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showInkAnnotation="0"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L:\AdminServices\Finance\FINANCIAL FORECASTS\"/>
    </mc:Choice>
  </mc:AlternateContent>
  <xr:revisionPtr revIDLastSave="0" documentId="13_ncr:1_{24CC98F9-5316-4B31-8542-378E06127E1C}" xr6:coauthVersionLast="47" xr6:coauthVersionMax="47" xr10:uidLastSave="{00000000-0000-0000-0000-000000000000}"/>
  <bookViews>
    <workbookView xWindow="-120" yWindow="-120" windowWidth="29040" windowHeight="15990" tabRatio="904" xr2:uid="{00000000-000D-0000-FFFF-FFFF00000000}"/>
  </bookViews>
  <sheets>
    <sheet name="CHARTS" sheetId="19" r:id="rId1"/>
    <sheet name="REV FORECAST" sheetId="59" r:id="rId2"/>
    <sheet name="EXP FORECAST" sheetId="68" r:id="rId3"/>
    <sheet name="GF REV-EXP" sheetId="52" r:id="rId4"/>
    <sheet name="REVENUE HISTORY" sheetId="56" r:id="rId5"/>
    <sheet name="EXPENDITURE HISTORY" sheetId="57" r:id="rId6"/>
    <sheet name=" PROPERTY TAX 2023" sheetId="61" r:id="rId7"/>
  </sheets>
  <definedNames>
    <definedName name="_xlnm._FilterDatabase" localSheetId="2" hidden="1">'EXP FORECAST'!$A$1:$A$2982</definedName>
    <definedName name="_xlnm._FilterDatabase" localSheetId="1" hidden="1">'REV FORECAST'!$A$1:$A$188</definedName>
    <definedName name="_xlnm._FilterDatabase" localSheetId="4" hidden="1">'REVENUE HISTORY'!$A$2:$X$424</definedName>
    <definedName name="_xlnm.Print_Area" localSheetId="0">CHARTS!$B$1:$N$32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3" i="19" l="1"/>
  <c r="I12" i="19"/>
  <c r="R183" i="59" l="1"/>
  <c r="K1820" i="52"/>
  <c r="J1652" i="68"/>
  <c r="K1748" i="52"/>
  <c r="J1580" i="68"/>
  <c r="K1679" i="52"/>
  <c r="J1511" i="68"/>
  <c r="J1373" i="68"/>
  <c r="K1541" i="52"/>
  <c r="K1282" i="52"/>
  <c r="K1281" i="52"/>
  <c r="K1240" i="52"/>
  <c r="J1114" i="68"/>
  <c r="J1113" i="68"/>
  <c r="J1072" i="68"/>
  <c r="J854" i="68"/>
  <c r="J852" i="68"/>
  <c r="K1022" i="52"/>
  <c r="K1020" i="52"/>
  <c r="K879" i="52"/>
  <c r="J711" i="68"/>
  <c r="K447" i="52"/>
  <c r="J279" i="68"/>
  <c r="J218" i="68"/>
  <c r="J215" i="68"/>
  <c r="K383" i="52"/>
  <c r="K386" i="52"/>
  <c r="K327" i="52"/>
  <c r="K335" i="52"/>
  <c r="S9" i="59" l="1"/>
  <c r="T9" i="59" s="1"/>
  <c r="U9" i="59" s="1"/>
  <c r="V9" i="59" s="1"/>
  <c r="M9" i="59"/>
  <c r="N9" i="59" s="1"/>
  <c r="O9" i="59" s="1"/>
  <c r="P9" i="59" s="1"/>
  <c r="R9" i="59"/>
  <c r="K1831" i="68" l="1"/>
  <c r="I1831" i="68"/>
  <c r="I1827" i="68"/>
  <c r="G1831" i="68"/>
  <c r="G1830" i="68"/>
  <c r="R1829" i="68"/>
  <c r="S1829" i="68" s="1"/>
  <c r="T1829" i="68" s="1"/>
  <c r="U1829" i="68" s="1"/>
  <c r="V1829" i="68" s="1"/>
  <c r="M1829" i="68"/>
  <c r="N1829" i="68" s="1"/>
  <c r="O1829" i="68" s="1"/>
  <c r="P1829" i="68" s="1"/>
  <c r="D1827" i="68"/>
  <c r="G1827" i="68"/>
  <c r="F1827" i="68"/>
  <c r="E1827" i="68"/>
  <c r="J36" i="19"/>
  <c r="J35" i="19"/>
  <c r="K35" i="19"/>
  <c r="K178" i="59"/>
  <c r="D178" i="59"/>
  <c r="E178" i="59"/>
  <c r="F178" i="59"/>
  <c r="G178" i="59"/>
  <c r="I178" i="59"/>
  <c r="J178" i="59"/>
  <c r="W1700" i="57"/>
  <c r="K1827" i="68" l="1"/>
  <c r="Q50" i="61"/>
  <c r="O50" i="61"/>
  <c r="M50" i="61"/>
  <c r="T4" i="61" l="1"/>
  <c r="T47" i="61"/>
  <c r="T45" i="61"/>
  <c r="T30" i="61"/>
  <c r="T28" i="61"/>
  <c r="T25" i="61"/>
  <c r="T6" i="61"/>
  <c r="R115" i="59" l="1"/>
  <c r="S115" i="59"/>
  <c r="T115" i="59" s="1"/>
  <c r="U115" i="59" s="1"/>
  <c r="V115" i="59" s="1"/>
  <c r="M115" i="59"/>
  <c r="N115" i="59" s="1"/>
  <c r="O115" i="59" s="1"/>
  <c r="P115" i="59" s="1"/>
  <c r="R110" i="59"/>
  <c r="S110" i="59"/>
  <c r="T110" i="59" s="1"/>
  <c r="U110" i="59" s="1"/>
  <c r="V110" i="59" s="1"/>
  <c r="M110" i="59"/>
  <c r="N110" i="59" s="1"/>
  <c r="O110" i="59" s="1"/>
  <c r="P110" i="59" s="1"/>
  <c r="R111" i="59"/>
  <c r="M107" i="59"/>
  <c r="N107" i="59" s="1"/>
  <c r="O107" i="59" s="1"/>
  <c r="P107" i="59" s="1"/>
  <c r="R107" i="59"/>
  <c r="S107" i="59"/>
  <c r="R85" i="59"/>
  <c r="S85" i="59"/>
  <c r="T85" i="59" s="1"/>
  <c r="U85" i="59" s="1"/>
  <c r="V85" i="59" s="1"/>
  <c r="M85" i="59"/>
  <c r="N85" i="59" s="1"/>
  <c r="O85" i="59" s="1"/>
  <c r="P85" i="59" s="1"/>
  <c r="R1824" i="68"/>
  <c r="V1823" i="68"/>
  <c r="V1824" i="68" s="1"/>
  <c r="U1823" i="68"/>
  <c r="U1824" i="68" s="1"/>
  <c r="T1823" i="68"/>
  <c r="T1824" i="68" s="1"/>
  <c r="S1823" i="68"/>
  <c r="S1824" i="68" s="1"/>
  <c r="R1823" i="68"/>
  <c r="V1820" i="68"/>
  <c r="U1820" i="68"/>
  <c r="T1820" i="68"/>
  <c r="S1820" i="68"/>
  <c r="R1820" i="68"/>
  <c r="V1816" i="68"/>
  <c r="U1816" i="68"/>
  <c r="T1816" i="68"/>
  <c r="S1816" i="68"/>
  <c r="R1816" i="68"/>
  <c r="V1806" i="68"/>
  <c r="U1806" i="68"/>
  <c r="T1806" i="68"/>
  <c r="S1806" i="68"/>
  <c r="R1806" i="68"/>
  <c r="V1802" i="68"/>
  <c r="U1802" i="68"/>
  <c r="T1802" i="68"/>
  <c r="S1802" i="68"/>
  <c r="R1802" i="68"/>
  <c r="V1793" i="68"/>
  <c r="U1793" i="68"/>
  <c r="T1793" i="68"/>
  <c r="S1793" i="68"/>
  <c r="R1793" i="68"/>
  <c r="V1789" i="68"/>
  <c r="U1789" i="68"/>
  <c r="T1789" i="68"/>
  <c r="S1789" i="68"/>
  <c r="R1789" i="68"/>
  <c r="V1755" i="68"/>
  <c r="U1755" i="68"/>
  <c r="T1755" i="68"/>
  <c r="S1755" i="68"/>
  <c r="R1755" i="68"/>
  <c r="V1751" i="68"/>
  <c r="U1751" i="68"/>
  <c r="T1751" i="68"/>
  <c r="S1751" i="68"/>
  <c r="R1751" i="68"/>
  <c r="V1742" i="68"/>
  <c r="U1742" i="68"/>
  <c r="T1742" i="68"/>
  <c r="S1742" i="68"/>
  <c r="R1742" i="68"/>
  <c r="V1738" i="68"/>
  <c r="U1738" i="68"/>
  <c r="T1738" i="68"/>
  <c r="S1738" i="68"/>
  <c r="R1738" i="68"/>
  <c r="V1709" i="68"/>
  <c r="U1709" i="68"/>
  <c r="T1709" i="68"/>
  <c r="S1709" i="68"/>
  <c r="R1709" i="68"/>
  <c r="V1693" i="68"/>
  <c r="U1693" i="68"/>
  <c r="T1693" i="68"/>
  <c r="S1693" i="68"/>
  <c r="R1693" i="68"/>
  <c r="V1647" i="68"/>
  <c r="U1647" i="68"/>
  <c r="T1647" i="68"/>
  <c r="S1647" i="68"/>
  <c r="R1647" i="68"/>
  <c r="V1643" i="68"/>
  <c r="U1643" i="68"/>
  <c r="T1643" i="68"/>
  <c r="S1643" i="68"/>
  <c r="R1643" i="68"/>
  <c r="V1635" i="68"/>
  <c r="U1635" i="68"/>
  <c r="T1635" i="68"/>
  <c r="S1635" i="68"/>
  <c r="R1635" i="68"/>
  <c r="V1625" i="68"/>
  <c r="U1625" i="68"/>
  <c r="T1625" i="68"/>
  <c r="S1625" i="68"/>
  <c r="R1625" i="68"/>
  <c r="V1614" i="68"/>
  <c r="U1614" i="68"/>
  <c r="T1614" i="68"/>
  <c r="S1614" i="68"/>
  <c r="R1614" i="68"/>
  <c r="V1575" i="68"/>
  <c r="U1575" i="68"/>
  <c r="T1575" i="68"/>
  <c r="S1575" i="68"/>
  <c r="R1575" i="68"/>
  <c r="V1572" i="68"/>
  <c r="U1572" i="68"/>
  <c r="T1572" i="68"/>
  <c r="S1572" i="68"/>
  <c r="R1572" i="68"/>
  <c r="V1568" i="68"/>
  <c r="U1568" i="68"/>
  <c r="T1568" i="68"/>
  <c r="S1568" i="68"/>
  <c r="R1568" i="68"/>
  <c r="V1554" i="68"/>
  <c r="U1554" i="68"/>
  <c r="T1554" i="68"/>
  <c r="S1554" i="68"/>
  <c r="R1554" i="68"/>
  <c r="V1504" i="68"/>
  <c r="U1504" i="68"/>
  <c r="T1504" i="68"/>
  <c r="S1504" i="68"/>
  <c r="R1504" i="68"/>
  <c r="V1500" i="68"/>
  <c r="U1500" i="68"/>
  <c r="T1500" i="68"/>
  <c r="S1500" i="68"/>
  <c r="R1500" i="68"/>
  <c r="V1490" i="68"/>
  <c r="U1490" i="68"/>
  <c r="T1490" i="68"/>
  <c r="S1490" i="68"/>
  <c r="R1490" i="68"/>
  <c r="V1481" i="68"/>
  <c r="U1481" i="68"/>
  <c r="T1481" i="68"/>
  <c r="S1481" i="68"/>
  <c r="R1481" i="68"/>
  <c r="V1429" i="68"/>
  <c r="U1429" i="68"/>
  <c r="T1429" i="68"/>
  <c r="S1429" i="68"/>
  <c r="R1429" i="68"/>
  <c r="V1426" i="68"/>
  <c r="U1426" i="68"/>
  <c r="T1426" i="68"/>
  <c r="S1426" i="68"/>
  <c r="R1426" i="68"/>
  <c r="V1414" i="68"/>
  <c r="U1414" i="68"/>
  <c r="T1414" i="68"/>
  <c r="S1414" i="68"/>
  <c r="R1414" i="68"/>
  <c r="V1409" i="68"/>
  <c r="U1409" i="68"/>
  <c r="T1409" i="68"/>
  <c r="S1409" i="68"/>
  <c r="R1409" i="68"/>
  <c r="U1367" i="68"/>
  <c r="T1367" i="68"/>
  <c r="V1366" i="68"/>
  <c r="V1367" i="68" s="1"/>
  <c r="U1366" i="68"/>
  <c r="T1366" i="68"/>
  <c r="S1366" i="68"/>
  <c r="S1367" i="68" s="1"/>
  <c r="R1366" i="68"/>
  <c r="R1367" i="68" s="1"/>
  <c r="V1130" i="68"/>
  <c r="U1130" i="68"/>
  <c r="T1130" i="68"/>
  <c r="S1130" i="68"/>
  <c r="R1130" i="68"/>
  <c r="V1127" i="68"/>
  <c r="U1127" i="68"/>
  <c r="T1127" i="68"/>
  <c r="S1127" i="68"/>
  <c r="R1127" i="68"/>
  <c r="V1108" i="68"/>
  <c r="U1108" i="68"/>
  <c r="T1108" i="68"/>
  <c r="S1108" i="68"/>
  <c r="R1108" i="68"/>
  <c r="V942" i="68"/>
  <c r="U942" i="68"/>
  <c r="T942" i="68"/>
  <c r="S942" i="68"/>
  <c r="R942" i="68"/>
  <c r="V937" i="68"/>
  <c r="U937" i="68"/>
  <c r="T937" i="68"/>
  <c r="S937" i="68"/>
  <c r="R937" i="68"/>
  <c r="R926" i="68"/>
  <c r="V886" i="68"/>
  <c r="U886" i="68"/>
  <c r="T886" i="68"/>
  <c r="S886" i="68"/>
  <c r="R886" i="68"/>
  <c r="V870" i="68"/>
  <c r="U870" i="68"/>
  <c r="T870" i="68"/>
  <c r="S870" i="68"/>
  <c r="R870" i="68"/>
  <c r="V847" i="68"/>
  <c r="U847" i="68"/>
  <c r="T847" i="68"/>
  <c r="S847" i="68"/>
  <c r="R847" i="68"/>
  <c r="M840" i="68"/>
  <c r="N840" i="68" s="1"/>
  <c r="O840" i="68" s="1"/>
  <c r="P840" i="68" s="1"/>
  <c r="V801" i="68"/>
  <c r="U801" i="68"/>
  <c r="T801" i="68"/>
  <c r="S801" i="68"/>
  <c r="R801" i="68"/>
  <c r="V798" i="68"/>
  <c r="U798" i="68"/>
  <c r="T798" i="68"/>
  <c r="S798" i="68"/>
  <c r="R798" i="68"/>
  <c r="V795" i="68"/>
  <c r="U795" i="68"/>
  <c r="T795" i="68"/>
  <c r="S795" i="68"/>
  <c r="R795" i="68"/>
  <c r="V787" i="68"/>
  <c r="U787" i="68"/>
  <c r="T787" i="68"/>
  <c r="S787" i="68"/>
  <c r="R787" i="68"/>
  <c r="V706" i="68"/>
  <c r="U706" i="68"/>
  <c r="T706" i="68"/>
  <c r="S706" i="68"/>
  <c r="R706" i="68"/>
  <c r="V703" i="68"/>
  <c r="U703" i="68"/>
  <c r="T703" i="68"/>
  <c r="S703" i="68"/>
  <c r="R703" i="68"/>
  <c r="V698" i="68"/>
  <c r="U698" i="68"/>
  <c r="T698" i="68"/>
  <c r="S698" i="68"/>
  <c r="R698" i="68"/>
  <c r="V682" i="68"/>
  <c r="U682" i="68"/>
  <c r="T682" i="68"/>
  <c r="S682" i="68"/>
  <c r="R682" i="68"/>
  <c r="R678" i="68"/>
  <c r="S678" i="68" s="1"/>
  <c r="T678" i="68" s="1"/>
  <c r="U678" i="68" s="1"/>
  <c r="V678" i="68" s="1"/>
  <c r="R677" i="68"/>
  <c r="S677" i="68" s="1"/>
  <c r="T677" i="68" s="1"/>
  <c r="U677" i="68" s="1"/>
  <c r="V677" i="68" s="1"/>
  <c r="M652" i="68"/>
  <c r="N652" i="68" s="1"/>
  <c r="O652" i="68" s="1"/>
  <c r="P652" i="68" s="1"/>
  <c r="M659" i="68"/>
  <c r="N659" i="68" s="1"/>
  <c r="O659" i="68" s="1"/>
  <c r="P659" i="68" s="1"/>
  <c r="M663" i="68"/>
  <c r="N663" i="68" s="1"/>
  <c r="O663" i="68" s="1"/>
  <c r="P663" i="68" s="1"/>
  <c r="V647" i="68"/>
  <c r="U647" i="68"/>
  <c r="T647" i="68"/>
  <c r="S647" i="68"/>
  <c r="R647" i="68"/>
  <c r="V611" i="68"/>
  <c r="U611" i="68"/>
  <c r="T611" i="68"/>
  <c r="S611" i="68"/>
  <c r="R611" i="68"/>
  <c r="R608" i="68"/>
  <c r="V608" i="68"/>
  <c r="U608" i="68"/>
  <c r="T608" i="68"/>
  <c r="S608" i="68"/>
  <c r="V605" i="68"/>
  <c r="U605" i="68"/>
  <c r="T605" i="68"/>
  <c r="S605" i="68"/>
  <c r="R605" i="68"/>
  <c r="V597" i="68"/>
  <c r="U597" i="68"/>
  <c r="T597" i="68"/>
  <c r="S597" i="68"/>
  <c r="R597" i="68"/>
  <c r="R566" i="68"/>
  <c r="V563" i="68"/>
  <c r="U563" i="68"/>
  <c r="T563" i="68"/>
  <c r="S563" i="68"/>
  <c r="R563" i="68"/>
  <c r="V560" i="68"/>
  <c r="U560" i="68"/>
  <c r="T560" i="68"/>
  <c r="S560" i="68"/>
  <c r="R560" i="68"/>
  <c r="M554" i="68"/>
  <c r="N554" i="68" s="1"/>
  <c r="O554" i="68" s="1"/>
  <c r="P554" i="68" s="1"/>
  <c r="V550" i="68"/>
  <c r="U550" i="68"/>
  <c r="T550" i="68"/>
  <c r="S550" i="68"/>
  <c r="R550" i="68"/>
  <c r="V544" i="68"/>
  <c r="U544" i="68"/>
  <c r="T544" i="68"/>
  <c r="S544" i="68"/>
  <c r="R544" i="68"/>
  <c r="M1759" i="68"/>
  <c r="N1759" i="68" s="1"/>
  <c r="O1759" i="68" s="1"/>
  <c r="P1759" i="68" s="1"/>
  <c r="M1580" i="68"/>
  <c r="N1580" i="68" s="1"/>
  <c r="O1580" i="68" s="1"/>
  <c r="P1580" i="68" s="1"/>
  <c r="M1581" i="68"/>
  <c r="N1581" i="68" s="1"/>
  <c r="O1581" i="68" s="1"/>
  <c r="P1581" i="68" s="1"/>
  <c r="M1582" i="68"/>
  <c r="N1582" i="68" s="1"/>
  <c r="O1582" i="68" s="1"/>
  <c r="P1582" i="68" s="1"/>
  <c r="M91" i="68"/>
  <c r="N91" i="68" s="1"/>
  <c r="O91" i="68" s="1"/>
  <c r="P91" i="68" s="1"/>
  <c r="U507" i="68"/>
  <c r="T507" i="68"/>
  <c r="V506" i="68"/>
  <c r="V507" i="68" s="1"/>
  <c r="U506" i="68"/>
  <c r="T506" i="68"/>
  <c r="S506" i="68"/>
  <c r="S507" i="68" s="1"/>
  <c r="R506" i="68"/>
  <c r="R507" i="68" s="1"/>
  <c r="V425" i="68"/>
  <c r="U425" i="68"/>
  <c r="T425" i="68"/>
  <c r="S425" i="68"/>
  <c r="R425" i="68"/>
  <c r="M418" i="68"/>
  <c r="N418" i="68" s="1"/>
  <c r="O418" i="68" s="1"/>
  <c r="P418" i="68" s="1"/>
  <c r="M416" i="68"/>
  <c r="N416" i="68" s="1"/>
  <c r="O416" i="68" s="1"/>
  <c r="P416" i="68" s="1"/>
  <c r="V413" i="68"/>
  <c r="U413" i="68"/>
  <c r="T413" i="68"/>
  <c r="S413" i="68"/>
  <c r="R413" i="68"/>
  <c r="R410" i="68"/>
  <c r="V376" i="68"/>
  <c r="U376" i="68"/>
  <c r="T376" i="68"/>
  <c r="S376" i="68"/>
  <c r="R376" i="68"/>
  <c r="R373" i="68"/>
  <c r="V326" i="68"/>
  <c r="U326" i="68"/>
  <c r="T326" i="68"/>
  <c r="S326" i="68"/>
  <c r="R326" i="68"/>
  <c r="V318" i="68"/>
  <c r="U318" i="68"/>
  <c r="T318" i="68"/>
  <c r="S318" i="68"/>
  <c r="R318" i="68"/>
  <c r="V312" i="68"/>
  <c r="U312" i="68"/>
  <c r="T312" i="68"/>
  <c r="S312" i="68"/>
  <c r="R312" i="68"/>
  <c r="V262" i="68"/>
  <c r="U262" i="68"/>
  <c r="T262" i="68"/>
  <c r="S262" i="68"/>
  <c r="R262" i="68"/>
  <c r="V225" i="68"/>
  <c r="U225" i="68"/>
  <c r="T225" i="68"/>
  <c r="S225" i="68"/>
  <c r="R225" i="68"/>
  <c r="V211" i="68"/>
  <c r="U211" i="68"/>
  <c r="T211" i="68"/>
  <c r="S211" i="68"/>
  <c r="R211" i="68"/>
  <c r="R206" i="68"/>
  <c r="V174" i="68"/>
  <c r="U174" i="68"/>
  <c r="T174" i="68"/>
  <c r="S174" i="68"/>
  <c r="R174" i="68"/>
  <c r="V163" i="68"/>
  <c r="U163" i="68"/>
  <c r="T163" i="68"/>
  <c r="S163" i="68"/>
  <c r="R163" i="68"/>
  <c r="R129" i="68"/>
  <c r="V116" i="68"/>
  <c r="U116" i="68"/>
  <c r="T116" i="68"/>
  <c r="S116" i="68"/>
  <c r="R116" i="68"/>
  <c r="V113" i="68"/>
  <c r="U113" i="68"/>
  <c r="T113" i="68"/>
  <c r="S113" i="68"/>
  <c r="R113" i="68"/>
  <c r="R86" i="68"/>
  <c r="V78" i="68"/>
  <c r="U78" i="68"/>
  <c r="T78" i="68"/>
  <c r="S78" i="68"/>
  <c r="R78" i="68"/>
  <c r="V68" i="68"/>
  <c r="U68" i="68"/>
  <c r="T68" i="68"/>
  <c r="S68" i="68"/>
  <c r="R68" i="68"/>
  <c r="V28" i="68"/>
  <c r="V29" i="68" s="1"/>
  <c r="U28" i="68"/>
  <c r="U29" i="68" s="1"/>
  <c r="T28" i="68"/>
  <c r="T29" i="68" s="1"/>
  <c r="S28" i="68"/>
  <c r="S29" i="68" s="1"/>
  <c r="R28" i="68"/>
  <c r="R29" i="68" s="1"/>
  <c r="M1718" i="68"/>
  <c r="N1718" i="68" s="1"/>
  <c r="O1718" i="68" s="1"/>
  <c r="P1718" i="68" s="1"/>
  <c r="M919" i="68"/>
  <c r="N919" i="68" s="1"/>
  <c r="O919" i="68" s="1"/>
  <c r="P919" i="68" s="1"/>
  <c r="M925" i="68"/>
  <c r="N925" i="68" s="1"/>
  <c r="O925" i="68" s="1"/>
  <c r="P925" i="68" s="1"/>
  <c r="M794" i="68"/>
  <c r="N794" i="68" s="1"/>
  <c r="O794" i="68" s="1"/>
  <c r="P794" i="68" s="1"/>
  <c r="M791" i="68"/>
  <c r="N791" i="68" s="1"/>
  <c r="O791" i="68" s="1"/>
  <c r="P791" i="68" s="1"/>
  <c r="M742" i="68"/>
  <c r="N742" i="68" s="1"/>
  <c r="O742" i="68" s="1"/>
  <c r="P742" i="68" s="1"/>
  <c r="M695" i="68"/>
  <c r="N695" i="68" s="1"/>
  <c r="O695" i="68" s="1"/>
  <c r="P695" i="68" s="1"/>
  <c r="M610" i="68"/>
  <c r="N610" i="68" s="1"/>
  <c r="O610" i="68" s="1"/>
  <c r="P610" i="68" s="1"/>
  <c r="M600" i="68"/>
  <c r="N600" i="68" s="1"/>
  <c r="O600" i="68" s="1"/>
  <c r="P600" i="68" s="1"/>
  <c r="M543" i="68"/>
  <c r="N543" i="68" s="1"/>
  <c r="O543" i="68" s="1"/>
  <c r="P543" i="68" s="1"/>
  <c r="M541" i="68"/>
  <c r="N541" i="68" s="1"/>
  <c r="O541" i="68" s="1"/>
  <c r="P541" i="68" s="1"/>
  <c r="M540" i="68"/>
  <c r="N540" i="68" s="1"/>
  <c r="O540" i="68" s="1"/>
  <c r="P540" i="68" s="1"/>
  <c r="N539" i="68"/>
  <c r="O539" i="68" s="1"/>
  <c r="P539" i="68" s="1"/>
  <c r="M539" i="68"/>
  <c r="M424" i="68"/>
  <c r="N424" i="68" s="1"/>
  <c r="O424" i="68" s="1"/>
  <c r="P424" i="68" s="1"/>
  <c r="M423" i="68"/>
  <c r="N423" i="68" s="1"/>
  <c r="O423" i="68" s="1"/>
  <c r="P423" i="68" s="1"/>
  <c r="M408" i="68"/>
  <c r="N408" i="68" s="1"/>
  <c r="O408" i="68" s="1"/>
  <c r="P408" i="68" s="1"/>
  <c r="M407" i="68"/>
  <c r="N407" i="68" s="1"/>
  <c r="O407" i="68" s="1"/>
  <c r="P407" i="68" s="1"/>
  <c r="M325" i="68"/>
  <c r="N325" i="68" s="1"/>
  <c r="O325" i="68" s="1"/>
  <c r="P325" i="68" s="1"/>
  <c r="M254" i="68"/>
  <c r="N254" i="68" s="1"/>
  <c r="O254" i="68" s="1"/>
  <c r="P254" i="68" s="1"/>
  <c r="M94" i="68"/>
  <c r="N94" i="68" s="1"/>
  <c r="O94" i="68" s="1"/>
  <c r="P94" i="68" s="1"/>
  <c r="M145" i="68"/>
  <c r="N145" i="68" s="1"/>
  <c r="O145" i="68" s="1"/>
  <c r="P145" i="68" s="1"/>
  <c r="O138" i="68"/>
  <c r="P138" i="68" s="1"/>
  <c r="N102" i="68"/>
  <c r="O102" i="68" s="1"/>
  <c r="P102" i="68" s="1"/>
  <c r="N97" i="68"/>
  <c r="O97" i="68" s="1"/>
  <c r="P97" i="68" s="1"/>
  <c r="M86" i="68"/>
  <c r="N86" i="68" s="1"/>
  <c r="O86" i="68" s="1"/>
  <c r="P86" i="68" s="1"/>
  <c r="O35" i="68"/>
  <c r="P35" i="68" s="1"/>
  <c r="R11" i="68"/>
  <c r="R12" i="68"/>
  <c r="R13" i="68"/>
  <c r="R16" i="68"/>
  <c r="R17" i="68" s="1"/>
  <c r="R19" i="68"/>
  <c r="R20" i="68"/>
  <c r="R21" i="68"/>
  <c r="R22" i="68"/>
  <c r="R23" i="68"/>
  <c r="R24" i="68"/>
  <c r="R25" i="68"/>
  <c r="R26" i="68"/>
  <c r="R27" i="68"/>
  <c r="R33" i="68"/>
  <c r="R34" i="68"/>
  <c r="S34" i="68" s="1"/>
  <c r="T34" i="68" s="1"/>
  <c r="R35" i="68"/>
  <c r="S35" i="68" s="1"/>
  <c r="T35" i="68" s="1"/>
  <c r="R36" i="68"/>
  <c r="S36" i="68" s="1"/>
  <c r="T36" i="68" s="1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7" i="68"/>
  <c r="R58" i="68"/>
  <c r="R59" i="68"/>
  <c r="R60" i="68"/>
  <c r="R65" i="68" s="1"/>
  <c r="R61" i="68"/>
  <c r="R62" i="68"/>
  <c r="R63" i="68"/>
  <c r="R64" i="68"/>
  <c r="R67" i="68"/>
  <c r="R70" i="68"/>
  <c r="R71" i="68"/>
  <c r="R72" i="68"/>
  <c r="R73" i="68"/>
  <c r="R74" i="68"/>
  <c r="R75" i="68"/>
  <c r="R76" i="68"/>
  <c r="R77" i="68"/>
  <c r="R80" i="68"/>
  <c r="R81" i="68"/>
  <c r="R82" i="68"/>
  <c r="R85" i="68"/>
  <c r="R91" i="68"/>
  <c r="R92" i="68"/>
  <c r="S92" i="68" s="1"/>
  <c r="T92" i="68" s="1"/>
  <c r="R93" i="68"/>
  <c r="S93" i="68" s="1"/>
  <c r="T93" i="68" s="1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10" i="68"/>
  <c r="R111" i="68"/>
  <c r="R112" i="68"/>
  <c r="R115" i="68"/>
  <c r="R118" i="68"/>
  <c r="R119" i="68"/>
  <c r="R120" i="68"/>
  <c r="R121" i="68"/>
  <c r="R122" i="68"/>
  <c r="R123" i="68"/>
  <c r="R124" i="68"/>
  <c r="R125" i="68"/>
  <c r="R126" i="68"/>
  <c r="R127" i="68"/>
  <c r="R128" i="68"/>
  <c r="R134" i="68"/>
  <c r="R135" i="68"/>
  <c r="S135" i="68" s="1"/>
  <c r="T135" i="68" s="1"/>
  <c r="R136" i="68"/>
  <c r="S136" i="68" s="1"/>
  <c r="T136" i="68" s="1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4" i="68"/>
  <c r="R155" i="68"/>
  <c r="R156" i="68"/>
  <c r="R157" i="68"/>
  <c r="R160" i="68" s="1"/>
  <c r="R158" i="68"/>
  <c r="R162" i="68"/>
  <c r="R166" i="68"/>
  <c r="R167" i="68"/>
  <c r="R168" i="68"/>
  <c r="R169" i="68"/>
  <c r="R170" i="68"/>
  <c r="R171" i="68"/>
  <c r="R172" i="68"/>
  <c r="R173" i="68"/>
  <c r="R180" i="68"/>
  <c r="R181" i="68"/>
  <c r="S181" i="68" s="1"/>
  <c r="T181" i="68" s="1"/>
  <c r="R182" i="68"/>
  <c r="S182" i="68" s="1"/>
  <c r="T182" i="68" s="1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202" i="68"/>
  <c r="R203" i="68"/>
  <c r="R204" i="68"/>
  <c r="R205" i="68"/>
  <c r="R208" i="68"/>
  <c r="R209" i="68"/>
  <c r="R210" i="68"/>
  <c r="R213" i="68"/>
  <c r="R214" i="68"/>
  <c r="R216" i="68"/>
  <c r="R217" i="68"/>
  <c r="R218" i="68"/>
  <c r="R219" i="68"/>
  <c r="R220" i="68"/>
  <c r="R223" i="68"/>
  <c r="R224" i="68"/>
  <c r="R230" i="68"/>
  <c r="R231" i="68"/>
  <c r="S231" i="68" s="1"/>
  <c r="T231" i="68" s="1"/>
  <c r="R232" i="68"/>
  <c r="S232" i="68" s="1"/>
  <c r="T232" i="68" s="1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3" i="68"/>
  <c r="R254" i="68"/>
  <c r="R255" i="68"/>
  <c r="R256" i="68"/>
  <c r="R257" i="68"/>
  <c r="R258" i="68"/>
  <c r="R259" i="68"/>
  <c r="R260" i="68"/>
  <c r="R261" i="68"/>
  <c r="R264" i="68"/>
  <c r="R265" i="68"/>
  <c r="R266" i="68"/>
  <c r="R267" i="68"/>
  <c r="R268" i="68"/>
  <c r="R269" i="68"/>
  <c r="R270" i="68"/>
  <c r="R271" i="68"/>
  <c r="R274" i="68" s="1"/>
  <c r="R272" i="68"/>
  <c r="R273" i="68"/>
  <c r="R280" i="68"/>
  <c r="S280" i="68"/>
  <c r="T280" i="68" s="1"/>
  <c r="R281" i="68"/>
  <c r="S281" i="68" s="1"/>
  <c r="T281" i="68" s="1"/>
  <c r="R282" i="68"/>
  <c r="R283" i="68"/>
  <c r="R284" i="68"/>
  <c r="R285" i="68"/>
  <c r="R286" i="68"/>
  <c r="R287" i="68"/>
  <c r="R288" i="68"/>
  <c r="R289" i="68"/>
  <c r="R290" i="68"/>
  <c r="R291" i="68"/>
  <c r="R292" i="68"/>
  <c r="R293" i="68"/>
  <c r="R294" i="68"/>
  <c r="R295" i="68"/>
  <c r="R296" i="68"/>
  <c r="R297" i="68"/>
  <c r="R301" i="68"/>
  <c r="R302" i="68"/>
  <c r="R303" i="68"/>
  <c r="R304" i="68"/>
  <c r="R307" i="68" s="1"/>
  <c r="R305" i="68"/>
  <c r="R306" i="68"/>
  <c r="R310" i="68"/>
  <c r="R311" i="68"/>
  <c r="R314" i="68"/>
  <c r="R315" i="68"/>
  <c r="R316" i="68"/>
  <c r="R317" i="68"/>
  <c r="R320" i="68"/>
  <c r="R321" i="68"/>
  <c r="R322" i="68"/>
  <c r="R325" i="68"/>
  <c r="R370" i="68"/>
  <c r="R371" i="68"/>
  <c r="R372" i="68"/>
  <c r="R375" i="68"/>
  <c r="R381" i="68"/>
  <c r="R382" i="68"/>
  <c r="S382" i="68"/>
  <c r="T382" i="68" s="1"/>
  <c r="R383" i="68"/>
  <c r="S383" i="68" s="1"/>
  <c r="T383" i="68" s="1"/>
  <c r="R384" i="68"/>
  <c r="S384" i="68" s="1"/>
  <c r="T384" i="68" s="1"/>
  <c r="R385" i="68"/>
  <c r="R386" i="68"/>
  <c r="R387" i="68"/>
  <c r="R388" i="68"/>
  <c r="R389" i="68"/>
  <c r="R390" i="68"/>
  <c r="R391" i="68"/>
  <c r="R392" i="68"/>
  <c r="R393" i="68"/>
  <c r="R394" i="68"/>
  <c r="R395" i="68"/>
  <c r="R396" i="68"/>
  <c r="R397" i="68"/>
  <c r="R398" i="68"/>
  <c r="R399" i="68"/>
  <c r="R400" i="68"/>
  <c r="R403" i="68"/>
  <c r="R404" i="68"/>
  <c r="R405" i="68"/>
  <c r="R406" i="68"/>
  <c r="R407" i="68"/>
  <c r="S407" i="68" s="1"/>
  <c r="R408" i="68"/>
  <c r="S408" i="68" s="1"/>
  <c r="R409" i="68"/>
  <c r="R412" i="68"/>
  <c r="R415" i="68"/>
  <c r="R416" i="68"/>
  <c r="S416" i="68" s="1"/>
  <c r="R418" i="68"/>
  <c r="S418" i="68" s="1"/>
  <c r="R419" i="68"/>
  <c r="R420" i="68"/>
  <c r="R421" i="68"/>
  <c r="R422" i="68"/>
  <c r="R423" i="68"/>
  <c r="S423" i="68" s="1"/>
  <c r="R424" i="68"/>
  <c r="S424" i="68" s="1"/>
  <c r="R513" i="68"/>
  <c r="R514" i="68"/>
  <c r="S514" i="68" s="1"/>
  <c r="T514" i="68" s="1"/>
  <c r="R515" i="68"/>
  <c r="S515" i="68" s="1"/>
  <c r="T515" i="68" s="1"/>
  <c r="R516" i="68"/>
  <c r="S516" i="68" s="1"/>
  <c r="T516" i="68" s="1"/>
  <c r="R517" i="68"/>
  <c r="R518" i="68"/>
  <c r="R519" i="68"/>
  <c r="R520" i="68"/>
  <c r="R521" i="68"/>
  <c r="R522" i="68"/>
  <c r="R523" i="68"/>
  <c r="R524" i="68"/>
  <c r="R525" i="68"/>
  <c r="R526" i="68"/>
  <c r="R527" i="68"/>
  <c r="R528" i="68"/>
  <c r="R529" i="68"/>
  <c r="R530" i="68"/>
  <c r="R531" i="68"/>
  <c r="R535" i="68"/>
  <c r="R536" i="68"/>
  <c r="R537" i="68"/>
  <c r="R538" i="68"/>
  <c r="R539" i="68"/>
  <c r="S539" i="68" s="1"/>
  <c r="T539" i="68" s="1"/>
  <c r="R540" i="68"/>
  <c r="S540" i="68" s="1"/>
  <c r="R541" i="68"/>
  <c r="S541" i="68" s="1"/>
  <c r="R542" i="68"/>
  <c r="R543" i="68"/>
  <c r="R546" i="68"/>
  <c r="R547" i="68"/>
  <c r="R548" i="68"/>
  <c r="R549" i="68"/>
  <c r="R552" i="68"/>
  <c r="R553" i="68"/>
  <c r="R554" i="68"/>
  <c r="R555" i="68"/>
  <c r="R556" i="68"/>
  <c r="R557" i="68"/>
  <c r="R558" i="68"/>
  <c r="R559" i="68"/>
  <c r="R562" i="68"/>
  <c r="R565" i="68"/>
  <c r="R570" i="68"/>
  <c r="R571" i="68"/>
  <c r="R572" i="68"/>
  <c r="S572" i="68" s="1"/>
  <c r="T572" i="68" s="1"/>
  <c r="R573" i="68"/>
  <c r="S573" i="68" s="1"/>
  <c r="T573" i="68" s="1"/>
  <c r="R574" i="68"/>
  <c r="R575" i="68"/>
  <c r="R576" i="68"/>
  <c r="R577" i="68"/>
  <c r="R578" i="68"/>
  <c r="R579" i="68"/>
  <c r="R580" i="68"/>
  <c r="R581" i="68"/>
  <c r="R582" i="68"/>
  <c r="R583" i="68"/>
  <c r="R584" i="68"/>
  <c r="R585" i="68"/>
  <c r="R586" i="68"/>
  <c r="R587" i="68"/>
  <c r="R588" i="68"/>
  <c r="R591" i="68"/>
  <c r="R592" i="68"/>
  <c r="R593" i="68"/>
  <c r="R594" i="68"/>
  <c r="R595" i="68"/>
  <c r="R596" i="68"/>
  <c r="R599" i="68"/>
  <c r="R600" i="68"/>
  <c r="R601" i="68"/>
  <c r="R602" i="68"/>
  <c r="R603" i="68"/>
  <c r="R604" i="68"/>
  <c r="R607" i="68"/>
  <c r="R610" i="68"/>
  <c r="R618" i="68"/>
  <c r="R619" i="68"/>
  <c r="S619" i="68" s="1"/>
  <c r="T619" i="68" s="1"/>
  <c r="R620" i="68"/>
  <c r="S620" i="68" s="1"/>
  <c r="T620" i="68" s="1"/>
  <c r="R621" i="68"/>
  <c r="R622" i="68"/>
  <c r="R623" i="68"/>
  <c r="R624" i="68"/>
  <c r="R625" i="68"/>
  <c r="R626" i="68"/>
  <c r="R627" i="68"/>
  <c r="R628" i="68"/>
  <c r="R629" i="68"/>
  <c r="R630" i="68"/>
  <c r="R631" i="68"/>
  <c r="R632" i="68"/>
  <c r="R633" i="68"/>
  <c r="R634" i="68"/>
  <c r="R635" i="68"/>
  <c r="R636" i="68"/>
  <c r="R637" i="68"/>
  <c r="R638" i="68"/>
  <c r="R641" i="68"/>
  <c r="R642" i="68"/>
  <c r="R643" i="68"/>
  <c r="R644" i="68"/>
  <c r="R645" i="68"/>
  <c r="R646" i="68"/>
  <c r="R649" i="68"/>
  <c r="R650" i="68"/>
  <c r="R651" i="68"/>
  <c r="R652" i="68"/>
  <c r="R654" i="68"/>
  <c r="R655" i="68"/>
  <c r="R656" i="68"/>
  <c r="R657" i="68"/>
  <c r="R658" i="68"/>
  <c r="R659" i="68"/>
  <c r="R662" i="68"/>
  <c r="R663" i="68"/>
  <c r="R664" i="68"/>
  <c r="R670" i="68"/>
  <c r="R671" i="68"/>
  <c r="R674" i="68"/>
  <c r="R675" i="68"/>
  <c r="R676" i="68"/>
  <c r="R680" i="68"/>
  <c r="R681" i="68"/>
  <c r="R684" i="68"/>
  <c r="R685" i="68"/>
  <c r="R686" i="68"/>
  <c r="R687" i="68"/>
  <c r="R688" i="68"/>
  <c r="R689" i="68"/>
  <c r="R690" i="68"/>
  <c r="R691" i="68"/>
  <c r="R692" i="68"/>
  <c r="R693" i="68"/>
  <c r="R694" i="68"/>
  <c r="R695" i="68"/>
  <c r="S695" i="68" s="1"/>
  <c r="T695" i="68" s="1"/>
  <c r="U695" i="68" s="1"/>
  <c r="V695" i="68" s="1"/>
  <c r="R696" i="68"/>
  <c r="R697" i="68"/>
  <c r="R700" i="68"/>
  <c r="R701" i="68"/>
  <c r="R702" i="68"/>
  <c r="R705" i="68"/>
  <c r="R711" i="68"/>
  <c r="R712" i="68"/>
  <c r="S712" i="68" s="1"/>
  <c r="T712" i="68" s="1"/>
  <c r="R713" i="68"/>
  <c r="S713" i="68" s="1"/>
  <c r="T713" i="68" s="1"/>
  <c r="R714" i="68"/>
  <c r="R715" i="68"/>
  <c r="R716" i="68"/>
  <c r="R717" i="68"/>
  <c r="R718" i="68"/>
  <c r="R719" i="68"/>
  <c r="R720" i="68"/>
  <c r="R721" i="68"/>
  <c r="R722" i="68"/>
  <c r="R723" i="68"/>
  <c r="R724" i="68"/>
  <c r="R725" i="68"/>
  <c r="R726" i="68"/>
  <c r="R727" i="68"/>
  <c r="R728" i="68"/>
  <c r="R731" i="68"/>
  <c r="R732" i="68"/>
  <c r="R733" i="68"/>
  <c r="R734" i="68"/>
  <c r="R735" i="68"/>
  <c r="R736" i="68"/>
  <c r="R737" i="68"/>
  <c r="R740" i="68"/>
  <c r="R741" i="68"/>
  <c r="R742" i="68"/>
  <c r="R743" i="68"/>
  <c r="R744" i="68"/>
  <c r="R745" i="68"/>
  <c r="R746" i="68"/>
  <c r="R747" i="68"/>
  <c r="R748" i="68"/>
  <c r="R752" i="68" s="1"/>
  <c r="R749" i="68"/>
  <c r="R750" i="68"/>
  <c r="R751" i="68"/>
  <c r="R757" i="68"/>
  <c r="R758" i="68"/>
  <c r="S758" i="68" s="1"/>
  <c r="T758" i="68" s="1"/>
  <c r="R759" i="68"/>
  <c r="R760" i="68"/>
  <c r="R761" i="68"/>
  <c r="R762" i="68"/>
  <c r="R763" i="68"/>
  <c r="R764" i="68"/>
  <c r="R765" i="68"/>
  <c r="R766" i="68"/>
  <c r="R767" i="68"/>
  <c r="R768" i="68"/>
  <c r="R769" i="68"/>
  <c r="R770" i="68"/>
  <c r="R771" i="68"/>
  <c r="R772" i="68"/>
  <c r="R773" i="68"/>
  <c r="R774" i="68"/>
  <c r="R777" i="68"/>
  <c r="R778" i="68"/>
  <c r="R779" i="68"/>
  <c r="R780" i="68"/>
  <c r="R784" i="68" s="1"/>
  <c r="R781" i="68"/>
  <c r="R782" i="68"/>
  <c r="R783" i="68"/>
  <c r="R786" i="68"/>
  <c r="R789" i="68"/>
  <c r="R790" i="68"/>
  <c r="R791" i="68"/>
  <c r="R792" i="68"/>
  <c r="R793" i="68"/>
  <c r="R794" i="68"/>
  <c r="R797" i="68"/>
  <c r="R800" i="68"/>
  <c r="R808" i="68"/>
  <c r="R809" i="68"/>
  <c r="S809" i="68" s="1"/>
  <c r="T809" i="68" s="1"/>
  <c r="R810" i="68"/>
  <c r="S810" i="68" s="1"/>
  <c r="T810" i="68" s="1"/>
  <c r="R811" i="68"/>
  <c r="S811" i="68" s="1"/>
  <c r="T811" i="68" s="1"/>
  <c r="R812" i="68"/>
  <c r="S812" i="68" s="1"/>
  <c r="T812" i="68" s="1"/>
  <c r="R813" i="68"/>
  <c r="R814" i="68"/>
  <c r="R815" i="68"/>
  <c r="R816" i="68"/>
  <c r="R817" i="68"/>
  <c r="R818" i="68"/>
  <c r="R819" i="68"/>
  <c r="R820" i="68"/>
  <c r="R821" i="68"/>
  <c r="R822" i="68"/>
  <c r="R823" i="68"/>
  <c r="R824" i="68"/>
  <c r="R825" i="68"/>
  <c r="R826" i="68"/>
  <c r="R827" i="68"/>
  <c r="R828" i="68"/>
  <c r="R829" i="68"/>
  <c r="R830" i="68"/>
  <c r="R833" i="68"/>
  <c r="R834" i="68"/>
  <c r="R835" i="68"/>
  <c r="R836" i="68"/>
  <c r="R837" i="68"/>
  <c r="R838" i="68"/>
  <c r="R839" i="68"/>
  <c r="R840" i="68"/>
  <c r="R841" i="68"/>
  <c r="R842" i="68"/>
  <c r="R845" i="68"/>
  <c r="R846" i="68"/>
  <c r="R849" i="68"/>
  <c r="R850" i="68"/>
  <c r="R851" i="68"/>
  <c r="R852" i="68"/>
  <c r="R853" i="68"/>
  <c r="R854" i="68"/>
  <c r="R855" i="68"/>
  <c r="R856" i="68"/>
  <c r="R857" i="68"/>
  <c r="R859" i="68"/>
  <c r="R860" i="68"/>
  <c r="R861" i="68"/>
  <c r="R864" i="68"/>
  <c r="R865" i="68"/>
  <c r="R866" i="68"/>
  <c r="R869" i="68"/>
  <c r="R875" i="68"/>
  <c r="R876" i="68"/>
  <c r="R877" i="68"/>
  <c r="R878" i="68"/>
  <c r="R879" i="68"/>
  <c r="R880" i="68"/>
  <c r="R881" i="68"/>
  <c r="R884" i="68"/>
  <c r="R885" i="68"/>
  <c r="R891" i="68"/>
  <c r="R892" i="68"/>
  <c r="S892" i="68" s="1"/>
  <c r="T892" i="68" s="1"/>
  <c r="R893" i="68"/>
  <c r="S893" i="68" s="1"/>
  <c r="T893" i="68" s="1"/>
  <c r="R894" i="68"/>
  <c r="S894" i="68" s="1"/>
  <c r="T894" i="68" s="1"/>
  <c r="R895" i="68"/>
  <c r="R896" i="68"/>
  <c r="R897" i="68"/>
  <c r="R898" i="68"/>
  <c r="R899" i="68"/>
  <c r="R900" i="68"/>
  <c r="R901" i="68"/>
  <c r="R902" i="68"/>
  <c r="R903" i="68"/>
  <c r="R904" i="68"/>
  <c r="R905" i="68"/>
  <c r="R906" i="68"/>
  <c r="R907" i="68"/>
  <c r="R908" i="68"/>
  <c r="R909" i="68"/>
  <c r="R912" i="68"/>
  <c r="R913" i="68"/>
  <c r="R914" i="68"/>
  <c r="R915" i="68"/>
  <c r="R916" i="68"/>
  <c r="R921" i="68" s="1"/>
  <c r="R917" i="68"/>
  <c r="R918" i="68"/>
  <c r="R919" i="68"/>
  <c r="R920" i="68"/>
  <c r="R923" i="68"/>
  <c r="R924" i="68"/>
  <c r="R925" i="68"/>
  <c r="S925" i="68" s="1"/>
  <c r="T925" i="68" s="1"/>
  <c r="U925" i="68" s="1"/>
  <c r="V925" i="68" s="1"/>
  <c r="R928" i="68"/>
  <c r="R929" i="68"/>
  <c r="R930" i="68"/>
  <c r="R931" i="68"/>
  <c r="R932" i="68"/>
  <c r="R933" i="68"/>
  <c r="R934" i="68"/>
  <c r="R935" i="68"/>
  <c r="R936" i="68"/>
  <c r="R939" i="68"/>
  <c r="R940" i="68"/>
  <c r="R941" i="68"/>
  <c r="R1072" i="68"/>
  <c r="R1073" i="68"/>
  <c r="S1073" i="68" s="1"/>
  <c r="T1073" i="68" s="1"/>
  <c r="R1074" i="68"/>
  <c r="S1074" i="68" s="1"/>
  <c r="T1074" i="68" s="1"/>
  <c r="R1075" i="68"/>
  <c r="R1076" i="68"/>
  <c r="S1076" i="68" s="1"/>
  <c r="T1076" i="68" s="1"/>
  <c r="R1077" i="68"/>
  <c r="S1077" i="68" s="1"/>
  <c r="T1077" i="68" s="1"/>
  <c r="R1078" i="68"/>
  <c r="R1079" i="68"/>
  <c r="R1080" i="68"/>
  <c r="R1081" i="68"/>
  <c r="R1082" i="68"/>
  <c r="R1083" i="68"/>
  <c r="R1084" i="68"/>
  <c r="R1085" i="68"/>
  <c r="R1086" i="68"/>
  <c r="R1087" i="68"/>
  <c r="R1088" i="68"/>
  <c r="R1089" i="68"/>
  <c r="R1090" i="68"/>
  <c r="R1091" i="68"/>
  <c r="R1092" i="68"/>
  <c r="R1093" i="68"/>
  <c r="R1096" i="68"/>
  <c r="R1097" i="68"/>
  <c r="R1098" i="68"/>
  <c r="R1099" i="68"/>
  <c r="R1103" i="68" s="1"/>
  <c r="R1100" i="68"/>
  <c r="R1101" i="68"/>
  <c r="R1102" i="68"/>
  <c r="R1105" i="68"/>
  <c r="R1106" i="68"/>
  <c r="R1107" i="68"/>
  <c r="R1110" i="68"/>
  <c r="R1111" i="68"/>
  <c r="R1112" i="68"/>
  <c r="R1118" i="68"/>
  <c r="R1119" i="68"/>
  <c r="R1120" i="68"/>
  <c r="R1124" i="68"/>
  <c r="R1125" i="68"/>
  <c r="R1126" i="68"/>
  <c r="R1129" i="68"/>
  <c r="R1373" i="68"/>
  <c r="R1374" i="68"/>
  <c r="S1374" i="68" s="1"/>
  <c r="T1374" i="68" s="1"/>
  <c r="R1375" i="68"/>
  <c r="S1375" i="68" s="1"/>
  <c r="T1375" i="68" s="1"/>
  <c r="R1376" i="68"/>
  <c r="S1376" i="68" s="1"/>
  <c r="T1376" i="68" s="1"/>
  <c r="R1377" i="68"/>
  <c r="S1377" i="68" s="1"/>
  <c r="T1377" i="68" s="1"/>
  <c r="R1378" i="68"/>
  <c r="R1379" i="68"/>
  <c r="R1380" i="68"/>
  <c r="R1381" i="68"/>
  <c r="R1382" i="68"/>
  <c r="R1383" i="68"/>
  <c r="R1384" i="68"/>
  <c r="R1385" i="68"/>
  <c r="R1386" i="68"/>
  <c r="R1387" i="68"/>
  <c r="R1388" i="68"/>
  <c r="R1389" i="68"/>
  <c r="R1390" i="68"/>
  <c r="R1391" i="68"/>
  <c r="R1392" i="68"/>
  <c r="R1393" i="68"/>
  <c r="R1394" i="68"/>
  <c r="R1395" i="68"/>
  <c r="R1398" i="68"/>
  <c r="R1399" i="68"/>
  <c r="R1400" i="68"/>
  <c r="R1401" i="68"/>
  <c r="R1402" i="68"/>
  <c r="R1403" i="68"/>
  <c r="R1404" i="68"/>
  <c r="R1405" i="68"/>
  <c r="R1406" i="68"/>
  <c r="R1407" i="68"/>
  <c r="R1408" i="68"/>
  <c r="R1411" i="68"/>
  <c r="R1412" i="68"/>
  <c r="R1413" i="68"/>
  <c r="R1416" i="68"/>
  <c r="R1417" i="68"/>
  <c r="R1418" i="68"/>
  <c r="R1419" i="68"/>
  <c r="R1420" i="68"/>
  <c r="R1421" i="68"/>
  <c r="R1422" i="68"/>
  <c r="R1423" i="68"/>
  <c r="R1424" i="68"/>
  <c r="R1425" i="68"/>
  <c r="R1428" i="68"/>
  <c r="R1434" i="68"/>
  <c r="R1435" i="68"/>
  <c r="S1435" i="68" s="1"/>
  <c r="T1435" i="68" s="1"/>
  <c r="R1436" i="68"/>
  <c r="S1436" i="68" s="1"/>
  <c r="T1436" i="68" s="1"/>
  <c r="R1437" i="68"/>
  <c r="S1437" i="68" s="1"/>
  <c r="T1437" i="68" s="1"/>
  <c r="R1438" i="68"/>
  <c r="S1438" i="68" s="1"/>
  <c r="T1438" i="68" s="1"/>
  <c r="U1438" i="68" s="1"/>
  <c r="V1438" i="68" s="1"/>
  <c r="R1439" i="68"/>
  <c r="S1439" i="68" s="1"/>
  <c r="T1439" i="68" s="1"/>
  <c r="R1440" i="68"/>
  <c r="R1441" i="68"/>
  <c r="R1442" i="68"/>
  <c r="R1443" i="68"/>
  <c r="R1444" i="68"/>
  <c r="R1445" i="68"/>
  <c r="R1446" i="68"/>
  <c r="R1447" i="68"/>
  <c r="R1448" i="68"/>
  <c r="R1449" i="68"/>
  <c r="R1450" i="68"/>
  <c r="R1451" i="68"/>
  <c r="R1452" i="68"/>
  <c r="R1453" i="68"/>
  <c r="R1454" i="68"/>
  <c r="R1455" i="68"/>
  <c r="R1456" i="68"/>
  <c r="R1457" i="68"/>
  <c r="R1461" i="68"/>
  <c r="R1462" i="68"/>
  <c r="R1463" i="68"/>
  <c r="R1464" i="68"/>
  <c r="R1465" i="68"/>
  <c r="R1466" i="68"/>
  <c r="R1467" i="68"/>
  <c r="R1468" i="68"/>
  <c r="R1469" i="68"/>
  <c r="R1470" i="68"/>
  <c r="R1471" i="68"/>
  <c r="R1472" i="68"/>
  <c r="R1473" i="68"/>
  <c r="R1476" i="68"/>
  <c r="R1477" i="68"/>
  <c r="R1478" i="68"/>
  <c r="R1479" i="68"/>
  <c r="R1480" i="68"/>
  <c r="R1483" i="68"/>
  <c r="R1484" i="68"/>
  <c r="R1485" i="68"/>
  <c r="R1486" i="68"/>
  <c r="R1487" i="68"/>
  <c r="R1488" i="68"/>
  <c r="R1489" i="68"/>
  <c r="R1492" i="68"/>
  <c r="R1493" i="68"/>
  <c r="R1494" i="68"/>
  <c r="R1497" i="68"/>
  <c r="R1498" i="68"/>
  <c r="R1499" i="68"/>
  <c r="R1502" i="68"/>
  <c r="R1503" i="68"/>
  <c r="R1511" i="68"/>
  <c r="R1512" i="68"/>
  <c r="S1512" i="68" s="1"/>
  <c r="T1512" i="68" s="1"/>
  <c r="R1513" i="68"/>
  <c r="S1513" i="68" s="1"/>
  <c r="T1513" i="68" s="1"/>
  <c r="R1514" i="68"/>
  <c r="R1515" i="68"/>
  <c r="R1516" i="68"/>
  <c r="R1517" i="68"/>
  <c r="R1518" i="68"/>
  <c r="R1519" i="68"/>
  <c r="R1520" i="68"/>
  <c r="R1521" i="68"/>
  <c r="R1522" i="68"/>
  <c r="R1523" i="68"/>
  <c r="R1524" i="68"/>
  <c r="R1525" i="68"/>
  <c r="R1526" i="68"/>
  <c r="R1527" i="68"/>
  <c r="R1528" i="68"/>
  <c r="R1529" i="68"/>
  <c r="R1530" i="68"/>
  <c r="R1534" i="68"/>
  <c r="R1535" i="68"/>
  <c r="R1536" i="68"/>
  <c r="R1537" i="68"/>
  <c r="R1548" i="68" s="1"/>
  <c r="R1538" i="68"/>
  <c r="R1539" i="68"/>
  <c r="R1540" i="68"/>
  <c r="R1541" i="68"/>
  <c r="R1542" i="68"/>
  <c r="R1543" i="68"/>
  <c r="R1544" i="68"/>
  <c r="R1545" i="68"/>
  <c r="R1547" i="68"/>
  <c r="R1550" i="68"/>
  <c r="R1551" i="68"/>
  <c r="R1552" i="68"/>
  <c r="R1553" i="68"/>
  <c r="R1556" i="68"/>
  <c r="R1557" i="68"/>
  <c r="R1558" i="68"/>
  <c r="R1559" i="68"/>
  <c r="R1560" i="68"/>
  <c r="R1561" i="68"/>
  <c r="R1562" i="68"/>
  <c r="R1563" i="68"/>
  <c r="R1565" i="68"/>
  <c r="R1566" i="68"/>
  <c r="R1567" i="68"/>
  <c r="R1570" i="68"/>
  <c r="R1571" i="68"/>
  <c r="R1574" i="68"/>
  <c r="R1580" i="68"/>
  <c r="R1581" i="68"/>
  <c r="S1581" i="68" s="1"/>
  <c r="R1582" i="68"/>
  <c r="S1582" i="68" s="1"/>
  <c r="R1583" i="68"/>
  <c r="R1584" i="68"/>
  <c r="R1585" i="68"/>
  <c r="R1586" i="68"/>
  <c r="R1587" i="68"/>
  <c r="R1588" i="68"/>
  <c r="R1589" i="68"/>
  <c r="R1590" i="68"/>
  <c r="R1591" i="68"/>
  <c r="R1592" i="68"/>
  <c r="R1593" i="68"/>
  <c r="R1594" i="68"/>
  <c r="R1595" i="68"/>
  <c r="R1596" i="68"/>
  <c r="R1597" i="68"/>
  <c r="R1598" i="68"/>
  <c r="R1601" i="68"/>
  <c r="R1602" i="68"/>
  <c r="R1605" i="68"/>
  <c r="R1607" i="68"/>
  <c r="R1608" i="68"/>
  <c r="R1611" i="68"/>
  <c r="R1612" i="68"/>
  <c r="R1613" i="68"/>
  <c r="R1616" i="68"/>
  <c r="R1617" i="68"/>
  <c r="R1618" i="68"/>
  <c r="R1619" i="68"/>
  <c r="R1620" i="68"/>
  <c r="R1621" i="68"/>
  <c r="R1622" i="68"/>
  <c r="R1623" i="68"/>
  <c r="R1624" i="68"/>
  <c r="R1627" i="68"/>
  <c r="R1628" i="68"/>
  <c r="R1629" i="68"/>
  <c r="R1630" i="68"/>
  <c r="R1631" i="68"/>
  <c r="R1632" i="68"/>
  <c r="R1633" i="68"/>
  <c r="R1634" i="68"/>
  <c r="R1637" i="68"/>
  <c r="R1638" i="68"/>
  <c r="R1639" i="68"/>
  <c r="R1642" i="68"/>
  <c r="R1645" i="68"/>
  <c r="R1646" i="68"/>
  <c r="R1652" i="68"/>
  <c r="R1653" i="68"/>
  <c r="S1653" i="68" s="1"/>
  <c r="T1653" i="68" s="1"/>
  <c r="R1654" i="68"/>
  <c r="S1654" i="68" s="1"/>
  <c r="T1654" i="68" s="1"/>
  <c r="R1655" i="68"/>
  <c r="R1656" i="68"/>
  <c r="R1657" i="68"/>
  <c r="R1658" i="68"/>
  <c r="R1659" i="68"/>
  <c r="R1660" i="68"/>
  <c r="R1661" i="68"/>
  <c r="R1662" i="68"/>
  <c r="R1663" i="68"/>
  <c r="R1664" i="68"/>
  <c r="R1665" i="68"/>
  <c r="R1666" i="68"/>
  <c r="R1667" i="68"/>
  <c r="R1668" i="68"/>
  <c r="R1669" i="68"/>
  <c r="R1670" i="68"/>
  <c r="R1671" i="68"/>
  <c r="R1674" i="68"/>
  <c r="R1675" i="68"/>
  <c r="R1676" i="68"/>
  <c r="R1677" i="68"/>
  <c r="R1678" i="68"/>
  <c r="R1679" i="68"/>
  <c r="R1680" i="68"/>
  <c r="R1681" i="68"/>
  <c r="R1682" i="68"/>
  <c r="R1686" i="68" s="1"/>
  <c r="R1683" i="68"/>
  <c r="R1684" i="68"/>
  <c r="R1685" i="68"/>
  <c r="R1688" i="68"/>
  <c r="R1689" i="68"/>
  <c r="R1690" i="68"/>
  <c r="R1691" i="68"/>
  <c r="R1692" i="68"/>
  <c r="R1695" i="68"/>
  <c r="R1696" i="68"/>
  <c r="R1697" i="68"/>
  <c r="R1698" i="68"/>
  <c r="R1699" i="68"/>
  <c r="R1700" i="68"/>
  <c r="R1701" i="68"/>
  <c r="R1702" i="68"/>
  <c r="R1703" i="68"/>
  <c r="R1704" i="68"/>
  <c r="R1705" i="68"/>
  <c r="R1706" i="68"/>
  <c r="R1707" i="68"/>
  <c r="R1708" i="68"/>
  <c r="R1711" i="68"/>
  <c r="R1712" i="68"/>
  <c r="R1713" i="68"/>
  <c r="R1718" i="68"/>
  <c r="S1718" i="68" s="1"/>
  <c r="S1726" i="68" s="1"/>
  <c r="R1719" i="68"/>
  <c r="R1720" i="68"/>
  <c r="R1721" i="68"/>
  <c r="R1722" i="68"/>
  <c r="R1723" i="68"/>
  <c r="R1724" i="68"/>
  <c r="R1725" i="68"/>
  <c r="R1728" i="68"/>
  <c r="R1729" i="68"/>
  <c r="R1730" i="68"/>
  <c r="R1731" i="68"/>
  <c r="R1732" i="68"/>
  <c r="R1733" i="68"/>
  <c r="R1734" i="68"/>
  <c r="R1735" i="68"/>
  <c r="R1736" i="68"/>
  <c r="R1737" i="68"/>
  <c r="R1740" i="68"/>
  <c r="R1741" i="68"/>
  <c r="R1744" i="68"/>
  <c r="R1745" i="68"/>
  <c r="R1746" i="68"/>
  <c r="R1747" i="68"/>
  <c r="R1748" i="68"/>
  <c r="R1749" i="68"/>
  <c r="R1750" i="68"/>
  <c r="R1753" i="68"/>
  <c r="R1754" i="68"/>
  <c r="R1759" i="68"/>
  <c r="R1760" i="68"/>
  <c r="S1760" i="68" s="1"/>
  <c r="T1760" i="68" s="1"/>
  <c r="R1761" i="68"/>
  <c r="R1762" i="68"/>
  <c r="R1763" i="68"/>
  <c r="R1764" i="68"/>
  <c r="R1765" i="68"/>
  <c r="R1766" i="68"/>
  <c r="R1767" i="68"/>
  <c r="R1768" i="68"/>
  <c r="R1769" i="68"/>
  <c r="R1770" i="68"/>
  <c r="R1771" i="68"/>
  <c r="R1772" i="68"/>
  <c r="R1773" i="68"/>
  <c r="R1774" i="68"/>
  <c r="R1775" i="68"/>
  <c r="R1776" i="68"/>
  <c r="R1779" i="68"/>
  <c r="R1780" i="68"/>
  <c r="R1781" i="68"/>
  <c r="R1782" i="68"/>
  <c r="R1783" i="68"/>
  <c r="R1784" i="68"/>
  <c r="R1785" i="68"/>
  <c r="R1786" i="68"/>
  <c r="R1787" i="68"/>
  <c r="R1788" i="68"/>
  <c r="R1791" i="68"/>
  <c r="R1792" i="68"/>
  <c r="R1795" i="68"/>
  <c r="R1796" i="68"/>
  <c r="R1797" i="68"/>
  <c r="R1798" i="68"/>
  <c r="R1799" i="68"/>
  <c r="R1800" i="68"/>
  <c r="R1801" i="68"/>
  <c r="R1804" i="68"/>
  <c r="R1805" i="68"/>
  <c r="R1810" i="68"/>
  <c r="R1811" i="68"/>
  <c r="R1812" i="68"/>
  <c r="R1813" i="68"/>
  <c r="R1814" i="68"/>
  <c r="R1815" i="68"/>
  <c r="R1818" i="68"/>
  <c r="R1819" i="68"/>
  <c r="R1822" i="68"/>
  <c r="O1760" i="68"/>
  <c r="P1760" i="68" s="1"/>
  <c r="O1654" i="68"/>
  <c r="P1654" i="68" s="1"/>
  <c r="O1653" i="68"/>
  <c r="P1653" i="68" s="1"/>
  <c r="O1513" i="68"/>
  <c r="O1512" i="68"/>
  <c r="P1512" i="68" s="1"/>
  <c r="O1439" i="68"/>
  <c r="P1439" i="68" s="1"/>
  <c r="O1438" i="68"/>
  <c r="P1438" i="68" s="1"/>
  <c r="O1437" i="68"/>
  <c r="P1437" i="68" s="1"/>
  <c r="O1436" i="68"/>
  <c r="P1436" i="68" s="1"/>
  <c r="O1435" i="68"/>
  <c r="P1435" i="68" s="1"/>
  <c r="O1377" i="68"/>
  <c r="P1377" i="68" s="1"/>
  <c r="O1376" i="68"/>
  <c r="P1376" i="68" s="1"/>
  <c r="O1375" i="68"/>
  <c r="P1375" i="68" s="1"/>
  <c r="O1374" i="68"/>
  <c r="P1374" i="68" s="1"/>
  <c r="O1077" i="68"/>
  <c r="P1077" i="68" s="1"/>
  <c r="O1076" i="68"/>
  <c r="P1076" i="68" s="1"/>
  <c r="O1074" i="68"/>
  <c r="P1074" i="68" s="1"/>
  <c r="O1073" i="68"/>
  <c r="P1073" i="68" s="1"/>
  <c r="O894" i="68"/>
  <c r="P894" i="68" s="1"/>
  <c r="O893" i="68"/>
  <c r="P893" i="68" s="1"/>
  <c r="O892" i="68"/>
  <c r="P892" i="68" s="1"/>
  <c r="O812" i="68"/>
  <c r="P812" i="68" s="1"/>
  <c r="O811" i="68"/>
  <c r="P811" i="68" s="1"/>
  <c r="O810" i="68"/>
  <c r="P810" i="68" s="1"/>
  <c r="O809" i="68"/>
  <c r="P809" i="68" s="1"/>
  <c r="O758" i="68"/>
  <c r="P758" i="68" s="1"/>
  <c r="O713" i="68"/>
  <c r="P713" i="68" s="1"/>
  <c r="O712" i="68"/>
  <c r="P712" i="68" s="1"/>
  <c r="O620" i="68"/>
  <c r="P620" i="68" s="1"/>
  <c r="O619" i="68"/>
  <c r="P619" i="68" s="1"/>
  <c r="O573" i="68"/>
  <c r="P573" i="68" s="1"/>
  <c r="O572" i="68"/>
  <c r="P572" i="68" s="1"/>
  <c r="O516" i="68"/>
  <c r="P516" i="68" s="1"/>
  <c r="O515" i="68"/>
  <c r="P515" i="68" s="1"/>
  <c r="O514" i="68"/>
  <c r="P514" i="68" s="1"/>
  <c r="O384" i="68"/>
  <c r="P384" i="68" s="1"/>
  <c r="O383" i="68"/>
  <c r="P383" i="68" s="1"/>
  <c r="O382" i="68"/>
  <c r="P382" i="68" s="1"/>
  <c r="O281" i="68"/>
  <c r="P281" i="68" s="1"/>
  <c r="O280" i="68"/>
  <c r="P280" i="68" s="1"/>
  <c r="O232" i="68"/>
  <c r="P232" i="68" s="1"/>
  <c r="O231" i="68"/>
  <c r="P231" i="68" s="1"/>
  <c r="O181" i="68"/>
  <c r="P181" i="68" s="1"/>
  <c r="O182" i="68"/>
  <c r="P182" i="68" s="1"/>
  <c r="O135" i="68"/>
  <c r="P135" i="68" s="1"/>
  <c r="O136" i="68"/>
  <c r="P136" i="68" s="1"/>
  <c r="O92" i="68"/>
  <c r="P92" i="68" s="1"/>
  <c r="O93" i="68"/>
  <c r="P93" i="68" s="1"/>
  <c r="O36" i="68"/>
  <c r="P36" i="68" s="1"/>
  <c r="M134" i="68"/>
  <c r="N134" i="68" s="1"/>
  <c r="O134" i="68" s="1"/>
  <c r="P134" i="68" s="1"/>
  <c r="R1777" i="68" l="1"/>
  <c r="R1807" i="68" s="1"/>
  <c r="R1672" i="68"/>
  <c r="R1531" i="68"/>
  <c r="R1458" i="68"/>
  <c r="R1396" i="68"/>
  <c r="R1430" i="68" s="1"/>
  <c r="R882" i="68"/>
  <c r="R887" i="68" s="1"/>
  <c r="R862" i="68"/>
  <c r="R738" i="68"/>
  <c r="R729" i="68"/>
  <c r="R401" i="68"/>
  <c r="R426" i="68" s="1"/>
  <c r="R508" i="68" s="1"/>
  <c r="R250" i="68"/>
  <c r="R275" i="68" s="1"/>
  <c r="R199" i="68"/>
  <c r="R152" i="68"/>
  <c r="R175" i="68" s="1"/>
  <c r="R108" i="68"/>
  <c r="S1580" i="68"/>
  <c r="T1580" i="68" s="1"/>
  <c r="U1580" i="68" s="1"/>
  <c r="V1580" i="68" s="1"/>
  <c r="R639" i="68"/>
  <c r="R589" i="68"/>
  <c r="R612" i="68" s="1"/>
  <c r="R55" i="68"/>
  <c r="R87" i="68" s="1"/>
  <c r="S1759" i="68"/>
  <c r="R1726" i="68"/>
  <c r="R1756" i="68" s="1"/>
  <c r="S1756" i="68"/>
  <c r="R1599" i="68"/>
  <c r="R1576" i="68"/>
  <c r="R775" i="68"/>
  <c r="R802" i="68" s="1"/>
  <c r="T107" i="59"/>
  <c r="U107" i="59" s="1"/>
  <c r="V107" i="59" s="1"/>
  <c r="R1094" i="68"/>
  <c r="R323" i="68"/>
  <c r="R377" i="68"/>
  <c r="R665" i="68"/>
  <c r="R831" i="68"/>
  <c r="R843" i="68"/>
  <c r="R867" i="68"/>
  <c r="R910" i="68"/>
  <c r="R943" i="68" s="1"/>
  <c r="R1474" i="68"/>
  <c r="R1495" i="68"/>
  <c r="R1640" i="68"/>
  <c r="R1714" i="68"/>
  <c r="R1715" i="68" s="1"/>
  <c r="R660" i="68"/>
  <c r="R532" i="68"/>
  <c r="R567" i="68" s="1"/>
  <c r="T1759" i="68"/>
  <c r="U1759" i="68" s="1"/>
  <c r="V1759" i="68" s="1"/>
  <c r="T1581" i="68"/>
  <c r="T1582" i="68"/>
  <c r="T418" i="68"/>
  <c r="U418" i="68" s="1"/>
  <c r="V418" i="68" s="1"/>
  <c r="T416" i="68"/>
  <c r="U416" i="68" s="1"/>
  <c r="V416" i="68" s="1"/>
  <c r="R130" i="68"/>
  <c r="R83" i="68"/>
  <c r="T541" i="68"/>
  <c r="U541" i="68" s="1"/>
  <c r="V541" i="68" s="1"/>
  <c r="U1760" i="68"/>
  <c r="V1760" i="68" s="1"/>
  <c r="T1718" i="68"/>
  <c r="T540" i="68"/>
  <c r="U540" i="68" s="1"/>
  <c r="V540" i="68" s="1"/>
  <c r="U539" i="68"/>
  <c r="V539" i="68" s="1"/>
  <c r="T424" i="68"/>
  <c r="U424" i="68" s="1"/>
  <c r="V424" i="68" s="1"/>
  <c r="T423" i="68"/>
  <c r="U423" i="68" s="1"/>
  <c r="V423" i="68" s="1"/>
  <c r="T408" i="68"/>
  <c r="U408" i="68" s="1"/>
  <c r="V408" i="68" s="1"/>
  <c r="T407" i="68"/>
  <c r="U407" i="68" s="1"/>
  <c r="V407" i="68" s="1"/>
  <c r="S254" i="68"/>
  <c r="T254" i="68" s="1"/>
  <c r="U254" i="68" s="1"/>
  <c r="V254" i="68" s="1"/>
  <c r="U1582" i="68"/>
  <c r="V1582" i="68" s="1"/>
  <c r="U1076" i="68"/>
  <c r="V1076" i="68" s="1"/>
  <c r="U810" i="68"/>
  <c r="V810" i="68" s="1"/>
  <c r="U1435" i="68"/>
  <c r="V1435" i="68" s="1"/>
  <c r="U1512" i="68"/>
  <c r="V1512" i="68" s="1"/>
  <c r="U1375" i="68"/>
  <c r="V1375" i="68" s="1"/>
  <c r="U1653" i="68"/>
  <c r="V1653" i="68" s="1"/>
  <c r="U1439" i="68"/>
  <c r="V1439" i="68" s="1"/>
  <c r="U1374" i="68"/>
  <c r="V1374" i="68" s="1"/>
  <c r="U1077" i="68"/>
  <c r="V1077" i="68" s="1"/>
  <c r="P1513" i="68"/>
  <c r="U1513" i="68"/>
  <c r="U1581" i="68"/>
  <c r="V1581" i="68" s="1"/>
  <c r="U232" i="68"/>
  <c r="V232" i="68" s="1"/>
  <c r="U1654" i="68"/>
  <c r="V1654" i="68" s="1"/>
  <c r="U1437" i="68"/>
  <c r="V1437" i="68" s="1"/>
  <c r="U894" i="68"/>
  <c r="V894" i="68" s="1"/>
  <c r="U1377" i="68"/>
  <c r="V1377" i="68" s="1"/>
  <c r="U893" i="68"/>
  <c r="V893" i="68" s="1"/>
  <c r="U1436" i="68"/>
  <c r="V1436" i="68" s="1"/>
  <c r="U1376" i="68"/>
  <c r="V1376" i="68" s="1"/>
  <c r="U514" i="68"/>
  <c r="V514" i="68" s="1"/>
  <c r="U892" i="68"/>
  <c r="V892" i="68" s="1"/>
  <c r="U712" i="68"/>
  <c r="V712" i="68" s="1"/>
  <c r="U1074" i="68"/>
  <c r="V1074" i="68" s="1"/>
  <c r="U1073" i="68"/>
  <c r="V1073" i="68" s="1"/>
  <c r="U182" i="68"/>
  <c r="V182" i="68" s="1"/>
  <c r="U809" i="68"/>
  <c r="V809" i="68" s="1"/>
  <c r="U812" i="68"/>
  <c r="V812" i="68" s="1"/>
  <c r="U713" i="68"/>
  <c r="V713" i="68" s="1"/>
  <c r="U620" i="68"/>
  <c r="V620" i="68" s="1"/>
  <c r="U758" i="68"/>
  <c r="V758" i="68" s="1"/>
  <c r="U619" i="68"/>
  <c r="V619" i="68" s="1"/>
  <c r="U516" i="68"/>
  <c r="V516" i="68" s="1"/>
  <c r="U280" i="68"/>
  <c r="V280" i="68" s="1"/>
  <c r="U92" i="68"/>
  <c r="V92" i="68" s="1"/>
  <c r="U811" i="68"/>
  <c r="V811" i="68" s="1"/>
  <c r="U573" i="68"/>
  <c r="V573" i="68" s="1"/>
  <c r="U136" i="68"/>
  <c r="V136" i="68" s="1"/>
  <c r="U572" i="68"/>
  <c r="V572" i="68" s="1"/>
  <c r="U383" i="68"/>
  <c r="V383" i="68" s="1"/>
  <c r="U36" i="68"/>
  <c r="V36" i="68" s="1"/>
  <c r="U384" i="68"/>
  <c r="V384" i="68" s="1"/>
  <c r="S134" i="68"/>
  <c r="U382" i="68"/>
  <c r="V382" i="68" s="1"/>
  <c r="U231" i="68"/>
  <c r="V231" i="68" s="1"/>
  <c r="U93" i="68"/>
  <c r="V93" i="68" s="1"/>
  <c r="U35" i="68"/>
  <c r="V35" i="68" s="1"/>
  <c r="U281" i="68"/>
  <c r="V281" i="68" s="1"/>
  <c r="U515" i="68"/>
  <c r="V515" i="68" s="1"/>
  <c r="U181" i="68"/>
  <c r="V181" i="68" s="1"/>
  <c r="U135" i="68"/>
  <c r="V135" i="68" s="1"/>
  <c r="R1505" i="68" l="1"/>
  <c r="R1506" i="68" s="1"/>
  <c r="R753" i="68"/>
  <c r="R666" i="68"/>
  <c r="R1648" i="68"/>
  <c r="R1825" i="68" s="1"/>
  <c r="U1718" i="68"/>
  <c r="T1726" i="68"/>
  <c r="T1756" i="68" s="1"/>
  <c r="R613" i="68"/>
  <c r="R871" i="68"/>
  <c r="T134" i="68"/>
  <c r="R176" i="68"/>
  <c r="V1513" i="68"/>
  <c r="V1718" i="68" l="1"/>
  <c r="V1726" i="68" s="1"/>
  <c r="V1756" i="68" s="1"/>
  <c r="U1726" i="68"/>
  <c r="U1756" i="68" s="1"/>
  <c r="U134" i="68"/>
  <c r="V134" i="68" l="1"/>
  <c r="M159" i="68" l="1"/>
  <c r="M12" i="68"/>
  <c r="S12" i="68" s="1"/>
  <c r="K1991" i="52"/>
  <c r="J1991" i="52"/>
  <c r="K1988" i="52"/>
  <c r="J1988" i="52"/>
  <c r="K1984" i="52"/>
  <c r="J1984" i="52"/>
  <c r="K1974" i="52"/>
  <c r="J1974" i="52"/>
  <c r="K1970" i="52"/>
  <c r="J1970" i="52"/>
  <c r="K1961" i="52"/>
  <c r="J1961" i="52"/>
  <c r="K1957" i="52"/>
  <c r="J1957" i="52"/>
  <c r="K1945" i="52"/>
  <c r="J1945" i="52"/>
  <c r="K1923" i="52"/>
  <c r="J1923" i="52"/>
  <c r="K1919" i="52"/>
  <c r="J1919" i="52"/>
  <c r="K1910" i="52"/>
  <c r="J1910" i="52"/>
  <c r="K1906" i="52"/>
  <c r="J1906" i="52"/>
  <c r="K1894" i="52"/>
  <c r="J1894" i="52"/>
  <c r="K1882" i="52"/>
  <c r="J1882" i="52"/>
  <c r="K1877" i="52"/>
  <c r="J1877" i="52"/>
  <c r="K1861" i="52"/>
  <c r="J1861" i="52"/>
  <c r="K1854" i="52"/>
  <c r="J1854" i="52"/>
  <c r="K1840" i="52"/>
  <c r="J1840" i="52"/>
  <c r="K1815" i="52"/>
  <c r="J1815" i="52"/>
  <c r="K1811" i="52"/>
  <c r="J1811" i="52"/>
  <c r="K1808" i="52"/>
  <c r="J1808" i="52"/>
  <c r="K1803" i="52"/>
  <c r="J1803" i="52"/>
  <c r="K1793" i="52"/>
  <c r="J1785" i="52"/>
  <c r="J1793" i="52" s="1"/>
  <c r="J1782" i="52"/>
  <c r="K1778" i="52"/>
  <c r="K1777" i="52"/>
  <c r="K1774" i="52"/>
  <c r="K1772" i="52"/>
  <c r="K1771" i="52"/>
  <c r="K1767" i="52"/>
  <c r="J1767" i="52"/>
  <c r="K1743" i="52"/>
  <c r="J1743" i="52"/>
  <c r="K1740" i="52"/>
  <c r="J1740" i="52"/>
  <c r="J1736" i="52"/>
  <c r="K1732" i="52"/>
  <c r="K1736" i="52" s="1"/>
  <c r="K1722" i="52"/>
  <c r="J1722" i="52"/>
  <c r="K1716" i="52"/>
  <c r="J1716" i="52"/>
  <c r="K1714" i="52"/>
  <c r="K1699" i="52"/>
  <c r="J1699" i="52"/>
  <c r="K1672" i="52"/>
  <c r="J1672" i="52"/>
  <c r="K1668" i="52"/>
  <c r="J1668" i="52"/>
  <c r="K1663" i="52"/>
  <c r="J1663" i="52"/>
  <c r="K1658" i="52"/>
  <c r="J1658" i="52"/>
  <c r="K1649" i="52"/>
  <c r="J1649" i="52"/>
  <c r="K1642" i="52"/>
  <c r="J1642" i="52"/>
  <c r="K1626" i="52"/>
  <c r="J1626" i="52"/>
  <c r="K1597" i="52"/>
  <c r="J1597" i="52"/>
  <c r="K1594" i="52"/>
  <c r="J1594" i="52"/>
  <c r="K1582" i="52"/>
  <c r="J1582" i="52"/>
  <c r="K1577" i="52"/>
  <c r="J1577" i="52"/>
  <c r="K1564" i="52"/>
  <c r="J1564" i="52"/>
  <c r="K1534" i="52"/>
  <c r="J1534" i="52"/>
  <c r="K1529" i="52"/>
  <c r="J1529" i="52"/>
  <c r="K1523" i="52"/>
  <c r="J1523" i="52"/>
  <c r="K1503" i="52"/>
  <c r="J1503" i="52"/>
  <c r="K1497" i="52"/>
  <c r="J1497" i="52"/>
  <c r="K1492" i="52"/>
  <c r="J1492" i="52"/>
  <c r="K1469" i="52"/>
  <c r="J1469" i="52"/>
  <c r="K1463" i="52"/>
  <c r="J1463" i="52"/>
  <c r="K1460" i="52"/>
  <c r="J1460" i="52"/>
  <c r="K1454" i="52"/>
  <c r="J1454" i="52"/>
  <c r="K1432" i="52"/>
  <c r="J1432" i="52"/>
  <c r="K1426" i="52"/>
  <c r="J1426" i="52"/>
  <c r="K1421" i="52"/>
  <c r="J1421" i="52"/>
  <c r="K1396" i="52"/>
  <c r="J1396" i="52"/>
  <c r="K1391" i="52"/>
  <c r="J1391" i="52"/>
  <c r="K1385" i="52"/>
  <c r="J1385" i="52"/>
  <c r="K1382" i="52"/>
  <c r="J1382" i="52"/>
  <c r="K1376" i="52"/>
  <c r="J1376" i="52"/>
  <c r="K1351" i="52"/>
  <c r="J1351" i="52"/>
  <c r="K1346" i="52"/>
  <c r="J1346" i="52"/>
  <c r="K1338" i="52"/>
  <c r="J1338" i="52"/>
  <c r="K1334" i="52"/>
  <c r="J1334" i="52"/>
  <c r="K1327" i="52"/>
  <c r="J1327" i="52"/>
  <c r="K1298" i="52"/>
  <c r="J1298" i="52"/>
  <c r="K1295" i="52"/>
  <c r="J1295" i="52"/>
  <c r="J1290" i="52"/>
  <c r="K1289" i="52"/>
  <c r="K1285" i="52"/>
  <c r="K1284" i="52"/>
  <c r="K1283" i="52"/>
  <c r="K1276" i="52"/>
  <c r="J1276" i="52"/>
  <c r="K1271" i="52"/>
  <c r="J1271" i="52"/>
  <c r="K1262" i="52"/>
  <c r="J1262" i="52"/>
  <c r="K1235" i="52"/>
  <c r="J1235" i="52"/>
  <c r="K1227" i="52"/>
  <c r="J1227" i="52"/>
  <c r="K1220" i="52"/>
  <c r="J1220" i="52"/>
  <c r="K1201" i="52"/>
  <c r="J1201" i="52"/>
  <c r="K1191" i="52"/>
  <c r="J1191" i="52"/>
  <c r="K1184" i="52"/>
  <c r="J1184" i="52"/>
  <c r="K1155" i="52"/>
  <c r="J1155" i="52"/>
  <c r="K1147" i="52"/>
  <c r="J1147" i="52"/>
  <c r="K1144" i="52"/>
  <c r="J1144" i="52"/>
  <c r="K1137" i="52"/>
  <c r="J1137" i="52"/>
  <c r="K1110" i="52"/>
  <c r="J1110" i="52"/>
  <c r="K1105" i="52"/>
  <c r="J1105" i="52"/>
  <c r="K1094" i="52"/>
  <c r="J1094" i="52"/>
  <c r="K1089" i="52"/>
  <c r="J1089" i="52"/>
  <c r="K1078" i="52"/>
  <c r="J1078" i="52"/>
  <c r="K1054" i="52"/>
  <c r="J1054" i="52"/>
  <c r="K1050" i="52"/>
  <c r="J1050" i="52"/>
  <c r="K1038" i="52"/>
  <c r="J1038" i="52"/>
  <c r="K1035" i="52"/>
  <c r="J1035" i="52"/>
  <c r="J1030" i="52"/>
  <c r="K1026" i="52"/>
  <c r="K1030" i="52" s="1"/>
  <c r="K1015" i="52"/>
  <c r="J1015" i="52"/>
  <c r="K1011" i="52"/>
  <c r="J1011" i="52"/>
  <c r="K999" i="52"/>
  <c r="J999" i="52"/>
  <c r="K969" i="52"/>
  <c r="J969" i="52"/>
  <c r="K966" i="52"/>
  <c r="J966" i="52"/>
  <c r="K963" i="52"/>
  <c r="J963" i="52"/>
  <c r="K955" i="52"/>
  <c r="J955" i="52"/>
  <c r="K952" i="52"/>
  <c r="J952" i="52"/>
  <c r="K943" i="52"/>
  <c r="J943" i="52"/>
  <c r="K920" i="52"/>
  <c r="J920" i="52"/>
  <c r="K906" i="52"/>
  <c r="J906" i="52"/>
  <c r="K897" i="52"/>
  <c r="J897" i="52"/>
  <c r="K874" i="52"/>
  <c r="J874" i="52"/>
  <c r="K871" i="52"/>
  <c r="J871" i="52"/>
  <c r="K866" i="52"/>
  <c r="J866" i="52"/>
  <c r="K850" i="52"/>
  <c r="J850" i="52"/>
  <c r="K846" i="52"/>
  <c r="J846" i="52"/>
  <c r="J840" i="52"/>
  <c r="K840" i="52"/>
  <c r="K833" i="52"/>
  <c r="J833" i="52"/>
  <c r="J828" i="52"/>
  <c r="K821" i="52"/>
  <c r="K828" i="52" s="1"/>
  <c r="K815" i="52"/>
  <c r="J815" i="52"/>
  <c r="K807" i="52"/>
  <c r="J807" i="52"/>
  <c r="K779" i="52"/>
  <c r="J779" i="52"/>
  <c r="K776" i="52"/>
  <c r="J776" i="52"/>
  <c r="K773" i="52"/>
  <c r="J773" i="52"/>
  <c r="K765" i="52"/>
  <c r="J765" i="52"/>
  <c r="K757" i="52"/>
  <c r="J757" i="52"/>
  <c r="K734" i="52"/>
  <c r="J734" i="52"/>
  <c r="K731" i="52"/>
  <c r="J731" i="52"/>
  <c r="K728" i="52"/>
  <c r="J728" i="52"/>
  <c r="K718" i="52"/>
  <c r="J718" i="52"/>
  <c r="K712" i="52"/>
  <c r="J712" i="52"/>
  <c r="K700" i="52"/>
  <c r="J700" i="52"/>
  <c r="K674" i="52"/>
  <c r="J674" i="52"/>
  <c r="K665" i="52"/>
  <c r="J665" i="52"/>
  <c r="K659" i="52"/>
  <c r="J659" i="52"/>
  <c r="K635" i="52"/>
  <c r="J635" i="52"/>
  <c r="K627" i="52"/>
  <c r="J627" i="52"/>
  <c r="K624" i="52"/>
  <c r="J624" i="52"/>
  <c r="K616" i="52"/>
  <c r="J616" i="52"/>
  <c r="J593" i="52"/>
  <c r="K585" i="52"/>
  <c r="K593" i="52" s="1"/>
  <c r="K581" i="52"/>
  <c r="J581" i="52"/>
  <c r="K578" i="52"/>
  <c r="J578" i="52"/>
  <c r="K569" i="52"/>
  <c r="J569" i="52"/>
  <c r="K544" i="52"/>
  <c r="J544" i="52"/>
  <c r="K541" i="52"/>
  <c r="J541" i="52"/>
  <c r="K536" i="52"/>
  <c r="J536" i="52"/>
  <c r="K524" i="52"/>
  <c r="J524" i="52"/>
  <c r="K517" i="52"/>
  <c r="J517" i="52"/>
  <c r="K494" i="52"/>
  <c r="J494" i="52"/>
  <c r="K491" i="52"/>
  <c r="J491" i="52"/>
  <c r="K486" i="52"/>
  <c r="J486" i="52"/>
  <c r="J480" i="52"/>
  <c r="K477" i="52"/>
  <c r="K480" i="52" s="1"/>
  <c r="K475" i="52"/>
  <c r="J475" i="52"/>
  <c r="J466" i="52"/>
  <c r="K466" i="52"/>
  <c r="K442" i="52"/>
  <c r="J442" i="52"/>
  <c r="K430" i="52"/>
  <c r="J430" i="52"/>
  <c r="K418" i="52"/>
  <c r="J418" i="52"/>
  <c r="K393" i="52"/>
  <c r="J393" i="52"/>
  <c r="J389" i="52"/>
  <c r="K389" i="52"/>
  <c r="K379" i="52"/>
  <c r="J379" i="52"/>
  <c r="K374" i="52"/>
  <c r="J374" i="52"/>
  <c r="K367" i="52"/>
  <c r="J367" i="52"/>
  <c r="K342" i="52"/>
  <c r="J342" i="52"/>
  <c r="K331" i="52"/>
  <c r="J331" i="52"/>
  <c r="J328" i="52"/>
  <c r="K328" i="52"/>
  <c r="K320" i="52"/>
  <c r="J320" i="52"/>
  <c r="K297" i="52"/>
  <c r="J297" i="52"/>
  <c r="K284" i="52"/>
  <c r="J284" i="52"/>
  <c r="K281" i="52"/>
  <c r="J281" i="52"/>
  <c r="K276" i="52"/>
  <c r="J276" i="52"/>
  <c r="K254" i="52"/>
  <c r="J254" i="52"/>
  <c r="K251" i="52"/>
  <c r="J251" i="52"/>
  <c r="K246" i="52"/>
  <c r="J246" i="52"/>
  <c r="K236" i="52"/>
  <c r="J236" i="52"/>
  <c r="K233" i="52"/>
  <c r="J233" i="52"/>
  <c r="K223" i="52"/>
  <c r="J223" i="52"/>
  <c r="K196" i="52"/>
  <c r="J196" i="52"/>
  <c r="K185" i="52"/>
  <c r="J185" i="52"/>
  <c r="K182" i="52"/>
  <c r="J182" i="52"/>
  <c r="J159" i="68"/>
  <c r="R159" i="68" s="1"/>
  <c r="S159" i="68" s="1"/>
  <c r="J417" i="68"/>
  <c r="R417" i="68" s="1"/>
  <c r="J309" i="68"/>
  <c r="R309" i="68" s="1"/>
  <c r="R279" i="68"/>
  <c r="R298" i="68" s="1"/>
  <c r="R327" i="68" s="1"/>
  <c r="R215" i="68"/>
  <c r="R221" i="68" s="1"/>
  <c r="R226" i="68" s="1"/>
  <c r="R669" i="68"/>
  <c r="R672" i="68" s="1"/>
  <c r="R707" i="68" s="1"/>
  <c r="R803" i="68" s="1"/>
  <c r="R1114" i="68"/>
  <c r="R1113" i="68"/>
  <c r="J1564" i="68"/>
  <c r="R1564" i="68" s="1"/>
  <c r="J1546" i="68"/>
  <c r="R1546" i="68" s="1"/>
  <c r="J653" i="68"/>
  <c r="R653" i="68" s="1"/>
  <c r="J28" i="68"/>
  <c r="J250" i="68"/>
  <c r="J647" i="68"/>
  <c r="J843" i="68"/>
  <c r="J1823" i="68"/>
  <c r="J1820" i="68"/>
  <c r="J1816" i="68"/>
  <c r="J1806" i="68"/>
  <c r="J1802" i="68"/>
  <c r="J1793" i="68"/>
  <c r="J1789" i="68"/>
  <c r="J1777" i="68"/>
  <c r="J1755" i="68"/>
  <c r="J1751" i="68"/>
  <c r="J1742" i="68"/>
  <c r="J1738" i="68"/>
  <c r="J1726" i="68"/>
  <c r="J1714" i="68"/>
  <c r="J1709" i="68"/>
  <c r="J1693" i="68"/>
  <c r="J1686" i="68"/>
  <c r="J1672" i="68"/>
  <c r="J1647" i="68"/>
  <c r="J1643" i="68"/>
  <c r="J1640" i="68"/>
  <c r="J1635" i="68"/>
  <c r="J1625" i="68"/>
  <c r="J1599" i="68"/>
  <c r="J1575" i="68"/>
  <c r="J1572" i="68"/>
  <c r="J1554" i="68"/>
  <c r="J1531" i="68"/>
  <c r="J1504" i="68"/>
  <c r="J1500" i="68"/>
  <c r="J1495" i="68"/>
  <c r="J1490" i="68"/>
  <c r="J1481" i="68"/>
  <c r="J1474" i="68"/>
  <c r="J1458" i="68"/>
  <c r="J1429" i="68"/>
  <c r="J1426" i="68"/>
  <c r="J1414" i="68"/>
  <c r="J1409" i="68"/>
  <c r="J1396" i="68"/>
  <c r="J1366" i="68"/>
  <c r="J1361" i="68"/>
  <c r="J1355" i="68"/>
  <c r="J1335" i="68"/>
  <c r="J1329" i="68"/>
  <c r="J1324" i="68"/>
  <c r="J1301" i="68"/>
  <c r="J1295" i="68"/>
  <c r="J1292" i="68"/>
  <c r="J1286" i="68"/>
  <c r="J1264" i="68"/>
  <c r="J1258" i="68"/>
  <c r="J1253" i="68"/>
  <c r="J1228" i="68"/>
  <c r="J1223" i="68"/>
  <c r="J1217" i="68"/>
  <c r="J1214" i="68"/>
  <c r="J1208" i="68"/>
  <c r="J1183" i="68"/>
  <c r="J1178" i="68"/>
  <c r="J1170" i="68"/>
  <c r="J1166" i="68"/>
  <c r="J1159" i="68"/>
  <c r="J1130" i="68"/>
  <c r="J1127" i="68"/>
  <c r="J1108" i="68"/>
  <c r="J1103" i="68"/>
  <c r="J1094" i="68"/>
  <c r="J1067" i="68"/>
  <c r="R1067" i="68" s="1"/>
  <c r="J1059" i="68"/>
  <c r="J1052" i="68"/>
  <c r="J1033" i="68"/>
  <c r="J1023" i="68"/>
  <c r="J1016" i="68"/>
  <c r="J987" i="68"/>
  <c r="R1122" i="68" l="1"/>
  <c r="R1131" i="68" s="1"/>
  <c r="R1368" i="68" s="1"/>
  <c r="R328" i="68"/>
  <c r="J1807" i="68"/>
  <c r="J1548" i="68"/>
  <c r="J1568" i="68"/>
  <c r="J1824" i="68"/>
  <c r="N12" i="68"/>
  <c r="O12" i="68" s="1"/>
  <c r="P12" i="68" s="1"/>
  <c r="N159" i="68"/>
  <c r="O159" i="68" s="1"/>
  <c r="P159" i="68" s="1"/>
  <c r="K1236" i="52"/>
  <c r="J1744" i="52"/>
  <c r="J1992" i="52"/>
  <c r="J1055" i="52"/>
  <c r="K1992" i="52"/>
  <c r="K197" i="52"/>
  <c r="J1535" i="52"/>
  <c r="J545" i="52"/>
  <c r="K255" i="52"/>
  <c r="J197" i="52"/>
  <c r="J594" i="52"/>
  <c r="K636" i="52"/>
  <c r="K1055" i="52"/>
  <c r="K1202" i="52"/>
  <c r="J1236" i="52"/>
  <c r="K735" i="52"/>
  <c r="K780" i="52"/>
  <c r="K921" i="52"/>
  <c r="K1039" i="52"/>
  <c r="J780" i="52"/>
  <c r="J834" i="52"/>
  <c r="J1202" i="52"/>
  <c r="J1504" i="52"/>
  <c r="K675" i="52"/>
  <c r="J1299" i="52"/>
  <c r="J1816" i="52"/>
  <c r="K834" i="52"/>
  <c r="K875" i="52"/>
  <c r="K1111" i="52"/>
  <c r="J1352" i="52"/>
  <c r="J1598" i="52"/>
  <c r="K1975" i="52"/>
  <c r="J255" i="52"/>
  <c r="J298" i="52"/>
  <c r="J343" i="52"/>
  <c r="J636" i="52"/>
  <c r="J735" i="52"/>
  <c r="J875" i="52"/>
  <c r="J1111" i="52"/>
  <c r="J1156" i="52"/>
  <c r="K1598" i="52"/>
  <c r="K1744" i="52"/>
  <c r="K1782" i="52"/>
  <c r="K1816" i="52" s="1"/>
  <c r="J1883" i="52"/>
  <c r="K298" i="52"/>
  <c r="K343" i="52"/>
  <c r="J394" i="52"/>
  <c r="K545" i="52"/>
  <c r="K594" i="52"/>
  <c r="J675" i="52"/>
  <c r="K1156" i="52"/>
  <c r="J1397" i="52"/>
  <c r="J1470" i="52"/>
  <c r="K1535" i="52"/>
  <c r="J1673" i="52"/>
  <c r="J1039" i="52"/>
  <c r="J495" i="52"/>
  <c r="J970" i="52"/>
  <c r="K1352" i="52"/>
  <c r="K1397" i="52"/>
  <c r="K1470" i="52"/>
  <c r="K1504" i="52"/>
  <c r="K1673" i="52"/>
  <c r="J1924" i="52"/>
  <c r="J443" i="52"/>
  <c r="J921" i="52"/>
  <c r="K970" i="52"/>
  <c r="J1433" i="52"/>
  <c r="K1883" i="52"/>
  <c r="K1924" i="52"/>
  <c r="K443" i="52"/>
  <c r="K1290" i="52"/>
  <c r="K1299" i="52" s="1"/>
  <c r="K1433" i="52"/>
  <c r="J1975" i="52"/>
  <c r="K495" i="52"/>
  <c r="K394" i="52"/>
  <c r="J1756" i="68"/>
  <c r="J1715" i="68"/>
  <c r="J1505" i="68"/>
  <c r="J1430" i="68"/>
  <c r="J1367" i="68"/>
  <c r="J1302" i="68"/>
  <c r="J1229" i="68"/>
  <c r="J1336" i="68"/>
  <c r="J1184" i="68"/>
  <c r="J1265" i="68"/>
  <c r="J1068" i="68"/>
  <c r="R1068" i="68" s="1"/>
  <c r="J1034" i="68"/>
  <c r="J979" i="68"/>
  <c r="J976" i="68"/>
  <c r="J969" i="68"/>
  <c r="J942" i="68"/>
  <c r="J937" i="68"/>
  <c r="J926" i="68"/>
  <c r="J921" i="68"/>
  <c r="J910" i="68"/>
  <c r="J886" i="68"/>
  <c r="J882" i="68"/>
  <c r="J870" i="68"/>
  <c r="J867" i="68"/>
  <c r="J847" i="68"/>
  <c r="J831" i="68"/>
  <c r="J801" i="68"/>
  <c r="J798" i="68"/>
  <c r="J795" i="68"/>
  <c r="J787" i="68"/>
  <c r="J784" i="68"/>
  <c r="J775" i="68"/>
  <c r="J752" i="68"/>
  <c r="J738" i="68"/>
  <c r="J729" i="68"/>
  <c r="J706" i="68"/>
  <c r="J703" i="68"/>
  <c r="J698" i="68"/>
  <c r="J682" i="68"/>
  <c r="J678" i="68"/>
  <c r="J672" i="68"/>
  <c r="J665" i="68"/>
  <c r="J660" i="68"/>
  <c r="J639" i="68"/>
  <c r="J611" i="68"/>
  <c r="J608" i="68"/>
  <c r="J605" i="68"/>
  <c r="J597" i="68"/>
  <c r="J589" i="68"/>
  <c r="J566" i="68"/>
  <c r="J563" i="68"/>
  <c r="J560" i="68"/>
  <c r="J550" i="68"/>
  <c r="J544" i="68"/>
  <c r="J532" i="68"/>
  <c r="J506" i="68"/>
  <c r="J497" i="68"/>
  <c r="J491" i="68"/>
  <c r="J467" i="68"/>
  <c r="J459" i="68"/>
  <c r="J456" i="68"/>
  <c r="J448" i="68"/>
  <c r="J425" i="68"/>
  <c r="I425" i="68"/>
  <c r="H425" i="68"/>
  <c r="G425" i="68"/>
  <c r="F425" i="68"/>
  <c r="E425" i="68"/>
  <c r="D425" i="68"/>
  <c r="J413" i="68"/>
  <c r="J410" i="68"/>
  <c r="J401" i="68"/>
  <c r="J376" i="68"/>
  <c r="J373" i="68"/>
  <c r="J368" i="68"/>
  <c r="R368" i="68" s="1"/>
  <c r="J356" i="68"/>
  <c r="J349" i="68"/>
  <c r="J326" i="68"/>
  <c r="J323" i="68"/>
  <c r="J318" i="68"/>
  <c r="J312" i="68"/>
  <c r="J307" i="68"/>
  <c r="J298" i="68"/>
  <c r="J274" i="68"/>
  <c r="J262" i="68"/>
  <c r="J225" i="68"/>
  <c r="J221" i="68"/>
  <c r="J211" i="68"/>
  <c r="J206" i="68"/>
  <c r="J199" i="68"/>
  <c r="J174" i="68"/>
  <c r="J163" i="68"/>
  <c r="J160" i="68"/>
  <c r="I160" i="68"/>
  <c r="H160" i="68"/>
  <c r="G160" i="68"/>
  <c r="F160" i="68"/>
  <c r="E160" i="68"/>
  <c r="D160" i="68"/>
  <c r="J152" i="68"/>
  <c r="J129" i="68"/>
  <c r="J116" i="68"/>
  <c r="J113" i="68"/>
  <c r="J108" i="68"/>
  <c r="J86" i="68"/>
  <c r="J83" i="68"/>
  <c r="J78" i="68"/>
  <c r="J68" i="68"/>
  <c r="J65" i="68"/>
  <c r="J55" i="68"/>
  <c r="J17" i="68"/>
  <c r="J14" i="68"/>
  <c r="J1610" i="68"/>
  <c r="R1610" i="68" s="1"/>
  <c r="J1609" i="68"/>
  <c r="R1609" i="68" s="1"/>
  <c r="J1606" i="68"/>
  <c r="R1606" i="68" s="1"/>
  <c r="J1604" i="68"/>
  <c r="R1604" i="68" s="1"/>
  <c r="J1603" i="68"/>
  <c r="R1603" i="68" s="1"/>
  <c r="J1121" i="68"/>
  <c r="R1121" i="68" s="1"/>
  <c r="J1117" i="68"/>
  <c r="R1117" i="68" s="1"/>
  <c r="J1116" i="68"/>
  <c r="R1116" i="68" s="1"/>
  <c r="J1115" i="68"/>
  <c r="R1115" i="68" s="1"/>
  <c r="J858" i="68"/>
  <c r="R858" i="68" s="1"/>
  <c r="I1366" i="68"/>
  <c r="I1361" i="68"/>
  <c r="I1355" i="68"/>
  <c r="I1335" i="68"/>
  <c r="I1329" i="68"/>
  <c r="I1324" i="68"/>
  <c r="I1301" i="68"/>
  <c r="I1295" i="68"/>
  <c r="I1292" i="68"/>
  <c r="I1286" i="68"/>
  <c r="I1264" i="68"/>
  <c r="I1258" i="68"/>
  <c r="I1253" i="68"/>
  <c r="I1228" i="68"/>
  <c r="I1223" i="68"/>
  <c r="I1217" i="68"/>
  <c r="I1214" i="68"/>
  <c r="I1208" i="68"/>
  <c r="I1183" i="68"/>
  <c r="I1178" i="68"/>
  <c r="I1170" i="68"/>
  <c r="I1166" i="68"/>
  <c r="I1159" i="68"/>
  <c r="I459" i="68"/>
  <c r="I456" i="68"/>
  <c r="I1823" i="68"/>
  <c r="I1820" i="68"/>
  <c r="I1816" i="68"/>
  <c r="I1806" i="68"/>
  <c r="I1802" i="68"/>
  <c r="I1793" i="68"/>
  <c r="I1789" i="68"/>
  <c r="I1777" i="68"/>
  <c r="I1755" i="68"/>
  <c r="I1751" i="68"/>
  <c r="I1742" i="68"/>
  <c r="I1738" i="68"/>
  <c r="I1726" i="68"/>
  <c r="I1714" i="68"/>
  <c r="E1709" i="68"/>
  <c r="F1709" i="68"/>
  <c r="G1709" i="68"/>
  <c r="H1709" i="68"/>
  <c r="I1709" i="68"/>
  <c r="D1709" i="68"/>
  <c r="I1693" i="68"/>
  <c r="I1686" i="68"/>
  <c r="I1672" i="68"/>
  <c r="I1647" i="68"/>
  <c r="I1643" i="68"/>
  <c r="I1640" i="68"/>
  <c r="I1635" i="68"/>
  <c r="I1614" i="68"/>
  <c r="I1599" i="68"/>
  <c r="I1575" i="68"/>
  <c r="I1572" i="68"/>
  <c r="I1568" i="68"/>
  <c r="I1554" i="68"/>
  <c r="I1548" i="68"/>
  <c r="I1531" i="68"/>
  <c r="I1504" i="68"/>
  <c r="I1500" i="68"/>
  <c r="I1495" i="68"/>
  <c r="I1490" i="68"/>
  <c r="I1481" i="68"/>
  <c r="I1474" i="68"/>
  <c r="I1458" i="68"/>
  <c r="I1429" i="68"/>
  <c r="I1426" i="68"/>
  <c r="I1414" i="68"/>
  <c r="I1409" i="68"/>
  <c r="I1396" i="68"/>
  <c r="I1130" i="68"/>
  <c r="I1127" i="68"/>
  <c r="I1122" i="68"/>
  <c r="I1108" i="68"/>
  <c r="I1103" i="68"/>
  <c r="R1826" i="68" l="1"/>
  <c r="R180" i="59" s="1"/>
  <c r="R187" i="59" s="1"/>
  <c r="T12" i="68"/>
  <c r="U12" i="68" s="1"/>
  <c r="V12" i="68" s="1"/>
  <c r="T159" i="68"/>
  <c r="U159" i="68" s="1"/>
  <c r="V159" i="68" s="1"/>
  <c r="J1122" i="68"/>
  <c r="J29" i="68"/>
  <c r="J862" i="68"/>
  <c r="J1576" i="68"/>
  <c r="J781" i="52"/>
  <c r="K344" i="52"/>
  <c r="J676" i="52"/>
  <c r="J1993" i="52"/>
  <c r="J1536" i="52"/>
  <c r="K781" i="52"/>
  <c r="J1674" i="52"/>
  <c r="J971" i="52"/>
  <c r="K1993" i="52"/>
  <c r="J344" i="52"/>
  <c r="K1536" i="52"/>
  <c r="K496" i="52"/>
  <c r="K1674" i="52"/>
  <c r="K971" i="52"/>
  <c r="K676" i="52"/>
  <c r="J496" i="52"/>
  <c r="J1614" i="68"/>
  <c r="J1506" i="68"/>
  <c r="J988" i="68"/>
  <c r="J943" i="68"/>
  <c r="J887" i="68"/>
  <c r="J802" i="68"/>
  <c r="J753" i="68"/>
  <c r="J707" i="68"/>
  <c r="J666" i="68"/>
  <c r="J612" i="68"/>
  <c r="J567" i="68"/>
  <c r="J507" i="68"/>
  <c r="J468" i="68"/>
  <c r="J426" i="68"/>
  <c r="J377" i="68"/>
  <c r="J275" i="68"/>
  <c r="J327" i="68"/>
  <c r="J226" i="68"/>
  <c r="J175" i="68"/>
  <c r="J130" i="68"/>
  <c r="J87" i="68"/>
  <c r="I1229" i="68"/>
  <c r="I1265" i="68"/>
  <c r="I1184" i="68"/>
  <c r="I1756" i="68"/>
  <c r="I1824" i="68"/>
  <c r="I1336" i="68"/>
  <c r="I1367" i="68"/>
  <c r="I1807" i="68"/>
  <c r="I1302" i="68"/>
  <c r="I1715" i="68"/>
  <c r="I1576" i="68"/>
  <c r="I1505" i="68"/>
  <c r="I1430" i="68"/>
  <c r="J131" i="52"/>
  <c r="K131" i="52"/>
  <c r="I131" i="52"/>
  <c r="J871" i="68" l="1"/>
  <c r="J1648" i="68"/>
  <c r="J1131" i="68"/>
  <c r="K1994" i="52"/>
  <c r="J1994" i="52"/>
  <c r="J1998" i="52" s="1"/>
  <c r="J803" i="68"/>
  <c r="J613" i="68"/>
  <c r="J508" i="68"/>
  <c r="J328" i="68"/>
  <c r="J176" i="68"/>
  <c r="I1506" i="68"/>
  <c r="J180" i="59" l="1"/>
  <c r="K1998" i="52"/>
  <c r="J1825" i="68"/>
  <c r="J1368" i="68"/>
  <c r="I7" i="19" l="1"/>
  <c r="K2001" i="52"/>
  <c r="J7" i="19"/>
  <c r="J1826" i="68"/>
  <c r="I49" i="19" l="1"/>
  <c r="I13" i="19"/>
  <c r="J1827" i="68"/>
  <c r="R1827" i="68"/>
  <c r="I1094" i="68"/>
  <c r="I1131" i="68" s="1"/>
  <c r="I1067" i="68" l="1"/>
  <c r="I1059" i="68"/>
  <c r="I1052" i="68"/>
  <c r="I1033" i="68"/>
  <c r="I1023" i="68"/>
  <c r="I1016" i="68"/>
  <c r="I987" i="68"/>
  <c r="I979" i="68"/>
  <c r="I976" i="68"/>
  <c r="I969" i="68"/>
  <c r="I942" i="68"/>
  <c r="I937" i="68"/>
  <c r="I926" i="68"/>
  <c r="I921" i="68"/>
  <c r="I910" i="68"/>
  <c r="I886" i="68"/>
  <c r="I882" i="68"/>
  <c r="I870" i="68"/>
  <c r="I867" i="68"/>
  <c r="I862" i="68"/>
  <c r="I847" i="68"/>
  <c r="I843" i="68"/>
  <c r="I831" i="68"/>
  <c r="I801" i="68"/>
  <c r="I798" i="68"/>
  <c r="I795" i="68"/>
  <c r="I787" i="68"/>
  <c r="I784" i="68"/>
  <c r="I775" i="68"/>
  <c r="I752" i="68"/>
  <c r="I738" i="68"/>
  <c r="I729" i="68"/>
  <c r="I706" i="68"/>
  <c r="I703" i="68"/>
  <c r="I698" i="68"/>
  <c r="I682" i="68"/>
  <c r="I678" i="68"/>
  <c r="I672" i="68"/>
  <c r="I660" i="68"/>
  <c r="H660" i="68"/>
  <c r="I665" i="68"/>
  <c r="I647" i="68"/>
  <c r="I639" i="68"/>
  <c r="I611" i="68"/>
  <c r="I608" i="68"/>
  <c r="I605" i="68"/>
  <c r="I597" i="68"/>
  <c r="I589" i="68"/>
  <c r="I566" i="68"/>
  <c r="I563" i="68"/>
  <c r="I560" i="68"/>
  <c r="I550" i="68"/>
  <c r="I544" i="68"/>
  <c r="I532" i="68"/>
  <c r="I506" i="68"/>
  <c r="I497" i="68"/>
  <c r="I491" i="68"/>
  <c r="I467" i="68"/>
  <c r="I448" i="68"/>
  <c r="I413" i="68"/>
  <c r="I410" i="68"/>
  <c r="I401" i="68"/>
  <c r="I376" i="68"/>
  <c r="I373" i="68"/>
  <c r="I368" i="68"/>
  <c r="I356" i="68"/>
  <c r="I349" i="68"/>
  <c r="I326" i="68"/>
  <c r="I323" i="68"/>
  <c r="I318" i="68"/>
  <c r="I312" i="68"/>
  <c r="I307" i="68"/>
  <c r="I298" i="68"/>
  <c r="I274" i="68"/>
  <c r="I262" i="68"/>
  <c r="I250" i="68"/>
  <c r="I225" i="68"/>
  <c r="I221" i="68"/>
  <c r="I211" i="68"/>
  <c r="I206" i="68"/>
  <c r="I199" i="68"/>
  <c r="I174" i="68"/>
  <c r="I163" i="68"/>
  <c r="I152" i="68"/>
  <c r="I129" i="68"/>
  <c r="I116" i="68"/>
  <c r="I113" i="68"/>
  <c r="I108" i="68"/>
  <c r="I86" i="68"/>
  <c r="I83" i="68"/>
  <c r="I78" i="68"/>
  <c r="I68" i="68"/>
  <c r="I65" i="68"/>
  <c r="I55" i="68"/>
  <c r="I28" i="68"/>
  <c r="I17" i="68"/>
  <c r="I14" i="68"/>
  <c r="I1617" i="68"/>
  <c r="I1625" i="68" s="1"/>
  <c r="I1648" i="68" s="1"/>
  <c r="I1825" i="68" s="1"/>
  <c r="E108" i="52"/>
  <c r="F108" i="52"/>
  <c r="G108" i="52"/>
  <c r="H108" i="52"/>
  <c r="I108" i="52"/>
  <c r="J108" i="52"/>
  <c r="K108" i="52"/>
  <c r="D108" i="52"/>
  <c r="K170" i="52"/>
  <c r="K163" i="52"/>
  <c r="K157" i="52"/>
  <c r="K154" i="52"/>
  <c r="K141" i="52"/>
  <c r="K138" i="52"/>
  <c r="K134" i="52"/>
  <c r="K121" i="52"/>
  <c r="K104" i="52"/>
  <c r="K98" i="52"/>
  <c r="K86" i="52"/>
  <c r="K83" i="52"/>
  <c r="K56" i="52"/>
  <c r="K24" i="52"/>
  <c r="J170" i="52"/>
  <c r="J163" i="52"/>
  <c r="J157" i="52"/>
  <c r="J154" i="52"/>
  <c r="J141" i="52"/>
  <c r="J138" i="52"/>
  <c r="J134" i="52"/>
  <c r="J121" i="52"/>
  <c r="J104" i="52"/>
  <c r="J98" i="52"/>
  <c r="J86" i="52"/>
  <c r="J83" i="52"/>
  <c r="J56" i="52"/>
  <c r="J24" i="52"/>
  <c r="K158" i="52" l="1"/>
  <c r="I988" i="68"/>
  <c r="I1068" i="68"/>
  <c r="I943" i="68"/>
  <c r="I1034" i="68"/>
  <c r="I887" i="68"/>
  <c r="I871" i="68"/>
  <c r="I802" i="68"/>
  <c r="I753" i="68"/>
  <c r="I707" i="68"/>
  <c r="I666" i="68"/>
  <c r="I612" i="68"/>
  <c r="I567" i="68"/>
  <c r="I507" i="68"/>
  <c r="I468" i="68"/>
  <c r="I426" i="68"/>
  <c r="I377" i="68"/>
  <c r="I327" i="68"/>
  <c r="I275" i="68"/>
  <c r="I226" i="68"/>
  <c r="I175" i="68"/>
  <c r="I130" i="68"/>
  <c r="I87" i="68"/>
  <c r="I29" i="68"/>
  <c r="J171" i="52"/>
  <c r="J142" i="52"/>
  <c r="K142" i="52"/>
  <c r="J158" i="52"/>
  <c r="K171" i="52"/>
  <c r="J172" i="52" l="1"/>
  <c r="J173" i="52" s="1"/>
  <c r="J1997" i="52" s="1"/>
  <c r="J1999" i="52" s="1"/>
  <c r="I1368" i="68"/>
  <c r="K172" i="52"/>
  <c r="K173" i="52" s="1"/>
  <c r="K1997" i="52" s="1"/>
  <c r="K1999" i="52" s="1"/>
  <c r="I803" i="68"/>
  <c r="I613" i="68"/>
  <c r="I508" i="68"/>
  <c r="I328" i="68"/>
  <c r="I176" i="68"/>
  <c r="I1826" i="68" l="1"/>
  <c r="G87" i="59"/>
  <c r="G102" i="59" l="1"/>
  <c r="G58" i="59"/>
  <c r="G24" i="59"/>
  <c r="Q32" i="61" l="1"/>
  <c r="R45" i="61"/>
  <c r="R30" i="61"/>
  <c r="R28" i="61"/>
  <c r="R25" i="61"/>
  <c r="R6" i="61"/>
  <c r="R4" i="61"/>
  <c r="S96" i="61"/>
  <c r="S93" i="61"/>
  <c r="S95" i="61" s="1"/>
  <c r="S97" i="61" s="1"/>
  <c r="S99" i="61" s="1"/>
  <c r="S101" i="61" s="1"/>
  <c r="S25" i="61"/>
  <c r="S32" i="61" s="1"/>
  <c r="S12" i="61"/>
  <c r="S8" i="61"/>
  <c r="S15" i="61" s="1"/>
  <c r="P4" i="61"/>
  <c r="P30" i="61"/>
  <c r="P28" i="61"/>
  <c r="P25" i="61"/>
  <c r="P6" i="61"/>
  <c r="N30" i="61"/>
  <c r="N28" i="61"/>
  <c r="N25" i="61"/>
  <c r="N6" i="61"/>
  <c r="N4" i="61"/>
  <c r="X1697" i="57"/>
  <c r="AJ28" i="56"/>
  <c r="AJ3" i="56"/>
  <c r="AJ158" i="56"/>
  <c r="AJ157" i="56"/>
  <c r="AJ156" i="56"/>
  <c r="AJ155" i="56"/>
  <c r="AJ154" i="56"/>
  <c r="AJ153" i="56"/>
  <c r="AJ152" i="56"/>
  <c r="AJ151" i="56"/>
  <c r="AJ150" i="56"/>
  <c r="AJ149" i="56"/>
  <c r="AJ148" i="56"/>
  <c r="AJ147" i="56"/>
  <c r="AJ146" i="56"/>
  <c r="AJ145" i="56"/>
  <c r="AJ144" i="56"/>
  <c r="AJ143" i="56"/>
  <c r="AJ142" i="56"/>
  <c r="AJ141" i="56"/>
  <c r="AJ140" i="56"/>
  <c r="AJ139" i="56"/>
  <c r="AJ138" i="56"/>
  <c r="AJ137" i="56"/>
  <c r="AJ136" i="56"/>
  <c r="AJ135" i="56"/>
  <c r="AJ134" i="56"/>
  <c r="AJ133" i="56"/>
  <c r="AJ132" i="56"/>
  <c r="AJ131" i="56"/>
  <c r="AJ130" i="56"/>
  <c r="AJ129" i="56"/>
  <c r="AJ128" i="56"/>
  <c r="AJ127" i="56"/>
  <c r="AJ126" i="56"/>
  <c r="AJ125" i="56"/>
  <c r="AJ124" i="56"/>
  <c r="AJ123" i="56"/>
  <c r="AJ122" i="56"/>
  <c r="AJ121" i="56"/>
  <c r="AJ120" i="56"/>
  <c r="AJ119" i="56"/>
  <c r="AJ118" i="56"/>
  <c r="AJ117" i="56"/>
  <c r="AJ116" i="56"/>
  <c r="AJ115" i="56"/>
  <c r="AJ114" i="56"/>
  <c r="AJ113" i="56"/>
  <c r="AJ112" i="56"/>
  <c r="AJ111" i="56"/>
  <c r="AJ110" i="56"/>
  <c r="AJ109" i="56"/>
  <c r="AJ108" i="56"/>
  <c r="AJ107" i="56"/>
  <c r="AJ106" i="56"/>
  <c r="AJ105" i="56"/>
  <c r="AJ104" i="56"/>
  <c r="AJ103" i="56"/>
  <c r="AJ102" i="56"/>
  <c r="AJ101" i="56"/>
  <c r="AJ100" i="56"/>
  <c r="AJ99" i="56"/>
  <c r="AJ98" i="56"/>
  <c r="AJ97" i="56"/>
  <c r="AJ96" i="56"/>
  <c r="AJ95" i="56"/>
  <c r="AJ94" i="56"/>
  <c r="AJ93" i="56"/>
  <c r="AJ92" i="56"/>
  <c r="AJ91" i="56"/>
  <c r="AJ90" i="56"/>
  <c r="AJ89" i="56"/>
  <c r="AJ88" i="56"/>
  <c r="AJ87" i="56"/>
  <c r="AJ86" i="56"/>
  <c r="AJ85" i="56"/>
  <c r="AJ84" i="56"/>
  <c r="AJ83" i="56"/>
  <c r="AJ82" i="56"/>
  <c r="AJ81" i="56"/>
  <c r="AJ80" i="56"/>
  <c r="AJ79" i="56"/>
  <c r="AJ78" i="56"/>
  <c r="AJ77" i="56"/>
  <c r="AJ76" i="56"/>
  <c r="AJ75" i="56"/>
  <c r="AJ74" i="56"/>
  <c r="AJ73" i="56"/>
  <c r="AJ72" i="56"/>
  <c r="AJ71" i="56"/>
  <c r="AJ70" i="56"/>
  <c r="AJ69" i="56"/>
  <c r="AJ68" i="56"/>
  <c r="AJ67" i="56"/>
  <c r="AJ66" i="56"/>
  <c r="AJ65" i="56"/>
  <c r="AJ64" i="56"/>
  <c r="AJ63" i="56"/>
  <c r="AJ62" i="56"/>
  <c r="AJ61" i="56"/>
  <c r="AJ60" i="56"/>
  <c r="AJ59" i="56"/>
  <c r="AJ58" i="56"/>
  <c r="AJ57" i="56"/>
  <c r="AJ56" i="56"/>
  <c r="AJ55" i="56"/>
  <c r="AJ54" i="56"/>
  <c r="AJ53" i="56"/>
  <c r="AJ52" i="56"/>
  <c r="AJ51" i="56"/>
  <c r="AJ50" i="56"/>
  <c r="AJ49" i="56"/>
  <c r="AJ48" i="56"/>
  <c r="AJ47" i="56"/>
  <c r="AJ46" i="56"/>
  <c r="AJ45" i="56"/>
  <c r="AJ44" i="56"/>
  <c r="AJ43" i="56"/>
  <c r="AJ42" i="56"/>
  <c r="AJ41" i="56"/>
  <c r="AJ40" i="56"/>
  <c r="AJ39" i="56"/>
  <c r="AJ38" i="56"/>
  <c r="AJ37" i="56"/>
  <c r="AJ36" i="56"/>
  <c r="AJ35" i="56"/>
  <c r="AJ34" i="56"/>
  <c r="AJ33" i="56"/>
  <c r="AJ32" i="56"/>
  <c r="AJ31" i="56"/>
  <c r="AJ30" i="56"/>
  <c r="AJ29" i="56"/>
  <c r="AJ27" i="56"/>
  <c r="AJ26" i="56"/>
  <c r="AJ25" i="56"/>
  <c r="AJ24" i="56"/>
  <c r="AJ23" i="56"/>
  <c r="AJ22" i="56"/>
  <c r="AJ21" i="56"/>
  <c r="AJ20" i="56"/>
  <c r="AJ19" i="56"/>
  <c r="AJ18" i="56"/>
  <c r="AJ17" i="56"/>
  <c r="AJ16" i="56"/>
  <c r="AJ15" i="56"/>
  <c r="AJ14" i="56"/>
  <c r="AJ13" i="56"/>
  <c r="AJ12" i="56"/>
  <c r="AJ11" i="56"/>
  <c r="AJ10" i="56"/>
  <c r="AJ9" i="56"/>
  <c r="AJ8" i="56"/>
  <c r="AJ7" i="56"/>
  <c r="AJ6" i="56"/>
  <c r="AJ5" i="56"/>
  <c r="AJ4" i="56"/>
  <c r="X159" i="56"/>
  <c r="I1991" i="52"/>
  <c r="H1991" i="52"/>
  <c r="G1991" i="52"/>
  <c r="F1991" i="52"/>
  <c r="E1991" i="52"/>
  <c r="D1991" i="52"/>
  <c r="I1988" i="52"/>
  <c r="H1988" i="52"/>
  <c r="G1988" i="52"/>
  <c r="F1988" i="52"/>
  <c r="E1988" i="52"/>
  <c r="D1988" i="52"/>
  <c r="I1984" i="52"/>
  <c r="H1984" i="52"/>
  <c r="G1984" i="52"/>
  <c r="F1984" i="52"/>
  <c r="E1984" i="52"/>
  <c r="D1984" i="52"/>
  <c r="I1974" i="52"/>
  <c r="H1974" i="52"/>
  <c r="G1974" i="52"/>
  <c r="F1974" i="52"/>
  <c r="E1974" i="52"/>
  <c r="D1974" i="52"/>
  <c r="I1970" i="52"/>
  <c r="H1970" i="52"/>
  <c r="G1970" i="52"/>
  <c r="F1970" i="52"/>
  <c r="E1970" i="52"/>
  <c r="D1970" i="52"/>
  <c r="I1961" i="52"/>
  <c r="H1961" i="52"/>
  <c r="G1961" i="52"/>
  <c r="F1961" i="52"/>
  <c r="E1961" i="52"/>
  <c r="D1961" i="52"/>
  <c r="I1957" i="52"/>
  <c r="H1957" i="52"/>
  <c r="G1957" i="52"/>
  <c r="F1957" i="52"/>
  <c r="E1957" i="52"/>
  <c r="D1957" i="52"/>
  <c r="I1945" i="52"/>
  <c r="H1945" i="52"/>
  <c r="G1945" i="52"/>
  <c r="F1945" i="52"/>
  <c r="E1945" i="52"/>
  <c r="D1945" i="52"/>
  <c r="I1923" i="52"/>
  <c r="H1923" i="52"/>
  <c r="G1923" i="52"/>
  <c r="F1923" i="52"/>
  <c r="E1923" i="52"/>
  <c r="D1923" i="52"/>
  <c r="I1919" i="52"/>
  <c r="H1919" i="52"/>
  <c r="G1919" i="52"/>
  <c r="F1919" i="52"/>
  <c r="E1919" i="52"/>
  <c r="D1919" i="52"/>
  <c r="I1910" i="52"/>
  <c r="H1910" i="52"/>
  <c r="G1910" i="52"/>
  <c r="F1910" i="52"/>
  <c r="E1910" i="52"/>
  <c r="D1910" i="52"/>
  <c r="I1906" i="52"/>
  <c r="H1906" i="52"/>
  <c r="G1906" i="52"/>
  <c r="F1906" i="52"/>
  <c r="E1906" i="52"/>
  <c r="D1906" i="52"/>
  <c r="I1894" i="52"/>
  <c r="H1894" i="52"/>
  <c r="G1894" i="52"/>
  <c r="F1894" i="52"/>
  <c r="E1894" i="52"/>
  <c r="D1894" i="52"/>
  <c r="I1882" i="52"/>
  <c r="H1882" i="52"/>
  <c r="G1882" i="52"/>
  <c r="F1882" i="52"/>
  <c r="E1882" i="52"/>
  <c r="D1882" i="52"/>
  <c r="I1877" i="52"/>
  <c r="H1877" i="52"/>
  <c r="G1877" i="52"/>
  <c r="F1877" i="52"/>
  <c r="E1877" i="52"/>
  <c r="D1877" i="52"/>
  <c r="I1861" i="52"/>
  <c r="H1861" i="52"/>
  <c r="G1861" i="52"/>
  <c r="F1861" i="52"/>
  <c r="E1861" i="52"/>
  <c r="D1861" i="52"/>
  <c r="I1854" i="52"/>
  <c r="H1854" i="52"/>
  <c r="G1854" i="52"/>
  <c r="F1854" i="52"/>
  <c r="E1854" i="52"/>
  <c r="D1854" i="52"/>
  <c r="I1840" i="52"/>
  <c r="H1840" i="52"/>
  <c r="G1840" i="52"/>
  <c r="F1840" i="52"/>
  <c r="E1840" i="52"/>
  <c r="D1840" i="52"/>
  <c r="I1815" i="52"/>
  <c r="H1815" i="52"/>
  <c r="G1815" i="52"/>
  <c r="F1815" i="52"/>
  <c r="E1815" i="52"/>
  <c r="D1815" i="52"/>
  <c r="I1811" i="52"/>
  <c r="H1811" i="52"/>
  <c r="G1811" i="52"/>
  <c r="F1811" i="52"/>
  <c r="E1811" i="52"/>
  <c r="D1811" i="52"/>
  <c r="I1808" i="52"/>
  <c r="H1808" i="52"/>
  <c r="G1808" i="52"/>
  <c r="F1808" i="52"/>
  <c r="E1808" i="52"/>
  <c r="D1808" i="52"/>
  <c r="I1803" i="52"/>
  <c r="H1803" i="52"/>
  <c r="G1803" i="52"/>
  <c r="F1803" i="52"/>
  <c r="E1803" i="52"/>
  <c r="D1803" i="52"/>
  <c r="I1793" i="52"/>
  <c r="H1793" i="52"/>
  <c r="G1793" i="52"/>
  <c r="F1793" i="52"/>
  <c r="E1793" i="52"/>
  <c r="D1793" i="52"/>
  <c r="I1782" i="52"/>
  <c r="H1782" i="52"/>
  <c r="G1782" i="52"/>
  <c r="F1782" i="52"/>
  <c r="E1782" i="52"/>
  <c r="D1782" i="52"/>
  <c r="I1767" i="52"/>
  <c r="H1767" i="52"/>
  <c r="G1767" i="52"/>
  <c r="F1767" i="52"/>
  <c r="E1767" i="52"/>
  <c r="D1767" i="52"/>
  <c r="I1743" i="52"/>
  <c r="H1743" i="52"/>
  <c r="G1743" i="52"/>
  <c r="F1743" i="52"/>
  <c r="E1743" i="52"/>
  <c r="D1743" i="52"/>
  <c r="I1740" i="52"/>
  <c r="H1740" i="52"/>
  <c r="G1740" i="52"/>
  <c r="F1740" i="52"/>
  <c r="E1740" i="52"/>
  <c r="D1740" i="52"/>
  <c r="I1736" i="52"/>
  <c r="H1736" i="52"/>
  <c r="G1736" i="52"/>
  <c r="F1736" i="52"/>
  <c r="E1736" i="52"/>
  <c r="D1736" i="52"/>
  <c r="I1722" i="52"/>
  <c r="H1722" i="52"/>
  <c r="G1722" i="52"/>
  <c r="F1722" i="52"/>
  <c r="E1722" i="52"/>
  <c r="D1722" i="52"/>
  <c r="I1716" i="52"/>
  <c r="H1716" i="52"/>
  <c r="G1716" i="52"/>
  <c r="F1716" i="52"/>
  <c r="E1716" i="52"/>
  <c r="D1716" i="52"/>
  <c r="I1699" i="52"/>
  <c r="H1699" i="52"/>
  <c r="G1699" i="52"/>
  <c r="F1699" i="52"/>
  <c r="E1699" i="52"/>
  <c r="D1699" i="52"/>
  <c r="I1672" i="52"/>
  <c r="H1672" i="52"/>
  <c r="G1672" i="52"/>
  <c r="F1672" i="52"/>
  <c r="E1672" i="52"/>
  <c r="D1672" i="52"/>
  <c r="I1668" i="52"/>
  <c r="H1668" i="52"/>
  <c r="G1668" i="52"/>
  <c r="F1668" i="52"/>
  <c r="E1668" i="52"/>
  <c r="D1668" i="52"/>
  <c r="I1663" i="52"/>
  <c r="H1663" i="52"/>
  <c r="G1663" i="52"/>
  <c r="F1663" i="52"/>
  <c r="E1663" i="52"/>
  <c r="D1663" i="52"/>
  <c r="I1658" i="52"/>
  <c r="H1658" i="52"/>
  <c r="G1658" i="52"/>
  <c r="F1658" i="52"/>
  <c r="E1658" i="52"/>
  <c r="D1658" i="52"/>
  <c r="I1649" i="52"/>
  <c r="H1649" i="52"/>
  <c r="G1649" i="52"/>
  <c r="F1649" i="52"/>
  <c r="E1649" i="52"/>
  <c r="D1649" i="52"/>
  <c r="I1642" i="52"/>
  <c r="H1642" i="52"/>
  <c r="G1642" i="52"/>
  <c r="F1642" i="52"/>
  <c r="E1642" i="52"/>
  <c r="D1642" i="52"/>
  <c r="I1626" i="52"/>
  <c r="H1626" i="52"/>
  <c r="G1626" i="52"/>
  <c r="F1626" i="52"/>
  <c r="E1626" i="52"/>
  <c r="D1626" i="52"/>
  <c r="I1597" i="52"/>
  <c r="H1597" i="52"/>
  <c r="G1597" i="52"/>
  <c r="F1597" i="52"/>
  <c r="E1597" i="52"/>
  <c r="D1597" i="52"/>
  <c r="I1594" i="52"/>
  <c r="H1594" i="52"/>
  <c r="G1594" i="52"/>
  <c r="F1594" i="52"/>
  <c r="E1594" i="52"/>
  <c r="D1594" i="52"/>
  <c r="I1582" i="52"/>
  <c r="H1582" i="52"/>
  <c r="G1582" i="52"/>
  <c r="F1582" i="52"/>
  <c r="E1582" i="52"/>
  <c r="D1582" i="52"/>
  <c r="I1577" i="52"/>
  <c r="H1577" i="52"/>
  <c r="G1577" i="52"/>
  <c r="F1577" i="52"/>
  <c r="E1577" i="52"/>
  <c r="D1577" i="52"/>
  <c r="I1564" i="52"/>
  <c r="H1564" i="52"/>
  <c r="G1564" i="52"/>
  <c r="F1564" i="52"/>
  <c r="E1564" i="52"/>
  <c r="D1564" i="52"/>
  <c r="I1534" i="52"/>
  <c r="H1534" i="52"/>
  <c r="G1534" i="52"/>
  <c r="F1534" i="52"/>
  <c r="E1534" i="52"/>
  <c r="D1534" i="52"/>
  <c r="I1529" i="52"/>
  <c r="H1529" i="52"/>
  <c r="G1529" i="52"/>
  <c r="F1529" i="52"/>
  <c r="E1529" i="52"/>
  <c r="D1529" i="52"/>
  <c r="I1523" i="52"/>
  <c r="H1523" i="52"/>
  <c r="G1523" i="52"/>
  <c r="F1523" i="52"/>
  <c r="E1523" i="52"/>
  <c r="D1523" i="52"/>
  <c r="I1503" i="52"/>
  <c r="H1503" i="52"/>
  <c r="G1503" i="52"/>
  <c r="F1503" i="52"/>
  <c r="E1503" i="52"/>
  <c r="D1503" i="52"/>
  <c r="I1497" i="52"/>
  <c r="H1497" i="52"/>
  <c r="G1497" i="52"/>
  <c r="F1497" i="52"/>
  <c r="E1497" i="52"/>
  <c r="D1497" i="52"/>
  <c r="I1492" i="52"/>
  <c r="H1492" i="52"/>
  <c r="G1492" i="52"/>
  <c r="F1492" i="52"/>
  <c r="E1492" i="52"/>
  <c r="D1492" i="52"/>
  <c r="I1469" i="52"/>
  <c r="H1469" i="52"/>
  <c r="G1469" i="52"/>
  <c r="F1469" i="52"/>
  <c r="E1469" i="52"/>
  <c r="D1469" i="52"/>
  <c r="I1463" i="52"/>
  <c r="H1463" i="52"/>
  <c r="G1463" i="52"/>
  <c r="F1463" i="52"/>
  <c r="E1463" i="52"/>
  <c r="D1463" i="52"/>
  <c r="I1460" i="52"/>
  <c r="H1460" i="52"/>
  <c r="G1460" i="52"/>
  <c r="F1460" i="52"/>
  <c r="E1460" i="52"/>
  <c r="D1460" i="52"/>
  <c r="I1454" i="52"/>
  <c r="H1454" i="52"/>
  <c r="G1454" i="52"/>
  <c r="F1454" i="52"/>
  <c r="E1454" i="52"/>
  <c r="D1454" i="52"/>
  <c r="I1432" i="52"/>
  <c r="H1432" i="52"/>
  <c r="G1432" i="52"/>
  <c r="F1432" i="52"/>
  <c r="E1432" i="52"/>
  <c r="D1432" i="52"/>
  <c r="I1426" i="52"/>
  <c r="H1426" i="52"/>
  <c r="G1426" i="52"/>
  <c r="F1426" i="52"/>
  <c r="E1426" i="52"/>
  <c r="D1426" i="52"/>
  <c r="I1421" i="52"/>
  <c r="H1421" i="52"/>
  <c r="G1421" i="52"/>
  <c r="F1421" i="52"/>
  <c r="E1421" i="52"/>
  <c r="D1421" i="52"/>
  <c r="I1396" i="52"/>
  <c r="H1396" i="52"/>
  <c r="G1396" i="52"/>
  <c r="F1396" i="52"/>
  <c r="E1396" i="52"/>
  <c r="D1396" i="52"/>
  <c r="I1391" i="52"/>
  <c r="H1391" i="52"/>
  <c r="G1391" i="52"/>
  <c r="F1391" i="52"/>
  <c r="E1391" i="52"/>
  <c r="D1391" i="52"/>
  <c r="I1385" i="52"/>
  <c r="H1385" i="52"/>
  <c r="G1385" i="52"/>
  <c r="F1385" i="52"/>
  <c r="E1385" i="52"/>
  <c r="D1385" i="52"/>
  <c r="I1382" i="52"/>
  <c r="H1382" i="52"/>
  <c r="G1382" i="52"/>
  <c r="F1382" i="52"/>
  <c r="E1382" i="52"/>
  <c r="D1382" i="52"/>
  <c r="I1376" i="52"/>
  <c r="H1376" i="52"/>
  <c r="G1376" i="52"/>
  <c r="F1376" i="52"/>
  <c r="E1376" i="52"/>
  <c r="D1376" i="52"/>
  <c r="I1351" i="52"/>
  <c r="H1351" i="52"/>
  <c r="G1351" i="52"/>
  <c r="F1351" i="52"/>
  <c r="E1351" i="52"/>
  <c r="D1351" i="52"/>
  <c r="I1346" i="52"/>
  <c r="H1346" i="52"/>
  <c r="G1346" i="52"/>
  <c r="F1346" i="52"/>
  <c r="E1346" i="52"/>
  <c r="D1346" i="52"/>
  <c r="I1338" i="52"/>
  <c r="H1338" i="52"/>
  <c r="G1338" i="52"/>
  <c r="F1338" i="52"/>
  <c r="E1338" i="52"/>
  <c r="D1338" i="52"/>
  <c r="I1334" i="52"/>
  <c r="H1334" i="52"/>
  <c r="G1334" i="52"/>
  <c r="F1334" i="52"/>
  <c r="E1334" i="52"/>
  <c r="D1334" i="52"/>
  <c r="I1327" i="52"/>
  <c r="H1327" i="52"/>
  <c r="G1327" i="52"/>
  <c r="F1327" i="52"/>
  <c r="E1327" i="52"/>
  <c r="D1327" i="52"/>
  <c r="I1298" i="52"/>
  <c r="H1298" i="52"/>
  <c r="G1298" i="52"/>
  <c r="F1298" i="52"/>
  <c r="E1298" i="52"/>
  <c r="D1298" i="52"/>
  <c r="I1295" i="52"/>
  <c r="H1295" i="52"/>
  <c r="G1295" i="52"/>
  <c r="F1295" i="52"/>
  <c r="E1295" i="52"/>
  <c r="D1295" i="52"/>
  <c r="I1290" i="52"/>
  <c r="H1290" i="52"/>
  <c r="G1290" i="52"/>
  <c r="F1290" i="52"/>
  <c r="E1290" i="52"/>
  <c r="D1290" i="52"/>
  <c r="I1276" i="52"/>
  <c r="H1276" i="52"/>
  <c r="G1276" i="52"/>
  <c r="F1276" i="52"/>
  <c r="E1276" i="52"/>
  <c r="D1276" i="52"/>
  <c r="I1271" i="52"/>
  <c r="H1271" i="52"/>
  <c r="G1271" i="52"/>
  <c r="F1271" i="52"/>
  <c r="E1271" i="52"/>
  <c r="D1271" i="52"/>
  <c r="I1262" i="52"/>
  <c r="H1262" i="52"/>
  <c r="G1262" i="52"/>
  <c r="F1262" i="52"/>
  <c r="E1262" i="52"/>
  <c r="D1262" i="52"/>
  <c r="I1235" i="52"/>
  <c r="H1235" i="52"/>
  <c r="G1235" i="52"/>
  <c r="F1235" i="52"/>
  <c r="E1235" i="52"/>
  <c r="D1235" i="52"/>
  <c r="I1227" i="52"/>
  <c r="H1227" i="52"/>
  <c r="G1227" i="52"/>
  <c r="F1227" i="52"/>
  <c r="E1227" i="52"/>
  <c r="D1227" i="52"/>
  <c r="I1220" i="52"/>
  <c r="H1220" i="52"/>
  <c r="G1220" i="52"/>
  <c r="F1220" i="52"/>
  <c r="E1220" i="52"/>
  <c r="D1220" i="52"/>
  <c r="I1201" i="52"/>
  <c r="H1201" i="52"/>
  <c r="G1201" i="52"/>
  <c r="F1201" i="52"/>
  <c r="E1201" i="52"/>
  <c r="D1201" i="52"/>
  <c r="I1191" i="52"/>
  <c r="H1191" i="52"/>
  <c r="G1191" i="52"/>
  <c r="F1191" i="52"/>
  <c r="E1191" i="52"/>
  <c r="D1191" i="52"/>
  <c r="I1184" i="52"/>
  <c r="H1184" i="52"/>
  <c r="G1184" i="52"/>
  <c r="F1184" i="52"/>
  <c r="E1184" i="52"/>
  <c r="D1184" i="52"/>
  <c r="I1155" i="52"/>
  <c r="H1155" i="52"/>
  <c r="G1155" i="52"/>
  <c r="F1155" i="52"/>
  <c r="E1155" i="52"/>
  <c r="D1155" i="52"/>
  <c r="I1147" i="52"/>
  <c r="H1147" i="52"/>
  <c r="G1147" i="52"/>
  <c r="F1147" i="52"/>
  <c r="E1147" i="52"/>
  <c r="D1147" i="52"/>
  <c r="I1144" i="52"/>
  <c r="H1144" i="52"/>
  <c r="G1144" i="52"/>
  <c r="F1144" i="52"/>
  <c r="E1144" i="52"/>
  <c r="D1144" i="52"/>
  <c r="I1137" i="52"/>
  <c r="H1137" i="52"/>
  <c r="G1137" i="52"/>
  <c r="F1137" i="52"/>
  <c r="E1137" i="52"/>
  <c r="D1137" i="52"/>
  <c r="I1110" i="52"/>
  <c r="H1110" i="52"/>
  <c r="G1110" i="52"/>
  <c r="F1110" i="52"/>
  <c r="E1110" i="52"/>
  <c r="D1110" i="52"/>
  <c r="I1105" i="52"/>
  <c r="H1105" i="52"/>
  <c r="G1105" i="52"/>
  <c r="F1105" i="52"/>
  <c r="E1105" i="52"/>
  <c r="D1105" i="52"/>
  <c r="I1094" i="52"/>
  <c r="H1094" i="52"/>
  <c r="G1094" i="52"/>
  <c r="F1094" i="52"/>
  <c r="E1094" i="52"/>
  <c r="D1094" i="52"/>
  <c r="I1089" i="52"/>
  <c r="H1089" i="52"/>
  <c r="G1089" i="52"/>
  <c r="F1089" i="52"/>
  <c r="E1089" i="52"/>
  <c r="D1089" i="52"/>
  <c r="I1078" i="52"/>
  <c r="H1078" i="52"/>
  <c r="G1078" i="52"/>
  <c r="F1078" i="52"/>
  <c r="E1078" i="52"/>
  <c r="D1078" i="52"/>
  <c r="I1054" i="52"/>
  <c r="H1054" i="52"/>
  <c r="G1054" i="52"/>
  <c r="F1054" i="52"/>
  <c r="E1054" i="52"/>
  <c r="D1054" i="52"/>
  <c r="I1050" i="52"/>
  <c r="H1050" i="52"/>
  <c r="G1050" i="52"/>
  <c r="F1050" i="52"/>
  <c r="E1050" i="52"/>
  <c r="D1050" i="52"/>
  <c r="I1038" i="52"/>
  <c r="H1038" i="52"/>
  <c r="G1038" i="52"/>
  <c r="F1038" i="52"/>
  <c r="E1038" i="52"/>
  <c r="D1038" i="52"/>
  <c r="I1035" i="52"/>
  <c r="H1035" i="52"/>
  <c r="G1035" i="52"/>
  <c r="F1035" i="52"/>
  <c r="E1035" i="52"/>
  <c r="D1035" i="52"/>
  <c r="I1030" i="52"/>
  <c r="H1030" i="52"/>
  <c r="G1030" i="52"/>
  <c r="F1030" i="52"/>
  <c r="E1030" i="52"/>
  <c r="D1030" i="52"/>
  <c r="I1015" i="52"/>
  <c r="H1015" i="52"/>
  <c r="G1015" i="52"/>
  <c r="F1015" i="52"/>
  <c r="E1015" i="52"/>
  <c r="D1015" i="52"/>
  <c r="I1011" i="52"/>
  <c r="H1011" i="52"/>
  <c r="G1011" i="52"/>
  <c r="F1011" i="52"/>
  <c r="E1011" i="52"/>
  <c r="D1011" i="52"/>
  <c r="I999" i="52"/>
  <c r="H999" i="52"/>
  <c r="G999" i="52"/>
  <c r="F999" i="52"/>
  <c r="E999" i="52"/>
  <c r="D999" i="52"/>
  <c r="I969" i="52"/>
  <c r="H969" i="52"/>
  <c r="G969" i="52"/>
  <c r="F969" i="52"/>
  <c r="E969" i="52"/>
  <c r="D969" i="52"/>
  <c r="I966" i="52"/>
  <c r="H966" i="52"/>
  <c r="G966" i="52"/>
  <c r="F966" i="52"/>
  <c r="E966" i="52"/>
  <c r="D966" i="52"/>
  <c r="I963" i="52"/>
  <c r="H963" i="52"/>
  <c r="G963" i="52"/>
  <c r="F963" i="52"/>
  <c r="E963" i="52"/>
  <c r="D963" i="52"/>
  <c r="I955" i="52"/>
  <c r="H955" i="52"/>
  <c r="G955" i="52"/>
  <c r="F955" i="52"/>
  <c r="E955" i="52"/>
  <c r="D955" i="52"/>
  <c r="I952" i="52"/>
  <c r="H952" i="52"/>
  <c r="G952" i="52"/>
  <c r="F952" i="52"/>
  <c r="E952" i="52"/>
  <c r="D952" i="52"/>
  <c r="I943" i="52"/>
  <c r="H943" i="52"/>
  <c r="G943" i="52"/>
  <c r="F943" i="52"/>
  <c r="E943" i="52"/>
  <c r="D943" i="52"/>
  <c r="I920" i="52"/>
  <c r="H920" i="52"/>
  <c r="G920" i="52"/>
  <c r="F920" i="52"/>
  <c r="E920" i="52"/>
  <c r="D920" i="52"/>
  <c r="I906" i="52"/>
  <c r="H906" i="52"/>
  <c r="G906" i="52"/>
  <c r="F906" i="52"/>
  <c r="E906" i="52"/>
  <c r="D906" i="52"/>
  <c r="I897" i="52"/>
  <c r="H897" i="52"/>
  <c r="G897" i="52"/>
  <c r="F897" i="52"/>
  <c r="E897" i="52"/>
  <c r="D897" i="52"/>
  <c r="I874" i="52"/>
  <c r="H874" i="52"/>
  <c r="G874" i="52"/>
  <c r="F874" i="52"/>
  <c r="E874" i="52"/>
  <c r="D874" i="52"/>
  <c r="I871" i="52"/>
  <c r="H871" i="52"/>
  <c r="G871" i="52"/>
  <c r="F871" i="52"/>
  <c r="E871" i="52"/>
  <c r="D871" i="52"/>
  <c r="I866" i="52"/>
  <c r="H866" i="52"/>
  <c r="G866" i="52"/>
  <c r="F866" i="52"/>
  <c r="E866" i="52"/>
  <c r="D866" i="52"/>
  <c r="I850" i="52"/>
  <c r="H850" i="52"/>
  <c r="G850" i="52"/>
  <c r="F850" i="52"/>
  <c r="E850" i="52"/>
  <c r="D850" i="52"/>
  <c r="I846" i="52"/>
  <c r="H846" i="52"/>
  <c r="G846" i="52"/>
  <c r="F846" i="52"/>
  <c r="E846" i="52"/>
  <c r="D846" i="52"/>
  <c r="I840" i="52"/>
  <c r="H840" i="52"/>
  <c r="G840" i="52"/>
  <c r="F840" i="52"/>
  <c r="E840" i="52"/>
  <c r="D840" i="52"/>
  <c r="I833" i="52"/>
  <c r="H833" i="52"/>
  <c r="G833" i="52"/>
  <c r="F833" i="52"/>
  <c r="E833" i="52"/>
  <c r="D833" i="52"/>
  <c r="I828" i="52"/>
  <c r="H828" i="52"/>
  <c r="G828" i="52"/>
  <c r="F828" i="52"/>
  <c r="E828" i="52"/>
  <c r="D828" i="52"/>
  <c r="I815" i="52"/>
  <c r="H815" i="52"/>
  <c r="G815" i="52"/>
  <c r="F815" i="52"/>
  <c r="E815" i="52"/>
  <c r="D815" i="52"/>
  <c r="I807" i="52"/>
  <c r="H807" i="52"/>
  <c r="G807" i="52"/>
  <c r="F807" i="52"/>
  <c r="E807" i="52"/>
  <c r="D807" i="52"/>
  <c r="I779" i="52"/>
  <c r="H779" i="52"/>
  <c r="G779" i="52"/>
  <c r="F779" i="52"/>
  <c r="E779" i="52"/>
  <c r="D779" i="52"/>
  <c r="I776" i="52"/>
  <c r="H776" i="52"/>
  <c r="G776" i="52"/>
  <c r="F776" i="52"/>
  <c r="E776" i="52"/>
  <c r="D776" i="52"/>
  <c r="I773" i="52"/>
  <c r="H773" i="52"/>
  <c r="G773" i="52"/>
  <c r="F773" i="52"/>
  <c r="E773" i="52"/>
  <c r="D773" i="52"/>
  <c r="I765" i="52"/>
  <c r="H765" i="52"/>
  <c r="G765" i="52"/>
  <c r="F765" i="52"/>
  <c r="E765" i="52"/>
  <c r="D765" i="52"/>
  <c r="I757" i="52"/>
  <c r="H757" i="52"/>
  <c r="G757" i="52"/>
  <c r="F757" i="52"/>
  <c r="E757" i="52"/>
  <c r="D757" i="52"/>
  <c r="I734" i="52"/>
  <c r="H734" i="52"/>
  <c r="G734" i="52"/>
  <c r="F734" i="52"/>
  <c r="E734" i="52"/>
  <c r="D734" i="52"/>
  <c r="I731" i="52"/>
  <c r="H731" i="52"/>
  <c r="G731" i="52"/>
  <c r="F731" i="52"/>
  <c r="E731" i="52"/>
  <c r="D731" i="52"/>
  <c r="I728" i="52"/>
  <c r="H728" i="52"/>
  <c r="G728" i="52"/>
  <c r="F728" i="52"/>
  <c r="E728" i="52"/>
  <c r="D728" i="52"/>
  <c r="I718" i="52"/>
  <c r="H718" i="52"/>
  <c r="G718" i="52"/>
  <c r="F718" i="52"/>
  <c r="E718" i="52"/>
  <c r="D718" i="52"/>
  <c r="I712" i="52"/>
  <c r="H712" i="52"/>
  <c r="G712" i="52"/>
  <c r="F712" i="52"/>
  <c r="E712" i="52"/>
  <c r="D712" i="52"/>
  <c r="I700" i="52"/>
  <c r="H700" i="52"/>
  <c r="G700" i="52"/>
  <c r="F700" i="52"/>
  <c r="E700" i="52"/>
  <c r="D700" i="52"/>
  <c r="I674" i="52"/>
  <c r="H674" i="52"/>
  <c r="G674" i="52"/>
  <c r="F674" i="52"/>
  <c r="E674" i="52"/>
  <c r="D674" i="52"/>
  <c r="I665" i="52"/>
  <c r="H665" i="52"/>
  <c r="G665" i="52"/>
  <c r="F665" i="52"/>
  <c r="E665" i="52"/>
  <c r="D665" i="52"/>
  <c r="I659" i="52"/>
  <c r="H659" i="52"/>
  <c r="G659" i="52"/>
  <c r="F659" i="52"/>
  <c r="E659" i="52"/>
  <c r="D659" i="52"/>
  <c r="I635" i="52"/>
  <c r="H635" i="52"/>
  <c r="G635" i="52"/>
  <c r="F635" i="52"/>
  <c r="E635" i="52"/>
  <c r="D635" i="52"/>
  <c r="I627" i="52"/>
  <c r="H627" i="52"/>
  <c r="G627" i="52"/>
  <c r="F627" i="52"/>
  <c r="E627" i="52"/>
  <c r="D627" i="52"/>
  <c r="I624" i="52"/>
  <c r="H624" i="52"/>
  <c r="G624" i="52"/>
  <c r="F624" i="52"/>
  <c r="E624" i="52"/>
  <c r="D624" i="52"/>
  <c r="I616" i="52"/>
  <c r="H616" i="52"/>
  <c r="G616" i="52"/>
  <c r="F616" i="52"/>
  <c r="E616" i="52"/>
  <c r="D616" i="52"/>
  <c r="I593" i="52"/>
  <c r="H593" i="52"/>
  <c r="G593" i="52"/>
  <c r="F593" i="52"/>
  <c r="E593" i="52"/>
  <c r="D593" i="52"/>
  <c r="I581" i="52"/>
  <c r="H581" i="52"/>
  <c r="G581" i="52"/>
  <c r="F581" i="52"/>
  <c r="E581" i="52"/>
  <c r="D581" i="52"/>
  <c r="I578" i="52"/>
  <c r="H578" i="52"/>
  <c r="G578" i="52"/>
  <c r="F578" i="52"/>
  <c r="E578" i="52"/>
  <c r="D578" i="52"/>
  <c r="I569" i="52"/>
  <c r="H569" i="52"/>
  <c r="G569" i="52"/>
  <c r="F569" i="52"/>
  <c r="E569" i="52"/>
  <c r="D569" i="52"/>
  <c r="I544" i="52"/>
  <c r="H544" i="52"/>
  <c r="G544" i="52"/>
  <c r="F544" i="52"/>
  <c r="E544" i="52"/>
  <c r="D544" i="52"/>
  <c r="I541" i="52"/>
  <c r="H541" i="52"/>
  <c r="G541" i="52"/>
  <c r="F541" i="52"/>
  <c r="E541" i="52"/>
  <c r="D541" i="52"/>
  <c r="I536" i="52"/>
  <c r="H536" i="52"/>
  <c r="G536" i="52"/>
  <c r="F536" i="52"/>
  <c r="E536" i="52"/>
  <c r="D536" i="52"/>
  <c r="I524" i="52"/>
  <c r="H524" i="52"/>
  <c r="G524" i="52"/>
  <c r="F524" i="52"/>
  <c r="E524" i="52"/>
  <c r="D524" i="52"/>
  <c r="I517" i="52"/>
  <c r="H517" i="52"/>
  <c r="G517" i="52"/>
  <c r="F517" i="52"/>
  <c r="E517" i="52"/>
  <c r="D517" i="52"/>
  <c r="I494" i="52"/>
  <c r="H494" i="52"/>
  <c r="G494" i="52"/>
  <c r="F494" i="52"/>
  <c r="E494" i="52"/>
  <c r="D494" i="52"/>
  <c r="I491" i="52"/>
  <c r="H491" i="52"/>
  <c r="G491" i="52"/>
  <c r="F491" i="52"/>
  <c r="E491" i="52"/>
  <c r="D491" i="52"/>
  <c r="I486" i="52"/>
  <c r="H486" i="52"/>
  <c r="G486" i="52"/>
  <c r="F486" i="52"/>
  <c r="E486" i="52"/>
  <c r="D486" i="52"/>
  <c r="I480" i="52"/>
  <c r="H480" i="52"/>
  <c r="G480" i="52"/>
  <c r="F480" i="52"/>
  <c r="E480" i="52"/>
  <c r="D480" i="52"/>
  <c r="I475" i="52"/>
  <c r="H475" i="52"/>
  <c r="G475" i="52"/>
  <c r="F475" i="52"/>
  <c r="E475" i="52"/>
  <c r="D475" i="52"/>
  <c r="I466" i="52"/>
  <c r="H466" i="52"/>
  <c r="G466" i="52"/>
  <c r="F466" i="52"/>
  <c r="E466" i="52"/>
  <c r="D466" i="52"/>
  <c r="I442" i="52"/>
  <c r="H442" i="52"/>
  <c r="G442" i="52"/>
  <c r="F442" i="52"/>
  <c r="E442" i="52"/>
  <c r="D442" i="52"/>
  <c r="I430" i="52"/>
  <c r="H430" i="52"/>
  <c r="G430" i="52"/>
  <c r="F430" i="52"/>
  <c r="E430" i="52"/>
  <c r="D430" i="52"/>
  <c r="I418" i="52"/>
  <c r="H418" i="52"/>
  <c r="G418" i="52"/>
  <c r="F418" i="52"/>
  <c r="E418" i="52"/>
  <c r="D418" i="52"/>
  <c r="I393" i="52"/>
  <c r="H393" i="52"/>
  <c r="G393" i="52"/>
  <c r="F393" i="52"/>
  <c r="E393" i="52"/>
  <c r="D393" i="52"/>
  <c r="I389" i="52"/>
  <c r="H389" i="52"/>
  <c r="G389" i="52"/>
  <c r="F389" i="52"/>
  <c r="E389" i="52"/>
  <c r="D389" i="52"/>
  <c r="I379" i="52"/>
  <c r="H379" i="52"/>
  <c r="G379" i="52"/>
  <c r="F379" i="52"/>
  <c r="E379" i="52"/>
  <c r="D379" i="52"/>
  <c r="I374" i="52"/>
  <c r="H374" i="52"/>
  <c r="G374" i="52"/>
  <c r="F374" i="52"/>
  <c r="E374" i="52"/>
  <c r="D374" i="52"/>
  <c r="I367" i="52"/>
  <c r="H367" i="52"/>
  <c r="G367" i="52"/>
  <c r="F367" i="52"/>
  <c r="E367" i="52"/>
  <c r="D367" i="52"/>
  <c r="I342" i="52"/>
  <c r="H342" i="52"/>
  <c r="G342" i="52"/>
  <c r="F342" i="52"/>
  <c r="E342" i="52"/>
  <c r="D342" i="52"/>
  <c r="I331" i="52"/>
  <c r="H331" i="52"/>
  <c r="G331" i="52"/>
  <c r="F331" i="52"/>
  <c r="E331" i="52"/>
  <c r="D331" i="52"/>
  <c r="I328" i="52"/>
  <c r="H328" i="52"/>
  <c r="G328" i="52"/>
  <c r="F328" i="52"/>
  <c r="E328" i="52"/>
  <c r="D328" i="52"/>
  <c r="I320" i="52"/>
  <c r="H320" i="52"/>
  <c r="G320" i="52"/>
  <c r="F320" i="52"/>
  <c r="E320" i="52"/>
  <c r="D320" i="52"/>
  <c r="I297" i="52"/>
  <c r="H297" i="52"/>
  <c r="G297" i="52"/>
  <c r="F297" i="52"/>
  <c r="E297" i="52"/>
  <c r="D297" i="52"/>
  <c r="I284" i="52"/>
  <c r="H284" i="52"/>
  <c r="G284" i="52"/>
  <c r="F284" i="52"/>
  <c r="E284" i="52"/>
  <c r="D284" i="52"/>
  <c r="I281" i="52"/>
  <c r="H281" i="52"/>
  <c r="G281" i="52"/>
  <c r="F281" i="52"/>
  <c r="E281" i="52"/>
  <c r="D281" i="52"/>
  <c r="I276" i="52"/>
  <c r="H276" i="52"/>
  <c r="G276" i="52"/>
  <c r="F276" i="52"/>
  <c r="E276" i="52"/>
  <c r="D276" i="52"/>
  <c r="I254" i="52"/>
  <c r="H254" i="52"/>
  <c r="G254" i="52"/>
  <c r="F254" i="52"/>
  <c r="E254" i="52"/>
  <c r="D254" i="52"/>
  <c r="I251" i="52"/>
  <c r="H251" i="52"/>
  <c r="G251" i="52"/>
  <c r="F251" i="52"/>
  <c r="E251" i="52"/>
  <c r="D251" i="52"/>
  <c r="I246" i="52"/>
  <c r="H246" i="52"/>
  <c r="G246" i="52"/>
  <c r="F246" i="52"/>
  <c r="E246" i="52"/>
  <c r="D246" i="52"/>
  <c r="I236" i="52"/>
  <c r="H236" i="52"/>
  <c r="G236" i="52"/>
  <c r="F236" i="52"/>
  <c r="E236" i="52"/>
  <c r="D236" i="52"/>
  <c r="I233" i="52"/>
  <c r="H233" i="52"/>
  <c r="G233" i="52"/>
  <c r="F233" i="52"/>
  <c r="E233" i="52"/>
  <c r="D233" i="52"/>
  <c r="I223" i="52"/>
  <c r="H223" i="52"/>
  <c r="G223" i="52"/>
  <c r="F223" i="52"/>
  <c r="E223" i="52"/>
  <c r="D223" i="52"/>
  <c r="I196" i="52"/>
  <c r="H196" i="52"/>
  <c r="G196" i="52"/>
  <c r="F196" i="52"/>
  <c r="E196" i="52"/>
  <c r="D196" i="52"/>
  <c r="I185" i="52"/>
  <c r="H185" i="52"/>
  <c r="G185" i="52"/>
  <c r="F185" i="52"/>
  <c r="E185" i="52"/>
  <c r="D185" i="52"/>
  <c r="I182" i="52"/>
  <c r="H182" i="52"/>
  <c r="G182" i="52"/>
  <c r="F182" i="52"/>
  <c r="E182" i="52"/>
  <c r="D182" i="52"/>
  <c r="I170" i="52"/>
  <c r="H170" i="52"/>
  <c r="G170" i="52"/>
  <c r="F170" i="52"/>
  <c r="E170" i="52"/>
  <c r="D170" i="52"/>
  <c r="I163" i="52"/>
  <c r="H163" i="52"/>
  <c r="G163" i="52"/>
  <c r="F163" i="52"/>
  <c r="E163" i="52"/>
  <c r="D163" i="52"/>
  <c r="I157" i="52"/>
  <c r="H157" i="52"/>
  <c r="G157" i="52"/>
  <c r="F157" i="52"/>
  <c r="E157" i="52"/>
  <c r="D157" i="52"/>
  <c r="I154" i="52"/>
  <c r="H154" i="52"/>
  <c r="G154" i="52"/>
  <c r="F154" i="52"/>
  <c r="E154" i="52"/>
  <c r="D154" i="52"/>
  <c r="I141" i="52"/>
  <c r="H141" i="52"/>
  <c r="G141" i="52"/>
  <c r="F141" i="52"/>
  <c r="E141" i="52"/>
  <c r="D141" i="52"/>
  <c r="I138" i="52"/>
  <c r="H138" i="52"/>
  <c r="G138" i="52"/>
  <c r="F138" i="52"/>
  <c r="E138" i="52"/>
  <c r="D138" i="52"/>
  <c r="I134" i="52"/>
  <c r="H134" i="52"/>
  <c r="G134" i="52"/>
  <c r="F134" i="52"/>
  <c r="E134" i="52"/>
  <c r="D134" i="52"/>
  <c r="H131" i="52"/>
  <c r="G131" i="52"/>
  <c r="F131" i="52"/>
  <c r="E131" i="52"/>
  <c r="D131" i="52"/>
  <c r="I121" i="52"/>
  <c r="H121" i="52"/>
  <c r="G121" i="52"/>
  <c r="F121" i="52"/>
  <c r="E121" i="52"/>
  <c r="D121" i="52"/>
  <c r="I104" i="52"/>
  <c r="H104" i="52"/>
  <c r="G104" i="52"/>
  <c r="F104" i="52"/>
  <c r="E104" i="52"/>
  <c r="D104" i="52"/>
  <c r="I98" i="52"/>
  <c r="H98" i="52"/>
  <c r="G98" i="52"/>
  <c r="F98" i="52"/>
  <c r="E98" i="52"/>
  <c r="D98" i="52"/>
  <c r="I86" i="52"/>
  <c r="H86" i="52"/>
  <c r="G86" i="52"/>
  <c r="F86" i="52"/>
  <c r="E86" i="52"/>
  <c r="D86" i="52"/>
  <c r="I83" i="52"/>
  <c r="H83" i="52"/>
  <c r="G83" i="52"/>
  <c r="F83" i="52"/>
  <c r="E83" i="52"/>
  <c r="D83" i="52"/>
  <c r="I56" i="52"/>
  <c r="H56" i="52"/>
  <c r="G56" i="52"/>
  <c r="F56" i="52"/>
  <c r="E56" i="52"/>
  <c r="D56" i="52"/>
  <c r="I24" i="52"/>
  <c r="H24" i="52"/>
  <c r="G24" i="52"/>
  <c r="F24" i="52"/>
  <c r="E24" i="52"/>
  <c r="D24" i="52"/>
  <c r="H926" i="68"/>
  <c r="G926" i="68"/>
  <c r="F926" i="68"/>
  <c r="E926" i="68"/>
  <c r="D926" i="68"/>
  <c r="H1823" i="68"/>
  <c r="G1823" i="68"/>
  <c r="F1823" i="68"/>
  <c r="E1823" i="68"/>
  <c r="D1823" i="68"/>
  <c r="H1820" i="68"/>
  <c r="G1820" i="68"/>
  <c r="F1820" i="68"/>
  <c r="E1820" i="68"/>
  <c r="D1820" i="68"/>
  <c r="H1816" i="68"/>
  <c r="G1816" i="68"/>
  <c r="F1816" i="68"/>
  <c r="E1816" i="68"/>
  <c r="D1816" i="68"/>
  <c r="H1806" i="68"/>
  <c r="G1806" i="68"/>
  <c r="F1806" i="68"/>
  <c r="E1806" i="68"/>
  <c r="D1806" i="68"/>
  <c r="H1802" i="68"/>
  <c r="G1802" i="68"/>
  <c r="F1802" i="68"/>
  <c r="E1802" i="68"/>
  <c r="D1802" i="68"/>
  <c r="H1793" i="68"/>
  <c r="G1793" i="68"/>
  <c r="F1793" i="68"/>
  <c r="E1793" i="68"/>
  <c r="D1793" i="68"/>
  <c r="H1789" i="68"/>
  <c r="G1789" i="68"/>
  <c r="F1789" i="68"/>
  <c r="E1789" i="68"/>
  <c r="D1789" i="68"/>
  <c r="H1777" i="68"/>
  <c r="G1777" i="68"/>
  <c r="F1777" i="68"/>
  <c r="E1777" i="68"/>
  <c r="D1777" i="68"/>
  <c r="H1755" i="68"/>
  <c r="G1755" i="68"/>
  <c r="F1755" i="68"/>
  <c r="E1755" i="68"/>
  <c r="D1755" i="68"/>
  <c r="H1751" i="68"/>
  <c r="G1751" i="68"/>
  <c r="F1751" i="68"/>
  <c r="E1751" i="68"/>
  <c r="D1751" i="68"/>
  <c r="H1742" i="68"/>
  <c r="G1742" i="68"/>
  <c r="F1742" i="68"/>
  <c r="E1742" i="68"/>
  <c r="D1742" i="68"/>
  <c r="H1738" i="68"/>
  <c r="G1738" i="68"/>
  <c r="F1738" i="68"/>
  <c r="E1738" i="68"/>
  <c r="D1738" i="68"/>
  <c r="H1726" i="68"/>
  <c r="G1726" i="68"/>
  <c r="F1726" i="68"/>
  <c r="E1726" i="68"/>
  <c r="D1726" i="68"/>
  <c r="H1714" i="68"/>
  <c r="G1714" i="68"/>
  <c r="F1714" i="68"/>
  <c r="E1714" i="68"/>
  <c r="D1714" i="68"/>
  <c r="H1693" i="68"/>
  <c r="G1693" i="68"/>
  <c r="F1693" i="68"/>
  <c r="E1693" i="68"/>
  <c r="D1693" i="68"/>
  <c r="H1686" i="68"/>
  <c r="G1686" i="68"/>
  <c r="F1686" i="68"/>
  <c r="E1686" i="68"/>
  <c r="D1686" i="68"/>
  <c r="H1672" i="68"/>
  <c r="G1672" i="68"/>
  <c r="F1672" i="68"/>
  <c r="E1672" i="68"/>
  <c r="D1672" i="68"/>
  <c r="H1647" i="68"/>
  <c r="G1647" i="68"/>
  <c r="F1647" i="68"/>
  <c r="E1647" i="68"/>
  <c r="D1647" i="68"/>
  <c r="H1643" i="68"/>
  <c r="G1643" i="68"/>
  <c r="F1643" i="68"/>
  <c r="E1643" i="68"/>
  <c r="D1643" i="68"/>
  <c r="H1640" i="68"/>
  <c r="G1640" i="68"/>
  <c r="F1640" i="68"/>
  <c r="E1640" i="68"/>
  <c r="D1640" i="68"/>
  <c r="H1635" i="68"/>
  <c r="G1635" i="68"/>
  <c r="F1635" i="68"/>
  <c r="E1635" i="68"/>
  <c r="D1635" i="68"/>
  <c r="H1625" i="68"/>
  <c r="G1625" i="68"/>
  <c r="F1625" i="68"/>
  <c r="E1625" i="68"/>
  <c r="D1625" i="68"/>
  <c r="H1614" i="68"/>
  <c r="G1614" i="68"/>
  <c r="F1614" i="68"/>
  <c r="E1614" i="68"/>
  <c r="D1614" i="68"/>
  <c r="H1599" i="68"/>
  <c r="G1599" i="68"/>
  <c r="F1599" i="68"/>
  <c r="E1599" i="68"/>
  <c r="D1599" i="68"/>
  <c r="H1575" i="68"/>
  <c r="G1575" i="68"/>
  <c r="F1575" i="68"/>
  <c r="E1575" i="68"/>
  <c r="D1575" i="68"/>
  <c r="H1572" i="68"/>
  <c r="G1572" i="68"/>
  <c r="F1572" i="68"/>
  <c r="E1572" i="68"/>
  <c r="D1572" i="68"/>
  <c r="H1568" i="68"/>
  <c r="G1568" i="68"/>
  <c r="F1568" i="68"/>
  <c r="E1568" i="68"/>
  <c r="D1568" i="68"/>
  <c r="H1554" i="68"/>
  <c r="G1554" i="68"/>
  <c r="F1554" i="68"/>
  <c r="E1554" i="68"/>
  <c r="D1554" i="68"/>
  <c r="H1548" i="68"/>
  <c r="G1548" i="68"/>
  <c r="F1548" i="68"/>
  <c r="E1548" i="68"/>
  <c r="D1548" i="68"/>
  <c r="H1531" i="68"/>
  <c r="G1531" i="68"/>
  <c r="F1531" i="68"/>
  <c r="E1531" i="68"/>
  <c r="D1531" i="68"/>
  <c r="H1504" i="68"/>
  <c r="G1504" i="68"/>
  <c r="F1504" i="68"/>
  <c r="E1504" i="68"/>
  <c r="D1504" i="68"/>
  <c r="H1500" i="68"/>
  <c r="G1500" i="68"/>
  <c r="F1500" i="68"/>
  <c r="E1500" i="68"/>
  <c r="D1500" i="68"/>
  <c r="H1495" i="68"/>
  <c r="G1495" i="68"/>
  <c r="F1495" i="68"/>
  <c r="E1495" i="68"/>
  <c r="D1495" i="68"/>
  <c r="H1490" i="68"/>
  <c r="G1490" i="68"/>
  <c r="F1490" i="68"/>
  <c r="E1490" i="68"/>
  <c r="D1490" i="68"/>
  <c r="H1481" i="68"/>
  <c r="G1481" i="68"/>
  <c r="F1481" i="68"/>
  <c r="E1481" i="68"/>
  <c r="D1481" i="68"/>
  <c r="H1474" i="68"/>
  <c r="G1474" i="68"/>
  <c r="F1474" i="68"/>
  <c r="E1474" i="68"/>
  <c r="D1474" i="68"/>
  <c r="H1458" i="68"/>
  <c r="G1458" i="68"/>
  <c r="F1458" i="68"/>
  <c r="E1458" i="68"/>
  <c r="D1458" i="68"/>
  <c r="H1429" i="68"/>
  <c r="G1429" i="68"/>
  <c r="F1429" i="68"/>
  <c r="E1429" i="68"/>
  <c r="D1429" i="68"/>
  <c r="H1426" i="68"/>
  <c r="G1426" i="68"/>
  <c r="F1426" i="68"/>
  <c r="E1426" i="68"/>
  <c r="D1426" i="68"/>
  <c r="H1414" i="68"/>
  <c r="G1414" i="68"/>
  <c r="F1414" i="68"/>
  <c r="E1414" i="68"/>
  <c r="D1414" i="68"/>
  <c r="H1409" i="68"/>
  <c r="G1409" i="68"/>
  <c r="F1409" i="68"/>
  <c r="E1409" i="68"/>
  <c r="D1409" i="68"/>
  <c r="H1396" i="68"/>
  <c r="G1396" i="68"/>
  <c r="F1396" i="68"/>
  <c r="E1396" i="68"/>
  <c r="D1396" i="68"/>
  <c r="H1366" i="68"/>
  <c r="G1366" i="68"/>
  <c r="F1366" i="68"/>
  <c r="E1366" i="68"/>
  <c r="D1366" i="68"/>
  <c r="H1361" i="68"/>
  <c r="G1361" i="68"/>
  <c r="F1361" i="68"/>
  <c r="E1361" i="68"/>
  <c r="D1361" i="68"/>
  <c r="H1355" i="68"/>
  <c r="G1355" i="68"/>
  <c r="F1355" i="68"/>
  <c r="E1355" i="68"/>
  <c r="D1355" i="68"/>
  <c r="H1335" i="68"/>
  <c r="G1335" i="68"/>
  <c r="F1335" i="68"/>
  <c r="E1335" i="68"/>
  <c r="D1335" i="68"/>
  <c r="H1329" i="68"/>
  <c r="G1329" i="68"/>
  <c r="F1329" i="68"/>
  <c r="E1329" i="68"/>
  <c r="D1329" i="68"/>
  <c r="H1324" i="68"/>
  <c r="G1324" i="68"/>
  <c r="F1324" i="68"/>
  <c r="E1324" i="68"/>
  <c r="D1324" i="68"/>
  <c r="H1301" i="68"/>
  <c r="G1301" i="68"/>
  <c r="F1301" i="68"/>
  <c r="E1301" i="68"/>
  <c r="D1301" i="68"/>
  <c r="H1295" i="68"/>
  <c r="G1295" i="68"/>
  <c r="F1295" i="68"/>
  <c r="E1295" i="68"/>
  <c r="D1295" i="68"/>
  <c r="H1292" i="68"/>
  <c r="G1292" i="68"/>
  <c r="F1292" i="68"/>
  <c r="E1292" i="68"/>
  <c r="D1292" i="68"/>
  <c r="H1286" i="68"/>
  <c r="G1286" i="68"/>
  <c r="F1286" i="68"/>
  <c r="E1286" i="68"/>
  <c r="D1286" i="68"/>
  <c r="H1264" i="68"/>
  <c r="G1264" i="68"/>
  <c r="F1264" i="68"/>
  <c r="E1264" i="68"/>
  <c r="D1264" i="68"/>
  <c r="H1258" i="68"/>
  <c r="G1258" i="68"/>
  <c r="F1258" i="68"/>
  <c r="E1258" i="68"/>
  <c r="D1258" i="68"/>
  <c r="H1253" i="68"/>
  <c r="G1253" i="68"/>
  <c r="F1253" i="68"/>
  <c r="E1253" i="68"/>
  <c r="D1253" i="68"/>
  <c r="H1228" i="68"/>
  <c r="G1228" i="68"/>
  <c r="F1228" i="68"/>
  <c r="E1228" i="68"/>
  <c r="D1228" i="68"/>
  <c r="H1223" i="68"/>
  <c r="G1223" i="68"/>
  <c r="F1223" i="68"/>
  <c r="E1223" i="68"/>
  <c r="D1223" i="68"/>
  <c r="H1217" i="68"/>
  <c r="G1217" i="68"/>
  <c r="F1217" i="68"/>
  <c r="E1217" i="68"/>
  <c r="D1217" i="68"/>
  <c r="H1214" i="68"/>
  <c r="G1214" i="68"/>
  <c r="F1214" i="68"/>
  <c r="E1214" i="68"/>
  <c r="D1214" i="68"/>
  <c r="H1208" i="68"/>
  <c r="G1208" i="68"/>
  <c r="F1208" i="68"/>
  <c r="E1208" i="68"/>
  <c r="D1208" i="68"/>
  <c r="H1183" i="68"/>
  <c r="G1183" i="68"/>
  <c r="F1183" i="68"/>
  <c r="E1183" i="68"/>
  <c r="D1183" i="68"/>
  <c r="H1178" i="68"/>
  <c r="G1178" i="68"/>
  <c r="F1178" i="68"/>
  <c r="E1178" i="68"/>
  <c r="D1178" i="68"/>
  <c r="H1170" i="68"/>
  <c r="G1170" i="68"/>
  <c r="F1170" i="68"/>
  <c r="E1170" i="68"/>
  <c r="D1170" i="68"/>
  <c r="H1166" i="68"/>
  <c r="G1166" i="68"/>
  <c r="F1166" i="68"/>
  <c r="E1166" i="68"/>
  <c r="D1166" i="68"/>
  <c r="H1159" i="68"/>
  <c r="G1159" i="68"/>
  <c r="F1159" i="68"/>
  <c r="E1159" i="68"/>
  <c r="D1159" i="68"/>
  <c r="H1130" i="68"/>
  <c r="G1130" i="68"/>
  <c r="F1130" i="68"/>
  <c r="E1130" i="68"/>
  <c r="D1130" i="68"/>
  <c r="H1127" i="68"/>
  <c r="G1127" i="68"/>
  <c r="F1127" i="68"/>
  <c r="E1127" i="68"/>
  <c r="D1127" i="68"/>
  <c r="H1122" i="68"/>
  <c r="G1122" i="68"/>
  <c r="F1122" i="68"/>
  <c r="E1122" i="68"/>
  <c r="D1122" i="68"/>
  <c r="H1108" i="68"/>
  <c r="G1108" i="68"/>
  <c r="F1108" i="68"/>
  <c r="E1108" i="68"/>
  <c r="D1108" i="68"/>
  <c r="H1103" i="68"/>
  <c r="G1103" i="68"/>
  <c r="F1103" i="68"/>
  <c r="E1103" i="68"/>
  <c r="D1103" i="68"/>
  <c r="H1094" i="68"/>
  <c r="G1094" i="68"/>
  <c r="F1094" i="68"/>
  <c r="E1094" i="68"/>
  <c r="D1094" i="68"/>
  <c r="H1067" i="68"/>
  <c r="G1067" i="68"/>
  <c r="F1067" i="68"/>
  <c r="E1067" i="68"/>
  <c r="D1067" i="68"/>
  <c r="H1059" i="68"/>
  <c r="G1059" i="68"/>
  <c r="F1059" i="68"/>
  <c r="E1059" i="68"/>
  <c r="D1059" i="68"/>
  <c r="H1052" i="68"/>
  <c r="G1052" i="68"/>
  <c r="F1052" i="68"/>
  <c r="E1052" i="68"/>
  <c r="D1052" i="68"/>
  <c r="H1033" i="68"/>
  <c r="G1033" i="68"/>
  <c r="F1033" i="68"/>
  <c r="E1033" i="68"/>
  <c r="D1033" i="68"/>
  <c r="H1023" i="68"/>
  <c r="G1023" i="68"/>
  <c r="F1023" i="68"/>
  <c r="E1023" i="68"/>
  <c r="D1023" i="68"/>
  <c r="H1016" i="68"/>
  <c r="G1016" i="68"/>
  <c r="F1016" i="68"/>
  <c r="E1016" i="68"/>
  <c r="D1016" i="68"/>
  <c r="H987" i="68"/>
  <c r="G987" i="68"/>
  <c r="F987" i="68"/>
  <c r="E987" i="68"/>
  <c r="D987" i="68"/>
  <c r="H979" i="68"/>
  <c r="G979" i="68"/>
  <c r="F979" i="68"/>
  <c r="E979" i="68"/>
  <c r="D979" i="68"/>
  <c r="H976" i="68"/>
  <c r="G976" i="68"/>
  <c r="F976" i="68"/>
  <c r="E976" i="68"/>
  <c r="D976" i="68"/>
  <c r="H969" i="68"/>
  <c r="G969" i="68"/>
  <c r="F969" i="68"/>
  <c r="E969" i="68"/>
  <c r="D969" i="68"/>
  <c r="H942" i="68"/>
  <c r="G942" i="68"/>
  <c r="F942" i="68"/>
  <c r="E942" i="68"/>
  <c r="D942" i="68"/>
  <c r="H937" i="68"/>
  <c r="G937" i="68"/>
  <c r="F937" i="68"/>
  <c r="E937" i="68"/>
  <c r="D937" i="68"/>
  <c r="H921" i="68"/>
  <c r="G921" i="68"/>
  <c r="F921" i="68"/>
  <c r="E921" i="68"/>
  <c r="D921" i="68"/>
  <c r="H910" i="68"/>
  <c r="G910" i="68"/>
  <c r="F910" i="68"/>
  <c r="E910" i="68"/>
  <c r="D910" i="68"/>
  <c r="H886" i="68"/>
  <c r="G886" i="68"/>
  <c r="F886" i="68"/>
  <c r="E886" i="68"/>
  <c r="D886" i="68"/>
  <c r="H882" i="68"/>
  <c r="G882" i="68"/>
  <c r="F882" i="68"/>
  <c r="E882" i="68"/>
  <c r="D882" i="68"/>
  <c r="H870" i="68"/>
  <c r="G870" i="68"/>
  <c r="F870" i="68"/>
  <c r="E870" i="68"/>
  <c r="D870" i="68"/>
  <c r="H867" i="68"/>
  <c r="G867" i="68"/>
  <c r="F867" i="68"/>
  <c r="E867" i="68"/>
  <c r="D867" i="68"/>
  <c r="H862" i="68"/>
  <c r="G862" i="68"/>
  <c r="F862" i="68"/>
  <c r="E862" i="68"/>
  <c r="D862" i="68"/>
  <c r="H847" i="68"/>
  <c r="G847" i="68"/>
  <c r="F847" i="68"/>
  <c r="E847" i="68"/>
  <c r="D847" i="68"/>
  <c r="H843" i="68"/>
  <c r="G843" i="68"/>
  <c r="F843" i="68"/>
  <c r="E843" i="68"/>
  <c r="D843" i="68"/>
  <c r="H831" i="68"/>
  <c r="G831" i="68"/>
  <c r="F831" i="68"/>
  <c r="E831" i="68"/>
  <c r="D831" i="68"/>
  <c r="H801" i="68"/>
  <c r="G801" i="68"/>
  <c r="F801" i="68"/>
  <c r="E801" i="68"/>
  <c r="D801" i="68"/>
  <c r="H798" i="68"/>
  <c r="G798" i="68"/>
  <c r="F798" i="68"/>
  <c r="E798" i="68"/>
  <c r="D798" i="68"/>
  <c r="H795" i="68"/>
  <c r="G795" i="68"/>
  <c r="F795" i="68"/>
  <c r="E795" i="68"/>
  <c r="D795" i="68"/>
  <c r="H787" i="68"/>
  <c r="G787" i="68"/>
  <c r="F787" i="68"/>
  <c r="E787" i="68"/>
  <c r="D787" i="68"/>
  <c r="H784" i="68"/>
  <c r="G784" i="68"/>
  <c r="F784" i="68"/>
  <c r="E784" i="68"/>
  <c r="D784" i="68"/>
  <c r="H775" i="68"/>
  <c r="G775" i="68"/>
  <c r="F775" i="68"/>
  <c r="E775" i="68"/>
  <c r="D775" i="68"/>
  <c r="H752" i="68"/>
  <c r="G752" i="68"/>
  <c r="F752" i="68"/>
  <c r="E752" i="68"/>
  <c r="D752" i="68"/>
  <c r="H738" i="68"/>
  <c r="G738" i="68"/>
  <c r="F738" i="68"/>
  <c r="E738" i="68"/>
  <c r="D738" i="68"/>
  <c r="H729" i="68"/>
  <c r="G729" i="68"/>
  <c r="F729" i="68"/>
  <c r="E729" i="68"/>
  <c r="D729" i="68"/>
  <c r="H706" i="68"/>
  <c r="G706" i="68"/>
  <c r="F706" i="68"/>
  <c r="E706" i="68"/>
  <c r="D706" i="68"/>
  <c r="H703" i="68"/>
  <c r="G703" i="68"/>
  <c r="F703" i="68"/>
  <c r="E703" i="68"/>
  <c r="D703" i="68"/>
  <c r="H698" i="68"/>
  <c r="G698" i="68"/>
  <c r="F698" i="68"/>
  <c r="E698" i="68"/>
  <c r="D698" i="68"/>
  <c r="H682" i="68"/>
  <c r="G682" i="68"/>
  <c r="F682" i="68"/>
  <c r="E682" i="68"/>
  <c r="D682" i="68"/>
  <c r="H678" i="68"/>
  <c r="G678" i="68"/>
  <c r="F678" i="68"/>
  <c r="E678" i="68"/>
  <c r="D678" i="68"/>
  <c r="H672" i="68"/>
  <c r="G672" i="68"/>
  <c r="F672" i="68"/>
  <c r="E672" i="68"/>
  <c r="D672" i="68"/>
  <c r="H665" i="68"/>
  <c r="G665" i="68"/>
  <c r="F665" i="68"/>
  <c r="E665" i="68"/>
  <c r="D665" i="68"/>
  <c r="G660" i="68"/>
  <c r="F660" i="68"/>
  <c r="E660" i="68"/>
  <c r="D660" i="68"/>
  <c r="H647" i="68"/>
  <c r="G647" i="68"/>
  <c r="F647" i="68"/>
  <c r="E647" i="68"/>
  <c r="D647" i="68"/>
  <c r="H639" i="68"/>
  <c r="G639" i="68"/>
  <c r="F639" i="68"/>
  <c r="E639" i="68"/>
  <c r="D639" i="68"/>
  <c r="H611" i="68"/>
  <c r="G611" i="68"/>
  <c r="F611" i="68"/>
  <c r="E611" i="68"/>
  <c r="D611" i="68"/>
  <c r="H608" i="68"/>
  <c r="G608" i="68"/>
  <c r="F608" i="68"/>
  <c r="E608" i="68"/>
  <c r="D608" i="68"/>
  <c r="H605" i="68"/>
  <c r="G605" i="68"/>
  <c r="F605" i="68"/>
  <c r="E605" i="68"/>
  <c r="D605" i="68"/>
  <c r="H597" i="68"/>
  <c r="G597" i="68"/>
  <c r="F597" i="68"/>
  <c r="E597" i="68"/>
  <c r="D597" i="68"/>
  <c r="H589" i="68"/>
  <c r="G589" i="68"/>
  <c r="F589" i="68"/>
  <c r="E589" i="68"/>
  <c r="D589" i="68"/>
  <c r="H566" i="68"/>
  <c r="G566" i="68"/>
  <c r="F566" i="68"/>
  <c r="E566" i="68"/>
  <c r="D566" i="68"/>
  <c r="H563" i="68"/>
  <c r="G563" i="68"/>
  <c r="F563" i="68"/>
  <c r="E563" i="68"/>
  <c r="D563" i="68"/>
  <c r="H560" i="68"/>
  <c r="G560" i="68"/>
  <c r="F560" i="68"/>
  <c r="E560" i="68"/>
  <c r="D560" i="68"/>
  <c r="H550" i="68"/>
  <c r="G550" i="68"/>
  <c r="F550" i="68"/>
  <c r="E550" i="68"/>
  <c r="D550" i="68"/>
  <c r="H544" i="68"/>
  <c r="G544" i="68"/>
  <c r="F544" i="68"/>
  <c r="E544" i="68"/>
  <c r="D544" i="68"/>
  <c r="H532" i="68"/>
  <c r="G532" i="68"/>
  <c r="F532" i="68"/>
  <c r="E532" i="68"/>
  <c r="D532" i="68"/>
  <c r="H506" i="68"/>
  <c r="G506" i="68"/>
  <c r="F506" i="68"/>
  <c r="E506" i="68"/>
  <c r="D506" i="68"/>
  <c r="H497" i="68"/>
  <c r="G497" i="68"/>
  <c r="F497" i="68"/>
  <c r="E497" i="68"/>
  <c r="D497" i="68"/>
  <c r="H491" i="68"/>
  <c r="G491" i="68"/>
  <c r="F491" i="68"/>
  <c r="E491" i="68"/>
  <c r="D491" i="68"/>
  <c r="H467" i="68"/>
  <c r="G467" i="68"/>
  <c r="F467" i="68"/>
  <c r="E467" i="68"/>
  <c r="D467" i="68"/>
  <c r="H459" i="68"/>
  <c r="G459" i="68"/>
  <c r="F459" i="68"/>
  <c r="E459" i="68"/>
  <c r="D459" i="68"/>
  <c r="H456" i="68"/>
  <c r="G456" i="68"/>
  <c r="F456" i="68"/>
  <c r="E456" i="68"/>
  <c r="D456" i="68"/>
  <c r="H448" i="68"/>
  <c r="G448" i="68"/>
  <c r="F448" i="68"/>
  <c r="E448" i="68"/>
  <c r="D448" i="68"/>
  <c r="H413" i="68"/>
  <c r="G413" i="68"/>
  <c r="F413" i="68"/>
  <c r="E413" i="68"/>
  <c r="D413" i="68"/>
  <c r="H410" i="68"/>
  <c r="G410" i="68"/>
  <c r="F410" i="68"/>
  <c r="E410" i="68"/>
  <c r="D410" i="68"/>
  <c r="H401" i="68"/>
  <c r="G401" i="68"/>
  <c r="F401" i="68"/>
  <c r="E401" i="68"/>
  <c r="D401" i="68"/>
  <c r="H376" i="68"/>
  <c r="G376" i="68"/>
  <c r="F376" i="68"/>
  <c r="E376" i="68"/>
  <c r="D376" i="68"/>
  <c r="H373" i="68"/>
  <c r="G373" i="68"/>
  <c r="F373" i="68"/>
  <c r="E373" i="68"/>
  <c r="D373" i="68"/>
  <c r="H368" i="68"/>
  <c r="G368" i="68"/>
  <c r="F368" i="68"/>
  <c r="E368" i="68"/>
  <c r="D368" i="68"/>
  <c r="H356" i="68"/>
  <c r="G356" i="68"/>
  <c r="F356" i="68"/>
  <c r="E356" i="68"/>
  <c r="D356" i="68"/>
  <c r="H349" i="68"/>
  <c r="G349" i="68"/>
  <c r="F349" i="68"/>
  <c r="E349" i="68"/>
  <c r="D349" i="68"/>
  <c r="H326" i="68"/>
  <c r="G326" i="68"/>
  <c r="F326" i="68"/>
  <c r="E326" i="68"/>
  <c r="D326" i="68"/>
  <c r="H323" i="68"/>
  <c r="G323" i="68"/>
  <c r="F323" i="68"/>
  <c r="E323" i="68"/>
  <c r="D323" i="68"/>
  <c r="H318" i="68"/>
  <c r="G318" i="68"/>
  <c r="F318" i="68"/>
  <c r="E318" i="68"/>
  <c r="D318" i="68"/>
  <c r="H312" i="68"/>
  <c r="G312" i="68"/>
  <c r="F312" i="68"/>
  <c r="E312" i="68"/>
  <c r="D312" i="68"/>
  <c r="H307" i="68"/>
  <c r="G307" i="68"/>
  <c r="F307" i="68"/>
  <c r="E307" i="68"/>
  <c r="D307" i="68"/>
  <c r="H298" i="68"/>
  <c r="G298" i="68"/>
  <c r="F298" i="68"/>
  <c r="E298" i="68"/>
  <c r="D298" i="68"/>
  <c r="H274" i="68"/>
  <c r="G274" i="68"/>
  <c r="F274" i="68"/>
  <c r="E274" i="68"/>
  <c r="D274" i="68"/>
  <c r="H262" i="68"/>
  <c r="G262" i="68"/>
  <c r="F262" i="68"/>
  <c r="E262" i="68"/>
  <c r="D262" i="68"/>
  <c r="H250" i="68"/>
  <c r="G250" i="68"/>
  <c r="F250" i="68"/>
  <c r="E250" i="68"/>
  <c r="D250" i="68"/>
  <c r="H225" i="68"/>
  <c r="G225" i="68"/>
  <c r="F225" i="68"/>
  <c r="E225" i="68"/>
  <c r="D225" i="68"/>
  <c r="H221" i="68"/>
  <c r="G221" i="68"/>
  <c r="F221" i="68"/>
  <c r="E221" i="68"/>
  <c r="D221" i="68"/>
  <c r="H211" i="68"/>
  <c r="G211" i="68"/>
  <c r="F211" i="68"/>
  <c r="E211" i="68"/>
  <c r="D211" i="68"/>
  <c r="H206" i="68"/>
  <c r="G206" i="68"/>
  <c r="F206" i="68"/>
  <c r="E206" i="68"/>
  <c r="D206" i="68"/>
  <c r="H199" i="68"/>
  <c r="G199" i="68"/>
  <c r="F199" i="68"/>
  <c r="E199" i="68"/>
  <c r="D199" i="68"/>
  <c r="H174" i="68"/>
  <c r="G174" i="68"/>
  <c r="F174" i="68"/>
  <c r="E174" i="68"/>
  <c r="D174" i="68"/>
  <c r="H163" i="68"/>
  <c r="G163" i="68"/>
  <c r="F163" i="68"/>
  <c r="E163" i="68"/>
  <c r="D163" i="68"/>
  <c r="H152" i="68"/>
  <c r="G152" i="68"/>
  <c r="F152" i="68"/>
  <c r="E152" i="68"/>
  <c r="D152" i="68"/>
  <c r="H129" i="68"/>
  <c r="G129" i="68"/>
  <c r="F129" i="68"/>
  <c r="E129" i="68"/>
  <c r="D129" i="68"/>
  <c r="H116" i="68"/>
  <c r="G116" i="68"/>
  <c r="F116" i="68"/>
  <c r="E116" i="68"/>
  <c r="D116" i="68"/>
  <c r="H113" i="68"/>
  <c r="G113" i="68"/>
  <c r="F113" i="68"/>
  <c r="E113" i="68"/>
  <c r="D113" i="68"/>
  <c r="H108" i="68"/>
  <c r="G108" i="68"/>
  <c r="F108" i="68"/>
  <c r="E108" i="68"/>
  <c r="D108" i="68"/>
  <c r="H86" i="68"/>
  <c r="G86" i="68"/>
  <c r="F86" i="68"/>
  <c r="E86" i="68"/>
  <c r="D86" i="68"/>
  <c r="H83" i="68"/>
  <c r="G83" i="68"/>
  <c r="F83" i="68"/>
  <c r="E83" i="68"/>
  <c r="D83" i="68"/>
  <c r="H78" i="68"/>
  <c r="G78" i="68"/>
  <c r="F78" i="68"/>
  <c r="E78" i="68"/>
  <c r="D78" i="68"/>
  <c r="H68" i="68"/>
  <c r="G68" i="68"/>
  <c r="F68" i="68"/>
  <c r="E68" i="68"/>
  <c r="D68" i="68"/>
  <c r="H65" i="68"/>
  <c r="G65" i="68"/>
  <c r="F65" i="68"/>
  <c r="E65" i="68"/>
  <c r="D65" i="68"/>
  <c r="H55" i="68"/>
  <c r="G55" i="68"/>
  <c r="F55" i="68"/>
  <c r="E55" i="68"/>
  <c r="D55" i="68"/>
  <c r="H28" i="68"/>
  <c r="G28" i="68"/>
  <c r="F28" i="68"/>
  <c r="E28" i="68"/>
  <c r="D28" i="68"/>
  <c r="H17" i="68"/>
  <c r="G17" i="68"/>
  <c r="F17" i="68"/>
  <c r="E17" i="68"/>
  <c r="D17" i="68"/>
  <c r="H14" i="68"/>
  <c r="G14" i="68"/>
  <c r="F14" i="68"/>
  <c r="E14" i="68"/>
  <c r="D14" i="68"/>
  <c r="H125" i="59"/>
  <c r="D108" i="59"/>
  <c r="E108" i="59"/>
  <c r="F108" i="59"/>
  <c r="G108" i="59"/>
  <c r="H108" i="59"/>
  <c r="I108" i="59"/>
  <c r="J108" i="59"/>
  <c r="D112" i="59"/>
  <c r="E112" i="59"/>
  <c r="F112" i="59"/>
  <c r="G112" i="59"/>
  <c r="H112" i="59"/>
  <c r="I112" i="59"/>
  <c r="J112" i="59"/>
  <c r="F158" i="52" l="1"/>
  <c r="H675" i="52"/>
  <c r="H921" i="52"/>
  <c r="F1055" i="52"/>
  <c r="H1433" i="52"/>
  <c r="G921" i="52"/>
  <c r="E1504" i="52"/>
  <c r="I1992" i="52"/>
  <c r="D1055" i="52"/>
  <c r="E970" i="52"/>
  <c r="I1039" i="52"/>
  <c r="G1299" i="52"/>
  <c r="E1397" i="52"/>
  <c r="I1598" i="52"/>
  <c r="I1744" i="52"/>
  <c r="G142" i="52"/>
  <c r="G171" i="52"/>
  <c r="I1055" i="52"/>
  <c r="G1924" i="52"/>
  <c r="I1975" i="52"/>
  <c r="F142" i="52"/>
  <c r="F171" i="52"/>
  <c r="F443" i="52"/>
  <c r="D495" i="52"/>
  <c r="H735" i="52"/>
  <c r="D780" i="52"/>
  <c r="F834" i="52"/>
  <c r="F875" i="52"/>
  <c r="D1236" i="52"/>
  <c r="H1470" i="52"/>
  <c r="H1504" i="52"/>
  <c r="D1598" i="52"/>
  <c r="F1673" i="52"/>
  <c r="D1744" i="52"/>
  <c r="H1816" i="52"/>
  <c r="F1883" i="52"/>
  <c r="D1992" i="52"/>
  <c r="H197" i="52"/>
  <c r="F1816" i="52"/>
  <c r="D1883" i="52"/>
  <c r="H142" i="52"/>
  <c r="D158" i="52"/>
  <c r="H1202" i="52"/>
  <c r="F1236" i="52"/>
  <c r="D1299" i="52"/>
  <c r="H1352" i="52"/>
  <c r="D1433" i="52"/>
  <c r="F1598" i="52"/>
  <c r="F1744" i="52"/>
  <c r="H1883" i="52"/>
  <c r="D1975" i="52"/>
  <c r="F1992" i="52"/>
  <c r="E158" i="52"/>
  <c r="I443" i="52"/>
  <c r="I1202" i="52"/>
  <c r="G1236" i="52"/>
  <c r="E1433" i="52"/>
  <c r="I1535" i="52"/>
  <c r="H1236" i="52"/>
  <c r="F1433" i="52"/>
  <c r="D1470" i="52"/>
  <c r="D1504" i="52"/>
  <c r="H1744" i="52"/>
  <c r="D1816" i="52"/>
  <c r="E142" i="52"/>
  <c r="I158" i="52"/>
  <c r="E171" i="52"/>
  <c r="E834" i="52"/>
  <c r="I921" i="52"/>
  <c r="G1055" i="52"/>
  <c r="E1156" i="52"/>
  <c r="E1202" i="52"/>
  <c r="I1299" i="52"/>
  <c r="E1352" i="52"/>
  <c r="G1397" i="52"/>
  <c r="I1433" i="52"/>
  <c r="G1470" i="52"/>
  <c r="G1504" i="52"/>
  <c r="F780" i="52"/>
  <c r="I255" i="52"/>
  <c r="E298" i="52"/>
  <c r="E343" i="52"/>
  <c r="E394" i="52"/>
  <c r="G443" i="52"/>
  <c r="I545" i="52"/>
  <c r="I735" i="52"/>
  <c r="E780" i="52"/>
  <c r="G834" i="52"/>
  <c r="G875" i="52"/>
  <c r="I970" i="52"/>
  <c r="E1039" i="52"/>
  <c r="G1156" i="52"/>
  <c r="G1202" i="52"/>
  <c r="G1352" i="52"/>
  <c r="I1397" i="52"/>
  <c r="G1535" i="52"/>
  <c r="F1975" i="52"/>
  <c r="I171" i="52"/>
  <c r="G298" i="52"/>
  <c r="G343" i="52"/>
  <c r="G780" i="52"/>
  <c r="I834" i="52"/>
  <c r="I875" i="52"/>
  <c r="G1039" i="52"/>
  <c r="G1111" i="52"/>
  <c r="I1156" i="52"/>
  <c r="H594" i="52"/>
  <c r="H636" i="52"/>
  <c r="F1039" i="52"/>
  <c r="E1744" i="52"/>
  <c r="G255" i="52"/>
  <c r="E443" i="52"/>
  <c r="I675" i="52"/>
  <c r="D1535" i="52"/>
  <c r="D1673" i="52"/>
  <c r="E1535" i="52"/>
  <c r="E1236" i="52"/>
  <c r="I142" i="52"/>
  <c r="H171" i="52"/>
  <c r="D197" i="52"/>
  <c r="F298" i="52"/>
  <c r="F343" i="52"/>
  <c r="F394" i="52"/>
  <c r="H443" i="52"/>
  <c r="F495" i="52"/>
  <c r="D594" i="52"/>
  <c r="D636" i="52"/>
  <c r="D675" i="52"/>
  <c r="H1299" i="52"/>
  <c r="E197" i="52"/>
  <c r="E921" i="52"/>
  <c r="H1598" i="52"/>
  <c r="G158" i="52"/>
  <c r="F197" i="52"/>
  <c r="D545" i="52"/>
  <c r="F594" i="52"/>
  <c r="F636" i="52"/>
  <c r="F675" i="52"/>
  <c r="D142" i="52"/>
  <c r="H158" i="52"/>
  <c r="G197" i="52"/>
  <c r="I298" i="52"/>
  <c r="I343" i="52"/>
  <c r="I394" i="52"/>
  <c r="G675" i="52"/>
  <c r="E1055" i="52"/>
  <c r="S65" i="61"/>
  <c r="S18" i="61"/>
  <c r="S20" i="61" s="1"/>
  <c r="S22" i="61" s="1"/>
  <c r="S44" i="61"/>
  <c r="S36" i="61"/>
  <c r="S56" i="61"/>
  <c r="S57" i="61" s="1"/>
  <c r="S62" i="61" s="1"/>
  <c r="S112" i="61"/>
  <c r="S124" i="61" s="1"/>
  <c r="E255" i="52"/>
  <c r="G394" i="52"/>
  <c r="H495" i="52"/>
  <c r="H545" i="52"/>
  <c r="I1352" i="52"/>
  <c r="F1470" i="52"/>
  <c r="F1504" i="52"/>
  <c r="H1673" i="52"/>
  <c r="D1924" i="52"/>
  <c r="H1992" i="52"/>
  <c r="G970" i="52"/>
  <c r="I1111" i="52"/>
  <c r="F1924" i="52"/>
  <c r="H1975" i="52"/>
  <c r="D171" i="52"/>
  <c r="D255" i="52"/>
  <c r="H255" i="52"/>
  <c r="H298" i="52"/>
  <c r="H343" i="52"/>
  <c r="H394" i="52"/>
  <c r="G495" i="52"/>
  <c r="E594" i="52"/>
  <c r="E636" i="52"/>
  <c r="E675" i="52"/>
  <c r="H834" i="52"/>
  <c r="D921" i="52"/>
  <c r="H970" i="52"/>
  <c r="D1039" i="52"/>
  <c r="H1055" i="52"/>
  <c r="D1156" i="52"/>
  <c r="D1202" i="52"/>
  <c r="I1236" i="52"/>
  <c r="F1299" i="52"/>
  <c r="D1352" i="52"/>
  <c r="D1397" i="52"/>
  <c r="I1470" i="52"/>
  <c r="I1504" i="52"/>
  <c r="F1535" i="52"/>
  <c r="E1598" i="52"/>
  <c r="G1816" i="52"/>
  <c r="E1816" i="52"/>
  <c r="E1883" i="52"/>
  <c r="F545" i="52"/>
  <c r="G735" i="52"/>
  <c r="E875" i="52"/>
  <c r="E1111" i="52"/>
  <c r="H1924" i="52"/>
  <c r="G1975" i="52"/>
  <c r="I197" i="52"/>
  <c r="F255" i="52"/>
  <c r="D443" i="52"/>
  <c r="I495" i="52"/>
  <c r="E495" i="52"/>
  <c r="E545" i="52"/>
  <c r="G594" i="52"/>
  <c r="G636" i="52"/>
  <c r="D735" i="52"/>
  <c r="H780" i="52"/>
  <c r="F921" i="52"/>
  <c r="F970" i="52"/>
  <c r="D1111" i="52"/>
  <c r="F1156" i="52"/>
  <c r="F1202" i="52"/>
  <c r="F1397" i="52"/>
  <c r="H1397" i="52"/>
  <c r="G1433" i="52"/>
  <c r="H1535" i="52"/>
  <c r="G1673" i="52"/>
  <c r="E1673" i="52"/>
  <c r="I1816" i="52"/>
  <c r="G1883" i="52"/>
  <c r="I1883" i="52"/>
  <c r="I1924" i="52"/>
  <c r="E1992" i="52"/>
  <c r="E735" i="52"/>
  <c r="I780" i="52"/>
  <c r="E1299" i="52"/>
  <c r="D298" i="52"/>
  <c r="D343" i="52"/>
  <c r="D394" i="52"/>
  <c r="G545" i="52"/>
  <c r="I594" i="52"/>
  <c r="I636" i="52"/>
  <c r="F735" i="52"/>
  <c r="D834" i="52"/>
  <c r="D875" i="52"/>
  <c r="H875" i="52"/>
  <c r="D970" i="52"/>
  <c r="H1039" i="52"/>
  <c r="F1111" i="52"/>
  <c r="H1111" i="52"/>
  <c r="H1156" i="52"/>
  <c r="F1352" i="52"/>
  <c r="E1470" i="52"/>
  <c r="G1598" i="52"/>
  <c r="I1673" i="52"/>
  <c r="G1744" i="52"/>
  <c r="E1924" i="52"/>
  <c r="E1975" i="52"/>
  <c r="G1992" i="52"/>
  <c r="E29" i="68"/>
  <c r="E507" i="68"/>
  <c r="E753" i="68"/>
  <c r="G1068" i="68"/>
  <c r="E1265" i="68"/>
  <c r="G1824" i="68"/>
  <c r="H1034" i="68"/>
  <c r="F1068" i="68"/>
  <c r="D1265" i="68"/>
  <c r="H1367" i="68"/>
  <c r="H887" i="68"/>
  <c r="F1824" i="68"/>
  <c r="D29" i="68"/>
  <c r="F130" i="68"/>
  <c r="F175" i="68"/>
  <c r="F226" i="68"/>
  <c r="H275" i="68"/>
  <c r="D426" i="68"/>
  <c r="D468" i="68"/>
  <c r="F612" i="68"/>
  <c r="H666" i="68"/>
  <c r="H707" i="68"/>
  <c r="F871" i="68"/>
  <c r="F943" i="68"/>
  <c r="H988" i="68"/>
  <c r="D1131" i="68"/>
  <c r="H1184" i="68"/>
  <c r="F1430" i="68"/>
  <c r="H1505" i="68"/>
  <c r="F1576" i="68"/>
  <c r="H1715" i="68"/>
  <c r="F887" i="68"/>
  <c r="F1034" i="68"/>
  <c r="D1068" i="68"/>
  <c r="H1336" i="68"/>
  <c r="F1367" i="68"/>
  <c r="D1824" i="68"/>
  <c r="F327" i="68"/>
  <c r="G130" i="68"/>
  <c r="G175" i="68"/>
  <c r="G226" i="68"/>
  <c r="G327" i="68"/>
  <c r="E426" i="68"/>
  <c r="E468" i="68"/>
  <c r="G612" i="68"/>
  <c r="G871" i="68"/>
  <c r="G943" i="68"/>
  <c r="E1131" i="68"/>
  <c r="G1430" i="68"/>
  <c r="G1576" i="68"/>
  <c r="D377" i="68"/>
  <c r="F426" i="68"/>
  <c r="F468" i="68"/>
  <c r="F507" i="68"/>
  <c r="D567" i="68"/>
  <c r="H612" i="68"/>
  <c r="F753" i="68"/>
  <c r="D802" i="68"/>
  <c r="H871" i="68"/>
  <c r="D887" i="68"/>
  <c r="H943" i="68"/>
  <c r="H1068" i="68"/>
  <c r="F1131" i="68"/>
  <c r="D1229" i="68"/>
  <c r="F1265" i="68"/>
  <c r="D1302" i="68"/>
  <c r="D1336" i="68"/>
  <c r="H1430" i="68"/>
  <c r="H1576" i="68"/>
  <c r="D1648" i="68"/>
  <c r="D1756" i="68"/>
  <c r="F1807" i="68"/>
  <c r="H1824" i="68"/>
  <c r="H226" i="68"/>
  <c r="H29" i="68"/>
  <c r="F87" i="68"/>
  <c r="D275" i="68"/>
  <c r="F377" i="68"/>
  <c r="H426" i="68"/>
  <c r="H468" i="68"/>
  <c r="H507" i="68"/>
  <c r="F567" i="68"/>
  <c r="D666" i="68"/>
  <c r="D707" i="68"/>
  <c r="H753" i="68"/>
  <c r="F802" i="68"/>
  <c r="D988" i="68"/>
  <c r="D1034" i="68"/>
  <c r="H1131" i="68"/>
  <c r="D1184" i="68"/>
  <c r="F1229" i="68"/>
  <c r="H1265" i="68"/>
  <c r="F1302" i="68"/>
  <c r="F1336" i="68"/>
  <c r="D1367" i="68"/>
  <c r="D1505" i="68"/>
  <c r="F1756" i="68"/>
  <c r="H1807" i="68"/>
  <c r="D87" i="68"/>
  <c r="H175" i="68"/>
  <c r="H327" i="68"/>
  <c r="G887" i="68"/>
  <c r="H87" i="68"/>
  <c r="D130" i="68"/>
  <c r="D175" i="68"/>
  <c r="D226" i="68"/>
  <c r="F275" i="68"/>
  <c r="D327" i="68"/>
  <c r="H377" i="68"/>
  <c r="H567" i="68"/>
  <c r="D612" i="68"/>
  <c r="F666" i="68"/>
  <c r="F707" i="68"/>
  <c r="H802" i="68"/>
  <c r="D871" i="68"/>
  <c r="D943" i="68"/>
  <c r="F988" i="68"/>
  <c r="F1184" i="68"/>
  <c r="H1229" i="68"/>
  <c r="H1302" i="68"/>
  <c r="D1430" i="68"/>
  <c r="F1505" i="68"/>
  <c r="D1576" i="68"/>
  <c r="H1648" i="68"/>
  <c r="F1715" i="68"/>
  <c r="F29" i="68"/>
  <c r="H130" i="68"/>
  <c r="G275" i="68"/>
  <c r="G1034" i="68"/>
  <c r="E1068" i="68"/>
  <c r="G1367" i="68"/>
  <c r="E1824" i="68"/>
  <c r="D507" i="68"/>
  <c r="D753" i="68"/>
  <c r="F1648" i="68"/>
  <c r="D1715" i="68"/>
  <c r="G29" i="68"/>
  <c r="E87" i="68"/>
  <c r="E377" i="68"/>
  <c r="G426" i="68"/>
  <c r="G468" i="68"/>
  <c r="G507" i="68"/>
  <c r="E567" i="68"/>
  <c r="G753" i="68"/>
  <c r="E802" i="68"/>
  <c r="E887" i="68"/>
  <c r="G1131" i="68"/>
  <c r="E1229" i="68"/>
  <c r="G1265" i="68"/>
  <c r="E1302" i="68"/>
  <c r="E1336" i="68"/>
  <c r="E1648" i="68"/>
  <c r="E1756" i="68"/>
  <c r="G1807" i="68"/>
  <c r="H1756" i="68"/>
  <c r="G87" i="68"/>
  <c r="E275" i="68"/>
  <c r="G377" i="68"/>
  <c r="G567" i="68"/>
  <c r="E666" i="68"/>
  <c r="E707" i="68"/>
  <c r="G802" i="68"/>
  <c r="E988" i="68"/>
  <c r="E1034" i="68"/>
  <c r="E1184" i="68"/>
  <c r="G1229" i="68"/>
  <c r="G1302" i="68"/>
  <c r="G1336" i="68"/>
  <c r="E1367" i="68"/>
  <c r="E1505" i="68"/>
  <c r="G1648" i="68"/>
  <c r="E1715" i="68"/>
  <c r="G1756" i="68"/>
  <c r="E1807" i="68"/>
  <c r="D1807" i="68"/>
  <c r="E130" i="68"/>
  <c r="E175" i="68"/>
  <c r="E226" i="68"/>
  <c r="E327" i="68"/>
  <c r="E612" i="68"/>
  <c r="G666" i="68"/>
  <c r="G707" i="68"/>
  <c r="E871" i="68"/>
  <c r="E943" i="68"/>
  <c r="G988" i="68"/>
  <c r="G1184" i="68"/>
  <c r="E1430" i="68"/>
  <c r="G1505" i="68"/>
  <c r="E1576" i="68"/>
  <c r="G1715" i="68"/>
  <c r="F172" i="52" l="1"/>
  <c r="F173" i="52" s="1"/>
  <c r="F1997" i="52" s="1"/>
  <c r="D781" i="52"/>
  <c r="E172" i="52"/>
  <c r="E173" i="52" s="1"/>
  <c r="E1997" i="52" s="1"/>
  <c r="I172" i="52"/>
  <c r="I173" i="52" s="1"/>
  <c r="I1997" i="52" s="1"/>
  <c r="F781" i="52"/>
  <c r="I781" i="52"/>
  <c r="E781" i="52"/>
  <c r="D172" i="52"/>
  <c r="D173" i="52" s="1"/>
  <c r="D1997" i="52" s="1"/>
  <c r="H172" i="52"/>
  <c r="H173" i="52" s="1"/>
  <c r="H1997" i="52" s="1"/>
  <c r="I1674" i="52"/>
  <c r="G172" i="52"/>
  <c r="G173" i="52" s="1"/>
  <c r="G1997" i="52" s="1"/>
  <c r="E1506" i="68"/>
  <c r="G613" i="68"/>
  <c r="F1506" i="68"/>
  <c r="G1674" i="52"/>
  <c r="I496" i="52"/>
  <c r="D1993" i="52"/>
  <c r="D496" i="52"/>
  <c r="E1674" i="52"/>
  <c r="H344" i="52"/>
  <c r="D1674" i="52"/>
  <c r="G344" i="52"/>
  <c r="I1993" i="52"/>
  <c r="H1536" i="52"/>
  <c r="F1674" i="52"/>
  <c r="E496" i="52"/>
  <c r="I971" i="52"/>
  <c r="H781" i="52"/>
  <c r="F344" i="52"/>
  <c r="H1674" i="52"/>
  <c r="H496" i="52"/>
  <c r="F1993" i="52"/>
  <c r="G676" i="52"/>
  <c r="E344" i="52"/>
  <c r="E971" i="52"/>
  <c r="G1536" i="52"/>
  <c r="I344" i="52"/>
  <c r="G781" i="52"/>
  <c r="I676" i="52"/>
  <c r="F676" i="52"/>
  <c r="H676" i="52"/>
  <c r="F1536" i="52"/>
  <c r="I1536" i="52"/>
  <c r="G1993" i="52"/>
  <c r="G971" i="52"/>
  <c r="F971" i="52"/>
  <c r="D676" i="52"/>
  <c r="D1536" i="52"/>
  <c r="D971" i="52"/>
  <c r="E1993" i="52"/>
  <c r="F496" i="52"/>
  <c r="E1536" i="52"/>
  <c r="E676" i="52"/>
  <c r="H1993" i="52"/>
  <c r="D344" i="52"/>
  <c r="S38" i="61"/>
  <c r="S69" i="61" s="1"/>
  <c r="S132" i="61" s="1"/>
  <c r="S84" i="61"/>
  <c r="S85" i="61" s="1"/>
  <c r="S87" i="61" s="1"/>
  <c r="S122" i="61"/>
  <c r="S73" i="61"/>
  <c r="S119" i="61"/>
  <c r="S51" i="61"/>
  <c r="S60" i="61" s="1"/>
  <c r="S49" i="61"/>
  <c r="S47" i="61"/>
  <c r="H971" i="52"/>
  <c r="G496" i="52"/>
  <c r="D613" i="68"/>
  <c r="G176" i="68"/>
  <c r="G1506" i="68"/>
  <c r="H1506" i="68"/>
  <c r="D176" i="68"/>
  <c r="H613" i="68"/>
  <c r="H176" i="68"/>
  <c r="F1825" i="68"/>
  <c r="H508" i="68"/>
  <c r="H803" i="68"/>
  <c r="F328" i="68"/>
  <c r="D803" i="68"/>
  <c r="G328" i="68"/>
  <c r="D1506" i="68"/>
  <c r="H1825" i="68"/>
  <c r="E176" i="68"/>
  <c r="D508" i="68"/>
  <c r="F176" i="68"/>
  <c r="F508" i="68"/>
  <c r="D1825" i="68"/>
  <c r="E613" i="68"/>
  <c r="F1368" i="68"/>
  <c r="H1368" i="68"/>
  <c r="F613" i="68"/>
  <c r="G803" i="68"/>
  <c r="G1825" i="68"/>
  <c r="G1368" i="68"/>
  <c r="D1368" i="68"/>
  <c r="E1368" i="68"/>
  <c r="D328" i="68"/>
  <c r="H328" i="68"/>
  <c r="E508" i="68"/>
  <c r="F803" i="68"/>
  <c r="G508" i="68"/>
  <c r="E1825" i="68"/>
  <c r="E328" i="68"/>
  <c r="E803" i="68"/>
  <c r="H1826" i="68" l="1"/>
  <c r="I1994" i="52"/>
  <c r="I1998" i="52" s="1"/>
  <c r="I1999" i="52" s="1"/>
  <c r="D1994" i="52"/>
  <c r="D1998" i="52" s="1"/>
  <c r="D1999" i="52" s="1"/>
  <c r="G1994" i="52"/>
  <c r="G1998" i="52" s="1"/>
  <c r="G1999" i="52" s="1"/>
  <c r="H1994" i="52"/>
  <c r="H1998" i="52" s="1"/>
  <c r="H1999" i="52" s="1"/>
  <c r="E1994" i="52"/>
  <c r="E1998" i="52" s="1"/>
  <c r="E1999" i="52" s="1"/>
  <c r="F1994" i="52"/>
  <c r="F1998" i="52" s="1"/>
  <c r="F1999" i="52" s="1"/>
  <c r="S52" i="61"/>
  <c r="S53" i="61" s="1"/>
  <c r="S63" i="61" s="1"/>
  <c r="S66" i="61" s="1"/>
  <c r="S68" i="61" s="1"/>
  <c r="S117" i="61"/>
  <c r="S120" i="61" s="1"/>
  <c r="S121" i="61" s="1"/>
  <c r="S123" i="61" s="1"/>
  <c r="S127" i="61" s="1"/>
  <c r="S131" i="61" s="1"/>
  <c r="S79" i="61" s="1"/>
  <c r="F1826" i="68"/>
  <c r="D1826" i="68"/>
  <c r="E1826" i="68"/>
  <c r="G1826" i="68"/>
  <c r="G174" i="59"/>
  <c r="G167" i="59"/>
  <c r="G161" i="59"/>
  <c r="G158" i="59"/>
  <c r="G145" i="59"/>
  <c r="G142" i="59"/>
  <c r="G138" i="59"/>
  <c r="G135" i="59"/>
  <c r="G125" i="59"/>
  <c r="G90" i="59"/>
  <c r="R15" i="59"/>
  <c r="G162" i="59" l="1"/>
  <c r="G146" i="59"/>
  <c r="G176" i="59" s="1"/>
  <c r="G177" i="59" s="1"/>
  <c r="G175" i="59"/>
  <c r="W90" i="61" l="1"/>
  <c r="X90" i="61" s="1"/>
  <c r="AA54" i="61"/>
  <c r="AA96" i="61" s="1"/>
  <c r="Z54" i="61"/>
  <c r="Z96" i="61" s="1"/>
  <c r="Y54" i="61"/>
  <c r="Y96" i="61" s="1"/>
  <c r="X54" i="61"/>
  <c r="X96" i="61" s="1"/>
  <c r="W96" i="61"/>
  <c r="Y90" i="61" l="1"/>
  <c r="Z90" i="61" s="1"/>
  <c r="AA90" i="61" s="1"/>
  <c r="M33" i="68" l="1"/>
  <c r="S33" i="68" s="1"/>
  <c r="S97" i="68"/>
  <c r="M1822" i="68"/>
  <c r="S1822" i="68" s="1"/>
  <c r="M1819" i="68"/>
  <c r="S1819" i="68" s="1"/>
  <c r="M1818" i="68"/>
  <c r="S1818" i="68" s="1"/>
  <c r="M1815" i="68"/>
  <c r="S1815" i="68" s="1"/>
  <c r="M1814" i="68"/>
  <c r="S1814" i="68" s="1"/>
  <c r="M1813" i="68"/>
  <c r="S1813" i="68" s="1"/>
  <c r="M1812" i="68"/>
  <c r="S1812" i="68" s="1"/>
  <c r="M1811" i="68"/>
  <c r="S1811" i="68" s="1"/>
  <c r="M1810" i="68"/>
  <c r="S1810" i="68" s="1"/>
  <c r="M1805" i="68"/>
  <c r="S1805" i="68" s="1"/>
  <c r="M1804" i="68"/>
  <c r="S1804" i="68" s="1"/>
  <c r="M1801" i="68"/>
  <c r="S1801" i="68" s="1"/>
  <c r="M1800" i="68"/>
  <c r="S1800" i="68" s="1"/>
  <c r="M1799" i="68"/>
  <c r="S1799" i="68" s="1"/>
  <c r="M1798" i="68"/>
  <c r="S1798" i="68" s="1"/>
  <c r="M1797" i="68"/>
  <c r="S1797" i="68" s="1"/>
  <c r="M1796" i="68"/>
  <c r="S1796" i="68" s="1"/>
  <c r="M1795" i="68"/>
  <c r="S1795" i="68" s="1"/>
  <c r="M1792" i="68"/>
  <c r="S1792" i="68" s="1"/>
  <c r="M1791" i="68"/>
  <c r="S1791" i="68" s="1"/>
  <c r="M1788" i="68"/>
  <c r="S1788" i="68" s="1"/>
  <c r="M1787" i="68"/>
  <c r="S1787" i="68" s="1"/>
  <c r="M1786" i="68"/>
  <c r="S1786" i="68" s="1"/>
  <c r="M1785" i="68"/>
  <c r="S1785" i="68" s="1"/>
  <c r="M1784" i="68"/>
  <c r="S1784" i="68" s="1"/>
  <c r="M1783" i="68"/>
  <c r="S1783" i="68" s="1"/>
  <c r="M1782" i="68"/>
  <c r="S1782" i="68" s="1"/>
  <c r="M1781" i="68"/>
  <c r="S1781" i="68" s="1"/>
  <c r="M1780" i="68"/>
  <c r="S1780" i="68" s="1"/>
  <c r="M1779" i="68"/>
  <c r="S1779" i="68" s="1"/>
  <c r="M1776" i="68"/>
  <c r="S1776" i="68" s="1"/>
  <c r="M1775" i="68"/>
  <c r="S1775" i="68" s="1"/>
  <c r="M1774" i="68"/>
  <c r="S1774" i="68" s="1"/>
  <c r="M1773" i="68"/>
  <c r="S1773" i="68" s="1"/>
  <c r="M1772" i="68"/>
  <c r="S1772" i="68" s="1"/>
  <c r="M1771" i="68"/>
  <c r="S1771" i="68" s="1"/>
  <c r="M1770" i="68"/>
  <c r="S1770" i="68" s="1"/>
  <c r="M1769" i="68"/>
  <c r="S1769" i="68" s="1"/>
  <c r="M1768" i="68"/>
  <c r="S1768" i="68" s="1"/>
  <c r="M1767" i="68"/>
  <c r="S1767" i="68" s="1"/>
  <c r="M1766" i="68"/>
  <c r="S1766" i="68" s="1"/>
  <c r="M1765" i="68"/>
  <c r="S1765" i="68" s="1"/>
  <c r="M1764" i="68"/>
  <c r="S1764" i="68" s="1"/>
  <c r="M1763" i="68"/>
  <c r="S1763" i="68" s="1"/>
  <c r="M1762" i="68"/>
  <c r="S1762" i="68" s="1"/>
  <c r="M1761" i="68"/>
  <c r="S1761" i="68" s="1"/>
  <c r="M1754" i="68"/>
  <c r="S1754" i="68" s="1"/>
  <c r="M1753" i="68"/>
  <c r="S1753" i="68" s="1"/>
  <c r="M1750" i="68"/>
  <c r="S1750" i="68" s="1"/>
  <c r="M1749" i="68"/>
  <c r="S1749" i="68" s="1"/>
  <c r="M1748" i="68"/>
  <c r="S1748" i="68" s="1"/>
  <c r="M1747" i="68"/>
  <c r="S1747" i="68" s="1"/>
  <c r="M1746" i="68"/>
  <c r="S1746" i="68" s="1"/>
  <c r="M1745" i="68"/>
  <c r="S1745" i="68" s="1"/>
  <c r="M1744" i="68"/>
  <c r="S1744" i="68" s="1"/>
  <c r="M1741" i="68"/>
  <c r="S1741" i="68" s="1"/>
  <c r="M1740" i="68"/>
  <c r="S1740" i="68" s="1"/>
  <c r="M1737" i="68"/>
  <c r="S1737" i="68" s="1"/>
  <c r="M1736" i="68"/>
  <c r="S1736" i="68" s="1"/>
  <c r="M1735" i="68"/>
  <c r="S1735" i="68" s="1"/>
  <c r="M1734" i="68"/>
  <c r="S1734" i="68" s="1"/>
  <c r="M1733" i="68"/>
  <c r="S1733" i="68" s="1"/>
  <c r="M1732" i="68"/>
  <c r="S1732" i="68" s="1"/>
  <c r="M1731" i="68"/>
  <c r="S1731" i="68" s="1"/>
  <c r="M1730" i="68"/>
  <c r="S1730" i="68" s="1"/>
  <c r="M1729" i="68"/>
  <c r="S1729" i="68" s="1"/>
  <c r="M1728" i="68"/>
  <c r="S1728" i="68" s="1"/>
  <c r="M1725" i="68"/>
  <c r="S1725" i="68" s="1"/>
  <c r="M1724" i="68"/>
  <c r="S1724" i="68" s="1"/>
  <c r="M1723" i="68"/>
  <c r="S1723" i="68" s="1"/>
  <c r="M1722" i="68"/>
  <c r="S1722" i="68" s="1"/>
  <c r="M1721" i="68"/>
  <c r="S1721" i="68" s="1"/>
  <c r="M1720" i="68"/>
  <c r="S1720" i="68" s="1"/>
  <c r="M1719" i="68"/>
  <c r="S1719" i="68" s="1"/>
  <c r="M1713" i="68"/>
  <c r="S1713" i="68" s="1"/>
  <c r="M1712" i="68"/>
  <c r="S1712" i="68" s="1"/>
  <c r="M1711" i="68"/>
  <c r="S1711" i="68" s="1"/>
  <c r="M1708" i="68"/>
  <c r="S1708" i="68" s="1"/>
  <c r="M1707" i="68"/>
  <c r="S1707" i="68" s="1"/>
  <c r="M1706" i="68"/>
  <c r="S1706" i="68" s="1"/>
  <c r="M1705" i="68"/>
  <c r="S1705" i="68" s="1"/>
  <c r="M1704" i="68"/>
  <c r="S1704" i="68" s="1"/>
  <c r="M1703" i="68"/>
  <c r="S1703" i="68" s="1"/>
  <c r="M1702" i="68"/>
  <c r="S1702" i="68" s="1"/>
  <c r="M1701" i="68"/>
  <c r="S1701" i="68" s="1"/>
  <c r="M1700" i="68"/>
  <c r="S1700" i="68" s="1"/>
  <c r="M1699" i="68"/>
  <c r="S1699" i="68" s="1"/>
  <c r="M1698" i="68"/>
  <c r="S1698" i="68" s="1"/>
  <c r="M1697" i="68"/>
  <c r="S1697" i="68" s="1"/>
  <c r="M1696" i="68"/>
  <c r="S1696" i="68" s="1"/>
  <c r="M1695" i="68"/>
  <c r="S1695" i="68" s="1"/>
  <c r="M1692" i="68"/>
  <c r="S1692" i="68" s="1"/>
  <c r="M1691" i="68"/>
  <c r="S1691" i="68" s="1"/>
  <c r="M1690" i="68"/>
  <c r="S1690" i="68" s="1"/>
  <c r="M1689" i="68"/>
  <c r="S1689" i="68" s="1"/>
  <c r="M1688" i="68"/>
  <c r="S1688" i="68" s="1"/>
  <c r="M1685" i="68"/>
  <c r="S1685" i="68" s="1"/>
  <c r="M1684" i="68"/>
  <c r="S1684" i="68" s="1"/>
  <c r="M1683" i="68"/>
  <c r="S1683" i="68" s="1"/>
  <c r="M1682" i="68"/>
  <c r="S1682" i="68" s="1"/>
  <c r="S1686" i="68" s="1"/>
  <c r="M1681" i="68"/>
  <c r="S1681" i="68" s="1"/>
  <c r="M1680" i="68"/>
  <c r="S1680" i="68" s="1"/>
  <c r="M1679" i="68"/>
  <c r="S1679" i="68" s="1"/>
  <c r="M1678" i="68"/>
  <c r="S1678" i="68" s="1"/>
  <c r="M1677" i="68"/>
  <c r="S1677" i="68" s="1"/>
  <c r="M1676" i="68"/>
  <c r="S1676" i="68" s="1"/>
  <c r="M1675" i="68"/>
  <c r="S1675" i="68" s="1"/>
  <c r="M1674" i="68"/>
  <c r="S1674" i="68" s="1"/>
  <c r="M1671" i="68"/>
  <c r="S1671" i="68" s="1"/>
  <c r="M1670" i="68"/>
  <c r="S1670" i="68" s="1"/>
  <c r="M1669" i="68"/>
  <c r="S1669" i="68" s="1"/>
  <c r="M1668" i="68"/>
  <c r="S1668" i="68" s="1"/>
  <c r="M1667" i="68"/>
  <c r="S1667" i="68" s="1"/>
  <c r="M1666" i="68"/>
  <c r="S1666" i="68" s="1"/>
  <c r="M1665" i="68"/>
  <c r="S1665" i="68" s="1"/>
  <c r="M1664" i="68"/>
  <c r="S1664" i="68" s="1"/>
  <c r="M1663" i="68"/>
  <c r="S1663" i="68" s="1"/>
  <c r="M1662" i="68"/>
  <c r="S1662" i="68" s="1"/>
  <c r="M1661" i="68"/>
  <c r="S1661" i="68" s="1"/>
  <c r="M1660" i="68"/>
  <c r="S1660" i="68" s="1"/>
  <c r="M1659" i="68"/>
  <c r="S1659" i="68" s="1"/>
  <c r="M1658" i="68"/>
  <c r="S1658" i="68" s="1"/>
  <c r="M1657" i="68"/>
  <c r="S1657" i="68" s="1"/>
  <c r="M1656" i="68"/>
  <c r="S1656" i="68" s="1"/>
  <c r="M1655" i="68"/>
  <c r="S1655" i="68" s="1"/>
  <c r="M1652" i="68"/>
  <c r="S1652" i="68" s="1"/>
  <c r="S1672" i="68" s="1"/>
  <c r="M1646" i="68"/>
  <c r="S1646" i="68" s="1"/>
  <c r="M1645" i="68"/>
  <c r="S1645" i="68" s="1"/>
  <c r="M1642" i="68"/>
  <c r="S1642" i="68" s="1"/>
  <c r="M1639" i="68"/>
  <c r="S1639" i="68" s="1"/>
  <c r="M1638" i="68"/>
  <c r="S1638" i="68" s="1"/>
  <c r="M1637" i="68"/>
  <c r="S1637" i="68" s="1"/>
  <c r="M1634" i="68"/>
  <c r="S1634" i="68" s="1"/>
  <c r="M1633" i="68"/>
  <c r="S1633" i="68" s="1"/>
  <c r="M1632" i="68"/>
  <c r="S1632" i="68" s="1"/>
  <c r="M1631" i="68"/>
  <c r="S1631" i="68" s="1"/>
  <c r="M1630" i="68"/>
  <c r="S1630" i="68" s="1"/>
  <c r="M1629" i="68"/>
  <c r="S1629" i="68" s="1"/>
  <c r="M1628" i="68"/>
  <c r="S1628" i="68" s="1"/>
  <c r="M1627" i="68"/>
  <c r="S1627" i="68" s="1"/>
  <c r="M1624" i="68"/>
  <c r="S1624" i="68" s="1"/>
  <c r="M1623" i="68"/>
  <c r="S1623" i="68" s="1"/>
  <c r="M1622" i="68"/>
  <c r="S1622" i="68" s="1"/>
  <c r="M1621" i="68"/>
  <c r="S1621" i="68" s="1"/>
  <c r="M1620" i="68"/>
  <c r="S1620" i="68" s="1"/>
  <c r="M1619" i="68"/>
  <c r="S1619" i="68" s="1"/>
  <c r="M1618" i="68"/>
  <c r="S1618" i="68" s="1"/>
  <c r="M1617" i="68"/>
  <c r="S1617" i="68" s="1"/>
  <c r="M1616" i="68"/>
  <c r="S1616" i="68" s="1"/>
  <c r="M1613" i="68"/>
  <c r="S1613" i="68" s="1"/>
  <c r="M1612" i="68"/>
  <c r="S1612" i="68" s="1"/>
  <c r="M1611" i="68"/>
  <c r="S1611" i="68" s="1"/>
  <c r="M1610" i="68"/>
  <c r="S1610" i="68" s="1"/>
  <c r="M1609" i="68"/>
  <c r="S1609" i="68" s="1"/>
  <c r="M1608" i="68"/>
  <c r="S1608" i="68" s="1"/>
  <c r="M1607" i="68"/>
  <c r="S1607" i="68" s="1"/>
  <c r="M1606" i="68"/>
  <c r="S1606" i="68" s="1"/>
  <c r="M1605" i="68"/>
  <c r="S1605" i="68" s="1"/>
  <c r="M1604" i="68"/>
  <c r="S1604" i="68" s="1"/>
  <c r="M1603" i="68"/>
  <c r="S1603" i="68" s="1"/>
  <c r="M1602" i="68"/>
  <c r="S1602" i="68" s="1"/>
  <c r="M1601" i="68"/>
  <c r="S1601" i="68" s="1"/>
  <c r="M1598" i="68"/>
  <c r="S1598" i="68" s="1"/>
  <c r="M1597" i="68"/>
  <c r="S1597" i="68" s="1"/>
  <c r="M1596" i="68"/>
  <c r="S1596" i="68" s="1"/>
  <c r="M1595" i="68"/>
  <c r="S1595" i="68" s="1"/>
  <c r="M1594" i="68"/>
  <c r="S1594" i="68" s="1"/>
  <c r="M1593" i="68"/>
  <c r="S1593" i="68" s="1"/>
  <c r="M1592" i="68"/>
  <c r="S1592" i="68" s="1"/>
  <c r="M1591" i="68"/>
  <c r="S1591" i="68" s="1"/>
  <c r="M1590" i="68"/>
  <c r="S1590" i="68" s="1"/>
  <c r="M1589" i="68"/>
  <c r="S1589" i="68" s="1"/>
  <c r="M1588" i="68"/>
  <c r="S1588" i="68" s="1"/>
  <c r="M1587" i="68"/>
  <c r="S1587" i="68" s="1"/>
  <c r="M1586" i="68"/>
  <c r="S1586" i="68" s="1"/>
  <c r="M1585" i="68"/>
  <c r="S1585" i="68" s="1"/>
  <c r="M1584" i="68"/>
  <c r="S1584" i="68" s="1"/>
  <c r="M1583" i="68"/>
  <c r="S1583" i="68" s="1"/>
  <c r="M1574" i="68"/>
  <c r="S1574" i="68" s="1"/>
  <c r="M1571" i="68"/>
  <c r="S1571" i="68" s="1"/>
  <c r="M1570" i="68"/>
  <c r="S1570" i="68" s="1"/>
  <c r="M1567" i="68"/>
  <c r="S1567" i="68" s="1"/>
  <c r="M1566" i="68"/>
  <c r="S1566" i="68" s="1"/>
  <c r="M1565" i="68"/>
  <c r="S1565" i="68" s="1"/>
  <c r="M1564" i="68"/>
  <c r="S1564" i="68" s="1"/>
  <c r="M1563" i="68"/>
  <c r="S1563" i="68" s="1"/>
  <c r="M1562" i="68"/>
  <c r="S1562" i="68" s="1"/>
  <c r="M1561" i="68"/>
  <c r="S1561" i="68" s="1"/>
  <c r="M1560" i="68"/>
  <c r="S1560" i="68" s="1"/>
  <c r="M1559" i="68"/>
  <c r="S1559" i="68" s="1"/>
  <c r="M1558" i="68"/>
  <c r="S1558" i="68" s="1"/>
  <c r="M1557" i="68"/>
  <c r="S1557" i="68" s="1"/>
  <c r="M1556" i="68"/>
  <c r="S1556" i="68" s="1"/>
  <c r="M1553" i="68"/>
  <c r="S1553" i="68" s="1"/>
  <c r="M1552" i="68"/>
  <c r="S1552" i="68" s="1"/>
  <c r="M1551" i="68"/>
  <c r="S1551" i="68" s="1"/>
  <c r="M1550" i="68"/>
  <c r="S1550" i="68" s="1"/>
  <c r="M1547" i="68"/>
  <c r="S1547" i="68" s="1"/>
  <c r="M1546" i="68"/>
  <c r="S1546" i="68" s="1"/>
  <c r="M1545" i="68"/>
  <c r="S1545" i="68" s="1"/>
  <c r="M1544" i="68"/>
  <c r="S1544" i="68" s="1"/>
  <c r="M1543" i="68"/>
  <c r="S1543" i="68" s="1"/>
  <c r="M1542" i="68"/>
  <c r="S1542" i="68" s="1"/>
  <c r="S1548" i="68" s="1"/>
  <c r="M1541" i="68"/>
  <c r="S1541" i="68" s="1"/>
  <c r="M1540" i="68"/>
  <c r="S1540" i="68" s="1"/>
  <c r="M1539" i="68"/>
  <c r="S1539" i="68" s="1"/>
  <c r="M1538" i="68"/>
  <c r="S1538" i="68" s="1"/>
  <c r="M1537" i="68"/>
  <c r="S1537" i="68" s="1"/>
  <c r="M1536" i="68"/>
  <c r="S1536" i="68" s="1"/>
  <c r="M1535" i="68"/>
  <c r="S1535" i="68" s="1"/>
  <c r="M1534" i="68"/>
  <c r="S1534" i="68" s="1"/>
  <c r="M1530" i="68"/>
  <c r="S1530" i="68" s="1"/>
  <c r="M1529" i="68"/>
  <c r="S1529" i="68" s="1"/>
  <c r="M1528" i="68"/>
  <c r="S1528" i="68" s="1"/>
  <c r="M1527" i="68"/>
  <c r="S1527" i="68" s="1"/>
  <c r="M1526" i="68"/>
  <c r="S1526" i="68" s="1"/>
  <c r="M1525" i="68"/>
  <c r="S1525" i="68" s="1"/>
  <c r="M1524" i="68"/>
  <c r="S1524" i="68" s="1"/>
  <c r="M1523" i="68"/>
  <c r="S1523" i="68" s="1"/>
  <c r="M1522" i="68"/>
  <c r="S1522" i="68" s="1"/>
  <c r="M1521" i="68"/>
  <c r="S1521" i="68" s="1"/>
  <c r="M1520" i="68"/>
  <c r="S1520" i="68" s="1"/>
  <c r="M1519" i="68"/>
  <c r="S1519" i="68" s="1"/>
  <c r="M1518" i="68"/>
  <c r="S1518" i="68" s="1"/>
  <c r="M1517" i="68"/>
  <c r="S1517" i="68" s="1"/>
  <c r="M1516" i="68"/>
  <c r="S1516" i="68" s="1"/>
  <c r="M1515" i="68"/>
  <c r="S1515" i="68" s="1"/>
  <c r="M1514" i="68"/>
  <c r="S1514" i="68" s="1"/>
  <c r="M1511" i="68"/>
  <c r="S1511" i="68" s="1"/>
  <c r="M1503" i="68"/>
  <c r="S1503" i="68" s="1"/>
  <c r="M1502" i="68"/>
  <c r="S1502" i="68" s="1"/>
  <c r="M1499" i="68"/>
  <c r="S1499" i="68" s="1"/>
  <c r="M1498" i="68"/>
  <c r="S1498" i="68" s="1"/>
  <c r="M1497" i="68"/>
  <c r="S1497" i="68" s="1"/>
  <c r="M1494" i="68"/>
  <c r="S1494" i="68" s="1"/>
  <c r="M1493" i="68"/>
  <c r="S1493" i="68" s="1"/>
  <c r="M1492" i="68"/>
  <c r="S1492" i="68" s="1"/>
  <c r="M1489" i="68"/>
  <c r="S1489" i="68" s="1"/>
  <c r="M1488" i="68"/>
  <c r="S1488" i="68" s="1"/>
  <c r="M1487" i="68"/>
  <c r="S1487" i="68" s="1"/>
  <c r="M1486" i="68"/>
  <c r="S1486" i="68" s="1"/>
  <c r="M1485" i="68"/>
  <c r="S1485" i="68" s="1"/>
  <c r="M1484" i="68"/>
  <c r="S1484" i="68" s="1"/>
  <c r="M1483" i="68"/>
  <c r="S1483" i="68" s="1"/>
  <c r="M1480" i="68"/>
  <c r="S1480" i="68" s="1"/>
  <c r="M1479" i="68"/>
  <c r="S1479" i="68" s="1"/>
  <c r="M1478" i="68"/>
  <c r="S1478" i="68" s="1"/>
  <c r="M1477" i="68"/>
  <c r="S1477" i="68" s="1"/>
  <c r="M1476" i="68"/>
  <c r="S1476" i="68" s="1"/>
  <c r="M1473" i="68"/>
  <c r="S1473" i="68" s="1"/>
  <c r="M1472" i="68"/>
  <c r="S1472" i="68" s="1"/>
  <c r="M1471" i="68"/>
  <c r="S1471" i="68" s="1"/>
  <c r="M1470" i="68"/>
  <c r="S1470" i="68" s="1"/>
  <c r="M1469" i="68"/>
  <c r="S1469" i="68" s="1"/>
  <c r="M1468" i="68"/>
  <c r="S1468" i="68" s="1"/>
  <c r="M1467" i="68"/>
  <c r="S1467" i="68" s="1"/>
  <c r="M1466" i="68"/>
  <c r="S1466" i="68" s="1"/>
  <c r="M1465" i="68"/>
  <c r="S1465" i="68" s="1"/>
  <c r="M1464" i="68"/>
  <c r="S1464" i="68" s="1"/>
  <c r="M1463" i="68"/>
  <c r="S1463" i="68" s="1"/>
  <c r="M1462" i="68"/>
  <c r="S1462" i="68" s="1"/>
  <c r="S1474" i="68" s="1"/>
  <c r="M1461" i="68"/>
  <c r="S1461" i="68" s="1"/>
  <c r="M1457" i="68"/>
  <c r="S1457" i="68" s="1"/>
  <c r="M1456" i="68"/>
  <c r="S1456" i="68" s="1"/>
  <c r="M1455" i="68"/>
  <c r="S1455" i="68" s="1"/>
  <c r="M1454" i="68"/>
  <c r="S1454" i="68" s="1"/>
  <c r="M1453" i="68"/>
  <c r="S1453" i="68" s="1"/>
  <c r="M1452" i="68"/>
  <c r="S1452" i="68" s="1"/>
  <c r="M1451" i="68"/>
  <c r="S1451" i="68" s="1"/>
  <c r="M1450" i="68"/>
  <c r="S1450" i="68" s="1"/>
  <c r="M1449" i="68"/>
  <c r="S1449" i="68" s="1"/>
  <c r="M1448" i="68"/>
  <c r="S1448" i="68" s="1"/>
  <c r="M1447" i="68"/>
  <c r="S1447" i="68" s="1"/>
  <c r="M1446" i="68"/>
  <c r="S1446" i="68" s="1"/>
  <c r="M1445" i="68"/>
  <c r="S1445" i="68" s="1"/>
  <c r="M1444" i="68"/>
  <c r="S1444" i="68" s="1"/>
  <c r="M1443" i="68"/>
  <c r="S1443" i="68" s="1"/>
  <c r="M1442" i="68"/>
  <c r="S1442" i="68" s="1"/>
  <c r="M1441" i="68"/>
  <c r="S1441" i="68" s="1"/>
  <c r="M1440" i="68"/>
  <c r="S1440" i="68" s="1"/>
  <c r="M1434" i="68"/>
  <c r="S1434" i="68" s="1"/>
  <c r="M1428" i="68"/>
  <c r="S1428" i="68" s="1"/>
  <c r="M1425" i="68"/>
  <c r="S1425" i="68" s="1"/>
  <c r="M1424" i="68"/>
  <c r="S1424" i="68" s="1"/>
  <c r="M1423" i="68"/>
  <c r="S1423" i="68" s="1"/>
  <c r="M1422" i="68"/>
  <c r="S1422" i="68" s="1"/>
  <c r="M1421" i="68"/>
  <c r="S1421" i="68" s="1"/>
  <c r="M1420" i="68"/>
  <c r="S1420" i="68" s="1"/>
  <c r="M1419" i="68"/>
  <c r="S1419" i="68" s="1"/>
  <c r="M1418" i="68"/>
  <c r="S1418" i="68" s="1"/>
  <c r="M1417" i="68"/>
  <c r="S1417" i="68" s="1"/>
  <c r="M1416" i="68"/>
  <c r="S1416" i="68" s="1"/>
  <c r="M1413" i="68"/>
  <c r="S1413" i="68" s="1"/>
  <c r="M1412" i="68"/>
  <c r="S1412" i="68" s="1"/>
  <c r="M1411" i="68"/>
  <c r="S1411" i="68" s="1"/>
  <c r="M1408" i="68"/>
  <c r="S1408" i="68" s="1"/>
  <c r="M1407" i="68"/>
  <c r="S1407" i="68" s="1"/>
  <c r="M1406" i="68"/>
  <c r="S1406" i="68" s="1"/>
  <c r="M1405" i="68"/>
  <c r="S1405" i="68" s="1"/>
  <c r="M1404" i="68"/>
  <c r="S1404" i="68" s="1"/>
  <c r="M1403" i="68"/>
  <c r="S1403" i="68" s="1"/>
  <c r="M1402" i="68"/>
  <c r="S1402" i="68" s="1"/>
  <c r="M1401" i="68"/>
  <c r="S1401" i="68" s="1"/>
  <c r="M1400" i="68"/>
  <c r="S1400" i="68" s="1"/>
  <c r="M1399" i="68"/>
  <c r="S1399" i="68" s="1"/>
  <c r="M1398" i="68"/>
  <c r="S1398" i="68" s="1"/>
  <c r="M1395" i="68"/>
  <c r="S1395" i="68" s="1"/>
  <c r="M1394" i="68"/>
  <c r="S1394" i="68" s="1"/>
  <c r="M1393" i="68"/>
  <c r="S1393" i="68" s="1"/>
  <c r="M1392" i="68"/>
  <c r="S1392" i="68" s="1"/>
  <c r="M1391" i="68"/>
  <c r="S1391" i="68" s="1"/>
  <c r="M1390" i="68"/>
  <c r="S1390" i="68" s="1"/>
  <c r="M1389" i="68"/>
  <c r="S1389" i="68" s="1"/>
  <c r="M1388" i="68"/>
  <c r="S1388" i="68" s="1"/>
  <c r="M1387" i="68"/>
  <c r="S1387" i="68" s="1"/>
  <c r="M1386" i="68"/>
  <c r="S1386" i="68" s="1"/>
  <c r="M1385" i="68"/>
  <c r="S1385" i="68" s="1"/>
  <c r="M1384" i="68"/>
  <c r="S1384" i="68" s="1"/>
  <c r="M1383" i="68"/>
  <c r="S1383" i="68" s="1"/>
  <c r="M1382" i="68"/>
  <c r="S1382" i="68" s="1"/>
  <c r="M1381" i="68"/>
  <c r="S1381" i="68" s="1"/>
  <c r="M1380" i="68"/>
  <c r="S1380" i="68" s="1"/>
  <c r="M1379" i="68"/>
  <c r="S1379" i="68" s="1"/>
  <c r="M1378" i="68"/>
  <c r="S1378" i="68" s="1"/>
  <c r="M1373" i="68"/>
  <c r="S1373" i="68" s="1"/>
  <c r="M1129" i="68"/>
  <c r="S1129" i="68" s="1"/>
  <c r="M1126" i="68"/>
  <c r="S1126" i="68" s="1"/>
  <c r="M1125" i="68"/>
  <c r="S1125" i="68" s="1"/>
  <c r="M1124" i="68"/>
  <c r="S1124" i="68" s="1"/>
  <c r="M1121" i="68"/>
  <c r="S1121" i="68" s="1"/>
  <c r="M1120" i="68"/>
  <c r="S1120" i="68" s="1"/>
  <c r="M1119" i="68"/>
  <c r="S1119" i="68" s="1"/>
  <c r="M1118" i="68"/>
  <c r="S1118" i="68" s="1"/>
  <c r="M1117" i="68"/>
  <c r="S1117" i="68" s="1"/>
  <c r="M1116" i="68"/>
  <c r="S1116" i="68" s="1"/>
  <c r="M1115" i="68"/>
  <c r="S1115" i="68" s="1"/>
  <c r="M1114" i="68"/>
  <c r="S1114" i="68" s="1"/>
  <c r="M1113" i="68"/>
  <c r="S1113" i="68" s="1"/>
  <c r="S1122" i="68" s="1"/>
  <c r="M1112" i="68"/>
  <c r="S1112" i="68" s="1"/>
  <c r="M1111" i="68"/>
  <c r="S1111" i="68" s="1"/>
  <c r="M1110" i="68"/>
  <c r="S1110" i="68" s="1"/>
  <c r="M1107" i="68"/>
  <c r="S1107" i="68" s="1"/>
  <c r="M1106" i="68"/>
  <c r="S1106" i="68" s="1"/>
  <c r="M1105" i="68"/>
  <c r="S1105" i="68" s="1"/>
  <c r="M1102" i="68"/>
  <c r="S1102" i="68" s="1"/>
  <c r="M1101" i="68"/>
  <c r="S1101" i="68" s="1"/>
  <c r="M1100" i="68"/>
  <c r="S1100" i="68" s="1"/>
  <c r="M1099" i="68"/>
  <c r="S1099" i="68" s="1"/>
  <c r="S1103" i="68" s="1"/>
  <c r="M1098" i="68"/>
  <c r="S1098" i="68" s="1"/>
  <c r="M1097" i="68"/>
  <c r="S1097" i="68" s="1"/>
  <c r="M1096" i="68"/>
  <c r="S1096" i="68" s="1"/>
  <c r="M1093" i="68"/>
  <c r="S1093" i="68" s="1"/>
  <c r="M1092" i="68"/>
  <c r="S1092" i="68" s="1"/>
  <c r="M1091" i="68"/>
  <c r="S1091" i="68" s="1"/>
  <c r="M1090" i="68"/>
  <c r="S1090" i="68" s="1"/>
  <c r="M1089" i="68"/>
  <c r="S1089" i="68" s="1"/>
  <c r="M1088" i="68"/>
  <c r="S1088" i="68" s="1"/>
  <c r="M1087" i="68"/>
  <c r="S1087" i="68" s="1"/>
  <c r="M1086" i="68"/>
  <c r="S1086" i="68" s="1"/>
  <c r="M1085" i="68"/>
  <c r="S1085" i="68" s="1"/>
  <c r="M1084" i="68"/>
  <c r="S1084" i="68" s="1"/>
  <c r="M1083" i="68"/>
  <c r="S1083" i="68" s="1"/>
  <c r="M1082" i="68"/>
  <c r="S1082" i="68" s="1"/>
  <c r="M1081" i="68"/>
  <c r="S1081" i="68" s="1"/>
  <c r="M1080" i="68"/>
  <c r="S1080" i="68" s="1"/>
  <c r="M1079" i="68"/>
  <c r="S1079" i="68" s="1"/>
  <c r="M1078" i="68"/>
  <c r="S1078" i="68" s="1"/>
  <c r="M1075" i="68"/>
  <c r="S1075" i="68" s="1"/>
  <c r="M1072" i="68"/>
  <c r="S1072" i="68" s="1"/>
  <c r="S1068" i="68"/>
  <c r="S1067" i="68"/>
  <c r="M941" i="68"/>
  <c r="S941" i="68" s="1"/>
  <c r="M940" i="68"/>
  <c r="S940" i="68" s="1"/>
  <c r="M939" i="68"/>
  <c r="S939" i="68" s="1"/>
  <c r="M936" i="68"/>
  <c r="S936" i="68" s="1"/>
  <c r="M935" i="68"/>
  <c r="S935" i="68" s="1"/>
  <c r="M934" i="68"/>
  <c r="S934" i="68" s="1"/>
  <c r="M933" i="68"/>
  <c r="S933" i="68" s="1"/>
  <c r="M932" i="68"/>
  <c r="S932" i="68" s="1"/>
  <c r="M931" i="68"/>
  <c r="S931" i="68" s="1"/>
  <c r="M930" i="68"/>
  <c r="S930" i="68" s="1"/>
  <c r="M929" i="68"/>
  <c r="S929" i="68" s="1"/>
  <c r="M928" i="68"/>
  <c r="S928" i="68" s="1"/>
  <c r="S926" i="68"/>
  <c r="M924" i="68"/>
  <c r="S924" i="68" s="1"/>
  <c r="M923" i="68"/>
  <c r="S923" i="68" s="1"/>
  <c r="S921" i="68"/>
  <c r="M920" i="68"/>
  <c r="S920" i="68" s="1"/>
  <c r="S919" i="68"/>
  <c r="M918" i="68"/>
  <c r="S918" i="68" s="1"/>
  <c r="M917" i="68"/>
  <c r="S917" i="68" s="1"/>
  <c r="M916" i="68"/>
  <c r="S916" i="68" s="1"/>
  <c r="M915" i="68"/>
  <c r="S915" i="68" s="1"/>
  <c r="M914" i="68"/>
  <c r="S914" i="68" s="1"/>
  <c r="M913" i="68"/>
  <c r="S913" i="68" s="1"/>
  <c r="S912" i="68"/>
  <c r="M909" i="68"/>
  <c r="S909" i="68" s="1"/>
  <c r="M908" i="68"/>
  <c r="S908" i="68" s="1"/>
  <c r="M907" i="68"/>
  <c r="S907" i="68" s="1"/>
  <c r="M906" i="68"/>
  <c r="S906" i="68" s="1"/>
  <c r="M905" i="68"/>
  <c r="S905" i="68" s="1"/>
  <c r="M904" i="68"/>
  <c r="S904" i="68" s="1"/>
  <c r="M903" i="68"/>
  <c r="S903" i="68" s="1"/>
  <c r="M902" i="68"/>
  <c r="S902" i="68" s="1"/>
  <c r="M901" i="68"/>
  <c r="S901" i="68" s="1"/>
  <c r="M900" i="68"/>
  <c r="S900" i="68" s="1"/>
  <c r="M899" i="68"/>
  <c r="S899" i="68" s="1"/>
  <c r="M898" i="68"/>
  <c r="S898" i="68" s="1"/>
  <c r="M897" i="68"/>
  <c r="S897" i="68" s="1"/>
  <c r="M896" i="68"/>
  <c r="S896" i="68" s="1"/>
  <c r="M895" i="68"/>
  <c r="S895" i="68" s="1"/>
  <c r="M891" i="68"/>
  <c r="S891" i="68" s="1"/>
  <c r="M885" i="68"/>
  <c r="S885" i="68" s="1"/>
  <c r="M884" i="68"/>
  <c r="S884" i="68" s="1"/>
  <c r="M881" i="68"/>
  <c r="S881" i="68" s="1"/>
  <c r="M880" i="68"/>
  <c r="S880" i="68" s="1"/>
  <c r="M879" i="68"/>
  <c r="S879" i="68" s="1"/>
  <c r="M878" i="68"/>
  <c r="S878" i="68" s="1"/>
  <c r="M877" i="68"/>
  <c r="S877" i="68" s="1"/>
  <c r="M876" i="68"/>
  <c r="S876" i="68" s="1"/>
  <c r="M875" i="68"/>
  <c r="S875" i="68" s="1"/>
  <c r="M869" i="68"/>
  <c r="S869" i="68" s="1"/>
  <c r="M866" i="68"/>
  <c r="S866" i="68" s="1"/>
  <c r="M865" i="68"/>
  <c r="S865" i="68" s="1"/>
  <c r="M864" i="68"/>
  <c r="S864" i="68" s="1"/>
  <c r="M861" i="68"/>
  <c r="S861" i="68" s="1"/>
  <c r="M860" i="68"/>
  <c r="S860" i="68" s="1"/>
  <c r="M859" i="68"/>
  <c r="S859" i="68" s="1"/>
  <c r="M858" i="68"/>
  <c r="S858" i="68" s="1"/>
  <c r="M857" i="68"/>
  <c r="S857" i="68" s="1"/>
  <c r="M856" i="68"/>
  <c r="S856" i="68" s="1"/>
  <c r="M855" i="68"/>
  <c r="S855" i="68" s="1"/>
  <c r="M854" i="68"/>
  <c r="S854" i="68" s="1"/>
  <c r="M853" i="68"/>
  <c r="S853" i="68" s="1"/>
  <c r="M852" i="68"/>
  <c r="S852" i="68" s="1"/>
  <c r="M851" i="68"/>
  <c r="S851" i="68" s="1"/>
  <c r="M850" i="68"/>
  <c r="S850" i="68" s="1"/>
  <c r="M849" i="68"/>
  <c r="S849" i="68" s="1"/>
  <c r="M846" i="68"/>
  <c r="S846" i="68" s="1"/>
  <c r="M845" i="68"/>
  <c r="S845" i="68" s="1"/>
  <c r="M842" i="68"/>
  <c r="S842" i="68" s="1"/>
  <c r="M841" i="68"/>
  <c r="S841" i="68" s="1"/>
  <c r="S840" i="68"/>
  <c r="M839" i="68"/>
  <c r="S839" i="68" s="1"/>
  <c r="M838" i="68"/>
  <c r="S838" i="68" s="1"/>
  <c r="M837" i="68"/>
  <c r="S837" i="68" s="1"/>
  <c r="M836" i="68"/>
  <c r="S836" i="68" s="1"/>
  <c r="M835" i="68"/>
  <c r="S835" i="68" s="1"/>
  <c r="M834" i="68"/>
  <c r="S834" i="68" s="1"/>
  <c r="M833" i="68"/>
  <c r="S833" i="68" s="1"/>
  <c r="M830" i="68"/>
  <c r="S830" i="68" s="1"/>
  <c r="M829" i="68"/>
  <c r="S829" i="68" s="1"/>
  <c r="M828" i="68"/>
  <c r="S828" i="68" s="1"/>
  <c r="M827" i="68"/>
  <c r="S827" i="68" s="1"/>
  <c r="M826" i="68"/>
  <c r="S826" i="68" s="1"/>
  <c r="M825" i="68"/>
  <c r="S825" i="68" s="1"/>
  <c r="M824" i="68"/>
  <c r="S824" i="68" s="1"/>
  <c r="M823" i="68"/>
  <c r="S823" i="68" s="1"/>
  <c r="M822" i="68"/>
  <c r="S822" i="68" s="1"/>
  <c r="M821" i="68"/>
  <c r="S821" i="68" s="1"/>
  <c r="M820" i="68"/>
  <c r="S820" i="68" s="1"/>
  <c r="M819" i="68"/>
  <c r="S819" i="68" s="1"/>
  <c r="M818" i="68"/>
  <c r="S818" i="68" s="1"/>
  <c r="M817" i="68"/>
  <c r="S817" i="68" s="1"/>
  <c r="M816" i="68"/>
  <c r="S816" i="68" s="1"/>
  <c r="M815" i="68"/>
  <c r="S815" i="68" s="1"/>
  <c r="M814" i="68"/>
  <c r="S814" i="68" s="1"/>
  <c r="M813" i="68"/>
  <c r="S813" i="68" s="1"/>
  <c r="M808" i="68"/>
  <c r="S808" i="68" s="1"/>
  <c r="M800" i="68"/>
  <c r="S800" i="68" s="1"/>
  <c r="M797" i="68"/>
  <c r="S797" i="68" s="1"/>
  <c r="S794" i="68"/>
  <c r="M793" i="68"/>
  <c r="S793" i="68" s="1"/>
  <c r="M792" i="68"/>
  <c r="S792" i="68" s="1"/>
  <c r="S791" i="68"/>
  <c r="M790" i="68"/>
  <c r="S790" i="68" s="1"/>
  <c r="M789" i="68"/>
  <c r="S789" i="68" s="1"/>
  <c r="M786" i="68"/>
  <c r="S786" i="68" s="1"/>
  <c r="M783" i="68"/>
  <c r="S783" i="68" s="1"/>
  <c r="M782" i="68"/>
  <c r="S782" i="68" s="1"/>
  <c r="M781" i="68"/>
  <c r="S781" i="68" s="1"/>
  <c r="M780" i="68"/>
  <c r="S780" i="68" s="1"/>
  <c r="S784" i="68" s="1"/>
  <c r="M779" i="68"/>
  <c r="S779" i="68" s="1"/>
  <c r="M778" i="68"/>
  <c r="S778" i="68" s="1"/>
  <c r="M777" i="68"/>
  <c r="S777" i="68" s="1"/>
  <c r="M774" i="68"/>
  <c r="S774" i="68" s="1"/>
  <c r="M773" i="68"/>
  <c r="S773" i="68" s="1"/>
  <c r="M772" i="68"/>
  <c r="S772" i="68" s="1"/>
  <c r="M771" i="68"/>
  <c r="S771" i="68" s="1"/>
  <c r="M770" i="68"/>
  <c r="S770" i="68" s="1"/>
  <c r="M769" i="68"/>
  <c r="S769" i="68" s="1"/>
  <c r="M768" i="68"/>
  <c r="S768" i="68" s="1"/>
  <c r="M767" i="68"/>
  <c r="S767" i="68" s="1"/>
  <c r="M766" i="68"/>
  <c r="S766" i="68" s="1"/>
  <c r="M765" i="68"/>
  <c r="S765" i="68" s="1"/>
  <c r="M764" i="68"/>
  <c r="S764" i="68" s="1"/>
  <c r="M763" i="68"/>
  <c r="S763" i="68" s="1"/>
  <c r="M762" i="68"/>
  <c r="S762" i="68" s="1"/>
  <c r="M761" i="68"/>
  <c r="S761" i="68" s="1"/>
  <c r="M760" i="68"/>
  <c r="S760" i="68" s="1"/>
  <c r="M759" i="68"/>
  <c r="S759" i="68" s="1"/>
  <c r="M757" i="68"/>
  <c r="S757" i="68" s="1"/>
  <c r="M751" i="68"/>
  <c r="S751" i="68" s="1"/>
  <c r="M750" i="68"/>
  <c r="S750" i="68" s="1"/>
  <c r="M749" i="68"/>
  <c r="S749" i="68" s="1"/>
  <c r="M748" i="68"/>
  <c r="S748" i="68" s="1"/>
  <c r="S752" i="68" s="1"/>
  <c r="M747" i="68"/>
  <c r="S747" i="68" s="1"/>
  <c r="M746" i="68"/>
  <c r="S746" i="68" s="1"/>
  <c r="M745" i="68"/>
  <c r="S745" i="68" s="1"/>
  <c r="M744" i="68"/>
  <c r="S744" i="68" s="1"/>
  <c r="M743" i="68"/>
  <c r="S743" i="68" s="1"/>
  <c r="S742" i="68"/>
  <c r="M741" i="68"/>
  <c r="S741" i="68" s="1"/>
  <c r="M740" i="68"/>
  <c r="S740" i="68" s="1"/>
  <c r="M737" i="68"/>
  <c r="S737" i="68" s="1"/>
  <c r="M736" i="68"/>
  <c r="S736" i="68" s="1"/>
  <c r="M735" i="68"/>
  <c r="S735" i="68" s="1"/>
  <c r="M734" i="68"/>
  <c r="S734" i="68" s="1"/>
  <c r="S738" i="68" s="1"/>
  <c r="M733" i="68"/>
  <c r="S733" i="68" s="1"/>
  <c r="M732" i="68"/>
  <c r="S732" i="68" s="1"/>
  <c r="M731" i="68"/>
  <c r="S731" i="68" s="1"/>
  <c r="M728" i="68"/>
  <c r="S728" i="68" s="1"/>
  <c r="M727" i="68"/>
  <c r="S727" i="68" s="1"/>
  <c r="M726" i="68"/>
  <c r="S726" i="68" s="1"/>
  <c r="M725" i="68"/>
  <c r="S725" i="68" s="1"/>
  <c r="M724" i="68"/>
  <c r="S724" i="68" s="1"/>
  <c r="M723" i="68"/>
  <c r="S723" i="68" s="1"/>
  <c r="M722" i="68"/>
  <c r="S722" i="68" s="1"/>
  <c r="M721" i="68"/>
  <c r="S721" i="68" s="1"/>
  <c r="M720" i="68"/>
  <c r="S720" i="68" s="1"/>
  <c r="M719" i="68"/>
  <c r="S719" i="68" s="1"/>
  <c r="M718" i="68"/>
  <c r="S718" i="68" s="1"/>
  <c r="M717" i="68"/>
  <c r="S717" i="68" s="1"/>
  <c r="M716" i="68"/>
  <c r="S716" i="68" s="1"/>
  <c r="M715" i="68"/>
  <c r="S715" i="68" s="1"/>
  <c r="M714" i="68"/>
  <c r="S714" i="68" s="1"/>
  <c r="M711" i="68"/>
  <c r="S711" i="68" s="1"/>
  <c r="M705" i="68"/>
  <c r="S705" i="68" s="1"/>
  <c r="M702" i="68"/>
  <c r="S702" i="68" s="1"/>
  <c r="M701" i="68"/>
  <c r="S701" i="68" s="1"/>
  <c r="M700" i="68"/>
  <c r="S700" i="68" s="1"/>
  <c r="M697" i="68"/>
  <c r="S697" i="68" s="1"/>
  <c r="M696" i="68"/>
  <c r="S696" i="68" s="1"/>
  <c r="M694" i="68"/>
  <c r="S694" i="68" s="1"/>
  <c r="M693" i="68"/>
  <c r="S693" i="68" s="1"/>
  <c r="M692" i="68"/>
  <c r="S692" i="68" s="1"/>
  <c r="M691" i="68"/>
  <c r="S691" i="68" s="1"/>
  <c r="M690" i="68"/>
  <c r="S690" i="68" s="1"/>
  <c r="M689" i="68"/>
  <c r="S689" i="68" s="1"/>
  <c r="M688" i="68"/>
  <c r="S688" i="68" s="1"/>
  <c r="M687" i="68"/>
  <c r="S687" i="68" s="1"/>
  <c r="M686" i="68"/>
  <c r="S686" i="68" s="1"/>
  <c r="M685" i="68"/>
  <c r="S685" i="68" s="1"/>
  <c r="M684" i="68"/>
  <c r="S684" i="68" s="1"/>
  <c r="M681" i="68"/>
  <c r="S681" i="68" s="1"/>
  <c r="M680" i="68"/>
  <c r="S680" i="68" s="1"/>
  <c r="M677" i="68"/>
  <c r="M676" i="68"/>
  <c r="S676" i="68" s="1"/>
  <c r="M675" i="68"/>
  <c r="S675" i="68" s="1"/>
  <c r="M674" i="68"/>
  <c r="S674" i="68" s="1"/>
  <c r="M671" i="68"/>
  <c r="S671" i="68" s="1"/>
  <c r="M670" i="68"/>
  <c r="S670" i="68" s="1"/>
  <c r="M669" i="68"/>
  <c r="S669" i="68" s="1"/>
  <c r="S672" i="68" s="1"/>
  <c r="S707" i="68" s="1"/>
  <c r="M664" i="68"/>
  <c r="S664" i="68" s="1"/>
  <c r="S663" i="68"/>
  <c r="M662" i="68"/>
  <c r="S662" i="68" s="1"/>
  <c r="S659" i="68"/>
  <c r="S660" i="68" s="1"/>
  <c r="M658" i="68"/>
  <c r="S658" i="68" s="1"/>
  <c r="M657" i="68"/>
  <c r="S657" i="68" s="1"/>
  <c r="M656" i="68"/>
  <c r="S656" i="68" s="1"/>
  <c r="M655" i="68"/>
  <c r="S655" i="68" s="1"/>
  <c r="M654" i="68"/>
  <c r="S654" i="68" s="1"/>
  <c r="M653" i="68"/>
  <c r="S653" i="68" s="1"/>
  <c r="S652" i="68"/>
  <c r="M651" i="68"/>
  <c r="S651" i="68" s="1"/>
  <c r="M650" i="68"/>
  <c r="S650" i="68" s="1"/>
  <c r="M649" i="68"/>
  <c r="S649" i="68" s="1"/>
  <c r="M646" i="68"/>
  <c r="S646" i="68" s="1"/>
  <c r="M645" i="68"/>
  <c r="S645" i="68" s="1"/>
  <c r="M644" i="68"/>
  <c r="S644" i="68" s="1"/>
  <c r="M643" i="68"/>
  <c r="S643" i="68" s="1"/>
  <c r="M642" i="68"/>
  <c r="S642" i="68" s="1"/>
  <c r="M641" i="68"/>
  <c r="S641" i="68" s="1"/>
  <c r="M638" i="68"/>
  <c r="S638" i="68" s="1"/>
  <c r="M637" i="68"/>
  <c r="S637" i="68" s="1"/>
  <c r="M636" i="68"/>
  <c r="S636" i="68" s="1"/>
  <c r="M635" i="68"/>
  <c r="S635" i="68" s="1"/>
  <c r="M634" i="68"/>
  <c r="S634" i="68" s="1"/>
  <c r="M633" i="68"/>
  <c r="S633" i="68" s="1"/>
  <c r="M632" i="68"/>
  <c r="S632" i="68" s="1"/>
  <c r="M631" i="68"/>
  <c r="S631" i="68" s="1"/>
  <c r="M630" i="68"/>
  <c r="S630" i="68" s="1"/>
  <c r="M629" i="68"/>
  <c r="S629" i="68" s="1"/>
  <c r="M628" i="68"/>
  <c r="S628" i="68" s="1"/>
  <c r="M627" i="68"/>
  <c r="S627" i="68" s="1"/>
  <c r="M626" i="68"/>
  <c r="S626" i="68" s="1"/>
  <c r="M625" i="68"/>
  <c r="S625" i="68" s="1"/>
  <c r="M624" i="68"/>
  <c r="S624" i="68" s="1"/>
  <c r="M623" i="68"/>
  <c r="S623" i="68" s="1"/>
  <c r="M622" i="68"/>
  <c r="S622" i="68" s="1"/>
  <c r="M621" i="68"/>
  <c r="S621" i="68" s="1"/>
  <c r="M618" i="68"/>
  <c r="S618" i="68" s="1"/>
  <c r="S610" i="68"/>
  <c r="M607" i="68"/>
  <c r="S607" i="68" s="1"/>
  <c r="M604" i="68"/>
  <c r="S604" i="68" s="1"/>
  <c r="M603" i="68"/>
  <c r="S603" i="68" s="1"/>
  <c r="M602" i="68"/>
  <c r="S602" i="68" s="1"/>
  <c r="M601" i="68"/>
  <c r="S601" i="68" s="1"/>
  <c r="S600" i="68"/>
  <c r="M599" i="68"/>
  <c r="S599" i="68" s="1"/>
  <c r="M596" i="68"/>
  <c r="S596" i="68" s="1"/>
  <c r="M595" i="68"/>
  <c r="S595" i="68" s="1"/>
  <c r="M594" i="68"/>
  <c r="S594" i="68" s="1"/>
  <c r="M593" i="68"/>
  <c r="S593" i="68" s="1"/>
  <c r="M592" i="68"/>
  <c r="S592" i="68" s="1"/>
  <c r="M591" i="68"/>
  <c r="S591" i="68" s="1"/>
  <c r="M588" i="68"/>
  <c r="S588" i="68" s="1"/>
  <c r="M587" i="68"/>
  <c r="S587" i="68" s="1"/>
  <c r="M586" i="68"/>
  <c r="S586" i="68" s="1"/>
  <c r="M585" i="68"/>
  <c r="S585" i="68" s="1"/>
  <c r="M584" i="68"/>
  <c r="S584" i="68" s="1"/>
  <c r="M583" i="68"/>
  <c r="S583" i="68" s="1"/>
  <c r="M582" i="68"/>
  <c r="S582" i="68" s="1"/>
  <c r="M581" i="68"/>
  <c r="S581" i="68" s="1"/>
  <c r="M580" i="68"/>
  <c r="S580" i="68" s="1"/>
  <c r="M579" i="68"/>
  <c r="S579" i="68" s="1"/>
  <c r="M578" i="68"/>
  <c r="S578" i="68" s="1"/>
  <c r="M577" i="68"/>
  <c r="S577" i="68" s="1"/>
  <c r="M576" i="68"/>
  <c r="S576" i="68" s="1"/>
  <c r="M575" i="68"/>
  <c r="S575" i="68" s="1"/>
  <c r="M574" i="68"/>
  <c r="S574" i="68" s="1"/>
  <c r="M571" i="68"/>
  <c r="S571" i="68" s="1"/>
  <c r="S570" i="68"/>
  <c r="S567" i="68"/>
  <c r="S566" i="68"/>
  <c r="M565" i="68"/>
  <c r="S565" i="68" s="1"/>
  <c r="M562" i="68"/>
  <c r="S562" i="68" s="1"/>
  <c r="M559" i="68"/>
  <c r="S559" i="68" s="1"/>
  <c r="M558" i="68"/>
  <c r="S558" i="68" s="1"/>
  <c r="M557" i="68"/>
  <c r="S557" i="68" s="1"/>
  <c r="M556" i="68"/>
  <c r="S556" i="68" s="1"/>
  <c r="M555" i="68"/>
  <c r="S555" i="68" s="1"/>
  <c r="S554" i="68"/>
  <c r="M553" i="68"/>
  <c r="S553" i="68" s="1"/>
  <c r="M552" i="68"/>
  <c r="S552" i="68" s="1"/>
  <c r="M549" i="68"/>
  <c r="S549" i="68" s="1"/>
  <c r="M548" i="68"/>
  <c r="S548" i="68" s="1"/>
  <c r="M547" i="68"/>
  <c r="S547" i="68" s="1"/>
  <c r="M546" i="68"/>
  <c r="S546" i="68" s="1"/>
  <c r="S543" i="68"/>
  <c r="M542" i="68"/>
  <c r="S542" i="68" s="1"/>
  <c r="M538" i="68"/>
  <c r="S538" i="68" s="1"/>
  <c r="M537" i="68"/>
  <c r="S537" i="68" s="1"/>
  <c r="M536" i="68"/>
  <c r="S536" i="68" s="1"/>
  <c r="M535" i="68"/>
  <c r="S535" i="68" s="1"/>
  <c r="M531" i="68"/>
  <c r="S531" i="68" s="1"/>
  <c r="M530" i="68"/>
  <c r="S530" i="68" s="1"/>
  <c r="M529" i="68"/>
  <c r="S529" i="68" s="1"/>
  <c r="M528" i="68"/>
  <c r="S528" i="68" s="1"/>
  <c r="M527" i="68"/>
  <c r="S527" i="68" s="1"/>
  <c r="M526" i="68"/>
  <c r="S526" i="68" s="1"/>
  <c r="M525" i="68"/>
  <c r="S525" i="68" s="1"/>
  <c r="M524" i="68"/>
  <c r="S524" i="68" s="1"/>
  <c r="M523" i="68"/>
  <c r="S523" i="68" s="1"/>
  <c r="M522" i="68"/>
  <c r="S522" i="68" s="1"/>
  <c r="M521" i="68"/>
  <c r="S521" i="68" s="1"/>
  <c r="M520" i="68"/>
  <c r="S520" i="68" s="1"/>
  <c r="M519" i="68"/>
  <c r="S519" i="68" s="1"/>
  <c r="M518" i="68"/>
  <c r="S518" i="68" s="1"/>
  <c r="M517" i="68"/>
  <c r="S517" i="68" s="1"/>
  <c r="M513" i="68"/>
  <c r="S513" i="68" s="1"/>
  <c r="M422" i="68"/>
  <c r="S422" i="68" s="1"/>
  <c r="M421" i="68"/>
  <c r="S421" i="68" s="1"/>
  <c r="M420" i="68"/>
  <c r="S420" i="68" s="1"/>
  <c r="M419" i="68"/>
  <c r="S419" i="68" s="1"/>
  <c r="M417" i="68"/>
  <c r="S417" i="68" s="1"/>
  <c r="M415" i="68"/>
  <c r="S415" i="68" s="1"/>
  <c r="M412" i="68"/>
  <c r="S412" i="68" s="1"/>
  <c r="M409" i="68"/>
  <c r="S409" i="68" s="1"/>
  <c r="M406" i="68"/>
  <c r="S406" i="68" s="1"/>
  <c r="M405" i="68"/>
  <c r="S405" i="68" s="1"/>
  <c r="S410" i="68" s="1"/>
  <c r="M404" i="68"/>
  <c r="S404" i="68" s="1"/>
  <c r="M403" i="68"/>
  <c r="S403" i="68" s="1"/>
  <c r="M400" i="68"/>
  <c r="S400" i="68" s="1"/>
  <c r="M399" i="68"/>
  <c r="S399" i="68" s="1"/>
  <c r="M398" i="68"/>
  <c r="S398" i="68" s="1"/>
  <c r="M397" i="68"/>
  <c r="S397" i="68" s="1"/>
  <c r="M396" i="68"/>
  <c r="S396" i="68" s="1"/>
  <c r="M395" i="68"/>
  <c r="S395" i="68" s="1"/>
  <c r="M394" i="68"/>
  <c r="S394" i="68" s="1"/>
  <c r="M393" i="68"/>
  <c r="S393" i="68" s="1"/>
  <c r="M392" i="68"/>
  <c r="S392" i="68" s="1"/>
  <c r="M391" i="68"/>
  <c r="S391" i="68" s="1"/>
  <c r="M390" i="68"/>
  <c r="S390" i="68" s="1"/>
  <c r="M389" i="68"/>
  <c r="S389" i="68" s="1"/>
  <c r="M388" i="68"/>
  <c r="S388" i="68" s="1"/>
  <c r="M387" i="68"/>
  <c r="S387" i="68" s="1"/>
  <c r="M386" i="68"/>
  <c r="S386" i="68" s="1"/>
  <c r="M385" i="68"/>
  <c r="S385" i="68" s="1"/>
  <c r="M381" i="68"/>
  <c r="S381" i="68" s="1"/>
  <c r="M375" i="68"/>
  <c r="S375" i="68" s="1"/>
  <c r="M372" i="68"/>
  <c r="S372" i="68" s="1"/>
  <c r="S373" i="68" s="1"/>
  <c r="S377" i="68" s="1"/>
  <c r="M371" i="68"/>
  <c r="S371" i="68" s="1"/>
  <c r="M370" i="68"/>
  <c r="S370" i="68" s="1"/>
  <c r="S368" i="68"/>
  <c r="S325" i="68"/>
  <c r="M322" i="68"/>
  <c r="S322" i="68" s="1"/>
  <c r="M321" i="68"/>
  <c r="S321" i="68" s="1"/>
  <c r="M320" i="68"/>
  <c r="S320" i="68" s="1"/>
  <c r="M317" i="68"/>
  <c r="S317" i="68" s="1"/>
  <c r="M316" i="68"/>
  <c r="S316" i="68" s="1"/>
  <c r="M315" i="68"/>
  <c r="S315" i="68" s="1"/>
  <c r="M314" i="68"/>
  <c r="S314" i="68" s="1"/>
  <c r="M311" i="68"/>
  <c r="S311" i="68" s="1"/>
  <c r="M310" i="68"/>
  <c r="S310" i="68" s="1"/>
  <c r="M309" i="68"/>
  <c r="S309" i="68" s="1"/>
  <c r="M306" i="68"/>
  <c r="S306" i="68" s="1"/>
  <c r="M305" i="68"/>
  <c r="S305" i="68" s="1"/>
  <c r="M304" i="68"/>
  <c r="S304" i="68" s="1"/>
  <c r="S307" i="68" s="1"/>
  <c r="M303" i="68"/>
  <c r="S303" i="68" s="1"/>
  <c r="M302" i="68"/>
  <c r="S302" i="68" s="1"/>
  <c r="M301" i="68"/>
  <c r="S301" i="68" s="1"/>
  <c r="M297" i="68"/>
  <c r="S297" i="68" s="1"/>
  <c r="M296" i="68"/>
  <c r="S296" i="68" s="1"/>
  <c r="M295" i="68"/>
  <c r="S295" i="68" s="1"/>
  <c r="M294" i="68"/>
  <c r="S294" i="68" s="1"/>
  <c r="M293" i="68"/>
  <c r="S293" i="68" s="1"/>
  <c r="M292" i="68"/>
  <c r="S292" i="68" s="1"/>
  <c r="M291" i="68"/>
  <c r="S291" i="68" s="1"/>
  <c r="M290" i="68"/>
  <c r="S290" i="68" s="1"/>
  <c r="M289" i="68"/>
  <c r="S289" i="68" s="1"/>
  <c r="M288" i="68"/>
  <c r="S288" i="68" s="1"/>
  <c r="M287" i="68"/>
  <c r="S287" i="68" s="1"/>
  <c r="M286" i="68"/>
  <c r="S286" i="68" s="1"/>
  <c r="M285" i="68"/>
  <c r="S285" i="68" s="1"/>
  <c r="M284" i="68"/>
  <c r="S284" i="68" s="1"/>
  <c r="M283" i="68"/>
  <c r="S283" i="68" s="1"/>
  <c r="M282" i="68"/>
  <c r="S282" i="68" s="1"/>
  <c r="M279" i="68"/>
  <c r="S279" i="68" s="1"/>
  <c r="M273" i="68"/>
  <c r="S273" i="68" s="1"/>
  <c r="M272" i="68"/>
  <c r="S272" i="68" s="1"/>
  <c r="M271" i="68"/>
  <c r="S271" i="68" s="1"/>
  <c r="S274" i="68" s="1"/>
  <c r="M270" i="68"/>
  <c r="S270" i="68" s="1"/>
  <c r="M269" i="68"/>
  <c r="S269" i="68" s="1"/>
  <c r="M268" i="68"/>
  <c r="S268" i="68" s="1"/>
  <c r="M267" i="68"/>
  <c r="S267" i="68" s="1"/>
  <c r="M266" i="68"/>
  <c r="S266" i="68" s="1"/>
  <c r="M265" i="68"/>
  <c r="S265" i="68" s="1"/>
  <c r="M264" i="68"/>
  <c r="S264" i="68" s="1"/>
  <c r="M261" i="68"/>
  <c r="S261" i="68" s="1"/>
  <c r="M260" i="68"/>
  <c r="S260" i="68" s="1"/>
  <c r="M259" i="68"/>
  <c r="S259" i="68" s="1"/>
  <c r="M258" i="68"/>
  <c r="S258" i="68" s="1"/>
  <c r="M257" i="68"/>
  <c r="S257" i="68" s="1"/>
  <c r="M256" i="68"/>
  <c r="S256" i="68" s="1"/>
  <c r="M255" i="68"/>
  <c r="S255" i="68" s="1"/>
  <c r="M253" i="68"/>
  <c r="S253" i="68" s="1"/>
  <c r="M249" i="68"/>
  <c r="S249" i="68" s="1"/>
  <c r="M248" i="68"/>
  <c r="S248" i="68" s="1"/>
  <c r="M247" i="68"/>
  <c r="S247" i="68" s="1"/>
  <c r="M246" i="68"/>
  <c r="S246" i="68" s="1"/>
  <c r="M245" i="68"/>
  <c r="S245" i="68" s="1"/>
  <c r="M244" i="68"/>
  <c r="S244" i="68" s="1"/>
  <c r="M243" i="68"/>
  <c r="S243" i="68" s="1"/>
  <c r="M242" i="68"/>
  <c r="S242" i="68" s="1"/>
  <c r="M241" i="68"/>
  <c r="S241" i="68" s="1"/>
  <c r="M240" i="68"/>
  <c r="S240" i="68" s="1"/>
  <c r="M239" i="68"/>
  <c r="S239" i="68" s="1"/>
  <c r="M238" i="68"/>
  <c r="S238" i="68" s="1"/>
  <c r="M237" i="68"/>
  <c r="S237" i="68" s="1"/>
  <c r="M236" i="68"/>
  <c r="S236" i="68" s="1"/>
  <c r="M235" i="68"/>
  <c r="S235" i="68" s="1"/>
  <c r="M234" i="68"/>
  <c r="S234" i="68" s="1"/>
  <c r="M233" i="68"/>
  <c r="S233" i="68" s="1"/>
  <c r="M230" i="68"/>
  <c r="S230" i="68" s="1"/>
  <c r="M224" i="68"/>
  <c r="S224" i="68" s="1"/>
  <c r="M223" i="68"/>
  <c r="S223" i="68" s="1"/>
  <c r="M220" i="68"/>
  <c r="S220" i="68" s="1"/>
  <c r="M219" i="68"/>
  <c r="S219" i="68" s="1"/>
  <c r="M218" i="68"/>
  <c r="S218" i="68" s="1"/>
  <c r="M217" i="68"/>
  <c r="S217" i="68" s="1"/>
  <c r="M216" i="68"/>
  <c r="S216" i="68" s="1"/>
  <c r="M215" i="68"/>
  <c r="S215" i="68" s="1"/>
  <c r="M214" i="68"/>
  <c r="S214" i="68" s="1"/>
  <c r="M213" i="68"/>
  <c r="S213" i="68" s="1"/>
  <c r="M210" i="68"/>
  <c r="S210" i="68" s="1"/>
  <c r="M209" i="68"/>
  <c r="S209" i="68" s="1"/>
  <c r="M208" i="68"/>
  <c r="S208" i="68" s="1"/>
  <c r="M205" i="68"/>
  <c r="S205" i="68" s="1"/>
  <c r="M204" i="68"/>
  <c r="S204" i="68" s="1"/>
  <c r="S206" i="68" s="1"/>
  <c r="M203" i="68"/>
  <c r="S203" i="68" s="1"/>
  <c r="M202" i="68"/>
  <c r="S202" i="68" s="1"/>
  <c r="M198" i="68"/>
  <c r="S198" i="68" s="1"/>
  <c r="M197" i="68"/>
  <c r="S197" i="68" s="1"/>
  <c r="M196" i="68"/>
  <c r="S196" i="68" s="1"/>
  <c r="M195" i="68"/>
  <c r="S195" i="68" s="1"/>
  <c r="M194" i="68"/>
  <c r="S194" i="68" s="1"/>
  <c r="M193" i="68"/>
  <c r="S193" i="68" s="1"/>
  <c r="M192" i="68"/>
  <c r="S192" i="68" s="1"/>
  <c r="M191" i="68"/>
  <c r="S191" i="68" s="1"/>
  <c r="M190" i="68"/>
  <c r="S190" i="68" s="1"/>
  <c r="M189" i="68"/>
  <c r="S189" i="68" s="1"/>
  <c r="M188" i="68"/>
  <c r="S188" i="68" s="1"/>
  <c r="M187" i="68"/>
  <c r="S187" i="68" s="1"/>
  <c r="M186" i="68"/>
  <c r="S186" i="68" s="1"/>
  <c r="M185" i="68"/>
  <c r="S185" i="68" s="1"/>
  <c r="M184" i="68"/>
  <c r="S184" i="68" s="1"/>
  <c r="M183" i="68"/>
  <c r="S183" i="68" s="1"/>
  <c r="M180" i="68"/>
  <c r="S180" i="68" s="1"/>
  <c r="M173" i="68"/>
  <c r="S173" i="68" s="1"/>
  <c r="M172" i="68"/>
  <c r="S172" i="68" s="1"/>
  <c r="M171" i="68"/>
  <c r="S171" i="68" s="1"/>
  <c r="M170" i="68"/>
  <c r="S170" i="68" s="1"/>
  <c r="M169" i="68"/>
  <c r="S169" i="68" s="1"/>
  <c r="M168" i="68"/>
  <c r="S168" i="68" s="1"/>
  <c r="M167" i="68"/>
  <c r="S167" i="68" s="1"/>
  <c r="M166" i="68"/>
  <c r="S166" i="68" s="1"/>
  <c r="M162" i="68"/>
  <c r="S162" i="68" s="1"/>
  <c r="M158" i="68"/>
  <c r="S158" i="68" s="1"/>
  <c r="M157" i="68"/>
  <c r="S157" i="68" s="1"/>
  <c r="S160" i="68" s="1"/>
  <c r="M156" i="68"/>
  <c r="S156" i="68" s="1"/>
  <c r="M155" i="68"/>
  <c r="S155" i="68" s="1"/>
  <c r="M154" i="68"/>
  <c r="S154" i="68" s="1"/>
  <c r="M151" i="68"/>
  <c r="S151" i="68" s="1"/>
  <c r="M150" i="68"/>
  <c r="S150" i="68" s="1"/>
  <c r="M149" i="68"/>
  <c r="S149" i="68" s="1"/>
  <c r="M148" i="68"/>
  <c r="S148" i="68" s="1"/>
  <c r="M147" i="68"/>
  <c r="S147" i="68" s="1"/>
  <c r="M146" i="68"/>
  <c r="S146" i="68" s="1"/>
  <c r="S145" i="68"/>
  <c r="M144" i="68"/>
  <c r="S144" i="68" s="1"/>
  <c r="M143" i="68"/>
  <c r="S143" i="68" s="1"/>
  <c r="M142" i="68"/>
  <c r="S142" i="68" s="1"/>
  <c r="M141" i="68"/>
  <c r="S141" i="68" s="1"/>
  <c r="M140" i="68"/>
  <c r="S140" i="68" s="1"/>
  <c r="M139" i="68"/>
  <c r="S139" i="68" s="1"/>
  <c r="S138" i="68"/>
  <c r="M137" i="68"/>
  <c r="S137" i="68" s="1"/>
  <c r="S130" i="68"/>
  <c r="S129" i="68"/>
  <c r="M128" i="68"/>
  <c r="S128" i="68" s="1"/>
  <c r="M127" i="68"/>
  <c r="S127" i="68" s="1"/>
  <c r="M126" i="68"/>
  <c r="S126" i="68" s="1"/>
  <c r="M125" i="68"/>
  <c r="S125" i="68" s="1"/>
  <c r="M124" i="68"/>
  <c r="S124" i="68" s="1"/>
  <c r="M123" i="68"/>
  <c r="S123" i="68" s="1"/>
  <c r="M122" i="68"/>
  <c r="S122" i="68" s="1"/>
  <c r="M121" i="68"/>
  <c r="S121" i="68" s="1"/>
  <c r="M120" i="68"/>
  <c r="S120" i="68" s="1"/>
  <c r="M119" i="68"/>
  <c r="S119" i="68" s="1"/>
  <c r="M118" i="68"/>
  <c r="S118" i="68" s="1"/>
  <c r="M115" i="68"/>
  <c r="S115" i="68" s="1"/>
  <c r="M112" i="68"/>
  <c r="S112" i="68" s="1"/>
  <c r="M111" i="68"/>
  <c r="S111" i="68" s="1"/>
  <c r="M110" i="68"/>
  <c r="S110" i="68" s="1"/>
  <c r="M107" i="68"/>
  <c r="S107" i="68" s="1"/>
  <c r="M106" i="68"/>
  <c r="S106" i="68" s="1"/>
  <c r="M105" i="68"/>
  <c r="S105" i="68" s="1"/>
  <c r="M104" i="68"/>
  <c r="S104" i="68" s="1"/>
  <c r="M103" i="68"/>
  <c r="S103" i="68" s="1"/>
  <c r="S102" i="68"/>
  <c r="M101" i="68"/>
  <c r="S101" i="68" s="1"/>
  <c r="M100" i="68"/>
  <c r="S100" i="68" s="1"/>
  <c r="M99" i="68"/>
  <c r="S99" i="68" s="1"/>
  <c r="M98" i="68"/>
  <c r="S98" i="68" s="1"/>
  <c r="M96" i="68"/>
  <c r="S96" i="68" s="1"/>
  <c r="M95" i="68"/>
  <c r="S95" i="68" s="1"/>
  <c r="S94" i="68"/>
  <c r="S91" i="68"/>
  <c r="S108" i="68" s="1"/>
  <c r="S87" i="68"/>
  <c r="S86" i="68"/>
  <c r="M85" i="68"/>
  <c r="S85" i="68" s="1"/>
  <c r="S83" i="68"/>
  <c r="M82" i="68"/>
  <c r="S82" i="68" s="1"/>
  <c r="M81" i="68"/>
  <c r="S81" i="68" s="1"/>
  <c r="M80" i="68"/>
  <c r="S80" i="68" s="1"/>
  <c r="M77" i="68"/>
  <c r="S77" i="68" s="1"/>
  <c r="M76" i="68"/>
  <c r="S76" i="68" s="1"/>
  <c r="M75" i="68"/>
  <c r="S75" i="68" s="1"/>
  <c r="M74" i="68"/>
  <c r="S74" i="68" s="1"/>
  <c r="M73" i="68"/>
  <c r="S73" i="68" s="1"/>
  <c r="M72" i="68"/>
  <c r="S72" i="68" s="1"/>
  <c r="M71" i="68"/>
  <c r="S71" i="68" s="1"/>
  <c r="M70" i="68"/>
  <c r="S70" i="68" s="1"/>
  <c r="M67" i="68"/>
  <c r="S67" i="68" s="1"/>
  <c r="M64" i="68"/>
  <c r="S64" i="68" s="1"/>
  <c r="M63" i="68"/>
  <c r="S63" i="68" s="1"/>
  <c r="M62" i="68"/>
  <c r="S62" i="68" s="1"/>
  <c r="M61" i="68"/>
  <c r="S61" i="68" s="1"/>
  <c r="M60" i="68"/>
  <c r="S60" i="68" s="1"/>
  <c r="S65" i="68" s="1"/>
  <c r="M59" i="68"/>
  <c r="S59" i="68" s="1"/>
  <c r="M58" i="68"/>
  <c r="S58" i="68" s="1"/>
  <c r="M57" i="68"/>
  <c r="S57" i="68" s="1"/>
  <c r="M54" i="68"/>
  <c r="S54" i="68" s="1"/>
  <c r="M53" i="68"/>
  <c r="S53" i="68" s="1"/>
  <c r="M52" i="68"/>
  <c r="S52" i="68" s="1"/>
  <c r="M51" i="68"/>
  <c r="S51" i="68" s="1"/>
  <c r="M50" i="68"/>
  <c r="S50" i="68" s="1"/>
  <c r="M49" i="68"/>
  <c r="S49" i="68" s="1"/>
  <c r="M48" i="68"/>
  <c r="S48" i="68" s="1"/>
  <c r="M47" i="68"/>
  <c r="S47" i="68" s="1"/>
  <c r="M46" i="68"/>
  <c r="S46" i="68" s="1"/>
  <c r="M45" i="68"/>
  <c r="S45" i="68" s="1"/>
  <c r="M44" i="68"/>
  <c r="S44" i="68" s="1"/>
  <c r="M43" i="68"/>
  <c r="S43" i="68" s="1"/>
  <c r="M42" i="68"/>
  <c r="S42" i="68" s="1"/>
  <c r="M41" i="68"/>
  <c r="S41" i="68" s="1"/>
  <c r="M40" i="68"/>
  <c r="S40" i="68" s="1"/>
  <c r="M39" i="68"/>
  <c r="S39" i="68" s="1"/>
  <c r="M38" i="68"/>
  <c r="S38" i="68" s="1"/>
  <c r="M37" i="68"/>
  <c r="S37" i="68" s="1"/>
  <c r="M27" i="68"/>
  <c r="S27" i="68" s="1"/>
  <c r="M26" i="68"/>
  <c r="S26" i="68" s="1"/>
  <c r="M25" i="68"/>
  <c r="S25" i="68" s="1"/>
  <c r="M24" i="68"/>
  <c r="S24" i="68" s="1"/>
  <c r="M23" i="68"/>
  <c r="S23" i="68" s="1"/>
  <c r="M22" i="68"/>
  <c r="S22" i="68" s="1"/>
  <c r="M21" i="68"/>
  <c r="S21" i="68" s="1"/>
  <c r="M20" i="68"/>
  <c r="S20" i="68" s="1"/>
  <c r="M19" i="68"/>
  <c r="S19" i="68" s="1"/>
  <c r="M16" i="68"/>
  <c r="S16" i="68" s="1"/>
  <c r="S17" i="68" s="1"/>
  <c r="M13" i="68"/>
  <c r="S13" i="68" s="1"/>
  <c r="M11" i="68"/>
  <c r="S11" i="68" s="1"/>
  <c r="M10" i="68"/>
  <c r="N10" i="68" s="1"/>
  <c r="O10" i="68" s="1"/>
  <c r="P10" i="68" s="1"/>
  <c r="R10" i="68"/>
  <c r="R14" i="68" s="1"/>
  <c r="S1777" i="68" l="1"/>
  <c r="S1807" i="68" s="1"/>
  <c r="S1599" i="68"/>
  <c r="S1531" i="68"/>
  <c r="S1576" i="68" s="1"/>
  <c r="S1458" i="68"/>
  <c r="S1396" i="68"/>
  <c r="S1430" i="68" s="1"/>
  <c r="S882" i="68"/>
  <c r="S887" i="68" s="1"/>
  <c r="S862" i="68"/>
  <c r="S775" i="68"/>
  <c r="S401" i="68"/>
  <c r="S250" i="68"/>
  <c r="S221" i="68"/>
  <c r="S226" i="68" s="1"/>
  <c r="S199" i="68"/>
  <c r="S152" i="68"/>
  <c r="S175" i="68" s="1"/>
  <c r="S176" i="68" s="1"/>
  <c r="S55" i="68"/>
  <c r="S831" i="68"/>
  <c r="S729" i="68"/>
  <c r="S753" i="68" s="1"/>
  <c r="S639" i="68"/>
  <c r="S589" i="68"/>
  <c r="S612" i="68" s="1"/>
  <c r="S613" i="68" s="1"/>
  <c r="S323" i="68"/>
  <c r="S426" i="68"/>
  <c r="S508" i="68" s="1"/>
  <c r="S665" i="68"/>
  <c r="S802" i="68"/>
  <c r="S843" i="68"/>
  <c r="S867" i="68"/>
  <c r="S910" i="68"/>
  <c r="S943" i="68" s="1"/>
  <c r="S1094" i="68"/>
  <c r="S1131" i="68" s="1"/>
  <c r="S1495" i="68"/>
  <c r="S1505" i="68"/>
  <c r="S1506" i="68" s="1"/>
  <c r="S1640" i="68"/>
  <c r="S1648" i="68" s="1"/>
  <c r="S1714" i="68"/>
  <c r="S1715" i="68" s="1"/>
  <c r="S532" i="68"/>
  <c r="S275" i="68"/>
  <c r="S298" i="68"/>
  <c r="S327" i="68" s="1"/>
  <c r="T935" i="68"/>
  <c r="U935" i="68" s="1"/>
  <c r="V935" i="68" s="1"/>
  <c r="T72" i="68"/>
  <c r="U72" i="68" s="1"/>
  <c r="V72" i="68" s="1"/>
  <c r="T155" i="68"/>
  <c r="U155" i="68" s="1"/>
  <c r="V155" i="68" s="1"/>
  <c r="T687" i="68"/>
  <c r="U687" i="68" s="1"/>
  <c r="V687" i="68" s="1"/>
  <c r="T1440" i="68"/>
  <c r="U1440" i="68" s="1"/>
  <c r="V1440" i="68" s="1"/>
  <c r="T1456" i="68"/>
  <c r="U1456" i="68" s="1"/>
  <c r="V1456" i="68" s="1"/>
  <c r="T1598" i="68"/>
  <c r="U1598" i="68" s="1"/>
  <c r="V1598" i="68" s="1"/>
  <c r="T1747" i="68"/>
  <c r="U1747" i="68" s="1"/>
  <c r="V1747" i="68" s="1"/>
  <c r="T1624" i="68"/>
  <c r="U1624" i="68" s="1"/>
  <c r="V1624" i="68" s="1"/>
  <c r="T1632" i="68"/>
  <c r="U1632" i="68" s="1"/>
  <c r="V1632" i="68" s="1"/>
  <c r="T97" i="68"/>
  <c r="U97" i="68" s="1"/>
  <c r="V97" i="68" s="1"/>
  <c r="O34" i="68"/>
  <c r="N74" i="68"/>
  <c r="N172" i="68"/>
  <c r="O172" i="68" s="1"/>
  <c r="P172" i="68" s="1"/>
  <c r="N196" i="68"/>
  <c r="O196" i="68" s="1"/>
  <c r="P196" i="68" s="1"/>
  <c r="N285" i="68"/>
  <c r="N390" i="68"/>
  <c r="N591" i="68"/>
  <c r="N623" i="68"/>
  <c r="O623" i="68" s="1"/>
  <c r="P623" i="68" s="1"/>
  <c r="N655" i="68"/>
  <c r="N687" i="68"/>
  <c r="O687" i="68" s="1"/>
  <c r="P687" i="68" s="1"/>
  <c r="N736" i="68"/>
  <c r="N864" i="68"/>
  <c r="N904" i="68"/>
  <c r="O904" i="68" s="1"/>
  <c r="P904" i="68" s="1"/>
  <c r="N1091" i="68"/>
  <c r="N1783" i="68"/>
  <c r="O1783" i="68" s="1"/>
  <c r="P1783" i="68" s="1"/>
  <c r="N22" i="68"/>
  <c r="N39" i="68"/>
  <c r="O39" i="68" s="1"/>
  <c r="P39" i="68" s="1"/>
  <c r="N47" i="68"/>
  <c r="N63" i="68"/>
  <c r="N95" i="68"/>
  <c r="N112" i="68"/>
  <c r="N128" i="68"/>
  <c r="N144" i="68"/>
  <c r="N193" i="68"/>
  <c r="N209" i="68"/>
  <c r="N241" i="68"/>
  <c r="N249" i="68"/>
  <c r="N266" i="68"/>
  <c r="O266" i="68" s="1"/>
  <c r="P266" i="68" s="1"/>
  <c r="N290" i="68"/>
  <c r="N306" i="68"/>
  <c r="N322" i="68"/>
  <c r="N395" i="68"/>
  <c r="O395" i="68" s="1"/>
  <c r="P395" i="68" s="1"/>
  <c r="N513" i="68"/>
  <c r="O513" i="68" s="1"/>
  <c r="P513" i="68" s="1"/>
  <c r="N529" i="68"/>
  <c r="N537" i="68"/>
  <c r="N556" i="68"/>
  <c r="N588" i="68"/>
  <c r="N604" i="68"/>
  <c r="N628" i="68"/>
  <c r="N644" i="68"/>
  <c r="N684" i="68"/>
  <c r="N701" i="68"/>
  <c r="N725" i="68"/>
  <c r="N741" i="68"/>
  <c r="N757" i="68"/>
  <c r="N773" i="68"/>
  <c r="N789" i="68"/>
  <c r="N821" i="68"/>
  <c r="N829" i="68"/>
  <c r="N845" i="68"/>
  <c r="N861" i="68"/>
  <c r="N877" i="68"/>
  <c r="N885" i="68"/>
  <c r="N901" i="68"/>
  <c r="N917" i="68"/>
  <c r="N934" i="68"/>
  <c r="N1080" i="68"/>
  <c r="N1120" i="68"/>
  <c r="O1120" i="68" s="1"/>
  <c r="P1120" i="68" s="1"/>
  <c r="N1384" i="68"/>
  <c r="N1400" i="68"/>
  <c r="N1416" i="68"/>
  <c r="O1416" i="68" s="1"/>
  <c r="P1416" i="68" s="1"/>
  <c r="N1448" i="68"/>
  <c r="N1464" i="68"/>
  <c r="O1464" i="68" s="1"/>
  <c r="P1464" i="68" s="1"/>
  <c r="N1472" i="68"/>
  <c r="O1472" i="68" s="1"/>
  <c r="P1472" i="68" s="1"/>
  <c r="N1488" i="68"/>
  <c r="O1488" i="68" s="1"/>
  <c r="P1488" i="68" s="1"/>
  <c r="N1520" i="68"/>
  <c r="N1536" i="68"/>
  <c r="N1560" i="68"/>
  <c r="N1593" i="68"/>
  <c r="O1593" i="68" s="1"/>
  <c r="P1593" i="68" s="1"/>
  <c r="N1609" i="68"/>
  <c r="O1609" i="68" s="1"/>
  <c r="P1609" i="68" s="1"/>
  <c r="N1657" i="68"/>
  <c r="O1657" i="68" s="1"/>
  <c r="P1657" i="68" s="1"/>
  <c r="N1689" i="68"/>
  <c r="O1689" i="68" s="1"/>
  <c r="P1689" i="68" s="1"/>
  <c r="N1706" i="68"/>
  <c r="O1706" i="68" s="1"/>
  <c r="P1706" i="68" s="1"/>
  <c r="N1723" i="68"/>
  <c r="O1723" i="68" s="1"/>
  <c r="P1723" i="68" s="1"/>
  <c r="N1772" i="68"/>
  <c r="O1772" i="68" s="1"/>
  <c r="P1772" i="68" s="1"/>
  <c r="N1788" i="68"/>
  <c r="O1788" i="68" s="1"/>
  <c r="P1788" i="68" s="1"/>
  <c r="N23" i="68"/>
  <c r="N40" i="68"/>
  <c r="O40" i="68" s="1"/>
  <c r="P40" i="68" s="1"/>
  <c r="N48" i="68"/>
  <c r="N64" i="68"/>
  <c r="N72" i="68"/>
  <c r="O72" i="68" s="1"/>
  <c r="P72" i="68" s="1"/>
  <c r="N80" i="68"/>
  <c r="N96" i="68"/>
  <c r="O96" i="68" s="1"/>
  <c r="P96" i="68" s="1"/>
  <c r="N105" i="68"/>
  <c r="N121" i="68"/>
  <c r="N137" i="68"/>
  <c r="N162" i="68"/>
  <c r="N170" i="68"/>
  <c r="N186" i="68"/>
  <c r="N194" i="68"/>
  <c r="N202" i="68"/>
  <c r="N210" i="68"/>
  <c r="O210" i="68" s="1"/>
  <c r="P210" i="68" s="1"/>
  <c r="N218" i="68"/>
  <c r="N234" i="68"/>
  <c r="O234" i="68" s="1"/>
  <c r="P234" i="68" s="1"/>
  <c r="N242" i="68"/>
  <c r="N259" i="68"/>
  <c r="N267" i="68"/>
  <c r="N283" i="68"/>
  <c r="N291" i="68"/>
  <c r="O291" i="68" s="1"/>
  <c r="P291" i="68" s="1"/>
  <c r="N315" i="68"/>
  <c r="N371" i="68"/>
  <c r="O371" i="68" s="1"/>
  <c r="P371" i="68" s="1"/>
  <c r="N388" i="68"/>
  <c r="N396" i="68"/>
  <c r="O396" i="68" s="1"/>
  <c r="P396" i="68" s="1"/>
  <c r="N404" i="68"/>
  <c r="N522" i="68"/>
  <c r="N530" i="68"/>
  <c r="N538" i="68"/>
  <c r="N549" i="68"/>
  <c r="N557" i="68"/>
  <c r="N565" i="68"/>
  <c r="N581" i="68"/>
  <c r="N621" i="68"/>
  <c r="N629" i="68"/>
  <c r="N637" i="68"/>
  <c r="O637" i="68" s="1"/>
  <c r="P637" i="68" s="1"/>
  <c r="N645" i="68"/>
  <c r="N653" i="68"/>
  <c r="O653" i="68" s="1"/>
  <c r="P653" i="68" s="1"/>
  <c r="N669" i="68"/>
  <c r="N677" i="68"/>
  <c r="N685" i="68"/>
  <c r="N693" i="68"/>
  <c r="N702" i="68"/>
  <c r="O702" i="68" s="1"/>
  <c r="P702" i="68" s="1"/>
  <c r="N718" i="68"/>
  <c r="O718" i="68" s="1"/>
  <c r="P718" i="68" s="1"/>
  <c r="N726" i="68"/>
  <c r="N734" i="68"/>
  <c r="O734" i="68" s="1"/>
  <c r="P734" i="68" s="1"/>
  <c r="N750" i="68"/>
  <c r="N766" i="68"/>
  <c r="N774" i="68"/>
  <c r="N782" i="68"/>
  <c r="N790" i="68"/>
  <c r="N814" i="68"/>
  <c r="N822" i="68"/>
  <c r="N830" i="68"/>
  <c r="O830" i="68" s="1"/>
  <c r="P830" i="68" s="1"/>
  <c r="N838" i="68"/>
  <c r="N846" i="68"/>
  <c r="O846" i="68" s="1"/>
  <c r="P846" i="68" s="1"/>
  <c r="N854" i="68"/>
  <c r="N878" i="68"/>
  <c r="N902" i="68"/>
  <c r="N918" i="68"/>
  <c r="O918" i="68" s="1"/>
  <c r="P918" i="68" s="1"/>
  <c r="N935" i="68"/>
  <c r="O935" i="68" s="1"/>
  <c r="P935" i="68" s="1"/>
  <c r="N1081" i="68"/>
  <c r="O1081" i="68" s="1"/>
  <c r="P1081" i="68" s="1"/>
  <c r="N1089" i="68"/>
  <c r="O1089" i="68" s="1"/>
  <c r="P1089" i="68" s="1"/>
  <c r="N1097" i="68"/>
  <c r="O1097" i="68" s="1"/>
  <c r="P1097" i="68" s="1"/>
  <c r="N1105" i="68"/>
  <c r="N1113" i="68"/>
  <c r="O1113" i="68" s="1"/>
  <c r="P1113" i="68" s="1"/>
  <c r="N1121" i="68"/>
  <c r="O1121" i="68" s="1"/>
  <c r="P1121" i="68" s="1"/>
  <c r="N1129" i="68"/>
  <c r="O1129" i="68" s="1"/>
  <c r="P1129" i="68" s="1"/>
  <c r="N1385" i="68"/>
  <c r="N1393" i="68"/>
  <c r="N1401" i="68"/>
  <c r="N1417" i="68"/>
  <c r="N1425" i="68"/>
  <c r="O1425" i="68" s="1"/>
  <c r="P1425" i="68" s="1"/>
  <c r="N1441" i="68"/>
  <c r="O1441" i="68" s="1"/>
  <c r="P1441" i="68" s="1"/>
  <c r="N1449" i="68"/>
  <c r="O1449" i="68" s="1"/>
  <c r="P1449" i="68" s="1"/>
  <c r="N1457" i="68"/>
  <c r="O1457" i="68" s="1"/>
  <c r="P1457" i="68" s="1"/>
  <c r="N1465" i="68"/>
  <c r="O1465" i="68" s="1"/>
  <c r="P1465" i="68" s="1"/>
  <c r="N1473" i="68"/>
  <c r="O1473" i="68" s="1"/>
  <c r="P1473" i="68" s="1"/>
  <c r="N1489" i="68"/>
  <c r="O1489" i="68" s="1"/>
  <c r="P1489" i="68" s="1"/>
  <c r="N1497" i="68"/>
  <c r="O1497" i="68" s="1"/>
  <c r="P1497" i="68" s="1"/>
  <c r="N1521" i="68"/>
  <c r="O1521" i="68" s="1"/>
  <c r="P1521" i="68" s="1"/>
  <c r="N1529" i="68"/>
  <c r="N1537" i="68"/>
  <c r="O1537" i="68" s="1"/>
  <c r="P1537" i="68" s="1"/>
  <c r="N1545" i="68"/>
  <c r="O1545" i="68" s="1"/>
  <c r="P1545" i="68" s="1"/>
  <c r="N1553" i="68"/>
  <c r="O1553" i="68" s="1"/>
  <c r="P1553" i="68" s="1"/>
  <c r="N1561" i="68"/>
  <c r="N1586" i="68"/>
  <c r="N1594" i="68"/>
  <c r="O1594" i="68" s="1"/>
  <c r="P1594" i="68" s="1"/>
  <c r="N1602" i="68"/>
  <c r="N1610" i="68"/>
  <c r="O1610" i="68" s="1"/>
  <c r="P1610" i="68" s="1"/>
  <c r="N1618" i="68"/>
  <c r="O1618" i="68" s="1"/>
  <c r="P1618" i="68" s="1"/>
  <c r="N1634" i="68"/>
  <c r="N1642" i="68"/>
  <c r="O1642" i="68" s="1"/>
  <c r="P1642" i="68" s="1"/>
  <c r="N1658" i="68"/>
  <c r="O1658" i="68" s="1"/>
  <c r="P1658" i="68" s="1"/>
  <c r="N1666" i="68"/>
  <c r="O1666" i="68" s="1"/>
  <c r="P1666" i="68" s="1"/>
  <c r="N1674" i="68"/>
  <c r="O1674" i="68" s="1"/>
  <c r="P1674" i="68" s="1"/>
  <c r="N1682" i="68"/>
  <c r="O1682" i="68" s="1"/>
  <c r="P1682" i="68" s="1"/>
  <c r="N1690" i="68"/>
  <c r="O1690" i="68" s="1"/>
  <c r="P1690" i="68" s="1"/>
  <c r="N1699" i="68"/>
  <c r="O1699" i="68" s="1"/>
  <c r="P1699" i="68" s="1"/>
  <c r="N1707" i="68"/>
  <c r="O1707" i="68" s="1"/>
  <c r="P1707" i="68" s="1"/>
  <c r="N1724" i="68"/>
  <c r="O1724" i="68" s="1"/>
  <c r="P1724" i="68" s="1"/>
  <c r="N1732" i="68"/>
  <c r="O1732" i="68" s="1"/>
  <c r="P1732" i="68" s="1"/>
  <c r="N1740" i="68"/>
  <c r="O1740" i="68" s="1"/>
  <c r="P1740" i="68" s="1"/>
  <c r="N1748" i="68"/>
  <c r="O1748" i="68" s="1"/>
  <c r="P1748" i="68" s="1"/>
  <c r="N1765" i="68"/>
  <c r="O1765" i="68" s="1"/>
  <c r="P1765" i="68" s="1"/>
  <c r="N1773" i="68"/>
  <c r="O1773" i="68" s="1"/>
  <c r="P1773" i="68" s="1"/>
  <c r="N1781" i="68"/>
  <c r="O1781" i="68" s="1"/>
  <c r="P1781" i="68" s="1"/>
  <c r="N1797" i="68"/>
  <c r="O1797" i="68" s="1"/>
  <c r="P1797" i="68" s="1"/>
  <c r="N1805" i="68"/>
  <c r="O1805" i="68" s="1"/>
  <c r="P1805" i="68" s="1"/>
  <c r="N1813" i="68"/>
  <c r="O1813" i="68" s="1"/>
  <c r="P1813" i="68" s="1"/>
  <c r="N50" i="68"/>
  <c r="N115" i="68"/>
  <c r="N147" i="68"/>
  <c r="N204" i="68"/>
  <c r="N236" i="68"/>
  <c r="O236" i="68" s="1"/>
  <c r="P236" i="68" s="1"/>
  <c r="N269" i="68"/>
  <c r="N309" i="68"/>
  <c r="N417" i="68"/>
  <c r="N607" i="68"/>
  <c r="N671" i="68"/>
  <c r="O671" i="68" s="1"/>
  <c r="P671" i="68" s="1"/>
  <c r="N696" i="68"/>
  <c r="N728" i="68"/>
  <c r="N760" i="68"/>
  <c r="N792" i="68"/>
  <c r="N816" i="68"/>
  <c r="N856" i="68"/>
  <c r="N896" i="68"/>
  <c r="N920" i="68"/>
  <c r="O920" i="68" s="1"/>
  <c r="P920" i="68" s="1"/>
  <c r="N1115" i="68"/>
  <c r="N1443" i="68"/>
  <c r="O1443" i="68" s="1"/>
  <c r="P1443" i="68" s="1"/>
  <c r="N1791" i="68"/>
  <c r="O1791" i="68" s="1"/>
  <c r="P1791" i="68" s="1"/>
  <c r="N71" i="68"/>
  <c r="N104" i="68"/>
  <c r="O104" i="68" s="1"/>
  <c r="P104" i="68" s="1"/>
  <c r="N120" i="68"/>
  <c r="N169" i="68"/>
  <c r="N185" i="68"/>
  <c r="N217" i="68"/>
  <c r="O217" i="68" s="1"/>
  <c r="P217" i="68" s="1"/>
  <c r="N233" i="68"/>
  <c r="O233" i="68" s="1"/>
  <c r="P233" i="68" s="1"/>
  <c r="N258" i="68"/>
  <c r="N282" i="68"/>
  <c r="N314" i="68"/>
  <c r="O314" i="68" s="1"/>
  <c r="P314" i="68" s="1"/>
  <c r="N370" i="68"/>
  <c r="N387" i="68"/>
  <c r="N403" i="68"/>
  <c r="N521" i="68"/>
  <c r="N548" i="68"/>
  <c r="N580" i="68"/>
  <c r="O580" i="68" s="1"/>
  <c r="P580" i="68" s="1"/>
  <c r="N596" i="68"/>
  <c r="N636" i="68"/>
  <c r="N676" i="68"/>
  <c r="N692" i="68"/>
  <c r="N717" i="68"/>
  <c r="N733" i="68"/>
  <c r="O733" i="68" s="1"/>
  <c r="P733" i="68" s="1"/>
  <c r="N749" i="68"/>
  <c r="N765" i="68"/>
  <c r="N781" i="68"/>
  <c r="N797" i="68"/>
  <c r="N813" i="68"/>
  <c r="N837" i="68"/>
  <c r="O837" i="68" s="1"/>
  <c r="P837" i="68" s="1"/>
  <c r="N853" i="68"/>
  <c r="O853" i="68" s="1"/>
  <c r="P853" i="68" s="1"/>
  <c r="N869" i="68"/>
  <c r="N909" i="68"/>
  <c r="N1072" i="68"/>
  <c r="N1088" i="68"/>
  <c r="N1096" i="68"/>
  <c r="N1112" i="68"/>
  <c r="N1392" i="68"/>
  <c r="O1392" i="68" s="1"/>
  <c r="P1392" i="68" s="1"/>
  <c r="N1408" i="68"/>
  <c r="O1408" i="68" s="1"/>
  <c r="P1408" i="68" s="1"/>
  <c r="N1424" i="68"/>
  <c r="O1424" i="68" s="1"/>
  <c r="P1424" i="68" s="1"/>
  <c r="N1440" i="68"/>
  <c r="O1440" i="68" s="1"/>
  <c r="P1440" i="68" s="1"/>
  <c r="N1456" i="68"/>
  <c r="O1456" i="68" s="1"/>
  <c r="P1456" i="68" s="1"/>
  <c r="N1480" i="68"/>
  <c r="N1528" i="68"/>
  <c r="N1544" i="68"/>
  <c r="N1552" i="68"/>
  <c r="N1585" i="68"/>
  <c r="O1585" i="68" s="1"/>
  <c r="P1585" i="68" s="1"/>
  <c r="N1601" i="68"/>
  <c r="O1601" i="68" s="1"/>
  <c r="P1601" i="68" s="1"/>
  <c r="N1617" i="68"/>
  <c r="O1617" i="68" s="1"/>
  <c r="P1617" i="68" s="1"/>
  <c r="N1633" i="68"/>
  <c r="O1633" i="68" s="1"/>
  <c r="P1633" i="68" s="1"/>
  <c r="N1665" i="68"/>
  <c r="O1665" i="68" s="1"/>
  <c r="P1665" i="68" s="1"/>
  <c r="N1681" i="68"/>
  <c r="O1681" i="68" s="1"/>
  <c r="P1681" i="68" s="1"/>
  <c r="N1698" i="68"/>
  <c r="O1698" i="68" s="1"/>
  <c r="P1698" i="68" s="1"/>
  <c r="N1731" i="68"/>
  <c r="O1731" i="68" s="1"/>
  <c r="P1731" i="68" s="1"/>
  <c r="N1747" i="68"/>
  <c r="O1747" i="68" s="1"/>
  <c r="P1747" i="68" s="1"/>
  <c r="N1764" i="68"/>
  <c r="O1764" i="68" s="1"/>
  <c r="P1764" i="68" s="1"/>
  <c r="N1780" i="68"/>
  <c r="O1780" i="68" s="1"/>
  <c r="P1780" i="68" s="1"/>
  <c r="N1796" i="68"/>
  <c r="O1796" i="68" s="1"/>
  <c r="P1796" i="68" s="1"/>
  <c r="N1804" i="68"/>
  <c r="O1804" i="68" s="1"/>
  <c r="P1804" i="68" s="1"/>
  <c r="N1812" i="68"/>
  <c r="O1812" i="68" s="1"/>
  <c r="P1812" i="68" s="1"/>
  <c r="N16" i="68"/>
  <c r="O16" i="68" s="1"/>
  <c r="P16" i="68" s="1"/>
  <c r="N24" i="68"/>
  <c r="N41" i="68"/>
  <c r="N49" i="68"/>
  <c r="N57" i="68"/>
  <c r="N73" i="68"/>
  <c r="N81" i="68"/>
  <c r="N98" i="68"/>
  <c r="O98" i="68" s="1"/>
  <c r="P98" i="68" s="1"/>
  <c r="N106" i="68"/>
  <c r="N122" i="68"/>
  <c r="N146" i="68"/>
  <c r="N154" i="68"/>
  <c r="N171" i="68"/>
  <c r="N187" i="68"/>
  <c r="N195" i="68"/>
  <c r="N203" i="68"/>
  <c r="N219" i="68"/>
  <c r="N235" i="68"/>
  <c r="N243" i="68"/>
  <c r="O243" i="68" s="1"/>
  <c r="P243" i="68" s="1"/>
  <c r="N260" i="68"/>
  <c r="N268" i="68"/>
  <c r="N284" i="68"/>
  <c r="O284" i="68" s="1"/>
  <c r="P284" i="68" s="1"/>
  <c r="N292" i="68"/>
  <c r="N316" i="68"/>
  <c r="N372" i="68"/>
  <c r="N389" i="68"/>
  <c r="N397" i="68"/>
  <c r="N405" i="68"/>
  <c r="N415" i="68"/>
  <c r="N523" i="68"/>
  <c r="N531" i="68"/>
  <c r="O531" i="68" s="1"/>
  <c r="P531" i="68" s="1"/>
  <c r="N542" i="68"/>
  <c r="N558" i="68"/>
  <c r="N574" i="68"/>
  <c r="O574" i="68" s="1"/>
  <c r="P574" i="68" s="1"/>
  <c r="N582" i="68"/>
  <c r="N622" i="68"/>
  <c r="N630" i="68"/>
  <c r="O630" i="68" s="1"/>
  <c r="P630" i="68" s="1"/>
  <c r="N638" i="68"/>
  <c r="N646" i="68"/>
  <c r="O646" i="68" s="1"/>
  <c r="P646" i="68" s="1"/>
  <c r="N654" i="68"/>
  <c r="N662" i="68"/>
  <c r="N670" i="68"/>
  <c r="N686" i="68"/>
  <c r="N694" i="68"/>
  <c r="O694" i="68" s="1"/>
  <c r="P694" i="68" s="1"/>
  <c r="N711" i="68"/>
  <c r="O711" i="68" s="1"/>
  <c r="P711" i="68" s="1"/>
  <c r="N719" i="68"/>
  <c r="O719" i="68" s="1"/>
  <c r="P719" i="68" s="1"/>
  <c r="N727" i="68"/>
  <c r="N735" i="68"/>
  <c r="O735" i="68" s="1"/>
  <c r="P735" i="68" s="1"/>
  <c r="N743" i="68"/>
  <c r="N751" i="68"/>
  <c r="N759" i="68"/>
  <c r="N767" i="68"/>
  <c r="N783" i="68"/>
  <c r="O783" i="68" s="1"/>
  <c r="P783" i="68" s="1"/>
  <c r="N815" i="68"/>
  <c r="N823" i="68"/>
  <c r="O823" i="68" s="1"/>
  <c r="P823" i="68" s="1"/>
  <c r="N839" i="68"/>
  <c r="O839" i="68" s="1"/>
  <c r="P839" i="68" s="1"/>
  <c r="N855" i="68"/>
  <c r="N879" i="68"/>
  <c r="N895" i="68"/>
  <c r="N903" i="68"/>
  <c r="N928" i="68"/>
  <c r="N936" i="68"/>
  <c r="O936" i="68" s="1"/>
  <c r="P936" i="68" s="1"/>
  <c r="N1082" i="68"/>
  <c r="N1090" i="68"/>
  <c r="N1098" i="68"/>
  <c r="N1106" i="68"/>
  <c r="N1114" i="68"/>
  <c r="O1114" i="68" s="1"/>
  <c r="P1114" i="68" s="1"/>
  <c r="N1378" i="68"/>
  <c r="O1378" i="68" s="1"/>
  <c r="P1378" i="68" s="1"/>
  <c r="N1386" i="68"/>
  <c r="O1386" i="68" s="1"/>
  <c r="P1386" i="68" s="1"/>
  <c r="N1394" i="68"/>
  <c r="N1402" i="68"/>
  <c r="O1402" i="68" s="1"/>
  <c r="P1402" i="68" s="1"/>
  <c r="N1418" i="68"/>
  <c r="O1418" i="68" s="1"/>
  <c r="P1418" i="68" s="1"/>
  <c r="N1434" i="68"/>
  <c r="O1434" i="68" s="1"/>
  <c r="P1434" i="68" s="1"/>
  <c r="N1442" i="68"/>
  <c r="O1442" i="68" s="1"/>
  <c r="P1442" i="68" s="1"/>
  <c r="N1450" i="68"/>
  <c r="O1450" i="68" s="1"/>
  <c r="P1450" i="68" s="1"/>
  <c r="N1466" i="68"/>
  <c r="O1466" i="68" s="1"/>
  <c r="P1466" i="68" s="1"/>
  <c r="N1498" i="68"/>
  <c r="O1498" i="68" s="1"/>
  <c r="P1498" i="68" s="1"/>
  <c r="N1514" i="68"/>
  <c r="N1522" i="68"/>
  <c r="O1522" i="68" s="1"/>
  <c r="P1522" i="68" s="1"/>
  <c r="N1530" i="68"/>
  <c r="O1530" i="68" s="1"/>
  <c r="P1530" i="68" s="1"/>
  <c r="N1538" i="68"/>
  <c r="O1538" i="68" s="1"/>
  <c r="P1538" i="68" s="1"/>
  <c r="N1546" i="68"/>
  <c r="N1562" i="68"/>
  <c r="O1562" i="68" s="1"/>
  <c r="P1562" i="68" s="1"/>
  <c r="N1570" i="68"/>
  <c r="O1570" i="68" s="1"/>
  <c r="P1570" i="68" s="1"/>
  <c r="N1587" i="68"/>
  <c r="N1595" i="68"/>
  <c r="N1603" i="68"/>
  <c r="O1603" i="68" s="1"/>
  <c r="P1603" i="68" s="1"/>
  <c r="N1611" i="68"/>
  <c r="N1619" i="68"/>
  <c r="O1619" i="68" s="1"/>
  <c r="P1619" i="68" s="1"/>
  <c r="N1627" i="68"/>
  <c r="N1659" i="68"/>
  <c r="O1659" i="68" s="1"/>
  <c r="P1659" i="68" s="1"/>
  <c r="N1667" i="68"/>
  <c r="O1667" i="68" s="1"/>
  <c r="P1667" i="68" s="1"/>
  <c r="N1675" i="68"/>
  <c r="O1675" i="68" s="1"/>
  <c r="P1675" i="68" s="1"/>
  <c r="N1683" i="68"/>
  <c r="O1683" i="68" s="1"/>
  <c r="P1683" i="68" s="1"/>
  <c r="N1691" i="68"/>
  <c r="O1691" i="68" s="1"/>
  <c r="P1691" i="68" s="1"/>
  <c r="N1700" i="68"/>
  <c r="O1700" i="68" s="1"/>
  <c r="P1700" i="68" s="1"/>
  <c r="N1708" i="68"/>
  <c r="O1708" i="68" s="1"/>
  <c r="P1708" i="68" s="1"/>
  <c r="N1725" i="68"/>
  <c r="O1725" i="68" s="1"/>
  <c r="P1725" i="68" s="1"/>
  <c r="N1733" i="68"/>
  <c r="O1733" i="68" s="1"/>
  <c r="P1733" i="68" s="1"/>
  <c r="N1741" i="68"/>
  <c r="O1741" i="68" s="1"/>
  <c r="P1741" i="68" s="1"/>
  <c r="N1749" i="68"/>
  <c r="O1749" i="68" s="1"/>
  <c r="P1749" i="68" s="1"/>
  <c r="N1766" i="68"/>
  <c r="O1766" i="68" s="1"/>
  <c r="P1766" i="68" s="1"/>
  <c r="N1774" i="68"/>
  <c r="O1774" i="68" s="1"/>
  <c r="P1774" i="68" s="1"/>
  <c r="N1782" i="68"/>
  <c r="O1782" i="68" s="1"/>
  <c r="P1782" i="68" s="1"/>
  <c r="N1798" i="68"/>
  <c r="O1798" i="68" s="1"/>
  <c r="P1798" i="68" s="1"/>
  <c r="N1814" i="68"/>
  <c r="O1814" i="68" s="1"/>
  <c r="P1814" i="68" s="1"/>
  <c r="N1822" i="68"/>
  <c r="O1822" i="68" s="1"/>
  <c r="P1822" i="68" s="1"/>
  <c r="N1815" i="68"/>
  <c r="O1815" i="68" s="1"/>
  <c r="P1815" i="68" s="1"/>
  <c r="N67" i="68"/>
  <c r="N100" i="68"/>
  <c r="N148" i="68"/>
  <c r="O148" i="68" s="1"/>
  <c r="P148" i="68" s="1"/>
  <c r="N213" i="68"/>
  <c r="N294" i="68"/>
  <c r="N391" i="68"/>
  <c r="N525" i="68"/>
  <c r="N584" i="68"/>
  <c r="N656" i="68"/>
  <c r="N688" i="68"/>
  <c r="N769" i="68"/>
  <c r="O769" i="68" s="1"/>
  <c r="P769" i="68" s="1"/>
  <c r="N841" i="68"/>
  <c r="N1100" i="68"/>
  <c r="N1412" i="68"/>
  <c r="O1412" i="68" s="1"/>
  <c r="P1412" i="68" s="1"/>
  <c r="N1597" i="68"/>
  <c r="O1597" i="68" s="1"/>
  <c r="P1597" i="68" s="1"/>
  <c r="N25" i="68"/>
  <c r="N58" i="68"/>
  <c r="N99" i="68"/>
  <c r="N123" i="68"/>
  <c r="N155" i="68"/>
  <c r="O155" i="68" s="1"/>
  <c r="P155" i="68" s="1"/>
  <c r="N188" i="68"/>
  <c r="N261" i="68"/>
  <c r="N301" i="68"/>
  <c r="O301" i="68" s="1"/>
  <c r="P301" i="68" s="1"/>
  <c r="N381" i="68"/>
  <c r="N559" i="68"/>
  <c r="N583" i="68"/>
  <c r="N720" i="68"/>
  <c r="O720" i="68" s="1"/>
  <c r="P720" i="68" s="1"/>
  <c r="N744" i="68"/>
  <c r="N808" i="68"/>
  <c r="N929" i="68"/>
  <c r="N1107" i="68"/>
  <c r="O1107" i="68" s="1"/>
  <c r="P1107" i="68" s="1"/>
  <c r="N1379" i="68"/>
  <c r="N1403" i="68"/>
  <c r="O1403" i="68" s="1"/>
  <c r="P1403" i="68" s="1"/>
  <c r="N1467" i="68"/>
  <c r="O1467" i="68" s="1"/>
  <c r="P1467" i="68" s="1"/>
  <c r="N1515" i="68"/>
  <c r="O1515" i="68" s="1"/>
  <c r="P1515" i="68" s="1"/>
  <c r="N1604" i="68"/>
  <c r="O1604" i="68" s="1"/>
  <c r="P1604" i="68" s="1"/>
  <c r="N1628" i="68"/>
  <c r="N1668" i="68"/>
  <c r="N1684" i="68"/>
  <c r="O1684" i="68" s="1"/>
  <c r="P1684" i="68" s="1"/>
  <c r="N1750" i="68"/>
  <c r="O1750" i="68" s="1"/>
  <c r="P1750" i="68" s="1"/>
  <c r="N1767" i="68"/>
  <c r="O1767" i="68" s="1"/>
  <c r="P1767" i="68" s="1"/>
  <c r="N43" i="68"/>
  <c r="N189" i="68"/>
  <c r="N253" i="68"/>
  <c r="N286" i="68"/>
  <c r="O286" i="68" s="1"/>
  <c r="P286" i="68" s="1"/>
  <c r="N310" i="68"/>
  <c r="N399" i="68"/>
  <c r="O399" i="68" s="1"/>
  <c r="P399" i="68" s="1"/>
  <c r="N624" i="68"/>
  <c r="N680" i="68"/>
  <c r="N697" i="68"/>
  <c r="N745" i="68"/>
  <c r="N777" i="68"/>
  <c r="N833" i="68"/>
  <c r="N865" i="68"/>
  <c r="N913" i="68"/>
  <c r="O913" i="68" s="1"/>
  <c r="P913" i="68" s="1"/>
  <c r="N1380" i="68"/>
  <c r="O1380" i="68" s="1"/>
  <c r="P1380" i="68" s="1"/>
  <c r="N1404" i="68"/>
  <c r="O1404" i="68" s="1"/>
  <c r="P1404" i="68" s="1"/>
  <c r="N1484" i="68"/>
  <c r="O1484" i="68" s="1"/>
  <c r="P1484" i="68" s="1"/>
  <c r="N1524" i="68"/>
  <c r="O1524" i="68" s="1"/>
  <c r="P1524" i="68" s="1"/>
  <c r="N1564" i="68"/>
  <c r="O1564" i="68" s="1"/>
  <c r="P1564" i="68" s="1"/>
  <c r="N1589" i="68"/>
  <c r="O1589" i="68" s="1"/>
  <c r="P1589" i="68" s="1"/>
  <c r="N1621" i="68"/>
  <c r="O1621" i="68" s="1"/>
  <c r="P1621" i="68" s="1"/>
  <c r="N1645" i="68"/>
  <c r="N1677" i="68"/>
  <c r="N1702" i="68"/>
  <c r="N1776" i="68"/>
  <c r="O1776" i="68" s="1"/>
  <c r="P1776" i="68" s="1"/>
  <c r="N1792" i="68"/>
  <c r="O1792" i="68" s="1"/>
  <c r="P1792" i="68" s="1"/>
  <c r="N1800" i="68"/>
  <c r="N19" i="68"/>
  <c r="N27" i="68"/>
  <c r="N44" i="68"/>
  <c r="N52" i="68"/>
  <c r="O52" i="68" s="1"/>
  <c r="P52" i="68" s="1"/>
  <c r="N60" i="68"/>
  <c r="N76" i="68"/>
  <c r="N101" i="68"/>
  <c r="N125" i="68"/>
  <c r="N141" i="68"/>
  <c r="N149" i="68"/>
  <c r="N157" i="68"/>
  <c r="N166" i="68"/>
  <c r="O166" i="68" s="1"/>
  <c r="P166" i="68" s="1"/>
  <c r="N190" i="68"/>
  <c r="N198" i="68"/>
  <c r="N214" i="68"/>
  <c r="N230" i="68"/>
  <c r="N238" i="68"/>
  <c r="N246" i="68"/>
  <c r="O246" i="68" s="1"/>
  <c r="P246" i="68" s="1"/>
  <c r="N255" i="68"/>
  <c r="N271" i="68"/>
  <c r="N279" i="68"/>
  <c r="N287" i="68"/>
  <c r="N295" i="68"/>
  <c r="N303" i="68"/>
  <c r="N311" i="68"/>
  <c r="N375" i="68"/>
  <c r="N392" i="68"/>
  <c r="N400" i="68"/>
  <c r="N420" i="68"/>
  <c r="N518" i="68"/>
  <c r="O518" i="68" s="1"/>
  <c r="P518" i="68" s="1"/>
  <c r="N526" i="68"/>
  <c r="N553" i="68"/>
  <c r="N577" i="68"/>
  <c r="N585" i="68"/>
  <c r="O585" i="68" s="1"/>
  <c r="P585" i="68" s="1"/>
  <c r="N593" i="68"/>
  <c r="N601" i="68"/>
  <c r="O601" i="68" s="1"/>
  <c r="P601" i="68" s="1"/>
  <c r="N625" i="68"/>
  <c r="N633" i="68"/>
  <c r="N641" i="68"/>
  <c r="N649" i="68"/>
  <c r="N657" i="68"/>
  <c r="N681" i="68"/>
  <c r="N689" i="68"/>
  <c r="O689" i="68" s="1"/>
  <c r="P689" i="68" s="1"/>
  <c r="N714" i="68"/>
  <c r="N722" i="68"/>
  <c r="N746" i="68"/>
  <c r="N762" i="68"/>
  <c r="O762" i="68" s="1"/>
  <c r="P762" i="68" s="1"/>
  <c r="N770" i="68"/>
  <c r="N778" i="68"/>
  <c r="O778" i="68" s="1"/>
  <c r="P778" i="68" s="1"/>
  <c r="N786" i="68"/>
  <c r="N818" i="68"/>
  <c r="N826" i="68"/>
  <c r="N834" i="68"/>
  <c r="N842" i="68"/>
  <c r="N850" i="68"/>
  <c r="N858" i="68"/>
  <c r="N866" i="68"/>
  <c r="O866" i="68" s="1"/>
  <c r="P866" i="68" s="1"/>
  <c r="N898" i="68"/>
  <c r="N906" i="68"/>
  <c r="O906" i="68" s="1"/>
  <c r="P906" i="68" s="1"/>
  <c r="N914" i="68"/>
  <c r="N931" i="68"/>
  <c r="N939" i="68"/>
  <c r="O939" i="68" s="1"/>
  <c r="P939" i="68" s="1"/>
  <c r="N1085" i="68"/>
  <c r="N1093" i="68"/>
  <c r="N1101" i="68"/>
  <c r="N1117" i="68"/>
  <c r="N1125" i="68"/>
  <c r="O1125" i="68" s="1"/>
  <c r="P1125" i="68" s="1"/>
  <c r="N1373" i="68"/>
  <c r="O1373" i="68" s="1"/>
  <c r="P1373" i="68" s="1"/>
  <c r="N1381" i="68"/>
  <c r="O1381" i="68" s="1"/>
  <c r="P1381" i="68" s="1"/>
  <c r="N1389" i="68"/>
  <c r="O1389" i="68" s="1"/>
  <c r="P1389" i="68" s="1"/>
  <c r="N1405" i="68"/>
  <c r="O1405" i="68" s="1"/>
  <c r="P1405" i="68" s="1"/>
  <c r="N1413" i="68"/>
  <c r="O1413" i="68" s="1"/>
  <c r="P1413" i="68" s="1"/>
  <c r="N1421" i="68"/>
  <c r="O1421" i="68" s="1"/>
  <c r="P1421" i="68" s="1"/>
  <c r="N1445" i="68"/>
  <c r="O1445" i="68" s="1"/>
  <c r="P1445" i="68" s="1"/>
  <c r="N1453" i="68"/>
  <c r="N1461" i="68"/>
  <c r="O1461" i="68" s="1"/>
  <c r="P1461" i="68" s="1"/>
  <c r="N1469" i="68"/>
  <c r="N1477" i="68"/>
  <c r="O1477" i="68" s="1"/>
  <c r="P1477" i="68" s="1"/>
  <c r="N1485" i="68"/>
  <c r="O1485" i="68" s="1"/>
  <c r="P1485" i="68" s="1"/>
  <c r="N1493" i="68"/>
  <c r="O1493" i="68" s="1"/>
  <c r="P1493" i="68" s="1"/>
  <c r="N1517" i="68"/>
  <c r="O1517" i="68" s="1"/>
  <c r="P1517" i="68" s="1"/>
  <c r="N1525" i="68"/>
  <c r="O1525" i="68" s="1"/>
  <c r="P1525" i="68" s="1"/>
  <c r="N1541" i="68"/>
  <c r="O1541" i="68" s="1"/>
  <c r="P1541" i="68" s="1"/>
  <c r="N1557" i="68"/>
  <c r="O1557" i="68" s="1"/>
  <c r="P1557" i="68" s="1"/>
  <c r="N1565" i="68"/>
  <c r="O1565" i="68" s="1"/>
  <c r="P1565" i="68" s="1"/>
  <c r="N1590" i="68"/>
  <c r="O1590" i="68" s="1"/>
  <c r="P1590" i="68" s="1"/>
  <c r="N1598" i="68"/>
  <c r="O1598" i="68" s="1"/>
  <c r="P1598" i="68" s="1"/>
  <c r="N1606" i="68"/>
  <c r="O1606" i="68" s="1"/>
  <c r="P1606" i="68" s="1"/>
  <c r="N1622" i="68"/>
  <c r="O1622" i="68" s="1"/>
  <c r="P1622" i="68" s="1"/>
  <c r="N1630" i="68"/>
  <c r="O1630" i="68" s="1"/>
  <c r="P1630" i="68" s="1"/>
  <c r="N1638" i="68"/>
  <c r="O1638" i="68" s="1"/>
  <c r="P1638" i="68" s="1"/>
  <c r="N1646" i="68"/>
  <c r="O1646" i="68" s="1"/>
  <c r="P1646" i="68" s="1"/>
  <c r="N1662" i="68"/>
  <c r="N1670" i="68"/>
  <c r="O1670" i="68" s="1"/>
  <c r="P1670" i="68" s="1"/>
  <c r="N1678" i="68"/>
  <c r="O1678" i="68" s="1"/>
  <c r="P1678" i="68" s="1"/>
  <c r="N1695" i="68"/>
  <c r="N1703" i="68"/>
  <c r="O1703" i="68" s="1"/>
  <c r="P1703" i="68" s="1"/>
  <c r="N1711" i="68"/>
  <c r="O1711" i="68" s="1"/>
  <c r="P1711" i="68" s="1"/>
  <c r="N1720" i="68"/>
  <c r="O1720" i="68" s="1"/>
  <c r="P1720" i="68" s="1"/>
  <c r="N1728" i="68"/>
  <c r="N1736" i="68"/>
  <c r="O1736" i="68" s="1"/>
  <c r="P1736" i="68" s="1"/>
  <c r="N1744" i="68"/>
  <c r="O1744" i="68" s="1"/>
  <c r="P1744" i="68" s="1"/>
  <c r="N1761" i="68"/>
  <c r="O1761" i="68" s="1"/>
  <c r="P1761" i="68" s="1"/>
  <c r="N1769" i="68"/>
  <c r="N1785" i="68"/>
  <c r="N1801" i="68"/>
  <c r="O1801" i="68" s="1"/>
  <c r="P1801" i="68" s="1"/>
  <c r="N42" i="68"/>
  <c r="N82" i="68"/>
  <c r="N139" i="68"/>
  <c r="N180" i="68"/>
  <c r="N244" i="68"/>
  <c r="N317" i="68"/>
  <c r="N398" i="68"/>
  <c r="N575" i="68"/>
  <c r="N631" i="68"/>
  <c r="N800" i="68"/>
  <c r="O800" i="68" s="1"/>
  <c r="P800" i="68" s="1"/>
  <c r="N1083" i="68"/>
  <c r="N1099" i="68"/>
  <c r="O1099" i="68" s="1"/>
  <c r="P1099" i="68" s="1"/>
  <c r="N1395" i="68"/>
  <c r="O1395" i="68" s="1"/>
  <c r="P1395" i="68" s="1"/>
  <c r="N1419" i="68"/>
  <c r="O1419" i="68" s="1"/>
  <c r="P1419" i="68" s="1"/>
  <c r="N1499" i="68"/>
  <c r="O1499" i="68" s="1"/>
  <c r="P1499" i="68" s="1"/>
  <c r="N1523" i="68"/>
  <c r="O1523" i="68" s="1"/>
  <c r="P1523" i="68" s="1"/>
  <c r="N1547" i="68"/>
  <c r="O1547" i="68" s="1"/>
  <c r="P1547" i="68" s="1"/>
  <c r="N1571" i="68"/>
  <c r="O1571" i="68" s="1"/>
  <c r="P1571" i="68" s="1"/>
  <c r="N1596" i="68"/>
  <c r="N1620" i="68"/>
  <c r="O1620" i="68" s="1"/>
  <c r="P1620" i="68" s="1"/>
  <c r="N1652" i="68"/>
  <c r="O1652" i="68" s="1"/>
  <c r="P1652" i="68" s="1"/>
  <c r="N1676" i="68"/>
  <c r="O1676" i="68" s="1"/>
  <c r="P1676" i="68" s="1"/>
  <c r="N1692" i="68"/>
  <c r="O1692" i="68" s="1"/>
  <c r="P1692" i="68" s="1"/>
  <c r="N1734" i="68"/>
  <c r="N1775" i="68"/>
  <c r="O1775" i="68" s="1"/>
  <c r="P1775" i="68" s="1"/>
  <c r="N26" i="68"/>
  <c r="O26" i="68" s="1"/>
  <c r="P26" i="68" s="1"/>
  <c r="N51" i="68"/>
  <c r="N75" i="68"/>
  <c r="N140" i="68"/>
  <c r="N173" i="68"/>
  <c r="N205" i="68"/>
  <c r="N245" i="68"/>
  <c r="O245" i="68" s="1"/>
  <c r="P245" i="68" s="1"/>
  <c r="N270" i="68"/>
  <c r="N302" i="68"/>
  <c r="N409" i="68"/>
  <c r="N517" i="68"/>
  <c r="O517" i="68" s="1"/>
  <c r="P517" i="68" s="1"/>
  <c r="N576" i="68"/>
  <c r="N664" i="68"/>
  <c r="N705" i="68"/>
  <c r="O705" i="68" s="1"/>
  <c r="P705" i="68" s="1"/>
  <c r="N721" i="68"/>
  <c r="N793" i="68"/>
  <c r="N825" i="68"/>
  <c r="O825" i="68" s="1"/>
  <c r="P825" i="68" s="1"/>
  <c r="N849" i="68"/>
  <c r="N881" i="68"/>
  <c r="N905" i="68"/>
  <c r="N930" i="68"/>
  <c r="N1092" i="68"/>
  <c r="N1124" i="68"/>
  <c r="O1124" i="68" s="1"/>
  <c r="P1124" i="68" s="1"/>
  <c r="N1388" i="68"/>
  <c r="O1388" i="68" s="1"/>
  <c r="P1388" i="68" s="1"/>
  <c r="N1420" i="68"/>
  <c r="O1420" i="68" s="1"/>
  <c r="P1420" i="68" s="1"/>
  <c r="N1444" i="68"/>
  <c r="O1444" i="68" s="1"/>
  <c r="P1444" i="68" s="1"/>
  <c r="N1468" i="68"/>
  <c r="O1468" i="68" s="1"/>
  <c r="P1468" i="68" s="1"/>
  <c r="N1492" i="68"/>
  <c r="O1492" i="68" s="1"/>
  <c r="P1492" i="68" s="1"/>
  <c r="N1516" i="68"/>
  <c r="O1516" i="68" s="1"/>
  <c r="P1516" i="68" s="1"/>
  <c r="N1540" i="68"/>
  <c r="O1540" i="68" s="1"/>
  <c r="P1540" i="68" s="1"/>
  <c r="N1556" i="68"/>
  <c r="O1556" i="68" s="1"/>
  <c r="P1556" i="68" s="1"/>
  <c r="N1613" i="68"/>
  <c r="N1637" i="68"/>
  <c r="O1637" i="68" s="1"/>
  <c r="P1637" i="68" s="1"/>
  <c r="N1669" i="68"/>
  <c r="N1685" i="68"/>
  <c r="N1735" i="68"/>
  <c r="O1735" i="68" s="1"/>
  <c r="P1735" i="68" s="1"/>
  <c r="N1784" i="68"/>
  <c r="N11" i="68"/>
  <c r="N20" i="68"/>
  <c r="O20" i="68" s="1"/>
  <c r="P20" i="68" s="1"/>
  <c r="N37" i="68"/>
  <c r="N45" i="68"/>
  <c r="N53" i="68"/>
  <c r="N61" i="68"/>
  <c r="N77" i="68"/>
  <c r="O77" i="68" s="1"/>
  <c r="P77" i="68" s="1"/>
  <c r="N85" i="68"/>
  <c r="O85" i="68" s="1"/>
  <c r="P85" i="68" s="1"/>
  <c r="N110" i="68"/>
  <c r="O110" i="68" s="1"/>
  <c r="P110" i="68" s="1"/>
  <c r="N118" i="68"/>
  <c r="N126" i="68"/>
  <c r="O126" i="68" s="1"/>
  <c r="P126" i="68" s="1"/>
  <c r="N142" i="68"/>
  <c r="N150" i="68"/>
  <c r="N158" i="68"/>
  <c r="N167" i="68"/>
  <c r="N183" i="68"/>
  <c r="N191" i="68"/>
  <c r="N215" i="68"/>
  <c r="O215" i="68" s="1"/>
  <c r="P215" i="68" s="1"/>
  <c r="N223" i="68"/>
  <c r="N239" i="68"/>
  <c r="N247" i="68"/>
  <c r="O247" i="68" s="1"/>
  <c r="P247" i="68" s="1"/>
  <c r="N256" i="68"/>
  <c r="N264" i="68"/>
  <c r="N272" i="68"/>
  <c r="N288" i="68"/>
  <c r="N296" i="68"/>
  <c r="N304" i="68"/>
  <c r="N320" i="68"/>
  <c r="N385" i="68"/>
  <c r="N393" i="68"/>
  <c r="N421" i="68"/>
  <c r="N519" i="68"/>
  <c r="N527" i="68"/>
  <c r="N535" i="68"/>
  <c r="N546" i="68"/>
  <c r="N562" i="68"/>
  <c r="O562" i="68" s="1"/>
  <c r="P562" i="68" s="1"/>
  <c r="N578" i="68"/>
  <c r="N586" i="68"/>
  <c r="O586" i="68" s="1"/>
  <c r="P586" i="68" s="1"/>
  <c r="N594" i="68"/>
  <c r="N602" i="68"/>
  <c r="O602" i="68" s="1"/>
  <c r="P602" i="68" s="1"/>
  <c r="N618" i="68"/>
  <c r="N626" i="68"/>
  <c r="O626" i="68" s="1"/>
  <c r="P626" i="68" s="1"/>
  <c r="N634" i="68"/>
  <c r="N642" i="68"/>
  <c r="N650" i="68"/>
  <c r="N658" i="68"/>
  <c r="N674" i="68"/>
  <c r="N690" i="68"/>
  <c r="O690" i="68" s="1"/>
  <c r="P690" i="68" s="1"/>
  <c r="N715" i="68"/>
  <c r="N723" i="68"/>
  <c r="N731" i="68"/>
  <c r="N747" i="68"/>
  <c r="N763" i="68"/>
  <c r="N771" i="68"/>
  <c r="O771" i="68" s="1"/>
  <c r="P771" i="68" s="1"/>
  <c r="N779" i="68"/>
  <c r="N819" i="68"/>
  <c r="N827" i="68"/>
  <c r="N835" i="68"/>
  <c r="N851" i="68"/>
  <c r="O851" i="68" s="1"/>
  <c r="P851" i="68" s="1"/>
  <c r="N859" i="68"/>
  <c r="N875" i="68"/>
  <c r="N891" i="68"/>
  <c r="N899" i="68"/>
  <c r="N907" i="68"/>
  <c r="O907" i="68" s="1"/>
  <c r="P907" i="68" s="1"/>
  <c r="N915" i="68"/>
  <c r="N923" i="68"/>
  <c r="N932" i="68"/>
  <c r="N940" i="68"/>
  <c r="N1078" i="68"/>
  <c r="O1078" i="68" s="1"/>
  <c r="P1078" i="68" s="1"/>
  <c r="N1086" i="68"/>
  <c r="N1102" i="68"/>
  <c r="N1110" i="68"/>
  <c r="N1118" i="68"/>
  <c r="O1118" i="68" s="1"/>
  <c r="P1118" i="68" s="1"/>
  <c r="N1126" i="68"/>
  <c r="O1126" i="68" s="1"/>
  <c r="P1126" i="68" s="1"/>
  <c r="N1382" i="68"/>
  <c r="O1382" i="68" s="1"/>
  <c r="P1382" i="68" s="1"/>
  <c r="N1390" i="68"/>
  <c r="O1390" i="68" s="1"/>
  <c r="P1390" i="68" s="1"/>
  <c r="N1398" i="68"/>
  <c r="O1398" i="68" s="1"/>
  <c r="P1398" i="68" s="1"/>
  <c r="N1406" i="68"/>
  <c r="O1406" i="68" s="1"/>
  <c r="P1406" i="68" s="1"/>
  <c r="N1422" i="68"/>
  <c r="O1422" i="68" s="1"/>
  <c r="P1422" i="68" s="1"/>
  <c r="N1446" i="68"/>
  <c r="N1454" i="68"/>
  <c r="N1462" i="68"/>
  <c r="N1470" i="68"/>
  <c r="N1478" i="68"/>
  <c r="N1486" i="68"/>
  <c r="N1494" i="68"/>
  <c r="N1502" i="68"/>
  <c r="O1502" i="68" s="1"/>
  <c r="P1502" i="68" s="1"/>
  <c r="N1518" i="68"/>
  <c r="O1518" i="68" s="1"/>
  <c r="P1518" i="68" s="1"/>
  <c r="N1526" i="68"/>
  <c r="O1526" i="68" s="1"/>
  <c r="P1526" i="68" s="1"/>
  <c r="N1534" i="68"/>
  <c r="O1534" i="68" s="1"/>
  <c r="P1534" i="68" s="1"/>
  <c r="N1542" i="68"/>
  <c r="O1542" i="68" s="1"/>
  <c r="P1542" i="68" s="1"/>
  <c r="N1550" i="68"/>
  <c r="O1550" i="68" s="1"/>
  <c r="P1550" i="68" s="1"/>
  <c r="N1558" i="68"/>
  <c r="O1558" i="68" s="1"/>
  <c r="P1558" i="68" s="1"/>
  <c r="N1566" i="68"/>
  <c r="O1566" i="68" s="1"/>
  <c r="P1566" i="68" s="1"/>
  <c r="N1574" i="68"/>
  <c r="O1574" i="68" s="1"/>
  <c r="P1574" i="68" s="1"/>
  <c r="N1583" i="68"/>
  <c r="O1583" i="68" s="1"/>
  <c r="P1583" i="68" s="1"/>
  <c r="N1591" i="68"/>
  <c r="O1591" i="68" s="1"/>
  <c r="P1591" i="68" s="1"/>
  <c r="N1607" i="68"/>
  <c r="O1607" i="68" s="1"/>
  <c r="P1607" i="68" s="1"/>
  <c r="N1623" i="68"/>
  <c r="O1623" i="68" s="1"/>
  <c r="P1623" i="68" s="1"/>
  <c r="N1631" i="68"/>
  <c r="O1631" i="68" s="1"/>
  <c r="P1631" i="68" s="1"/>
  <c r="N1639" i="68"/>
  <c r="O1639" i="68" s="1"/>
  <c r="P1639" i="68" s="1"/>
  <c r="N1655" i="68"/>
  <c r="O1655" i="68" s="1"/>
  <c r="P1655" i="68" s="1"/>
  <c r="N1663" i="68"/>
  <c r="O1663" i="68" s="1"/>
  <c r="P1663" i="68" s="1"/>
  <c r="N1671" i="68"/>
  <c r="O1671" i="68" s="1"/>
  <c r="P1671" i="68" s="1"/>
  <c r="N1679" i="68"/>
  <c r="O1679" i="68" s="1"/>
  <c r="P1679" i="68" s="1"/>
  <c r="N1696" i="68"/>
  <c r="O1696" i="68" s="1"/>
  <c r="P1696" i="68" s="1"/>
  <c r="N1704" i="68"/>
  <c r="O1704" i="68" s="1"/>
  <c r="P1704" i="68" s="1"/>
  <c r="N1712" i="68"/>
  <c r="N1721" i="68"/>
  <c r="O1721" i="68" s="1"/>
  <c r="P1721" i="68" s="1"/>
  <c r="N1729" i="68"/>
  <c r="O1729" i="68" s="1"/>
  <c r="P1729" i="68" s="1"/>
  <c r="N1737" i="68"/>
  <c r="O1737" i="68" s="1"/>
  <c r="P1737" i="68" s="1"/>
  <c r="N1745" i="68"/>
  <c r="O1745" i="68" s="1"/>
  <c r="P1745" i="68" s="1"/>
  <c r="N1753" i="68"/>
  <c r="O1753" i="68" s="1"/>
  <c r="P1753" i="68" s="1"/>
  <c r="N1762" i="68"/>
  <c r="N1770" i="68"/>
  <c r="O1770" i="68" s="1"/>
  <c r="P1770" i="68" s="1"/>
  <c r="N1786" i="68"/>
  <c r="O1786" i="68" s="1"/>
  <c r="P1786" i="68" s="1"/>
  <c r="N1810" i="68"/>
  <c r="O1810" i="68" s="1"/>
  <c r="P1810" i="68" s="1"/>
  <c r="N1818" i="68"/>
  <c r="O1818" i="68" s="1"/>
  <c r="P1818" i="68" s="1"/>
  <c r="N107" i="68"/>
  <c r="N220" i="68"/>
  <c r="N293" i="68"/>
  <c r="N406" i="68"/>
  <c r="N524" i="68"/>
  <c r="N599" i="68"/>
  <c r="O599" i="68" s="1"/>
  <c r="P599" i="68" s="1"/>
  <c r="N768" i="68"/>
  <c r="N824" i="68"/>
  <c r="N880" i="68"/>
  <c r="N1075" i="68"/>
  <c r="O1075" i="68" s="1"/>
  <c r="P1075" i="68" s="1"/>
  <c r="N1387" i="68"/>
  <c r="O1387" i="68" s="1"/>
  <c r="P1387" i="68" s="1"/>
  <c r="N1411" i="68"/>
  <c r="N1451" i="68"/>
  <c r="O1451" i="68" s="1"/>
  <c r="P1451" i="68" s="1"/>
  <c r="N1483" i="68"/>
  <c r="O1483" i="68" s="1"/>
  <c r="P1483" i="68" s="1"/>
  <c r="N1539" i="68"/>
  <c r="O1539" i="68" s="1"/>
  <c r="P1539" i="68" s="1"/>
  <c r="N1563" i="68"/>
  <c r="O1563" i="68" s="1"/>
  <c r="P1563" i="68" s="1"/>
  <c r="N1588" i="68"/>
  <c r="O1588" i="68" s="1"/>
  <c r="P1588" i="68" s="1"/>
  <c r="N1612" i="68"/>
  <c r="O1612" i="68" s="1"/>
  <c r="P1612" i="68" s="1"/>
  <c r="N1660" i="68"/>
  <c r="O1660" i="68" s="1"/>
  <c r="P1660" i="68" s="1"/>
  <c r="N1701" i="68"/>
  <c r="N1799" i="68"/>
  <c r="O1799" i="68" s="1"/>
  <c r="P1799" i="68" s="1"/>
  <c r="N59" i="68"/>
  <c r="O59" i="68" s="1"/>
  <c r="P59" i="68" s="1"/>
  <c r="N124" i="68"/>
  <c r="N156" i="68"/>
  <c r="N197" i="68"/>
  <c r="N237" i="68"/>
  <c r="N419" i="68"/>
  <c r="O419" i="68" s="1"/>
  <c r="P419" i="68" s="1"/>
  <c r="N552" i="68"/>
  <c r="N592" i="68"/>
  <c r="N632" i="68"/>
  <c r="N737" i="68"/>
  <c r="N761" i="68"/>
  <c r="N817" i="68"/>
  <c r="N857" i="68"/>
  <c r="N897" i="68"/>
  <c r="O897" i="68" s="1"/>
  <c r="P897" i="68" s="1"/>
  <c r="N1084" i="68"/>
  <c r="N1116" i="68"/>
  <c r="N1428" i="68"/>
  <c r="O1428" i="68" s="1"/>
  <c r="P1428" i="68" s="1"/>
  <c r="N1452" i="68"/>
  <c r="O1452" i="68" s="1"/>
  <c r="P1452" i="68" s="1"/>
  <c r="N1476" i="68"/>
  <c r="O1476" i="68" s="1"/>
  <c r="P1476" i="68" s="1"/>
  <c r="N1605" i="68"/>
  <c r="O1605" i="68" s="1"/>
  <c r="P1605" i="68" s="1"/>
  <c r="N1629" i="68"/>
  <c r="O1629" i="68" s="1"/>
  <c r="P1629" i="68" s="1"/>
  <c r="N1661" i="68"/>
  <c r="N1719" i="68"/>
  <c r="N1768" i="68"/>
  <c r="N13" i="68"/>
  <c r="N21" i="68"/>
  <c r="N38" i="68"/>
  <c r="O38" i="68" s="1"/>
  <c r="P38" i="68" s="1"/>
  <c r="N46" i="68"/>
  <c r="N54" i="68"/>
  <c r="N62" i="68"/>
  <c r="N70" i="68"/>
  <c r="N103" i="68"/>
  <c r="N111" i="68"/>
  <c r="O111" i="68" s="1"/>
  <c r="P111" i="68" s="1"/>
  <c r="N119" i="68"/>
  <c r="N127" i="68"/>
  <c r="N143" i="68"/>
  <c r="N151" i="68"/>
  <c r="N168" i="68"/>
  <c r="N184" i="68"/>
  <c r="N192" i="68"/>
  <c r="N208" i="68"/>
  <c r="N216" i="68"/>
  <c r="N224" i="68"/>
  <c r="N240" i="68"/>
  <c r="O240" i="68" s="1"/>
  <c r="P240" i="68" s="1"/>
  <c r="N248" i="68"/>
  <c r="N257" i="68"/>
  <c r="N265" i="68"/>
  <c r="N273" i="68"/>
  <c r="N289" i="68"/>
  <c r="N297" i="68"/>
  <c r="N305" i="68"/>
  <c r="N321" i="68"/>
  <c r="N386" i="68"/>
  <c r="N394" i="68"/>
  <c r="N412" i="68"/>
  <c r="N422" i="68"/>
  <c r="N520" i="68"/>
  <c r="N528" i="68"/>
  <c r="N536" i="68"/>
  <c r="O536" i="68" s="1"/>
  <c r="P536" i="68" s="1"/>
  <c r="N547" i="68"/>
  <c r="N555" i="68"/>
  <c r="O555" i="68" s="1"/>
  <c r="P555" i="68" s="1"/>
  <c r="N571" i="68"/>
  <c r="O571" i="68" s="1"/>
  <c r="P571" i="68" s="1"/>
  <c r="N579" i="68"/>
  <c r="N587" i="68"/>
  <c r="O587" i="68" s="1"/>
  <c r="P587" i="68" s="1"/>
  <c r="N595" i="68"/>
  <c r="N603" i="68"/>
  <c r="N627" i="68"/>
  <c r="N635" i="68"/>
  <c r="N643" i="68"/>
  <c r="N651" i="68"/>
  <c r="O651" i="68" s="1"/>
  <c r="P651" i="68" s="1"/>
  <c r="N675" i="68"/>
  <c r="N691" i="68"/>
  <c r="N700" i="68"/>
  <c r="N716" i="68"/>
  <c r="N724" i="68"/>
  <c r="N732" i="68"/>
  <c r="N740" i="68"/>
  <c r="O740" i="68" s="1"/>
  <c r="P740" i="68" s="1"/>
  <c r="N748" i="68"/>
  <c r="N764" i="68"/>
  <c r="N772" i="68"/>
  <c r="O772" i="68" s="1"/>
  <c r="P772" i="68" s="1"/>
  <c r="N780" i="68"/>
  <c r="N820" i="68"/>
  <c r="N828" i="68"/>
  <c r="N836" i="68"/>
  <c r="N852" i="68"/>
  <c r="O852" i="68" s="1"/>
  <c r="P852" i="68" s="1"/>
  <c r="N860" i="68"/>
  <c r="N876" i="68"/>
  <c r="N884" i="68"/>
  <c r="N900" i="68"/>
  <c r="N908" i="68"/>
  <c r="N916" i="68"/>
  <c r="N924" i="68"/>
  <c r="N933" i="68"/>
  <c r="N941" i="68"/>
  <c r="N1079" i="68"/>
  <c r="N1087" i="68"/>
  <c r="N1111" i="68"/>
  <c r="O1111" i="68" s="1"/>
  <c r="P1111" i="68" s="1"/>
  <c r="N1119" i="68"/>
  <c r="N1383" i="68"/>
  <c r="O1383" i="68" s="1"/>
  <c r="P1383" i="68" s="1"/>
  <c r="N1391" i="68"/>
  <c r="O1391" i="68" s="1"/>
  <c r="P1391" i="68" s="1"/>
  <c r="N1399" i="68"/>
  <c r="O1399" i="68" s="1"/>
  <c r="P1399" i="68" s="1"/>
  <c r="N1407" i="68"/>
  <c r="O1407" i="68" s="1"/>
  <c r="P1407" i="68" s="1"/>
  <c r="N1423" i="68"/>
  <c r="O1423" i="68" s="1"/>
  <c r="P1423" i="68" s="1"/>
  <c r="N1447" i="68"/>
  <c r="O1447" i="68" s="1"/>
  <c r="P1447" i="68" s="1"/>
  <c r="N1455" i="68"/>
  <c r="O1455" i="68" s="1"/>
  <c r="P1455" i="68" s="1"/>
  <c r="N1463" i="68"/>
  <c r="N1471" i="68"/>
  <c r="O1471" i="68" s="1"/>
  <c r="P1471" i="68" s="1"/>
  <c r="N1479" i="68"/>
  <c r="O1479" i="68" s="1"/>
  <c r="P1479" i="68" s="1"/>
  <c r="N1487" i="68"/>
  <c r="O1487" i="68" s="1"/>
  <c r="P1487" i="68" s="1"/>
  <c r="N1503" i="68"/>
  <c r="O1503" i="68" s="1"/>
  <c r="P1503" i="68" s="1"/>
  <c r="N1511" i="68"/>
  <c r="O1511" i="68" s="1"/>
  <c r="P1511" i="68" s="1"/>
  <c r="N1519" i="68"/>
  <c r="N1527" i="68"/>
  <c r="O1527" i="68" s="1"/>
  <c r="P1527" i="68" s="1"/>
  <c r="N1535" i="68"/>
  <c r="N1543" i="68"/>
  <c r="O1543" i="68" s="1"/>
  <c r="P1543" i="68" s="1"/>
  <c r="N1551" i="68"/>
  <c r="O1551" i="68" s="1"/>
  <c r="P1551" i="68" s="1"/>
  <c r="N1559" i="68"/>
  <c r="O1559" i="68" s="1"/>
  <c r="P1559" i="68" s="1"/>
  <c r="N1567" i="68"/>
  <c r="N1584" i="68"/>
  <c r="O1584" i="68" s="1"/>
  <c r="P1584" i="68" s="1"/>
  <c r="N1592" i="68"/>
  <c r="O1592" i="68" s="1"/>
  <c r="P1592" i="68" s="1"/>
  <c r="N1608" i="68"/>
  <c r="O1608" i="68" s="1"/>
  <c r="P1608" i="68" s="1"/>
  <c r="N1616" i="68"/>
  <c r="O1616" i="68" s="1"/>
  <c r="P1616" i="68" s="1"/>
  <c r="N1624" i="68"/>
  <c r="O1624" i="68" s="1"/>
  <c r="P1624" i="68" s="1"/>
  <c r="N1632" i="68"/>
  <c r="O1632" i="68" s="1"/>
  <c r="P1632" i="68" s="1"/>
  <c r="N1656" i="68"/>
  <c r="O1656" i="68" s="1"/>
  <c r="P1656" i="68" s="1"/>
  <c r="N1664" i="68"/>
  <c r="O1664" i="68" s="1"/>
  <c r="P1664" i="68" s="1"/>
  <c r="N1680" i="68"/>
  <c r="O1680" i="68" s="1"/>
  <c r="P1680" i="68" s="1"/>
  <c r="N1688" i="68"/>
  <c r="O1688" i="68" s="1"/>
  <c r="P1688" i="68" s="1"/>
  <c r="N1697" i="68"/>
  <c r="O1697" i="68" s="1"/>
  <c r="P1697" i="68" s="1"/>
  <c r="N1705" i="68"/>
  <c r="O1705" i="68" s="1"/>
  <c r="P1705" i="68" s="1"/>
  <c r="N1713" i="68"/>
  <c r="O1713" i="68" s="1"/>
  <c r="P1713" i="68" s="1"/>
  <c r="N1722" i="68"/>
  <c r="O1722" i="68" s="1"/>
  <c r="P1722" i="68" s="1"/>
  <c r="N1730" i="68"/>
  <c r="O1730" i="68" s="1"/>
  <c r="P1730" i="68" s="1"/>
  <c r="N1746" i="68"/>
  <c r="O1746" i="68" s="1"/>
  <c r="P1746" i="68" s="1"/>
  <c r="N1754" i="68"/>
  <c r="O1754" i="68" s="1"/>
  <c r="P1754" i="68" s="1"/>
  <c r="N1763" i="68"/>
  <c r="O1763" i="68" s="1"/>
  <c r="P1763" i="68" s="1"/>
  <c r="N1771" i="68"/>
  <c r="O1771" i="68" s="1"/>
  <c r="P1771" i="68" s="1"/>
  <c r="N1779" i="68"/>
  <c r="O1779" i="68" s="1"/>
  <c r="P1779" i="68" s="1"/>
  <c r="N1787" i="68"/>
  <c r="O1787" i="68" s="1"/>
  <c r="P1787" i="68" s="1"/>
  <c r="N1795" i="68"/>
  <c r="O1795" i="68" s="1"/>
  <c r="P1795" i="68" s="1"/>
  <c r="N1811" i="68"/>
  <c r="N1819" i="68"/>
  <c r="O1819" i="68" s="1"/>
  <c r="P1819" i="68" s="1"/>
  <c r="N33" i="68"/>
  <c r="O33" i="68" s="1"/>
  <c r="P33" i="68" s="1"/>
  <c r="S10" i="68"/>
  <c r="AB90" i="61"/>
  <c r="AB96" i="61"/>
  <c r="W92" i="61"/>
  <c r="X92" i="61" s="1"/>
  <c r="Y92" i="61" s="1"/>
  <c r="Z92" i="61" s="1"/>
  <c r="AA92" i="61" s="1"/>
  <c r="AB92" i="61" s="1"/>
  <c r="W91" i="61"/>
  <c r="X91" i="61" s="1"/>
  <c r="Y91" i="61" s="1"/>
  <c r="Z91" i="61" s="1"/>
  <c r="AA91" i="61" s="1"/>
  <c r="AB91" i="61" s="1"/>
  <c r="W98" i="61"/>
  <c r="X98" i="61" s="1"/>
  <c r="Y98" i="61" s="1"/>
  <c r="Z98" i="61" s="1"/>
  <c r="AA98" i="61" s="1"/>
  <c r="AB98" i="61" s="1"/>
  <c r="W86" i="61"/>
  <c r="X86" i="61" s="1"/>
  <c r="Y86" i="61" s="1"/>
  <c r="Z86" i="61" s="1"/>
  <c r="AA86" i="61" s="1"/>
  <c r="AB86" i="61" s="1"/>
  <c r="S666" i="68" l="1"/>
  <c r="S803" i="68"/>
  <c r="S871" i="68"/>
  <c r="S1368" i="68" s="1"/>
  <c r="S1825" i="68"/>
  <c r="T1518" i="68"/>
  <c r="U1518" i="68" s="1"/>
  <c r="V1518" i="68" s="1"/>
  <c r="T1447" i="68"/>
  <c r="U1447" i="68" s="1"/>
  <c r="V1447" i="68" s="1"/>
  <c r="T1383" i="68"/>
  <c r="U1383" i="68" s="1"/>
  <c r="V1383" i="68" s="1"/>
  <c r="S328" i="68"/>
  <c r="T10" i="68"/>
  <c r="S14" i="68"/>
  <c r="T1121" i="68"/>
  <c r="U1121" i="68" s="1"/>
  <c r="V1121" i="68" s="1"/>
  <c r="T1565" i="68"/>
  <c r="U1565" i="68" s="1"/>
  <c r="V1565" i="68" s="1"/>
  <c r="T1590" i="68"/>
  <c r="U1590" i="68" s="1"/>
  <c r="V1590" i="68" s="1"/>
  <c r="T1771" i="68"/>
  <c r="U1771" i="68" s="1"/>
  <c r="V1771" i="68" s="1"/>
  <c r="T1812" i="68"/>
  <c r="U1812" i="68" s="1"/>
  <c r="V1812" i="68" s="1"/>
  <c r="T1776" i="68"/>
  <c r="U1776" i="68" s="1"/>
  <c r="V1776" i="68" s="1"/>
  <c r="T148" i="68"/>
  <c r="U148" i="68" s="1"/>
  <c r="V148" i="68" s="1"/>
  <c r="T1735" i="68"/>
  <c r="U1735" i="68" s="1"/>
  <c r="V1735" i="68" s="1"/>
  <c r="T918" i="68"/>
  <c r="U918" i="68" s="1"/>
  <c r="V918" i="68" s="1"/>
  <c r="T1557" i="68"/>
  <c r="U1557" i="68" s="1"/>
  <c r="V1557" i="68" s="1"/>
  <c r="T1540" i="68"/>
  <c r="U1540" i="68" s="1"/>
  <c r="V1540" i="68" s="1"/>
  <c r="T1704" i="68"/>
  <c r="U1704" i="68" s="1"/>
  <c r="V1704" i="68" s="1"/>
  <c r="T1559" i="68"/>
  <c r="U1559" i="68" s="1"/>
  <c r="V1559" i="68" s="1"/>
  <c r="T236" i="68"/>
  <c r="U236" i="68" s="1"/>
  <c r="V236" i="68" s="1"/>
  <c r="T769" i="68"/>
  <c r="U769" i="68" s="1"/>
  <c r="V769" i="68" s="1"/>
  <c r="T1607" i="68"/>
  <c r="U1607" i="68" s="1"/>
  <c r="V1607" i="68" s="1"/>
  <c r="T671" i="68"/>
  <c r="U671" i="68" s="1"/>
  <c r="V671" i="68" s="1"/>
  <c r="T1766" i="68"/>
  <c r="U1766" i="68" s="1"/>
  <c r="V1766" i="68" s="1"/>
  <c r="T1499" i="68"/>
  <c r="U1499" i="68" s="1"/>
  <c r="V1499" i="68" s="1"/>
  <c r="T1523" i="68"/>
  <c r="U1523" i="68" s="1"/>
  <c r="V1523" i="68" s="1"/>
  <c r="T1696" i="68"/>
  <c r="U1696" i="68" s="1"/>
  <c r="V1696" i="68" s="1"/>
  <c r="T1620" i="68"/>
  <c r="U1620" i="68" s="1"/>
  <c r="V1620" i="68" s="1"/>
  <c r="T1551" i="68"/>
  <c r="U1551" i="68" s="1"/>
  <c r="V1551" i="68" s="1"/>
  <c r="T518" i="68"/>
  <c r="U518" i="68" s="1"/>
  <c r="V518" i="68" s="1"/>
  <c r="T1801" i="68"/>
  <c r="U1801" i="68" s="1"/>
  <c r="V1801" i="68" s="1"/>
  <c r="T1779" i="68"/>
  <c r="U1779" i="68" s="1"/>
  <c r="V1779" i="68" s="1"/>
  <c r="T1775" i="68"/>
  <c r="U1775" i="68" s="1"/>
  <c r="V1775" i="68" s="1"/>
  <c r="T1413" i="68"/>
  <c r="U1413" i="68" s="1"/>
  <c r="V1413" i="68" s="1"/>
  <c r="T1465" i="68"/>
  <c r="U1465" i="68" s="1"/>
  <c r="V1465" i="68" s="1"/>
  <c r="T1629" i="68"/>
  <c r="U1629" i="68" s="1"/>
  <c r="V1629" i="68" s="1"/>
  <c r="T1545" i="68"/>
  <c r="U1545" i="68" s="1"/>
  <c r="V1545" i="68" s="1"/>
  <c r="T1461" i="68"/>
  <c r="U1461" i="68" s="1"/>
  <c r="V1461" i="68" s="1"/>
  <c r="T711" i="68"/>
  <c r="U711" i="68" s="1"/>
  <c r="V711" i="68" s="1"/>
  <c r="T247" i="68"/>
  <c r="U247" i="68" s="1"/>
  <c r="V247" i="68" s="1"/>
  <c r="T1585" i="68"/>
  <c r="U1585" i="68" s="1"/>
  <c r="V1585" i="68" s="1"/>
  <c r="T1699" i="68"/>
  <c r="U1699" i="68" s="1"/>
  <c r="V1699" i="68" s="1"/>
  <c r="T1422" i="68"/>
  <c r="U1422" i="68" s="1"/>
  <c r="V1422" i="68" s="1"/>
  <c r="T1405" i="68"/>
  <c r="U1405" i="68" s="1"/>
  <c r="V1405" i="68" s="1"/>
  <c r="T1457" i="68"/>
  <c r="U1457" i="68" s="1"/>
  <c r="V1457" i="68" s="1"/>
  <c r="T1538" i="68"/>
  <c r="U1538" i="68" s="1"/>
  <c r="V1538" i="68" s="1"/>
  <c r="T1537" i="68"/>
  <c r="U1537" i="68" s="1"/>
  <c r="V1537" i="68" s="1"/>
  <c r="T694" i="68"/>
  <c r="U694" i="68" s="1"/>
  <c r="V694" i="68" s="1"/>
  <c r="T719" i="68"/>
  <c r="U719" i="68" s="1"/>
  <c r="V719" i="68" s="1"/>
  <c r="T286" i="68"/>
  <c r="U286" i="68" s="1"/>
  <c r="V286" i="68" s="1"/>
  <c r="T1788" i="68"/>
  <c r="U1788" i="68" s="1"/>
  <c r="V1788" i="68" s="1"/>
  <c r="T1388" i="68"/>
  <c r="U1388" i="68" s="1"/>
  <c r="V1388" i="68" s="1"/>
  <c r="T1574" i="68"/>
  <c r="U1574" i="68" s="1"/>
  <c r="V1574" i="68" s="1"/>
  <c r="T1690" i="68"/>
  <c r="U1690" i="68" s="1"/>
  <c r="V1690" i="68" s="1"/>
  <c r="T1815" i="68"/>
  <c r="U1815" i="68" s="1"/>
  <c r="V1815" i="68" s="1"/>
  <c r="T1796" i="68"/>
  <c r="U1796" i="68" s="1"/>
  <c r="V1796" i="68" s="1"/>
  <c r="T1530" i="68"/>
  <c r="U1530" i="68" s="1"/>
  <c r="V1530" i="68" s="1"/>
  <c r="T1455" i="68"/>
  <c r="U1455" i="68" s="1"/>
  <c r="V1455" i="68" s="1"/>
  <c r="T839" i="68"/>
  <c r="U839" i="68" s="1"/>
  <c r="V839" i="68" s="1"/>
  <c r="T172" i="68"/>
  <c r="U172" i="68" s="1"/>
  <c r="V172" i="68" s="1"/>
  <c r="T196" i="68"/>
  <c r="U196" i="68" s="1"/>
  <c r="V196" i="68" s="1"/>
  <c r="T1099" i="68"/>
  <c r="O860" i="68"/>
  <c r="P860" i="68" s="1"/>
  <c r="T860" i="68"/>
  <c r="U860" i="68" s="1"/>
  <c r="V860" i="68" s="1"/>
  <c r="O386" i="68"/>
  <c r="P386" i="68" s="1"/>
  <c r="T386" i="68"/>
  <c r="O658" i="68"/>
  <c r="P658" i="68" s="1"/>
  <c r="T658" i="68"/>
  <c r="O793" i="68"/>
  <c r="P793" i="68" s="1"/>
  <c r="T793" i="68"/>
  <c r="U793" i="68" s="1"/>
  <c r="V793" i="68" s="1"/>
  <c r="O1785" i="68"/>
  <c r="P1785" i="68" s="1"/>
  <c r="T1785" i="68"/>
  <c r="U1785" i="68" s="1"/>
  <c r="V1785" i="68" s="1"/>
  <c r="O842" i="68"/>
  <c r="P842" i="68" s="1"/>
  <c r="T842" i="68"/>
  <c r="O19" i="68"/>
  <c r="P19" i="68" s="1"/>
  <c r="T19" i="68"/>
  <c r="U19" i="68" s="1"/>
  <c r="V19" i="68" s="1"/>
  <c r="O583" i="68"/>
  <c r="P583" i="68" s="1"/>
  <c r="T583" i="68"/>
  <c r="U583" i="68" s="1"/>
  <c r="V583" i="68" s="1"/>
  <c r="O669" i="68"/>
  <c r="P669" i="68" s="1"/>
  <c r="T669" i="68"/>
  <c r="T672" i="68" s="1"/>
  <c r="T707" i="68" s="1"/>
  <c r="O194" i="68"/>
  <c r="P194" i="68" s="1"/>
  <c r="T194" i="68"/>
  <c r="O529" i="68"/>
  <c r="P529" i="68" s="1"/>
  <c r="T529" i="68"/>
  <c r="U529" i="68" s="1"/>
  <c r="V529" i="68" s="1"/>
  <c r="O1091" i="68"/>
  <c r="P1091" i="68" s="1"/>
  <c r="T1091" i="68"/>
  <c r="U1091" i="68" s="1"/>
  <c r="V1091" i="68" s="1"/>
  <c r="T1664" i="68"/>
  <c r="U1664" i="68" s="1"/>
  <c r="V1664" i="68" s="1"/>
  <c r="O898" i="68"/>
  <c r="P898" i="68" s="1"/>
  <c r="T898" i="68"/>
  <c r="O1514" i="68"/>
  <c r="P1514" i="68" s="1"/>
  <c r="T1514" i="68"/>
  <c r="U1514" i="68" s="1"/>
  <c r="V1514" i="68" s="1"/>
  <c r="O727" i="68"/>
  <c r="P727" i="68" s="1"/>
  <c r="T727" i="68"/>
  <c r="U727" i="68" s="1"/>
  <c r="V727" i="68" s="1"/>
  <c r="O389" i="68"/>
  <c r="P389" i="68" s="1"/>
  <c r="T389" i="68"/>
  <c r="U389" i="68" s="1"/>
  <c r="V389" i="68" s="1"/>
  <c r="O260" i="68"/>
  <c r="P260" i="68" s="1"/>
  <c r="T260" i="68"/>
  <c r="O596" i="68"/>
  <c r="P596" i="68" s="1"/>
  <c r="T596" i="68"/>
  <c r="U596" i="68" s="1"/>
  <c r="V596" i="68" s="1"/>
  <c r="O1115" i="68"/>
  <c r="P1115" i="68" s="1"/>
  <c r="T1115" i="68"/>
  <c r="U1115" i="68" s="1"/>
  <c r="V1115" i="68" s="1"/>
  <c r="T651" i="68"/>
  <c r="U651" i="68" s="1"/>
  <c r="V651" i="68" s="1"/>
  <c r="O224" i="68"/>
  <c r="P224" i="68" s="1"/>
  <c r="T224" i="68"/>
  <c r="O908" i="68"/>
  <c r="P908" i="68" s="1"/>
  <c r="T908" i="68"/>
  <c r="O13" i="68"/>
  <c r="P13" i="68" s="1"/>
  <c r="T13" i="68"/>
  <c r="U13" i="68" s="1"/>
  <c r="V13" i="68" s="1"/>
  <c r="O1079" i="68"/>
  <c r="P1079" i="68" s="1"/>
  <c r="T1079" i="68"/>
  <c r="O941" i="68"/>
  <c r="P941" i="68" s="1"/>
  <c r="T941" i="68"/>
  <c r="O732" i="68"/>
  <c r="P732" i="68" s="1"/>
  <c r="T732" i="68"/>
  <c r="U732" i="68" s="1"/>
  <c r="V732" i="68" s="1"/>
  <c r="O595" i="68"/>
  <c r="P595" i="68" s="1"/>
  <c r="T595" i="68"/>
  <c r="U595" i="68" s="1"/>
  <c r="V595" i="68" s="1"/>
  <c r="O528" i="68"/>
  <c r="P528" i="68" s="1"/>
  <c r="T528" i="68"/>
  <c r="O394" i="68"/>
  <c r="P394" i="68" s="1"/>
  <c r="T394" i="68"/>
  <c r="U394" i="68" s="1"/>
  <c r="V394" i="68" s="1"/>
  <c r="O257" i="68"/>
  <c r="P257" i="68" s="1"/>
  <c r="T257" i="68"/>
  <c r="U257" i="68" s="1"/>
  <c r="V257" i="68" s="1"/>
  <c r="O184" i="68"/>
  <c r="P184" i="68" s="1"/>
  <c r="T184" i="68"/>
  <c r="U184" i="68" s="1"/>
  <c r="V184" i="68" s="1"/>
  <c r="O46" i="68"/>
  <c r="P46" i="68" s="1"/>
  <c r="T46" i="68"/>
  <c r="O1719" i="68"/>
  <c r="P1719" i="68" s="1"/>
  <c r="T1719" i="68"/>
  <c r="U1719" i="68" s="1"/>
  <c r="V1719" i="68" s="1"/>
  <c r="O768" i="68"/>
  <c r="P768" i="68" s="1"/>
  <c r="T768" i="68"/>
  <c r="O220" i="68"/>
  <c r="P220" i="68" s="1"/>
  <c r="T220" i="68"/>
  <c r="U220" i="68" s="1"/>
  <c r="V220" i="68" s="1"/>
  <c r="O1470" i="68"/>
  <c r="P1470" i="68" s="1"/>
  <c r="T1470" i="68"/>
  <c r="U1470" i="68" s="1"/>
  <c r="V1470" i="68" s="1"/>
  <c r="O932" i="68"/>
  <c r="P932" i="68" s="1"/>
  <c r="T932" i="68"/>
  <c r="U932" i="68" s="1"/>
  <c r="V932" i="68" s="1"/>
  <c r="O731" i="68"/>
  <c r="P731" i="68" s="1"/>
  <c r="T731" i="68"/>
  <c r="U731" i="68" s="1"/>
  <c r="V731" i="68" s="1"/>
  <c r="O535" i="68"/>
  <c r="P535" i="68" s="1"/>
  <c r="T535" i="68"/>
  <c r="U535" i="68" s="1"/>
  <c r="V535" i="68" s="1"/>
  <c r="O264" i="68"/>
  <c r="P264" i="68" s="1"/>
  <c r="T264" i="68"/>
  <c r="U264" i="68" s="1"/>
  <c r="V264" i="68" s="1"/>
  <c r="O191" i="68"/>
  <c r="P191" i="68" s="1"/>
  <c r="T191" i="68"/>
  <c r="U191" i="68" s="1"/>
  <c r="V191" i="68" s="1"/>
  <c r="O118" i="68"/>
  <c r="P118" i="68" s="1"/>
  <c r="T118" i="68"/>
  <c r="U118" i="68" s="1"/>
  <c r="V118" i="68" s="1"/>
  <c r="O37" i="68"/>
  <c r="P37" i="68" s="1"/>
  <c r="T37" i="68"/>
  <c r="T1068" i="68"/>
  <c r="U1068" i="68" s="1"/>
  <c r="V1068" i="68" s="1"/>
  <c r="O576" i="68"/>
  <c r="P576" i="68" s="1"/>
  <c r="T576" i="68"/>
  <c r="U576" i="68" s="1"/>
  <c r="V576" i="68" s="1"/>
  <c r="O302" i="68"/>
  <c r="P302" i="68" s="1"/>
  <c r="T302" i="68"/>
  <c r="U302" i="68" s="1"/>
  <c r="V302" i="68" s="1"/>
  <c r="O75" i="68"/>
  <c r="P75" i="68" s="1"/>
  <c r="T75" i="68"/>
  <c r="O575" i="68"/>
  <c r="P575" i="68" s="1"/>
  <c r="T575" i="68"/>
  <c r="U575" i="68" s="1"/>
  <c r="V575" i="68" s="1"/>
  <c r="O244" i="68"/>
  <c r="P244" i="68" s="1"/>
  <c r="T244" i="68"/>
  <c r="U244" i="68" s="1"/>
  <c r="V244" i="68" s="1"/>
  <c r="O1728" i="68"/>
  <c r="P1728" i="68" s="1"/>
  <c r="T1728" i="68"/>
  <c r="O1662" i="68"/>
  <c r="P1662" i="68" s="1"/>
  <c r="T1662" i="68"/>
  <c r="U1662" i="68" s="1"/>
  <c r="V1662" i="68" s="1"/>
  <c r="O1453" i="68"/>
  <c r="P1453" i="68" s="1"/>
  <c r="T1453" i="68"/>
  <c r="U1453" i="68" s="1"/>
  <c r="V1453" i="68" s="1"/>
  <c r="O914" i="68"/>
  <c r="P914" i="68" s="1"/>
  <c r="T914" i="68"/>
  <c r="U914" i="68" s="1"/>
  <c r="V914" i="68" s="1"/>
  <c r="O850" i="68"/>
  <c r="P850" i="68" s="1"/>
  <c r="T850" i="68"/>
  <c r="O714" i="68"/>
  <c r="P714" i="68" s="1"/>
  <c r="T714" i="68"/>
  <c r="O649" i="68"/>
  <c r="P649" i="68" s="1"/>
  <c r="T649" i="68"/>
  <c r="U649" i="68" s="1"/>
  <c r="V649" i="68" s="1"/>
  <c r="O375" i="68"/>
  <c r="P375" i="68" s="1"/>
  <c r="T375" i="68"/>
  <c r="U375" i="68" s="1"/>
  <c r="V375" i="68" s="1"/>
  <c r="O311" i="68"/>
  <c r="P311" i="68" s="1"/>
  <c r="T311" i="68"/>
  <c r="O27" i="68"/>
  <c r="P27" i="68" s="1"/>
  <c r="T27" i="68"/>
  <c r="O1645" i="68"/>
  <c r="P1645" i="68" s="1"/>
  <c r="T1645" i="68"/>
  <c r="U1645" i="68" s="1"/>
  <c r="V1645" i="68" s="1"/>
  <c r="O697" i="68"/>
  <c r="P697" i="68" s="1"/>
  <c r="T697" i="68"/>
  <c r="O253" i="68"/>
  <c r="P253" i="68" s="1"/>
  <c r="T253" i="68"/>
  <c r="U253" i="68" s="1"/>
  <c r="V253" i="68" s="1"/>
  <c r="O25" i="68"/>
  <c r="P25" i="68" s="1"/>
  <c r="T25" i="68"/>
  <c r="U25" i="68" s="1"/>
  <c r="V25" i="68" s="1"/>
  <c r="O1595" i="68"/>
  <c r="P1595" i="68" s="1"/>
  <c r="T1595" i="68"/>
  <c r="O1082" i="68"/>
  <c r="P1082" i="68" s="1"/>
  <c r="T1082" i="68"/>
  <c r="U1082" i="68" s="1"/>
  <c r="V1082" i="68" s="1"/>
  <c r="O743" i="68"/>
  <c r="P743" i="68" s="1"/>
  <c r="T743" i="68"/>
  <c r="U743" i="68" s="1"/>
  <c r="V743" i="68" s="1"/>
  <c r="O405" i="68"/>
  <c r="P405" i="68" s="1"/>
  <c r="T405" i="68"/>
  <c r="O146" i="68"/>
  <c r="P146" i="68" s="1"/>
  <c r="T146" i="68"/>
  <c r="U146" i="68" s="1"/>
  <c r="V146" i="68" s="1"/>
  <c r="O81" i="68"/>
  <c r="P81" i="68" s="1"/>
  <c r="T81" i="68"/>
  <c r="T926" i="68"/>
  <c r="U926" i="68" s="1"/>
  <c r="V926" i="68" s="1"/>
  <c r="O765" i="68"/>
  <c r="P765" i="68" s="1"/>
  <c r="T765" i="68"/>
  <c r="U765" i="68" s="1"/>
  <c r="V765" i="68" s="1"/>
  <c r="O636" i="68"/>
  <c r="P636" i="68" s="1"/>
  <c r="T636" i="68"/>
  <c r="O71" i="68"/>
  <c r="P71" i="68" s="1"/>
  <c r="T71" i="68"/>
  <c r="U71" i="68" s="1"/>
  <c r="V71" i="68" s="1"/>
  <c r="O856" i="68"/>
  <c r="P856" i="68" s="1"/>
  <c r="T856" i="68"/>
  <c r="U856" i="68" s="1"/>
  <c r="V856" i="68" s="1"/>
  <c r="O607" i="68"/>
  <c r="P607" i="68" s="1"/>
  <c r="T607" i="68"/>
  <c r="U607" i="68" s="1"/>
  <c r="V607" i="68" s="1"/>
  <c r="O50" i="68"/>
  <c r="P50" i="68" s="1"/>
  <c r="T50" i="68"/>
  <c r="O1561" i="68"/>
  <c r="P1561" i="68" s="1"/>
  <c r="T1561" i="68"/>
  <c r="U1561" i="68" s="1"/>
  <c r="V1561" i="68" s="1"/>
  <c r="O878" i="68"/>
  <c r="P878" i="68" s="1"/>
  <c r="T878" i="68"/>
  <c r="U878" i="68" s="1"/>
  <c r="V878" i="68" s="1"/>
  <c r="O814" i="68"/>
  <c r="P814" i="68" s="1"/>
  <c r="T814" i="68"/>
  <c r="U814" i="68" s="1"/>
  <c r="V814" i="68" s="1"/>
  <c r="T742" i="68"/>
  <c r="U742" i="68" s="1"/>
  <c r="V742" i="68" s="1"/>
  <c r="O677" i="68"/>
  <c r="P677" i="68" s="1"/>
  <c r="O538" i="68"/>
  <c r="P538" i="68" s="1"/>
  <c r="T538" i="68"/>
  <c r="U538" i="68" s="1"/>
  <c r="V538" i="68" s="1"/>
  <c r="O267" i="68"/>
  <c r="P267" i="68" s="1"/>
  <c r="T267" i="68"/>
  <c r="U267" i="68" s="1"/>
  <c r="V267" i="68" s="1"/>
  <c r="O202" i="68"/>
  <c r="P202" i="68" s="1"/>
  <c r="T202" i="68"/>
  <c r="O137" i="68"/>
  <c r="P137" i="68" s="1"/>
  <c r="T137" i="68"/>
  <c r="O1080" i="68"/>
  <c r="P1080" i="68" s="1"/>
  <c r="T1080" i="68"/>
  <c r="U1080" i="68" s="1"/>
  <c r="V1080" i="68" s="1"/>
  <c r="O934" i="68"/>
  <c r="P934" i="68" s="1"/>
  <c r="T934" i="68"/>
  <c r="U934" i="68" s="1"/>
  <c r="V934" i="68" s="1"/>
  <c r="O821" i="68"/>
  <c r="P821" i="68" s="1"/>
  <c r="T821" i="68"/>
  <c r="O701" i="68"/>
  <c r="P701" i="68" s="1"/>
  <c r="T701" i="68"/>
  <c r="U701" i="68" s="1"/>
  <c r="V701" i="68" s="1"/>
  <c r="O537" i="68"/>
  <c r="P537" i="68" s="1"/>
  <c r="T537" i="68"/>
  <c r="U537" i="68" s="1"/>
  <c r="V537" i="68" s="1"/>
  <c r="O22" i="68"/>
  <c r="P22" i="68" s="1"/>
  <c r="T22" i="68"/>
  <c r="U22" i="68" s="1"/>
  <c r="V22" i="68" s="1"/>
  <c r="T1791" i="68"/>
  <c r="U1791" i="68" s="1"/>
  <c r="V1791" i="68" s="1"/>
  <c r="T1725" i="68"/>
  <c r="U1725" i="68" s="1"/>
  <c r="V1725" i="68" s="1"/>
  <c r="T1659" i="68"/>
  <c r="U1659" i="68" s="1"/>
  <c r="V1659" i="68" s="1"/>
  <c r="T1593" i="68"/>
  <c r="U1593" i="68" s="1"/>
  <c r="V1593" i="68" s="1"/>
  <c r="T1526" i="68"/>
  <c r="U1526" i="68" s="1"/>
  <c r="V1526" i="68" s="1"/>
  <c r="T1391" i="68"/>
  <c r="U1391" i="68" s="1"/>
  <c r="V1391" i="68" s="1"/>
  <c r="T1129" i="68"/>
  <c r="U1129" i="68" s="1"/>
  <c r="V1129" i="68" s="1"/>
  <c r="T1774" i="68"/>
  <c r="U1774" i="68" s="1"/>
  <c r="V1774" i="68" s="1"/>
  <c r="T1707" i="68"/>
  <c r="U1707" i="68" s="1"/>
  <c r="V1707" i="68" s="1"/>
  <c r="T1443" i="68"/>
  <c r="U1443" i="68" s="1"/>
  <c r="V1443" i="68" s="1"/>
  <c r="T1689" i="68"/>
  <c r="U1689" i="68" s="1"/>
  <c r="V1689" i="68" s="1"/>
  <c r="T1623" i="68"/>
  <c r="U1623" i="68" s="1"/>
  <c r="V1623" i="68" s="1"/>
  <c r="T1556" i="68"/>
  <c r="U1556" i="68" s="1"/>
  <c r="V1556" i="68" s="1"/>
  <c r="T1421" i="68"/>
  <c r="U1421" i="68" s="1"/>
  <c r="V1421" i="68" s="1"/>
  <c r="T1804" i="68"/>
  <c r="U1804" i="68" s="1"/>
  <c r="V1804" i="68" s="1"/>
  <c r="T1606" i="68"/>
  <c r="U1606" i="68" s="1"/>
  <c r="V1606" i="68" s="1"/>
  <c r="T1539" i="68"/>
  <c r="U1539" i="68" s="1"/>
  <c r="V1539" i="68" s="1"/>
  <c r="T1473" i="68"/>
  <c r="U1473" i="68" s="1"/>
  <c r="V1473" i="68" s="1"/>
  <c r="T1404" i="68"/>
  <c r="U1404" i="68" s="1"/>
  <c r="V1404" i="68" s="1"/>
  <c r="T1787" i="68"/>
  <c r="U1787" i="68" s="1"/>
  <c r="V1787" i="68" s="1"/>
  <c r="T1721" i="68"/>
  <c r="U1721" i="68" s="1"/>
  <c r="V1721" i="68" s="1"/>
  <c r="T1637" i="68"/>
  <c r="T1464" i="68"/>
  <c r="U1464" i="68" s="1"/>
  <c r="V1464" i="68" s="1"/>
  <c r="T1822" i="68"/>
  <c r="U1822" i="68" s="1"/>
  <c r="V1822" i="68" s="1"/>
  <c r="T1736" i="68"/>
  <c r="U1736" i="68" s="1"/>
  <c r="V1736" i="68" s="1"/>
  <c r="T1553" i="68"/>
  <c r="U1553" i="68" s="1"/>
  <c r="V1553" i="68" s="1"/>
  <c r="T1471" i="68"/>
  <c r="U1471" i="68" s="1"/>
  <c r="V1471" i="68" s="1"/>
  <c r="T1378" i="68"/>
  <c r="U1378" i="68" s="1"/>
  <c r="V1378" i="68" s="1"/>
  <c r="T1792" i="68"/>
  <c r="U1792" i="68" s="1"/>
  <c r="V1792" i="68" s="1"/>
  <c r="T1684" i="68"/>
  <c r="U1684" i="68" s="1"/>
  <c r="V1684" i="68" s="1"/>
  <c r="T1477" i="68"/>
  <c r="U1477" i="68" s="1"/>
  <c r="V1477" i="68" s="1"/>
  <c r="T536" i="68"/>
  <c r="U536" i="68" s="1"/>
  <c r="V536" i="68" s="1"/>
  <c r="T762" i="68"/>
  <c r="U762" i="68" s="1"/>
  <c r="V762" i="68" s="1"/>
  <c r="T1111" i="68"/>
  <c r="U1111" i="68" s="1"/>
  <c r="V1111" i="68" s="1"/>
  <c r="T837" i="68"/>
  <c r="U837" i="68" s="1"/>
  <c r="V837" i="68" s="1"/>
  <c r="T16" i="68"/>
  <c r="T517" i="68"/>
  <c r="U517" i="68" s="1"/>
  <c r="V517" i="68" s="1"/>
  <c r="T246" i="68"/>
  <c r="U246" i="68" s="1"/>
  <c r="V246" i="68" s="1"/>
  <c r="T626" i="68"/>
  <c r="U626" i="68" s="1"/>
  <c r="V626" i="68" s="1"/>
  <c r="T718" i="68"/>
  <c r="U718" i="68" s="1"/>
  <c r="V718" i="68" s="1"/>
  <c r="T1114" i="68"/>
  <c r="U1114" i="68" s="1"/>
  <c r="V1114" i="68" s="1"/>
  <c r="T574" i="68"/>
  <c r="T20" i="68"/>
  <c r="U20" i="68" s="1"/>
  <c r="V20" i="68" s="1"/>
  <c r="T1107" i="68"/>
  <c r="U1107" i="68" s="1"/>
  <c r="V1107" i="68" s="1"/>
  <c r="T740" i="68"/>
  <c r="U740" i="68" s="1"/>
  <c r="V740" i="68" s="1"/>
  <c r="O321" i="68"/>
  <c r="P321" i="68" s="1"/>
  <c r="T321" i="68"/>
  <c r="U321" i="68" s="1"/>
  <c r="V321" i="68" s="1"/>
  <c r="O1701" i="68"/>
  <c r="P1701" i="68" s="1"/>
  <c r="T1701" i="68"/>
  <c r="O723" i="68"/>
  <c r="P723" i="68" s="1"/>
  <c r="T723" i="68"/>
  <c r="U723" i="68" s="1"/>
  <c r="V723" i="68" s="1"/>
  <c r="O641" i="68"/>
  <c r="P641" i="68" s="1"/>
  <c r="T641" i="68"/>
  <c r="U641" i="68" s="1"/>
  <c r="V641" i="68" s="1"/>
  <c r="O238" i="68"/>
  <c r="P238" i="68" s="1"/>
  <c r="T238" i="68"/>
  <c r="O261" i="68"/>
  <c r="P261" i="68" s="1"/>
  <c r="T261" i="68"/>
  <c r="O670" i="68"/>
  <c r="P670" i="68" s="1"/>
  <c r="T670" i="68"/>
  <c r="U670" i="68" s="1"/>
  <c r="V670" i="68" s="1"/>
  <c r="O268" i="68"/>
  <c r="P268" i="68" s="1"/>
  <c r="T268" i="68"/>
  <c r="U268" i="68" s="1"/>
  <c r="V268" i="68" s="1"/>
  <c r="O1552" i="68"/>
  <c r="P1552" i="68" s="1"/>
  <c r="T1552" i="68"/>
  <c r="U1552" i="68" s="1"/>
  <c r="V1552" i="68" s="1"/>
  <c r="O749" i="68"/>
  <c r="P749" i="68" s="1"/>
  <c r="T749" i="68"/>
  <c r="O816" i="68"/>
  <c r="P816" i="68" s="1"/>
  <c r="T816" i="68"/>
  <c r="U816" i="68" s="1"/>
  <c r="V816" i="68" s="1"/>
  <c r="O1417" i="68"/>
  <c r="P1417" i="68" s="1"/>
  <c r="T1417" i="68"/>
  <c r="U1417" i="68" s="1"/>
  <c r="V1417" i="68" s="1"/>
  <c r="O388" i="68"/>
  <c r="P388" i="68" s="1"/>
  <c r="T388" i="68"/>
  <c r="U388" i="68" s="1"/>
  <c r="V388" i="68" s="1"/>
  <c r="O917" i="68"/>
  <c r="P917" i="68" s="1"/>
  <c r="T917" i="68"/>
  <c r="O144" i="68"/>
  <c r="P144" i="68" s="1"/>
  <c r="T144" i="68"/>
  <c r="U144" i="68" s="1"/>
  <c r="V144" i="68" s="1"/>
  <c r="T1720" i="68"/>
  <c r="U1720" i="68" s="1"/>
  <c r="V1720" i="68" s="1"/>
  <c r="O1661" i="68"/>
  <c r="P1661" i="68" s="1"/>
  <c r="T1661" i="68"/>
  <c r="O715" i="68"/>
  <c r="P715" i="68" s="1"/>
  <c r="T715" i="68"/>
  <c r="O1669" i="68"/>
  <c r="P1669" i="68" s="1"/>
  <c r="T1669" i="68"/>
  <c r="O559" i="68"/>
  <c r="P559" i="68" s="1"/>
  <c r="T559" i="68"/>
  <c r="O933" i="68"/>
  <c r="P933" i="68" s="1"/>
  <c r="T933" i="68"/>
  <c r="O1462" i="68"/>
  <c r="P1462" i="68" s="1"/>
  <c r="T1462" i="68"/>
  <c r="T1474" i="68" s="1"/>
  <c r="O393" i="68"/>
  <c r="P393" i="68" s="1"/>
  <c r="T393" i="68"/>
  <c r="O1685" i="68"/>
  <c r="P1685" i="68" s="1"/>
  <c r="T1685" i="68"/>
  <c r="O688" i="68"/>
  <c r="P688" i="68" s="1"/>
  <c r="T688" i="68"/>
  <c r="O397" i="68"/>
  <c r="P397" i="68" s="1"/>
  <c r="T397" i="68"/>
  <c r="O909" i="68"/>
  <c r="P909" i="68" s="1"/>
  <c r="T909" i="68"/>
  <c r="T1681" i="68"/>
  <c r="U1681" i="68" s="1"/>
  <c r="V1681" i="68" s="1"/>
  <c r="T1676" i="68"/>
  <c r="U1676" i="68" s="1"/>
  <c r="V1676" i="68" s="1"/>
  <c r="O579" i="68"/>
  <c r="P579" i="68" s="1"/>
  <c r="T579" i="68"/>
  <c r="O320" i="68"/>
  <c r="P320" i="68" s="1"/>
  <c r="T320" i="68"/>
  <c r="O633" i="68"/>
  <c r="P633" i="68" s="1"/>
  <c r="T633" i="68"/>
  <c r="U633" i="68" s="1"/>
  <c r="V633" i="68" s="1"/>
  <c r="O391" i="68"/>
  <c r="P391" i="68" s="1"/>
  <c r="T391" i="68"/>
  <c r="U391" i="68" s="1"/>
  <c r="V391" i="68" s="1"/>
  <c r="O662" i="68"/>
  <c r="P662" i="68" s="1"/>
  <c r="T662" i="68"/>
  <c r="O186" i="68"/>
  <c r="P186" i="68" s="1"/>
  <c r="T186" i="68"/>
  <c r="U186" i="68" s="1"/>
  <c r="V186" i="68" s="1"/>
  <c r="O249" i="68"/>
  <c r="P249" i="68" s="1"/>
  <c r="T249" i="68"/>
  <c r="U249" i="68" s="1"/>
  <c r="V249" i="68" s="1"/>
  <c r="O74" i="68"/>
  <c r="P74" i="68" s="1"/>
  <c r="T74" i="68"/>
  <c r="O552" i="68"/>
  <c r="P552" i="68" s="1"/>
  <c r="T552" i="68"/>
  <c r="O1411" i="68"/>
  <c r="P1411" i="68" s="1"/>
  <c r="T1411" i="68"/>
  <c r="O524" i="68"/>
  <c r="P524" i="68" s="1"/>
  <c r="T524" i="68"/>
  <c r="O1446" i="68"/>
  <c r="P1446" i="68" s="1"/>
  <c r="T1446" i="68"/>
  <c r="O1110" i="68"/>
  <c r="P1110" i="68" s="1"/>
  <c r="T1110" i="68"/>
  <c r="O642" i="68"/>
  <c r="P642" i="68" s="1"/>
  <c r="T642" i="68"/>
  <c r="O578" i="68"/>
  <c r="P578" i="68" s="1"/>
  <c r="T578" i="68"/>
  <c r="O239" i="68"/>
  <c r="P239" i="68" s="1"/>
  <c r="T239" i="68"/>
  <c r="O167" i="68"/>
  <c r="P167" i="68" s="1"/>
  <c r="T167" i="68"/>
  <c r="O11" i="68"/>
  <c r="P11" i="68" s="1"/>
  <c r="T11" i="68"/>
  <c r="U11" i="68" s="1"/>
  <c r="V11" i="68" s="1"/>
  <c r="O721" i="68"/>
  <c r="P721" i="68" s="1"/>
  <c r="T721" i="68"/>
  <c r="O139" i="68"/>
  <c r="P139" i="68" s="1"/>
  <c r="T139" i="68"/>
  <c r="O1769" i="68"/>
  <c r="P1769" i="68" s="1"/>
  <c r="T1769" i="68"/>
  <c r="O1101" i="68"/>
  <c r="P1101" i="68" s="1"/>
  <c r="T1101" i="68"/>
  <c r="O826" i="68"/>
  <c r="P826" i="68" s="1"/>
  <c r="T826" i="68"/>
  <c r="U826" i="68" s="1"/>
  <c r="V826" i="68" s="1"/>
  <c r="O625" i="68"/>
  <c r="P625" i="68" s="1"/>
  <c r="T625" i="68"/>
  <c r="O287" i="68"/>
  <c r="P287" i="68" s="1"/>
  <c r="T287" i="68"/>
  <c r="O149" i="68"/>
  <c r="P149" i="68" s="1"/>
  <c r="T149" i="68"/>
  <c r="O76" i="68"/>
  <c r="P76" i="68" s="1"/>
  <c r="T76" i="68"/>
  <c r="U76" i="68" s="1"/>
  <c r="V76" i="68" s="1"/>
  <c r="O624" i="68"/>
  <c r="P624" i="68" s="1"/>
  <c r="T624" i="68"/>
  <c r="O1379" i="68"/>
  <c r="P1379" i="68" s="1"/>
  <c r="T1379" i="68"/>
  <c r="T1067" i="68"/>
  <c r="O188" i="68"/>
  <c r="P188" i="68" s="1"/>
  <c r="T188" i="68"/>
  <c r="T921" i="68"/>
  <c r="O654" i="68"/>
  <c r="P654" i="68" s="1"/>
  <c r="T654" i="68"/>
  <c r="O523" i="68"/>
  <c r="P523" i="68" s="1"/>
  <c r="T523" i="68"/>
  <c r="O316" i="68"/>
  <c r="P316" i="68" s="1"/>
  <c r="T316" i="68"/>
  <c r="O187" i="68"/>
  <c r="P187" i="68" s="1"/>
  <c r="T187" i="68"/>
  <c r="O122" i="68"/>
  <c r="P122" i="68" s="1"/>
  <c r="T122" i="68"/>
  <c r="U122" i="68" s="1"/>
  <c r="V122" i="68" s="1"/>
  <c r="O57" i="68"/>
  <c r="P57" i="68" s="1"/>
  <c r="T57" i="68"/>
  <c r="O1528" i="68"/>
  <c r="P1528" i="68" s="1"/>
  <c r="T1528" i="68"/>
  <c r="O717" i="68"/>
  <c r="P717" i="68" s="1"/>
  <c r="T717" i="68"/>
  <c r="U717" i="68" s="1"/>
  <c r="V717" i="68" s="1"/>
  <c r="O169" i="68"/>
  <c r="P169" i="68" s="1"/>
  <c r="T169" i="68"/>
  <c r="O760" i="68"/>
  <c r="P760" i="68" s="1"/>
  <c r="T760" i="68"/>
  <c r="O1602" i="68"/>
  <c r="P1602" i="68" s="1"/>
  <c r="T1602" i="68"/>
  <c r="O1401" i="68"/>
  <c r="P1401" i="68" s="1"/>
  <c r="T1401" i="68"/>
  <c r="O854" i="68"/>
  <c r="P854" i="68" s="1"/>
  <c r="T854" i="68"/>
  <c r="O790" i="68"/>
  <c r="P790" i="68" s="1"/>
  <c r="T790" i="68"/>
  <c r="O242" i="68"/>
  <c r="P242" i="68" s="1"/>
  <c r="T242" i="68"/>
  <c r="O1448" i="68"/>
  <c r="P1448" i="68" s="1"/>
  <c r="T1448" i="68"/>
  <c r="O885" i="68"/>
  <c r="P885" i="68" s="1"/>
  <c r="T885" i="68"/>
  <c r="O773" i="68"/>
  <c r="P773" i="68" s="1"/>
  <c r="T773" i="68"/>
  <c r="U773" i="68" s="1"/>
  <c r="V773" i="68" s="1"/>
  <c r="O644" i="68"/>
  <c r="P644" i="68" s="1"/>
  <c r="T644" i="68"/>
  <c r="O241" i="68"/>
  <c r="P241" i="68" s="1"/>
  <c r="T241" i="68"/>
  <c r="O112" i="68"/>
  <c r="P112" i="68" s="1"/>
  <c r="T112" i="68"/>
  <c r="U112" i="68" s="1"/>
  <c r="V112" i="68" s="1"/>
  <c r="P34" i="68"/>
  <c r="U34" i="68"/>
  <c r="V34" i="68" s="1"/>
  <c r="T1767" i="68"/>
  <c r="U1767" i="68" s="1"/>
  <c r="V1767" i="68" s="1"/>
  <c r="T1700" i="68"/>
  <c r="U1700" i="68" s="1"/>
  <c r="V1700" i="68" s="1"/>
  <c r="T1633" i="68"/>
  <c r="U1633" i="68" s="1"/>
  <c r="V1633" i="68" s="1"/>
  <c r="T1566" i="68"/>
  <c r="U1566" i="68" s="1"/>
  <c r="V1566" i="68" s="1"/>
  <c r="T1748" i="68"/>
  <c r="U1748" i="68" s="1"/>
  <c r="V1748" i="68" s="1"/>
  <c r="T1682" i="68"/>
  <c r="T1616" i="68"/>
  <c r="U1616" i="68" s="1"/>
  <c r="V1616" i="68" s="1"/>
  <c r="T1483" i="68"/>
  <c r="U1483" i="68" s="1"/>
  <c r="V1483" i="68" s="1"/>
  <c r="T1797" i="68"/>
  <c r="U1797" i="68" s="1"/>
  <c r="V1797" i="68" s="1"/>
  <c r="T1731" i="68"/>
  <c r="U1731" i="68" s="1"/>
  <c r="V1731" i="68" s="1"/>
  <c r="T1665" i="68"/>
  <c r="U1665" i="68" s="1"/>
  <c r="V1665" i="68" s="1"/>
  <c r="T1466" i="68"/>
  <c r="U1466" i="68" s="1"/>
  <c r="V1466" i="68" s="1"/>
  <c r="T1780" i="68"/>
  <c r="U1780" i="68" s="1"/>
  <c r="V1780" i="68" s="1"/>
  <c r="T1713" i="68"/>
  <c r="U1713" i="68" s="1"/>
  <c r="V1713" i="68" s="1"/>
  <c r="T1646" i="68"/>
  <c r="U1646" i="68" s="1"/>
  <c r="V1646" i="68" s="1"/>
  <c r="T1515" i="68"/>
  <c r="U1515" i="68" s="1"/>
  <c r="V1515" i="68" s="1"/>
  <c r="T1449" i="68"/>
  <c r="U1449" i="68" s="1"/>
  <c r="V1449" i="68" s="1"/>
  <c r="T1380" i="68"/>
  <c r="U1380" i="68" s="1"/>
  <c r="V1380" i="68" s="1"/>
  <c r="T1118" i="68"/>
  <c r="U1118" i="68" s="1"/>
  <c r="V1118" i="68" s="1"/>
  <c r="T1763" i="68"/>
  <c r="U1763" i="68" s="1"/>
  <c r="V1763" i="68" s="1"/>
  <c r="T1605" i="68"/>
  <c r="U1605" i="68" s="1"/>
  <c r="V1605" i="68" s="1"/>
  <c r="T1522" i="68"/>
  <c r="U1522" i="68" s="1"/>
  <c r="V1522" i="68" s="1"/>
  <c r="T1786" i="68"/>
  <c r="U1786" i="68" s="1"/>
  <c r="V1786" i="68" s="1"/>
  <c r="T1703" i="68"/>
  <c r="U1703" i="68" s="1"/>
  <c r="V1703" i="68" s="1"/>
  <c r="T1612" i="68"/>
  <c r="U1612" i="68" s="1"/>
  <c r="V1612" i="68" s="1"/>
  <c r="T1521" i="68"/>
  <c r="U1521" i="68" s="1"/>
  <c r="V1521" i="68" s="1"/>
  <c r="T1434" i="68"/>
  <c r="T1750" i="68"/>
  <c r="U1750" i="68" s="1"/>
  <c r="V1750" i="68" s="1"/>
  <c r="T1642" i="68"/>
  <c r="U1642" i="68" s="1"/>
  <c r="V1642" i="68" s="1"/>
  <c r="T1543" i="68"/>
  <c r="U1543" i="68" s="1"/>
  <c r="V1543" i="68" s="1"/>
  <c r="T1424" i="68"/>
  <c r="U1424" i="68" s="1"/>
  <c r="V1424" i="68" s="1"/>
  <c r="T1113" i="68"/>
  <c r="T823" i="68"/>
  <c r="U823" i="68" s="1"/>
  <c r="V823" i="68" s="1"/>
  <c r="T284" i="68"/>
  <c r="U284" i="68" s="1"/>
  <c r="V284" i="68" s="1"/>
  <c r="T96" i="68"/>
  <c r="U96" i="68" s="1"/>
  <c r="V96" i="68" s="1"/>
  <c r="T1761" i="68"/>
  <c r="T913" i="68"/>
  <c r="U913" i="68" s="1"/>
  <c r="V913" i="68" s="1"/>
  <c r="T646" i="68"/>
  <c r="U646" i="68" s="1"/>
  <c r="V646" i="68" s="1"/>
  <c r="T371" i="68"/>
  <c r="U371" i="68" s="1"/>
  <c r="V371" i="68" s="1"/>
  <c r="T104" i="68"/>
  <c r="U104" i="68" s="1"/>
  <c r="V104" i="68" s="1"/>
  <c r="T720" i="68"/>
  <c r="U720" i="68" s="1"/>
  <c r="V720" i="68" s="1"/>
  <c r="T210" i="68"/>
  <c r="U210" i="68" s="1"/>
  <c r="V210" i="68" s="1"/>
  <c r="T936" i="68"/>
  <c r="U936" i="68" s="1"/>
  <c r="V936" i="68" s="1"/>
  <c r="T396" i="68"/>
  <c r="U396" i="68" s="1"/>
  <c r="V396" i="68" s="1"/>
  <c r="T126" i="68"/>
  <c r="U126" i="68" s="1"/>
  <c r="V126" i="68" s="1"/>
  <c r="T1619" i="68"/>
  <c r="U1619" i="68" s="1"/>
  <c r="V1619" i="68" s="1"/>
  <c r="T601" i="68"/>
  <c r="U601" i="68" s="1"/>
  <c r="V601" i="68" s="1"/>
  <c r="T1124" i="68"/>
  <c r="U1124" i="68" s="1"/>
  <c r="V1124" i="68" s="1"/>
  <c r="T907" i="68"/>
  <c r="U907" i="68" s="1"/>
  <c r="V907" i="68" s="1"/>
  <c r="T1373" i="68"/>
  <c r="T659" i="68"/>
  <c r="O632" i="68"/>
  <c r="P632" i="68" s="1"/>
  <c r="T632" i="68"/>
  <c r="O594" i="68"/>
  <c r="P594" i="68" s="1"/>
  <c r="T594" i="68"/>
  <c r="O51" i="68"/>
  <c r="P51" i="68" s="1"/>
  <c r="T51" i="68"/>
  <c r="O577" i="68"/>
  <c r="P577" i="68" s="1"/>
  <c r="T577" i="68"/>
  <c r="O101" i="68"/>
  <c r="P101" i="68" s="1"/>
  <c r="T101" i="68"/>
  <c r="O680" i="68"/>
  <c r="P680" i="68" s="1"/>
  <c r="T680" i="68"/>
  <c r="O1587" i="68"/>
  <c r="P1587" i="68" s="1"/>
  <c r="T1587" i="68"/>
  <c r="T138" i="68"/>
  <c r="U138" i="68" s="1"/>
  <c r="V138" i="68" s="1"/>
  <c r="T567" i="68"/>
  <c r="O259" i="68"/>
  <c r="P259" i="68" s="1"/>
  <c r="T259" i="68"/>
  <c r="T1783" i="68"/>
  <c r="U1783" i="68" s="1"/>
  <c r="V1783" i="68" s="1"/>
  <c r="T1452" i="68"/>
  <c r="U1452" i="68" s="1"/>
  <c r="V1452" i="68" s="1"/>
  <c r="O168" i="68"/>
  <c r="P168" i="68" s="1"/>
  <c r="T168" i="68"/>
  <c r="U168" i="68" s="1"/>
  <c r="V168" i="68" s="1"/>
  <c r="O1454" i="68"/>
  <c r="P1454" i="68" s="1"/>
  <c r="T1454" i="68"/>
  <c r="U1454" i="68" s="1"/>
  <c r="V1454" i="68" s="1"/>
  <c r="O779" i="68"/>
  <c r="P779" i="68" s="1"/>
  <c r="T779" i="68"/>
  <c r="T102" i="68"/>
  <c r="U102" i="68" s="1"/>
  <c r="V102" i="68" s="1"/>
  <c r="O295" i="68"/>
  <c r="P295" i="68" s="1"/>
  <c r="T295" i="68"/>
  <c r="O189" i="68"/>
  <c r="P189" i="68" s="1"/>
  <c r="T189" i="68"/>
  <c r="U189" i="68" s="1"/>
  <c r="V189" i="68" s="1"/>
  <c r="O656" i="68"/>
  <c r="P656" i="68" s="1"/>
  <c r="T656" i="68"/>
  <c r="O855" i="68"/>
  <c r="P855" i="68" s="1"/>
  <c r="T855" i="68"/>
  <c r="O195" i="68"/>
  <c r="P195" i="68" s="1"/>
  <c r="T195" i="68"/>
  <c r="U195" i="68" s="1"/>
  <c r="V195" i="68" s="1"/>
  <c r="O869" i="68"/>
  <c r="P869" i="68" s="1"/>
  <c r="T869" i="68"/>
  <c r="U869" i="68" s="1"/>
  <c r="V869" i="68" s="1"/>
  <c r="O726" i="68"/>
  <c r="P726" i="68" s="1"/>
  <c r="T726" i="68"/>
  <c r="T1722" i="68"/>
  <c r="U1722" i="68" s="1"/>
  <c r="V1722" i="68" s="1"/>
  <c r="T1126" i="68"/>
  <c r="U1126" i="68" s="1"/>
  <c r="V1126" i="68" s="1"/>
  <c r="T1621" i="68"/>
  <c r="U1621" i="68" s="1"/>
  <c r="V1621" i="68" s="1"/>
  <c r="T1660" i="68"/>
  <c r="U1660" i="68" s="1"/>
  <c r="V1660" i="68" s="1"/>
  <c r="T129" i="68"/>
  <c r="U129" i="68" s="1"/>
  <c r="V129" i="68" s="1"/>
  <c r="O305" i="68"/>
  <c r="P305" i="68" s="1"/>
  <c r="T305" i="68"/>
  <c r="O700" i="68"/>
  <c r="P700" i="68" s="1"/>
  <c r="T700" i="68"/>
  <c r="O297" i="68"/>
  <c r="P297" i="68" s="1"/>
  <c r="T297" i="68"/>
  <c r="U297" i="68" s="1"/>
  <c r="V297" i="68" s="1"/>
  <c r="O1116" i="68"/>
  <c r="P1116" i="68" s="1"/>
  <c r="T1116" i="68"/>
  <c r="O156" i="68"/>
  <c r="P156" i="68" s="1"/>
  <c r="T156" i="68"/>
  <c r="O1762" i="68"/>
  <c r="P1762" i="68" s="1"/>
  <c r="T1762" i="68"/>
  <c r="O1102" i="68"/>
  <c r="P1102" i="68" s="1"/>
  <c r="T1102" i="68"/>
  <c r="U1102" i="68" s="1"/>
  <c r="V1102" i="68" s="1"/>
  <c r="O899" i="68"/>
  <c r="P899" i="68" s="1"/>
  <c r="T899" i="68"/>
  <c r="O835" i="68"/>
  <c r="P835" i="68" s="1"/>
  <c r="T835" i="68"/>
  <c r="O763" i="68"/>
  <c r="P763" i="68" s="1"/>
  <c r="T763" i="68"/>
  <c r="U763" i="68" s="1"/>
  <c r="V763" i="68" s="1"/>
  <c r="O634" i="68"/>
  <c r="P634" i="68" s="1"/>
  <c r="T634" i="68"/>
  <c r="T570" i="68"/>
  <c r="U570" i="68" s="1"/>
  <c r="V570" i="68" s="1"/>
  <c r="T368" i="68"/>
  <c r="O304" i="68"/>
  <c r="P304" i="68" s="1"/>
  <c r="T304" i="68"/>
  <c r="T307" i="68" s="1"/>
  <c r="O223" i="68"/>
  <c r="P223" i="68" s="1"/>
  <c r="T223" i="68"/>
  <c r="U223" i="68" s="1"/>
  <c r="V223" i="68" s="1"/>
  <c r="O158" i="68"/>
  <c r="P158" i="68" s="1"/>
  <c r="T158" i="68"/>
  <c r="U158" i="68" s="1"/>
  <c r="V158" i="68" s="1"/>
  <c r="O1613" i="68"/>
  <c r="P1613" i="68" s="1"/>
  <c r="T1613" i="68"/>
  <c r="O930" i="68"/>
  <c r="P930" i="68" s="1"/>
  <c r="T930" i="68"/>
  <c r="U930" i="68" s="1"/>
  <c r="V930" i="68" s="1"/>
  <c r="O205" i="68"/>
  <c r="P205" i="68" s="1"/>
  <c r="T205" i="68"/>
  <c r="O1596" i="68"/>
  <c r="P1596" i="68" s="1"/>
  <c r="T1596" i="68"/>
  <c r="O398" i="68"/>
  <c r="P398" i="68" s="1"/>
  <c r="T398" i="68"/>
  <c r="O82" i="68"/>
  <c r="P82" i="68" s="1"/>
  <c r="T82" i="68"/>
  <c r="O1695" i="68"/>
  <c r="P1695" i="68" s="1"/>
  <c r="T1695" i="68"/>
  <c r="O1093" i="68"/>
  <c r="P1093" i="68" s="1"/>
  <c r="T1093" i="68"/>
  <c r="U1093" i="68" s="1"/>
  <c r="V1093" i="68" s="1"/>
  <c r="O818" i="68"/>
  <c r="P818" i="68" s="1"/>
  <c r="T818" i="68"/>
  <c r="O746" i="68"/>
  <c r="P746" i="68" s="1"/>
  <c r="T746" i="68"/>
  <c r="U746" i="68" s="1"/>
  <c r="V746" i="68" s="1"/>
  <c r="O681" i="68"/>
  <c r="P681" i="68" s="1"/>
  <c r="T681" i="68"/>
  <c r="U681" i="68" s="1"/>
  <c r="V681" i="68" s="1"/>
  <c r="O553" i="68"/>
  <c r="P553" i="68" s="1"/>
  <c r="T553" i="68"/>
  <c r="O420" i="68"/>
  <c r="P420" i="68" s="1"/>
  <c r="T420" i="68"/>
  <c r="U420" i="68" s="1"/>
  <c r="V420" i="68" s="1"/>
  <c r="O279" i="68"/>
  <c r="P279" i="68" s="1"/>
  <c r="T279" i="68"/>
  <c r="O214" i="68"/>
  <c r="P214" i="68" s="1"/>
  <c r="T214" i="68"/>
  <c r="U214" i="68" s="1"/>
  <c r="V214" i="68" s="1"/>
  <c r="O141" i="68"/>
  <c r="P141" i="68" s="1"/>
  <c r="T141" i="68"/>
  <c r="O865" i="68"/>
  <c r="P865" i="68" s="1"/>
  <c r="T865" i="68"/>
  <c r="U865" i="68" s="1"/>
  <c r="V865" i="68" s="1"/>
  <c r="T600" i="68"/>
  <c r="U600" i="68" s="1"/>
  <c r="V600" i="68" s="1"/>
  <c r="O744" i="68"/>
  <c r="P744" i="68" s="1"/>
  <c r="T744" i="68"/>
  <c r="O584" i="68"/>
  <c r="P584" i="68" s="1"/>
  <c r="T584" i="68"/>
  <c r="U584" i="68" s="1"/>
  <c r="V584" i="68" s="1"/>
  <c r="O1627" i="68"/>
  <c r="P1627" i="68" s="1"/>
  <c r="T1627" i="68"/>
  <c r="U1627" i="68" s="1"/>
  <c r="V1627" i="68" s="1"/>
  <c r="O903" i="68"/>
  <c r="P903" i="68" s="1"/>
  <c r="T903" i="68"/>
  <c r="O582" i="68"/>
  <c r="P582" i="68" s="1"/>
  <c r="T582" i="68"/>
  <c r="U582" i="68" s="1"/>
  <c r="V582" i="68" s="1"/>
  <c r="O372" i="68"/>
  <c r="P372" i="68" s="1"/>
  <c r="T372" i="68"/>
  <c r="O49" i="68"/>
  <c r="P49" i="68" s="1"/>
  <c r="T49" i="68"/>
  <c r="O1112" i="68"/>
  <c r="P1112" i="68" s="1"/>
  <c r="T1112" i="68"/>
  <c r="O692" i="68"/>
  <c r="P692" i="68" s="1"/>
  <c r="T692" i="68"/>
  <c r="U692" i="68" s="1"/>
  <c r="V692" i="68" s="1"/>
  <c r="O728" i="68"/>
  <c r="P728" i="68" s="1"/>
  <c r="T728" i="68"/>
  <c r="O204" i="68"/>
  <c r="P204" i="68" s="1"/>
  <c r="T204" i="68"/>
  <c r="T206" i="68" s="1"/>
  <c r="O1529" i="68"/>
  <c r="P1529" i="68" s="1"/>
  <c r="T1529" i="68"/>
  <c r="U1529" i="68" s="1"/>
  <c r="V1529" i="68" s="1"/>
  <c r="O1393" i="68"/>
  <c r="P1393" i="68" s="1"/>
  <c r="T1393" i="68"/>
  <c r="U1393" i="68" s="1"/>
  <c r="V1393" i="68" s="1"/>
  <c r="O782" i="68"/>
  <c r="P782" i="68" s="1"/>
  <c r="T782" i="68"/>
  <c r="O645" i="68"/>
  <c r="P645" i="68" s="1"/>
  <c r="T645" i="68"/>
  <c r="U645" i="68" s="1"/>
  <c r="V645" i="68" s="1"/>
  <c r="O581" i="68"/>
  <c r="P581" i="68" s="1"/>
  <c r="T581" i="68"/>
  <c r="U581" i="68" s="1"/>
  <c r="V581" i="68" s="1"/>
  <c r="O170" i="68"/>
  <c r="P170" i="68" s="1"/>
  <c r="T170" i="68"/>
  <c r="U170" i="68" s="1"/>
  <c r="V170" i="68" s="1"/>
  <c r="O105" i="68"/>
  <c r="P105" i="68" s="1"/>
  <c r="T105" i="68"/>
  <c r="O23" i="68"/>
  <c r="P23" i="68" s="1"/>
  <c r="T23" i="68"/>
  <c r="U23" i="68" s="1"/>
  <c r="V23" i="68" s="1"/>
  <c r="O1560" i="68"/>
  <c r="P1560" i="68" s="1"/>
  <c r="T1560" i="68"/>
  <c r="U1560" i="68" s="1"/>
  <c r="V1560" i="68" s="1"/>
  <c r="O877" i="68"/>
  <c r="P877" i="68" s="1"/>
  <c r="T877" i="68"/>
  <c r="U877" i="68" s="1"/>
  <c r="V877" i="68" s="1"/>
  <c r="O757" i="68"/>
  <c r="P757" i="68" s="1"/>
  <c r="T757" i="68"/>
  <c r="U757" i="68" s="1"/>
  <c r="V757" i="68" s="1"/>
  <c r="O628" i="68"/>
  <c r="P628" i="68" s="1"/>
  <c r="T628" i="68"/>
  <c r="U628" i="68" s="1"/>
  <c r="V628" i="68" s="1"/>
  <c r="O95" i="68"/>
  <c r="P95" i="68" s="1"/>
  <c r="T95" i="68"/>
  <c r="U95" i="68" s="1"/>
  <c r="V95" i="68" s="1"/>
  <c r="O655" i="68"/>
  <c r="P655" i="68" s="1"/>
  <c r="T655" i="68"/>
  <c r="U655" i="68" s="1"/>
  <c r="V655" i="68" s="1"/>
  <c r="T325" i="68"/>
  <c r="U325" i="68" s="1"/>
  <c r="V325" i="68" s="1"/>
  <c r="T33" i="68"/>
  <c r="U33" i="68" s="1"/>
  <c r="V33" i="68" s="1"/>
  <c r="T1691" i="68"/>
  <c r="U1691" i="68" s="1"/>
  <c r="V1691" i="68" s="1"/>
  <c r="T1558" i="68"/>
  <c r="U1558" i="68" s="1"/>
  <c r="V1558" i="68" s="1"/>
  <c r="T1492" i="68"/>
  <c r="T1423" i="68"/>
  <c r="U1423" i="68" s="1"/>
  <c r="V1423" i="68" s="1"/>
  <c r="T1740" i="68"/>
  <c r="U1740" i="68" s="1"/>
  <c r="V1740" i="68" s="1"/>
  <c r="T1674" i="68"/>
  <c r="U1674" i="68" s="1"/>
  <c r="V1674" i="68" s="1"/>
  <c r="T1608" i="68"/>
  <c r="U1608" i="68" s="1"/>
  <c r="V1608" i="68" s="1"/>
  <c r="T1541" i="68"/>
  <c r="U1541" i="68" s="1"/>
  <c r="V1541" i="68" s="1"/>
  <c r="T1406" i="68"/>
  <c r="U1406" i="68" s="1"/>
  <c r="V1406" i="68" s="1"/>
  <c r="T1723" i="68"/>
  <c r="U1723" i="68" s="1"/>
  <c r="V1723" i="68" s="1"/>
  <c r="T1657" i="68"/>
  <c r="U1657" i="68" s="1"/>
  <c r="V1657" i="68" s="1"/>
  <c r="T1591" i="68"/>
  <c r="U1591" i="68" s="1"/>
  <c r="V1591" i="68" s="1"/>
  <c r="T1524" i="68"/>
  <c r="U1524" i="68" s="1"/>
  <c r="V1524" i="68" s="1"/>
  <c r="T1389" i="68"/>
  <c r="U1389" i="68" s="1"/>
  <c r="V1389" i="68" s="1"/>
  <c r="T1772" i="68"/>
  <c r="U1772" i="68" s="1"/>
  <c r="V1772" i="68" s="1"/>
  <c r="T1705" i="68"/>
  <c r="U1705" i="68" s="1"/>
  <c r="V1705" i="68" s="1"/>
  <c r="T1638" i="68"/>
  <c r="U1638" i="68" s="1"/>
  <c r="V1638" i="68" s="1"/>
  <c r="T1571" i="68"/>
  <c r="U1571" i="68" s="1"/>
  <c r="V1571" i="68" s="1"/>
  <c r="T1441" i="68"/>
  <c r="U1441" i="68" s="1"/>
  <c r="V1441" i="68" s="1"/>
  <c r="T1753" i="68"/>
  <c r="U1753" i="68" s="1"/>
  <c r="V1753" i="68" s="1"/>
  <c r="T1679" i="68"/>
  <c r="U1679" i="68" s="1"/>
  <c r="V1679" i="68" s="1"/>
  <c r="T1597" i="68"/>
  <c r="U1597" i="68" s="1"/>
  <c r="V1597" i="68" s="1"/>
  <c r="T1419" i="68"/>
  <c r="U1419" i="68" s="1"/>
  <c r="V1419" i="68" s="1"/>
  <c r="T1604" i="68"/>
  <c r="U1604" i="68" s="1"/>
  <c r="V1604" i="68" s="1"/>
  <c r="T1511" i="68"/>
  <c r="T1418" i="68"/>
  <c r="U1418" i="68" s="1"/>
  <c r="V1418" i="68" s="1"/>
  <c r="T1527" i="68"/>
  <c r="U1527" i="68" s="1"/>
  <c r="V1527" i="68" s="1"/>
  <c r="T1416" i="68"/>
  <c r="U1416" i="68" s="1"/>
  <c r="V1416" i="68" s="1"/>
  <c r="T1097" i="68"/>
  <c r="U1097" i="68" s="1"/>
  <c r="V1097" i="68" s="1"/>
  <c r="T623" i="68"/>
  <c r="U623" i="68" s="1"/>
  <c r="V623" i="68" s="1"/>
  <c r="T266" i="68"/>
  <c r="U266" i="68" s="1"/>
  <c r="V266" i="68" s="1"/>
  <c r="T77" i="68"/>
  <c r="U77" i="68" s="1"/>
  <c r="V77" i="68" s="1"/>
  <c r="T897" i="68"/>
  <c r="U897" i="68" s="1"/>
  <c r="V897" i="68" s="1"/>
  <c r="T630" i="68"/>
  <c r="U630" i="68" s="1"/>
  <c r="V630" i="68" s="1"/>
  <c r="T85" i="68"/>
  <c r="U85" i="68" s="1"/>
  <c r="V85" i="68" s="1"/>
  <c r="T702" i="68"/>
  <c r="U702" i="68" s="1"/>
  <c r="V702" i="68" s="1"/>
  <c r="T919" i="68"/>
  <c r="U919" i="68" s="1"/>
  <c r="V919" i="68" s="1"/>
  <c r="T652" i="68"/>
  <c r="U652" i="68" s="1"/>
  <c r="V652" i="68" s="1"/>
  <c r="T110" i="68"/>
  <c r="U110" i="68" s="1"/>
  <c r="V110" i="68" s="1"/>
  <c r="T851" i="68"/>
  <c r="U851" i="68" s="1"/>
  <c r="V851" i="68" s="1"/>
  <c r="T585" i="68"/>
  <c r="U585" i="68" s="1"/>
  <c r="V585" i="68" s="1"/>
  <c r="T245" i="68"/>
  <c r="U245" i="68" s="1"/>
  <c r="V245" i="68" s="1"/>
  <c r="T840" i="68"/>
  <c r="T301" i="68"/>
  <c r="U301" i="68" s="1"/>
  <c r="V301" i="68" s="1"/>
  <c r="T243" i="68"/>
  <c r="U243" i="68" s="1"/>
  <c r="V243" i="68" s="1"/>
  <c r="O859" i="68"/>
  <c r="P859" i="68" s="1"/>
  <c r="T859" i="68"/>
  <c r="U859" i="68" s="1"/>
  <c r="V859" i="68" s="1"/>
  <c r="T912" i="68"/>
  <c r="U912" i="68" s="1"/>
  <c r="V912" i="68" s="1"/>
  <c r="O73" i="68"/>
  <c r="P73" i="68" s="1"/>
  <c r="T73" i="68"/>
  <c r="T395" i="68"/>
  <c r="U395" i="68" s="1"/>
  <c r="V395" i="68" s="1"/>
  <c r="O780" i="68"/>
  <c r="P780" i="68" s="1"/>
  <c r="T780" i="68"/>
  <c r="O519" i="68"/>
  <c r="P519" i="68" s="1"/>
  <c r="T519" i="68"/>
  <c r="O230" i="68"/>
  <c r="P230" i="68" s="1"/>
  <c r="T230" i="68"/>
  <c r="O67" i="68"/>
  <c r="P67" i="68" s="1"/>
  <c r="T67" i="68"/>
  <c r="U67" i="68" s="1"/>
  <c r="T130" i="68"/>
  <c r="U130" i="68" s="1"/>
  <c r="V130" i="68" s="1"/>
  <c r="O121" i="68"/>
  <c r="P121" i="68" s="1"/>
  <c r="T121" i="68"/>
  <c r="O901" i="68"/>
  <c r="P901" i="68" s="1"/>
  <c r="T901" i="68"/>
  <c r="O128" i="68"/>
  <c r="P128" i="68" s="1"/>
  <c r="T128" i="68"/>
  <c r="U128" i="68" s="1"/>
  <c r="V128" i="68" s="1"/>
  <c r="O390" i="68"/>
  <c r="P390" i="68" s="1"/>
  <c r="T390" i="68"/>
  <c r="U390" i="68" s="1"/>
  <c r="V390" i="68" s="1"/>
  <c r="T1708" i="68"/>
  <c r="U1708" i="68" s="1"/>
  <c r="V1708" i="68" s="1"/>
  <c r="T1656" i="68"/>
  <c r="U1656" i="68" s="1"/>
  <c r="V1656" i="68" s="1"/>
  <c r="T1711" i="68"/>
  <c r="O1119" i="68"/>
  <c r="P1119" i="68" s="1"/>
  <c r="T1119" i="68"/>
  <c r="U1119" i="68" s="1"/>
  <c r="V1119" i="68" s="1"/>
  <c r="T86" i="68"/>
  <c r="U86" i="68" s="1"/>
  <c r="V86" i="68" s="1"/>
  <c r="O836" i="68"/>
  <c r="P836" i="68" s="1"/>
  <c r="T836" i="68"/>
  <c r="U836" i="68" s="1"/>
  <c r="V836" i="68" s="1"/>
  <c r="O635" i="68"/>
  <c r="P635" i="68" s="1"/>
  <c r="T635" i="68"/>
  <c r="O151" i="68"/>
  <c r="P151" i="68" s="1"/>
  <c r="T151" i="68"/>
  <c r="O817" i="68"/>
  <c r="P817" i="68" s="1"/>
  <c r="T817" i="68"/>
  <c r="U817" i="68" s="1"/>
  <c r="V817" i="68" s="1"/>
  <c r="O1567" i="68"/>
  <c r="P1567" i="68" s="1"/>
  <c r="T1567" i="68"/>
  <c r="O900" i="68"/>
  <c r="P900" i="68" s="1"/>
  <c r="T900" i="68"/>
  <c r="O828" i="68"/>
  <c r="P828" i="68" s="1"/>
  <c r="T828" i="68"/>
  <c r="O691" i="68"/>
  <c r="P691" i="68" s="1"/>
  <c r="T691" i="68"/>
  <c r="O627" i="68"/>
  <c r="P627" i="68" s="1"/>
  <c r="T627" i="68"/>
  <c r="O422" i="68"/>
  <c r="P422" i="68" s="1"/>
  <c r="T422" i="68"/>
  <c r="O289" i="68"/>
  <c r="P289" i="68" s="1"/>
  <c r="T289" i="68"/>
  <c r="O208" i="68"/>
  <c r="P208" i="68" s="1"/>
  <c r="T208" i="68"/>
  <c r="O143" i="68"/>
  <c r="P143" i="68" s="1"/>
  <c r="T143" i="68"/>
  <c r="O70" i="68"/>
  <c r="P70" i="68" s="1"/>
  <c r="T70" i="68"/>
  <c r="O1084" i="68"/>
  <c r="P1084" i="68" s="1"/>
  <c r="T1084" i="68"/>
  <c r="U1084" i="68" s="1"/>
  <c r="V1084" i="68" s="1"/>
  <c r="O124" i="68"/>
  <c r="P124" i="68" s="1"/>
  <c r="T124" i="68"/>
  <c r="O406" i="68"/>
  <c r="P406" i="68" s="1"/>
  <c r="T406" i="68"/>
  <c r="O1494" i="68"/>
  <c r="P1494" i="68" s="1"/>
  <c r="T1494" i="68"/>
  <c r="O891" i="68"/>
  <c r="P891" i="68" s="1"/>
  <c r="T891" i="68"/>
  <c r="U891" i="68" s="1"/>
  <c r="V891" i="68" s="1"/>
  <c r="O827" i="68"/>
  <c r="P827" i="68" s="1"/>
  <c r="T827" i="68"/>
  <c r="O296" i="68"/>
  <c r="P296" i="68" s="1"/>
  <c r="T296" i="68"/>
  <c r="O150" i="68"/>
  <c r="P150" i="68" s="1"/>
  <c r="T150" i="68"/>
  <c r="O61" i="68"/>
  <c r="P61" i="68" s="1"/>
  <c r="T61" i="68"/>
  <c r="U61" i="68" s="1"/>
  <c r="V61" i="68" s="1"/>
  <c r="O1784" i="68"/>
  <c r="P1784" i="68" s="1"/>
  <c r="T1784" i="68"/>
  <c r="O905" i="68"/>
  <c r="P905" i="68" s="1"/>
  <c r="T905" i="68"/>
  <c r="O664" i="68"/>
  <c r="P664" i="68" s="1"/>
  <c r="T664" i="68"/>
  <c r="O409" i="68"/>
  <c r="P409" i="68" s="1"/>
  <c r="T409" i="68"/>
  <c r="U409" i="68" s="1"/>
  <c r="V409" i="68" s="1"/>
  <c r="O173" i="68"/>
  <c r="P173" i="68" s="1"/>
  <c r="T173" i="68"/>
  <c r="O1083" i="68"/>
  <c r="P1083" i="68" s="1"/>
  <c r="T1083" i="68"/>
  <c r="O42" i="68"/>
  <c r="P42" i="68" s="1"/>
  <c r="T42" i="68"/>
  <c r="U42" i="68" s="1"/>
  <c r="V42" i="68" s="1"/>
  <c r="O1085" i="68"/>
  <c r="P1085" i="68" s="1"/>
  <c r="T1085" i="68"/>
  <c r="O271" i="68"/>
  <c r="P271" i="68" s="1"/>
  <c r="T271" i="68"/>
  <c r="T274" i="68" s="1"/>
  <c r="O60" i="68"/>
  <c r="P60" i="68" s="1"/>
  <c r="T60" i="68"/>
  <c r="T65" i="68" s="1"/>
  <c r="O833" i="68"/>
  <c r="P833" i="68" s="1"/>
  <c r="T833" i="68"/>
  <c r="O123" i="68"/>
  <c r="P123" i="68" s="1"/>
  <c r="T123" i="68"/>
  <c r="O841" i="68"/>
  <c r="P841" i="68" s="1"/>
  <c r="T841" i="68"/>
  <c r="U841" i="68" s="1"/>
  <c r="V841" i="68" s="1"/>
  <c r="O294" i="68"/>
  <c r="P294" i="68" s="1"/>
  <c r="T294" i="68"/>
  <c r="O1106" i="68"/>
  <c r="P1106" i="68" s="1"/>
  <c r="T1106" i="68"/>
  <c r="O895" i="68"/>
  <c r="P895" i="68" s="1"/>
  <c r="T895" i="68"/>
  <c r="O767" i="68"/>
  <c r="P767" i="68" s="1"/>
  <c r="T767" i="68"/>
  <c r="O638" i="68"/>
  <c r="P638" i="68" s="1"/>
  <c r="T638" i="68"/>
  <c r="U638" i="68" s="1"/>
  <c r="V638" i="68" s="1"/>
  <c r="O235" i="68"/>
  <c r="P235" i="68" s="1"/>
  <c r="T235" i="68"/>
  <c r="O171" i="68"/>
  <c r="P171" i="68" s="1"/>
  <c r="T171" i="68"/>
  <c r="O106" i="68"/>
  <c r="P106" i="68" s="1"/>
  <c r="T106" i="68"/>
  <c r="O41" i="68"/>
  <c r="P41" i="68" s="1"/>
  <c r="T41" i="68"/>
  <c r="U41" i="68" s="1"/>
  <c r="V41" i="68" s="1"/>
  <c r="O1480" i="68"/>
  <c r="P1480" i="68" s="1"/>
  <c r="T1480" i="68"/>
  <c r="O1096" i="68"/>
  <c r="P1096" i="68" s="1"/>
  <c r="T1096" i="68"/>
  <c r="O813" i="68"/>
  <c r="P813" i="68" s="1"/>
  <c r="T813" i="68"/>
  <c r="U813" i="68" s="1"/>
  <c r="V813" i="68" s="1"/>
  <c r="O676" i="68"/>
  <c r="P676" i="68" s="1"/>
  <c r="T676" i="68"/>
  <c r="O548" i="68"/>
  <c r="P548" i="68" s="1"/>
  <c r="T548" i="68"/>
  <c r="O403" i="68"/>
  <c r="P403" i="68" s="1"/>
  <c r="T403" i="68"/>
  <c r="O282" i="68"/>
  <c r="P282" i="68" s="1"/>
  <c r="T282" i="68"/>
  <c r="O120" i="68"/>
  <c r="P120" i="68" s="1"/>
  <c r="T120" i="68"/>
  <c r="O696" i="68"/>
  <c r="P696" i="68" s="1"/>
  <c r="T696" i="68"/>
  <c r="O147" i="68"/>
  <c r="P147" i="68" s="1"/>
  <c r="T147" i="68"/>
  <c r="O1586" i="68"/>
  <c r="P1586" i="68" s="1"/>
  <c r="T1586" i="68"/>
  <c r="O1385" i="68"/>
  <c r="P1385" i="68" s="1"/>
  <c r="T1385" i="68"/>
  <c r="U1385" i="68" s="1"/>
  <c r="V1385" i="68" s="1"/>
  <c r="O838" i="68"/>
  <c r="P838" i="68" s="1"/>
  <c r="T838" i="68"/>
  <c r="O774" i="68"/>
  <c r="P774" i="68" s="1"/>
  <c r="T774" i="68"/>
  <c r="U774" i="68" s="1"/>
  <c r="V774" i="68" s="1"/>
  <c r="O565" i="68"/>
  <c r="P565" i="68" s="1"/>
  <c r="T565" i="68"/>
  <c r="O162" i="68"/>
  <c r="P162" i="68" s="1"/>
  <c r="T162" i="68"/>
  <c r="O1536" i="68"/>
  <c r="P1536" i="68" s="1"/>
  <c r="T1536" i="68"/>
  <c r="O861" i="68"/>
  <c r="P861" i="68" s="1"/>
  <c r="T861" i="68"/>
  <c r="O741" i="68"/>
  <c r="P741" i="68" s="1"/>
  <c r="T741" i="68"/>
  <c r="U741" i="68" s="1"/>
  <c r="V741" i="68" s="1"/>
  <c r="O604" i="68"/>
  <c r="P604" i="68" s="1"/>
  <c r="T604" i="68"/>
  <c r="O322" i="68"/>
  <c r="P322" i="68" s="1"/>
  <c r="T322" i="68"/>
  <c r="O209" i="68"/>
  <c r="P209" i="68" s="1"/>
  <c r="T209" i="68"/>
  <c r="O63" i="68"/>
  <c r="P63" i="68" s="1"/>
  <c r="T63" i="68"/>
  <c r="U63" i="68" s="1"/>
  <c r="V63" i="68" s="1"/>
  <c r="O285" i="68"/>
  <c r="P285" i="68" s="1"/>
  <c r="T285" i="68"/>
  <c r="T1818" i="68"/>
  <c r="U1818" i="68" s="1"/>
  <c r="V1818" i="68" s="1"/>
  <c r="T1749" i="68"/>
  <c r="U1749" i="68" s="1"/>
  <c r="V1749" i="68" s="1"/>
  <c r="T1683" i="68"/>
  <c r="U1683" i="68" s="1"/>
  <c r="V1683" i="68" s="1"/>
  <c r="T1617" i="68"/>
  <c r="U1617" i="68" s="1"/>
  <c r="V1617" i="68" s="1"/>
  <c r="T1550" i="68"/>
  <c r="U1550" i="68" s="1"/>
  <c r="V1550" i="68" s="1"/>
  <c r="T1484" i="68"/>
  <c r="U1484" i="68" s="1"/>
  <c r="V1484" i="68" s="1"/>
  <c r="T1798" i="68"/>
  <c r="U1798" i="68" s="1"/>
  <c r="V1798" i="68" s="1"/>
  <c r="T1732" i="68"/>
  <c r="U1732" i="68" s="1"/>
  <c r="V1732" i="68" s="1"/>
  <c r="T1666" i="68"/>
  <c r="U1666" i="68" s="1"/>
  <c r="V1666" i="68" s="1"/>
  <c r="T1467" i="68"/>
  <c r="U1467" i="68" s="1"/>
  <c r="V1467" i="68" s="1"/>
  <c r="T1398" i="68"/>
  <c r="U1398" i="68" s="1"/>
  <c r="V1398" i="68" s="1"/>
  <c r="T1781" i="68"/>
  <c r="U1781" i="68" s="1"/>
  <c r="V1781" i="68" s="1"/>
  <c r="T1583" i="68"/>
  <c r="T1516" i="68"/>
  <c r="U1516" i="68" s="1"/>
  <c r="V1516" i="68" s="1"/>
  <c r="T1450" i="68"/>
  <c r="U1450" i="68" s="1"/>
  <c r="V1450" i="68" s="1"/>
  <c r="T1381" i="68"/>
  <c r="U1381" i="68" s="1"/>
  <c r="V1381" i="68" s="1"/>
  <c r="T1764" i="68"/>
  <c r="U1764" i="68" s="1"/>
  <c r="V1764" i="68" s="1"/>
  <c r="T1697" i="68"/>
  <c r="U1697" i="68" s="1"/>
  <c r="V1697" i="68" s="1"/>
  <c r="T1630" i="68"/>
  <c r="U1630" i="68" s="1"/>
  <c r="V1630" i="68" s="1"/>
  <c r="T1563" i="68"/>
  <c r="U1563" i="68" s="1"/>
  <c r="V1563" i="68" s="1"/>
  <c r="T1497" i="68"/>
  <c r="U1497" i="68" s="1"/>
  <c r="V1497" i="68" s="1"/>
  <c r="T1428" i="68"/>
  <c r="U1428" i="68" s="1"/>
  <c r="V1428" i="68" s="1"/>
  <c r="T1813" i="68"/>
  <c r="U1813" i="68" s="1"/>
  <c r="V1813" i="68" s="1"/>
  <c r="T1745" i="68"/>
  <c r="U1745" i="68" s="1"/>
  <c r="V1745" i="68" s="1"/>
  <c r="T1671" i="68"/>
  <c r="U1671" i="68" s="1"/>
  <c r="V1671" i="68" s="1"/>
  <c r="T1589" i="68"/>
  <c r="U1589" i="68" s="1"/>
  <c r="V1589" i="68" s="1"/>
  <c r="T1403" i="68"/>
  <c r="U1403" i="68" s="1"/>
  <c r="V1403" i="68" s="1"/>
  <c r="T1770" i="68"/>
  <c r="U1770" i="68" s="1"/>
  <c r="V1770" i="68" s="1"/>
  <c r="T1678" i="68"/>
  <c r="U1678" i="68" s="1"/>
  <c r="V1678" i="68" s="1"/>
  <c r="T1588" i="68"/>
  <c r="U1588" i="68" s="1"/>
  <c r="V1588" i="68" s="1"/>
  <c r="T1503" i="68"/>
  <c r="U1503" i="68" s="1"/>
  <c r="V1503" i="68" s="1"/>
  <c r="T1618" i="68"/>
  <c r="U1618" i="68" s="1"/>
  <c r="V1618" i="68" s="1"/>
  <c r="T1408" i="68"/>
  <c r="U1408" i="68" s="1"/>
  <c r="V1408" i="68" s="1"/>
  <c r="T1089" i="68"/>
  <c r="U1089" i="68" s="1"/>
  <c r="V1089" i="68" s="1"/>
  <c r="T771" i="68"/>
  <c r="U771" i="68" s="1"/>
  <c r="V771" i="68" s="1"/>
  <c r="T419" i="68"/>
  <c r="U419" i="68" s="1"/>
  <c r="V419" i="68" s="1"/>
  <c r="T233" i="68"/>
  <c r="U233" i="68" s="1"/>
  <c r="V233" i="68" s="1"/>
  <c r="T59" i="68"/>
  <c r="U59" i="68" s="1"/>
  <c r="V59" i="68" s="1"/>
  <c r="T1425" i="68"/>
  <c r="U1425" i="68" s="1"/>
  <c r="V1425" i="68" s="1"/>
  <c r="T846" i="68"/>
  <c r="U846" i="68" s="1"/>
  <c r="V846" i="68" s="1"/>
  <c r="T580" i="68"/>
  <c r="U580" i="68" s="1"/>
  <c r="V580" i="68" s="1"/>
  <c r="T26" i="68"/>
  <c r="U26" i="68" s="1"/>
  <c r="V26" i="68" s="1"/>
  <c r="T920" i="68"/>
  <c r="U920" i="68" s="1"/>
  <c r="V920" i="68" s="1"/>
  <c r="T653" i="68"/>
  <c r="U653" i="68" s="1"/>
  <c r="V653" i="68" s="1"/>
  <c r="T111" i="68"/>
  <c r="U111" i="68" s="1"/>
  <c r="V111" i="68" s="1"/>
  <c r="T1603" i="68"/>
  <c r="U1603" i="68" s="1"/>
  <c r="V1603" i="68" s="1"/>
  <c r="T602" i="68"/>
  <c r="U602" i="68" s="1"/>
  <c r="V602" i="68" s="1"/>
  <c r="T1075" i="68"/>
  <c r="U1075" i="68" s="1"/>
  <c r="V1075" i="68" s="1"/>
  <c r="T772" i="68"/>
  <c r="U772" i="68" s="1"/>
  <c r="V772" i="68" s="1"/>
  <c r="T234" i="68"/>
  <c r="U234" i="68" s="1"/>
  <c r="V234" i="68" s="1"/>
  <c r="T825" i="68"/>
  <c r="U825" i="68" s="1"/>
  <c r="V825" i="68" s="1"/>
  <c r="T689" i="68"/>
  <c r="U689" i="68" s="1"/>
  <c r="V689" i="68" s="1"/>
  <c r="O520" i="68"/>
  <c r="P520" i="68" s="1"/>
  <c r="T520" i="68"/>
  <c r="U520" i="68" s="1"/>
  <c r="V520" i="68" s="1"/>
  <c r="O103" i="68"/>
  <c r="P103" i="68" s="1"/>
  <c r="T103" i="68"/>
  <c r="U103" i="68" s="1"/>
  <c r="V103" i="68" s="1"/>
  <c r="O183" i="68"/>
  <c r="P183" i="68" s="1"/>
  <c r="T183" i="68"/>
  <c r="U183" i="68" s="1"/>
  <c r="V183" i="68" s="1"/>
  <c r="O100" i="68"/>
  <c r="P100" i="68" s="1"/>
  <c r="T100" i="68"/>
  <c r="U100" i="68" s="1"/>
  <c r="V100" i="68" s="1"/>
  <c r="O1394" i="68"/>
  <c r="P1394" i="68" s="1"/>
  <c r="T1394" i="68"/>
  <c r="O928" i="68"/>
  <c r="P928" i="68" s="1"/>
  <c r="T928" i="68"/>
  <c r="U928" i="68" s="1"/>
  <c r="V928" i="68" s="1"/>
  <c r="O309" i="68"/>
  <c r="P309" i="68" s="1"/>
  <c r="T309" i="68"/>
  <c r="U309" i="68" s="1"/>
  <c r="V309" i="68" s="1"/>
  <c r="O684" i="68"/>
  <c r="P684" i="68" s="1"/>
  <c r="T684" i="68"/>
  <c r="U684" i="68" s="1"/>
  <c r="V684" i="68" s="1"/>
  <c r="T1730" i="68"/>
  <c r="U1730" i="68" s="1"/>
  <c r="V1730" i="68" s="1"/>
  <c r="O1463" i="68"/>
  <c r="P1463" i="68" s="1"/>
  <c r="T1463" i="68"/>
  <c r="O924" i="68"/>
  <c r="P924" i="68" s="1"/>
  <c r="T924" i="68"/>
  <c r="O716" i="68"/>
  <c r="P716" i="68" s="1"/>
  <c r="T716" i="68"/>
  <c r="O237" i="68"/>
  <c r="P237" i="68" s="1"/>
  <c r="T237" i="68"/>
  <c r="O107" i="68"/>
  <c r="P107" i="68" s="1"/>
  <c r="T107" i="68"/>
  <c r="O915" i="68"/>
  <c r="P915" i="68" s="1"/>
  <c r="T915" i="68"/>
  <c r="U915" i="68" s="1"/>
  <c r="V915" i="68" s="1"/>
  <c r="O650" i="68"/>
  <c r="P650" i="68" s="1"/>
  <c r="T650" i="68"/>
  <c r="O180" i="68"/>
  <c r="P180" i="68" s="1"/>
  <c r="T180" i="68"/>
  <c r="O834" i="68"/>
  <c r="P834" i="68" s="1"/>
  <c r="T834" i="68"/>
  <c r="O1800" i="68"/>
  <c r="P1800" i="68" s="1"/>
  <c r="T1800" i="68"/>
  <c r="T791" i="68"/>
  <c r="U791" i="68" s="1"/>
  <c r="V791" i="68" s="1"/>
  <c r="O1544" i="68"/>
  <c r="P1544" i="68" s="1"/>
  <c r="T1544" i="68"/>
  <c r="U1544" i="68" s="1"/>
  <c r="V1544" i="68" s="1"/>
  <c r="O185" i="68"/>
  <c r="P185" i="68" s="1"/>
  <c r="T185" i="68"/>
  <c r="O269" i="68"/>
  <c r="P269" i="68" s="1"/>
  <c r="T269" i="68"/>
  <c r="U269" i="68" s="1"/>
  <c r="V269" i="68" s="1"/>
  <c r="O736" i="68"/>
  <c r="P736" i="68" s="1"/>
  <c r="T736" i="68"/>
  <c r="T1805" i="68"/>
  <c r="U1805" i="68" s="1"/>
  <c r="V1805" i="68" s="1"/>
  <c r="O21" i="68"/>
  <c r="P21" i="68" s="1"/>
  <c r="T21" i="68"/>
  <c r="U21" i="68" s="1"/>
  <c r="V21" i="68" s="1"/>
  <c r="O197" i="68"/>
  <c r="P197" i="68" s="1"/>
  <c r="T197" i="68"/>
  <c r="O884" i="68"/>
  <c r="P884" i="68" s="1"/>
  <c r="T884" i="68"/>
  <c r="O820" i="68"/>
  <c r="P820" i="68" s="1"/>
  <c r="T820" i="68"/>
  <c r="U820" i="68" s="1"/>
  <c r="V820" i="68" s="1"/>
  <c r="O748" i="68"/>
  <c r="P748" i="68" s="1"/>
  <c r="T748" i="68"/>
  <c r="T752" i="68" s="1"/>
  <c r="O547" i="68"/>
  <c r="P547" i="68" s="1"/>
  <c r="T547" i="68"/>
  <c r="O412" i="68"/>
  <c r="P412" i="68" s="1"/>
  <c r="T412" i="68"/>
  <c r="O273" i="68"/>
  <c r="P273" i="68" s="1"/>
  <c r="T273" i="68"/>
  <c r="O127" i="68"/>
  <c r="P127" i="68" s="1"/>
  <c r="T127" i="68"/>
  <c r="O62" i="68"/>
  <c r="P62" i="68" s="1"/>
  <c r="T62" i="68"/>
  <c r="O1768" i="68"/>
  <c r="P1768" i="68" s="1"/>
  <c r="T1768" i="68"/>
  <c r="O761" i="68"/>
  <c r="P761" i="68" s="1"/>
  <c r="T761" i="68"/>
  <c r="U761" i="68" s="1"/>
  <c r="V761" i="68" s="1"/>
  <c r="T83" i="68"/>
  <c r="O880" i="68"/>
  <c r="P880" i="68" s="1"/>
  <c r="T880" i="68"/>
  <c r="O1486" i="68"/>
  <c r="P1486" i="68" s="1"/>
  <c r="T1486" i="68"/>
  <c r="U1486" i="68" s="1"/>
  <c r="V1486" i="68" s="1"/>
  <c r="O1086" i="68"/>
  <c r="P1086" i="68" s="1"/>
  <c r="T1086" i="68"/>
  <c r="O819" i="68"/>
  <c r="P819" i="68" s="1"/>
  <c r="T819" i="68"/>
  <c r="O747" i="68"/>
  <c r="P747" i="68" s="1"/>
  <c r="T747" i="68"/>
  <c r="O618" i="68"/>
  <c r="P618" i="68" s="1"/>
  <c r="T618" i="68"/>
  <c r="T554" i="68"/>
  <c r="O421" i="68"/>
  <c r="P421" i="68" s="1"/>
  <c r="T421" i="68"/>
  <c r="O288" i="68"/>
  <c r="P288" i="68" s="1"/>
  <c r="T288" i="68"/>
  <c r="O142" i="68"/>
  <c r="P142" i="68" s="1"/>
  <c r="T142" i="68"/>
  <c r="O53" i="68"/>
  <c r="P53" i="68" s="1"/>
  <c r="T53" i="68"/>
  <c r="O881" i="68"/>
  <c r="P881" i="68" s="1"/>
  <c r="T881" i="68"/>
  <c r="O140" i="68"/>
  <c r="P140" i="68" s="1"/>
  <c r="T140" i="68"/>
  <c r="U140" i="68" s="1"/>
  <c r="V140" i="68" s="1"/>
  <c r="O1734" i="68"/>
  <c r="P1734" i="68" s="1"/>
  <c r="T1734" i="68"/>
  <c r="O317" i="68"/>
  <c r="P317" i="68" s="1"/>
  <c r="T317" i="68"/>
  <c r="O1469" i="68"/>
  <c r="P1469" i="68" s="1"/>
  <c r="T1469" i="68"/>
  <c r="O931" i="68"/>
  <c r="P931" i="68" s="1"/>
  <c r="T931" i="68"/>
  <c r="T794" i="68"/>
  <c r="O400" i="68"/>
  <c r="P400" i="68" s="1"/>
  <c r="T400" i="68"/>
  <c r="U400" i="68" s="1"/>
  <c r="V400" i="68" s="1"/>
  <c r="O198" i="68"/>
  <c r="P198" i="68" s="1"/>
  <c r="T198" i="68"/>
  <c r="O125" i="68"/>
  <c r="P125" i="68" s="1"/>
  <c r="T125" i="68"/>
  <c r="O1702" i="68"/>
  <c r="P1702" i="68" s="1"/>
  <c r="T1702" i="68"/>
  <c r="U1702" i="68" s="1"/>
  <c r="V1702" i="68" s="1"/>
  <c r="O777" i="68"/>
  <c r="P777" i="68" s="1"/>
  <c r="T777" i="68"/>
  <c r="O310" i="68"/>
  <c r="P310" i="68" s="1"/>
  <c r="T310" i="68"/>
  <c r="T91" i="68"/>
  <c r="O381" i="68"/>
  <c r="P381" i="68" s="1"/>
  <c r="T381" i="68"/>
  <c r="O99" i="68"/>
  <c r="P99" i="68" s="1"/>
  <c r="T99" i="68"/>
  <c r="O525" i="68"/>
  <c r="P525" i="68" s="1"/>
  <c r="T525" i="68"/>
  <c r="U525" i="68" s="1"/>
  <c r="V525" i="68" s="1"/>
  <c r="O1611" i="68"/>
  <c r="P1611" i="68" s="1"/>
  <c r="T1611" i="68"/>
  <c r="O1546" i="68"/>
  <c r="P1546" i="68" s="1"/>
  <c r="T1546" i="68"/>
  <c r="O1098" i="68"/>
  <c r="P1098" i="68" s="1"/>
  <c r="T1098" i="68"/>
  <c r="U1098" i="68" s="1"/>
  <c r="V1098" i="68" s="1"/>
  <c r="O759" i="68"/>
  <c r="P759" i="68" s="1"/>
  <c r="T759" i="68"/>
  <c r="T566" i="68"/>
  <c r="U566" i="68" s="1"/>
  <c r="V566" i="68" s="1"/>
  <c r="O292" i="68"/>
  <c r="P292" i="68" s="1"/>
  <c r="T292" i="68"/>
  <c r="U292" i="68" s="1"/>
  <c r="V292" i="68" s="1"/>
  <c r="O24" i="68"/>
  <c r="P24" i="68" s="1"/>
  <c r="T24" i="68"/>
  <c r="O1088" i="68"/>
  <c r="P1088" i="68" s="1"/>
  <c r="T1088" i="68"/>
  <c r="O797" i="68"/>
  <c r="P797" i="68" s="1"/>
  <c r="T797" i="68"/>
  <c r="O521" i="68"/>
  <c r="P521" i="68" s="1"/>
  <c r="T521" i="68"/>
  <c r="O387" i="68"/>
  <c r="P387" i="68" s="1"/>
  <c r="T387" i="68"/>
  <c r="U387" i="68" s="1"/>
  <c r="V387" i="68" s="1"/>
  <c r="O258" i="68"/>
  <c r="P258" i="68" s="1"/>
  <c r="T258" i="68"/>
  <c r="O417" i="68"/>
  <c r="P417" i="68" s="1"/>
  <c r="T417" i="68"/>
  <c r="O115" i="68"/>
  <c r="P115" i="68" s="1"/>
  <c r="T115" i="68"/>
  <c r="U115" i="68" s="1"/>
  <c r="V115" i="68" s="1"/>
  <c r="O902" i="68"/>
  <c r="P902" i="68" s="1"/>
  <c r="T902" i="68"/>
  <c r="O766" i="68"/>
  <c r="P766" i="68" s="1"/>
  <c r="T766" i="68"/>
  <c r="U766" i="68" s="1"/>
  <c r="V766" i="68" s="1"/>
  <c r="O693" i="68"/>
  <c r="P693" i="68" s="1"/>
  <c r="T693" i="68"/>
  <c r="O629" i="68"/>
  <c r="P629" i="68" s="1"/>
  <c r="T629" i="68"/>
  <c r="O557" i="68"/>
  <c r="P557" i="68" s="1"/>
  <c r="T557" i="68"/>
  <c r="O283" i="68"/>
  <c r="P283" i="68" s="1"/>
  <c r="T283" i="68"/>
  <c r="O218" i="68"/>
  <c r="P218" i="68" s="1"/>
  <c r="T218" i="68"/>
  <c r="U218" i="68" s="1"/>
  <c r="V218" i="68" s="1"/>
  <c r="O1520" i="68"/>
  <c r="P1520" i="68" s="1"/>
  <c r="T1520" i="68"/>
  <c r="O1400" i="68"/>
  <c r="P1400" i="68" s="1"/>
  <c r="T1400" i="68"/>
  <c r="U1400" i="68" s="1"/>
  <c r="V1400" i="68" s="1"/>
  <c r="O845" i="68"/>
  <c r="P845" i="68" s="1"/>
  <c r="T845" i="68"/>
  <c r="O725" i="68"/>
  <c r="P725" i="68" s="1"/>
  <c r="T725" i="68"/>
  <c r="O588" i="68"/>
  <c r="P588" i="68" s="1"/>
  <c r="T588" i="68"/>
  <c r="O306" i="68"/>
  <c r="P306" i="68" s="1"/>
  <c r="T306" i="68"/>
  <c r="U306" i="68" s="1"/>
  <c r="V306" i="68" s="1"/>
  <c r="O193" i="68"/>
  <c r="P193" i="68" s="1"/>
  <c r="T193" i="68"/>
  <c r="O47" i="68"/>
  <c r="P47" i="68" s="1"/>
  <c r="T47" i="68"/>
  <c r="O591" i="68"/>
  <c r="P591" i="68" s="1"/>
  <c r="T591" i="68"/>
  <c r="T1741" i="68"/>
  <c r="U1741" i="68" s="1"/>
  <c r="V1741" i="68" s="1"/>
  <c r="T1675" i="68"/>
  <c r="U1675" i="68" s="1"/>
  <c r="V1675" i="68" s="1"/>
  <c r="T1609" i="68"/>
  <c r="U1609" i="68" s="1"/>
  <c r="V1609" i="68" s="1"/>
  <c r="T1542" i="68"/>
  <c r="T1476" i="68"/>
  <c r="U1476" i="68" s="1"/>
  <c r="V1476" i="68" s="1"/>
  <c r="T1407" i="68"/>
  <c r="U1407" i="68" s="1"/>
  <c r="V1407" i="68" s="1"/>
  <c r="T1724" i="68"/>
  <c r="U1724" i="68" s="1"/>
  <c r="V1724" i="68" s="1"/>
  <c r="T1658" i="68"/>
  <c r="U1658" i="68" s="1"/>
  <c r="V1658" i="68" s="1"/>
  <c r="T1592" i="68"/>
  <c r="U1592" i="68" s="1"/>
  <c r="V1592" i="68" s="1"/>
  <c r="T1525" i="68"/>
  <c r="U1525" i="68" s="1"/>
  <c r="V1525" i="68" s="1"/>
  <c r="T1390" i="68"/>
  <c r="U1390" i="68" s="1"/>
  <c r="V1390" i="68" s="1"/>
  <c r="T1773" i="68"/>
  <c r="U1773" i="68" s="1"/>
  <c r="V1773" i="68" s="1"/>
  <c r="T1706" i="68"/>
  <c r="U1706" i="68" s="1"/>
  <c r="V1706" i="68" s="1"/>
  <c r="T1639" i="68"/>
  <c r="U1639" i="68" s="1"/>
  <c r="V1639" i="68" s="1"/>
  <c r="T1442" i="68"/>
  <c r="U1442" i="68" s="1"/>
  <c r="V1442" i="68" s="1"/>
  <c r="T1754" i="68"/>
  <c r="U1754" i="68" s="1"/>
  <c r="V1754" i="68" s="1"/>
  <c r="T1688" i="68"/>
  <c r="U1688" i="68" s="1"/>
  <c r="V1688" i="68" s="1"/>
  <c r="T1622" i="68"/>
  <c r="U1622" i="68" s="1"/>
  <c r="V1622" i="68" s="1"/>
  <c r="T1489" i="68"/>
  <c r="U1489" i="68" s="1"/>
  <c r="V1489" i="68" s="1"/>
  <c r="T1420" i="68"/>
  <c r="U1420" i="68" s="1"/>
  <c r="V1420" i="68" s="1"/>
  <c r="T1737" i="68"/>
  <c r="U1737" i="68" s="1"/>
  <c r="V1737" i="68" s="1"/>
  <c r="T1663" i="68"/>
  <c r="U1663" i="68" s="1"/>
  <c r="V1663" i="68" s="1"/>
  <c r="T1570" i="68"/>
  <c r="U1570" i="68" s="1"/>
  <c r="V1570" i="68" s="1"/>
  <c r="T1488" i="68"/>
  <c r="U1488" i="68" s="1"/>
  <c r="V1488" i="68" s="1"/>
  <c r="T1395" i="68"/>
  <c r="U1395" i="68" s="1"/>
  <c r="V1395" i="68" s="1"/>
  <c r="T1670" i="68"/>
  <c r="U1670" i="68" s="1"/>
  <c r="V1670" i="68" s="1"/>
  <c r="T1487" i="68"/>
  <c r="U1487" i="68" s="1"/>
  <c r="V1487" i="68" s="1"/>
  <c r="T1402" i="68"/>
  <c r="U1402" i="68" s="1"/>
  <c r="V1402" i="68" s="1"/>
  <c r="T1819" i="68"/>
  <c r="U1819" i="68" s="1"/>
  <c r="V1819" i="68" s="1"/>
  <c r="T1610" i="68"/>
  <c r="U1610" i="68" s="1"/>
  <c r="V1610" i="68" s="1"/>
  <c r="T1493" i="68"/>
  <c r="U1493" i="68" s="1"/>
  <c r="V1493" i="68" s="1"/>
  <c r="T1392" i="68"/>
  <c r="U1392" i="68" s="1"/>
  <c r="V1392" i="68" s="1"/>
  <c r="T1081" i="68"/>
  <c r="U1081" i="68" s="1"/>
  <c r="V1081" i="68" s="1"/>
  <c r="T939" i="68"/>
  <c r="U939" i="68" s="1"/>
  <c r="V939" i="68" s="1"/>
  <c r="T571" i="68"/>
  <c r="U571" i="68" s="1"/>
  <c r="V571" i="68" s="1"/>
  <c r="T399" i="68"/>
  <c r="U399" i="68" s="1"/>
  <c r="V399" i="68" s="1"/>
  <c r="T215" i="68"/>
  <c r="T830" i="68"/>
  <c r="T562" i="68"/>
  <c r="U562" i="68" s="1"/>
  <c r="V562" i="68" s="1"/>
  <c r="T291" i="68"/>
  <c r="U291" i="68" s="1"/>
  <c r="V291" i="68" s="1"/>
  <c r="T904" i="68"/>
  <c r="U904" i="68" s="1"/>
  <c r="V904" i="68" s="1"/>
  <c r="T637" i="68"/>
  <c r="U637" i="68" s="1"/>
  <c r="V637" i="68" s="1"/>
  <c r="T94" i="68"/>
  <c r="U94" i="68" s="1"/>
  <c r="V94" i="68" s="1"/>
  <c r="T1502" i="68"/>
  <c r="U1502" i="68" s="1"/>
  <c r="V1502" i="68" s="1"/>
  <c r="T852" i="68"/>
  <c r="T586" i="68"/>
  <c r="U586" i="68" s="1"/>
  <c r="V586" i="68" s="1"/>
  <c r="T39" i="68"/>
  <c r="U39" i="68" s="1"/>
  <c r="V39" i="68" s="1"/>
  <c r="T783" i="68"/>
  <c r="U783" i="68" s="1"/>
  <c r="V783" i="68" s="1"/>
  <c r="T513" i="68"/>
  <c r="U513" i="68" s="1"/>
  <c r="V513" i="68" s="1"/>
  <c r="T866" i="68"/>
  <c r="U866" i="68" s="1"/>
  <c r="V866" i="68" s="1"/>
  <c r="T705" i="68"/>
  <c r="U705" i="68" s="1"/>
  <c r="V705" i="68" s="1"/>
  <c r="T166" i="68"/>
  <c r="U166" i="68" s="1"/>
  <c r="V166" i="68" s="1"/>
  <c r="T599" i="68"/>
  <c r="U599" i="68" s="1"/>
  <c r="V599" i="68" s="1"/>
  <c r="O1535" i="68"/>
  <c r="P1535" i="68" s="1"/>
  <c r="T1535" i="68"/>
  <c r="O724" i="68"/>
  <c r="P724" i="68" s="1"/>
  <c r="T724" i="68"/>
  <c r="O248" i="68"/>
  <c r="P248" i="68" s="1"/>
  <c r="T248" i="68"/>
  <c r="T663" i="68"/>
  <c r="O923" i="68"/>
  <c r="P923" i="68" s="1"/>
  <c r="T923" i="68"/>
  <c r="U923" i="68" s="1"/>
  <c r="V923" i="68" s="1"/>
  <c r="O527" i="68"/>
  <c r="P527" i="68" s="1"/>
  <c r="T527" i="68"/>
  <c r="O256" i="68"/>
  <c r="P256" i="68" s="1"/>
  <c r="T256" i="68"/>
  <c r="O270" i="68"/>
  <c r="P270" i="68" s="1"/>
  <c r="T270" i="68"/>
  <c r="U270" i="68" s="1"/>
  <c r="V270" i="68" s="1"/>
  <c r="O1117" i="68"/>
  <c r="P1117" i="68" s="1"/>
  <c r="T1117" i="68"/>
  <c r="O770" i="68"/>
  <c r="P770" i="68" s="1"/>
  <c r="T770" i="68"/>
  <c r="O303" i="68"/>
  <c r="P303" i="68" s="1"/>
  <c r="T303" i="68"/>
  <c r="O1628" i="68"/>
  <c r="P1628" i="68" s="1"/>
  <c r="T1628" i="68"/>
  <c r="O542" i="68"/>
  <c r="P542" i="68" s="1"/>
  <c r="T542" i="68"/>
  <c r="U542" i="68" s="1"/>
  <c r="V542" i="68" s="1"/>
  <c r="O203" i="68"/>
  <c r="P203" i="68" s="1"/>
  <c r="T203" i="68"/>
  <c r="O530" i="68"/>
  <c r="P530" i="68" s="1"/>
  <c r="T530" i="68"/>
  <c r="U530" i="68" s="1"/>
  <c r="V530" i="68" s="1"/>
  <c r="O64" i="68"/>
  <c r="P64" i="68" s="1"/>
  <c r="T64" i="68"/>
  <c r="U64" i="68" s="1"/>
  <c r="V64" i="68" s="1"/>
  <c r="T735" i="68"/>
  <c r="U735" i="68" s="1"/>
  <c r="V735" i="68" s="1"/>
  <c r="O592" i="68"/>
  <c r="P592" i="68" s="1"/>
  <c r="T592" i="68"/>
  <c r="O1712" i="68"/>
  <c r="P1712" i="68" s="1"/>
  <c r="T1712" i="68"/>
  <c r="U1712" i="68" s="1"/>
  <c r="V1712" i="68" s="1"/>
  <c r="O385" i="68"/>
  <c r="P385" i="68" s="1"/>
  <c r="T385" i="68"/>
  <c r="U385" i="68" s="1"/>
  <c r="V385" i="68" s="1"/>
  <c r="O157" i="68"/>
  <c r="P157" i="68" s="1"/>
  <c r="T157" i="68"/>
  <c r="T160" i="68" s="1"/>
  <c r="O808" i="68"/>
  <c r="P808" i="68" s="1"/>
  <c r="T808" i="68"/>
  <c r="O792" i="68"/>
  <c r="P792" i="68" s="1"/>
  <c r="T792" i="68"/>
  <c r="U792" i="68" s="1"/>
  <c r="V792" i="68" s="1"/>
  <c r="O522" i="68"/>
  <c r="P522" i="68" s="1"/>
  <c r="T522" i="68"/>
  <c r="O315" i="68"/>
  <c r="P315" i="68" s="1"/>
  <c r="T315" i="68"/>
  <c r="O48" i="68"/>
  <c r="P48" i="68" s="1"/>
  <c r="T48" i="68"/>
  <c r="U48" i="68" s="1"/>
  <c r="V48" i="68" s="1"/>
  <c r="O789" i="68"/>
  <c r="P789" i="68" s="1"/>
  <c r="T789" i="68"/>
  <c r="T1444" i="68"/>
  <c r="U1444" i="68" s="1"/>
  <c r="V1444" i="68" s="1"/>
  <c r="T1445" i="68"/>
  <c r="U1445" i="68" s="1"/>
  <c r="V1445" i="68" s="1"/>
  <c r="O1519" i="68"/>
  <c r="P1519" i="68" s="1"/>
  <c r="T1519" i="68"/>
  <c r="O916" i="68"/>
  <c r="P916" i="68" s="1"/>
  <c r="T916" i="68"/>
  <c r="O643" i="68"/>
  <c r="P643" i="68" s="1"/>
  <c r="T643" i="68"/>
  <c r="O857" i="68"/>
  <c r="P857" i="68" s="1"/>
  <c r="T857" i="68"/>
  <c r="O764" i="68"/>
  <c r="P764" i="68" s="1"/>
  <c r="T764" i="68"/>
  <c r="U764" i="68" s="1"/>
  <c r="V764" i="68" s="1"/>
  <c r="O216" i="68"/>
  <c r="P216" i="68" s="1"/>
  <c r="T216" i="68"/>
  <c r="U216" i="68" s="1"/>
  <c r="V216" i="68" s="1"/>
  <c r="O1811" i="68"/>
  <c r="P1811" i="68" s="1"/>
  <c r="T1811" i="68"/>
  <c r="O1087" i="68"/>
  <c r="P1087" i="68" s="1"/>
  <c r="T1087" i="68"/>
  <c r="U1087" i="68" s="1"/>
  <c r="V1087" i="68" s="1"/>
  <c r="O876" i="68"/>
  <c r="P876" i="68" s="1"/>
  <c r="T876" i="68"/>
  <c r="U876" i="68" s="1"/>
  <c r="V876" i="68" s="1"/>
  <c r="O675" i="68"/>
  <c r="P675" i="68" s="1"/>
  <c r="T675" i="68"/>
  <c r="O603" i="68"/>
  <c r="P603" i="68" s="1"/>
  <c r="T603" i="68"/>
  <c r="O265" i="68"/>
  <c r="P265" i="68" s="1"/>
  <c r="T265" i="68"/>
  <c r="U265" i="68" s="1"/>
  <c r="V265" i="68" s="1"/>
  <c r="O192" i="68"/>
  <c r="P192" i="68" s="1"/>
  <c r="T192" i="68"/>
  <c r="O119" i="68"/>
  <c r="P119" i="68" s="1"/>
  <c r="T119" i="68"/>
  <c r="O54" i="68"/>
  <c r="P54" i="68" s="1"/>
  <c r="T54" i="68"/>
  <c r="O737" i="68"/>
  <c r="P737" i="68" s="1"/>
  <c r="T737" i="68"/>
  <c r="U737" i="68" s="1"/>
  <c r="V737" i="68" s="1"/>
  <c r="O824" i="68"/>
  <c r="P824" i="68" s="1"/>
  <c r="T824" i="68"/>
  <c r="O293" i="68"/>
  <c r="P293" i="68" s="1"/>
  <c r="T293" i="68"/>
  <c r="O1478" i="68"/>
  <c r="P1478" i="68" s="1"/>
  <c r="T1478" i="68"/>
  <c r="O940" i="68"/>
  <c r="P940" i="68" s="1"/>
  <c r="T940" i="68"/>
  <c r="O875" i="68"/>
  <c r="P875" i="68" s="1"/>
  <c r="T875" i="68"/>
  <c r="O674" i="68"/>
  <c r="P674" i="68" s="1"/>
  <c r="T674" i="68"/>
  <c r="T610" i="68"/>
  <c r="O546" i="68"/>
  <c r="P546" i="68" s="1"/>
  <c r="T546" i="68"/>
  <c r="U546" i="68" s="1"/>
  <c r="V546" i="68" s="1"/>
  <c r="O272" i="68"/>
  <c r="P272" i="68" s="1"/>
  <c r="T272" i="68"/>
  <c r="O45" i="68"/>
  <c r="P45" i="68" s="1"/>
  <c r="T45" i="68"/>
  <c r="U45" i="68" s="1"/>
  <c r="V45" i="68" s="1"/>
  <c r="O1092" i="68"/>
  <c r="P1092" i="68" s="1"/>
  <c r="T1092" i="68"/>
  <c r="O849" i="68"/>
  <c r="P849" i="68" s="1"/>
  <c r="T849" i="68"/>
  <c r="U849" i="68" s="1"/>
  <c r="V849" i="68" s="1"/>
  <c r="O631" i="68"/>
  <c r="P631" i="68" s="1"/>
  <c r="T631" i="68"/>
  <c r="O858" i="68"/>
  <c r="P858" i="68" s="1"/>
  <c r="T858" i="68"/>
  <c r="O786" i="68"/>
  <c r="P786" i="68" s="1"/>
  <c r="T786" i="68"/>
  <c r="U786" i="68" s="1"/>
  <c r="V786" i="68" s="1"/>
  <c r="O722" i="68"/>
  <c r="P722" i="68" s="1"/>
  <c r="T722" i="68"/>
  <c r="U722" i="68" s="1"/>
  <c r="V722" i="68" s="1"/>
  <c r="O657" i="68"/>
  <c r="P657" i="68" s="1"/>
  <c r="T657" i="68"/>
  <c r="O593" i="68"/>
  <c r="P593" i="68" s="1"/>
  <c r="T593" i="68"/>
  <c r="O526" i="68"/>
  <c r="P526" i="68" s="1"/>
  <c r="T526" i="68"/>
  <c r="U526" i="68" s="1"/>
  <c r="V526" i="68" s="1"/>
  <c r="O392" i="68"/>
  <c r="P392" i="68" s="1"/>
  <c r="T392" i="68"/>
  <c r="O255" i="68"/>
  <c r="P255" i="68" s="1"/>
  <c r="T255" i="68"/>
  <c r="O190" i="68"/>
  <c r="P190" i="68" s="1"/>
  <c r="T190" i="68"/>
  <c r="U190" i="68" s="1"/>
  <c r="V190" i="68" s="1"/>
  <c r="O44" i="68"/>
  <c r="P44" i="68" s="1"/>
  <c r="T44" i="68"/>
  <c r="O1677" i="68"/>
  <c r="P1677" i="68" s="1"/>
  <c r="T1677" i="68"/>
  <c r="U1677" i="68" s="1"/>
  <c r="V1677" i="68" s="1"/>
  <c r="O745" i="68"/>
  <c r="P745" i="68" s="1"/>
  <c r="T745" i="68"/>
  <c r="O43" i="68"/>
  <c r="P43" i="68" s="1"/>
  <c r="T43" i="68"/>
  <c r="O1668" i="68"/>
  <c r="P1668" i="68" s="1"/>
  <c r="T1668" i="68"/>
  <c r="U1668" i="68" s="1"/>
  <c r="V1668" i="68" s="1"/>
  <c r="O929" i="68"/>
  <c r="P929" i="68" s="1"/>
  <c r="T929" i="68"/>
  <c r="U929" i="68" s="1"/>
  <c r="V929" i="68" s="1"/>
  <c r="O58" i="68"/>
  <c r="P58" i="68" s="1"/>
  <c r="T58" i="68"/>
  <c r="U58" i="68" s="1"/>
  <c r="V58" i="68" s="1"/>
  <c r="O1100" i="68"/>
  <c r="P1100" i="68" s="1"/>
  <c r="T1100" i="68"/>
  <c r="U1100" i="68" s="1"/>
  <c r="V1100" i="68" s="1"/>
  <c r="O213" i="68"/>
  <c r="P213" i="68" s="1"/>
  <c r="T213" i="68"/>
  <c r="U213" i="68" s="1"/>
  <c r="V213" i="68" s="1"/>
  <c r="O1090" i="68"/>
  <c r="P1090" i="68" s="1"/>
  <c r="T1090" i="68"/>
  <c r="O879" i="68"/>
  <c r="P879" i="68" s="1"/>
  <c r="T879" i="68"/>
  <c r="U879" i="68" s="1"/>
  <c r="V879" i="68" s="1"/>
  <c r="O815" i="68"/>
  <c r="P815" i="68" s="1"/>
  <c r="T815" i="68"/>
  <c r="U815" i="68" s="1"/>
  <c r="V815" i="68" s="1"/>
  <c r="O751" i="68"/>
  <c r="P751" i="68" s="1"/>
  <c r="T751" i="68"/>
  <c r="U751" i="68" s="1"/>
  <c r="V751" i="68" s="1"/>
  <c r="O686" i="68"/>
  <c r="P686" i="68" s="1"/>
  <c r="T686" i="68"/>
  <c r="O622" i="68"/>
  <c r="P622" i="68" s="1"/>
  <c r="T622" i="68"/>
  <c r="U622" i="68" s="1"/>
  <c r="V622" i="68" s="1"/>
  <c r="O558" i="68"/>
  <c r="P558" i="68" s="1"/>
  <c r="T558" i="68"/>
  <c r="U558" i="68" s="1"/>
  <c r="V558" i="68" s="1"/>
  <c r="O415" i="68"/>
  <c r="P415" i="68" s="1"/>
  <c r="T415" i="68"/>
  <c r="O219" i="68"/>
  <c r="P219" i="68" s="1"/>
  <c r="T219" i="68"/>
  <c r="O154" i="68"/>
  <c r="P154" i="68" s="1"/>
  <c r="T154" i="68"/>
  <c r="U154" i="68" s="1"/>
  <c r="V154" i="68" s="1"/>
  <c r="O1072" i="68"/>
  <c r="P1072" i="68" s="1"/>
  <c r="T1072" i="68"/>
  <c r="U1072" i="68" s="1"/>
  <c r="V1072" i="68" s="1"/>
  <c r="O781" i="68"/>
  <c r="P781" i="68" s="1"/>
  <c r="T781" i="68"/>
  <c r="U781" i="68" s="1"/>
  <c r="V781" i="68" s="1"/>
  <c r="O370" i="68"/>
  <c r="P370" i="68" s="1"/>
  <c r="T370" i="68"/>
  <c r="U370" i="68" s="1"/>
  <c r="V370" i="68" s="1"/>
  <c r="T87" i="68"/>
  <c r="O896" i="68"/>
  <c r="P896" i="68" s="1"/>
  <c r="T896" i="68"/>
  <c r="U896" i="68" s="1"/>
  <c r="V896" i="68" s="1"/>
  <c r="O1634" i="68"/>
  <c r="P1634" i="68" s="1"/>
  <c r="T1634" i="68"/>
  <c r="U1634" i="68" s="1"/>
  <c r="V1634" i="68" s="1"/>
  <c r="O1105" i="68"/>
  <c r="P1105" i="68" s="1"/>
  <c r="T1105" i="68"/>
  <c r="U1105" i="68" s="1"/>
  <c r="V1105" i="68" s="1"/>
  <c r="O822" i="68"/>
  <c r="P822" i="68" s="1"/>
  <c r="T822" i="68"/>
  <c r="U822" i="68" s="1"/>
  <c r="V822" i="68" s="1"/>
  <c r="O750" i="68"/>
  <c r="P750" i="68" s="1"/>
  <c r="T750" i="68"/>
  <c r="U750" i="68" s="1"/>
  <c r="V750" i="68" s="1"/>
  <c r="O685" i="68"/>
  <c r="P685" i="68" s="1"/>
  <c r="T685" i="68"/>
  <c r="U685" i="68" s="1"/>
  <c r="V685" i="68" s="1"/>
  <c r="O621" i="68"/>
  <c r="P621" i="68" s="1"/>
  <c r="T621" i="68"/>
  <c r="O549" i="68"/>
  <c r="P549" i="68" s="1"/>
  <c r="T549" i="68"/>
  <c r="U549" i="68" s="1"/>
  <c r="V549" i="68" s="1"/>
  <c r="O404" i="68"/>
  <c r="P404" i="68" s="1"/>
  <c r="T404" i="68"/>
  <c r="U404" i="68" s="1"/>
  <c r="V404" i="68" s="1"/>
  <c r="T145" i="68"/>
  <c r="U145" i="68" s="1"/>
  <c r="V145" i="68" s="1"/>
  <c r="O80" i="68"/>
  <c r="P80" i="68" s="1"/>
  <c r="T80" i="68"/>
  <c r="O1384" i="68"/>
  <c r="P1384" i="68" s="1"/>
  <c r="T1384" i="68"/>
  <c r="O829" i="68"/>
  <c r="P829" i="68" s="1"/>
  <c r="T829" i="68"/>
  <c r="U829" i="68" s="1"/>
  <c r="V829" i="68" s="1"/>
  <c r="O556" i="68"/>
  <c r="P556" i="68" s="1"/>
  <c r="T556" i="68"/>
  <c r="U556" i="68" s="1"/>
  <c r="V556" i="68" s="1"/>
  <c r="O290" i="68"/>
  <c r="P290" i="68" s="1"/>
  <c r="T290" i="68"/>
  <c r="O864" i="68"/>
  <c r="P864" i="68" s="1"/>
  <c r="T864" i="68"/>
  <c r="T867" i="68" s="1"/>
  <c r="T543" i="68"/>
  <c r="U543" i="68" s="1"/>
  <c r="V543" i="68" s="1"/>
  <c r="T1799" i="68"/>
  <c r="U1799" i="68" s="1"/>
  <c r="V1799" i="68" s="1"/>
  <c r="T1733" i="68"/>
  <c r="U1733" i="68" s="1"/>
  <c r="V1733" i="68" s="1"/>
  <c r="T1667" i="68"/>
  <c r="U1667" i="68" s="1"/>
  <c r="V1667" i="68" s="1"/>
  <c r="T1601" i="68"/>
  <c r="U1601" i="68" s="1"/>
  <c r="V1601" i="68" s="1"/>
  <c r="T1534" i="68"/>
  <c r="U1534" i="68" s="1"/>
  <c r="V1534" i="68" s="1"/>
  <c r="T1468" i="68"/>
  <c r="U1468" i="68" s="1"/>
  <c r="V1468" i="68" s="1"/>
  <c r="T1399" i="68"/>
  <c r="U1399" i="68" s="1"/>
  <c r="V1399" i="68" s="1"/>
  <c r="T1782" i="68"/>
  <c r="U1782" i="68" s="1"/>
  <c r="V1782" i="68" s="1"/>
  <c r="T1584" i="68"/>
  <c r="U1584" i="68" s="1"/>
  <c r="V1584" i="68" s="1"/>
  <c r="T1517" i="68"/>
  <c r="U1517" i="68" s="1"/>
  <c r="V1517" i="68" s="1"/>
  <c r="T1451" i="68"/>
  <c r="U1451" i="68" s="1"/>
  <c r="V1451" i="68" s="1"/>
  <c r="T1382" i="68"/>
  <c r="U1382" i="68" s="1"/>
  <c r="V1382" i="68" s="1"/>
  <c r="T1120" i="68"/>
  <c r="U1120" i="68" s="1"/>
  <c r="V1120" i="68" s="1"/>
  <c r="T1765" i="68"/>
  <c r="U1765" i="68" s="1"/>
  <c r="V1765" i="68" s="1"/>
  <c r="T1698" i="68"/>
  <c r="U1698" i="68" s="1"/>
  <c r="V1698" i="68" s="1"/>
  <c r="T1631" i="68"/>
  <c r="U1631" i="68" s="1"/>
  <c r="V1631" i="68" s="1"/>
  <c r="T1564" i="68"/>
  <c r="U1564" i="68" s="1"/>
  <c r="V1564" i="68" s="1"/>
  <c r="T1498" i="68"/>
  <c r="U1498" i="68" s="1"/>
  <c r="V1498" i="68" s="1"/>
  <c r="T1814" i="68"/>
  <c r="U1814" i="68" s="1"/>
  <c r="V1814" i="68" s="1"/>
  <c r="T1746" i="68"/>
  <c r="U1746" i="68" s="1"/>
  <c r="V1746" i="68" s="1"/>
  <c r="T1680" i="68"/>
  <c r="U1680" i="68" s="1"/>
  <c r="V1680" i="68" s="1"/>
  <c r="T1547" i="68"/>
  <c r="U1547" i="68" s="1"/>
  <c r="V1547" i="68" s="1"/>
  <c r="T1412" i="68"/>
  <c r="U1412" i="68" s="1"/>
  <c r="V1412" i="68" s="1"/>
  <c r="T1795" i="68"/>
  <c r="U1795" i="68" s="1"/>
  <c r="V1795" i="68" s="1"/>
  <c r="T1729" i="68"/>
  <c r="U1729" i="68" s="1"/>
  <c r="V1729" i="68" s="1"/>
  <c r="T1655" i="68"/>
  <c r="U1655" i="68" s="1"/>
  <c r="V1655" i="68" s="1"/>
  <c r="T1562" i="68"/>
  <c r="U1562" i="68" s="1"/>
  <c r="V1562" i="68" s="1"/>
  <c r="T1472" i="68"/>
  <c r="U1472" i="68" s="1"/>
  <c r="V1472" i="68" s="1"/>
  <c r="T1387" i="68"/>
  <c r="U1387" i="68" s="1"/>
  <c r="V1387" i="68" s="1"/>
  <c r="T1125" i="68"/>
  <c r="U1125" i="68" s="1"/>
  <c r="V1125" i="68" s="1"/>
  <c r="T1744" i="68"/>
  <c r="U1744" i="68" s="1"/>
  <c r="V1744" i="68" s="1"/>
  <c r="T1652" i="68"/>
  <c r="T1479" i="68"/>
  <c r="U1479" i="68" s="1"/>
  <c r="V1479" i="68" s="1"/>
  <c r="T1386" i="68"/>
  <c r="U1386" i="68" s="1"/>
  <c r="V1386" i="68" s="1"/>
  <c r="T1810" i="68"/>
  <c r="U1810" i="68" s="1"/>
  <c r="V1810" i="68" s="1"/>
  <c r="T1692" i="68"/>
  <c r="U1692" i="68" s="1"/>
  <c r="V1692" i="68" s="1"/>
  <c r="T1594" i="68"/>
  <c r="U1594" i="68" s="1"/>
  <c r="V1594" i="68" s="1"/>
  <c r="T1485" i="68"/>
  <c r="U1485" i="68" s="1"/>
  <c r="V1485" i="68" s="1"/>
  <c r="T906" i="68"/>
  <c r="U906" i="68" s="1"/>
  <c r="V906" i="68" s="1"/>
  <c r="T555" i="68"/>
  <c r="U555" i="68" s="1"/>
  <c r="V555" i="68" s="1"/>
  <c r="T690" i="68"/>
  <c r="U690" i="68" s="1"/>
  <c r="V690" i="68" s="1"/>
  <c r="T778" i="68"/>
  <c r="U778" i="68" s="1"/>
  <c r="V778" i="68" s="1"/>
  <c r="T240" i="68"/>
  <c r="U240" i="68" s="1"/>
  <c r="V240" i="68" s="1"/>
  <c r="T531" i="68"/>
  <c r="U531" i="68" s="1"/>
  <c r="V531" i="68" s="1"/>
  <c r="T853" i="68"/>
  <c r="U853" i="68" s="1"/>
  <c r="V853" i="68" s="1"/>
  <c r="T587" i="68"/>
  <c r="U587" i="68" s="1"/>
  <c r="V587" i="68" s="1"/>
  <c r="T314" i="68"/>
  <c r="U314" i="68" s="1"/>
  <c r="V314" i="68" s="1"/>
  <c r="T40" i="68"/>
  <c r="U40" i="68" s="1"/>
  <c r="V40" i="68" s="1"/>
  <c r="T1078" i="68"/>
  <c r="T800" i="68"/>
  <c r="U800" i="68" s="1"/>
  <c r="V800" i="68" s="1"/>
  <c r="T733" i="68"/>
  <c r="U733" i="68" s="1"/>
  <c r="V733" i="68" s="1"/>
  <c r="T734" i="68"/>
  <c r="T38" i="68"/>
  <c r="U38" i="68" s="1"/>
  <c r="V38" i="68" s="1"/>
  <c r="T98" i="68"/>
  <c r="U98" i="68" s="1"/>
  <c r="V98" i="68" s="1"/>
  <c r="T52" i="68"/>
  <c r="U52" i="68" s="1"/>
  <c r="V52" i="68" s="1"/>
  <c r="T217" i="68"/>
  <c r="U217" i="68" s="1"/>
  <c r="V217" i="68" s="1"/>
  <c r="Y93" i="61"/>
  <c r="X93" i="61"/>
  <c r="U1113" i="68" l="1"/>
  <c r="T1122" i="68"/>
  <c r="U852" i="68"/>
  <c r="T862" i="68"/>
  <c r="U215" i="68"/>
  <c r="T221" i="68"/>
  <c r="T152" i="68"/>
  <c r="T175" i="68" s="1"/>
  <c r="T176" i="68" s="1"/>
  <c r="T108" i="68"/>
  <c r="U808" i="68"/>
  <c r="V808" i="68" s="1"/>
  <c r="U618" i="68"/>
  <c r="V618" i="68" s="1"/>
  <c r="T532" i="68"/>
  <c r="T55" i="68"/>
  <c r="U1652" i="68"/>
  <c r="T1672" i="68"/>
  <c r="U1511" i="68"/>
  <c r="T1531" i="68"/>
  <c r="T1576" i="68" s="1"/>
  <c r="U1373" i="68"/>
  <c r="T1396" i="68"/>
  <c r="T1430" i="68" s="1"/>
  <c r="U875" i="68"/>
  <c r="T882" i="68"/>
  <c r="T887" i="68" s="1"/>
  <c r="T775" i="68"/>
  <c r="T639" i="68"/>
  <c r="U1434" i="68"/>
  <c r="T1458" i="68"/>
  <c r="T1505" i="68" s="1"/>
  <c r="T1506" i="68" s="1"/>
  <c r="T250" i="68"/>
  <c r="T275" i="68" s="1"/>
  <c r="T323" i="68"/>
  <c r="U372" i="68"/>
  <c r="T373" i="68"/>
  <c r="T377" i="68" s="1"/>
  <c r="U405" i="68"/>
  <c r="T410" i="68"/>
  <c r="U574" i="68"/>
  <c r="T589" i="68"/>
  <c r="T612" i="68" s="1"/>
  <c r="T613" i="68" s="1"/>
  <c r="T665" i="68"/>
  <c r="T666" i="68" s="1"/>
  <c r="U714" i="68"/>
  <c r="T729" i="68"/>
  <c r="U734" i="68"/>
  <c r="T738" i="68"/>
  <c r="U780" i="68"/>
  <c r="T784" i="68"/>
  <c r="S1826" i="68"/>
  <c r="U895" i="68"/>
  <c r="V895" i="68" s="1"/>
  <c r="T910" i="68"/>
  <c r="T943" i="68" s="1"/>
  <c r="U916" i="68"/>
  <c r="V916" i="68" s="1"/>
  <c r="U1078" i="68"/>
  <c r="T1094" i="68"/>
  <c r="U1099" i="68"/>
  <c r="T1103" i="68"/>
  <c r="U1492" i="68"/>
  <c r="T1495" i="68"/>
  <c r="U1583" i="68"/>
  <c r="T1599" i="68"/>
  <c r="U1761" i="68"/>
  <c r="T1777" i="68"/>
  <c r="T1807" i="68" s="1"/>
  <c r="U1637" i="68"/>
  <c r="T1640" i="68"/>
  <c r="U1682" i="68"/>
  <c r="T1686" i="68"/>
  <c r="U1711" i="68"/>
  <c r="T1714" i="68"/>
  <c r="U1542" i="68"/>
  <c r="T1548" i="68"/>
  <c r="U840" i="68"/>
  <c r="T843" i="68"/>
  <c r="U830" i="68"/>
  <c r="T831" i="68"/>
  <c r="T660" i="68"/>
  <c r="V875" i="68"/>
  <c r="U669" i="68"/>
  <c r="U381" i="68"/>
  <c r="T401" i="68"/>
  <c r="U180" i="68"/>
  <c r="T199" i="68"/>
  <c r="T226" i="68" s="1"/>
  <c r="U392" i="68"/>
  <c r="V392" i="68" s="1"/>
  <c r="U289" i="68"/>
  <c r="V289" i="68" s="1"/>
  <c r="U282" i="68"/>
  <c r="T298" i="68"/>
  <c r="U238" i="68"/>
  <c r="V238" i="68" s="1"/>
  <c r="U82" i="68"/>
  <c r="V82" i="68" s="1"/>
  <c r="U290" i="68"/>
  <c r="V290" i="68" s="1"/>
  <c r="U80" i="68"/>
  <c r="V80" i="68" s="1"/>
  <c r="U674" i="68"/>
  <c r="V674" i="68" s="1"/>
  <c r="U293" i="68"/>
  <c r="V293" i="68" s="1"/>
  <c r="U119" i="68"/>
  <c r="V119" i="68" s="1"/>
  <c r="U675" i="68"/>
  <c r="V675" i="68" s="1"/>
  <c r="U643" i="68"/>
  <c r="V643" i="68" s="1"/>
  <c r="U789" i="68"/>
  <c r="V789" i="68" s="1"/>
  <c r="U203" i="68"/>
  <c r="V203" i="68" s="1"/>
  <c r="U770" i="68"/>
  <c r="V770" i="68" s="1"/>
  <c r="U724" i="68"/>
  <c r="V724" i="68" s="1"/>
  <c r="U53" i="68"/>
  <c r="V53" i="68" s="1"/>
  <c r="U834" i="68"/>
  <c r="V834" i="68" s="1"/>
  <c r="U650" i="68"/>
  <c r="V650" i="68" s="1"/>
  <c r="U716" i="68"/>
  <c r="V716" i="68" s="1"/>
  <c r="U322" i="68"/>
  <c r="V322" i="68" s="1"/>
  <c r="U696" i="68"/>
  <c r="V696" i="68" s="1"/>
  <c r="U548" i="68"/>
  <c r="V548" i="68" s="1"/>
  <c r="U294" i="68"/>
  <c r="V294" i="68" s="1"/>
  <c r="U271" i="68"/>
  <c r="U143" i="68"/>
  <c r="V143" i="68" s="1"/>
  <c r="U627" i="68"/>
  <c r="V627" i="68" s="1"/>
  <c r="U121" i="68"/>
  <c r="V121" i="68" s="1"/>
  <c r="U519" i="68"/>
  <c r="V519" i="68" s="1"/>
  <c r="U49" i="68"/>
  <c r="V49" i="68" s="1"/>
  <c r="U903" i="68"/>
  <c r="V903" i="68" s="1"/>
  <c r="U259" i="68"/>
  <c r="V259" i="68" s="1"/>
  <c r="U594" i="68"/>
  <c r="V594" i="68" s="1"/>
  <c r="U523" i="68"/>
  <c r="V523" i="68" s="1"/>
  <c r="U1379" i="68"/>
  <c r="V1379" i="68" s="1"/>
  <c r="U917" i="68"/>
  <c r="V917" i="68" s="1"/>
  <c r="U749" i="68"/>
  <c r="V749" i="68" s="1"/>
  <c r="U261" i="68"/>
  <c r="V261" i="68" s="1"/>
  <c r="U1701" i="68"/>
  <c r="V1701" i="68" s="1"/>
  <c r="U50" i="68"/>
  <c r="V50" i="68" s="1"/>
  <c r="U636" i="68"/>
  <c r="V636" i="68" s="1"/>
  <c r="U81" i="68"/>
  <c r="V81" i="68" s="1"/>
  <c r="U1595" i="68"/>
  <c r="V1595" i="68" s="1"/>
  <c r="U697" i="68"/>
  <c r="V697" i="68" s="1"/>
  <c r="U260" i="68"/>
  <c r="V260" i="68" s="1"/>
  <c r="U898" i="68"/>
  <c r="V898" i="68" s="1"/>
  <c r="U194" i="68"/>
  <c r="V194" i="68" s="1"/>
  <c r="U842" i="68"/>
  <c r="V842" i="68" s="1"/>
  <c r="U386" i="68"/>
  <c r="V386" i="68" s="1"/>
  <c r="U272" i="68"/>
  <c r="V272" i="68" s="1"/>
  <c r="U663" i="68"/>
  <c r="V663" i="68" s="1"/>
  <c r="U1463" i="68"/>
  <c r="V1463" i="68" s="1"/>
  <c r="U27" i="68"/>
  <c r="V27" i="68" s="1"/>
  <c r="U204" i="68"/>
  <c r="U295" i="68"/>
  <c r="V295" i="68" s="1"/>
  <c r="U320" i="68"/>
  <c r="U137" i="68"/>
  <c r="V137" i="68" s="1"/>
  <c r="U941" i="68"/>
  <c r="V941" i="68" s="1"/>
  <c r="U908" i="68"/>
  <c r="U864" i="68"/>
  <c r="U1384" i="68"/>
  <c r="V1384" i="68" s="1"/>
  <c r="U1478" i="68"/>
  <c r="V1478" i="68" s="1"/>
  <c r="U54" i="68"/>
  <c r="V54" i="68" s="1"/>
  <c r="U1811" i="68"/>
  <c r="V1811" i="68" s="1"/>
  <c r="U522" i="68"/>
  <c r="V522" i="68" s="1"/>
  <c r="U157" i="68"/>
  <c r="U592" i="68"/>
  <c r="V592" i="68" s="1"/>
  <c r="U303" i="68"/>
  <c r="V303" i="68" s="1"/>
  <c r="U547" i="68"/>
  <c r="V547" i="68" s="1"/>
  <c r="U237" i="68"/>
  <c r="V237" i="68" s="1"/>
  <c r="U1096" i="68"/>
  <c r="V1096" i="68" s="1"/>
  <c r="U171" i="68"/>
  <c r="V171" i="68" s="1"/>
  <c r="U767" i="68"/>
  <c r="V767" i="68" s="1"/>
  <c r="U123" i="68"/>
  <c r="V123" i="68" s="1"/>
  <c r="U1083" i="68"/>
  <c r="V1083" i="68" s="1"/>
  <c r="U905" i="68"/>
  <c r="V905" i="68" s="1"/>
  <c r="U296" i="68"/>
  <c r="V296" i="68" s="1"/>
  <c r="U1494" i="68"/>
  <c r="V1494" i="68" s="1"/>
  <c r="U422" i="68"/>
  <c r="V422" i="68" s="1"/>
  <c r="U900" i="68"/>
  <c r="V900" i="68" s="1"/>
  <c r="U901" i="68"/>
  <c r="V901" i="68" s="1"/>
  <c r="U230" i="68"/>
  <c r="U1112" i="68"/>
  <c r="V1112" i="68" s="1"/>
  <c r="U744" i="68"/>
  <c r="V744" i="68" s="1"/>
  <c r="U659" i="68"/>
  <c r="U1602" i="68"/>
  <c r="V1602" i="68" s="1"/>
  <c r="U16" i="68"/>
  <c r="T17" i="68"/>
  <c r="U658" i="68"/>
  <c r="V658" i="68" s="1"/>
  <c r="U219" i="68"/>
  <c r="V219" i="68" s="1"/>
  <c r="U1090" i="68"/>
  <c r="V1090" i="68" s="1"/>
  <c r="U745" i="68"/>
  <c r="V745" i="68" s="1"/>
  <c r="U255" i="68"/>
  <c r="V255" i="68" s="1"/>
  <c r="U657" i="68"/>
  <c r="V657" i="68" s="1"/>
  <c r="U1394" i="68"/>
  <c r="V1394" i="68" s="1"/>
  <c r="U105" i="68"/>
  <c r="V105" i="68" s="1"/>
  <c r="U782" i="68"/>
  <c r="V782" i="68" s="1"/>
  <c r="U728" i="68"/>
  <c r="V728" i="68" s="1"/>
  <c r="U141" i="68"/>
  <c r="V141" i="68" s="1"/>
  <c r="U398" i="68"/>
  <c r="V398" i="68" s="1"/>
  <c r="U835" i="68"/>
  <c r="V835" i="68" s="1"/>
  <c r="U855" i="68"/>
  <c r="V855" i="68" s="1"/>
  <c r="U74" i="68"/>
  <c r="V74" i="68" s="1"/>
  <c r="U662" i="68"/>
  <c r="U579" i="68"/>
  <c r="V579" i="68" s="1"/>
  <c r="U821" i="68"/>
  <c r="V821" i="68" s="1"/>
  <c r="U202" i="68"/>
  <c r="V202" i="68" s="1"/>
  <c r="U311" i="68"/>
  <c r="V311" i="68" s="1"/>
  <c r="U850" i="68"/>
  <c r="V850" i="68" s="1"/>
  <c r="U1728" i="68"/>
  <c r="V1728" i="68" s="1"/>
  <c r="U75" i="68"/>
  <c r="V75" i="68" s="1"/>
  <c r="U768" i="68"/>
  <c r="V768" i="68" s="1"/>
  <c r="U46" i="68"/>
  <c r="V46" i="68" s="1"/>
  <c r="U528" i="68"/>
  <c r="V528" i="68" s="1"/>
  <c r="U1079" i="68"/>
  <c r="V1079" i="68" s="1"/>
  <c r="U224" i="68"/>
  <c r="V224" i="68" s="1"/>
  <c r="U10" i="68"/>
  <c r="T14" i="68"/>
  <c r="U37" i="68"/>
  <c r="V37" i="68" s="1"/>
  <c r="U91" i="68"/>
  <c r="U47" i="68"/>
  <c r="V47" i="68" s="1"/>
  <c r="U725" i="68"/>
  <c r="V725" i="68" s="1"/>
  <c r="U629" i="68"/>
  <c r="V629" i="68" s="1"/>
  <c r="U24" i="68"/>
  <c r="V24" i="68" s="1"/>
  <c r="U1611" i="68"/>
  <c r="V1611" i="68" s="1"/>
  <c r="U777" i="68"/>
  <c r="V777" i="68" s="1"/>
  <c r="U198" i="68"/>
  <c r="V198" i="68" s="1"/>
  <c r="U931" i="68"/>
  <c r="V931" i="68" s="1"/>
  <c r="U317" i="68"/>
  <c r="V317" i="68" s="1"/>
  <c r="U881" i="68"/>
  <c r="V881" i="68" s="1"/>
  <c r="U747" i="68"/>
  <c r="V747" i="68" s="1"/>
  <c r="U880" i="68"/>
  <c r="V880" i="68" s="1"/>
  <c r="U62" i="68"/>
  <c r="V62" i="68" s="1"/>
  <c r="V67" i="68"/>
  <c r="U279" i="68"/>
  <c r="V279" i="68" s="1"/>
  <c r="U553" i="68"/>
  <c r="V553" i="68" s="1"/>
  <c r="U818" i="68"/>
  <c r="V818" i="68" s="1"/>
  <c r="U1596" i="68"/>
  <c r="V1596" i="68" s="1"/>
  <c r="U304" i="68"/>
  <c r="U634" i="68"/>
  <c r="V634" i="68" s="1"/>
  <c r="U899" i="68"/>
  <c r="V899" i="68" s="1"/>
  <c r="U156" i="68"/>
  <c r="V156" i="68" s="1"/>
  <c r="U700" i="68"/>
  <c r="V700" i="68" s="1"/>
  <c r="U567" i="68"/>
  <c r="V567" i="68" s="1"/>
  <c r="U680" i="68"/>
  <c r="V680" i="68" s="1"/>
  <c r="U51" i="68"/>
  <c r="V51" i="68" s="1"/>
  <c r="U241" i="68"/>
  <c r="V241" i="68" s="1"/>
  <c r="U885" i="68"/>
  <c r="V885" i="68" s="1"/>
  <c r="U760" i="68"/>
  <c r="V760" i="68" s="1"/>
  <c r="U187" i="68"/>
  <c r="V187" i="68" s="1"/>
  <c r="U188" i="68"/>
  <c r="V188" i="68" s="1"/>
  <c r="U624" i="68"/>
  <c r="V624" i="68" s="1"/>
  <c r="U149" i="68"/>
  <c r="V149" i="68" s="1"/>
  <c r="U1769" i="68"/>
  <c r="V1769" i="68" s="1"/>
  <c r="U167" i="68"/>
  <c r="V167" i="68" s="1"/>
  <c r="U578" i="68"/>
  <c r="V578" i="68" s="1"/>
  <c r="U524" i="68"/>
  <c r="V524" i="68" s="1"/>
  <c r="U1462" i="68"/>
  <c r="U933" i="68"/>
  <c r="V933" i="68" s="1"/>
  <c r="U1661" i="68"/>
  <c r="V1661" i="68" s="1"/>
  <c r="U193" i="68"/>
  <c r="V193" i="68" s="1"/>
  <c r="U845" i="68"/>
  <c r="V845" i="68" s="1"/>
  <c r="U693" i="68"/>
  <c r="V693" i="68" s="1"/>
  <c r="U258" i="68"/>
  <c r="V258" i="68" s="1"/>
  <c r="U797" i="68"/>
  <c r="V797" i="68" s="1"/>
  <c r="U99" i="68"/>
  <c r="U1734" i="68"/>
  <c r="V1734" i="68" s="1"/>
  <c r="U288" i="68"/>
  <c r="V288" i="68" s="1"/>
  <c r="U554" i="68"/>
  <c r="V554" i="68" s="1"/>
  <c r="U819" i="68"/>
  <c r="V819" i="68" s="1"/>
  <c r="U1086" i="68"/>
  <c r="V1086" i="68" s="1"/>
  <c r="U83" i="68"/>
  <c r="V83" i="68" s="1"/>
  <c r="U127" i="68"/>
  <c r="V127" i="68" s="1"/>
  <c r="U412" i="68"/>
  <c r="V412" i="68" s="1"/>
  <c r="U748" i="68"/>
  <c r="U197" i="68"/>
  <c r="V197" i="68" s="1"/>
  <c r="U285" i="68"/>
  <c r="V285" i="68" s="1"/>
  <c r="U209" i="68"/>
  <c r="V209" i="68" s="1"/>
  <c r="U861" i="68"/>
  <c r="V861" i="68" s="1"/>
  <c r="U162" i="68"/>
  <c r="V162" i="68" s="1"/>
  <c r="U565" i="68"/>
  <c r="V565" i="68" s="1"/>
  <c r="U147" i="68"/>
  <c r="V147" i="68" s="1"/>
  <c r="U403" i="68"/>
  <c r="V403" i="68" s="1"/>
  <c r="U106" i="68"/>
  <c r="V106" i="68" s="1"/>
  <c r="U833" i="68"/>
  <c r="V833" i="68" s="1"/>
  <c r="U664" i="68"/>
  <c r="V664" i="68" s="1"/>
  <c r="U1784" i="68"/>
  <c r="V1784" i="68" s="1"/>
  <c r="U827" i="68"/>
  <c r="V827" i="68" s="1"/>
  <c r="U124" i="68"/>
  <c r="V124" i="68" s="1"/>
  <c r="U208" i="68"/>
  <c r="V208" i="68" s="1"/>
  <c r="U828" i="68"/>
  <c r="V828" i="68" s="1"/>
  <c r="U151" i="68"/>
  <c r="V151" i="68" s="1"/>
  <c r="U73" i="68"/>
  <c r="V73" i="68" s="1"/>
  <c r="U621" i="68"/>
  <c r="U87" i="68"/>
  <c r="U415" i="68"/>
  <c r="V415" i="68" s="1"/>
  <c r="U686" i="68"/>
  <c r="V686" i="68" s="1"/>
  <c r="U43" i="68"/>
  <c r="U44" i="68"/>
  <c r="V44" i="68" s="1"/>
  <c r="U593" i="68"/>
  <c r="V593" i="68" s="1"/>
  <c r="U858" i="68"/>
  <c r="V858" i="68" s="1"/>
  <c r="U631" i="68"/>
  <c r="V631" i="68" s="1"/>
  <c r="U1092" i="68"/>
  <c r="V1092" i="68" s="1"/>
  <c r="U610" i="68"/>
  <c r="V610" i="68" s="1"/>
  <c r="U940" i="68"/>
  <c r="V940" i="68" s="1"/>
  <c r="U824" i="68"/>
  <c r="V824" i="68" s="1"/>
  <c r="U192" i="68"/>
  <c r="V192" i="68" s="1"/>
  <c r="U603" i="68"/>
  <c r="V603" i="68" s="1"/>
  <c r="U857" i="68"/>
  <c r="V857" i="68" s="1"/>
  <c r="U1519" i="68"/>
  <c r="V1519" i="68" s="1"/>
  <c r="U315" i="68"/>
  <c r="V315" i="68" s="1"/>
  <c r="U1117" i="68"/>
  <c r="V1117" i="68" s="1"/>
  <c r="U256" i="68"/>
  <c r="V256" i="68" s="1"/>
  <c r="U1535" i="68"/>
  <c r="V1535" i="68" s="1"/>
  <c r="U736" i="68"/>
  <c r="V736" i="68" s="1"/>
  <c r="U185" i="68"/>
  <c r="V185" i="68" s="1"/>
  <c r="U1800" i="68"/>
  <c r="V1800" i="68" s="1"/>
  <c r="U107" i="68"/>
  <c r="V107" i="68" s="1"/>
  <c r="U924" i="68"/>
  <c r="V924" i="68" s="1"/>
  <c r="U1695" i="68"/>
  <c r="V1695" i="68" s="1"/>
  <c r="U205" i="68"/>
  <c r="V205" i="68" s="1"/>
  <c r="U1613" i="68"/>
  <c r="V1613" i="68" s="1"/>
  <c r="U368" i="68"/>
  <c r="V368" i="68" s="1"/>
  <c r="U1762" i="68"/>
  <c r="V1762" i="68" s="1"/>
  <c r="U1116" i="68"/>
  <c r="V1116" i="68" s="1"/>
  <c r="U305" i="68"/>
  <c r="V305" i="68" s="1"/>
  <c r="U1587" i="68"/>
  <c r="V1587" i="68" s="1"/>
  <c r="U101" i="68"/>
  <c r="V101" i="68" s="1"/>
  <c r="U632" i="68"/>
  <c r="V632" i="68" s="1"/>
  <c r="U242" i="68"/>
  <c r="V242" i="68" s="1"/>
  <c r="U790" i="68"/>
  <c r="V790" i="68" s="1"/>
  <c r="U169" i="68"/>
  <c r="V169" i="68" s="1"/>
  <c r="U1528" i="68"/>
  <c r="V1528" i="68" s="1"/>
  <c r="U316" i="68"/>
  <c r="V316" i="68" s="1"/>
  <c r="U654" i="68"/>
  <c r="V654" i="68" s="1"/>
  <c r="U287" i="68"/>
  <c r="V287" i="68" s="1"/>
  <c r="U139" i="68"/>
  <c r="U721" i="68"/>
  <c r="V721" i="68" s="1"/>
  <c r="U239" i="68"/>
  <c r="V239" i="68" s="1"/>
  <c r="U642" i="68"/>
  <c r="V642" i="68" s="1"/>
  <c r="U1110" i="68"/>
  <c r="V1110" i="68" s="1"/>
  <c r="U1411" i="68"/>
  <c r="V1411" i="68" s="1"/>
  <c r="U688" i="68"/>
  <c r="V688" i="68" s="1"/>
  <c r="U1685" i="68"/>
  <c r="V1685" i="68" s="1"/>
  <c r="U559" i="68"/>
  <c r="V559" i="68" s="1"/>
  <c r="U1669" i="68"/>
  <c r="V1669" i="68" s="1"/>
  <c r="U1628" i="68"/>
  <c r="V1628" i="68" s="1"/>
  <c r="U527" i="68"/>
  <c r="V527" i="68" s="1"/>
  <c r="U248" i="68"/>
  <c r="V248" i="68" s="1"/>
  <c r="U577" i="68"/>
  <c r="V577" i="68" s="1"/>
  <c r="U644" i="68"/>
  <c r="V644" i="68" s="1"/>
  <c r="U1448" i="68"/>
  <c r="V1448" i="68" s="1"/>
  <c r="U854" i="68"/>
  <c r="V854" i="68" s="1"/>
  <c r="U1401" i="68"/>
  <c r="V1401" i="68" s="1"/>
  <c r="U57" i="68"/>
  <c r="V57" i="68" s="1"/>
  <c r="U921" i="68"/>
  <c r="U1067" i="68"/>
  <c r="V1067" i="68" s="1"/>
  <c r="U625" i="68"/>
  <c r="V625" i="68" s="1"/>
  <c r="U1101" i="68"/>
  <c r="V1101" i="68" s="1"/>
  <c r="U1446" i="68"/>
  <c r="V1446" i="68" s="1"/>
  <c r="U552" i="68"/>
  <c r="V552" i="68" s="1"/>
  <c r="U909" i="68"/>
  <c r="V909" i="68" s="1"/>
  <c r="U393" i="68"/>
  <c r="V393" i="68" s="1"/>
  <c r="U715" i="68"/>
  <c r="V715" i="68" s="1"/>
  <c r="U591" i="68"/>
  <c r="V591" i="68" s="1"/>
  <c r="U588" i="68"/>
  <c r="V588" i="68" s="1"/>
  <c r="U1520" i="68"/>
  <c r="V1520" i="68" s="1"/>
  <c r="U283" i="68"/>
  <c r="V283" i="68" s="1"/>
  <c r="U557" i="68"/>
  <c r="V557" i="68" s="1"/>
  <c r="U902" i="68"/>
  <c r="V902" i="68" s="1"/>
  <c r="U417" i="68"/>
  <c r="V417" i="68" s="1"/>
  <c r="U521" i="68"/>
  <c r="U1088" i="68"/>
  <c r="V1088" i="68" s="1"/>
  <c r="U759" i="68"/>
  <c r="U1546" i="68"/>
  <c r="V1546" i="68" s="1"/>
  <c r="U310" i="68"/>
  <c r="V310" i="68" s="1"/>
  <c r="U125" i="68"/>
  <c r="V125" i="68" s="1"/>
  <c r="U794" i="68"/>
  <c r="V794" i="68" s="1"/>
  <c r="U1469" i="68"/>
  <c r="V1469" i="68" s="1"/>
  <c r="U142" i="68"/>
  <c r="V142" i="68" s="1"/>
  <c r="U421" i="68"/>
  <c r="V421" i="68" s="1"/>
  <c r="U1768" i="68"/>
  <c r="V1768" i="68" s="1"/>
  <c r="U273" i="68"/>
  <c r="V273" i="68" s="1"/>
  <c r="U884" i="68"/>
  <c r="V884" i="68" s="1"/>
  <c r="U604" i="68"/>
  <c r="V604" i="68" s="1"/>
  <c r="U1536" i="68"/>
  <c r="V1536" i="68" s="1"/>
  <c r="U838" i="68"/>
  <c r="V838" i="68" s="1"/>
  <c r="U1586" i="68"/>
  <c r="V1586" i="68" s="1"/>
  <c r="U120" i="68"/>
  <c r="V120" i="68" s="1"/>
  <c r="U676" i="68"/>
  <c r="V676" i="68" s="1"/>
  <c r="U1480" i="68"/>
  <c r="V1480" i="68" s="1"/>
  <c r="U235" i="68"/>
  <c r="V235" i="68" s="1"/>
  <c r="U1106" i="68"/>
  <c r="V1106" i="68" s="1"/>
  <c r="U60" i="68"/>
  <c r="U1085" i="68"/>
  <c r="V1085" i="68" s="1"/>
  <c r="U173" i="68"/>
  <c r="V173" i="68" s="1"/>
  <c r="U150" i="68"/>
  <c r="V150" i="68" s="1"/>
  <c r="U406" i="68"/>
  <c r="V406" i="68" s="1"/>
  <c r="U70" i="68"/>
  <c r="V70" i="68" s="1"/>
  <c r="U691" i="68"/>
  <c r="V691" i="68" s="1"/>
  <c r="U1567" i="68"/>
  <c r="V1567" i="68" s="1"/>
  <c r="U635" i="68"/>
  <c r="V635" i="68" s="1"/>
  <c r="U726" i="68"/>
  <c r="V726" i="68" s="1"/>
  <c r="U656" i="68"/>
  <c r="V656" i="68" s="1"/>
  <c r="U779" i="68"/>
  <c r="V779" i="68" s="1"/>
  <c r="U397" i="68"/>
  <c r="V397" i="68" s="1"/>
  <c r="Z93" i="61"/>
  <c r="V1113" i="68" l="1"/>
  <c r="V1122" i="68" s="1"/>
  <c r="U1122" i="68"/>
  <c r="V882" i="68"/>
  <c r="V887" i="68" s="1"/>
  <c r="U882" i="68"/>
  <c r="U887" i="68" s="1"/>
  <c r="V852" i="68"/>
  <c r="V862" i="68" s="1"/>
  <c r="U862" i="68"/>
  <c r="T802" i="68"/>
  <c r="T753" i="68"/>
  <c r="V215" i="68"/>
  <c r="V221" i="68" s="1"/>
  <c r="U221" i="68"/>
  <c r="V669" i="68"/>
  <c r="V672" i="68" s="1"/>
  <c r="V707" i="68" s="1"/>
  <c r="U672" i="68"/>
  <c r="U707" i="68" s="1"/>
  <c r="V139" i="68"/>
  <c r="V152" i="68" s="1"/>
  <c r="V175" i="68" s="1"/>
  <c r="U152" i="68"/>
  <c r="U175" i="68" s="1"/>
  <c r="T1715" i="68"/>
  <c r="V1652" i="68"/>
  <c r="V1672" i="68" s="1"/>
  <c r="U1672" i="68"/>
  <c r="T1648" i="68"/>
  <c r="V1511" i="68"/>
  <c r="V1531" i="68" s="1"/>
  <c r="U1531" i="68"/>
  <c r="V1373" i="68"/>
  <c r="V1396" i="68" s="1"/>
  <c r="V1430" i="68" s="1"/>
  <c r="U1396" i="68"/>
  <c r="U1430" i="68" s="1"/>
  <c r="T871" i="68"/>
  <c r="V1434" i="68"/>
  <c r="V1458" i="68" s="1"/>
  <c r="U1458" i="68"/>
  <c r="K7" i="19"/>
  <c r="S1827" i="68"/>
  <c r="S180" i="59"/>
  <c r="T327" i="68"/>
  <c r="T328" i="68" s="1"/>
  <c r="V320" i="68"/>
  <c r="V323" i="68" s="1"/>
  <c r="U323" i="68"/>
  <c r="V372" i="68"/>
  <c r="V373" i="68" s="1"/>
  <c r="V377" i="68" s="1"/>
  <c r="U373" i="68"/>
  <c r="U377" i="68" s="1"/>
  <c r="T426" i="68"/>
  <c r="T508" i="68" s="1"/>
  <c r="V405" i="68"/>
  <c r="V410" i="68" s="1"/>
  <c r="U410" i="68"/>
  <c r="V574" i="68"/>
  <c r="V589" i="68" s="1"/>
  <c r="V612" i="68" s="1"/>
  <c r="V613" i="68" s="1"/>
  <c r="U589" i="68"/>
  <c r="U612" i="68" s="1"/>
  <c r="U613" i="68" s="1"/>
  <c r="V621" i="68"/>
  <c r="V639" i="68" s="1"/>
  <c r="U639" i="68"/>
  <c r="V662" i="68"/>
  <c r="V665" i="68" s="1"/>
  <c r="U665" i="68"/>
  <c r="V714" i="68"/>
  <c r="V729" i="68" s="1"/>
  <c r="U729" i="68"/>
  <c r="V734" i="68"/>
  <c r="V738" i="68" s="1"/>
  <c r="U738" i="68"/>
  <c r="V759" i="68"/>
  <c r="V775" i="68" s="1"/>
  <c r="U775" i="68"/>
  <c r="V780" i="68"/>
  <c r="V784" i="68" s="1"/>
  <c r="U784" i="68"/>
  <c r="V864" i="68"/>
  <c r="V867" i="68" s="1"/>
  <c r="U867" i="68"/>
  <c r="V921" i="68"/>
  <c r="T1131" i="68"/>
  <c r="V1078" i="68"/>
  <c r="V1094" i="68" s="1"/>
  <c r="U1094" i="68"/>
  <c r="V1099" i="68"/>
  <c r="V1103" i="68" s="1"/>
  <c r="U1103" i="68"/>
  <c r="V1492" i="68"/>
  <c r="V1495" i="68" s="1"/>
  <c r="U1495" i="68"/>
  <c r="V1583" i="68"/>
  <c r="V1599" i="68" s="1"/>
  <c r="U1599" i="68"/>
  <c r="V1761" i="68"/>
  <c r="V1777" i="68" s="1"/>
  <c r="V1807" i="68" s="1"/>
  <c r="U1777" i="68"/>
  <c r="U1807" i="68" s="1"/>
  <c r="V1462" i="68"/>
  <c r="V1474" i="68" s="1"/>
  <c r="U1474" i="68"/>
  <c r="V1637" i="68"/>
  <c r="V1640" i="68" s="1"/>
  <c r="U1640" i="68"/>
  <c r="V1682" i="68"/>
  <c r="V1686" i="68" s="1"/>
  <c r="U1686" i="68"/>
  <c r="V1711" i="68"/>
  <c r="V1714" i="68" s="1"/>
  <c r="U1714" i="68"/>
  <c r="V1542" i="68"/>
  <c r="V1548" i="68" s="1"/>
  <c r="U1548" i="68"/>
  <c r="V908" i="68"/>
  <c r="V910" i="68" s="1"/>
  <c r="U910" i="68"/>
  <c r="U943" i="68" s="1"/>
  <c r="V840" i="68"/>
  <c r="V843" i="68" s="1"/>
  <c r="U843" i="68"/>
  <c r="V830" i="68"/>
  <c r="V831" i="68" s="1"/>
  <c r="U831" i="68"/>
  <c r="V748" i="68"/>
  <c r="V752" i="68" s="1"/>
  <c r="U752" i="68"/>
  <c r="V659" i="68"/>
  <c r="V660" i="68" s="1"/>
  <c r="U660" i="68"/>
  <c r="V521" i="68"/>
  <c r="V532" i="68" s="1"/>
  <c r="U532" i="68"/>
  <c r="V381" i="68"/>
  <c r="V401" i="68" s="1"/>
  <c r="V426" i="68" s="1"/>
  <c r="V508" i="68" s="1"/>
  <c r="U401" i="68"/>
  <c r="U426" i="68" s="1"/>
  <c r="U508" i="68" s="1"/>
  <c r="V230" i="68"/>
  <c r="V250" i="68" s="1"/>
  <c r="U250" i="68"/>
  <c r="V180" i="68"/>
  <c r="V199" i="68" s="1"/>
  <c r="U199" i="68"/>
  <c r="V91" i="68"/>
  <c r="V108" i="68" s="1"/>
  <c r="U108" i="68"/>
  <c r="V87" i="68"/>
  <c r="V176" i="68" s="1"/>
  <c r="U176" i="68"/>
  <c r="V304" i="68"/>
  <c r="V307" i="68" s="1"/>
  <c r="U307" i="68"/>
  <c r="V282" i="68"/>
  <c r="V298" i="68" s="1"/>
  <c r="U298" i="68"/>
  <c r="U327" i="68" s="1"/>
  <c r="V271" i="68"/>
  <c r="V274" i="68" s="1"/>
  <c r="U274" i="68"/>
  <c r="V204" i="68"/>
  <c r="V206" i="68" s="1"/>
  <c r="U206" i="68"/>
  <c r="V157" i="68"/>
  <c r="V160" i="68" s="1"/>
  <c r="U160" i="68"/>
  <c r="V99" i="68"/>
  <c r="V43" i="68"/>
  <c r="V55" i="68" s="1"/>
  <c r="U55" i="68"/>
  <c r="V60" i="68"/>
  <c r="V65" i="68" s="1"/>
  <c r="U65" i="68"/>
  <c r="U14" i="68"/>
  <c r="V10" i="68"/>
  <c r="V14" i="68" s="1"/>
  <c r="V16" i="68"/>
  <c r="V17" i="68" s="1"/>
  <c r="U17" i="68"/>
  <c r="AB93" i="61"/>
  <c r="AA93" i="61"/>
  <c r="V1715" i="68" l="1"/>
  <c r="U1715" i="68"/>
  <c r="T1825" i="68"/>
  <c r="U1576" i="68"/>
  <c r="V1576" i="68"/>
  <c r="U802" i="68"/>
  <c r="T803" i="68"/>
  <c r="U666" i="68"/>
  <c r="T1368" i="68"/>
  <c r="V802" i="68"/>
  <c r="U753" i="68"/>
  <c r="U803" i="68" s="1"/>
  <c r="V1648" i="68"/>
  <c r="U1648" i="68"/>
  <c r="U1825" i="68" s="1"/>
  <c r="V666" i="68"/>
  <c r="U275" i="68"/>
  <c r="U226" i="68"/>
  <c r="V226" i="68"/>
  <c r="U1131" i="68"/>
  <c r="V1131" i="68"/>
  <c r="V275" i="68"/>
  <c r="V327" i="68"/>
  <c r="V753" i="68"/>
  <c r="U871" i="68"/>
  <c r="V871" i="68"/>
  <c r="V943" i="68"/>
  <c r="V1505" i="68"/>
  <c r="V1506" i="68" s="1"/>
  <c r="U1505" i="68"/>
  <c r="U1506" i="68" s="1"/>
  <c r="V1825" i="68" l="1"/>
  <c r="U1368" i="68"/>
  <c r="T1826" i="68"/>
  <c r="L7" i="19" s="1"/>
  <c r="U328" i="68"/>
  <c r="V803" i="68"/>
  <c r="V328" i="68"/>
  <c r="V1368" i="68"/>
  <c r="S187" i="59"/>
  <c r="J49" i="19"/>
  <c r="U1826" i="68" l="1"/>
  <c r="M7" i="19" s="1"/>
  <c r="T1827" i="68"/>
  <c r="T180" i="59"/>
  <c r="T187" i="59" s="1"/>
  <c r="V1826" i="68"/>
  <c r="N7" i="19" s="1"/>
  <c r="K13" i="19"/>
  <c r="K49" i="19"/>
  <c r="U1827" i="68" l="1"/>
  <c r="U180" i="59"/>
  <c r="V180" i="59"/>
  <c r="V187" i="59" s="1"/>
  <c r="V1827" i="68"/>
  <c r="U187" i="59"/>
  <c r="L13" i="19"/>
  <c r="L49" i="19"/>
  <c r="W1827" i="68" l="1"/>
  <c r="L32" i="19" s="1"/>
  <c r="L36" i="19" s="1"/>
  <c r="N13" i="19"/>
  <c r="N49" i="19"/>
  <c r="M13" i="19"/>
  <c r="M49" i="19"/>
  <c r="W67" i="61" l="1"/>
  <c r="X67" i="61" s="1"/>
  <c r="Y67" i="61" s="1"/>
  <c r="Z67" i="61" s="1"/>
  <c r="AA67" i="61" s="1"/>
  <c r="AB67" i="61" s="1"/>
  <c r="W64" i="61"/>
  <c r="X64" i="61" s="1"/>
  <c r="Y64" i="61" s="1"/>
  <c r="U96" i="61"/>
  <c r="Q95" i="61"/>
  <c r="W93" i="61"/>
  <c r="U93" i="61"/>
  <c r="U95" i="61" s="1"/>
  <c r="Q86" i="61"/>
  <c r="Q81" i="61"/>
  <c r="O60" i="61"/>
  <c r="Q54" i="61"/>
  <c r="W46" i="61"/>
  <c r="X46" i="61" s="1"/>
  <c r="Y46" i="61" s="1"/>
  <c r="Z46" i="61" s="1"/>
  <c r="AA46" i="61" s="1"/>
  <c r="AB46" i="61" s="1"/>
  <c r="W45" i="61"/>
  <c r="X45" i="61" s="1"/>
  <c r="Y45" i="61" s="1"/>
  <c r="Z45" i="61" s="1"/>
  <c r="AA45" i="61" s="1"/>
  <c r="AB45" i="61" s="1"/>
  <c r="P45" i="61"/>
  <c r="L45" i="61"/>
  <c r="J45" i="61"/>
  <c r="H45" i="61"/>
  <c r="F45" i="61"/>
  <c r="D45" i="61"/>
  <c r="O32" i="61"/>
  <c r="M32" i="61"/>
  <c r="M56" i="61" s="1"/>
  <c r="K32" i="61"/>
  <c r="K36" i="61" s="1"/>
  <c r="I32" i="61"/>
  <c r="I56" i="61" s="1"/>
  <c r="G32" i="61"/>
  <c r="G56" i="61" s="1"/>
  <c r="E32" i="61"/>
  <c r="E51" i="61" s="1"/>
  <c r="C32" i="61"/>
  <c r="C36" i="61" s="1"/>
  <c r="W30" i="61"/>
  <c r="X30" i="61" s="1"/>
  <c r="Y30" i="61" s="1"/>
  <c r="Z30" i="61" s="1"/>
  <c r="AA30" i="61" s="1"/>
  <c r="AB30" i="61" s="1"/>
  <c r="L30" i="61"/>
  <c r="J30" i="61"/>
  <c r="H30" i="61"/>
  <c r="F30" i="61"/>
  <c r="D30" i="61"/>
  <c r="L28" i="61"/>
  <c r="J28" i="61"/>
  <c r="H28" i="61"/>
  <c r="F28" i="61"/>
  <c r="D28" i="61"/>
  <c r="W26" i="61"/>
  <c r="X26" i="61" s="1"/>
  <c r="Y26" i="61" s="1"/>
  <c r="Z26" i="61" s="1"/>
  <c r="AA26" i="61" s="1"/>
  <c r="AB26" i="61" s="1"/>
  <c r="L25" i="61"/>
  <c r="J25" i="61"/>
  <c r="H25" i="61"/>
  <c r="F25" i="61"/>
  <c r="D25" i="61"/>
  <c r="W21" i="61"/>
  <c r="X21" i="61" s="1"/>
  <c r="Y21" i="61" s="1"/>
  <c r="Z21" i="61" s="1"/>
  <c r="AA21" i="61" s="1"/>
  <c r="AB21" i="61" s="1"/>
  <c r="O21" i="61"/>
  <c r="W14" i="61"/>
  <c r="X14" i="61" s="1"/>
  <c r="Y14" i="61" s="1"/>
  <c r="Z14" i="61" s="1"/>
  <c r="AA14" i="61" s="1"/>
  <c r="AB14" i="61" s="1"/>
  <c r="U12" i="61"/>
  <c r="O12" i="61"/>
  <c r="M11" i="61"/>
  <c r="K11" i="61"/>
  <c r="I11" i="61"/>
  <c r="G11" i="61"/>
  <c r="E11" i="61"/>
  <c r="C11" i="61"/>
  <c r="U8" i="61"/>
  <c r="Q8" i="61"/>
  <c r="R8" i="61" s="1"/>
  <c r="O8" i="61"/>
  <c r="M8" i="61"/>
  <c r="K8" i="61"/>
  <c r="K18" i="61" s="1"/>
  <c r="K44" i="61" s="1"/>
  <c r="K47" i="61" s="1"/>
  <c r="I8" i="61"/>
  <c r="I18" i="61" s="1"/>
  <c r="G8" i="61"/>
  <c r="E8" i="61"/>
  <c r="C8" i="61"/>
  <c r="C18" i="61" s="1"/>
  <c r="C20" i="61" s="1"/>
  <c r="C22" i="61" s="1"/>
  <c r="W6" i="61"/>
  <c r="X6" i="61" s="1"/>
  <c r="Y6" i="61" s="1"/>
  <c r="Z6" i="61" s="1"/>
  <c r="AA6" i="61" s="1"/>
  <c r="AB6" i="61" s="1"/>
  <c r="L6" i="61"/>
  <c r="J6" i="61"/>
  <c r="H6" i="61"/>
  <c r="F6" i="61"/>
  <c r="D6" i="61"/>
  <c r="L4" i="61"/>
  <c r="J4" i="61"/>
  <c r="H4" i="61"/>
  <c r="F4" i="61"/>
  <c r="D4" i="61"/>
  <c r="U15" i="61" l="1"/>
  <c r="U44" i="61" s="1"/>
  <c r="U47" i="61" s="1"/>
  <c r="T8" i="61"/>
  <c r="P32" i="61"/>
  <c r="R32" i="61"/>
  <c r="Q15" i="61"/>
  <c r="P8" i="61"/>
  <c r="N45" i="61"/>
  <c r="O36" i="61"/>
  <c r="N32" i="61"/>
  <c r="O15" i="61"/>
  <c r="O18" i="61" s="1"/>
  <c r="N8" i="61"/>
  <c r="G18" i="61"/>
  <c r="G20" i="61" s="1"/>
  <c r="G22" i="61" s="1"/>
  <c r="F8" i="61"/>
  <c r="E18" i="61"/>
  <c r="E20" i="61" s="1"/>
  <c r="E22" i="61" s="1"/>
  <c r="D8" i="61"/>
  <c r="W25" i="61"/>
  <c r="X4" i="61" s="1"/>
  <c r="W4" i="61"/>
  <c r="Z64" i="61"/>
  <c r="U32" i="61"/>
  <c r="L8" i="61"/>
  <c r="O51" i="61"/>
  <c r="J8" i="61"/>
  <c r="D32" i="61"/>
  <c r="O56" i="61"/>
  <c r="H8" i="61"/>
  <c r="Q56" i="61"/>
  <c r="O20" i="61"/>
  <c r="O22" i="61" s="1"/>
  <c r="M18" i="61"/>
  <c r="M44" i="61" s="1"/>
  <c r="M47" i="61" s="1"/>
  <c r="L32" i="61"/>
  <c r="M51" i="61"/>
  <c r="U18" i="61"/>
  <c r="G51" i="61"/>
  <c r="C56" i="61"/>
  <c r="F32" i="61"/>
  <c r="Q57" i="61"/>
  <c r="Q62" i="61" s="1"/>
  <c r="Q84" i="61" s="1"/>
  <c r="Q85" i="61" s="1"/>
  <c r="Q87" i="61" s="1"/>
  <c r="K51" i="61"/>
  <c r="H32" i="61"/>
  <c r="O57" i="61"/>
  <c r="Q11" i="61" s="1"/>
  <c r="Q10" i="61" s="1"/>
  <c r="Q44" i="61" s="1"/>
  <c r="Q47" i="61" s="1"/>
  <c r="U97" i="61"/>
  <c r="U99" i="61" s="1"/>
  <c r="M62" i="61"/>
  <c r="O11" i="61"/>
  <c r="O10" i="61" s="1"/>
  <c r="I44" i="61"/>
  <c r="I47" i="61" s="1"/>
  <c r="I20" i="61"/>
  <c r="I22" i="61" s="1"/>
  <c r="K49" i="61"/>
  <c r="K50" i="61" s="1"/>
  <c r="C38" i="61"/>
  <c r="Q18" i="61"/>
  <c r="R18" i="61" s="1"/>
  <c r="J18" i="61"/>
  <c r="E36" i="61"/>
  <c r="D36" i="61" s="1"/>
  <c r="M36" i="61"/>
  <c r="L36" i="61" s="1"/>
  <c r="M37" i="61" s="1"/>
  <c r="I51" i="61"/>
  <c r="G36" i="61"/>
  <c r="E56" i="61"/>
  <c r="K20" i="61"/>
  <c r="K22" i="61" s="1"/>
  <c r="Q36" i="61"/>
  <c r="I36" i="61"/>
  <c r="Q51" i="61"/>
  <c r="C44" i="61"/>
  <c r="C47" i="61" s="1"/>
  <c r="C49" i="61" s="1"/>
  <c r="C50" i="61" s="1"/>
  <c r="J32" i="61"/>
  <c r="C51" i="61"/>
  <c r="K56" i="61"/>
  <c r="U65" i="61" l="1"/>
  <c r="T32" i="61"/>
  <c r="U20" i="61"/>
  <c r="U22" i="61" s="1"/>
  <c r="T22" i="61" s="1"/>
  <c r="T18" i="61"/>
  <c r="Q20" i="61"/>
  <c r="Q22" i="61" s="1"/>
  <c r="Q38" i="61" s="1"/>
  <c r="Q69" i="61" s="1"/>
  <c r="P36" i="61"/>
  <c r="R36" i="61"/>
  <c r="H18" i="61"/>
  <c r="O44" i="61"/>
  <c r="O47" i="61" s="1"/>
  <c r="O49" i="61" s="1"/>
  <c r="O59" i="61" s="1"/>
  <c r="P18" i="61"/>
  <c r="O38" i="61"/>
  <c r="N18" i="61"/>
  <c r="E44" i="61"/>
  <c r="E47" i="61" s="1"/>
  <c r="D47" i="61" s="1"/>
  <c r="N36" i="61"/>
  <c r="D18" i="61"/>
  <c r="F22" i="61"/>
  <c r="F18" i="61"/>
  <c r="G44" i="61"/>
  <c r="G47" i="61" s="1"/>
  <c r="F47" i="61" s="1"/>
  <c r="AA64" i="61"/>
  <c r="X8" i="61"/>
  <c r="X15" i="61" s="1"/>
  <c r="X25" i="61"/>
  <c r="U36" i="61"/>
  <c r="W32" i="61"/>
  <c r="W65" i="61" s="1"/>
  <c r="U112" i="61"/>
  <c r="U124" i="61" s="1"/>
  <c r="U101" i="61"/>
  <c r="W100" i="61"/>
  <c r="U56" i="61"/>
  <c r="U57" i="61" s="1"/>
  <c r="U62" i="61" s="1"/>
  <c r="U122" i="61" s="1"/>
  <c r="M20" i="61"/>
  <c r="M22" i="61" s="1"/>
  <c r="M38" i="61" s="1"/>
  <c r="M49" i="61"/>
  <c r="L18" i="61"/>
  <c r="O62" i="61"/>
  <c r="O73" i="61" s="1"/>
  <c r="H36" i="61"/>
  <c r="Q49" i="61"/>
  <c r="Q59" i="61" s="1"/>
  <c r="Q60" i="61" s="1"/>
  <c r="Q73" i="61" s="1"/>
  <c r="C59" i="61"/>
  <c r="W8" i="61"/>
  <c r="F36" i="61"/>
  <c r="D22" i="61"/>
  <c r="E38" i="61"/>
  <c r="G38" i="61"/>
  <c r="J22" i="61"/>
  <c r="K38" i="61"/>
  <c r="K59" i="61"/>
  <c r="I38" i="61"/>
  <c r="H22" i="61"/>
  <c r="I49" i="61"/>
  <c r="I50" i="61" s="1"/>
  <c r="I59" i="61" s="1"/>
  <c r="J36" i="61"/>
  <c r="M73" i="61"/>
  <c r="J47" i="61"/>
  <c r="U49" i="61" l="1"/>
  <c r="U117" i="61" s="1"/>
  <c r="T36" i="61"/>
  <c r="H47" i="61"/>
  <c r="G49" i="61"/>
  <c r="G50" i="61" s="1"/>
  <c r="G59" i="61" s="1"/>
  <c r="P22" i="61"/>
  <c r="R22" i="61"/>
  <c r="E49" i="61"/>
  <c r="E50" i="61" s="1"/>
  <c r="E59" i="61" s="1"/>
  <c r="N22" i="61"/>
  <c r="AB64" i="61"/>
  <c r="Y4" i="61"/>
  <c r="Y8" i="61" s="1"/>
  <c r="Y15" i="61" s="1"/>
  <c r="Y18" i="61" s="1"/>
  <c r="Y25" i="61"/>
  <c r="X18" i="61"/>
  <c r="W36" i="61"/>
  <c r="W51" i="61" s="1"/>
  <c r="W60" i="61" s="1"/>
  <c r="U119" i="61"/>
  <c r="U51" i="61"/>
  <c r="U60" i="61" s="1"/>
  <c r="U38" i="61"/>
  <c r="U69" i="61" s="1"/>
  <c r="U132" i="61" s="1"/>
  <c r="U73" i="61"/>
  <c r="X32" i="61"/>
  <c r="U84" i="61"/>
  <c r="W10" i="61" s="1"/>
  <c r="W56" i="61"/>
  <c r="W57" i="61" s="1"/>
  <c r="W62" i="61" s="1"/>
  <c r="X11" i="61" s="1"/>
  <c r="W11" i="61"/>
  <c r="W112" i="61"/>
  <c r="W124" i="61" s="1"/>
  <c r="L22" i="61"/>
  <c r="W15" i="61"/>
  <c r="L47" i="61"/>
  <c r="N47" i="61" s="1"/>
  <c r="U85" i="61" l="1"/>
  <c r="U87" i="61" s="1"/>
  <c r="P47" i="61"/>
  <c r="R47" i="61" s="1"/>
  <c r="Z4" i="61"/>
  <c r="Z8" i="61" s="1"/>
  <c r="Z15" i="61" s="1"/>
  <c r="Z18" i="61" s="1"/>
  <c r="Y32" i="61"/>
  <c r="Z25" i="61"/>
  <c r="U120" i="61"/>
  <c r="U121" i="61" s="1"/>
  <c r="U123" i="61" s="1"/>
  <c r="U127" i="61" s="1"/>
  <c r="U131" i="61" s="1"/>
  <c r="U79" i="61" s="1"/>
  <c r="X36" i="61"/>
  <c r="X51" i="61" s="1"/>
  <c r="X60" i="61" s="1"/>
  <c r="X119" i="61" s="1"/>
  <c r="X112" i="61"/>
  <c r="X124" i="61" s="1"/>
  <c r="X56" i="61"/>
  <c r="X57" i="61" s="1"/>
  <c r="X62" i="61" s="1"/>
  <c r="Y11" i="61" s="1"/>
  <c r="X65" i="61"/>
  <c r="U52" i="61"/>
  <c r="U53" i="61" s="1"/>
  <c r="U63" i="61" s="1"/>
  <c r="U66" i="61" s="1"/>
  <c r="U68" i="61" s="1"/>
  <c r="W18" i="61"/>
  <c r="W44" i="61"/>
  <c r="W12" i="61"/>
  <c r="W73" i="61"/>
  <c r="W122" i="61"/>
  <c r="W119" i="61"/>
  <c r="Q128" i="61" l="1"/>
  <c r="AA4" i="61"/>
  <c r="AA8" i="61" s="1"/>
  <c r="AA15" i="61" s="1"/>
  <c r="AA18" i="61" s="1"/>
  <c r="AA25" i="61"/>
  <c r="Z32" i="61"/>
  <c r="Y36" i="61"/>
  <c r="Y51" i="61" s="1"/>
  <c r="Y60" i="61" s="1"/>
  <c r="Y119" i="61" s="1"/>
  <c r="Y56" i="61"/>
  <c r="Y57" i="61" s="1"/>
  <c r="Y62" i="61" s="1"/>
  <c r="Y112" i="61"/>
  <c r="Y124" i="61" s="1"/>
  <c r="Y65" i="61"/>
  <c r="X122" i="61"/>
  <c r="X73" i="61"/>
  <c r="W20" i="61"/>
  <c r="W47" i="61"/>
  <c r="W49" i="61"/>
  <c r="W52" i="61" s="1"/>
  <c r="Z56" i="61" l="1"/>
  <c r="Z57" i="61" s="1"/>
  <c r="Z62" i="61" s="1"/>
  <c r="Z112" i="61"/>
  <c r="Z124" i="61" s="1"/>
  <c r="Z36" i="61"/>
  <c r="Z51" i="61" s="1"/>
  <c r="Z60" i="61" s="1"/>
  <c r="Z119" i="61" s="1"/>
  <c r="Z65" i="61"/>
  <c r="Z11" i="61"/>
  <c r="Y73" i="61"/>
  <c r="Y122" i="61"/>
  <c r="AB4" i="61"/>
  <c r="AB8" i="61" s="1"/>
  <c r="AB15" i="61" s="1"/>
  <c r="AB18" i="61" s="1"/>
  <c r="AB25" i="61"/>
  <c r="AB32" i="61" s="1"/>
  <c r="AA32" i="61"/>
  <c r="W53" i="61"/>
  <c r="W63" i="61" s="1"/>
  <c r="W66" i="61" s="1"/>
  <c r="W68" i="61" s="1"/>
  <c r="W117" i="61"/>
  <c r="W22" i="61"/>
  <c r="AA36" i="61" l="1"/>
  <c r="AA51" i="61" s="1"/>
  <c r="AA60" i="61" s="1"/>
  <c r="AA119" i="61" s="1"/>
  <c r="AA56" i="61"/>
  <c r="AA57" i="61" s="1"/>
  <c r="AA62" i="61" s="1"/>
  <c r="AA112" i="61"/>
  <c r="AA124" i="61" s="1"/>
  <c r="AA65" i="61"/>
  <c r="AB36" i="61"/>
  <c r="AB51" i="61" s="1"/>
  <c r="AB60" i="61" s="1"/>
  <c r="AB119" i="61" s="1"/>
  <c r="AB56" i="61"/>
  <c r="AB57" i="61" s="1"/>
  <c r="AB62" i="61" s="1"/>
  <c r="AB112" i="61"/>
  <c r="AB124" i="61" s="1"/>
  <c r="AB65" i="61"/>
  <c r="AA11" i="61"/>
  <c r="Z122" i="61"/>
  <c r="Z73" i="61"/>
  <c r="W120" i="61"/>
  <c r="W38" i="61"/>
  <c r="W69" i="61" s="1"/>
  <c r="AB73" i="61" l="1"/>
  <c r="AB122" i="61"/>
  <c r="AB11" i="61"/>
  <c r="AA122" i="61"/>
  <c r="AA73" i="61"/>
  <c r="W121" i="61"/>
  <c r="W132" i="61" l="1"/>
  <c r="W123" i="61"/>
  <c r="W127" i="61" l="1"/>
  <c r="W131" i="61" l="1"/>
  <c r="W79" i="61" l="1"/>
  <c r="W81" i="61" s="1"/>
  <c r="W84" i="61" l="1"/>
  <c r="X10" i="61" s="1"/>
  <c r="W95" i="61"/>
  <c r="X12" i="61" l="1"/>
  <c r="X20" i="61" s="1"/>
  <c r="X22" i="61" s="1"/>
  <c r="X38" i="61" s="1"/>
  <c r="X69" i="61" s="1"/>
  <c r="X132" i="61" s="1"/>
  <c r="X44" i="61"/>
  <c r="W97" i="61"/>
  <c r="W85" i="61"/>
  <c r="X47" i="61" l="1"/>
  <c r="X49" i="61"/>
  <c r="W87" i="61"/>
  <c r="W99" i="61"/>
  <c r="X100" i="61" l="1"/>
  <c r="X117" i="61"/>
  <c r="X120" i="61" s="1"/>
  <c r="X121" i="61" s="1"/>
  <c r="X123" i="61" s="1"/>
  <c r="X127" i="61" s="1"/>
  <c r="X131" i="61" s="1"/>
  <c r="X79" i="61" s="1"/>
  <c r="X81" i="61" s="1"/>
  <c r="X52" i="61"/>
  <c r="X53" i="61" s="1"/>
  <c r="X63" i="61" s="1"/>
  <c r="X66" i="61" s="1"/>
  <c r="X68" i="61" s="1"/>
  <c r="W101" i="61"/>
  <c r="W102" i="61" l="1"/>
  <c r="X84" i="61"/>
  <c r="Y10" i="61" s="1"/>
  <c r="X95" i="61"/>
  <c r="X97" i="61" s="1"/>
  <c r="X99" i="61" s="1"/>
  <c r="Y100" i="61" l="1"/>
  <c r="Y12" i="61"/>
  <c r="Y20" i="61" s="1"/>
  <c r="Y22" i="61" s="1"/>
  <c r="Y38" i="61" s="1"/>
  <c r="Y69" i="61" s="1"/>
  <c r="Y132" i="61" s="1"/>
  <c r="Y44" i="61"/>
  <c r="X101" i="61"/>
  <c r="X85" i="61"/>
  <c r="X87" i="61" s="1"/>
  <c r="X102" i="61" l="1"/>
  <c r="Y49" i="61"/>
  <c r="Y47" i="61"/>
  <c r="Y52" i="61" l="1"/>
  <c r="Y53" i="61" s="1"/>
  <c r="Y63" i="61" s="1"/>
  <c r="Y66" i="61" s="1"/>
  <c r="Y68" i="61" s="1"/>
  <c r="Y117" i="61"/>
  <c r="Y120" i="61" s="1"/>
  <c r="Y121" i="61" s="1"/>
  <c r="Y123" i="61" s="1"/>
  <c r="Y127" i="61" s="1"/>
  <c r="Y131" i="61" s="1"/>
  <c r="Y79" i="61" s="1"/>
  <c r="Y81" i="61" s="1"/>
  <c r="Y84" i="61" l="1"/>
  <c r="Y95" i="61"/>
  <c r="Y97" i="61" s="1"/>
  <c r="Y99" i="61" s="1"/>
  <c r="Y101" i="61" l="1"/>
  <c r="Z100" i="61"/>
  <c r="Y85" i="61"/>
  <c r="Y87" i="61" s="1"/>
  <c r="Z10" i="61"/>
  <c r="Y102" i="61" l="1"/>
  <c r="Z12" i="61"/>
  <c r="Z20" i="61" s="1"/>
  <c r="Z22" i="61" s="1"/>
  <c r="Z38" i="61" s="1"/>
  <c r="Z69" i="61" s="1"/>
  <c r="Z132" i="61" s="1"/>
  <c r="Z44" i="61"/>
  <c r="Z49" i="61" l="1"/>
  <c r="Z47" i="61"/>
  <c r="Z52" i="61" l="1"/>
  <c r="Z53" i="61" s="1"/>
  <c r="Z63" i="61" s="1"/>
  <c r="Z66" i="61" s="1"/>
  <c r="Z68" i="61" s="1"/>
  <c r="Z117" i="61"/>
  <c r="Z120" i="61" s="1"/>
  <c r="Z121" i="61" s="1"/>
  <c r="Z123" i="61" s="1"/>
  <c r="Z127" i="61" s="1"/>
  <c r="Z131" i="61" s="1"/>
  <c r="Z79" i="61" s="1"/>
  <c r="Z81" i="61" s="1"/>
  <c r="Z95" i="61" l="1"/>
  <c r="Z97" i="61" s="1"/>
  <c r="Z99" i="61" s="1"/>
  <c r="Z84" i="61"/>
  <c r="Z85" i="61" l="1"/>
  <c r="Z87" i="61" s="1"/>
  <c r="AA10" i="61"/>
  <c r="Z101" i="61"/>
  <c r="AA100" i="61"/>
  <c r="Z102" i="61" l="1"/>
  <c r="AA12" i="61"/>
  <c r="AA20" i="61" s="1"/>
  <c r="AA22" i="61" s="1"/>
  <c r="AA38" i="61" s="1"/>
  <c r="AA69" i="61" s="1"/>
  <c r="AA132" i="61" s="1"/>
  <c r="AA44" i="61"/>
  <c r="AA47" i="61" l="1"/>
  <c r="AA49" i="61"/>
  <c r="AA52" i="61" l="1"/>
  <c r="AA53" i="61" s="1"/>
  <c r="AA63" i="61" s="1"/>
  <c r="AA66" i="61" s="1"/>
  <c r="AA68" i="61" s="1"/>
  <c r="AA117" i="61"/>
  <c r="AA120" i="61" s="1"/>
  <c r="AA121" i="61" s="1"/>
  <c r="AA123" i="61" s="1"/>
  <c r="AA127" i="61" s="1"/>
  <c r="AA131" i="61" s="1"/>
  <c r="AA79" i="61" s="1"/>
  <c r="AA81" i="61" s="1"/>
  <c r="AA84" i="61" l="1"/>
  <c r="AA95" i="61"/>
  <c r="AA97" i="61" s="1"/>
  <c r="AA99" i="61" s="1"/>
  <c r="AA101" i="61" l="1"/>
  <c r="AB100" i="61"/>
  <c r="AA85" i="61"/>
  <c r="AA87" i="61" s="1"/>
  <c r="AB10" i="61"/>
  <c r="AA102" i="61" l="1"/>
  <c r="AB12" i="61"/>
  <c r="AB20" i="61" s="1"/>
  <c r="AB22" i="61" s="1"/>
  <c r="AB38" i="61" s="1"/>
  <c r="AB69" i="61" s="1"/>
  <c r="AB132" i="61" s="1"/>
  <c r="AB44" i="61"/>
  <c r="AB49" i="61" l="1"/>
  <c r="AB47" i="61"/>
  <c r="AB52" i="61" l="1"/>
  <c r="AB53" i="61" s="1"/>
  <c r="AB63" i="61" s="1"/>
  <c r="AB66" i="61" s="1"/>
  <c r="AB68" i="61" s="1"/>
  <c r="AB117" i="61"/>
  <c r="AB120" i="61" s="1"/>
  <c r="AB121" i="61" s="1"/>
  <c r="AB123" i="61" s="1"/>
  <c r="AB127" i="61" s="1"/>
  <c r="AB131" i="61" s="1"/>
  <c r="AB79" i="61" s="1"/>
  <c r="AB81" i="61" s="1"/>
  <c r="AB84" i="61" l="1"/>
  <c r="AB85" i="61" s="1"/>
  <c r="AB87" i="61" s="1"/>
  <c r="AB95" i="61"/>
  <c r="AB97" i="61" s="1"/>
  <c r="AB99" i="61" s="1"/>
  <c r="AB101" i="61" s="1"/>
  <c r="AB2" i="61" l="1"/>
  <c r="AB102" i="61"/>
  <c r="AK1686" i="57" l="1"/>
  <c r="AJ1686" i="57"/>
  <c r="AI1686" i="57"/>
  <c r="AH1686" i="57"/>
  <c r="AG1686" i="57"/>
  <c r="AF1686" i="57"/>
  <c r="AE1686" i="57"/>
  <c r="AD1686" i="57"/>
  <c r="AC1686" i="57"/>
  <c r="AK1685" i="57"/>
  <c r="AJ1685" i="57"/>
  <c r="AI1685" i="57"/>
  <c r="AH1685" i="57"/>
  <c r="AG1685" i="57"/>
  <c r="AF1685" i="57"/>
  <c r="AE1685" i="57"/>
  <c r="AD1685" i="57"/>
  <c r="AC1685" i="57"/>
  <c r="AK1684" i="57"/>
  <c r="AJ1684" i="57"/>
  <c r="AI1684" i="57"/>
  <c r="AH1684" i="57"/>
  <c r="AG1684" i="57"/>
  <c r="AF1684" i="57"/>
  <c r="AE1684" i="57"/>
  <c r="AD1684" i="57"/>
  <c r="AC1684" i="57"/>
  <c r="AK1683" i="57"/>
  <c r="AJ1683" i="57"/>
  <c r="AI1683" i="57"/>
  <c r="AH1683" i="57"/>
  <c r="AG1683" i="57"/>
  <c r="AF1683" i="57"/>
  <c r="AE1683" i="57"/>
  <c r="AD1683" i="57"/>
  <c r="AC1683" i="57"/>
  <c r="AK1682" i="57"/>
  <c r="AJ1682" i="57"/>
  <c r="AI1682" i="57"/>
  <c r="AH1682" i="57"/>
  <c r="AG1682" i="57"/>
  <c r="AF1682" i="57"/>
  <c r="AE1682" i="57"/>
  <c r="AD1682" i="57"/>
  <c r="AC1682" i="57"/>
  <c r="AK1681" i="57"/>
  <c r="AJ1681" i="57"/>
  <c r="AI1681" i="57"/>
  <c r="AH1681" i="57"/>
  <c r="AG1681" i="57"/>
  <c r="AF1681" i="57"/>
  <c r="AE1681" i="57"/>
  <c r="AD1681" i="57"/>
  <c r="AC1681" i="57"/>
  <c r="AK1680" i="57"/>
  <c r="AJ1680" i="57"/>
  <c r="AI1680" i="57"/>
  <c r="AH1680" i="57"/>
  <c r="AG1680" i="57"/>
  <c r="AF1680" i="57"/>
  <c r="AE1680" i="57"/>
  <c r="AD1680" i="57"/>
  <c r="AC1680" i="57"/>
  <c r="AK1679" i="57"/>
  <c r="AJ1679" i="57"/>
  <c r="AI1679" i="57"/>
  <c r="AH1679" i="57"/>
  <c r="AG1679" i="57"/>
  <c r="AF1679" i="57"/>
  <c r="AE1679" i="57"/>
  <c r="AD1679" i="57"/>
  <c r="AC1679" i="57"/>
  <c r="AK1678" i="57"/>
  <c r="AJ1678" i="57"/>
  <c r="AI1678" i="57"/>
  <c r="AH1678" i="57"/>
  <c r="AG1678" i="57"/>
  <c r="AF1678" i="57"/>
  <c r="AE1678" i="57"/>
  <c r="AD1678" i="57"/>
  <c r="AC1678" i="57"/>
  <c r="AK1677" i="57"/>
  <c r="AJ1677" i="57"/>
  <c r="AI1677" i="57"/>
  <c r="AH1677" i="57"/>
  <c r="AG1677" i="57"/>
  <c r="AF1677" i="57"/>
  <c r="AE1677" i="57"/>
  <c r="AD1677" i="57"/>
  <c r="AC1677" i="57"/>
  <c r="AK1676" i="57"/>
  <c r="AJ1676" i="57"/>
  <c r="AI1676" i="57"/>
  <c r="AH1676" i="57"/>
  <c r="AG1676" i="57"/>
  <c r="AF1676" i="57"/>
  <c r="AE1676" i="57"/>
  <c r="AD1676" i="57"/>
  <c r="AC1676" i="57"/>
  <c r="AK1675" i="57"/>
  <c r="AJ1675" i="57"/>
  <c r="AI1675" i="57"/>
  <c r="AH1675" i="57"/>
  <c r="AG1675" i="57"/>
  <c r="AF1675" i="57"/>
  <c r="AE1675" i="57"/>
  <c r="AD1675" i="57"/>
  <c r="AC1675" i="57"/>
  <c r="AK1674" i="57"/>
  <c r="AJ1674" i="57"/>
  <c r="AI1674" i="57"/>
  <c r="AH1674" i="57"/>
  <c r="AG1674" i="57"/>
  <c r="AF1674" i="57"/>
  <c r="AE1674" i="57"/>
  <c r="AD1674" i="57"/>
  <c r="AC1674" i="57"/>
  <c r="AK1673" i="57"/>
  <c r="AJ1673" i="57"/>
  <c r="AI1673" i="57"/>
  <c r="AH1673" i="57"/>
  <c r="AG1673" i="57"/>
  <c r="AF1673" i="57"/>
  <c r="AE1673" i="57"/>
  <c r="AD1673" i="57"/>
  <c r="AC1673" i="57"/>
  <c r="AK1672" i="57"/>
  <c r="AJ1672" i="57"/>
  <c r="AI1672" i="57"/>
  <c r="AH1672" i="57"/>
  <c r="AG1672" i="57"/>
  <c r="AF1672" i="57"/>
  <c r="AE1672" i="57"/>
  <c r="AD1672" i="57"/>
  <c r="AC1672" i="57"/>
  <c r="AK1671" i="57"/>
  <c r="AJ1671" i="57"/>
  <c r="AI1671" i="57"/>
  <c r="AH1671" i="57"/>
  <c r="AG1671" i="57"/>
  <c r="AF1671" i="57"/>
  <c r="AE1671" i="57"/>
  <c r="AD1671" i="57"/>
  <c r="AC1671" i="57"/>
  <c r="AK1670" i="57"/>
  <c r="AJ1670" i="57"/>
  <c r="AI1670" i="57"/>
  <c r="AH1670" i="57"/>
  <c r="AG1670" i="57"/>
  <c r="AF1670" i="57"/>
  <c r="AE1670" i="57"/>
  <c r="AD1670" i="57"/>
  <c r="AC1670" i="57"/>
  <c r="AK1669" i="57"/>
  <c r="AJ1669" i="57"/>
  <c r="AI1669" i="57"/>
  <c r="AH1669" i="57"/>
  <c r="AG1669" i="57"/>
  <c r="AF1669" i="57"/>
  <c r="AE1669" i="57"/>
  <c r="AD1669" i="57"/>
  <c r="AC1669" i="57"/>
  <c r="AK1668" i="57"/>
  <c r="AJ1668" i="57"/>
  <c r="AI1668" i="57"/>
  <c r="AH1668" i="57"/>
  <c r="AG1668" i="57"/>
  <c r="AF1668" i="57"/>
  <c r="AE1668" i="57"/>
  <c r="AD1668" i="57"/>
  <c r="AC1668" i="57"/>
  <c r="AK1667" i="57"/>
  <c r="AJ1667" i="57"/>
  <c r="AI1667" i="57"/>
  <c r="AH1667" i="57"/>
  <c r="AG1667" i="57"/>
  <c r="AF1667" i="57"/>
  <c r="AE1667" i="57"/>
  <c r="AD1667" i="57"/>
  <c r="AC1667" i="57"/>
  <c r="AK1666" i="57"/>
  <c r="AJ1666" i="57"/>
  <c r="AI1666" i="57"/>
  <c r="AH1666" i="57"/>
  <c r="AG1666" i="57"/>
  <c r="AF1666" i="57"/>
  <c r="AE1666" i="57"/>
  <c r="AD1666" i="57"/>
  <c r="AC1666" i="57"/>
  <c r="AK1665" i="57"/>
  <c r="AJ1665" i="57"/>
  <c r="AI1665" i="57"/>
  <c r="AH1665" i="57"/>
  <c r="AG1665" i="57"/>
  <c r="AF1665" i="57"/>
  <c r="AE1665" i="57"/>
  <c r="AD1665" i="57"/>
  <c r="AC1665" i="57"/>
  <c r="AK1664" i="57"/>
  <c r="AJ1664" i="57"/>
  <c r="AI1664" i="57"/>
  <c r="AH1664" i="57"/>
  <c r="AG1664" i="57"/>
  <c r="AF1664" i="57"/>
  <c r="AE1664" i="57"/>
  <c r="AD1664" i="57"/>
  <c r="AC1664" i="57"/>
  <c r="AK1663" i="57"/>
  <c r="AJ1663" i="57"/>
  <c r="AI1663" i="57"/>
  <c r="AH1663" i="57"/>
  <c r="AG1663" i="57"/>
  <c r="AF1663" i="57"/>
  <c r="AE1663" i="57"/>
  <c r="AD1663" i="57"/>
  <c r="AC1663" i="57"/>
  <c r="AK1662" i="57"/>
  <c r="AJ1662" i="57"/>
  <c r="AI1662" i="57"/>
  <c r="AH1662" i="57"/>
  <c r="AG1662" i="57"/>
  <c r="AF1662" i="57"/>
  <c r="AE1662" i="57"/>
  <c r="AD1662" i="57"/>
  <c r="AC1662" i="57"/>
  <c r="AK1661" i="57"/>
  <c r="AJ1661" i="57"/>
  <c r="AI1661" i="57"/>
  <c r="AH1661" i="57"/>
  <c r="AG1661" i="57"/>
  <c r="AF1661" i="57"/>
  <c r="AE1661" i="57"/>
  <c r="AD1661" i="57"/>
  <c r="AC1661" i="57"/>
  <c r="AK1660" i="57"/>
  <c r="AJ1660" i="57"/>
  <c r="AI1660" i="57"/>
  <c r="AH1660" i="57"/>
  <c r="AG1660" i="57"/>
  <c r="AF1660" i="57"/>
  <c r="AE1660" i="57"/>
  <c r="AD1660" i="57"/>
  <c r="AC1660" i="57"/>
  <c r="AK1659" i="57"/>
  <c r="AJ1659" i="57"/>
  <c r="AI1659" i="57"/>
  <c r="AH1659" i="57"/>
  <c r="AG1659" i="57"/>
  <c r="AF1659" i="57"/>
  <c r="AE1659" i="57"/>
  <c r="AD1659" i="57"/>
  <c r="AC1659" i="57"/>
  <c r="AK1658" i="57"/>
  <c r="AJ1658" i="57"/>
  <c r="AI1658" i="57"/>
  <c r="AH1658" i="57"/>
  <c r="AG1658" i="57"/>
  <c r="AF1658" i="57"/>
  <c r="AE1658" i="57"/>
  <c r="AD1658" i="57"/>
  <c r="AC1658" i="57"/>
  <c r="AK1657" i="57"/>
  <c r="AJ1657" i="57"/>
  <c r="AI1657" i="57"/>
  <c r="AH1657" i="57"/>
  <c r="AG1657" i="57"/>
  <c r="AF1657" i="57"/>
  <c r="AE1657" i="57"/>
  <c r="AD1657" i="57"/>
  <c r="AC1657" i="57"/>
  <c r="AK1656" i="57"/>
  <c r="AJ1656" i="57"/>
  <c r="AI1656" i="57"/>
  <c r="AH1656" i="57"/>
  <c r="AG1656" i="57"/>
  <c r="AF1656" i="57"/>
  <c r="AE1656" i="57"/>
  <c r="AD1656" i="57"/>
  <c r="AC1656" i="57"/>
  <c r="AK1655" i="57"/>
  <c r="AJ1655" i="57"/>
  <c r="AI1655" i="57"/>
  <c r="AH1655" i="57"/>
  <c r="AG1655" i="57"/>
  <c r="AF1655" i="57"/>
  <c r="AE1655" i="57"/>
  <c r="AD1655" i="57"/>
  <c r="AC1655" i="57"/>
  <c r="AK1654" i="57"/>
  <c r="AJ1654" i="57"/>
  <c r="AI1654" i="57"/>
  <c r="AH1654" i="57"/>
  <c r="AG1654" i="57"/>
  <c r="AF1654" i="57"/>
  <c r="AE1654" i="57"/>
  <c r="AD1654" i="57"/>
  <c r="AC1654" i="57"/>
  <c r="AK1653" i="57"/>
  <c r="AJ1653" i="57"/>
  <c r="AI1653" i="57"/>
  <c r="AH1653" i="57"/>
  <c r="AG1653" i="57"/>
  <c r="AF1653" i="57"/>
  <c r="AE1653" i="57"/>
  <c r="AD1653" i="57"/>
  <c r="AC1653" i="57"/>
  <c r="AK1652" i="57"/>
  <c r="AJ1652" i="57"/>
  <c r="AI1652" i="57"/>
  <c r="AH1652" i="57"/>
  <c r="AG1652" i="57"/>
  <c r="AF1652" i="57"/>
  <c r="AE1652" i="57"/>
  <c r="AD1652" i="57"/>
  <c r="AC1652" i="57"/>
  <c r="AK1651" i="57"/>
  <c r="AJ1651" i="57"/>
  <c r="AI1651" i="57"/>
  <c r="AH1651" i="57"/>
  <c r="AG1651" i="57"/>
  <c r="AF1651" i="57"/>
  <c r="AE1651" i="57"/>
  <c r="AD1651" i="57"/>
  <c r="AC1651" i="57"/>
  <c r="AK1650" i="57"/>
  <c r="AJ1650" i="57"/>
  <c r="AI1650" i="57"/>
  <c r="AH1650" i="57"/>
  <c r="AG1650" i="57"/>
  <c r="AF1650" i="57"/>
  <c r="AE1650" i="57"/>
  <c r="AD1650" i="57"/>
  <c r="AC1650" i="57"/>
  <c r="AK1649" i="57"/>
  <c r="AJ1649" i="57"/>
  <c r="AI1649" i="57"/>
  <c r="AH1649" i="57"/>
  <c r="AG1649" i="57"/>
  <c r="AF1649" i="57"/>
  <c r="AE1649" i="57"/>
  <c r="AD1649" i="57"/>
  <c r="AC1649" i="57"/>
  <c r="AK1648" i="57"/>
  <c r="AJ1648" i="57"/>
  <c r="AI1648" i="57"/>
  <c r="AH1648" i="57"/>
  <c r="AG1648" i="57"/>
  <c r="AF1648" i="57"/>
  <c r="AE1648" i="57"/>
  <c r="AD1648" i="57"/>
  <c r="AC1648" i="57"/>
  <c r="AK1647" i="57"/>
  <c r="AJ1647" i="57"/>
  <c r="AI1647" i="57"/>
  <c r="AH1647" i="57"/>
  <c r="AG1647" i="57"/>
  <c r="AF1647" i="57"/>
  <c r="AE1647" i="57"/>
  <c r="AD1647" i="57"/>
  <c r="AC1647" i="57"/>
  <c r="AK1646" i="57"/>
  <c r="AJ1646" i="57"/>
  <c r="AI1646" i="57"/>
  <c r="AH1646" i="57"/>
  <c r="AG1646" i="57"/>
  <c r="AF1646" i="57"/>
  <c r="AE1646" i="57"/>
  <c r="AD1646" i="57"/>
  <c r="AC1646" i="57"/>
  <c r="AK1645" i="57"/>
  <c r="AJ1645" i="57"/>
  <c r="AI1645" i="57"/>
  <c r="AH1645" i="57"/>
  <c r="AG1645" i="57"/>
  <c r="AF1645" i="57"/>
  <c r="AE1645" i="57"/>
  <c r="AD1645" i="57"/>
  <c r="AC1645" i="57"/>
  <c r="AK1644" i="57"/>
  <c r="AJ1644" i="57"/>
  <c r="AI1644" i="57"/>
  <c r="AH1644" i="57"/>
  <c r="AG1644" i="57"/>
  <c r="AF1644" i="57"/>
  <c r="AE1644" i="57"/>
  <c r="AD1644" i="57"/>
  <c r="AC1644" i="57"/>
  <c r="AK1643" i="57"/>
  <c r="AJ1643" i="57"/>
  <c r="AI1643" i="57"/>
  <c r="AH1643" i="57"/>
  <c r="AG1643" i="57"/>
  <c r="AF1643" i="57"/>
  <c r="AE1643" i="57"/>
  <c r="AD1643" i="57"/>
  <c r="AC1643" i="57"/>
  <c r="AK1642" i="57"/>
  <c r="AJ1642" i="57"/>
  <c r="AI1642" i="57"/>
  <c r="AH1642" i="57"/>
  <c r="AG1642" i="57"/>
  <c r="AF1642" i="57"/>
  <c r="AE1642" i="57"/>
  <c r="AD1642" i="57"/>
  <c r="AC1642" i="57"/>
  <c r="AK1641" i="57"/>
  <c r="AJ1641" i="57"/>
  <c r="AI1641" i="57"/>
  <c r="AH1641" i="57"/>
  <c r="AG1641" i="57"/>
  <c r="AF1641" i="57"/>
  <c r="AE1641" i="57"/>
  <c r="AD1641" i="57"/>
  <c r="AC1641" i="57"/>
  <c r="AK1640" i="57"/>
  <c r="AJ1640" i="57"/>
  <c r="AI1640" i="57"/>
  <c r="AH1640" i="57"/>
  <c r="AG1640" i="57"/>
  <c r="AF1640" i="57"/>
  <c r="AE1640" i="57"/>
  <c r="AD1640" i="57"/>
  <c r="AC1640" i="57"/>
  <c r="AK1639" i="57"/>
  <c r="AJ1639" i="57"/>
  <c r="AI1639" i="57"/>
  <c r="AH1639" i="57"/>
  <c r="AG1639" i="57"/>
  <c r="AF1639" i="57"/>
  <c r="AE1639" i="57"/>
  <c r="AD1639" i="57"/>
  <c r="AC1639" i="57"/>
  <c r="AK1638" i="57"/>
  <c r="AJ1638" i="57"/>
  <c r="AI1638" i="57"/>
  <c r="AH1638" i="57"/>
  <c r="AG1638" i="57"/>
  <c r="AF1638" i="57"/>
  <c r="AE1638" i="57"/>
  <c r="AD1638" i="57"/>
  <c r="AC1638" i="57"/>
  <c r="AK1637" i="57"/>
  <c r="AJ1637" i="57"/>
  <c r="AI1637" i="57"/>
  <c r="AH1637" i="57"/>
  <c r="AG1637" i="57"/>
  <c r="AF1637" i="57"/>
  <c r="AE1637" i="57"/>
  <c r="AD1637" i="57"/>
  <c r="AC1637" i="57"/>
  <c r="AK1636" i="57"/>
  <c r="AJ1636" i="57"/>
  <c r="AI1636" i="57"/>
  <c r="AH1636" i="57"/>
  <c r="AG1636" i="57"/>
  <c r="AF1636" i="57"/>
  <c r="AE1636" i="57"/>
  <c r="AD1636" i="57"/>
  <c r="AC1636" i="57"/>
  <c r="AK1635" i="57"/>
  <c r="AJ1635" i="57"/>
  <c r="AI1635" i="57"/>
  <c r="AH1635" i="57"/>
  <c r="AG1635" i="57"/>
  <c r="AF1635" i="57"/>
  <c r="AE1635" i="57"/>
  <c r="AD1635" i="57"/>
  <c r="AC1635" i="57"/>
  <c r="AK1634" i="57"/>
  <c r="AJ1634" i="57"/>
  <c r="AI1634" i="57"/>
  <c r="AH1634" i="57"/>
  <c r="AG1634" i="57"/>
  <c r="AF1634" i="57"/>
  <c r="AE1634" i="57"/>
  <c r="AD1634" i="57"/>
  <c r="AC1634" i="57"/>
  <c r="AK1633" i="57"/>
  <c r="AJ1633" i="57"/>
  <c r="AI1633" i="57"/>
  <c r="AH1633" i="57"/>
  <c r="AG1633" i="57"/>
  <c r="AF1633" i="57"/>
  <c r="AE1633" i="57"/>
  <c r="AD1633" i="57"/>
  <c r="AC1633" i="57"/>
  <c r="AK1632" i="57"/>
  <c r="AJ1632" i="57"/>
  <c r="AI1632" i="57"/>
  <c r="AH1632" i="57"/>
  <c r="AG1632" i="57"/>
  <c r="AF1632" i="57"/>
  <c r="AE1632" i="57"/>
  <c r="AD1632" i="57"/>
  <c r="AC1632" i="57"/>
  <c r="AK1631" i="57"/>
  <c r="AJ1631" i="57"/>
  <c r="AI1631" i="57"/>
  <c r="AH1631" i="57"/>
  <c r="AG1631" i="57"/>
  <c r="AF1631" i="57"/>
  <c r="AE1631" i="57"/>
  <c r="AD1631" i="57"/>
  <c r="AC1631" i="57"/>
  <c r="AK1630" i="57"/>
  <c r="AJ1630" i="57"/>
  <c r="AI1630" i="57"/>
  <c r="AH1630" i="57"/>
  <c r="AG1630" i="57"/>
  <c r="AF1630" i="57"/>
  <c r="AE1630" i="57"/>
  <c r="AD1630" i="57"/>
  <c r="AC1630" i="57"/>
  <c r="AK1629" i="57"/>
  <c r="AJ1629" i="57"/>
  <c r="AI1629" i="57"/>
  <c r="AH1629" i="57"/>
  <c r="AG1629" i="57"/>
  <c r="AF1629" i="57"/>
  <c r="AE1629" i="57"/>
  <c r="AD1629" i="57"/>
  <c r="AC1629" i="57"/>
  <c r="AK1628" i="57"/>
  <c r="AJ1628" i="57"/>
  <c r="AI1628" i="57"/>
  <c r="AH1628" i="57"/>
  <c r="AG1628" i="57"/>
  <c r="AF1628" i="57"/>
  <c r="AE1628" i="57"/>
  <c r="AD1628" i="57"/>
  <c r="AC1628" i="57"/>
  <c r="AK1627" i="57"/>
  <c r="AJ1627" i="57"/>
  <c r="AI1627" i="57"/>
  <c r="AH1627" i="57"/>
  <c r="AG1627" i="57"/>
  <c r="AF1627" i="57"/>
  <c r="AE1627" i="57"/>
  <c r="AD1627" i="57"/>
  <c r="AC1627" i="57"/>
  <c r="AK1626" i="57"/>
  <c r="AJ1626" i="57"/>
  <c r="AI1626" i="57"/>
  <c r="AH1626" i="57"/>
  <c r="AG1626" i="57"/>
  <c r="AF1626" i="57"/>
  <c r="AE1626" i="57"/>
  <c r="AD1626" i="57"/>
  <c r="AC1626" i="57"/>
  <c r="AK1625" i="57"/>
  <c r="AJ1625" i="57"/>
  <c r="AI1625" i="57"/>
  <c r="AH1625" i="57"/>
  <c r="AG1625" i="57"/>
  <c r="AF1625" i="57"/>
  <c r="AE1625" i="57"/>
  <c r="AD1625" i="57"/>
  <c r="AC1625" i="57"/>
  <c r="AK1624" i="57"/>
  <c r="AJ1624" i="57"/>
  <c r="AI1624" i="57"/>
  <c r="AH1624" i="57"/>
  <c r="AG1624" i="57"/>
  <c r="AF1624" i="57"/>
  <c r="AE1624" i="57"/>
  <c r="AD1624" i="57"/>
  <c r="AC1624" i="57"/>
  <c r="AK1623" i="57"/>
  <c r="AJ1623" i="57"/>
  <c r="AI1623" i="57"/>
  <c r="AH1623" i="57"/>
  <c r="AG1623" i="57"/>
  <c r="AF1623" i="57"/>
  <c r="AE1623" i="57"/>
  <c r="AD1623" i="57"/>
  <c r="AC1623" i="57"/>
  <c r="AK1622" i="57"/>
  <c r="AJ1622" i="57"/>
  <c r="AI1622" i="57"/>
  <c r="AH1622" i="57"/>
  <c r="AG1622" i="57"/>
  <c r="AF1622" i="57"/>
  <c r="AE1622" i="57"/>
  <c r="AD1622" i="57"/>
  <c r="AC1622" i="57"/>
  <c r="AK1621" i="57"/>
  <c r="AJ1621" i="57"/>
  <c r="AI1621" i="57"/>
  <c r="AH1621" i="57"/>
  <c r="AG1621" i="57"/>
  <c r="AF1621" i="57"/>
  <c r="AE1621" i="57"/>
  <c r="AD1621" i="57"/>
  <c r="AC1621" i="57"/>
  <c r="AK1620" i="57"/>
  <c r="AJ1620" i="57"/>
  <c r="AI1620" i="57"/>
  <c r="AH1620" i="57"/>
  <c r="AG1620" i="57"/>
  <c r="AF1620" i="57"/>
  <c r="AE1620" i="57"/>
  <c r="AD1620" i="57"/>
  <c r="AC1620" i="57"/>
  <c r="AK1619" i="57"/>
  <c r="AJ1619" i="57"/>
  <c r="AI1619" i="57"/>
  <c r="AH1619" i="57"/>
  <c r="AG1619" i="57"/>
  <c r="AF1619" i="57"/>
  <c r="AE1619" i="57"/>
  <c r="AD1619" i="57"/>
  <c r="AC1619" i="57"/>
  <c r="AK1618" i="57"/>
  <c r="AJ1618" i="57"/>
  <c r="AI1618" i="57"/>
  <c r="AH1618" i="57"/>
  <c r="AG1618" i="57"/>
  <c r="AF1618" i="57"/>
  <c r="AE1618" i="57"/>
  <c r="AD1618" i="57"/>
  <c r="AC1618" i="57"/>
  <c r="AK1617" i="57"/>
  <c r="AJ1617" i="57"/>
  <c r="AI1617" i="57"/>
  <c r="AH1617" i="57"/>
  <c r="AG1617" i="57"/>
  <c r="AF1617" i="57"/>
  <c r="AE1617" i="57"/>
  <c r="AD1617" i="57"/>
  <c r="AC1617" i="57"/>
  <c r="AK1616" i="57"/>
  <c r="AJ1616" i="57"/>
  <c r="AI1616" i="57"/>
  <c r="AH1616" i="57"/>
  <c r="AG1616" i="57"/>
  <c r="AF1616" i="57"/>
  <c r="AE1616" i="57"/>
  <c r="AD1616" i="57"/>
  <c r="AC1616" i="57"/>
  <c r="AK1615" i="57"/>
  <c r="AJ1615" i="57"/>
  <c r="AI1615" i="57"/>
  <c r="AH1615" i="57"/>
  <c r="AG1615" i="57"/>
  <c r="AF1615" i="57"/>
  <c r="AE1615" i="57"/>
  <c r="AD1615" i="57"/>
  <c r="AC1615" i="57"/>
  <c r="AK1614" i="57"/>
  <c r="AJ1614" i="57"/>
  <c r="AI1614" i="57"/>
  <c r="AH1614" i="57"/>
  <c r="AG1614" i="57"/>
  <c r="AF1614" i="57"/>
  <c r="AE1614" i="57"/>
  <c r="AD1614" i="57"/>
  <c r="AC1614" i="57"/>
  <c r="AK1613" i="57"/>
  <c r="AJ1613" i="57"/>
  <c r="AI1613" i="57"/>
  <c r="AH1613" i="57"/>
  <c r="AG1613" i="57"/>
  <c r="AF1613" i="57"/>
  <c r="AE1613" i="57"/>
  <c r="AD1613" i="57"/>
  <c r="AC1613" i="57"/>
  <c r="AK1612" i="57"/>
  <c r="AJ1612" i="57"/>
  <c r="AI1612" i="57"/>
  <c r="AH1612" i="57"/>
  <c r="AG1612" i="57"/>
  <c r="AF1612" i="57"/>
  <c r="AE1612" i="57"/>
  <c r="AD1612" i="57"/>
  <c r="AC1612" i="57"/>
  <c r="AK1611" i="57"/>
  <c r="AJ1611" i="57"/>
  <c r="AI1611" i="57"/>
  <c r="AH1611" i="57"/>
  <c r="AG1611" i="57"/>
  <c r="AF1611" i="57"/>
  <c r="AE1611" i="57"/>
  <c r="AD1611" i="57"/>
  <c r="AC1611" i="57"/>
  <c r="AK1610" i="57"/>
  <c r="AJ1610" i="57"/>
  <c r="AI1610" i="57"/>
  <c r="AH1610" i="57"/>
  <c r="AG1610" i="57"/>
  <c r="AF1610" i="57"/>
  <c r="AE1610" i="57"/>
  <c r="AD1610" i="57"/>
  <c r="AC1610" i="57"/>
  <c r="AK1609" i="57"/>
  <c r="AJ1609" i="57"/>
  <c r="AI1609" i="57"/>
  <c r="AH1609" i="57"/>
  <c r="AG1609" i="57"/>
  <c r="AF1609" i="57"/>
  <c r="AE1609" i="57"/>
  <c r="AD1609" i="57"/>
  <c r="AC1609" i="57"/>
  <c r="AK1608" i="57"/>
  <c r="AJ1608" i="57"/>
  <c r="AI1608" i="57"/>
  <c r="AH1608" i="57"/>
  <c r="AG1608" i="57"/>
  <c r="AF1608" i="57"/>
  <c r="AE1608" i="57"/>
  <c r="AD1608" i="57"/>
  <c r="AC1608" i="57"/>
  <c r="AK1607" i="57"/>
  <c r="AJ1607" i="57"/>
  <c r="AI1607" i="57"/>
  <c r="AH1607" i="57"/>
  <c r="AG1607" i="57"/>
  <c r="AF1607" i="57"/>
  <c r="AE1607" i="57"/>
  <c r="AD1607" i="57"/>
  <c r="AC1607" i="57"/>
  <c r="AK1606" i="57"/>
  <c r="AJ1606" i="57"/>
  <c r="AI1606" i="57"/>
  <c r="AH1606" i="57"/>
  <c r="AG1606" i="57"/>
  <c r="AF1606" i="57"/>
  <c r="AE1606" i="57"/>
  <c r="AD1606" i="57"/>
  <c r="AC1606" i="57"/>
  <c r="AK1605" i="57"/>
  <c r="AJ1605" i="57"/>
  <c r="AI1605" i="57"/>
  <c r="AH1605" i="57"/>
  <c r="AG1605" i="57"/>
  <c r="AF1605" i="57"/>
  <c r="AE1605" i="57"/>
  <c r="AD1605" i="57"/>
  <c r="AC1605" i="57"/>
  <c r="AK1604" i="57"/>
  <c r="AJ1604" i="57"/>
  <c r="AI1604" i="57"/>
  <c r="AH1604" i="57"/>
  <c r="AG1604" i="57"/>
  <c r="AF1604" i="57"/>
  <c r="AE1604" i="57"/>
  <c r="AD1604" i="57"/>
  <c r="AC1604" i="57"/>
  <c r="AK1603" i="57"/>
  <c r="AJ1603" i="57"/>
  <c r="AI1603" i="57"/>
  <c r="AH1603" i="57"/>
  <c r="AG1603" i="57"/>
  <c r="AF1603" i="57"/>
  <c r="AE1603" i="57"/>
  <c r="AD1603" i="57"/>
  <c r="AC1603" i="57"/>
  <c r="AK1602" i="57"/>
  <c r="AJ1602" i="57"/>
  <c r="AI1602" i="57"/>
  <c r="AH1602" i="57"/>
  <c r="AG1602" i="57"/>
  <c r="AF1602" i="57"/>
  <c r="AE1602" i="57"/>
  <c r="AD1602" i="57"/>
  <c r="AC1602" i="57"/>
  <c r="AK1601" i="57"/>
  <c r="AJ1601" i="57"/>
  <c r="AI1601" i="57"/>
  <c r="AH1601" i="57"/>
  <c r="AG1601" i="57"/>
  <c r="AF1601" i="57"/>
  <c r="AE1601" i="57"/>
  <c r="AD1601" i="57"/>
  <c r="AC1601" i="57"/>
  <c r="AK1600" i="57"/>
  <c r="AJ1600" i="57"/>
  <c r="AI1600" i="57"/>
  <c r="AH1600" i="57"/>
  <c r="AG1600" i="57"/>
  <c r="AF1600" i="57"/>
  <c r="AE1600" i="57"/>
  <c r="AD1600" i="57"/>
  <c r="AC1600" i="57"/>
  <c r="AK1599" i="57"/>
  <c r="AJ1599" i="57"/>
  <c r="AI1599" i="57"/>
  <c r="AH1599" i="57"/>
  <c r="AG1599" i="57"/>
  <c r="AF1599" i="57"/>
  <c r="AE1599" i="57"/>
  <c r="AD1599" i="57"/>
  <c r="AC1599" i="57"/>
  <c r="AK1598" i="57"/>
  <c r="AJ1598" i="57"/>
  <c r="AI1598" i="57"/>
  <c r="AH1598" i="57"/>
  <c r="AG1598" i="57"/>
  <c r="AF1598" i="57"/>
  <c r="AE1598" i="57"/>
  <c r="AD1598" i="57"/>
  <c r="AC1598" i="57"/>
  <c r="AK1597" i="57"/>
  <c r="AJ1597" i="57"/>
  <c r="AI1597" i="57"/>
  <c r="AH1597" i="57"/>
  <c r="AG1597" i="57"/>
  <c r="AF1597" i="57"/>
  <c r="AE1597" i="57"/>
  <c r="AD1597" i="57"/>
  <c r="AC1597" i="57"/>
  <c r="AK1596" i="57"/>
  <c r="AJ1596" i="57"/>
  <c r="AI1596" i="57"/>
  <c r="AH1596" i="57"/>
  <c r="AG1596" i="57"/>
  <c r="AF1596" i="57"/>
  <c r="AE1596" i="57"/>
  <c r="AD1596" i="57"/>
  <c r="AC1596" i="57"/>
  <c r="AK1595" i="57"/>
  <c r="AJ1595" i="57"/>
  <c r="AI1595" i="57"/>
  <c r="AH1595" i="57"/>
  <c r="AG1595" i="57"/>
  <c r="AF1595" i="57"/>
  <c r="AE1595" i="57"/>
  <c r="AD1595" i="57"/>
  <c r="AC1595" i="57"/>
  <c r="AK1594" i="57"/>
  <c r="AJ1594" i="57"/>
  <c r="AI1594" i="57"/>
  <c r="AH1594" i="57"/>
  <c r="AG1594" i="57"/>
  <c r="AF1594" i="57"/>
  <c r="AE1594" i="57"/>
  <c r="AD1594" i="57"/>
  <c r="AC1594" i="57"/>
  <c r="AK1593" i="57"/>
  <c r="AJ1593" i="57"/>
  <c r="AI1593" i="57"/>
  <c r="AH1593" i="57"/>
  <c r="AG1593" i="57"/>
  <c r="AF1593" i="57"/>
  <c r="AE1593" i="57"/>
  <c r="AD1593" i="57"/>
  <c r="AC1593" i="57"/>
  <c r="AK1592" i="57"/>
  <c r="AJ1592" i="57"/>
  <c r="AI1592" i="57"/>
  <c r="AH1592" i="57"/>
  <c r="AG1592" i="57"/>
  <c r="AF1592" i="57"/>
  <c r="AE1592" i="57"/>
  <c r="AD1592" i="57"/>
  <c r="AC1592" i="57"/>
  <c r="AK1591" i="57"/>
  <c r="AJ1591" i="57"/>
  <c r="AI1591" i="57"/>
  <c r="AH1591" i="57"/>
  <c r="AG1591" i="57"/>
  <c r="AF1591" i="57"/>
  <c r="AE1591" i="57"/>
  <c r="AD1591" i="57"/>
  <c r="AC1591" i="57"/>
  <c r="AK1590" i="57"/>
  <c r="AJ1590" i="57"/>
  <c r="AI1590" i="57"/>
  <c r="AH1590" i="57"/>
  <c r="AG1590" i="57"/>
  <c r="AF1590" i="57"/>
  <c r="AE1590" i="57"/>
  <c r="AD1590" i="57"/>
  <c r="AC1590" i="57"/>
  <c r="AK1589" i="57"/>
  <c r="AJ1589" i="57"/>
  <c r="AI1589" i="57"/>
  <c r="AH1589" i="57"/>
  <c r="AG1589" i="57"/>
  <c r="AF1589" i="57"/>
  <c r="AE1589" i="57"/>
  <c r="AD1589" i="57"/>
  <c r="AC1589" i="57"/>
  <c r="AK1588" i="57"/>
  <c r="AJ1588" i="57"/>
  <c r="AI1588" i="57"/>
  <c r="AH1588" i="57"/>
  <c r="AG1588" i="57"/>
  <c r="AF1588" i="57"/>
  <c r="AE1588" i="57"/>
  <c r="AD1588" i="57"/>
  <c r="AC1588" i="57"/>
  <c r="AK1587" i="57"/>
  <c r="AJ1587" i="57"/>
  <c r="AI1587" i="57"/>
  <c r="AH1587" i="57"/>
  <c r="AG1587" i="57"/>
  <c r="AF1587" i="57"/>
  <c r="AE1587" i="57"/>
  <c r="AD1587" i="57"/>
  <c r="AC1587" i="57"/>
  <c r="AK1586" i="57"/>
  <c r="AJ1586" i="57"/>
  <c r="AI1586" i="57"/>
  <c r="AH1586" i="57"/>
  <c r="AG1586" i="57"/>
  <c r="AF1586" i="57"/>
  <c r="AE1586" i="57"/>
  <c r="AD1586" i="57"/>
  <c r="AC1586" i="57"/>
  <c r="AK1585" i="57"/>
  <c r="AJ1585" i="57"/>
  <c r="AI1585" i="57"/>
  <c r="AH1585" i="57"/>
  <c r="AG1585" i="57"/>
  <c r="AF1585" i="57"/>
  <c r="AE1585" i="57"/>
  <c r="AD1585" i="57"/>
  <c r="AC1585" i="57"/>
  <c r="AK1584" i="57"/>
  <c r="AJ1584" i="57"/>
  <c r="AI1584" i="57"/>
  <c r="AH1584" i="57"/>
  <c r="AG1584" i="57"/>
  <c r="AF1584" i="57"/>
  <c r="AE1584" i="57"/>
  <c r="AD1584" i="57"/>
  <c r="AC1584" i="57"/>
  <c r="AK1583" i="57"/>
  <c r="AJ1583" i="57"/>
  <c r="AI1583" i="57"/>
  <c r="AH1583" i="57"/>
  <c r="AG1583" i="57"/>
  <c r="AF1583" i="57"/>
  <c r="AE1583" i="57"/>
  <c r="AD1583" i="57"/>
  <c r="AC1583" i="57"/>
  <c r="AK1582" i="57"/>
  <c r="AJ1582" i="57"/>
  <c r="AI1582" i="57"/>
  <c r="AH1582" i="57"/>
  <c r="AG1582" i="57"/>
  <c r="AF1582" i="57"/>
  <c r="AE1582" i="57"/>
  <c r="AD1582" i="57"/>
  <c r="AC1582" i="57"/>
  <c r="AK1581" i="57"/>
  <c r="AJ1581" i="57"/>
  <c r="AI1581" i="57"/>
  <c r="AH1581" i="57"/>
  <c r="AG1581" i="57"/>
  <c r="AF1581" i="57"/>
  <c r="AE1581" i="57"/>
  <c r="AD1581" i="57"/>
  <c r="AC1581" i="57"/>
  <c r="AK1580" i="57"/>
  <c r="AJ1580" i="57"/>
  <c r="AI1580" i="57"/>
  <c r="AH1580" i="57"/>
  <c r="AG1580" i="57"/>
  <c r="AF1580" i="57"/>
  <c r="AE1580" i="57"/>
  <c r="AD1580" i="57"/>
  <c r="AC1580" i="57"/>
  <c r="AK1579" i="57"/>
  <c r="AJ1579" i="57"/>
  <c r="AI1579" i="57"/>
  <c r="AH1579" i="57"/>
  <c r="AG1579" i="57"/>
  <c r="AF1579" i="57"/>
  <c r="AE1579" i="57"/>
  <c r="AD1579" i="57"/>
  <c r="AC1579" i="57"/>
  <c r="AK1578" i="57"/>
  <c r="AJ1578" i="57"/>
  <c r="AI1578" i="57"/>
  <c r="AH1578" i="57"/>
  <c r="AG1578" i="57"/>
  <c r="AF1578" i="57"/>
  <c r="AE1578" i="57"/>
  <c r="AD1578" i="57"/>
  <c r="AC1578" i="57"/>
  <c r="AK1577" i="57"/>
  <c r="AJ1577" i="57"/>
  <c r="AI1577" i="57"/>
  <c r="AH1577" i="57"/>
  <c r="AG1577" i="57"/>
  <c r="AF1577" i="57"/>
  <c r="AE1577" i="57"/>
  <c r="AD1577" i="57"/>
  <c r="AC1577" i="57"/>
  <c r="AK1576" i="57"/>
  <c r="AJ1576" i="57"/>
  <c r="AI1576" i="57"/>
  <c r="AH1576" i="57"/>
  <c r="AG1576" i="57"/>
  <c r="AF1576" i="57"/>
  <c r="AE1576" i="57"/>
  <c r="AD1576" i="57"/>
  <c r="AC1576" i="57"/>
  <c r="AK1575" i="57"/>
  <c r="AJ1575" i="57"/>
  <c r="AI1575" i="57"/>
  <c r="AH1575" i="57"/>
  <c r="AG1575" i="57"/>
  <c r="AF1575" i="57"/>
  <c r="AE1575" i="57"/>
  <c r="AD1575" i="57"/>
  <c r="AC1575" i="57"/>
  <c r="AK1574" i="57"/>
  <c r="AJ1574" i="57"/>
  <c r="AI1574" i="57"/>
  <c r="AH1574" i="57"/>
  <c r="AG1574" i="57"/>
  <c r="AF1574" i="57"/>
  <c r="AE1574" i="57"/>
  <c r="AD1574" i="57"/>
  <c r="AC1574" i="57"/>
  <c r="AK1573" i="57"/>
  <c r="AJ1573" i="57"/>
  <c r="AI1573" i="57"/>
  <c r="AH1573" i="57"/>
  <c r="AG1573" i="57"/>
  <c r="AF1573" i="57"/>
  <c r="AE1573" i="57"/>
  <c r="AD1573" i="57"/>
  <c r="AC1573" i="57"/>
  <c r="AK1572" i="57"/>
  <c r="AJ1572" i="57"/>
  <c r="AI1572" i="57"/>
  <c r="AH1572" i="57"/>
  <c r="AG1572" i="57"/>
  <c r="AF1572" i="57"/>
  <c r="AE1572" i="57"/>
  <c r="AD1572" i="57"/>
  <c r="AC1572" i="57"/>
  <c r="AK1571" i="57"/>
  <c r="AJ1571" i="57"/>
  <c r="AI1571" i="57"/>
  <c r="AH1571" i="57"/>
  <c r="AG1571" i="57"/>
  <c r="AF1571" i="57"/>
  <c r="AE1571" i="57"/>
  <c r="AD1571" i="57"/>
  <c r="AC1571" i="57"/>
  <c r="AK1570" i="57"/>
  <c r="AJ1570" i="57"/>
  <c r="AI1570" i="57"/>
  <c r="AH1570" i="57"/>
  <c r="AG1570" i="57"/>
  <c r="AF1570" i="57"/>
  <c r="AE1570" i="57"/>
  <c r="AD1570" i="57"/>
  <c r="AC1570" i="57"/>
  <c r="AK1569" i="57"/>
  <c r="AJ1569" i="57"/>
  <c r="AI1569" i="57"/>
  <c r="AH1569" i="57"/>
  <c r="AG1569" i="57"/>
  <c r="AF1569" i="57"/>
  <c r="AE1569" i="57"/>
  <c r="AD1569" i="57"/>
  <c r="AC1569" i="57"/>
  <c r="AK1568" i="57"/>
  <c r="AJ1568" i="57"/>
  <c r="AI1568" i="57"/>
  <c r="AH1568" i="57"/>
  <c r="AG1568" i="57"/>
  <c r="AF1568" i="57"/>
  <c r="AE1568" i="57"/>
  <c r="AD1568" i="57"/>
  <c r="AC1568" i="57"/>
  <c r="AK1567" i="57"/>
  <c r="AJ1567" i="57"/>
  <c r="AI1567" i="57"/>
  <c r="AH1567" i="57"/>
  <c r="AG1567" i="57"/>
  <c r="AF1567" i="57"/>
  <c r="AE1567" i="57"/>
  <c r="AD1567" i="57"/>
  <c r="AC1567" i="57"/>
  <c r="AK1566" i="57"/>
  <c r="AJ1566" i="57"/>
  <c r="AI1566" i="57"/>
  <c r="AH1566" i="57"/>
  <c r="AG1566" i="57"/>
  <c r="AF1566" i="57"/>
  <c r="AE1566" i="57"/>
  <c r="AD1566" i="57"/>
  <c r="AC1566" i="57"/>
  <c r="AK1565" i="57"/>
  <c r="AJ1565" i="57"/>
  <c r="AI1565" i="57"/>
  <c r="AH1565" i="57"/>
  <c r="AG1565" i="57"/>
  <c r="AF1565" i="57"/>
  <c r="AE1565" i="57"/>
  <c r="AD1565" i="57"/>
  <c r="AC1565" i="57"/>
  <c r="AK1564" i="57"/>
  <c r="AJ1564" i="57"/>
  <c r="AI1564" i="57"/>
  <c r="AH1564" i="57"/>
  <c r="AG1564" i="57"/>
  <c r="AF1564" i="57"/>
  <c r="AE1564" i="57"/>
  <c r="AD1564" i="57"/>
  <c r="AC1564" i="57"/>
  <c r="AK1563" i="57"/>
  <c r="AJ1563" i="57"/>
  <c r="AI1563" i="57"/>
  <c r="AH1563" i="57"/>
  <c r="AG1563" i="57"/>
  <c r="AF1563" i="57"/>
  <c r="AE1563" i="57"/>
  <c r="AD1563" i="57"/>
  <c r="AC1563" i="57"/>
  <c r="AK1562" i="57"/>
  <c r="AJ1562" i="57"/>
  <c r="AI1562" i="57"/>
  <c r="AH1562" i="57"/>
  <c r="AG1562" i="57"/>
  <c r="AF1562" i="57"/>
  <c r="AE1562" i="57"/>
  <c r="AD1562" i="57"/>
  <c r="AC1562" i="57"/>
  <c r="AK1561" i="57"/>
  <c r="AJ1561" i="57"/>
  <c r="AI1561" i="57"/>
  <c r="AH1561" i="57"/>
  <c r="AG1561" i="57"/>
  <c r="AF1561" i="57"/>
  <c r="AE1561" i="57"/>
  <c r="AD1561" i="57"/>
  <c r="AC1561" i="57"/>
  <c r="AK1560" i="57"/>
  <c r="AJ1560" i="57"/>
  <c r="AI1560" i="57"/>
  <c r="AH1560" i="57"/>
  <c r="AG1560" i="57"/>
  <c r="AF1560" i="57"/>
  <c r="AE1560" i="57"/>
  <c r="AD1560" i="57"/>
  <c r="AC1560" i="57"/>
  <c r="AK1559" i="57"/>
  <c r="AJ1559" i="57"/>
  <c r="AI1559" i="57"/>
  <c r="AH1559" i="57"/>
  <c r="AG1559" i="57"/>
  <c r="AF1559" i="57"/>
  <c r="AE1559" i="57"/>
  <c r="AD1559" i="57"/>
  <c r="AC1559" i="57"/>
  <c r="AK1558" i="57"/>
  <c r="AJ1558" i="57"/>
  <c r="AI1558" i="57"/>
  <c r="AH1558" i="57"/>
  <c r="AG1558" i="57"/>
  <c r="AF1558" i="57"/>
  <c r="AE1558" i="57"/>
  <c r="AD1558" i="57"/>
  <c r="AC1558" i="57"/>
  <c r="AK1557" i="57"/>
  <c r="AJ1557" i="57"/>
  <c r="AI1557" i="57"/>
  <c r="AH1557" i="57"/>
  <c r="AG1557" i="57"/>
  <c r="AF1557" i="57"/>
  <c r="AE1557" i="57"/>
  <c r="AD1557" i="57"/>
  <c r="AC1557" i="57"/>
  <c r="AK1556" i="57"/>
  <c r="AJ1556" i="57"/>
  <c r="AI1556" i="57"/>
  <c r="AH1556" i="57"/>
  <c r="AG1556" i="57"/>
  <c r="AF1556" i="57"/>
  <c r="AE1556" i="57"/>
  <c r="AD1556" i="57"/>
  <c r="AC1556" i="57"/>
  <c r="AK1555" i="57"/>
  <c r="AJ1555" i="57"/>
  <c r="AI1555" i="57"/>
  <c r="AH1555" i="57"/>
  <c r="AG1555" i="57"/>
  <c r="AF1555" i="57"/>
  <c r="AE1555" i="57"/>
  <c r="AD1555" i="57"/>
  <c r="AC1555" i="57"/>
  <c r="AK1554" i="57"/>
  <c r="AJ1554" i="57"/>
  <c r="AI1554" i="57"/>
  <c r="AH1554" i="57"/>
  <c r="AG1554" i="57"/>
  <c r="AF1554" i="57"/>
  <c r="AE1554" i="57"/>
  <c r="AD1554" i="57"/>
  <c r="AC1554" i="57"/>
  <c r="AK1553" i="57"/>
  <c r="AJ1553" i="57"/>
  <c r="AI1553" i="57"/>
  <c r="AH1553" i="57"/>
  <c r="AG1553" i="57"/>
  <c r="AF1553" i="57"/>
  <c r="AE1553" i="57"/>
  <c r="AD1553" i="57"/>
  <c r="AC1553" i="57"/>
  <c r="AK1552" i="57"/>
  <c r="AJ1552" i="57"/>
  <c r="AI1552" i="57"/>
  <c r="AH1552" i="57"/>
  <c r="AG1552" i="57"/>
  <c r="AF1552" i="57"/>
  <c r="AE1552" i="57"/>
  <c r="AD1552" i="57"/>
  <c r="AC1552" i="57"/>
  <c r="AK1551" i="57"/>
  <c r="AJ1551" i="57"/>
  <c r="AI1551" i="57"/>
  <c r="AH1551" i="57"/>
  <c r="AG1551" i="57"/>
  <c r="AF1551" i="57"/>
  <c r="AE1551" i="57"/>
  <c r="AD1551" i="57"/>
  <c r="AC1551" i="57"/>
  <c r="AK1550" i="57"/>
  <c r="AJ1550" i="57"/>
  <c r="AI1550" i="57"/>
  <c r="AH1550" i="57"/>
  <c r="AG1550" i="57"/>
  <c r="AF1550" i="57"/>
  <c r="AE1550" i="57"/>
  <c r="AD1550" i="57"/>
  <c r="AC1550" i="57"/>
  <c r="AK1549" i="57"/>
  <c r="AJ1549" i="57"/>
  <c r="AI1549" i="57"/>
  <c r="AH1549" i="57"/>
  <c r="AG1549" i="57"/>
  <c r="AF1549" i="57"/>
  <c r="AE1549" i="57"/>
  <c r="AD1549" i="57"/>
  <c r="AC1549" i="57"/>
  <c r="AK1548" i="57"/>
  <c r="AJ1548" i="57"/>
  <c r="AI1548" i="57"/>
  <c r="AH1548" i="57"/>
  <c r="AG1548" i="57"/>
  <c r="AF1548" i="57"/>
  <c r="AE1548" i="57"/>
  <c r="AD1548" i="57"/>
  <c r="AC1548" i="57"/>
  <c r="AK1547" i="57"/>
  <c r="AJ1547" i="57"/>
  <c r="AI1547" i="57"/>
  <c r="AH1547" i="57"/>
  <c r="AG1547" i="57"/>
  <c r="AF1547" i="57"/>
  <c r="AE1547" i="57"/>
  <c r="AD1547" i="57"/>
  <c r="AC1547" i="57"/>
  <c r="AK1546" i="57"/>
  <c r="AJ1546" i="57"/>
  <c r="AI1546" i="57"/>
  <c r="AH1546" i="57"/>
  <c r="AG1546" i="57"/>
  <c r="AF1546" i="57"/>
  <c r="AE1546" i="57"/>
  <c r="AD1546" i="57"/>
  <c r="AC1546" i="57"/>
  <c r="AK1545" i="57"/>
  <c r="AJ1545" i="57"/>
  <c r="AI1545" i="57"/>
  <c r="AH1545" i="57"/>
  <c r="AG1545" i="57"/>
  <c r="AF1545" i="57"/>
  <c r="AE1545" i="57"/>
  <c r="AD1545" i="57"/>
  <c r="AC1545" i="57"/>
  <c r="AK1544" i="57"/>
  <c r="AJ1544" i="57"/>
  <c r="AI1544" i="57"/>
  <c r="AH1544" i="57"/>
  <c r="AG1544" i="57"/>
  <c r="AF1544" i="57"/>
  <c r="AE1544" i="57"/>
  <c r="AD1544" i="57"/>
  <c r="AC1544" i="57"/>
  <c r="AK1543" i="57"/>
  <c r="AJ1543" i="57"/>
  <c r="AI1543" i="57"/>
  <c r="AH1543" i="57"/>
  <c r="AG1543" i="57"/>
  <c r="AF1543" i="57"/>
  <c r="AE1543" i="57"/>
  <c r="AD1543" i="57"/>
  <c r="AC1543" i="57"/>
  <c r="AK1542" i="57"/>
  <c r="AJ1542" i="57"/>
  <c r="AI1542" i="57"/>
  <c r="AH1542" i="57"/>
  <c r="AG1542" i="57"/>
  <c r="AF1542" i="57"/>
  <c r="AE1542" i="57"/>
  <c r="AD1542" i="57"/>
  <c r="AC1542" i="57"/>
  <c r="AK1541" i="57"/>
  <c r="AJ1541" i="57"/>
  <c r="AI1541" i="57"/>
  <c r="AH1541" i="57"/>
  <c r="AG1541" i="57"/>
  <c r="AF1541" i="57"/>
  <c r="AE1541" i="57"/>
  <c r="AD1541" i="57"/>
  <c r="AC1541" i="57"/>
  <c r="AK1540" i="57"/>
  <c r="AJ1540" i="57"/>
  <c r="AI1540" i="57"/>
  <c r="AH1540" i="57"/>
  <c r="AG1540" i="57"/>
  <c r="AF1540" i="57"/>
  <c r="AE1540" i="57"/>
  <c r="AD1540" i="57"/>
  <c r="AC1540" i="57"/>
  <c r="AK1539" i="57"/>
  <c r="AJ1539" i="57"/>
  <c r="AI1539" i="57"/>
  <c r="AH1539" i="57"/>
  <c r="AG1539" i="57"/>
  <c r="AF1539" i="57"/>
  <c r="AE1539" i="57"/>
  <c r="AD1539" i="57"/>
  <c r="AC1539" i="57"/>
  <c r="AK1538" i="57"/>
  <c r="AJ1538" i="57"/>
  <c r="AI1538" i="57"/>
  <c r="AH1538" i="57"/>
  <c r="AG1538" i="57"/>
  <c r="AF1538" i="57"/>
  <c r="AE1538" i="57"/>
  <c r="AD1538" i="57"/>
  <c r="AC1538" i="57"/>
  <c r="AK1537" i="57"/>
  <c r="AJ1537" i="57"/>
  <c r="AI1537" i="57"/>
  <c r="AH1537" i="57"/>
  <c r="AG1537" i="57"/>
  <c r="AF1537" i="57"/>
  <c r="AE1537" i="57"/>
  <c r="AD1537" i="57"/>
  <c r="AC1537" i="57"/>
  <c r="AK1536" i="57"/>
  <c r="AJ1536" i="57"/>
  <c r="AI1536" i="57"/>
  <c r="AH1536" i="57"/>
  <c r="AG1536" i="57"/>
  <c r="AF1536" i="57"/>
  <c r="AE1536" i="57"/>
  <c r="AD1536" i="57"/>
  <c r="AC1536" i="57"/>
  <c r="AK1535" i="57"/>
  <c r="AJ1535" i="57"/>
  <c r="AI1535" i="57"/>
  <c r="AH1535" i="57"/>
  <c r="AG1535" i="57"/>
  <c r="AF1535" i="57"/>
  <c r="AE1535" i="57"/>
  <c r="AD1535" i="57"/>
  <c r="AC1535" i="57"/>
  <c r="AK1534" i="57"/>
  <c r="AJ1534" i="57"/>
  <c r="AI1534" i="57"/>
  <c r="AH1534" i="57"/>
  <c r="AG1534" i="57"/>
  <c r="AF1534" i="57"/>
  <c r="AE1534" i="57"/>
  <c r="AD1534" i="57"/>
  <c r="AC1534" i="57"/>
  <c r="AK1533" i="57"/>
  <c r="AJ1533" i="57"/>
  <c r="AI1533" i="57"/>
  <c r="AH1533" i="57"/>
  <c r="AG1533" i="57"/>
  <c r="AF1533" i="57"/>
  <c r="AE1533" i="57"/>
  <c r="AD1533" i="57"/>
  <c r="AC1533" i="57"/>
  <c r="AK1532" i="57"/>
  <c r="AJ1532" i="57"/>
  <c r="AI1532" i="57"/>
  <c r="AH1532" i="57"/>
  <c r="AG1532" i="57"/>
  <c r="AF1532" i="57"/>
  <c r="AE1532" i="57"/>
  <c r="AD1532" i="57"/>
  <c r="AC1532" i="57"/>
  <c r="AK1531" i="57"/>
  <c r="AJ1531" i="57"/>
  <c r="AI1531" i="57"/>
  <c r="AH1531" i="57"/>
  <c r="AG1531" i="57"/>
  <c r="AF1531" i="57"/>
  <c r="AE1531" i="57"/>
  <c r="AD1531" i="57"/>
  <c r="AC1531" i="57"/>
  <c r="AK1530" i="57"/>
  <c r="AJ1530" i="57"/>
  <c r="AI1530" i="57"/>
  <c r="AH1530" i="57"/>
  <c r="AG1530" i="57"/>
  <c r="AF1530" i="57"/>
  <c r="AE1530" i="57"/>
  <c r="AD1530" i="57"/>
  <c r="AC1530" i="57"/>
  <c r="AK1529" i="57"/>
  <c r="AJ1529" i="57"/>
  <c r="AI1529" i="57"/>
  <c r="AH1529" i="57"/>
  <c r="AG1529" i="57"/>
  <c r="AF1529" i="57"/>
  <c r="AE1529" i="57"/>
  <c r="AD1529" i="57"/>
  <c r="AC1529" i="57"/>
  <c r="AK1528" i="57"/>
  <c r="AJ1528" i="57"/>
  <c r="AI1528" i="57"/>
  <c r="AH1528" i="57"/>
  <c r="AG1528" i="57"/>
  <c r="AF1528" i="57"/>
  <c r="AE1528" i="57"/>
  <c r="AD1528" i="57"/>
  <c r="AC1528" i="57"/>
  <c r="AK1527" i="57"/>
  <c r="AJ1527" i="57"/>
  <c r="AI1527" i="57"/>
  <c r="AH1527" i="57"/>
  <c r="AG1527" i="57"/>
  <c r="AF1527" i="57"/>
  <c r="AE1527" i="57"/>
  <c r="AD1527" i="57"/>
  <c r="AC1527" i="57"/>
  <c r="AK1526" i="57"/>
  <c r="AJ1526" i="57"/>
  <c r="AI1526" i="57"/>
  <c r="AH1526" i="57"/>
  <c r="AG1526" i="57"/>
  <c r="AF1526" i="57"/>
  <c r="AE1526" i="57"/>
  <c r="AD1526" i="57"/>
  <c r="AC1526" i="57"/>
  <c r="AK1525" i="57"/>
  <c r="AJ1525" i="57"/>
  <c r="AI1525" i="57"/>
  <c r="AH1525" i="57"/>
  <c r="AG1525" i="57"/>
  <c r="AF1525" i="57"/>
  <c r="AE1525" i="57"/>
  <c r="AD1525" i="57"/>
  <c r="AC1525" i="57"/>
  <c r="AK1524" i="57"/>
  <c r="AJ1524" i="57"/>
  <c r="AI1524" i="57"/>
  <c r="AH1524" i="57"/>
  <c r="AG1524" i="57"/>
  <c r="AF1524" i="57"/>
  <c r="AE1524" i="57"/>
  <c r="AD1524" i="57"/>
  <c r="AC1524" i="57"/>
  <c r="AK1523" i="57"/>
  <c r="AJ1523" i="57"/>
  <c r="AI1523" i="57"/>
  <c r="AH1523" i="57"/>
  <c r="AG1523" i="57"/>
  <c r="AF1523" i="57"/>
  <c r="AE1523" i="57"/>
  <c r="AD1523" i="57"/>
  <c r="AC1523" i="57"/>
  <c r="AK1522" i="57"/>
  <c r="AJ1522" i="57"/>
  <c r="AI1522" i="57"/>
  <c r="AH1522" i="57"/>
  <c r="AG1522" i="57"/>
  <c r="AF1522" i="57"/>
  <c r="AE1522" i="57"/>
  <c r="AD1522" i="57"/>
  <c r="AC1522" i="57"/>
  <c r="AK1521" i="57"/>
  <c r="AJ1521" i="57"/>
  <c r="AI1521" i="57"/>
  <c r="AH1521" i="57"/>
  <c r="AG1521" i="57"/>
  <c r="AF1521" i="57"/>
  <c r="AE1521" i="57"/>
  <c r="AD1521" i="57"/>
  <c r="AC1521" i="57"/>
  <c r="AK1520" i="57"/>
  <c r="AJ1520" i="57"/>
  <c r="AI1520" i="57"/>
  <c r="AH1520" i="57"/>
  <c r="AG1520" i="57"/>
  <c r="AF1520" i="57"/>
  <c r="AE1520" i="57"/>
  <c r="AD1520" i="57"/>
  <c r="AC1520" i="57"/>
  <c r="AK1519" i="57"/>
  <c r="AJ1519" i="57"/>
  <c r="AI1519" i="57"/>
  <c r="AH1519" i="57"/>
  <c r="AG1519" i="57"/>
  <c r="AF1519" i="57"/>
  <c r="AE1519" i="57"/>
  <c r="AD1519" i="57"/>
  <c r="AC1519" i="57"/>
  <c r="AK1518" i="57"/>
  <c r="AJ1518" i="57"/>
  <c r="AI1518" i="57"/>
  <c r="AH1518" i="57"/>
  <c r="AG1518" i="57"/>
  <c r="AF1518" i="57"/>
  <c r="AE1518" i="57"/>
  <c r="AD1518" i="57"/>
  <c r="AC1518" i="57"/>
  <c r="AK1517" i="57"/>
  <c r="AJ1517" i="57"/>
  <c r="AI1517" i="57"/>
  <c r="AH1517" i="57"/>
  <c r="AG1517" i="57"/>
  <c r="AF1517" i="57"/>
  <c r="AE1517" i="57"/>
  <c r="AD1517" i="57"/>
  <c r="AC1517" i="57"/>
  <c r="AK1516" i="57"/>
  <c r="AJ1516" i="57"/>
  <c r="AI1516" i="57"/>
  <c r="AH1516" i="57"/>
  <c r="AG1516" i="57"/>
  <c r="AF1516" i="57"/>
  <c r="AE1516" i="57"/>
  <c r="AD1516" i="57"/>
  <c r="AC1516" i="57"/>
  <c r="AK1515" i="57"/>
  <c r="AJ1515" i="57"/>
  <c r="AI1515" i="57"/>
  <c r="AH1515" i="57"/>
  <c r="AG1515" i="57"/>
  <c r="AF1515" i="57"/>
  <c r="AE1515" i="57"/>
  <c r="AD1515" i="57"/>
  <c r="AC1515" i="57"/>
  <c r="AK1514" i="57"/>
  <c r="AJ1514" i="57"/>
  <c r="AI1514" i="57"/>
  <c r="AH1514" i="57"/>
  <c r="AG1514" i="57"/>
  <c r="AF1514" i="57"/>
  <c r="AE1514" i="57"/>
  <c r="AD1514" i="57"/>
  <c r="AC1514" i="57"/>
  <c r="AK1513" i="57"/>
  <c r="AJ1513" i="57"/>
  <c r="AI1513" i="57"/>
  <c r="AH1513" i="57"/>
  <c r="AG1513" i="57"/>
  <c r="AF1513" i="57"/>
  <c r="AE1513" i="57"/>
  <c r="AD1513" i="57"/>
  <c r="AC1513" i="57"/>
  <c r="AK1512" i="57"/>
  <c r="AJ1512" i="57"/>
  <c r="AI1512" i="57"/>
  <c r="AH1512" i="57"/>
  <c r="AG1512" i="57"/>
  <c r="AF1512" i="57"/>
  <c r="AE1512" i="57"/>
  <c r="AD1512" i="57"/>
  <c r="AC1512" i="57"/>
  <c r="AK1511" i="57"/>
  <c r="AJ1511" i="57"/>
  <c r="AI1511" i="57"/>
  <c r="AH1511" i="57"/>
  <c r="AG1511" i="57"/>
  <c r="AF1511" i="57"/>
  <c r="AE1511" i="57"/>
  <c r="AD1511" i="57"/>
  <c r="AC1511" i="57"/>
  <c r="AK1510" i="57"/>
  <c r="AJ1510" i="57"/>
  <c r="AI1510" i="57"/>
  <c r="AH1510" i="57"/>
  <c r="AG1510" i="57"/>
  <c r="AF1510" i="57"/>
  <c r="AE1510" i="57"/>
  <c r="AD1510" i="57"/>
  <c r="AC1510" i="57"/>
  <c r="AK1509" i="57"/>
  <c r="AJ1509" i="57"/>
  <c r="AI1509" i="57"/>
  <c r="AH1509" i="57"/>
  <c r="AG1509" i="57"/>
  <c r="AF1509" i="57"/>
  <c r="AE1509" i="57"/>
  <c r="AD1509" i="57"/>
  <c r="AC1509" i="57"/>
  <c r="AK1508" i="57"/>
  <c r="AJ1508" i="57"/>
  <c r="AI1508" i="57"/>
  <c r="AH1508" i="57"/>
  <c r="AG1508" i="57"/>
  <c r="AF1508" i="57"/>
  <c r="AE1508" i="57"/>
  <c r="AD1508" i="57"/>
  <c r="AC1508" i="57"/>
  <c r="AK1507" i="57"/>
  <c r="AJ1507" i="57"/>
  <c r="AI1507" i="57"/>
  <c r="AH1507" i="57"/>
  <c r="AG1507" i="57"/>
  <c r="AF1507" i="57"/>
  <c r="AE1507" i="57"/>
  <c r="AD1507" i="57"/>
  <c r="AC1507" i="57"/>
  <c r="AK1506" i="57"/>
  <c r="AJ1506" i="57"/>
  <c r="AI1506" i="57"/>
  <c r="AH1506" i="57"/>
  <c r="AG1506" i="57"/>
  <c r="AF1506" i="57"/>
  <c r="AE1506" i="57"/>
  <c r="AD1506" i="57"/>
  <c r="AC1506" i="57"/>
  <c r="AK1505" i="57"/>
  <c r="AJ1505" i="57"/>
  <c r="AI1505" i="57"/>
  <c r="AH1505" i="57"/>
  <c r="AG1505" i="57"/>
  <c r="AF1505" i="57"/>
  <c r="AE1505" i="57"/>
  <c r="AD1505" i="57"/>
  <c r="AC1505" i="57"/>
  <c r="AK1504" i="57"/>
  <c r="AJ1504" i="57"/>
  <c r="AI1504" i="57"/>
  <c r="AH1504" i="57"/>
  <c r="AG1504" i="57"/>
  <c r="AF1504" i="57"/>
  <c r="AE1504" i="57"/>
  <c r="AD1504" i="57"/>
  <c r="AC1504" i="57"/>
  <c r="AK1503" i="57"/>
  <c r="AJ1503" i="57"/>
  <c r="AI1503" i="57"/>
  <c r="AH1503" i="57"/>
  <c r="AG1503" i="57"/>
  <c r="AF1503" i="57"/>
  <c r="AE1503" i="57"/>
  <c r="AD1503" i="57"/>
  <c r="AC1503" i="57"/>
  <c r="AK1502" i="57"/>
  <c r="AJ1502" i="57"/>
  <c r="AI1502" i="57"/>
  <c r="AH1502" i="57"/>
  <c r="AG1502" i="57"/>
  <c r="AF1502" i="57"/>
  <c r="AE1502" i="57"/>
  <c r="AD1502" i="57"/>
  <c r="AC1502" i="57"/>
  <c r="AK1501" i="57"/>
  <c r="AJ1501" i="57"/>
  <c r="AI1501" i="57"/>
  <c r="AH1501" i="57"/>
  <c r="AG1501" i="57"/>
  <c r="AF1501" i="57"/>
  <c r="AE1501" i="57"/>
  <c r="AD1501" i="57"/>
  <c r="AC1501" i="57"/>
  <c r="AK1500" i="57"/>
  <c r="AJ1500" i="57"/>
  <c r="AI1500" i="57"/>
  <c r="AH1500" i="57"/>
  <c r="AG1500" i="57"/>
  <c r="AF1500" i="57"/>
  <c r="AE1500" i="57"/>
  <c r="AD1500" i="57"/>
  <c r="AC1500" i="57"/>
  <c r="AK1499" i="57"/>
  <c r="AJ1499" i="57"/>
  <c r="AI1499" i="57"/>
  <c r="AH1499" i="57"/>
  <c r="AG1499" i="57"/>
  <c r="AF1499" i="57"/>
  <c r="AE1499" i="57"/>
  <c r="AD1499" i="57"/>
  <c r="AC1499" i="57"/>
  <c r="AK1498" i="57"/>
  <c r="AJ1498" i="57"/>
  <c r="AI1498" i="57"/>
  <c r="AH1498" i="57"/>
  <c r="AG1498" i="57"/>
  <c r="AF1498" i="57"/>
  <c r="AE1498" i="57"/>
  <c r="AD1498" i="57"/>
  <c r="AC1498" i="57"/>
  <c r="AK1497" i="57"/>
  <c r="AJ1497" i="57"/>
  <c r="AI1497" i="57"/>
  <c r="AH1497" i="57"/>
  <c r="AG1497" i="57"/>
  <c r="AF1497" i="57"/>
  <c r="AE1497" i="57"/>
  <c r="AD1497" i="57"/>
  <c r="AC1497" i="57"/>
  <c r="AK1496" i="57"/>
  <c r="AJ1496" i="57"/>
  <c r="AI1496" i="57"/>
  <c r="AH1496" i="57"/>
  <c r="AG1496" i="57"/>
  <c r="AF1496" i="57"/>
  <c r="AE1496" i="57"/>
  <c r="AD1496" i="57"/>
  <c r="AC1496" i="57"/>
  <c r="AK1495" i="57"/>
  <c r="AJ1495" i="57"/>
  <c r="AI1495" i="57"/>
  <c r="AH1495" i="57"/>
  <c r="AG1495" i="57"/>
  <c r="AF1495" i="57"/>
  <c r="AE1495" i="57"/>
  <c r="AD1495" i="57"/>
  <c r="AC1495" i="57"/>
  <c r="AK1494" i="57"/>
  <c r="AJ1494" i="57"/>
  <c r="AI1494" i="57"/>
  <c r="AH1494" i="57"/>
  <c r="AG1494" i="57"/>
  <c r="AF1494" i="57"/>
  <c r="AE1494" i="57"/>
  <c r="AD1494" i="57"/>
  <c r="AC1494" i="57"/>
  <c r="AK1493" i="57"/>
  <c r="AJ1493" i="57"/>
  <c r="AI1493" i="57"/>
  <c r="AH1493" i="57"/>
  <c r="AG1493" i="57"/>
  <c r="AF1493" i="57"/>
  <c r="AE1493" i="57"/>
  <c r="AD1493" i="57"/>
  <c r="AC1493" i="57"/>
  <c r="AK1492" i="57"/>
  <c r="AJ1492" i="57"/>
  <c r="AI1492" i="57"/>
  <c r="AH1492" i="57"/>
  <c r="AG1492" i="57"/>
  <c r="AF1492" i="57"/>
  <c r="AE1492" i="57"/>
  <c r="AD1492" i="57"/>
  <c r="AC1492" i="57"/>
  <c r="AK1491" i="57"/>
  <c r="AJ1491" i="57"/>
  <c r="AI1491" i="57"/>
  <c r="AH1491" i="57"/>
  <c r="AG1491" i="57"/>
  <c r="AF1491" i="57"/>
  <c r="AE1491" i="57"/>
  <c r="AD1491" i="57"/>
  <c r="AC1491" i="57"/>
  <c r="AK1490" i="57"/>
  <c r="AJ1490" i="57"/>
  <c r="AI1490" i="57"/>
  <c r="AH1490" i="57"/>
  <c r="AG1490" i="57"/>
  <c r="AF1490" i="57"/>
  <c r="AE1490" i="57"/>
  <c r="AD1490" i="57"/>
  <c r="AC1490" i="57"/>
  <c r="AK1489" i="57"/>
  <c r="AJ1489" i="57"/>
  <c r="AI1489" i="57"/>
  <c r="AH1489" i="57"/>
  <c r="AG1489" i="57"/>
  <c r="AF1489" i="57"/>
  <c r="AE1489" i="57"/>
  <c r="AD1489" i="57"/>
  <c r="AC1489" i="57"/>
  <c r="AK1488" i="57"/>
  <c r="AJ1488" i="57"/>
  <c r="AI1488" i="57"/>
  <c r="AH1488" i="57"/>
  <c r="AG1488" i="57"/>
  <c r="AF1488" i="57"/>
  <c r="AE1488" i="57"/>
  <c r="AD1488" i="57"/>
  <c r="AC1488" i="57"/>
  <c r="AK1487" i="57"/>
  <c r="AJ1487" i="57"/>
  <c r="AI1487" i="57"/>
  <c r="AH1487" i="57"/>
  <c r="AG1487" i="57"/>
  <c r="AF1487" i="57"/>
  <c r="AE1487" i="57"/>
  <c r="AD1487" i="57"/>
  <c r="AC1487" i="57"/>
  <c r="AK1486" i="57"/>
  <c r="AJ1486" i="57"/>
  <c r="AI1486" i="57"/>
  <c r="AH1486" i="57"/>
  <c r="AG1486" i="57"/>
  <c r="AF1486" i="57"/>
  <c r="AE1486" i="57"/>
  <c r="AD1486" i="57"/>
  <c r="AC1486" i="57"/>
  <c r="AK1485" i="57"/>
  <c r="AJ1485" i="57"/>
  <c r="AI1485" i="57"/>
  <c r="AH1485" i="57"/>
  <c r="AG1485" i="57"/>
  <c r="AF1485" i="57"/>
  <c r="AE1485" i="57"/>
  <c r="AD1485" i="57"/>
  <c r="AC1485" i="57"/>
  <c r="AK1484" i="57"/>
  <c r="AJ1484" i="57"/>
  <c r="AI1484" i="57"/>
  <c r="AH1484" i="57"/>
  <c r="AG1484" i="57"/>
  <c r="AF1484" i="57"/>
  <c r="AE1484" i="57"/>
  <c r="AD1484" i="57"/>
  <c r="AC1484" i="57"/>
  <c r="AK1483" i="57"/>
  <c r="AJ1483" i="57"/>
  <c r="AI1483" i="57"/>
  <c r="AH1483" i="57"/>
  <c r="AG1483" i="57"/>
  <c r="AF1483" i="57"/>
  <c r="AE1483" i="57"/>
  <c r="AD1483" i="57"/>
  <c r="AC1483" i="57"/>
  <c r="AK1482" i="57"/>
  <c r="AJ1482" i="57"/>
  <c r="AI1482" i="57"/>
  <c r="AH1482" i="57"/>
  <c r="AG1482" i="57"/>
  <c r="AF1482" i="57"/>
  <c r="AE1482" i="57"/>
  <c r="AD1482" i="57"/>
  <c r="AC1482" i="57"/>
  <c r="AK1481" i="57"/>
  <c r="AJ1481" i="57"/>
  <c r="AI1481" i="57"/>
  <c r="AH1481" i="57"/>
  <c r="AG1481" i="57"/>
  <c r="AF1481" i="57"/>
  <c r="AE1481" i="57"/>
  <c r="AD1481" i="57"/>
  <c r="AC1481" i="57"/>
  <c r="AK1480" i="57"/>
  <c r="AJ1480" i="57"/>
  <c r="AI1480" i="57"/>
  <c r="AH1480" i="57"/>
  <c r="AG1480" i="57"/>
  <c r="AF1480" i="57"/>
  <c r="AE1480" i="57"/>
  <c r="AD1480" i="57"/>
  <c r="AC1480" i="57"/>
  <c r="AK1479" i="57"/>
  <c r="AJ1479" i="57"/>
  <c r="AI1479" i="57"/>
  <c r="AH1479" i="57"/>
  <c r="AG1479" i="57"/>
  <c r="AF1479" i="57"/>
  <c r="AE1479" i="57"/>
  <c r="AD1479" i="57"/>
  <c r="AC1479" i="57"/>
  <c r="AK1478" i="57"/>
  <c r="AJ1478" i="57"/>
  <c r="AI1478" i="57"/>
  <c r="AH1478" i="57"/>
  <c r="AG1478" i="57"/>
  <c r="AF1478" i="57"/>
  <c r="AE1478" i="57"/>
  <c r="AD1478" i="57"/>
  <c r="AC1478" i="57"/>
  <c r="AK1477" i="57"/>
  <c r="AJ1477" i="57"/>
  <c r="AI1477" i="57"/>
  <c r="AH1477" i="57"/>
  <c r="AG1477" i="57"/>
  <c r="AF1477" i="57"/>
  <c r="AE1477" i="57"/>
  <c r="AD1477" i="57"/>
  <c r="AC1477" i="57"/>
  <c r="AK1476" i="57"/>
  <c r="AJ1476" i="57"/>
  <c r="AI1476" i="57"/>
  <c r="AH1476" i="57"/>
  <c r="AG1476" i="57"/>
  <c r="AF1476" i="57"/>
  <c r="AE1476" i="57"/>
  <c r="AD1476" i="57"/>
  <c r="AC1476" i="57"/>
  <c r="AK1475" i="57"/>
  <c r="AJ1475" i="57"/>
  <c r="AI1475" i="57"/>
  <c r="AH1475" i="57"/>
  <c r="AG1475" i="57"/>
  <c r="AF1475" i="57"/>
  <c r="AE1475" i="57"/>
  <c r="AD1475" i="57"/>
  <c r="AC1475" i="57"/>
  <c r="AK1474" i="57"/>
  <c r="AJ1474" i="57"/>
  <c r="AI1474" i="57"/>
  <c r="AH1474" i="57"/>
  <c r="AG1474" i="57"/>
  <c r="AF1474" i="57"/>
  <c r="AE1474" i="57"/>
  <c r="AD1474" i="57"/>
  <c r="AC1474" i="57"/>
  <c r="AK1473" i="57"/>
  <c r="AJ1473" i="57"/>
  <c r="AI1473" i="57"/>
  <c r="AH1473" i="57"/>
  <c r="AG1473" i="57"/>
  <c r="AF1473" i="57"/>
  <c r="AE1473" i="57"/>
  <c r="AD1473" i="57"/>
  <c r="AC1473" i="57"/>
  <c r="AK1472" i="57"/>
  <c r="AJ1472" i="57"/>
  <c r="AI1472" i="57"/>
  <c r="AH1472" i="57"/>
  <c r="AG1472" i="57"/>
  <c r="AF1472" i="57"/>
  <c r="AE1472" i="57"/>
  <c r="AD1472" i="57"/>
  <c r="AC1472" i="57"/>
  <c r="AK1471" i="57"/>
  <c r="AJ1471" i="57"/>
  <c r="AI1471" i="57"/>
  <c r="AH1471" i="57"/>
  <c r="AG1471" i="57"/>
  <c r="AF1471" i="57"/>
  <c r="AE1471" i="57"/>
  <c r="AD1471" i="57"/>
  <c r="AC1471" i="57"/>
  <c r="AK1470" i="57"/>
  <c r="AJ1470" i="57"/>
  <c r="AI1470" i="57"/>
  <c r="AH1470" i="57"/>
  <c r="AG1470" i="57"/>
  <c r="AF1470" i="57"/>
  <c r="AE1470" i="57"/>
  <c r="AD1470" i="57"/>
  <c r="AC1470" i="57"/>
  <c r="AK1469" i="57"/>
  <c r="AJ1469" i="57"/>
  <c r="AI1469" i="57"/>
  <c r="AH1469" i="57"/>
  <c r="AG1469" i="57"/>
  <c r="AF1469" i="57"/>
  <c r="AE1469" i="57"/>
  <c r="AD1469" i="57"/>
  <c r="AC1469" i="57"/>
  <c r="AK1468" i="57"/>
  <c r="AJ1468" i="57"/>
  <c r="AI1468" i="57"/>
  <c r="AH1468" i="57"/>
  <c r="AG1468" i="57"/>
  <c r="AF1468" i="57"/>
  <c r="AE1468" i="57"/>
  <c r="AD1468" i="57"/>
  <c r="AC1468" i="57"/>
  <c r="AK1467" i="57"/>
  <c r="AJ1467" i="57"/>
  <c r="AI1467" i="57"/>
  <c r="AH1467" i="57"/>
  <c r="AG1467" i="57"/>
  <c r="AF1467" i="57"/>
  <c r="AE1467" i="57"/>
  <c r="AD1467" i="57"/>
  <c r="AC1467" i="57"/>
  <c r="AK1466" i="57"/>
  <c r="AJ1466" i="57"/>
  <c r="AI1466" i="57"/>
  <c r="AH1466" i="57"/>
  <c r="AG1466" i="57"/>
  <c r="AF1466" i="57"/>
  <c r="AE1466" i="57"/>
  <c r="AD1466" i="57"/>
  <c r="AC1466" i="57"/>
  <c r="AK1465" i="57"/>
  <c r="AJ1465" i="57"/>
  <c r="AI1465" i="57"/>
  <c r="AH1465" i="57"/>
  <c r="AG1465" i="57"/>
  <c r="AF1465" i="57"/>
  <c r="AE1465" i="57"/>
  <c r="AD1465" i="57"/>
  <c r="AC1465" i="57"/>
  <c r="AK1464" i="57"/>
  <c r="AJ1464" i="57"/>
  <c r="AI1464" i="57"/>
  <c r="AH1464" i="57"/>
  <c r="AG1464" i="57"/>
  <c r="AF1464" i="57"/>
  <c r="AE1464" i="57"/>
  <c r="AD1464" i="57"/>
  <c r="AC1464" i="57"/>
  <c r="AK1463" i="57"/>
  <c r="AJ1463" i="57"/>
  <c r="AI1463" i="57"/>
  <c r="AH1463" i="57"/>
  <c r="AG1463" i="57"/>
  <c r="AF1463" i="57"/>
  <c r="AE1463" i="57"/>
  <c r="AD1463" i="57"/>
  <c r="AC1463" i="57"/>
  <c r="AK1462" i="57"/>
  <c r="AJ1462" i="57"/>
  <c r="AI1462" i="57"/>
  <c r="AH1462" i="57"/>
  <c r="AG1462" i="57"/>
  <c r="AF1462" i="57"/>
  <c r="AE1462" i="57"/>
  <c r="AD1462" i="57"/>
  <c r="AC1462" i="57"/>
  <c r="AK1461" i="57"/>
  <c r="AJ1461" i="57"/>
  <c r="AI1461" i="57"/>
  <c r="AH1461" i="57"/>
  <c r="AG1461" i="57"/>
  <c r="AF1461" i="57"/>
  <c r="AE1461" i="57"/>
  <c r="AD1461" i="57"/>
  <c r="AC1461" i="57"/>
  <c r="AK1460" i="57"/>
  <c r="AJ1460" i="57"/>
  <c r="AI1460" i="57"/>
  <c r="AH1460" i="57"/>
  <c r="AG1460" i="57"/>
  <c r="AF1460" i="57"/>
  <c r="AE1460" i="57"/>
  <c r="AD1460" i="57"/>
  <c r="AC1460" i="57"/>
  <c r="AK1459" i="57"/>
  <c r="AJ1459" i="57"/>
  <c r="AI1459" i="57"/>
  <c r="AH1459" i="57"/>
  <c r="AG1459" i="57"/>
  <c r="AF1459" i="57"/>
  <c r="AE1459" i="57"/>
  <c r="AD1459" i="57"/>
  <c r="AC1459" i="57"/>
  <c r="AK1458" i="57"/>
  <c r="AJ1458" i="57"/>
  <c r="AI1458" i="57"/>
  <c r="AH1458" i="57"/>
  <c r="AG1458" i="57"/>
  <c r="AF1458" i="57"/>
  <c r="AE1458" i="57"/>
  <c r="AD1458" i="57"/>
  <c r="AC1458" i="57"/>
  <c r="AK1457" i="57"/>
  <c r="AJ1457" i="57"/>
  <c r="AI1457" i="57"/>
  <c r="AH1457" i="57"/>
  <c r="AG1457" i="57"/>
  <c r="AF1457" i="57"/>
  <c r="AE1457" i="57"/>
  <c r="AD1457" i="57"/>
  <c r="AC1457" i="57"/>
  <c r="AK1456" i="57"/>
  <c r="AJ1456" i="57"/>
  <c r="AI1456" i="57"/>
  <c r="AH1456" i="57"/>
  <c r="AG1456" i="57"/>
  <c r="AF1456" i="57"/>
  <c r="AE1456" i="57"/>
  <c r="AD1456" i="57"/>
  <c r="AC1456" i="57"/>
  <c r="AK1455" i="57"/>
  <c r="AJ1455" i="57"/>
  <c r="AI1455" i="57"/>
  <c r="AH1455" i="57"/>
  <c r="AG1455" i="57"/>
  <c r="AF1455" i="57"/>
  <c r="AE1455" i="57"/>
  <c r="AD1455" i="57"/>
  <c r="AC1455" i="57"/>
  <c r="AK1454" i="57"/>
  <c r="AJ1454" i="57"/>
  <c r="AI1454" i="57"/>
  <c r="AH1454" i="57"/>
  <c r="AG1454" i="57"/>
  <c r="AF1454" i="57"/>
  <c r="AE1454" i="57"/>
  <c r="AD1454" i="57"/>
  <c r="AC1454" i="57"/>
  <c r="AK1453" i="57"/>
  <c r="AJ1453" i="57"/>
  <c r="AI1453" i="57"/>
  <c r="AH1453" i="57"/>
  <c r="AG1453" i="57"/>
  <c r="AF1453" i="57"/>
  <c r="AE1453" i="57"/>
  <c r="AD1453" i="57"/>
  <c r="AC1453" i="57"/>
  <c r="AK1452" i="57"/>
  <c r="AJ1452" i="57"/>
  <c r="AI1452" i="57"/>
  <c r="AH1452" i="57"/>
  <c r="AG1452" i="57"/>
  <c r="AF1452" i="57"/>
  <c r="AE1452" i="57"/>
  <c r="AD1452" i="57"/>
  <c r="AC1452" i="57"/>
  <c r="AK1451" i="57"/>
  <c r="AJ1451" i="57"/>
  <c r="AI1451" i="57"/>
  <c r="AH1451" i="57"/>
  <c r="AG1451" i="57"/>
  <c r="AF1451" i="57"/>
  <c r="AE1451" i="57"/>
  <c r="AD1451" i="57"/>
  <c r="AC1451" i="57"/>
  <c r="AK1450" i="57"/>
  <c r="AJ1450" i="57"/>
  <c r="AI1450" i="57"/>
  <c r="AH1450" i="57"/>
  <c r="AG1450" i="57"/>
  <c r="AF1450" i="57"/>
  <c r="AE1450" i="57"/>
  <c r="AD1450" i="57"/>
  <c r="AC1450" i="57"/>
  <c r="AK1449" i="57"/>
  <c r="AJ1449" i="57"/>
  <c r="AI1449" i="57"/>
  <c r="AH1449" i="57"/>
  <c r="AG1449" i="57"/>
  <c r="AF1449" i="57"/>
  <c r="AE1449" i="57"/>
  <c r="AD1449" i="57"/>
  <c r="AC1449" i="57"/>
  <c r="AK1448" i="57"/>
  <c r="AJ1448" i="57"/>
  <c r="AI1448" i="57"/>
  <c r="AH1448" i="57"/>
  <c r="AG1448" i="57"/>
  <c r="AF1448" i="57"/>
  <c r="AE1448" i="57"/>
  <c r="AD1448" i="57"/>
  <c r="AC1448" i="57"/>
  <c r="AK1447" i="57"/>
  <c r="AJ1447" i="57"/>
  <c r="AI1447" i="57"/>
  <c r="AH1447" i="57"/>
  <c r="AG1447" i="57"/>
  <c r="AF1447" i="57"/>
  <c r="AE1447" i="57"/>
  <c r="AD1447" i="57"/>
  <c r="AC1447" i="57"/>
  <c r="AK1446" i="57"/>
  <c r="AJ1446" i="57"/>
  <c r="AI1446" i="57"/>
  <c r="AH1446" i="57"/>
  <c r="AG1446" i="57"/>
  <c r="AF1446" i="57"/>
  <c r="AE1446" i="57"/>
  <c r="AD1446" i="57"/>
  <c r="AC1446" i="57"/>
  <c r="AK1445" i="57"/>
  <c r="AJ1445" i="57"/>
  <c r="AI1445" i="57"/>
  <c r="AH1445" i="57"/>
  <c r="AG1445" i="57"/>
  <c r="AF1445" i="57"/>
  <c r="AE1445" i="57"/>
  <c r="AD1445" i="57"/>
  <c r="AC1445" i="57"/>
  <c r="AK1444" i="57"/>
  <c r="AJ1444" i="57"/>
  <c r="AI1444" i="57"/>
  <c r="AH1444" i="57"/>
  <c r="AG1444" i="57"/>
  <c r="AF1444" i="57"/>
  <c r="AE1444" i="57"/>
  <c r="AD1444" i="57"/>
  <c r="AC1444" i="57"/>
  <c r="AK1443" i="57"/>
  <c r="AJ1443" i="57"/>
  <c r="AI1443" i="57"/>
  <c r="AH1443" i="57"/>
  <c r="AG1443" i="57"/>
  <c r="AF1443" i="57"/>
  <c r="AE1443" i="57"/>
  <c r="AD1443" i="57"/>
  <c r="AC1443" i="57"/>
  <c r="AK1442" i="57"/>
  <c r="AJ1442" i="57"/>
  <c r="AI1442" i="57"/>
  <c r="AH1442" i="57"/>
  <c r="AG1442" i="57"/>
  <c r="AF1442" i="57"/>
  <c r="AE1442" i="57"/>
  <c r="AD1442" i="57"/>
  <c r="AC1442" i="57"/>
  <c r="AK1441" i="57"/>
  <c r="AJ1441" i="57"/>
  <c r="AI1441" i="57"/>
  <c r="AH1441" i="57"/>
  <c r="AG1441" i="57"/>
  <c r="AF1441" i="57"/>
  <c r="AE1441" i="57"/>
  <c r="AD1441" i="57"/>
  <c r="AC1441" i="57"/>
  <c r="AK1440" i="57"/>
  <c r="AJ1440" i="57"/>
  <c r="AI1440" i="57"/>
  <c r="AH1440" i="57"/>
  <c r="AG1440" i="57"/>
  <c r="AF1440" i="57"/>
  <c r="AE1440" i="57"/>
  <c r="AD1440" i="57"/>
  <c r="AC1440" i="57"/>
  <c r="AK1439" i="57"/>
  <c r="AJ1439" i="57"/>
  <c r="AI1439" i="57"/>
  <c r="AH1439" i="57"/>
  <c r="AG1439" i="57"/>
  <c r="AF1439" i="57"/>
  <c r="AE1439" i="57"/>
  <c r="AD1439" i="57"/>
  <c r="AC1439" i="57"/>
  <c r="AK1438" i="57"/>
  <c r="AJ1438" i="57"/>
  <c r="AI1438" i="57"/>
  <c r="AH1438" i="57"/>
  <c r="AG1438" i="57"/>
  <c r="AF1438" i="57"/>
  <c r="AE1438" i="57"/>
  <c r="AD1438" i="57"/>
  <c r="AC1438" i="57"/>
  <c r="AK1437" i="57"/>
  <c r="AJ1437" i="57"/>
  <c r="AI1437" i="57"/>
  <c r="AH1437" i="57"/>
  <c r="AG1437" i="57"/>
  <c r="AF1437" i="57"/>
  <c r="AE1437" i="57"/>
  <c r="AD1437" i="57"/>
  <c r="AC1437" i="57"/>
  <c r="AK1436" i="57"/>
  <c r="AJ1436" i="57"/>
  <c r="AI1436" i="57"/>
  <c r="AH1436" i="57"/>
  <c r="AG1436" i="57"/>
  <c r="AF1436" i="57"/>
  <c r="AE1436" i="57"/>
  <c r="AD1436" i="57"/>
  <c r="AC1436" i="57"/>
  <c r="AK1435" i="57"/>
  <c r="AJ1435" i="57"/>
  <c r="AI1435" i="57"/>
  <c r="AH1435" i="57"/>
  <c r="AG1435" i="57"/>
  <c r="AF1435" i="57"/>
  <c r="AE1435" i="57"/>
  <c r="AD1435" i="57"/>
  <c r="AC1435" i="57"/>
  <c r="AK1434" i="57"/>
  <c r="AJ1434" i="57"/>
  <c r="AI1434" i="57"/>
  <c r="AH1434" i="57"/>
  <c r="AG1434" i="57"/>
  <c r="AF1434" i="57"/>
  <c r="AE1434" i="57"/>
  <c r="AD1434" i="57"/>
  <c r="AC1434" i="57"/>
  <c r="AK1433" i="57"/>
  <c r="AJ1433" i="57"/>
  <c r="AI1433" i="57"/>
  <c r="AH1433" i="57"/>
  <c r="AG1433" i="57"/>
  <c r="AF1433" i="57"/>
  <c r="AE1433" i="57"/>
  <c r="AD1433" i="57"/>
  <c r="AC1433" i="57"/>
  <c r="AK1432" i="57"/>
  <c r="AJ1432" i="57"/>
  <c r="AI1432" i="57"/>
  <c r="AH1432" i="57"/>
  <c r="AG1432" i="57"/>
  <c r="AF1432" i="57"/>
  <c r="AE1432" i="57"/>
  <c r="AD1432" i="57"/>
  <c r="AC1432" i="57"/>
  <c r="AK1431" i="57"/>
  <c r="AJ1431" i="57"/>
  <c r="AI1431" i="57"/>
  <c r="AH1431" i="57"/>
  <c r="AG1431" i="57"/>
  <c r="AF1431" i="57"/>
  <c r="AE1431" i="57"/>
  <c r="AD1431" i="57"/>
  <c r="AC1431" i="57"/>
  <c r="AK1430" i="57"/>
  <c r="AJ1430" i="57"/>
  <c r="AI1430" i="57"/>
  <c r="AH1430" i="57"/>
  <c r="AG1430" i="57"/>
  <c r="AF1430" i="57"/>
  <c r="AE1430" i="57"/>
  <c r="AD1430" i="57"/>
  <c r="AC1430" i="57"/>
  <c r="AK1429" i="57"/>
  <c r="AJ1429" i="57"/>
  <c r="AI1429" i="57"/>
  <c r="AH1429" i="57"/>
  <c r="AG1429" i="57"/>
  <c r="AF1429" i="57"/>
  <c r="AE1429" i="57"/>
  <c r="AD1429" i="57"/>
  <c r="AC1429" i="57"/>
  <c r="AK1428" i="57"/>
  <c r="AJ1428" i="57"/>
  <c r="AI1428" i="57"/>
  <c r="AH1428" i="57"/>
  <c r="AG1428" i="57"/>
  <c r="AF1428" i="57"/>
  <c r="AE1428" i="57"/>
  <c r="AD1428" i="57"/>
  <c r="AC1428" i="57"/>
  <c r="AK1427" i="57"/>
  <c r="AJ1427" i="57"/>
  <c r="AI1427" i="57"/>
  <c r="AH1427" i="57"/>
  <c r="AG1427" i="57"/>
  <c r="AF1427" i="57"/>
  <c r="AE1427" i="57"/>
  <c r="AD1427" i="57"/>
  <c r="AC1427" i="57"/>
  <c r="AK1426" i="57"/>
  <c r="AJ1426" i="57"/>
  <c r="AI1426" i="57"/>
  <c r="AH1426" i="57"/>
  <c r="AG1426" i="57"/>
  <c r="AF1426" i="57"/>
  <c r="AE1426" i="57"/>
  <c r="AD1426" i="57"/>
  <c r="AC1426" i="57"/>
  <c r="AK1425" i="57"/>
  <c r="AJ1425" i="57"/>
  <c r="AI1425" i="57"/>
  <c r="AH1425" i="57"/>
  <c r="AG1425" i="57"/>
  <c r="AF1425" i="57"/>
  <c r="AE1425" i="57"/>
  <c r="AD1425" i="57"/>
  <c r="AC1425" i="57"/>
  <c r="AK1424" i="57"/>
  <c r="AJ1424" i="57"/>
  <c r="AI1424" i="57"/>
  <c r="AH1424" i="57"/>
  <c r="AG1424" i="57"/>
  <c r="AF1424" i="57"/>
  <c r="AE1424" i="57"/>
  <c r="AD1424" i="57"/>
  <c r="AC1424" i="57"/>
  <c r="AK1423" i="57"/>
  <c r="AJ1423" i="57"/>
  <c r="AI1423" i="57"/>
  <c r="AH1423" i="57"/>
  <c r="AG1423" i="57"/>
  <c r="AF1423" i="57"/>
  <c r="AE1423" i="57"/>
  <c r="AD1423" i="57"/>
  <c r="AC1423" i="57"/>
  <c r="AK1422" i="57"/>
  <c r="AJ1422" i="57"/>
  <c r="AI1422" i="57"/>
  <c r="AH1422" i="57"/>
  <c r="AG1422" i="57"/>
  <c r="AF1422" i="57"/>
  <c r="AE1422" i="57"/>
  <c r="AD1422" i="57"/>
  <c r="AC1422" i="57"/>
  <c r="AK1421" i="57"/>
  <c r="AJ1421" i="57"/>
  <c r="AI1421" i="57"/>
  <c r="AH1421" i="57"/>
  <c r="AG1421" i="57"/>
  <c r="AF1421" i="57"/>
  <c r="AE1421" i="57"/>
  <c r="AD1421" i="57"/>
  <c r="AC1421" i="57"/>
  <c r="AK1420" i="57"/>
  <c r="AJ1420" i="57"/>
  <c r="AI1420" i="57"/>
  <c r="AH1420" i="57"/>
  <c r="AG1420" i="57"/>
  <c r="AF1420" i="57"/>
  <c r="AE1420" i="57"/>
  <c r="AD1420" i="57"/>
  <c r="AC1420" i="57"/>
  <c r="AK1419" i="57"/>
  <c r="AJ1419" i="57"/>
  <c r="AI1419" i="57"/>
  <c r="AH1419" i="57"/>
  <c r="AG1419" i="57"/>
  <c r="AF1419" i="57"/>
  <c r="AE1419" i="57"/>
  <c r="AD1419" i="57"/>
  <c r="AC1419" i="57"/>
  <c r="AK1418" i="57"/>
  <c r="AJ1418" i="57"/>
  <c r="AI1418" i="57"/>
  <c r="AH1418" i="57"/>
  <c r="AG1418" i="57"/>
  <c r="AF1418" i="57"/>
  <c r="AE1418" i="57"/>
  <c r="AD1418" i="57"/>
  <c r="AC1418" i="57"/>
  <c r="AK1417" i="57"/>
  <c r="AJ1417" i="57"/>
  <c r="AI1417" i="57"/>
  <c r="AH1417" i="57"/>
  <c r="AG1417" i="57"/>
  <c r="AF1417" i="57"/>
  <c r="AE1417" i="57"/>
  <c r="AD1417" i="57"/>
  <c r="AC1417" i="57"/>
  <c r="AK1416" i="57"/>
  <c r="AJ1416" i="57"/>
  <c r="AI1416" i="57"/>
  <c r="AH1416" i="57"/>
  <c r="AG1416" i="57"/>
  <c r="AF1416" i="57"/>
  <c r="AE1416" i="57"/>
  <c r="AD1416" i="57"/>
  <c r="AC1416" i="57"/>
  <c r="AK1415" i="57"/>
  <c r="AJ1415" i="57"/>
  <c r="AI1415" i="57"/>
  <c r="AH1415" i="57"/>
  <c r="AG1415" i="57"/>
  <c r="AF1415" i="57"/>
  <c r="AE1415" i="57"/>
  <c r="AD1415" i="57"/>
  <c r="AC1415" i="57"/>
  <c r="AK1414" i="57"/>
  <c r="AJ1414" i="57"/>
  <c r="AI1414" i="57"/>
  <c r="AH1414" i="57"/>
  <c r="AG1414" i="57"/>
  <c r="AF1414" i="57"/>
  <c r="AE1414" i="57"/>
  <c r="AD1414" i="57"/>
  <c r="AC1414" i="57"/>
  <c r="AK1413" i="57"/>
  <c r="AJ1413" i="57"/>
  <c r="AI1413" i="57"/>
  <c r="AH1413" i="57"/>
  <c r="AG1413" i="57"/>
  <c r="AF1413" i="57"/>
  <c r="AE1413" i="57"/>
  <c r="AD1413" i="57"/>
  <c r="AC1413" i="57"/>
  <c r="AK1412" i="57"/>
  <c r="AJ1412" i="57"/>
  <c r="AI1412" i="57"/>
  <c r="AH1412" i="57"/>
  <c r="AG1412" i="57"/>
  <c r="AF1412" i="57"/>
  <c r="AE1412" i="57"/>
  <c r="AD1412" i="57"/>
  <c r="AC1412" i="57"/>
  <c r="AK1411" i="57"/>
  <c r="AJ1411" i="57"/>
  <c r="AI1411" i="57"/>
  <c r="AH1411" i="57"/>
  <c r="AG1411" i="57"/>
  <c r="AF1411" i="57"/>
  <c r="AE1411" i="57"/>
  <c r="AD1411" i="57"/>
  <c r="AC1411" i="57"/>
  <c r="AK1410" i="57"/>
  <c r="AJ1410" i="57"/>
  <c r="AI1410" i="57"/>
  <c r="AH1410" i="57"/>
  <c r="AG1410" i="57"/>
  <c r="AF1410" i="57"/>
  <c r="AE1410" i="57"/>
  <c r="AD1410" i="57"/>
  <c r="AC1410" i="57"/>
  <c r="AK1409" i="57"/>
  <c r="AJ1409" i="57"/>
  <c r="AI1409" i="57"/>
  <c r="AH1409" i="57"/>
  <c r="AG1409" i="57"/>
  <c r="AF1409" i="57"/>
  <c r="AE1409" i="57"/>
  <c r="AD1409" i="57"/>
  <c r="AC1409" i="57"/>
  <c r="AK1408" i="57"/>
  <c r="AJ1408" i="57"/>
  <c r="AI1408" i="57"/>
  <c r="AH1408" i="57"/>
  <c r="AG1408" i="57"/>
  <c r="AF1408" i="57"/>
  <c r="AE1408" i="57"/>
  <c r="AD1408" i="57"/>
  <c r="AC1408" i="57"/>
  <c r="AK1407" i="57"/>
  <c r="AJ1407" i="57"/>
  <c r="AI1407" i="57"/>
  <c r="AH1407" i="57"/>
  <c r="AG1407" i="57"/>
  <c r="AF1407" i="57"/>
  <c r="AE1407" i="57"/>
  <c r="AD1407" i="57"/>
  <c r="AC1407" i="57"/>
  <c r="AK1406" i="57"/>
  <c r="AJ1406" i="57"/>
  <c r="AI1406" i="57"/>
  <c r="AH1406" i="57"/>
  <c r="AG1406" i="57"/>
  <c r="AF1406" i="57"/>
  <c r="AE1406" i="57"/>
  <c r="AD1406" i="57"/>
  <c r="AC1406" i="57"/>
  <c r="AK1405" i="57"/>
  <c r="AJ1405" i="57"/>
  <c r="AI1405" i="57"/>
  <c r="AH1405" i="57"/>
  <c r="AG1405" i="57"/>
  <c r="AF1405" i="57"/>
  <c r="AE1405" i="57"/>
  <c r="AD1405" i="57"/>
  <c r="AC1405" i="57"/>
  <c r="AK1404" i="57"/>
  <c r="AJ1404" i="57"/>
  <c r="AI1404" i="57"/>
  <c r="AH1404" i="57"/>
  <c r="AG1404" i="57"/>
  <c r="AF1404" i="57"/>
  <c r="AE1404" i="57"/>
  <c r="AD1404" i="57"/>
  <c r="AC1404" i="57"/>
  <c r="AK1403" i="57"/>
  <c r="AJ1403" i="57"/>
  <c r="AI1403" i="57"/>
  <c r="AH1403" i="57"/>
  <c r="AG1403" i="57"/>
  <c r="AF1403" i="57"/>
  <c r="AE1403" i="57"/>
  <c r="AD1403" i="57"/>
  <c r="AC1403" i="57"/>
  <c r="AK1402" i="57"/>
  <c r="AJ1402" i="57"/>
  <c r="AI1402" i="57"/>
  <c r="AH1402" i="57"/>
  <c r="AG1402" i="57"/>
  <c r="AF1402" i="57"/>
  <c r="AE1402" i="57"/>
  <c r="AD1402" i="57"/>
  <c r="AC1402" i="57"/>
  <c r="AK1401" i="57"/>
  <c r="AJ1401" i="57"/>
  <c r="AI1401" i="57"/>
  <c r="AH1401" i="57"/>
  <c r="AG1401" i="57"/>
  <c r="AF1401" i="57"/>
  <c r="AE1401" i="57"/>
  <c r="AD1401" i="57"/>
  <c r="AC1401" i="57"/>
  <c r="AK1400" i="57"/>
  <c r="AJ1400" i="57"/>
  <c r="AI1400" i="57"/>
  <c r="AH1400" i="57"/>
  <c r="AG1400" i="57"/>
  <c r="AF1400" i="57"/>
  <c r="AE1400" i="57"/>
  <c r="AD1400" i="57"/>
  <c r="AC1400" i="57"/>
  <c r="AK1399" i="57"/>
  <c r="AJ1399" i="57"/>
  <c r="AI1399" i="57"/>
  <c r="AH1399" i="57"/>
  <c r="AG1399" i="57"/>
  <c r="AF1399" i="57"/>
  <c r="AE1399" i="57"/>
  <c r="AD1399" i="57"/>
  <c r="AC1399" i="57"/>
  <c r="AK1398" i="57"/>
  <c r="AJ1398" i="57"/>
  <c r="AI1398" i="57"/>
  <c r="AH1398" i="57"/>
  <c r="AG1398" i="57"/>
  <c r="AF1398" i="57"/>
  <c r="AE1398" i="57"/>
  <c r="AD1398" i="57"/>
  <c r="AC1398" i="57"/>
  <c r="AK1397" i="57"/>
  <c r="AJ1397" i="57"/>
  <c r="AI1397" i="57"/>
  <c r="AH1397" i="57"/>
  <c r="AG1397" i="57"/>
  <c r="AF1397" i="57"/>
  <c r="AE1397" i="57"/>
  <c r="AD1397" i="57"/>
  <c r="AC1397" i="57"/>
  <c r="AK1396" i="57"/>
  <c r="AJ1396" i="57"/>
  <c r="AI1396" i="57"/>
  <c r="AH1396" i="57"/>
  <c r="AG1396" i="57"/>
  <c r="AF1396" i="57"/>
  <c r="AE1396" i="57"/>
  <c r="AD1396" i="57"/>
  <c r="AC1396" i="57"/>
  <c r="AK1395" i="57"/>
  <c r="AJ1395" i="57"/>
  <c r="AI1395" i="57"/>
  <c r="AH1395" i="57"/>
  <c r="AG1395" i="57"/>
  <c r="AF1395" i="57"/>
  <c r="AE1395" i="57"/>
  <c r="AD1395" i="57"/>
  <c r="AC1395" i="57"/>
  <c r="AK1394" i="57"/>
  <c r="AJ1394" i="57"/>
  <c r="AI1394" i="57"/>
  <c r="AH1394" i="57"/>
  <c r="AG1394" i="57"/>
  <c r="AF1394" i="57"/>
  <c r="AE1394" i="57"/>
  <c r="AD1394" i="57"/>
  <c r="AC1394" i="57"/>
  <c r="AK1393" i="57"/>
  <c r="AJ1393" i="57"/>
  <c r="AI1393" i="57"/>
  <c r="AH1393" i="57"/>
  <c r="AG1393" i="57"/>
  <c r="AF1393" i="57"/>
  <c r="AE1393" i="57"/>
  <c r="AD1393" i="57"/>
  <c r="AC1393" i="57"/>
  <c r="AK1392" i="57"/>
  <c r="AJ1392" i="57"/>
  <c r="AI1392" i="57"/>
  <c r="AH1392" i="57"/>
  <c r="AG1392" i="57"/>
  <c r="AF1392" i="57"/>
  <c r="AE1392" i="57"/>
  <c r="AD1392" i="57"/>
  <c r="AC1392" i="57"/>
  <c r="AK1391" i="57"/>
  <c r="AJ1391" i="57"/>
  <c r="AI1391" i="57"/>
  <c r="AH1391" i="57"/>
  <c r="AG1391" i="57"/>
  <c r="AF1391" i="57"/>
  <c r="AE1391" i="57"/>
  <c r="AD1391" i="57"/>
  <c r="AC1391" i="57"/>
  <c r="AK1390" i="57"/>
  <c r="AJ1390" i="57"/>
  <c r="AI1390" i="57"/>
  <c r="AH1390" i="57"/>
  <c r="AG1390" i="57"/>
  <c r="AF1390" i="57"/>
  <c r="AE1390" i="57"/>
  <c r="AD1390" i="57"/>
  <c r="AC1390" i="57"/>
  <c r="AK1389" i="57"/>
  <c r="AJ1389" i="57"/>
  <c r="AI1389" i="57"/>
  <c r="AH1389" i="57"/>
  <c r="AG1389" i="57"/>
  <c r="AF1389" i="57"/>
  <c r="AE1389" i="57"/>
  <c r="AD1389" i="57"/>
  <c r="AC1389" i="57"/>
  <c r="AK1388" i="57"/>
  <c r="AJ1388" i="57"/>
  <c r="AI1388" i="57"/>
  <c r="AH1388" i="57"/>
  <c r="AG1388" i="57"/>
  <c r="AF1388" i="57"/>
  <c r="AE1388" i="57"/>
  <c r="AD1388" i="57"/>
  <c r="AC1388" i="57"/>
  <c r="AK1387" i="57"/>
  <c r="AJ1387" i="57"/>
  <c r="AI1387" i="57"/>
  <c r="AH1387" i="57"/>
  <c r="AG1387" i="57"/>
  <c r="AF1387" i="57"/>
  <c r="AE1387" i="57"/>
  <c r="AD1387" i="57"/>
  <c r="AC1387" i="57"/>
  <c r="AK1386" i="57"/>
  <c r="AJ1386" i="57"/>
  <c r="AI1386" i="57"/>
  <c r="AH1386" i="57"/>
  <c r="AG1386" i="57"/>
  <c r="AF1386" i="57"/>
  <c r="AE1386" i="57"/>
  <c r="AD1386" i="57"/>
  <c r="AC1386" i="57"/>
  <c r="AK1385" i="57"/>
  <c r="AJ1385" i="57"/>
  <c r="AI1385" i="57"/>
  <c r="AH1385" i="57"/>
  <c r="AG1385" i="57"/>
  <c r="AF1385" i="57"/>
  <c r="AE1385" i="57"/>
  <c r="AD1385" i="57"/>
  <c r="AC1385" i="57"/>
  <c r="AK1384" i="57"/>
  <c r="AJ1384" i="57"/>
  <c r="AI1384" i="57"/>
  <c r="AH1384" i="57"/>
  <c r="AG1384" i="57"/>
  <c r="AF1384" i="57"/>
  <c r="AE1384" i="57"/>
  <c r="AD1384" i="57"/>
  <c r="AC1384" i="57"/>
  <c r="AK1383" i="57"/>
  <c r="AJ1383" i="57"/>
  <c r="AI1383" i="57"/>
  <c r="AH1383" i="57"/>
  <c r="AG1383" i="57"/>
  <c r="AF1383" i="57"/>
  <c r="AE1383" i="57"/>
  <c r="AD1383" i="57"/>
  <c r="AC1383" i="57"/>
  <c r="AK1382" i="57"/>
  <c r="AJ1382" i="57"/>
  <c r="AI1382" i="57"/>
  <c r="AH1382" i="57"/>
  <c r="AG1382" i="57"/>
  <c r="AF1382" i="57"/>
  <c r="AE1382" i="57"/>
  <c r="AD1382" i="57"/>
  <c r="AC1382" i="57"/>
  <c r="AK1381" i="57"/>
  <c r="AJ1381" i="57"/>
  <c r="AI1381" i="57"/>
  <c r="AH1381" i="57"/>
  <c r="AG1381" i="57"/>
  <c r="AF1381" i="57"/>
  <c r="AE1381" i="57"/>
  <c r="AD1381" i="57"/>
  <c r="AC1381" i="57"/>
  <c r="AK1380" i="57"/>
  <c r="AJ1380" i="57"/>
  <c r="AI1380" i="57"/>
  <c r="AH1380" i="57"/>
  <c r="AG1380" i="57"/>
  <c r="AF1380" i="57"/>
  <c r="AE1380" i="57"/>
  <c r="AD1380" i="57"/>
  <c r="AC1380" i="57"/>
  <c r="AK1379" i="57"/>
  <c r="AJ1379" i="57"/>
  <c r="AI1379" i="57"/>
  <c r="AH1379" i="57"/>
  <c r="AG1379" i="57"/>
  <c r="AF1379" i="57"/>
  <c r="AE1379" i="57"/>
  <c r="AD1379" i="57"/>
  <c r="AC1379" i="57"/>
  <c r="AK1378" i="57"/>
  <c r="AJ1378" i="57"/>
  <c r="AI1378" i="57"/>
  <c r="AH1378" i="57"/>
  <c r="AG1378" i="57"/>
  <c r="AF1378" i="57"/>
  <c r="AE1378" i="57"/>
  <c r="AD1378" i="57"/>
  <c r="AC1378" i="57"/>
  <c r="AK1377" i="57"/>
  <c r="AJ1377" i="57"/>
  <c r="AI1377" i="57"/>
  <c r="AH1377" i="57"/>
  <c r="AG1377" i="57"/>
  <c r="AF1377" i="57"/>
  <c r="AE1377" i="57"/>
  <c r="AD1377" i="57"/>
  <c r="AC1377" i="57"/>
  <c r="AK1376" i="57"/>
  <c r="AJ1376" i="57"/>
  <c r="AI1376" i="57"/>
  <c r="AH1376" i="57"/>
  <c r="AG1376" i="57"/>
  <c r="AF1376" i="57"/>
  <c r="AE1376" i="57"/>
  <c r="AD1376" i="57"/>
  <c r="AC1376" i="57"/>
  <c r="AK1375" i="57"/>
  <c r="AJ1375" i="57"/>
  <c r="AI1375" i="57"/>
  <c r="AH1375" i="57"/>
  <c r="AG1375" i="57"/>
  <c r="AF1375" i="57"/>
  <c r="AE1375" i="57"/>
  <c r="AD1375" i="57"/>
  <c r="AC1375" i="57"/>
  <c r="AK1374" i="57"/>
  <c r="AJ1374" i="57"/>
  <c r="AI1374" i="57"/>
  <c r="AH1374" i="57"/>
  <c r="AG1374" i="57"/>
  <c r="AF1374" i="57"/>
  <c r="AE1374" i="57"/>
  <c r="AD1374" i="57"/>
  <c r="AC1374" i="57"/>
  <c r="AK1373" i="57"/>
  <c r="AJ1373" i="57"/>
  <c r="AI1373" i="57"/>
  <c r="AH1373" i="57"/>
  <c r="AG1373" i="57"/>
  <c r="AF1373" i="57"/>
  <c r="AE1373" i="57"/>
  <c r="AD1373" i="57"/>
  <c r="AC1373" i="57"/>
  <c r="AK1372" i="57"/>
  <c r="AJ1372" i="57"/>
  <c r="AI1372" i="57"/>
  <c r="AH1372" i="57"/>
  <c r="AG1372" i="57"/>
  <c r="AF1372" i="57"/>
  <c r="AE1372" i="57"/>
  <c r="AD1372" i="57"/>
  <c r="AC1372" i="57"/>
  <c r="AK1371" i="57"/>
  <c r="AJ1371" i="57"/>
  <c r="AI1371" i="57"/>
  <c r="AH1371" i="57"/>
  <c r="AG1371" i="57"/>
  <c r="AF1371" i="57"/>
  <c r="AE1371" i="57"/>
  <c r="AD1371" i="57"/>
  <c r="AC1371" i="57"/>
  <c r="AK1370" i="57"/>
  <c r="AJ1370" i="57"/>
  <c r="AI1370" i="57"/>
  <c r="AH1370" i="57"/>
  <c r="AG1370" i="57"/>
  <c r="AF1370" i="57"/>
  <c r="AE1370" i="57"/>
  <c r="AD1370" i="57"/>
  <c r="AC1370" i="57"/>
  <c r="AK1369" i="57"/>
  <c r="AJ1369" i="57"/>
  <c r="AI1369" i="57"/>
  <c r="AH1369" i="57"/>
  <c r="AG1369" i="57"/>
  <c r="AF1369" i="57"/>
  <c r="AE1369" i="57"/>
  <c r="AD1369" i="57"/>
  <c r="AC1369" i="57"/>
  <c r="AK1368" i="57"/>
  <c r="AJ1368" i="57"/>
  <c r="AI1368" i="57"/>
  <c r="AH1368" i="57"/>
  <c r="AG1368" i="57"/>
  <c r="AF1368" i="57"/>
  <c r="AE1368" i="57"/>
  <c r="AD1368" i="57"/>
  <c r="AC1368" i="57"/>
  <c r="AK1367" i="57"/>
  <c r="AJ1367" i="57"/>
  <c r="AI1367" i="57"/>
  <c r="AH1367" i="57"/>
  <c r="AG1367" i="57"/>
  <c r="AF1367" i="57"/>
  <c r="AE1367" i="57"/>
  <c r="AD1367" i="57"/>
  <c r="AC1367" i="57"/>
  <c r="AK1366" i="57"/>
  <c r="AJ1366" i="57"/>
  <c r="AI1366" i="57"/>
  <c r="AH1366" i="57"/>
  <c r="AG1366" i="57"/>
  <c r="AF1366" i="57"/>
  <c r="AE1366" i="57"/>
  <c r="AD1366" i="57"/>
  <c r="AC1366" i="57"/>
  <c r="AK1365" i="57"/>
  <c r="AJ1365" i="57"/>
  <c r="AI1365" i="57"/>
  <c r="AH1365" i="57"/>
  <c r="AG1365" i="57"/>
  <c r="AF1365" i="57"/>
  <c r="AE1365" i="57"/>
  <c r="AD1365" i="57"/>
  <c r="AC1365" i="57"/>
  <c r="AK1364" i="57"/>
  <c r="AJ1364" i="57"/>
  <c r="AI1364" i="57"/>
  <c r="AH1364" i="57"/>
  <c r="AG1364" i="57"/>
  <c r="AF1364" i="57"/>
  <c r="AE1364" i="57"/>
  <c r="AD1364" i="57"/>
  <c r="AC1364" i="57"/>
  <c r="AK1363" i="57"/>
  <c r="AJ1363" i="57"/>
  <c r="AI1363" i="57"/>
  <c r="AH1363" i="57"/>
  <c r="AG1363" i="57"/>
  <c r="AF1363" i="57"/>
  <c r="AE1363" i="57"/>
  <c r="AD1363" i="57"/>
  <c r="AC1363" i="57"/>
  <c r="AK1362" i="57"/>
  <c r="AJ1362" i="57"/>
  <c r="AI1362" i="57"/>
  <c r="AH1362" i="57"/>
  <c r="AG1362" i="57"/>
  <c r="AF1362" i="57"/>
  <c r="AE1362" i="57"/>
  <c r="AD1362" i="57"/>
  <c r="AC1362" i="57"/>
  <c r="AK1361" i="57"/>
  <c r="AJ1361" i="57"/>
  <c r="AI1361" i="57"/>
  <c r="AH1361" i="57"/>
  <c r="AG1361" i="57"/>
  <c r="AF1361" i="57"/>
  <c r="AE1361" i="57"/>
  <c r="AD1361" i="57"/>
  <c r="AC1361" i="57"/>
  <c r="AK1360" i="57"/>
  <c r="AJ1360" i="57"/>
  <c r="AI1360" i="57"/>
  <c r="AH1360" i="57"/>
  <c r="AG1360" i="57"/>
  <c r="AF1360" i="57"/>
  <c r="AE1360" i="57"/>
  <c r="AD1360" i="57"/>
  <c r="AC1360" i="57"/>
  <c r="AK1359" i="57"/>
  <c r="AJ1359" i="57"/>
  <c r="AI1359" i="57"/>
  <c r="AH1359" i="57"/>
  <c r="AG1359" i="57"/>
  <c r="AF1359" i="57"/>
  <c r="AE1359" i="57"/>
  <c r="AD1359" i="57"/>
  <c r="AC1359" i="57"/>
  <c r="AK1358" i="57"/>
  <c r="AJ1358" i="57"/>
  <c r="AI1358" i="57"/>
  <c r="AH1358" i="57"/>
  <c r="AG1358" i="57"/>
  <c r="AF1358" i="57"/>
  <c r="AE1358" i="57"/>
  <c r="AD1358" i="57"/>
  <c r="AC1358" i="57"/>
  <c r="AK1357" i="57"/>
  <c r="AJ1357" i="57"/>
  <c r="AI1357" i="57"/>
  <c r="AH1357" i="57"/>
  <c r="AG1357" i="57"/>
  <c r="AF1357" i="57"/>
  <c r="AE1357" i="57"/>
  <c r="AD1357" i="57"/>
  <c r="AC1357" i="57"/>
  <c r="AK1356" i="57"/>
  <c r="AJ1356" i="57"/>
  <c r="AI1356" i="57"/>
  <c r="AH1356" i="57"/>
  <c r="AG1356" i="57"/>
  <c r="AF1356" i="57"/>
  <c r="AE1356" i="57"/>
  <c r="AD1356" i="57"/>
  <c r="AC1356" i="57"/>
  <c r="AK1355" i="57"/>
  <c r="AJ1355" i="57"/>
  <c r="AI1355" i="57"/>
  <c r="AH1355" i="57"/>
  <c r="AG1355" i="57"/>
  <c r="AF1355" i="57"/>
  <c r="AE1355" i="57"/>
  <c r="AD1355" i="57"/>
  <c r="AC1355" i="57"/>
  <c r="AK1354" i="57"/>
  <c r="AJ1354" i="57"/>
  <c r="AI1354" i="57"/>
  <c r="AH1354" i="57"/>
  <c r="AG1354" i="57"/>
  <c r="AF1354" i="57"/>
  <c r="AE1354" i="57"/>
  <c r="AD1354" i="57"/>
  <c r="AC1354" i="57"/>
  <c r="AK1353" i="57"/>
  <c r="AJ1353" i="57"/>
  <c r="AI1353" i="57"/>
  <c r="AH1353" i="57"/>
  <c r="AG1353" i="57"/>
  <c r="AF1353" i="57"/>
  <c r="AE1353" i="57"/>
  <c r="AD1353" i="57"/>
  <c r="AC1353" i="57"/>
  <c r="AK1352" i="57"/>
  <c r="AJ1352" i="57"/>
  <c r="AI1352" i="57"/>
  <c r="AH1352" i="57"/>
  <c r="AG1352" i="57"/>
  <c r="AF1352" i="57"/>
  <c r="AE1352" i="57"/>
  <c r="AD1352" i="57"/>
  <c r="AC1352" i="57"/>
  <c r="AK1351" i="57"/>
  <c r="AJ1351" i="57"/>
  <c r="AI1351" i="57"/>
  <c r="AH1351" i="57"/>
  <c r="AG1351" i="57"/>
  <c r="AF1351" i="57"/>
  <c r="AE1351" i="57"/>
  <c r="AD1351" i="57"/>
  <c r="AC1351" i="57"/>
  <c r="AK1350" i="57"/>
  <c r="AJ1350" i="57"/>
  <c r="AI1350" i="57"/>
  <c r="AH1350" i="57"/>
  <c r="AG1350" i="57"/>
  <c r="AF1350" i="57"/>
  <c r="AE1350" i="57"/>
  <c r="AD1350" i="57"/>
  <c r="AC1350" i="57"/>
  <c r="AK1349" i="57"/>
  <c r="AJ1349" i="57"/>
  <c r="AI1349" i="57"/>
  <c r="AH1349" i="57"/>
  <c r="AG1349" i="57"/>
  <c r="AF1349" i="57"/>
  <c r="AE1349" i="57"/>
  <c r="AD1349" i="57"/>
  <c r="AC1349" i="57"/>
  <c r="AK1348" i="57"/>
  <c r="AJ1348" i="57"/>
  <c r="AI1348" i="57"/>
  <c r="AH1348" i="57"/>
  <c r="AG1348" i="57"/>
  <c r="AF1348" i="57"/>
  <c r="AE1348" i="57"/>
  <c r="AD1348" i="57"/>
  <c r="AC1348" i="57"/>
  <c r="AK1347" i="57"/>
  <c r="AJ1347" i="57"/>
  <c r="AI1347" i="57"/>
  <c r="AH1347" i="57"/>
  <c r="AG1347" i="57"/>
  <c r="AF1347" i="57"/>
  <c r="AE1347" i="57"/>
  <c r="AD1347" i="57"/>
  <c r="AC1347" i="57"/>
  <c r="AK1346" i="57"/>
  <c r="AJ1346" i="57"/>
  <c r="AI1346" i="57"/>
  <c r="AH1346" i="57"/>
  <c r="AG1346" i="57"/>
  <c r="AF1346" i="57"/>
  <c r="AE1346" i="57"/>
  <c r="AD1346" i="57"/>
  <c r="AC1346" i="57"/>
  <c r="AK1345" i="57"/>
  <c r="AJ1345" i="57"/>
  <c r="AI1345" i="57"/>
  <c r="AH1345" i="57"/>
  <c r="AG1345" i="57"/>
  <c r="AF1345" i="57"/>
  <c r="AE1345" i="57"/>
  <c r="AD1345" i="57"/>
  <c r="AC1345" i="57"/>
  <c r="AK1344" i="57"/>
  <c r="AJ1344" i="57"/>
  <c r="AI1344" i="57"/>
  <c r="AH1344" i="57"/>
  <c r="AG1344" i="57"/>
  <c r="AF1344" i="57"/>
  <c r="AE1344" i="57"/>
  <c r="AD1344" i="57"/>
  <c r="AC1344" i="57"/>
  <c r="AK1343" i="57"/>
  <c r="AJ1343" i="57"/>
  <c r="AI1343" i="57"/>
  <c r="AH1343" i="57"/>
  <c r="AG1343" i="57"/>
  <c r="AF1343" i="57"/>
  <c r="AE1343" i="57"/>
  <c r="AD1343" i="57"/>
  <c r="AC1343" i="57"/>
  <c r="AK1342" i="57"/>
  <c r="AJ1342" i="57"/>
  <c r="AI1342" i="57"/>
  <c r="AH1342" i="57"/>
  <c r="AG1342" i="57"/>
  <c r="AF1342" i="57"/>
  <c r="AE1342" i="57"/>
  <c r="AD1342" i="57"/>
  <c r="AC1342" i="57"/>
  <c r="AK1341" i="57"/>
  <c r="AJ1341" i="57"/>
  <c r="AI1341" i="57"/>
  <c r="AH1341" i="57"/>
  <c r="AG1341" i="57"/>
  <c r="AF1341" i="57"/>
  <c r="AE1341" i="57"/>
  <c r="AD1341" i="57"/>
  <c r="AC1341" i="57"/>
  <c r="AK1340" i="57"/>
  <c r="AJ1340" i="57"/>
  <c r="AI1340" i="57"/>
  <c r="AH1340" i="57"/>
  <c r="AG1340" i="57"/>
  <c r="AF1340" i="57"/>
  <c r="AE1340" i="57"/>
  <c r="AD1340" i="57"/>
  <c r="AC1340" i="57"/>
  <c r="AK1339" i="57"/>
  <c r="AJ1339" i="57"/>
  <c r="AI1339" i="57"/>
  <c r="AH1339" i="57"/>
  <c r="AG1339" i="57"/>
  <c r="AF1339" i="57"/>
  <c r="AE1339" i="57"/>
  <c r="AD1339" i="57"/>
  <c r="AC1339" i="57"/>
  <c r="AK1338" i="57"/>
  <c r="AJ1338" i="57"/>
  <c r="AI1338" i="57"/>
  <c r="AH1338" i="57"/>
  <c r="AG1338" i="57"/>
  <c r="AF1338" i="57"/>
  <c r="AE1338" i="57"/>
  <c r="AD1338" i="57"/>
  <c r="AC1338" i="57"/>
  <c r="AK1337" i="57"/>
  <c r="AJ1337" i="57"/>
  <c r="AI1337" i="57"/>
  <c r="AH1337" i="57"/>
  <c r="AG1337" i="57"/>
  <c r="AF1337" i="57"/>
  <c r="AE1337" i="57"/>
  <c r="AD1337" i="57"/>
  <c r="AC1337" i="57"/>
  <c r="AK1336" i="57"/>
  <c r="AJ1336" i="57"/>
  <c r="AI1336" i="57"/>
  <c r="AH1336" i="57"/>
  <c r="AG1336" i="57"/>
  <c r="AF1336" i="57"/>
  <c r="AE1336" i="57"/>
  <c r="AD1336" i="57"/>
  <c r="AC1336" i="57"/>
  <c r="AK1335" i="57"/>
  <c r="AJ1335" i="57"/>
  <c r="AI1335" i="57"/>
  <c r="AH1335" i="57"/>
  <c r="AG1335" i="57"/>
  <c r="AF1335" i="57"/>
  <c r="AE1335" i="57"/>
  <c r="AD1335" i="57"/>
  <c r="AC1335" i="57"/>
  <c r="AK1334" i="57"/>
  <c r="AJ1334" i="57"/>
  <c r="AI1334" i="57"/>
  <c r="AH1334" i="57"/>
  <c r="AG1334" i="57"/>
  <c r="AF1334" i="57"/>
  <c r="AE1334" i="57"/>
  <c r="AD1334" i="57"/>
  <c r="AC1334" i="57"/>
  <c r="AK1333" i="57"/>
  <c r="AJ1333" i="57"/>
  <c r="AI1333" i="57"/>
  <c r="AH1333" i="57"/>
  <c r="AG1333" i="57"/>
  <c r="AF1333" i="57"/>
  <c r="AE1333" i="57"/>
  <c r="AD1333" i="57"/>
  <c r="AC1333" i="57"/>
  <c r="AK1332" i="57"/>
  <c r="AJ1332" i="57"/>
  <c r="AI1332" i="57"/>
  <c r="AH1332" i="57"/>
  <c r="AG1332" i="57"/>
  <c r="AF1332" i="57"/>
  <c r="AE1332" i="57"/>
  <c r="AD1332" i="57"/>
  <c r="AC1332" i="57"/>
  <c r="AK1331" i="57"/>
  <c r="AJ1331" i="57"/>
  <c r="AI1331" i="57"/>
  <c r="AH1331" i="57"/>
  <c r="AG1331" i="57"/>
  <c r="AF1331" i="57"/>
  <c r="AE1331" i="57"/>
  <c r="AD1331" i="57"/>
  <c r="AC1331" i="57"/>
  <c r="AK1330" i="57"/>
  <c r="AJ1330" i="57"/>
  <c r="AI1330" i="57"/>
  <c r="AH1330" i="57"/>
  <c r="AG1330" i="57"/>
  <c r="AF1330" i="57"/>
  <c r="AE1330" i="57"/>
  <c r="AD1330" i="57"/>
  <c r="AC1330" i="57"/>
  <c r="AK1329" i="57"/>
  <c r="AJ1329" i="57"/>
  <c r="AI1329" i="57"/>
  <c r="AH1329" i="57"/>
  <c r="AG1329" i="57"/>
  <c r="AF1329" i="57"/>
  <c r="AE1329" i="57"/>
  <c r="AD1329" i="57"/>
  <c r="AC1329" i="57"/>
  <c r="AK1328" i="57"/>
  <c r="AJ1328" i="57"/>
  <c r="AI1328" i="57"/>
  <c r="AH1328" i="57"/>
  <c r="AG1328" i="57"/>
  <c r="AF1328" i="57"/>
  <c r="AE1328" i="57"/>
  <c r="AD1328" i="57"/>
  <c r="AC1328" i="57"/>
  <c r="AK1327" i="57"/>
  <c r="AJ1327" i="57"/>
  <c r="AI1327" i="57"/>
  <c r="AH1327" i="57"/>
  <c r="AG1327" i="57"/>
  <c r="AF1327" i="57"/>
  <c r="AE1327" i="57"/>
  <c r="AD1327" i="57"/>
  <c r="AC1327" i="57"/>
  <c r="AK1326" i="57"/>
  <c r="AJ1326" i="57"/>
  <c r="AI1326" i="57"/>
  <c r="AH1326" i="57"/>
  <c r="AG1326" i="57"/>
  <c r="AF1326" i="57"/>
  <c r="AE1326" i="57"/>
  <c r="AD1326" i="57"/>
  <c r="AC1326" i="57"/>
  <c r="AK1325" i="57"/>
  <c r="AJ1325" i="57"/>
  <c r="AI1325" i="57"/>
  <c r="AH1325" i="57"/>
  <c r="AG1325" i="57"/>
  <c r="AF1325" i="57"/>
  <c r="AE1325" i="57"/>
  <c r="AD1325" i="57"/>
  <c r="AC1325" i="57"/>
  <c r="AK1324" i="57"/>
  <c r="AJ1324" i="57"/>
  <c r="AI1324" i="57"/>
  <c r="AH1324" i="57"/>
  <c r="AG1324" i="57"/>
  <c r="AF1324" i="57"/>
  <c r="AE1324" i="57"/>
  <c r="AD1324" i="57"/>
  <c r="AC1324" i="57"/>
  <c r="AK1323" i="57"/>
  <c r="AJ1323" i="57"/>
  <c r="AI1323" i="57"/>
  <c r="AH1323" i="57"/>
  <c r="AG1323" i="57"/>
  <c r="AF1323" i="57"/>
  <c r="AE1323" i="57"/>
  <c r="AD1323" i="57"/>
  <c r="AC1323" i="57"/>
  <c r="AK1322" i="57"/>
  <c r="AJ1322" i="57"/>
  <c r="AI1322" i="57"/>
  <c r="AH1322" i="57"/>
  <c r="AG1322" i="57"/>
  <c r="AF1322" i="57"/>
  <c r="AE1322" i="57"/>
  <c r="AD1322" i="57"/>
  <c r="AC1322" i="57"/>
  <c r="AK1321" i="57"/>
  <c r="AJ1321" i="57"/>
  <c r="AI1321" i="57"/>
  <c r="AH1321" i="57"/>
  <c r="AG1321" i="57"/>
  <c r="AF1321" i="57"/>
  <c r="AE1321" i="57"/>
  <c r="AD1321" i="57"/>
  <c r="AC1321" i="57"/>
  <c r="AK1320" i="57"/>
  <c r="AJ1320" i="57"/>
  <c r="AI1320" i="57"/>
  <c r="AH1320" i="57"/>
  <c r="AG1320" i="57"/>
  <c r="AF1320" i="57"/>
  <c r="AE1320" i="57"/>
  <c r="AD1320" i="57"/>
  <c r="AC1320" i="57"/>
  <c r="AK1319" i="57"/>
  <c r="AJ1319" i="57"/>
  <c r="AI1319" i="57"/>
  <c r="AH1319" i="57"/>
  <c r="AG1319" i="57"/>
  <c r="AF1319" i="57"/>
  <c r="AE1319" i="57"/>
  <c r="AD1319" i="57"/>
  <c r="AC1319" i="57"/>
  <c r="AK1318" i="57"/>
  <c r="AJ1318" i="57"/>
  <c r="AI1318" i="57"/>
  <c r="AH1318" i="57"/>
  <c r="AG1318" i="57"/>
  <c r="AF1318" i="57"/>
  <c r="AE1318" i="57"/>
  <c r="AD1318" i="57"/>
  <c r="AC1318" i="57"/>
  <c r="AK1317" i="57"/>
  <c r="AJ1317" i="57"/>
  <c r="AI1317" i="57"/>
  <c r="AH1317" i="57"/>
  <c r="AG1317" i="57"/>
  <c r="AF1317" i="57"/>
  <c r="AE1317" i="57"/>
  <c r="AD1317" i="57"/>
  <c r="AC1317" i="57"/>
  <c r="AK1316" i="57"/>
  <c r="AJ1316" i="57"/>
  <c r="AI1316" i="57"/>
  <c r="AH1316" i="57"/>
  <c r="AG1316" i="57"/>
  <c r="AF1316" i="57"/>
  <c r="AE1316" i="57"/>
  <c r="AD1316" i="57"/>
  <c r="AC1316" i="57"/>
  <c r="AK1315" i="57"/>
  <c r="AJ1315" i="57"/>
  <c r="AI1315" i="57"/>
  <c r="AH1315" i="57"/>
  <c r="AG1315" i="57"/>
  <c r="AF1315" i="57"/>
  <c r="AE1315" i="57"/>
  <c r="AD1315" i="57"/>
  <c r="AC1315" i="57"/>
  <c r="AK1314" i="57"/>
  <c r="AJ1314" i="57"/>
  <c r="AI1314" i="57"/>
  <c r="AH1314" i="57"/>
  <c r="AG1314" i="57"/>
  <c r="AF1314" i="57"/>
  <c r="AE1314" i="57"/>
  <c r="AD1314" i="57"/>
  <c r="AC1314" i="57"/>
  <c r="AK1313" i="57"/>
  <c r="AJ1313" i="57"/>
  <c r="AI1313" i="57"/>
  <c r="AH1313" i="57"/>
  <c r="AG1313" i="57"/>
  <c r="AF1313" i="57"/>
  <c r="AE1313" i="57"/>
  <c r="AD1313" i="57"/>
  <c r="AC1313" i="57"/>
  <c r="AK1312" i="57"/>
  <c r="AJ1312" i="57"/>
  <c r="AI1312" i="57"/>
  <c r="AH1312" i="57"/>
  <c r="AG1312" i="57"/>
  <c r="AF1312" i="57"/>
  <c r="AE1312" i="57"/>
  <c r="AD1312" i="57"/>
  <c r="AC1312" i="57"/>
  <c r="AK1311" i="57"/>
  <c r="AJ1311" i="57"/>
  <c r="AI1311" i="57"/>
  <c r="AH1311" i="57"/>
  <c r="AG1311" i="57"/>
  <c r="AF1311" i="57"/>
  <c r="AE1311" i="57"/>
  <c r="AD1311" i="57"/>
  <c r="AC1311" i="57"/>
  <c r="AK1310" i="57"/>
  <c r="AJ1310" i="57"/>
  <c r="AI1310" i="57"/>
  <c r="AH1310" i="57"/>
  <c r="AG1310" i="57"/>
  <c r="AF1310" i="57"/>
  <c r="AE1310" i="57"/>
  <c r="AD1310" i="57"/>
  <c r="AC1310" i="57"/>
  <c r="AK1309" i="57"/>
  <c r="AJ1309" i="57"/>
  <c r="AI1309" i="57"/>
  <c r="AH1309" i="57"/>
  <c r="AG1309" i="57"/>
  <c r="AF1309" i="57"/>
  <c r="AE1309" i="57"/>
  <c r="AD1309" i="57"/>
  <c r="AC1309" i="57"/>
  <c r="AK1308" i="57"/>
  <c r="AJ1308" i="57"/>
  <c r="AI1308" i="57"/>
  <c r="AH1308" i="57"/>
  <c r="AG1308" i="57"/>
  <c r="AF1308" i="57"/>
  <c r="AE1308" i="57"/>
  <c r="AD1308" i="57"/>
  <c r="AC1308" i="57"/>
  <c r="AK1307" i="57"/>
  <c r="AJ1307" i="57"/>
  <c r="AI1307" i="57"/>
  <c r="AH1307" i="57"/>
  <c r="AG1307" i="57"/>
  <c r="AF1307" i="57"/>
  <c r="AE1307" i="57"/>
  <c r="AD1307" i="57"/>
  <c r="AC1307" i="57"/>
  <c r="AK1306" i="57"/>
  <c r="AJ1306" i="57"/>
  <c r="AI1306" i="57"/>
  <c r="AH1306" i="57"/>
  <c r="AG1306" i="57"/>
  <c r="AF1306" i="57"/>
  <c r="AE1306" i="57"/>
  <c r="AD1306" i="57"/>
  <c r="AC1306" i="57"/>
  <c r="AK1305" i="57"/>
  <c r="AJ1305" i="57"/>
  <c r="AI1305" i="57"/>
  <c r="AH1305" i="57"/>
  <c r="AG1305" i="57"/>
  <c r="AF1305" i="57"/>
  <c r="AE1305" i="57"/>
  <c r="AD1305" i="57"/>
  <c r="AC1305" i="57"/>
  <c r="AK1304" i="57"/>
  <c r="AJ1304" i="57"/>
  <c r="AI1304" i="57"/>
  <c r="AH1304" i="57"/>
  <c r="AG1304" i="57"/>
  <c r="AF1304" i="57"/>
  <c r="AE1304" i="57"/>
  <c r="AD1304" i="57"/>
  <c r="AC1304" i="57"/>
  <c r="AK1303" i="57"/>
  <c r="AJ1303" i="57"/>
  <c r="AI1303" i="57"/>
  <c r="AH1303" i="57"/>
  <c r="AG1303" i="57"/>
  <c r="AF1303" i="57"/>
  <c r="AE1303" i="57"/>
  <c r="AD1303" i="57"/>
  <c r="AC1303" i="57"/>
  <c r="AK1302" i="57"/>
  <c r="AJ1302" i="57"/>
  <c r="AI1302" i="57"/>
  <c r="AH1302" i="57"/>
  <c r="AG1302" i="57"/>
  <c r="AF1302" i="57"/>
  <c r="AE1302" i="57"/>
  <c r="AD1302" i="57"/>
  <c r="AC1302" i="57"/>
  <c r="AK1301" i="57"/>
  <c r="AJ1301" i="57"/>
  <c r="AI1301" i="57"/>
  <c r="AH1301" i="57"/>
  <c r="AG1301" i="57"/>
  <c r="AF1301" i="57"/>
  <c r="AE1301" i="57"/>
  <c r="AD1301" i="57"/>
  <c r="AC1301" i="57"/>
  <c r="AK1300" i="57"/>
  <c r="AJ1300" i="57"/>
  <c r="AI1300" i="57"/>
  <c r="AH1300" i="57"/>
  <c r="AG1300" i="57"/>
  <c r="AF1300" i="57"/>
  <c r="AE1300" i="57"/>
  <c r="AD1300" i="57"/>
  <c r="AC1300" i="57"/>
  <c r="AK1299" i="57"/>
  <c r="AJ1299" i="57"/>
  <c r="AI1299" i="57"/>
  <c r="AH1299" i="57"/>
  <c r="AG1299" i="57"/>
  <c r="AF1299" i="57"/>
  <c r="AE1299" i="57"/>
  <c r="AD1299" i="57"/>
  <c r="AC1299" i="57"/>
  <c r="AK1298" i="57"/>
  <c r="AJ1298" i="57"/>
  <c r="AI1298" i="57"/>
  <c r="AH1298" i="57"/>
  <c r="AG1298" i="57"/>
  <c r="AF1298" i="57"/>
  <c r="AE1298" i="57"/>
  <c r="AD1298" i="57"/>
  <c r="AC1298" i="57"/>
  <c r="AK1297" i="57"/>
  <c r="AJ1297" i="57"/>
  <c r="AI1297" i="57"/>
  <c r="AH1297" i="57"/>
  <c r="AG1297" i="57"/>
  <c r="AF1297" i="57"/>
  <c r="AE1297" i="57"/>
  <c r="AD1297" i="57"/>
  <c r="AC1297" i="57"/>
  <c r="AK1296" i="57"/>
  <c r="AJ1296" i="57"/>
  <c r="AI1296" i="57"/>
  <c r="AH1296" i="57"/>
  <c r="AG1296" i="57"/>
  <c r="AF1296" i="57"/>
  <c r="AE1296" i="57"/>
  <c r="AD1296" i="57"/>
  <c r="AC1296" i="57"/>
  <c r="AK1295" i="57"/>
  <c r="AJ1295" i="57"/>
  <c r="AI1295" i="57"/>
  <c r="AH1295" i="57"/>
  <c r="AG1295" i="57"/>
  <c r="AF1295" i="57"/>
  <c r="AE1295" i="57"/>
  <c r="AD1295" i="57"/>
  <c r="AC1295" i="57"/>
  <c r="AK1294" i="57"/>
  <c r="AJ1294" i="57"/>
  <c r="AI1294" i="57"/>
  <c r="AH1294" i="57"/>
  <c r="AG1294" i="57"/>
  <c r="AF1294" i="57"/>
  <c r="AE1294" i="57"/>
  <c r="AD1294" i="57"/>
  <c r="AC1294" i="57"/>
  <c r="AK1293" i="57"/>
  <c r="AJ1293" i="57"/>
  <c r="AI1293" i="57"/>
  <c r="AH1293" i="57"/>
  <c r="AG1293" i="57"/>
  <c r="AF1293" i="57"/>
  <c r="AE1293" i="57"/>
  <c r="AD1293" i="57"/>
  <c r="AC1293" i="57"/>
  <c r="AK1292" i="57"/>
  <c r="AJ1292" i="57"/>
  <c r="AI1292" i="57"/>
  <c r="AH1292" i="57"/>
  <c r="AG1292" i="57"/>
  <c r="AF1292" i="57"/>
  <c r="AE1292" i="57"/>
  <c r="AD1292" i="57"/>
  <c r="AC1292" i="57"/>
  <c r="AK1291" i="57"/>
  <c r="AJ1291" i="57"/>
  <c r="AI1291" i="57"/>
  <c r="AH1291" i="57"/>
  <c r="AG1291" i="57"/>
  <c r="AF1291" i="57"/>
  <c r="AE1291" i="57"/>
  <c r="AD1291" i="57"/>
  <c r="AC1291" i="57"/>
  <c r="AK1290" i="57"/>
  <c r="AJ1290" i="57"/>
  <c r="AI1290" i="57"/>
  <c r="AH1290" i="57"/>
  <c r="AG1290" i="57"/>
  <c r="AF1290" i="57"/>
  <c r="AE1290" i="57"/>
  <c r="AD1290" i="57"/>
  <c r="AC1290" i="57"/>
  <c r="AK1289" i="57"/>
  <c r="AJ1289" i="57"/>
  <c r="AI1289" i="57"/>
  <c r="AH1289" i="57"/>
  <c r="AG1289" i="57"/>
  <c r="AF1289" i="57"/>
  <c r="AE1289" i="57"/>
  <c r="AD1289" i="57"/>
  <c r="AC1289" i="57"/>
  <c r="AK1288" i="57"/>
  <c r="AJ1288" i="57"/>
  <c r="AI1288" i="57"/>
  <c r="AH1288" i="57"/>
  <c r="AG1288" i="57"/>
  <c r="AF1288" i="57"/>
  <c r="AE1288" i="57"/>
  <c r="AD1288" i="57"/>
  <c r="AC1288" i="57"/>
  <c r="AK1287" i="57"/>
  <c r="AJ1287" i="57"/>
  <c r="AI1287" i="57"/>
  <c r="AH1287" i="57"/>
  <c r="AG1287" i="57"/>
  <c r="AF1287" i="57"/>
  <c r="AE1287" i="57"/>
  <c r="AD1287" i="57"/>
  <c r="AC1287" i="57"/>
  <c r="AK1286" i="57"/>
  <c r="AJ1286" i="57"/>
  <c r="AI1286" i="57"/>
  <c r="AH1286" i="57"/>
  <c r="AG1286" i="57"/>
  <c r="AF1286" i="57"/>
  <c r="AE1286" i="57"/>
  <c r="AD1286" i="57"/>
  <c r="AC1286" i="57"/>
  <c r="AK1285" i="57"/>
  <c r="AJ1285" i="57"/>
  <c r="AI1285" i="57"/>
  <c r="AH1285" i="57"/>
  <c r="AG1285" i="57"/>
  <c r="AF1285" i="57"/>
  <c r="AE1285" i="57"/>
  <c r="AD1285" i="57"/>
  <c r="AC1285" i="57"/>
  <c r="AK1284" i="57"/>
  <c r="AJ1284" i="57"/>
  <c r="AI1284" i="57"/>
  <c r="AH1284" i="57"/>
  <c r="AG1284" i="57"/>
  <c r="AF1284" i="57"/>
  <c r="AE1284" i="57"/>
  <c r="AD1284" i="57"/>
  <c r="AC1284" i="57"/>
  <c r="AK1283" i="57"/>
  <c r="AJ1283" i="57"/>
  <c r="AI1283" i="57"/>
  <c r="AH1283" i="57"/>
  <c r="AG1283" i="57"/>
  <c r="AF1283" i="57"/>
  <c r="AE1283" i="57"/>
  <c r="AD1283" i="57"/>
  <c r="AC1283" i="57"/>
  <c r="AK1282" i="57"/>
  <c r="AJ1282" i="57"/>
  <c r="AI1282" i="57"/>
  <c r="AH1282" i="57"/>
  <c r="AG1282" i="57"/>
  <c r="AF1282" i="57"/>
  <c r="AE1282" i="57"/>
  <c r="AD1282" i="57"/>
  <c r="AC1282" i="57"/>
  <c r="AK1281" i="57"/>
  <c r="AJ1281" i="57"/>
  <c r="AI1281" i="57"/>
  <c r="AH1281" i="57"/>
  <c r="AG1281" i="57"/>
  <c r="AF1281" i="57"/>
  <c r="AE1281" i="57"/>
  <c r="AD1281" i="57"/>
  <c r="AC1281" i="57"/>
  <c r="AK1280" i="57"/>
  <c r="AJ1280" i="57"/>
  <c r="AI1280" i="57"/>
  <c r="AH1280" i="57"/>
  <c r="AG1280" i="57"/>
  <c r="AF1280" i="57"/>
  <c r="AE1280" i="57"/>
  <c r="AD1280" i="57"/>
  <c r="AC1280" i="57"/>
  <c r="AK1279" i="57"/>
  <c r="AJ1279" i="57"/>
  <c r="AI1279" i="57"/>
  <c r="AH1279" i="57"/>
  <c r="AG1279" i="57"/>
  <c r="AF1279" i="57"/>
  <c r="AE1279" i="57"/>
  <c r="AD1279" i="57"/>
  <c r="AC1279" i="57"/>
  <c r="AK1278" i="57"/>
  <c r="AJ1278" i="57"/>
  <c r="AI1278" i="57"/>
  <c r="AH1278" i="57"/>
  <c r="AG1278" i="57"/>
  <c r="AF1278" i="57"/>
  <c r="AE1278" i="57"/>
  <c r="AD1278" i="57"/>
  <c r="AC1278" i="57"/>
  <c r="AK1277" i="57"/>
  <c r="AJ1277" i="57"/>
  <c r="AI1277" i="57"/>
  <c r="AH1277" i="57"/>
  <c r="AG1277" i="57"/>
  <c r="AF1277" i="57"/>
  <c r="AE1277" i="57"/>
  <c r="AD1277" i="57"/>
  <c r="AC1277" i="57"/>
  <c r="AK1276" i="57"/>
  <c r="AJ1276" i="57"/>
  <c r="AI1276" i="57"/>
  <c r="AH1276" i="57"/>
  <c r="AG1276" i="57"/>
  <c r="AF1276" i="57"/>
  <c r="AE1276" i="57"/>
  <c r="AD1276" i="57"/>
  <c r="AC1276" i="57"/>
  <c r="AK1275" i="57"/>
  <c r="AJ1275" i="57"/>
  <c r="AI1275" i="57"/>
  <c r="AH1275" i="57"/>
  <c r="AG1275" i="57"/>
  <c r="AF1275" i="57"/>
  <c r="AE1275" i="57"/>
  <c r="AD1275" i="57"/>
  <c r="AC1275" i="57"/>
  <c r="AK1274" i="57"/>
  <c r="AJ1274" i="57"/>
  <c r="AI1274" i="57"/>
  <c r="AH1274" i="57"/>
  <c r="AG1274" i="57"/>
  <c r="AF1274" i="57"/>
  <c r="AE1274" i="57"/>
  <c r="AD1274" i="57"/>
  <c r="AC1274" i="57"/>
  <c r="AK1273" i="57"/>
  <c r="AJ1273" i="57"/>
  <c r="AI1273" i="57"/>
  <c r="AH1273" i="57"/>
  <c r="AG1273" i="57"/>
  <c r="AF1273" i="57"/>
  <c r="AE1273" i="57"/>
  <c r="AD1273" i="57"/>
  <c r="AC1273" i="57"/>
  <c r="AK1272" i="57"/>
  <c r="AJ1272" i="57"/>
  <c r="AI1272" i="57"/>
  <c r="AH1272" i="57"/>
  <c r="AG1272" i="57"/>
  <c r="AF1272" i="57"/>
  <c r="AE1272" i="57"/>
  <c r="AD1272" i="57"/>
  <c r="AC1272" i="57"/>
  <c r="AK1271" i="57"/>
  <c r="AJ1271" i="57"/>
  <c r="AI1271" i="57"/>
  <c r="AH1271" i="57"/>
  <c r="AG1271" i="57"/>
  <c r="AF1271" i="57"/>
  <c r="AE1271" i="57"/>
  <c r="AD1271" i="57"/>
  <c r="AC1271" i="57"/>
  <c r="AK1270" i="57"/>
  <c r="AJ1270" i="57"/>
  <c r="AI1270" i="57"/>
  <c r="AH1270" i="57"/>
  <c r="AG1270" i="57"/>
  <c r="AF1270" i="57"/>
  <c r="AE1270" i="57"/>
  <c r="AD1270" i="57"/>
  <c r="AC1270" i="57"/>
  <c r="AK1269" i="57"/>
  <c r="AJ1269" i="57"/>
  <c r="AI1269" i="57"/>
  <c r="AH1269" i="57"/>
  <c r="AG1269" i="57"/>
  <c r="AF1269" i="57"/>
  <c r="AE1269" i="57"/>
  <c r="AD1269" i="57"/>
  <c r="AC1269" i="57"/>
  <c r="AK1268" i="57"/>
  <c r="AJ1268" i="57"/>
  <c r="AI1268" i="57"/>
  <c r="AH1268" i="57"/>
  <c r="AG1268" i="57"/>
  <c r="AF1268" i="57"/>
  <c r="AE1268" i="57"/>
  <c r="AD1268" i="57"/>
  <c r="AC1268" i="57"/>
  <c r="AK1267" i="57"/>
  <c r="AJ1267" i="57"/>
  <c r="AI1267" i="57"/>
  <c r="AH1267" i="57"/>
  <c r="AG1267" i="57"/>
  <c r="AF1267" i="57"/>
  <c r="AE1267" i="57"/>
  <c r="AD1267" i="57"/>
  <c r="AC1267" i="57"/>
  <c r="AK1266" i="57"/>
  <c r="AJ1266" i="57"/>
  <c r="AI1266" i="57"/>
  <c r="AH1266" i="57"/>
  <c r="AG1266" i="57"/>
  <c r="AF1266" i="57"/>
  <c r="AE1266" i="57"/>
  <c r="AD1266" i="57"/>
  <c r="AC1266" i="57"/>
  <c r="AK1265" i="57"/>
  <c r="AJ1265" i="57"/>
  <c r="AI1265" i="57"/>
  <c r="AH1265" i="57"/>
  <c r="AG1265" i="57"/>
  <c r="AF1265" i="57"/>
  <c r="AE1265" i="57"/>
  <c r="AD1265" i="57"/>
  <c r="AC1265" i="57"/>
  <c r="AK1264" i="57"/>
  <c r="AJ1264" i="57"/>
  <c r="AI1264" i="57"/>
  <c r="AH1264" i="57"/>
  <c r="AG1264" i="57"/>
  <c r="AF1264" i="57"/>
  <c r="AE1264" i="57"/>
  <c r="AD1264" i="57"/>
  <c r="AC1264" i="57"/>
  <c r="AK1263" i="57"/>
  <c r="AJ1263" i="57"/>
  <c r="AI1263" i="57"/>
  <c r="AH1263" i="57"/>
  <c r="AG1263" i="57"/>
  <c r="AF1263" i="57"/>
  <c r="AE1263" i="57"/>
  <c r="AD1263" i="57"/>
  <c r="AC1263" i="57"/>
  <c r="AK1262" i="57"/>
  <c r="AJ1262" i="57"/>
  <c r="AI1262" i="57"/>
  <c r="AH1262" i="57"/>
  <c r="AG1262" i="57"/>
  <c r="AF1262" i="57"/>
  <c r="AE1262" i="57"/>
  <c r="AD1262" i="57"/>
  <c r="AC1262" i="57"/>
  <c r="AK1261" i="57"/>
  <c r="AJ1261" i="57"/>
  <c r="AI1261" i="57"/>
  <c r="AH1261" i="57"/>
  <c r="AG1261" i="57"/>
  <c r="AF1261" i="57"/>
  <c r="AE1261" i="57"/>
  <c r="AD1261" i="57"/>
  <c r="AC1261" i="57"/>
  <c r="AK1260" i="57"/>
  <c r="AJ1260" i="57"/>
  <c r="AI1260" i="57"/>
  <c r="AH1260" i="57"/>
  <c r="AG1260" i="57"/>
  <c r="AF1260" i="57"/>
  <c r="AE1260" i="57"/>
  <c r="AD1260" i="57"/>
  <c r="AC1260" i="57"/>
  <c r="AK1259" i="57"/>
  <c r="AJ1259" i="57"/>
  <c r="AI1259" i="57"/>
  <c r="AH1259" i="57"/>
  <c r="AG1259" i="57"/>
  <c r="AF1259" i="57"/>
  <c r="AE1259" i="57"/>
  <c r="AD1259" i="57"/>
  <c r="AC1259" i="57"/>
  <c r="AK1258" i="57"/>
  <c r="AJ1258" i="57"/>
  <c r="AI1258" i="57"/>
  <c r="AH1258" i="57"/>
  <c r="AG1258" i="57"/>
  <c r="AF1258" i="57"/>
  <c r="AE1258" i="57"/>
  <c r="AD1258" i="57"/>
  <c r="AC1258" i="57"/>
  <c r="AK1257" i="57"/>
  <c r="AJ1257" i="57"/>
  <c r="AI1257" i="57"/>
  <c r="AH1257" i="57"/>
  <c r="AG1257" i="57"/>
  <c r="AF1257" i="57"/>
  <c r="AE1257" i="57"/>
  <c r="AD1257" i="57"/>
  <c r="AC1257" i="57"/>
  <c r="AK1256" i="57"/>
  <c r="AJ1256" i="57"/>
  <c r="AI1256" i="57"/>
  <c r="AH1256" i="57"/>
  <c r="AG1256" i="57"/>
  <c r="AF1256" i="57"/>
  <c r="AE1256" i="57"/>
  <c r="AD1256" i="57"/>
  <c r="AC1256" i="57"/>
  <c r="AK1255" i="57"/>
  <c r="AJ1255" i="57"/>
  <c r="AI1255" i="57"/>
  <c r="AH1255" i="57"/>
  <c r="AG1255" i="57"/>
  <c r="AF1255" i="57"/>
  <c r="AE1255" i="57"/>
  <c r="AD1255" i="57"/>
  <c r="AC1255" i="57"/>
  <c r="AK1254" i="57"/>
  <c r="AJ1254" i="57"/>
  <c r="AI1254" i="57"/>
  <c r="AH1254" i="57"/>
  <c r="AG1254" i="57"/>
  <c r="AF1254" i="57"/>
  <c r="AE1254" i="57"/>
  <c r="AD1254" i="57"/>
  <c r="AC1254" i="57"/>
  <c r="AK1253" i="57"/>
  <c r="AJ1253" i="57"/>
  <c r="AI1253" i="57"/>
  <c r="AH1253" i="57"/>
  <c r="AG1253" i="57"/>
  <c r="AF1253" i="57"/>
  <c r="AE1253" i="57"/>
  <c r="AD1253" i="57"/>
  <c r="AC1253" i="57"/>
  <c r="AK1252" i="57"/>
  <c r="AJ1252" i="57"/>
  <c r="AI1252" i="57"/>
  <c r="AH1252" i="57"/>
  <c r="AG1252" i="57"/>
  <c r="AF1252" i="57"/>
  <c r="AE1252" i="57"/>
  <c r="AD1252" i="57"/>
  <c r="AC1252" i="57"/>
  <c r="AK1251" i="57"/>
  <c r="AJ1251" i="57"/>
  <c r="AI1251" i="57"/>
  <c r="AH1251" i="57"/>
  <c r="AG1251" i="57"/>
  <c r="AF1251" i="57"/>
  <c r="AE1251" i="57"/>
  <c r="AD1251" i="57"/>
  <c r="AC1251" i="57"/>
  <c r="AK1250" i="57"/>
  <c r="AJ1250" i="57"/>
  <c r="AI1250" i="57"/>
  <c r="AH1250" i="57"/>
  <c r="AG1250" i="57"/>
  <c r="AF1250" i="57"/>
  <c r="AE1250" i="57"/>
  <c r="AD1250" i="57"/>
  <c r="AC1250" i="57"/>
  <c r="AK1249" i="57"/>
  <c r="AJ1249" i="57"/>
  <c r="AI1249" i="57"/>
  <c r="AH1249" i="57"/>
  <c r="AG1249" i="57"/>
  <c r="AF1249" i="57"/>
  <c r="AE1249" i="57"/>
  <c r="AD1249" i="57"/>
  <c r="AC1249" i="57"/>
  <c r="AK1248" i="57"/>
  <c r="AJ1248" i="57"/>
  <c r="AI1248" i="57"/>
  <c r="AH1248" i="57"/>
  <c r="AG1248" i="57"/>
  <c r="AF1248" i="57"/>
  <c r="AE1248" i="57"/>
  <c r="AD1248" i="57"/>
  <c r="AC1248" i="57"/>
  <c r="AK1247" i="57"/>
  <c r="AJ1247" i="57"/>
  <c r="AI1247" i="57"/>
  <c r="AH1247" i="57"/>
  <c r="AG1247" i="57"/>
  <c r="AF1247" i="57"/>
  <c r="AE1247" i="57"/>
  <c r="AD1247" i="57"/>
  <c r="AC1247" i="57"/>
  <c r="AK1246" i="57"/>
  <c r="AJ1246" i="57"/>
  <c r="AI1246" i="57"/>
  <c r="AH1246" i="57"/>
  <c r="AG1246" i="57"/>
  <c r="AF1246" i="57"/>
  <c r="AE1246" i="57"/>
  <c r="AD1246" i="57"/>
  <c r="AC1246" i="57"/>
  <c r="AK1245" i="57"/>
  <c r="AJ1245" i="57"/>
  <c r="AI1245" i="57"/>
  <c r="AH1245" i="57"/>
  <c r="AG1245" i="57"/>
  <c r="AF1245" i="57"/>
  <c r="AE1245" i="57"/>
  <c r="AD1245" i="57"/>
  <c r="AC1245" i="57"/>
  <c r="AK1244" i="57"/>
  <c r="AJ1244" i="57"/>
  <c r="AI1244" i="57"/>
  <c r="AH1244" i="57"/>
  <c r="AG1244" i="57"/>
  <c r="AF1244" i="57"/>
  <c r="AE1244" i="57"/>
  <c r="AD1244" i="57"/>
  <c r="AC1244" i="57"/>
  <c r="AK1243" i="57"/>
  <c r="AJ1243" i="57"/>
  <c r="AI1243" i="57"/>
  <c r="AH1243" i="57"/>
  <c r="AG1243" i="57"/>
  <c r="AF1243" i="57"/>
  <c r="AE1243" i="57"/>
  <c r="AD1243" i="57"/>
  <c r="AC1243" i="57"/>
  <c r="AK1242" i="57"/>
  <c r="AJ1242" i="57"/>
  <c r="AI1242" i="57"/>
  <c r="AH1242" i="57"/>
  <c r="AG1242" i="57"/>
  <c r="AF1242" i="57"/>
  <c r="AE1242" i="57"/>
  <c r="AD1242" i="57"/>
  <c r="AC1242" i="57"/>
  <c r="AK1241" i="57"/>
  <c r="AJ1241" i="57"/>
  <c r="AI1241" i="57"/>
  <c r="AH1241" i="57"/>
  <c r="AG1241" i="57"/>
  <c r="AF1241" i="57"/>
  <c r="AE1241" i="57"/>
  <c r="AD1241" i="57"/>
  <c r="AC1241" i="57"/>
  <c r="AK1240" i="57"/>
  <c r="AJ1240" i="57"/>
  <c r="AI1240" i="57"/>
  <c r="AH1240" i="57"/>
  <c r="AG1240" i="57"/>
  <c r="AF1240" i="57"/>
  <c r="AE1240" i="57"/>
  <c r="AD1240" i="57"/>
  <c r="AC1240" i="57"/>
  <c r="AK1239" i="57"/>
  <c r="AJ1239" i="57"/>
  <c r="AI1239" i="57"/>
  <c r="AH1239" i="57"/>
  <c r="AG1239" i="57"/>
  <c r="AF1239" i="57"/>
  <c r="AE1239" i="57"/>
  <c r="AD1239" i="57"/>
  <c r="AC1239" i="57"/>
  <c r="AK1238" i="57"/>
  <c r="AJ1238" i="57"/>
  <c r="AI1238" i="57"/>
  <c r="AH1238" i="57"/>
  <c r="AG1238" i="57"/>
  <c r="AF1238" i="57"/>
  <c r="AE1238" i="57"/>
  <c r="AD1238" i="57"/>
  <c r="AC1238" i="57"/>
  <c r="AK1237" i="57"/>
  <c r="AJ1237" i="57"/>
  <c r="AI1237" i="57"/>
  <c r="AH1237" i="57"/>
  <c r="AG1237" i="57"/>
  <c r="AF1237" i="57"/>
  <c r="AE1237" i="57"/>
  <c r="AD1237" i="57"/>
  <c r="AC1237" i="57"/>
  <c r="AK1236" i="57"/>
  <c r="AJ1236" i="57"/>
  <c r="AI1236" i="57"/>
  <c r="AH1236" i="57"/>
  <c r="AG1236" i="57"/>
  <c r="AF1236" i="57"/>
  <c r="AE1236" i="57"/>
  <c r="AD1236" i="57"/>
  <c r="AC1236" i="57"/>
  <c r="AK1235" i="57"/>
  <c r="AJ1235" i="57"/>
  <c r="AI1235" i="57"/>
  <c r="AH1235" i="57"/>
  <c r="AG1235" i="57"/>
  <c r="AF1235" i="57"/>
  <c r="AE1235" i="57"/>
  <c r="AD1235" i="57"/>
  <c r="AC1235" i="57"/>
  <c r="AK1234" i="57"/>
  <c r="AJ1234" i="57"/>
  <c r="AI1234" i="57"/>
  <c r="AH1234" i="57"/>
  <c r="AG1234" i="57"/>
  <c r="AF1234" i="57"/>
  <c r="AE1234" i="57"/>
  <c r="AD1234" i="57"/>
  <c r="AC1234" i="57"/>
  <c r="AK1233" i="57"/>
  <c r="AJ1233" i="57"/>
  <c r="AI1233" i="57"/>
  <c r="AH1233" i="57"/>
  <c r="AG1233" i="57"/>
  <c r="AF1233" i="57"/>
  <c r="AE1233" i="57"/>
  <c r="AD1233" i="57"/>
  <c r="AC1233" i="57"/>
  <c r="AK1232" i="57"/>
  <c r="AJ1232" i="57"/>
  <c r="AI1232" i="57"/>
  <c r="AH1232" i="57"/>
  <c r="AG1232" i="57"/>
  <c r="AF1232" i="57"/>
  <c r="AE1232" i="57"/>
  <c r="AD1232" i="57"/>
  <c r="AC1232" i="57"/>
  <c r="AK1231" i="57"/>
  <c r="AJ1231" i="57"/>
  <c r="AI1231" i="57"/>
  <c r="AH1231" i="57"/>
  <c r="AG1231" i="57"/>
  <c r="AF1231" i="57"/>
  <c r="AE1231" i="57"/>
  <c r="AD1231" i="57"/>
  <c r="AC1231" i="57"/>
  <c r="AK1230" i="57"/>
  <c r="AJ1230" i="57"/>
  <c r="AI1230" i="57"/>
  <c r="AH1230" i="57"/>
  <c r="AG1230" i="57"/>
  <c r="AF1230" i="57"/>
  <c r="AE1230" i="57"/>
  <c r="AD1230" i="57"/>
  <c r="AC1230" i="57"/>
  <c r="AK1229" i="57"/>
  <c r="AJ1229" i="57"/>
  <c r="AI1229" i="57"/>
  <c r="AH1229" i="57"/>
  <c r="AG1229" i="57"/>
  <c r="AF1229" i="57"/>
  <c r="AE1229" i="57"/>
  <c r="AD1229" i="57"/>
  <c r="AC1229" i="57"/>
  <c r="AK1228" i="57"/>
  <c r="AJ1228" i="57"/>
  <c r="AI1228" i="57"/>
  <c r="AH1228" i="57"/>
  <c r="AG1228" i="57"/>
  <c r="AF1228" i="57"/>
  <c r="AE1228" i="57"/>
  <c r="AD1228" i="57"/>
  <c r="AC1228" i="57"/>
  <c r="AK1227" i="57"/>
  <c r="AJ1227" i="57"/>
  <c r="AI1227" i="57"/>
  <c r="AH1227" i="57"/>
  <c r="AG1227" i="57"/>
  <c r="AF1227" i="57"/>
  <c r="AE1227" i="57"/>
  <c r="AD1227" i="57"/>
  <c r="AC1227" i="57"/>
  <c r="AK1226" i="57"/>
  <c r="AJ1226" i="57"/>
  <c r="AI1226" i="57"/>
  <c r="AH1226" i="57"/>
  <c r="AG1226" i="57"/>
  <c r="AF1226" i="57"/>
  <c r="AE1226" i="57"/>
  <c r="AD1226" i="57"/>
  <c r="AC1226" i="57"/>
  <c r="AK1225" i="57"/>
  <c r="AJ1225" i="57"/>
  <c r="AI1225" i="57"/>
  <c r="AH1225" i="57"/>
  <c r="AG1225" i="57"/>
  <c r="AF1225" i="57"/>
  <c r="AE1225" i="57"/>
  <c r="AD1225" i="57"/>
  <c r="AC1225" i="57"/>
  <c r="AK1224" i="57"/>
  <c r="AJ1224" i="57"/>
  <c r="AI1224" i="57"/>
  <c r="AH1224" i="57"/>
  <c r="AG1224" i="57"/>
  <c r="AF1224" i="57"/>
  <c r="AE1224" i="57"/>
  <c r="AD1224" i="57"/>
  <c r="AC1224" i="57"/>
  <c r="AK1223" i="57"/>
  <c r="AJ1223" i="57"/>
  <c r="AI1223" i="57"/>
  <c r="AH1223" i="57"/>
  <c r="AG1223" i="57"/>
  <c r="AF1223" i="57"/>
  <c r="AE1223" i="57"/>
  <c r="AD1223" i="57"/>
  <c r="AC1223" i="57"/>
  <c r="AK1222" i="57"/>
  <c r="AJ1222" i="57"/>
  <c r="AI1222" i="57"/>
  <c r="AH1222" i="57"/>
  <c r="AG1222" i="57"/>
  <c r="AF1222" i="57"/>
  <c r="AE1222" i="57"/>
  <c r="AD1222" i="57"/>
  <c r="AC1222" i="57"/>
  <c r="AK1221" i="57"/>
  <c r="AJ1221" i="57"/>
  <c r="AI1221" i="57"/>
  <c r="AH1221" i="57"/>
  <c r="AG1221" i="57"/>
  <c r="AF1221" i="57"/>
  <c r="AE1221" i="57"/>
  <c r="AD1221" i="57"/>
  <c r="AC1221" i="57"/>
  <c r="AK1220" i="57"/>
  <c r="AJ1220" i="57"/>
  <c r="AI1220" i="57"/>
  <c r="AH1220" i="57"/>
  <c r="AG1220" i="57"/>
  <c r="AF1220" i="57"/>
  <c r="AE1220" i="57"/>
  <c r="AD1220" i="57"/>
  <c r="AC1220" i="57"/>
  <c r="AK1219" i="57"/>
  <c r="AJ1219" i="57"/>
  <c r="AI1219" i="57"/>
  <c r="AH1219" i="57"/>
  <c r="AG1219" i="57"/>
  <c r="AF1219" i="57"/>
  <c r="AE1219" i="57"/>
  <c r="AD1219" i="57"/>
  <c r="AC1219" i="57"/>
  <c r="AK1218" i="57"/>
  <c r="AJ1218" i="57"/>
  <c r="AI1218" i="57"/>
  <c r="AH1218" i="57"/>
  <c r="AG1218" i="57"/>
  <c r="AF1218" i="57"/>
  <c r="AE1218" i="57"/>
  <c r="AD1218" i="57"/>
  <c r="AC1218" i="57"/>
  <c r="AK1217" i="57"/>
  <c r="AJ1217" i="57"/>
  <c r="AI1217" i="57"/>
  <c r="AH1217" i="57"/>
  <c r="AG1217" i="57"/>
  <c r="AF1217" i="57"/>
  <c r="AE1217" i="57"/>
  <c r="AD1217" i="57"/>
  <c r="AC1217" i="57"/>
  <c r="AK1216" i="57"/>
  <c r="AJ1216" i="57"/>
  <c r="AI1216" i="57"/>
  <c r="AH1216" i="57"/>
  <c r="AG1216" i="57"/>
  <c r="AF1216" i="57"/>
  <c r="AE1216" i="57"/>
  <c r="AD1216" i="57"/>
  <c r="AC1216" i="57"/>
  <c r="AK1215" i="57"/>
  <c r="AJ1215" i="57"/>
  <c r="AI1215" i="57"/>
  <c r="AH1215" i="57"/>
  <c r="AG1215" i="57"/>
  <c r="AF1215" i="57"/>
  <c r="AE1215" i="57"/>
  <c r="AD1215" i="57"/>
  <c r="AC1215" i="57"/>
  <c r="AK1214" i="57"/>
  <c r="AJ1214" i="57"/>
  <c r="AI1214" i="57"/>
  <c r="AH1214" i="57"/>
  <c r="AG1214" i="57"/>
  <c r="AF1214" i="57"/>
  <c r="AE1214" i="57"/>
  <c r="AD1214" i="57"/>
  <c r="AC1214" i="57"/>
  <c r="AK1213" i="57"/>
  <c r="AJ1213" i="57"/>
  <c r="AI1213" i="57"/>
  <c r="AH1213" i="57"/>
  <c r="AG1213" i="57"/>
  <c r="AF1213" i="57"/>
  <c r="AE1213" i="57"/>
  <c r="AD1213" i="57"/>
  <c r="AC1213" i="57"/>
  <c r="AK1212" i="57"/>
  <c r="AJ1212" i="57"/>
  <c r="AI1212" i="57"/>
  <c r="AH1212" i="57"/>
  <c r="AG1212" i="57"/>
  <c r="AF1212" i="57"/>
  <c r="AE1212" i="57"/>
  <c r="AD1212" i="57"/>
  <c r="AC1212" i="57"/>
  <c r="AK1211" i="57"/>
  <c r="AJ1211" i="57"/>
  <c r="AI1211" i="57"/>
  <c r="AH1211" i="57"/>
  <c r="AG1211" i="57"/>
  <c r="AF1211" i="57"/>
  <c r="AE1211" i="57"/>
  <c r="AD1211" i="57"/>
  <c r="AC1211" i="57"/>
  <c r="AK1210" i="57"/>
  <c r="AJ1210" i="57"/>
  <c r="AI1210" i="57"/>
  <c r="AH1210" i="57"/>
  <c r="AG1210" i="57"/>
  <c r="AF1210" i="57"/>
  <c r="AE1210" i="57"/>
  <c r="AD1210" i="57"/>
  <c r="AC1210" i="57"/>
  <c r="AK1209" i="57"/>
  <c r="AJ1209" i="57"/>
  <c r="AI1209" i="57"/>
  <c r="AH1209" i="57"/>
  <c r="AG1209" i="57"/>
  <c r="AF1209" i="57"/>
  <c r="AE1209" i="57"/>
  <c r="AD1209" i="57"/>
  <c r="AC1209" i="57"/>
  <c r="AK1208" i="57"/>
  <c r="AJ1208" i="57"/>
  <c r="AI1208" i="57"/>
  <c r="AH1208" i="57"/>
  <c r="AG1208" i="57"/>
  <c r="AF1208" i="57"/>
  <c r="AE1208" i="57"/>
  <c r="AD1208" i="57"/>
  <c r="AC1208" i="57"/>
  <c r="AK1207" i="57"/>
  <c r="AJ1207" i="57"/>
  <c r="AI1207" i="57"/>
  <c r="AH1207" i="57"/>
  <c r="AG1207" i="57"/>
  <c r="AF1207" i="57"/>
  <c r="AE1207" i="57"/>
  <c r="AD1207" i="57"/>
  <c r="AC1207" i="57"/>
  <c r="AK1206" i="57"/>
  <c r="AJ1206" i="57"/>
  <c r="AI1206" i="57"/>
  <c r="AH1206" i="57"/>
  <c r="AG1206" i="57"/>
  <c r="AF1206" i="57"/>
  <c r="AE1206" i="57"/>
  <c r="AD1206" i="57"/>
  <c r="AC1206" i="57"/>
  <c r="AK1205" i="57"/>
  <c r="AJ1205" i="57"/>
  <c r="AI1205" i="57"/>
  <c r="AH1205" i="57"/>
  <c r="AG1205" i="57"/>
  <c r="AF1205" i="57"/>
  <c r="AE1205" i="57"/>
  <c r="AD1205" i="57"/>
  <c r="AC1205" i="57"/>
  <c r="AK1204" i="57"/>
  <c r="AJ1204" i="57"/>
  <c r="AI1204" i="57"/>
  <c r="AH1204" i="57"/>
  <c r="AG1204" i="57"/>
  <c r="AF1204" i="57"/>
  <c r="AE1204" i="57"/>
  <c r="AD1204" i="57"/>
  <c r="AC1204" i="57"/>
  <c r="AK1203" i="57"/>
  <c r="AJ1203" i="57"/>
  <c r="AI1203" i="57"/>
  <c r="AH1203" i="57"/>
  <c r="AG1203" i="57"/>
  <c r="AF1203" i="57"/>
  <c r="AE1203" i="57"/>
  <c r="AD1203" i="57"/>
  <c r="AC1203" i="57"/>
  <c r="AK1202" i="57"/>
  <c r="AJ1202" i="57"/>
  <c r="AI1202" i="57"/>
  <c r="AH1202" i="57"/>
  <c r="AG1202" i="57"/>
  <c r="AF1202" i="57"/>
  <c r="AE1202" i="57"/>
  <c r="AD1202" i="57"/>
  <c r="AC1202" i="57"/>
  <c r="AK1201" i="57"/>
  <c r="AJ1201" i="57"/>
  <c r="AI1201" i="57"/>
  <c r="AH1201" i="57"/>
  <c r="AG1201" i="57"/>
  <c r="AF1201" i="57"/>
  <c r="AE1201" i="57"/>
  <c r="AD1201" i="57"/>
  <c r="AC1201" i="57"/>
  <c r="AK1200" i="57"/>
  <c r="AJ1200" i="57"/>
  <c r="AI1200" i="57"/>
  <c r="AH1200" i="57"/>
  <c r="AG1200" i="57"/>
  <c r="AF1200" i="57"/>
  <c r="AE1200" i="57"/>
  <c r="AD1200" i="57"/>
  <c r="AC1200" i="57"/>
  <c r="AK1199" i="57"/>
  <c r="AJ1199" i="57"/>
  <c r="AI1199" i="57"/>
  <c r="AH1199" i="57"/>
  <c r="AG1199" i="57"/>
  <c r="AF1199" i="57"/>
  <c r="AE1199" i="57"/>
  <c r="AD1199" i="57"/>
  <c r="AC1199" i="57"/>
  <c r="AK1198" i="57"/>
  <c r="AJ1198" i="57"/>
  <c r="AI1198" i="57"/>
  <c r="AH1198" i="57"/>
  <c r="AG1198" i="57"/>
  <c r="AF1198" i="57"/>
  <c r="AE1198" i="57"/>
  <c r="AD1198" i="57"/>
  <c r="AC1198" i="57"/>
  <c r="AK1197" i="57"/>
  <c r="AJ1197" i="57"/>
  <c r="AI1197" i="57"/>
  <c r="AH1197" i="57"/>
  <c r="AG1197" i="57"/>
  <c r="AF1197" i="57"/>
  <c r="AE1197" i="57"/>
  <c r="AD1197" i="57"/>
  <c r="AC1197" i="57"/>
  <c r="AK1196" i="57"/>
  <c r="AJ1196" i="57"/>
  <c r="AI1196" i="57"/>
  <c r="AH1196" i="57"/>
  <c r="AG1196" i="57"/>
  <c r="AF1196" i="57"/>
  <c r="AE1196" i="57"/>
  <c r="AD1196" i="57"/>
  <c r="AC1196" i="57"/>
  <c r="AK1195" i="57"/>
  <c r="AJ1195" i="57"/>
  <c r="AI1195" i="57"/>
  <c r="AH1195" i="57"/>
  <c r="AG1195" i="57"/>
  <c r="AF1195" i="57"/>
  <c r="AE1195" i="57"/>
  <c r="AD1195" i="57"/>
  <c r="AC1195" i="57"/>
  <c r="AK1194" i="57"/>
  <c r="AJ1194" i="57"/>
  <c r="AI1194" i="57"/>
  <c r="AH1194" i="57"/>
  <c r="AG1194" i="57"/>
  <c r="AF1194" i="57"/>
  <c r="AE1194" i="57"/>
  <c r="AD1194" i="57"/>
  <c r="AC1194" i="57"/>
  <c r="AK1193" i="57"/>
  <c r="AJ1193" i="57"/>
  <c r="AI1193" i="57"/>
  <c r="AH1193" i="57"/>
  <c r="AG1193" i="57"/>
  <c r="AF1193" i="57"/>
  <c r="AE1193" i="57"/>
  <c r="AD1193" i="57"/>
  <c r="AC1193" i="57"/>
  <c r="AK1192" i="57"/>
  <c r="AJ1192" i="57"/>
  <c r="AI1192" i="57"/>
  <c r="AH1192" i="57"/>
  <c r="AG1192" i="57"/>
  <c r="AF1192" i="57"/>
  <c r="AE1192" i="57"/>
  <c r="AD1192" i="57"/>
  <c r="AC1192" i="57"/>
  <c r="AK1191" i="57"/>
  <c r="AJ1191" i="57"/>
  <c r="AI1191" i="57"/>
  <c r="AH1191" i="57"/>
  <c r="AG1191" i="57"/>
  <c r="AF1191" i="57"/>
  <c r="AE1191" i="57"/>
  <c r="AD1191" i="57"/>
  <c r="AC1191" i="57"/>
  <c r="AK1190" i="57"/>
  <c r="AJ1190" i="57"/>
  <c r="AI1190" i="57"/>
  <c r="AH1190" i="57"/>
  <c r="AG1190" i="57"/>
  <c r="AF1190" i="57"/>
  <c r="AE1190" i="57"/>
  <c r="AD1190" i="57"/>
  <c r="AC1190" i="57"/>
  <c r="AK1189" i="57"/>
  <c r="AJ1189" i="57"/>
  <c r="AI1189" i="57"/>
  <c r="AH1189" i="57"/>
  <c r="AG1189" i="57"/>
  <c r="AF1189" i="57"/>
  <c r="AE1189" i="57"/>
  <c r="AD1189" i="57"/>
  <c r="AC1189" i="57"/>
  <c r="AK1188" i="57"/>
  <c r="AJ1188" i="57"/>
  <c r="AI1188" i="57"/>
  <c r="AH1188" i="57"/>
  <c r="AG1188" i="57"/>
  <c r="AF1188" i="57"/>
  <c r="AE1188" i="57"/>
  <c r="AD1188" i="57"/>
  <c r="AC1188" i="57"/>
  <c r="AK1187" i="57"/>
  <c r="AJ1187" i="57"/>
  <c r="AI1187" i="57"/>
  <c r="AH1187" i="57"/>
  <c r="AG1187" i="57"/>
  <c r="AF1187" i="57"/>
  <c r="AE1187" i="57"/>
  <c r="AD1187" i="57"/>
  <c r="AC1187" i="57"/>
  <c r="AK1186" i="57"/>
  <c r="AJ1186" i="57"/>
  <c r="AI1186" i="57"/>
  <c r="AH1186" i="57"/>
  <c r="AG1186" i="57"/>
  <c r="AF1186" i="57"/>
  <c r="AE1186" i="57"/>
  <c r="AD1186" i="57"/>
  <c r="AC1186" i="57"/>
  <c r="AK1185" i="57"/>
  <c r="AJ1185" i="57"/>
  <c r="AI1185" i="57"/>
  <c r="AH1185" i="57"/>
  <c r="AG1185" i="57"/>
  <c r="AF1185" i="57"/>
  <c r="AE1185" i="57"/>
  <c r="AD1185" i="57"/>
  <c r="AC1185" i="57"/>
  <c r="AK1184" i="57"/>
  <c r="AJ1184" i="57"/>
  <c r="AI1184" i="57"/>
  <c r="AH1184" i="57"/>
  <c r="AG1184" i="57"/>
  <c r="AF1184" i="57"/>
  <c r="AE1184" i="57"/>
  <c r="AD1184" i="57"/>
  <c r="AC1184" i="57"/>
  <c r="AK1183" i="57"/>
  <c r="AJ1183" i="57"/>
  <c r="AI1183" i="57"/>
  <c r="AH1183" i="57"/>
  <c r="AG1183" i="57"/>
  <c r="AF1183" i="57"/>
  <c r="AE1183" i="57"/>
  <c r="AD1183" i="57"/>
  <c r="AC1183" i="57"/>
  <c r="AK1182" i="57"/>
  <c r="AJ1182" i="57"/>
  <c r="AI1182" i="57"/>
  <c r="AH1182" i="57"/>
  <c r="AG1182" i="57"/>
  <c r="AF1182" i="57"/>
  <c r="AE1182" i="57"/>
  <c r="AD1182" i="57"/>
  <c r="AC1182" i="57"/>
  <c r="AK1181" i="57"/>
  <c r="AJ1181" i="57"/>
  <c r="AI1181" i="57"/>
  <c r="AH1181" i="57"/>
  <c r="AG1181" i="57"/>
  <c r="AF1181" i="57"/>
  <c r="AE1181" i="57"/>
  <c r="AD1181" i="57"/>
  <c r="AC1181" i="57"/>
  <c r="AK1180" i="57"/>
  <c r="AJ1180" i="57"/>
  <c r="AI1180" i="57"/>
  <c r="AH1180" i="57"/>
  <c r="AG1180" i="57"/>
  <c r="AF1180" i="57"/>
  <c r="AE1180" i="57"/>
  <c r="AD1180" i="57"/>
  <c r="AC1180" i="57"/>
  <c r="AK1179" i="57"/>
  <c r="AJ1179" i="57"/>
  <c r="AI1179" i="57"/>
  <c r="AH1179" i="57"/>
  <c r="AG1179" i="57"/>
  <c r="AF1179" i="57"/>
  <c r="AE1179" i="57"/>
  <c r="AD1179" i="57"/>
  <c r="AC1179" i="57"/>
  <c r="AK1178" i="57"/>
  <c r="AJ1178" i="57"/>
  <c r="AI1178" i="57"/>
  <c r="AH1178" i="57"/>
  <c r="AG1178" i="57"/>
  <c r="AF1178" i="57"/>
  <c r="AE1178" i="57"/>
  <c r="AD1178" i="57"/>
  <c r="AC1178" i="57"/>
  <c r="AK1177" i="57"/>
  <c r="AJ1177" i="57"/>
  <c r="AI1177" i="57"/>
  <c r="AH1177" i="57"/>
  <c r="AG1177" i="57"/>
  <c r="AF1177" i="57"/>
  <c r="AE1177" i="57"/>
  <c r="AD1177" i="57"/>
  <c r="AC1177" i="57"/>
  <c r="AK1176" i="57"/>
  <c r="AJ1176" i="57"/>
  <c r="AI1176" i="57"/>
  <c r="AH1176" i="57"/>
  <c r="AG1176" i="57"/>
  <c r="AF1176" i="57"/>
  <c r="AE1176" i="57"/>
  <c r="AD1176" i="57"/>
  <c r="AC1176" i="57"/>
  <c r="AK1175" i="57"/>
  <c r="AJ1175" i="57"/>
  <c r="AI1175" i="57"/>
  <c r="AH1175" i="57"/>
  <c r="AG1175" i="57"/>
  <c r="AF1175" i="57"/>
  <c r="AE1175" i="57"/>
  <c r="AD1175" i="57"/>
  <c r="AC1175" i="57"/>
  <c r="AK1174" i="57"/>
  <c r="AJ1174" i="57"/>
  <c r="AI1174" i="57"/>
  <c r="AH1174" i="57"/>
  <c r="AG1174" i="57"/>
  <c r="AF1174" i="57"/>
  <c r="AE1174" i="57"/>
  <c r="AD1174" i="57"/>
  <c r="AC1174" i="57"/>
  <c r="AK1173" i="57"/>
  <c r="AJ1173" i="57"/>
  <c r="AI1173" i="57"/>
  <c r="AH1173" i="57"/>
  <c r="AG1173" i="57"/>
  <c r="AF1173" i="57"/>
  <c r="AE1173" i="57"/>
  <c r="AD1173" i="57"/>
  <c r="AC1173" i="57"/>
  <c r="AK1172" i="57"/>
  <c r="AJ1172" i="57"/>
  <c r="AI1172" i="57"/>
  <c r="AH1172" i="57"/>
  <c r="AG1172" i="57"/>
  <c r="AF1172" i="57"/>
  <c r="AE1172" i="57"/>
  <c r="AD1172" i="57"/>
  <c r="AC1172" i="57"/>
  <c r="AK1171" i="57"/>
  <c r="AJ1171" i="57"/>
  <c r="AI1171" i="57"/>
  <c r="AH1171" i="57"/>
  <c r="AG1171" i="57"/>
  <c r="AF1171" i="57"/>
  <c r="AE1171" i="57"/>
  <c r="AD1171" i="57"/>
  <c r="AC1171" i="57"/>
  <c r="AK1170" i="57"/>
  <c r="AJ1170" i="57"/>
  <c r="AI1170" i="57"/>
  <c r="AH1170" i="57"/>
  <c r="AG1170" i="57"/>
  <c r="AF1170" i="57"/>
  <c r="AE1170" i="57"/>
  <c r="AD1170" i="57"/>
  <c r="AC1170" i="57"/>
  <c r="AK1169" i="57"/>
  <c r="AJ1169" i="57"/>
  <c r="AI1169" i="57"/>
  <c r="AH1169" i="57"/>
  <c r="AG1169" i="57"/>
  <c r="AF1169" i="57"/>
  <c r="AE1169" i="57"/>
  <c r="AD1169" i="57"/>
  <c r="AC1169" i="57"/>
  <c r="AK1168" i="57"/>
  <c r="AJ1168" i="57"/>
  <c r="AI1168" i="57"/>
  <c r="AH1168" i="57"/>
  <c r="AG1168" i="57"/>
  <c r="AF1168" i="57"/>
  <c r="AE1168" i="57"/>
  <c r="AD1168" i="57"/>
  <c r="AC1168" i="57"/>
  <c r="AK1167" i="57"/>
  <c r="AJ1167" i="57"/>
  <c r="AI1167" i="57"/>
  <c r="AH1167" i="57"/>
  <c r="AG1167" i="57"/>
  <c r="AF1167" i="57"/>
  <c r="AE1167" i="57"/>
  <c r="AD1167" i="57"/>
  <c r="AC1167" i="57"/>
  <c r="AK1166" i="57"/>
  <c r="AJ1166" i="57"/>
  <c r="AI1166" i="57"/>
  <c r="AH1166" i="57"/>
  <c r="AG1166" i="57"/>
  <c r="AF1166" i="57"/>
  <c r="AE1166" i="57"/>
  <c r="AD1166" i="57"/>
  <c r="AC1166" i="57"/>
  <c r="AK1165" i="57"/>
  <c r="AJ1165" i="57"/>
  <c r="AI1165" i="57"/>
  <c r="AH1165" i="57"/>
  <c r="AG1165" i="57"/>
  <c r="AF1165" i="57"/>
  <c r="AE1165" i="57"/>
  <c r="AD1165" i="57"/>
  <c r="AC1165" i="57"/>
  <c r="AK1164" i="57"/>
  <c r="AJ1164" i="57"/>
  <c r="AI1164" i="57"/>
  <c r="AH1164" i="57"/>
  <c r="AG1164" i="57"/>
  <c r="AF1164" i="57"/>
  <c r="AE1164" i="57"/>
  <c r="AD1164" i="57"/>
  <c r="AC1164" i="57"/>
  <c r="AK1163" i="57"/>
  <c r="AJ1163" i="57"/>
  <c r="AI1163" i="57"/>
  <c r="AH1163" i="57"/>
  <c r="AG1163" i="57"/>
  <c r="AF1163" i="57"/>
  <c r="AE1163" i="57"/>
  <c r="AD1163" i="57"/>
  <c r="AC1163" i="57"/>
  <c r="AK1162" i="57"/>
  <c r="AJ1162" i="57"/>
  <c r="AI1162" i="57"/>
  <c r="AH1162" i="57"/>
  <c r="AG1162" i="57"/>
  <c r="AF1162" i="57"/>
  <c r="AE1162" i="57"/>
  <c r="AD1162" i="57"/>
  <c r="AC1162" i="57"/>
  <c r="AK1161" i="57"/>
  <c r="AJ1161" i="57"/>
  <c r="AI1161" i="57"/>
  <c r="AH1161" i="57"/>
  <c r="AG1161" i="57"/>
  <c r="AF1161" i="57"/>
  <c r="AE1161" i="57"/>
  <c r="AD1161" i="57"/>
  <c r="AC1161" i="57"/>
  <c r="AK1160" i="57"/>
  <c r="AJ1160" i="57"/>
  <c r="AI1160" i="57"/>
  <c r="AH1160" i="57"/>
  <c r="AG1160" i="57"/>
  <c r="AF1160" i="57"/>
  <c r="AE1160" i="57"/>
  <c r="AD1160" i="57"/>
  <c r="AC1160" i="57"/>
  <c r="AK1159" i="57"/>
  <c r="AJ1159" i="57"/>
  <c r="AI1159" i="57"/>
  <c r="AH1159" i="57"/>
  <c r="AG1159" i="57"/>
  <c r="AF1159" i="57"/>
  <c r="AE1159" i="57"/>
  <c r="AD1159" i="57"/>
  <c r="AC1159" i="57"/>
  <c r="AK1158" i="57"/>
  <c r="AJ1158" i="57"/>
  <c r="AI1158" i="57"/>
  <c r="AH1158" i="57"/>
  <c r="AG1158" i="57"/>
  <c r="AF1158" i="57"/>
  <c r="AE1158" i="57"/>
  <c r="AD1158" i="57"/>
  <c r="AC1158" i="57"/>
  <c r="AK1157" i="57"/>
  <c r="AJ1157" i="57"/>
  <c r="AI1157" i="57"/>
  <c r="AH1157" i="57"/>
  <c r="AG1157" i="57"/>
  <c r="AF1157" i="57"/>
  <c r="AE1157" i="57"/>
  <c r="AD1157" i="57"/>
  <c r="AC1157" i="57"/>
  <c r="AK1156" i="57"/>
  <c r="AJ1156" i="57"/>
  <c r="AI1156" i="57"/>
  <c r="AH1156" i="57"/>
  <c r="AG1156" i="57"/>
  <c r="AF1156" i="57"/>
  <c r="AE1156" i="57"/>
  <c r="AD1156" i="57"/>
  <c r="AC1156" i="57"/>
  <c r="AK1155" i="57"/>
  <c r="AJ1155" i="57"/>
  <c r="AI1155" i="57"/>
  <c r="AH1155" i="57"/>
  <c r="AG1155" i="57"/>
  <c r="AF1155" i="57"/>
  <c r="AE1155" i="57"/>
  <c r="AD1155" i="57"/>
  <c r="AC1155" i="57"/>
  <c r="AK1154" i="57"/>
  <c r="AJ1154" i="57"/>
  <c r="AI1154" i="57"/>
  <c r="AH1154" i="57"/>
  <c r="AG1154" i="57"/>
  <c r="AF1154" i="57"/>
  <c r="AE1154" i="57"/>
  <c r="AD1154" i="57"/>
  <c r="AC1154" i="57"/>
  <c r="AK1153" i="57"/>
  <c r="AJ1153" i="57"/>
  <c r="AI1153" i="57"/>
  <c r="AH1153" i="57"/>
  <c r="AG1153" i="57"/>
  <c r="AF1153" i="57"/>
  <c r="AE1153" i="57"/>
  <c r="AD1153" i="57"/>
  <c r="AC1153" i="57"/>
  <c r="AK1152" i="57"/>
  <c r="AJ1152" i="57"/>
  <c r="AI1152" i="57"/>
  <c r="AH1152" i="57"/>
  <c r="AG1152" i="57"/>
  <c r="AF1152" i="57"/>
  <c r="AE1152" i="57"/>
  <c r="AD1152" i="57"/>
  <c r="AC1152" i="57"/>
  <c r="AK1151" i="57"/>
  <c r="AJ1151" i="57"/>
  <c r="AI1151" i="57"/>
  <c r="AH1151" i="57"/>
  <c r="AG1151" i="57"/>
  <c r="AF1151" i="57"/>
  <c r="AE1151" i="57"/>
  <c r="AD1151" i="57"/>
  <c r="AC1151" i="57"/>
  <c r="AK1150" i="57"/>
  <c r="AJ1150" i="57"/>
  <c r="AI1150" i="57"/>
  <c r="AH1150" i="57"/>
  <c r="AG1150" i="57"/>
  <c r="AF1150" i="57"/>
  <c r="AE1150" i="57"/>
  <c r="AD1150" i="57"/>
  <c r="AC1150" i="57"/>
  <c r="AK1149" i="57"/>
  <c r="AJ1149" i="57"/>
  <c r="AI1149" i="57"/>
  <c r="AH1149" i="57"/>
  <c r="AG1149" i="57"/>
  <c r="AF1149" i="57"/>
  <c r="AE1149" i="57"/>
  <c r="AD1149" i="57"/>
  <c r="AC1149" i="57"/>
  <c r="AK1148" i="57"/>
  <c r="AJ1148" i="57"/>
  <c r="AI1148" i="57"/>
  <c r="AH1148" i="57"/>
  <c r="AG1148" i="57"/>
  <c r="AF1148" i="57"/>
  <c r="AE1148" i="57"/>
  <c r="AD1148" i="57"/>
  <c r="AC1148" i="57"/>
  <c r="AK1147" i="57"/>
  <c r="AJ1147" i="57"/>
  <c r="AI1147" i="57"/>
  <c r="AH1147" i="57"/>
  <c r="AG1147" i="57"/>
  <c r="AF1147" i="57"/>
  <c r="AE1147" i="57"/>
  <c r="AD1147" i="57"/>
  <c r="AC1147" i="57"/>
  <c r="AK1146" i="57"/>
  <c r="AJ1146" i="57"/>
  <c r="AI1146" i="57"/>
  <c r="AH1146" i="57"/>
  <c r="AG1146" i="57"/>
  <c r="AF1146" i="57"/>
  <c r="AE1146" i="57"/>
  <c r="AD1146" i="57"/>
  <c r="AC1146" i="57"/>
  <c r="AK1145" i="57"/>
  <c r="AJ1145" i="57"/>
  <c r="AI1145" i="57"/>
  <c r="AH1145" i="57"/>
  <c r="AG1145" i="57"/>
  <c r="AF1145" i="57"/>
  <c r="AE1145" i="57"/>
  <c r="AD1145" i="57"/>
  <c r="AC1145" i="57"/>
  <c r="AK1144" i="57"/>
  <c r="AJ1144" i="57"/>
  <c r="AI1144" i="57"/>
  <c r="AH1144" i="57"/>
  <c r="AG1144" i="57"/>
  <c r="AF1144" i="57"/>
  <c r="AE1144" i="57"/>
  <c r="AD1144" i="57"/>
  <c r="AC1144" i="57"/>
  <c r="AK1143" i="57"/>
  <c r="AJ1143" i="57"/>
  <c r="AI1143" i="57"/>
  <c r="AH1143" i="57"/>
  <c r="AG1143" i="57"/>
  <c r="AF1143" i="57"/>
  <c r="AE1143" i="57"/>
  <c r="AD1143" i="57"/>
  <c r="AC1143" i="57"/>
  <c r="AK1142" i="57"/>
  <c r="AJ1142" i="57"/>
  <c r="AI1142" i="57"/>
  <c r="AH1142" i="57"/>
  <c r="AG1142" i="57"/>
  <c r="AF1142" i="57"/>
  <c r="AE1142" i="57"/>
  <c r="AD1142" i="57"/>
  <c r="AC1142" i="57"/>
  <c r="AK1141" i="57"/>
  <c r="AJ1141" i="57"/>
  <c r="AI1141" i="57"/>
  <c r="AH1141" i="57"/>
  <c r="AG1141" i="57"/>
  <c r="AF1141" i="57"/>
  <c r="AE1141" i="57"/>
  <c r="AD1141" i="57"/>
  <c r="AC1141" i="57"/>
  <c r="AK1140" i="57"/>
  <c r="AJ1140" i="57"/>
  <c r="AI1140" i="57"/>
  <c r="AH1140" i="57"/>
  <c r="AG1140" i="57"/>
  <c r="AF1140" i="57"/>
  <c r="AE1140" i="57"/>
  <c r="AD1140" i="57"/>
  <c r="AC1140" i="57"/>
  <c r="AK1139" i="57"/>
  <c r="AJ1139" i="57"/>
  <c r="AI1139" i="57"/>
  <c r="AH1139" i="57"/>
  <c r="AG1139" i="57"/>
  <c r="AF1139" i="57"/>
  <c r="AE1139" i="57"/>
  <c r="AD1139" i="57"/>
  <c r="AC1139" i="57"/>
  <c r="AK1138" i="57"/>
  <c r="AJ1138" i="57"/>
  <c r="AI1138" i="57"/>
  <c r="AH1138" i="57"/>
  <c r="AG1138" i="57"/>
  <c r="AF1138" i="57"/>
  <c r="AE1138" i="57"/>
  <c r="AD1138" i="57"/>
  <c r="AC1138" i="57"/>
  <c r="AK1137" i="57"/>
  <c r="AJ1137" i="57"/>
  <c r="AI1137" i="57"/>
  <c r="AH1137" i="57"/>
  <c r="AG1137" i="57"/>
  <c r="AF1137" i="57"/>
  <c r="AE1137" i="57"/>
  <c r="AD1137" i="57"/>
  <c r="AC1137" i="57"/>
  <c r="AK1136" i="57"/>
  <c r="AJ1136" i="57"/>
  <c r="AI1136" i="57"/>
  <c r="AH1136" i="57"/>
  <c r="AG1136" i="57"/>
  <c r="AF1136" i="57"/>
  <c r="AE1136" i="57"/>
  <c r="AD1136" i="57"/>
  <c r="AC1136" i="57"/>
  <c r="AK1135" i="57"/>
  <c r="AJ1135" i="57"/>
  <c r="AI1135" i="57"/>
  <c r="AH1135" i="57"/>
  <c r="AG1135" i="57"/>
  <c r="AF1135" i="57"/>
  <c r="AE1135" i="57"/>
  <c r="AD1135" i="57"/>
  <c r="AC1135" i="57"/>
  <c r="AK1134" i="57"/>
  <c r="AJ1134" i="57"/>
  <c r="AI1134" i="57"/>
  <c r="AH1134" i="57"/>
  <c r="AG1134" i="57"/>
  <c r="AF1134" i="57"/>
  <c r="AE1134" i="57"/>
  <c r="AD1134" i="57"/>
  <c r="AC1134" i="57"/>
  <c r="AK1133" i="57"/>
  <c r="AJ1133" i="57"/>
  <c r="AI1133" i="57"/>
  <c r="AH1133" i="57"/>
  <c r="AG1133" i="57"/>
  <c r="AF1133" i="57"/>
  <c r="AE1133" i="57"/>
  <c r="AD1133" i="57"/>
  <c r="AC1133" i="57"/>
  <c r="AK1132" i="57"/>
  <c r="AJ1132" i="57"/>
  <c r="AI1132" i="57"/>
  <c r="AH1132" i="57"/>
  <c r="AG1132" i="57"/>
  <c r="AF1132" i="57"/>
  <c r="AE1132" i="57"/>
  <c r="AD1132" i="57"/>
  <c r="AC1132" i="57"/>
  <c r="AK1131" i="57"/>
  <c r="AJ1131" i="57"/>
  <c r="AI1131" i="57"/>
  <c r="AH1131" i="57"/>
  <c r="AG1131" i="57"/>
  <c r="AF1131" i="57"/>
  <c r="AE1131" i="57"/>
  <c r="AD1131" i="57"/>
  <c r="AC1131" i="57"/>
  <c r="AK1130" i="57"/>
  <c r="AJ1130" i="57"/>
  <c r="AI1130" i="57"/>
  <c r="AH1130" i="57"/>
  <c r="AG1130" i="57"/>
  <c r="AF1130" i="57"/>
  <c r="AE1130" i="57"/>
  <c r="AD1130" i="57"/>
  <c r="AC1130" i="57"/>
  <c r="AK1129" i="57"/>
  <c r="AJ1129" i="57"/>
  <c r="AI1129" i="57"/>
  <c r="AH1129" i="57"/>
  <c r="AG1129" i="57"/>
  <c r="AF1129" i="57"/>
  <c r="AE1129" i="57"/>
  <c r="AD1129" i="57"/>
  <c r="AC1129" i="57"/>
  <c r="AK1128" i="57"/>
  <c r="AJ1128" i="57"/>
  <c r="AI1128" i="57"/>
  <c r="AH1128" i="57"/>
  <c r="AG1128" i="57"/>
  <c r="AF1128" i="57"/>
  <c r="AE1128" i="57"/>
  <c r="AD1128" i="57"/>
  <c r="AC1128" i="57"/>
  <c r="AK1127" i="57"/>
  <c r="AJ1127" i="57"/>
  <c r="AI1127" i="57"/>
  <c r="AH1127" i="57"/>
  <c r="AG1127" i="57"/>
  <c r="AF1127" i="57"/>
  <c r="AE1127" i="57"/>
  <c r="AD1127" i="57"/>
  <c r="AC1127" i="57"/>
  <c r="AK1126" i="57"/>
  <c r="AJ1126" i="57"/>
  <c r="AI1126" i="57"/>
  <c r="AH1126" i="57"/>
  <c r="AG1126" i="57"/>
  <c r="AF1126" i="57"/>
  <c r="AE1126" i="57"/>
  <c r="AD1126" i="57"/>
  <c r="AC1126" i="57"/>
  <c r="AK1125" i="57"/>
  <c r="AJ1125" i="57"/>
  <c r="AI1125" i="57"/>
  <c r="AH1125" i="57"/>
  <c r="AG1125" i="57"/>
  <c r="AF1125" i="57"/>
  <c r="AE1125" i="57"/>
  <c r="AD1125" i="57"/>
  <c r="AC1125" i="57"/>
  <c r="AK1124" i="57"/>
  <c r="AJ1124" i="57"/>
  <c r="AI1124" i="57"/>
  <c r="AH1124" i="57"/>
  <c r="AG1124" i="57"/>
  <c r="AF1124" i="57"/>
  <c r="AE1124" i="57"/>
  <c r="AD1124" i="57"/>
  <c r="AC1124" i="57"/>
  <c r="AK1123" i="57"/>
  <c r="AJ1123" i="57"/>
  <c r="AI1123" i="57"/>
  <c r="AH1123" i="57"/>
  <c r="AG1123" i="57"/>
  <c r="AF1123" i="57"/>
  <c r="AE1123" i="57"/>
  <c r="AD1123" i="57"/>
  <c r="AC1123" i="57"/>
  <c r="AK1122" i="57"/>
  <c r="AJ1122" i="57"/>
  <c r="AI1122" i="57"/>
  <c r="AH1122" i="57"/>
  <c r="AG1122" i="57"/>
  <c r="AF1122" i="57"/>
  <c r="AE1122" i="57"/>
  <c r="AD1122" i="57"/>
  <c r="AC1122" i="57"/>
  <c r="AK1121" i="57"/>
  <c r="AJ1121" i="57"/>
  <c r="AI1121" i="57"/>
  <c r="AH1121" i="57"/>
  <c r="AG1121" i="57"/>
  <c r="AF1121" i="57"/>
  <c r="AE1121" i="57"/>
  <c r="AD1121" i="57"/>
  <c r="AC1121" i="57"/>
  <c r="AK1120" i="57"/>
  <c r="AJ1120" i="57"/>
  <c r="AI1120" i="57"/>
  <c r="AH1120" i="57"/>
  <c r="AG1120" i="57"/>
  <c r="AF1120" i="57"/>
  <c r="AE1120" i="57"/>
  <c r="AD1120" i="57"/>
  <c r="AC1120" i="57"/>
  <c r="AK1119" i="57"/>
  <c r="AJ1119" i="57"/>
  <c r="AI1119" i="57"/>
  <c r="AH1119" i="57"/>
  <c r="AG1119" i="57"/>
  <c r="AF1119" i="57"/>
  <c r="AE1119" i="57"/>
  <c r="AD1119" i="57"/>
  <c r="AC1119" i="57"/>
  <c r="AK1118" i="57"/>
  <c r="AJ1118" i="57"/>
  <c r="AI1118" i="57"/>
  <c r="AH1118" i="57"/>
  <c r="AG1118" i="57"/>
  <c r="AF1118" i="57"/>
  <c r="AE1118" i="57"/>
  <c r="AD1118" i="57"/>
  <c r="AC1118" i="57"/>
  <c r="AK1117" i="57"/>
  <c r="AJ1117" i="57"/>
  <c r="AI1117" i="57"/>
  <c r="AH1117" i="57"/>
  <c r="AG1117" i="57"/>
  <c r="AF1117" i="57"/>
  <c r="AE1117" i="57"/>
  <c r="AD1117" i="57"/>
  <c r="AC1117" i="57"/>
  <c r="AK1116" i="57"/>
  <c r="AJ1116" i="57"/>
  <c r="AI1116" i="57"/>
  <c r="AH1116" i="57"/>
  <c r="AG1116" i="57"/>
  <c r="AF1116" i="57"/>
  <c r="AE1116" i="57"/>
  <c r="AD1116" i="57"/>
  <c r="AC1116" i="57"/>
  <c r="AK1115" i="57"/>
  <c r="AJ1115" i="57"/>
  <c r="AI1115" i="57"/>
  <c r="AH1115" i="57"/>
  <c r="AG1115" i="57"/>
  <c r="AF1115" i="57"/>
  <c r="AE1115" i="57"/>
  <c r="AD1115" i="57"/>
  <c r="AC1115" i="57"/>
  <c r="AK1114" i="57"/>
  <c r="AJ1114" i="57"/>
  <c r="AI1114" i="57"/>
  <c r="AH1114" i="57"/>
  <c r="AG1114" i="57"/>
  <c r="AF1114" i="57"/>
  <c r="AE1114" i="57"/>
  <c r="AD1114" i="57"/>
  <c r="AC1114" i="57"/>
  <c r="AK1113" i="57"/>
  <c r="AJ1113" i="57"/>
  <c r="AI1113" i="57"/>
  <c r="AH1113" i="57"/>
  <c r="AG1113" i="57"/>
  <c r="AF1113" i="57"/>
  <c r="AE1113" i="57"/>
  <c r="AD1113" i="57"/>
  <c r="AC1113" i="57"/>
  <c r="AK1112" i="57"/>
  <c r="AJ1112" i="57"/>
  <c r="AI1112" i="57"/>
  <c r="AH1112" i="57"/>
  <c r="AG1112" i="57"/>
  <c r="AF1112" i="57"/>
  <c r="AE1112" i="57"/>
  <c r="AD1112" i="57"/>
  <c r="AC1112" i="57"/>
  <c r="AK1111" i="57"/>
  <c r="AJ1111" i="57"/>
  <c r="AI1111" i="57"/>
  <c r="AH1111" i="57"/>
  <c r="AG1111" i="57"/>
  <c r="AF1111" i="57"/>
  <c r="AE1111" i="57"/>
  <c r="AD1111" i="57"/>
  <c r="AC1111" i="57"/>
  <c r="AK1110" i="57"/>
  <c r="AJ1110" i="57"/>
  <c r="AI1110" i="57"/>
  <c r="AH1110" i="57"/>
  <c r="AG1110" i="57"/>
  <c r="AF1110" i="57"/>
  <c r="AE1110" i="57"/>
  <c r="AD1110" i="57"/>
  <c r="AC1110" i="57"/>
  <c r="AK1109" i="57"/>
  <c r="AJ1109" i="57"/>
  <c r="AI1109" i="57"/>
  <c r="AH1109" i="57"/>
  <c r="AG1109" i="57"/>
  <c r="AF1109" i="57"/>
  <c r="AE1109" i="57"/>
  <c r="AD1109" i="57"/>
  <c r="AC1109" i="57"/>
  <c r="AK1108" i="57"/>
  <c r="AJ1108" i="57"/>
  <c r="AI1108" i="57"/>
  <c r="AH1108" i="57"/>
  <c r="AG1108" i="57"/>
  <c r="AF1108" i="57"/>
  <c r="AE1108" i="57"/>
  <c r="AD1108" i="57"/>
  <c r="AC1108" i="57"/>
  <c r="AK1107" i="57"/>
  <c r="AJ1107" i="57"/>
  <c r="AI1107" i="57"/>
  <c r="AH1107" i="57"/>
  <c r="AG1107" i="57"/>
  <c r="AF1107" i="57"/>
  <c r="AE1107" i="57"/>
  <c r="AD1107" i="57"/>
  <c r="AC1107" i="57"/>
  <c r="AK1106" i="57"/>
  <c r="AJ1106" i="57"/>
  <c r="AI1106" i="57"/>
  <c r="AH1106" i="57"/>
  <c r="AG1106" i="57"/>
  <c r="AF1106" i="57"/>
  <c r="AE1106" i="57"/>
  <c r="AD1106" i="57"/>
  <c r="AC1106" i="57"/>
  <c r="AK1105" i="57"/>
  <c r="AJ1105" i="57"/>
  <c r="AI1105" i="57"/>
  <c r="AH1105" i="57"/>
  <c r="AG1105" i="57"/>
  <c r="AF1105" i="57"/>
  <c r="AE1105" i="57"/>
  <c r="AD1105" i="57"/>
  <c r="AC1105" i="57"/>
  <c r="AK1104" i="57"/>
  <c r="AJ1104" i="57"/>
  <c r="AI1104" i="57"/>
  <c r="AH1104" i="57"/>
  <c r="AG1104" i="57"/>
  <c r="AF1104" i="57"/>
  <c r="AE1104" i="57"/>
  <c r="AD1104" i="57"/>
  <c r="AC1104" i="57"/>
  <c r="AK1103" i="57"/>
  <c r="AJ1103" i="57"/>
  <c r="AI1103" i="57"/>
  <c r="AH1103" i="57"/>
  <c r="AG1103" i="57"/>
  <c r="AF1103" i="57"/>
  <c r="AE1103" i="57"/>
  <c r="AD1103" i="57"/>
  <c r="AC1103" i="57"/>
  <c r="AK1102" i="57"/>
  <c r="AJ1102" i="57"/>
  <c r="AI1102" i="57"/>
  <c r="AH1102" i="57"/>
  <c r="AG1102" i="57"/>
  <c r="AF1102" i="57"/>
  <c r="AE1102" i="57"/>
  <c r="AD1102" i="57"/>
  <c r="AC1102" i="57"/>
  <c r="AK1101" i="57"/>
  <c r="AJ1101" i="57"/>
  <c r="AI1101" i="57"/>
  <c r="AH1101" i="57"/>
  <c r="AG1101" i="57"/>
  <c r="AF1101" i="57"/>
  <c r="AE1101" i="57"/>
  <c r="AD1101" i="57"/>
  <c r="AC1101" i="57"/>
  <c r="AK1100" i="57"/>
  <c r="AJ1100" i="57"/>
  <c r="AI1100" i="57"/>
  <c r="AH1100" i="57"/>
  <c r="AG1100" i="57"/>
  <c r="AF1100" i="57"/>
  <c r="AE1100" i="57"/>
  <c r="AD1100" i="57"/>
  <c r="AC1100" i="57"/>
  <c r="AK1099" i="57"/>
  <c r="AJ1099" i="57"/>
  <c r="AI1099" i="57"/>
  <c r="AH1099" i="57"/>
  <c r="AG1099" i="57"/>
  <c r="AF1099" i="57"/>
  <c r="AE1099" i="57"/>
  <c r="AD1099" i="57"/>
  <c r="AC1099" i="57"/>
  <c r="AK1098" i="57"/>
  <c r="AJ1098" i="57"/>
  <c r="AI1098" i="57"/>
  <c r="AH1098" i="57"/>
  <c r="AG1098" i="57"/>
  <c r="AF1098" i="57"/>
  <c r="AE1098" i="57"/>
  <c r="AD1098" i="57"/>
  <c r="AC1098" i="57"/>
  <c r="AK1097" i="57"/>
  <c r="AJ1097" i="57"/>
  <c r="AI1097" i="57"/>
  <c r="AH1097" i="57"/>
  <c r="AG1097" i="57"/>
  <c r="AF1097" i="57"/>
  <c r="AE1097" i="57"/>
  <c r="AD1097" i="57"/>
  <c r="AC1097" i="57"/>
  <c r="AK1096" i="57"/>
  <c r="AJ1096" i="57"/>
  <c r="AI1096" i="57"/>
  <c r="AH1096" i="57"/>
  <c r="AG1096" i="57"/>
  <c r="AF1096" i="57"/>
  <c r="AE1096" i="57"/>
  <c r="AD1096" i="57"/>
  <c r="AC1096" i="57"/>
  <c r="AK1095" i="57"/>
  <c r="AJ1095" i="57"/>
  <c r="AI1095" i="57"/>
  <c r="AH1095" i="57"/>
  <c r="AG1095" i="57"/>
  <c r="AF1095" i="57"/>
  <c r="AE1095" i="57"/>
  <c r="AD1095" i="57"/>
  <c r="AC1095" i="57"/>
  <c r="AK1094" i="57"/>
  <c r="AJ1094" i="57"/>
  <c r="AI1094" i="57"/>
  <c r="AH1094" i="57"/>
  <c r="AG1094" i="57"/>
  <c r="AF1094" i="57"/>
  <c r="AE1094" i="57"/>
  <c r="AD1094" i="57"/>
  <c r="AC1094" i="57"/>
  <c r="AK1093" i="57"/>
  <c r="AJ1093" i="57"/>
  <c r="AI1093" i="57"/>
  <c r="AH1093" i="57"/>
  <c r="AG1093" i="57"/>
  <c r="AF1093" i="57"/>
  <c r="AE1093" i="57"/>
  <c r="AD1093" i="57"/>
  <c r="AC1093" i="57"/>
  <c r="AK1092" i="57"/>
  <c r="AJ1092" i="57"/>
  <c r="AI1092" i="57"/>
  <c r="AH1092" i="57"/>
  <c r="AG1092" i="57"/>
  <c r="AF1092" i="57"/>
  <c r="AE1092" i="57"/>
  <c r="AD1092" i="57"/>
  <c r="AC1092" i="57"/>
  <c r="AK1091" i="57"/>
  <c r="AJ1091" i="57"/>
  <c r="AI1091" i="57"/>
  <c r="AH1091" i="57"/>
  <c r="AG1091" i="57"/>
  <c r="AF1091" i="57"/>
  <c r="AE1091" i="57"/>
  <c r="AD1091" i="57"/>
  <c r="AC1091" i="57"/>
  <c r="AK1090" i="57"/>
  <c r="AJ1090" i="57"/>
  <c r="AI1090" i="57"/>
  <c r="AH1090" i="57"/>
  <c r="AG1090" i="57"/>
  <c r="AF1090" i="57"/>
  <c r="AE1090" i="57"/>
  <c r="AD1090" i="57"/>
  <c r="AC1090" i="57"/>
  <c r="AK1089" i="57"/>
  <c r="AJ1089" i="57"/>
  <c r="AI1089" i="57"/>
  <c r="AH1089" i="57"/>
  <c r="AG1089" i="57"/>
  <c r="AF1089" i="57"/>
  <c r="AE1089" i="57"/>
  <c r="AD1089" i="57"/>
  <c r="AC1089" i="57"/>
  <c r="AK1088" i="57"/>
  <c r="AJ1088" i="57"/>
  <c r="AI1088" i="57"/>
  <c r="AH1088" i="57"/>
  <c r="AG1088" i="57"/>
  <c r="AF1088" i="57"/>
  <c r="AE1088" i="57"/>
  <c r="AD1088" i="57"/>
  <c r="AC1088" i="57"/>
  <c r="AK1087" i="57"/>
  <c r="AJ1087" i="57"/>
  <c r="AI1087" i="57"/>
  <c r="AH1087" i="57"/>
  <c r="AG1087" i="57"/>
  <c r="AF1087" i="57"/>
  <c r="AE1087" i="57"/>
  <c r="AD1087" i="57"/>
  <c r="AC1087" i="57"/>
  <c r="AK1086" i="57"/>
  <c r="AJ1086" i="57"/>
  <c r="AI1086" i="57"/>
  <c r="AH1086" i="57"/>
  <c r="AG1086" i="57"/>
  <c r="AF1086" i="57"/>
  <c r="AE1086" i="57"/>
  <c r="AD1086" i="57"/>
  <c r="AC1086" i="57"/>
  <c r="AK1085" i="57"/>
  <c r="AJ1085" i="57"/>
  <c r="AI1085" i="57"/>
  <c r="AH1085" i="57"/>
  <c r="AG1085" i="57"/>
  <c r="AF1085" i="57"/>
  <c r="AE1085" i="57"/>
  <c r="AD1085" i="57"/>
  <c r="AC1085" i="57"/>
  <c r="AK1084" i="57"/>
  <c r="AJ1084" i="57"/>
  <c r="AI1084" i="57"/>
  <c r="AH1084" i="57"/>
  <c r="AG1084" i="57"/>
  <c r="AF1084" i="57"/>
  <c r="AE1084" i="57"/>
  <c r="AD1084" i="57"/>
  <c r="AC1084" i="57"/>
  <c r="AK1083" i="57"/>
  <c r="AJ1083" i="57"/>
  <c r="AI1083" i="57"/>
  <c r="AH1083" i="57"/>
  <c r="AG1083" i="57"/>
  <c r="AF1083" i="57"/>
  <c r="AE1083" i="57"/>
  <c r="AD1083" i="57"/>
  <c r="AC1083" i="57"/>
  <c r="AK1082" i="57"/>
  <c r="AJ1082" i="57"/>
  <c r="AI1082" i="57"/>
  <c r="AH1082" i="57"/>
  <c r="AG1082" i="57"/>
  <c r="AF1082" i="57"/>
  <c r="AE1082" i="57"/>
  <c r="AD1082" i="57"/>
  <c r="AC1082" i="57"/>
  <c r="AK1081" i="57"/>
  <c r="AJ1081" i="57"/>
  <c r="AI1081" i="57"/>
  <c r="AH1081" i="57"/>
  <c r="AG1081" i="57"/>
  <c r="AF1081" i="57"/>
  <c r="AE1081" i="57"/>
  <c r="AD1081" i="57"/>
  <c r="AC1081" i="57"/>
  <c r="AK1080" i="57"/>
  <c r="AJ1080" i="57"/>
  <c r="AI1080" i="57"/>
  <c r="AH1080" i="57"/>
  <c r="AG1080" i="57"/>
  <c r="AF1080" i="57"/>
  <c r="AE1080" i="57"/>
  <c r="AD1080" i="57"/>
  <c r="AC1080" i="57"/>
  <c r="AK1079" i="57"/>
  <c r="AJ1079" i="57"/>
  <c r="AI1079" i="57"/>
  <c r="AH1079" i="57"/>
  <c r="AG1079" i="57"/>
  <c r="AF1079" i="57"/>
  <c r="AE1079" i="57"/>
  <c r="AD1079" i="57"/>
  <c r="AC1079" i="57"/>
  <c r="AK1078" i="57"/>
  <c r="AJ1078" i="57"/>
  <c r="AI1078" i="57"/>
  <c r="AH1078" i="57"/>
  <c r="AG1078" i="57"/>
  <c r="AF1078" i="57"/>
  <c r="AE1078" i="57"/>
  <c r="AD1078" i="57"/>
  <c r="AC1078" i="57"/>
  <c r="AK1077" i="57"/>
  <c r="AJ1077" i="57"/>
  <c r="AI1077" i="57"/>
  <c r="AH1077" i="57"/>
  <c r="AG1077" i="57"/>
  <c r="AF1077" i="57"/>
  <c r="AE1077" i="57"/>
  <c r="AD1077" i="57"/>
  <c r="AC1077" i="57"/>
  <c r="AK1076" i="57"/>
  <c r="AJ1076" i="57"/>
  <c r="AI1076" i="57"/>
  <c r="AH1076" i="57"/>
  <c r="AG1076" i="57"/>
  <c r="AF1076" i="57"/>
  <c r="AE1076" i="57"/>
  <c r="AD1076" i="57"/>
  <c r="AC1076" i="57"/>
  <c r="AK1075" i="57"/>
  <c r="AJ1075" i="57"/>
  <c r="AI1075" i="57"/>
  <c r="AH1075" i="57"/>
  <c r="AG1075" i="57"/>
  <c r="AF1075" i="57"/>
  <c r="AE1075" i="57"/>
  <c r="AD1075" i="57"/>
  <c r="AC1075" i="57"/>
  <c r="AK1074" i="57"/>
  <c r="AJ1074" i="57"/>
  <c r="AI1074" i="57"/>
  <c r="AH1074" i="57"/>
  <c r="AG1074" i="57"/>
  <c r="AF1074" i="57"/>
  <c r="AE1074" i="57"/>
  <c r="AD1074" i="57"/>
  <c r="AC1074" i="57"/>
  <c r="AK1073" i="57"/>
  <c r="AJ1073" i="57"/>
  <c r="AI1073" i="57"/>
  <c r="AH1073" i="57"/>
  <c r="AG1073" i="57"/>
  <c r="AF1073" i="57"/>
  <c r="AE1073" i="57"/>
  <c r="AD1073" i="57"/>
  <c r="AC1073" i="57"/>
  <c r="AK1072" i="57"/>
  <c r="AJ1072" i="57"/>
  <c r="AI1072" i="57"/>
  <c r="AH1072" i="57"/>
  <c r="AG1072" i="57"/>
  <c r="AF1072" i="57"/>
  <c r="AE1072" i="57"/>
  <c r="AD1072" i="57"/>
  <c r="AC1072" i="57"/>
  <c r="AK1071" i="57"/>
  <c r="AJ1071" i="57"/>
  <c r="AI1071" i="57"/>
  <c r="AH1071" i="57"/>
  <c r="AG1071" i="57"/>
  <c r="AF1071" i="57"/>
  <c r="AE1071" i="57"/>
  <c r="AD1071" i="57"/>
  <c r="AC1071" i="57"/>
  <c r="AK1070" i="57"/>
  <c r="AJ1070" i="57"/>
  <c r="AI1070" i="57"/>
  <c r="AH1070" i="57"/>
  <c r="AG1070" i="57"/>
  <c r="AF1070" i="57"/>
  <c r="AE1070" i="57"/>
  <c r="AD1070" i="57"/>
  <c r="AC1070" i="57"/>
  <c r="AK1069" i="57"/>
  <c r="AJ1069" i="57"/>
  <c r="AI1069" i="57"/>
  <c r="AH1069" i="57"/>
  <c r="AG1069" i="57"/>
  <c r="AF1069" i="57"/>
  <c r="AE1069" i="57"/>
  <c r="AD1069" i="57"/>
  <c r="AC1069" i="57"/>
  <c r="AK1068" i="57"/>
  <c r="AJ1068" i="57"/>
  <c r="AI1068" i="57"/>
  <c r="AH1068" i="57"/>
  <c r="AG1068" i="57"/>
  <c r="AF1068" i="57"/>
  <c r="AE1068" i="57"/>
  <c r="AD1068" i="57"/>
  <c r="AC1068" i="57"/>
  <c r="AK1067" i="57"/>
  <c r="AJ1067" i="57"/>
  <c r="AI1067" i="57"/>
  <c r="AH1067" i="57"/>
  <c r="AG1067" i="57"/>
  <c r="AF1067" i="57"/>
  <c r="AE1067" i="57"/>
  <c r="AD1067" i="57"/>
  <c r="AC1067" i="57"/>
  <c r="AK1066" i="57"/>
  <c r="AJ1066" i="57"/>
  <c r="AI1066" i="57"/>
  <c r="AH1066" i="57"/>
  <c r="AG1066" i="57"/>
  <c r="AF1066" i="57"/>
  <c r="AE1066" i="57"/>
  <c r="AD1066" i="57"/>
  <c r="AC1066" i="57"/>
  <c r="AK1065" i="57"/>
  <c r="AJ1065" i="57"/>
  <c r="AI1065" i="57"/>
  <c r="AH1065" i="57"/>
  <c r="AG1065" i="57"/>
  <c r="AF1065" i="57"/>
  <c r="AE1065" i="57"/>
  <c r="AD1065" i="57"/>
  <c r="AC1065" i="57"/>
  <c r="AK1064" i="57"/>
  <c r="AJ1064" i="57"/>
  <c r="AI1064" i="57"/>
  <c r="AH1064" i="57"/>
  <c r="AG1064" i="57"/>
  <c r="AF1064" i="57"/>
  <c r="AE1064" i="57"/>
  <c r="AD1064" i="57"/>
  <c r="AC1064" i="57"/>
  <c r="AK1063" i="57"/>
  <c r="AJ1063" i="57"/>
  <c r="AI1063" i="57"/>
  <c r="AH1063" i="57"/>
  <c r="AG1063" i="57"/>
  <c r="AF1063" i="57"/>
  <c r="AE1063" i="57"/>
  <c r="AD1063" i="57"/>
  <c r="AC1063" i="57"/>
  <c r="AK1062" i="57"/>
  <c r="AJ1062" i="57"/>
  <c r="AI1062" i="57"/>
  <c r="AH1062" i="57"/>
  <c r="AG1062" i="57"/>
  <c r="AF1062" i="57"/>
  <c r="AE1062" i="57"/>
  <c r="AD1062" i="57"/>
  <c r="AC1062" i="57"/>
  <c r="AK1061" i="57"/>
  <c r="AJ1061" i="57"/>
  <c r="AI1061" i="57"/>
  <c r="AH1061" i="57"/>
  <c r="AG1061" i="57"/>
  <c r="AF1061" i="57"/>
  <c r="AE1061" i="57"/>
  <c r="AD1061" i="57"/>
  <c r="AC1061" i="57"/>
  <c r="AK1060" i="57"/>
  <c r="AJ1060" i="57"/>
  <c r="AI1060" i="57"/>
  <c r="AH1060" i="57"/>
  <c r="AG1060" i="57"/>
  <c r="AF1060" i="57"/>
  <c r="AE1060" i="57"/>
  <c r="AD1060" i="57"/>
  <c r="AC1060" i="57"/>
  <c r="AK1059" i="57"/>
  <c r="AJ1059" i="57"/>
  <c r="AI1059" i="57"/>
  <c r="AH1059" i="57"/>
  <c r="AG1059" i="57"/>
  <c r="AF1059" i="57"/>
  <c r="AE1059" i="57"/>
  <c r="AD1059" i="57"/>
  <c r="AC1059" i="57"/>
  <c r="AK1058" i="57"/>
  <c r="AJ1058" i="57"/>
  <c r="AI1058" i="57"/>
  <c r="AH1058" i="57"/>
  <c r="AG1058" i="57"/>
  <c r="AF1058" i="57"/>
  <c r="AE1058" i="57"/>
  <c r="AD1058" i="57"/>
  <c r="AC1058" i="57"/>
  <c r="AK1057" i="57"/>
  <c r="AJ1057" i="57"/>
  <c r="AI1057" i="57"/>
  <c r="AH1057" i="57"/>
  <c r="AG1057" i="57"/>
  <c r="AF1057" i="57"/>
  <c r="AE1057" i="57"/>
  <c r="AD1057" i="57"/>
  <c r="AC1057" i="57"/>
  <c r="AK1056" i="57"/>
  <c r="AJ1056" i="57"/>
  <c r="AI1056" i="57"/>
  <c r="AH1056" i="57"/>
  <c r="AG1056" i="57"/>
  <c r="AF1056" i="57"/>
  <c r="AE1056" i="57"/>
  <c r="AD1056" i="57"/>
  <c r="AC1056" i="57"/>
  <c r="AK1055" i="57"/>
  <c r="AJ1055" i="57"/>
  <c r="AI1055" i="57"/>
  <c r="AH1055" i="57"/>
  <c r="AG1055" i="57"/>
  <c r="AF1055" i="57"/>
  <c r="AE1055" i="57"/>
  <c r="AD1055" i="57"/>
  <c r="AC1055" i="57"/>
  <c r="AK1054" i="57"/>
  <c r="AJ1054" i="57"/>
  <c r="AI1054" i="57"/>
  <c r="AH1054" i="57"/>
  <c r="AG1054" i="57"/>
  <c r="AF1054" i="57"/>
  <c r="AE1054" i="57"/>
  <c r="AD1054" i="57"/>
  <c r="AC1054" i="57"/>
  <c r="AK1053" i="57"/>
  <c r="AJ1053" i="57"/>
  <c r="AI1053" i="57"/>
  <c r="AH1053" i="57"/>
  <c r="AG1053" i="57"/>
  <c r="AF1053" i="57"/>
  <c r="AE1053" i="57"/>
  <c r="AD1053" i="57"/>
  <c r="AC1053" i="57"/>
  <c r="AK1052" i="57"/>
  <c r="AJ1052" i="57"/>
  <c r="AI1052" i="57"/>
  <c r="AH1052" i="57"/>
  <c r="AG1052" i="57"/>
  <c r="AF1052" i="57"/>
  <c r="AE1052" i="57"/>
  <c r="AD1052" i="57"/>
  <c r="AC1052" i="57"/>
  <c r="AK1051" i="57"/>
  <c r="AJ1051" i="57"/>
  <c r="AI1051" i="57"/>
  <c r="AH1051" i="57"/>
  <c r="AG1051" i="57"/>
  <c r="AF1051" i="57"/>
  <c r="AE1051" i="57"/>
  <c r="AD1051" i="57"/>
  <c r="AC1051" i="57"/>
  <c r="AK1050" i="57"/>
  <c r="AJ1050" i="57"/>
  <c r="AI1050" i="57"/>
  <c r="AH1050" i="57"/>
  <c r="AG1050" i="57"/>
  <c r="AF1050" i="57"/>
  <c r="AE1050" i="57"/>
  <c r="AD1050" i="57"/>
  <c r="AC1050" i="57"/>
  <c r="AK1049" i="57"/>
  <c r="AJ1049" i="57"/>
  <c r="AI1049" i="57"/>
  <c r="AH1049" i="57"/>
  <c r="AG1049" i="57"/>
  <c r="AF1049" i="57"/>
  <c r="AE1049" i="57"/>
  <c r="AD1049" i="57"/>
  <c r="AC1049" i="57"/>
  <c r="AK1048" i="57"/>
  <c r="AJ1048" i="57"/>
  <c r="AI1048" i="57"/>
  <c r="AH1048" i="57"/>
  <c r="AG1048" i="57"/>
  <c r="AF1048" i="57"/>
  <c r="AE1048" i="57"/>
  <c r="AD1048" i="57"/>
  <c r="AC1048" i="57"/>
  <c r="AK1047" i="57"/>
  <c r="AJ1047" i="57"/>
  <c r="AI1047" i="57"/>
  <c r="AH1047" i="57"/>
  <c r="AG1047" i="57"/>
  <c r="AF1047" i="57"/>
  <c r="AE1047" i="57"/>
  <c r="AD1047" i="57"/>
  <c r="AC1047" i="57"/>
  <c r="AK1046" i="57"/>
  <c r="AJ1046" i="57"/>
  <c r="AI1046" i="57"/>
  <c r="AH1046" i="57"/>
  <c r="AG1046" i="57"/>
  <c r="AF1046" i="57"/>
  <c r="AE1046" i="57"/>
  <c r="AD1046" i="57"/>
  <c r="AC1046" i="57"/>
  <c r="AK1045" i="57"/>
  <c r="AJ1045" i="57"/>
  <c r="AI1045" i="57"/>
  <c r="AH1045" i="57"/>
  <c r="AG1045" i="57"/>
  <c r="AF1045" i="57"/>
  <c r="AE1045" i="57"/>
  <c r="AD1045" i="57"/>
  <c r="AC1045" i="57"/>
  <c r="AK1044" i="57"/>
  <c r="AJ1044" i="57"/>
  <c r="AI1044" i="57"/>
  <c r="AH1044" i="57"/>
  <c r="AG1044" i="57"/>
  <c r="AF1044" i="57"/>
  <c r="AE1044" i="57"/>
  <c r="AD1044" i="57"/>
  <c r="AC1044" i="57"/>
  <c r="AK1043" i="57"/>
  <c r="AJ1043" i="57"/>
  <c r="AI1043" i="57"/>
  <c r="AH1043" i="57"/>
  <c r="AG1043" i="57"/>
  <c r="AF1043" i="57"/>
  <c r="AE1043" i="57"/>
  <c r="AD1043" i="57"/>
  <c r="AC1043" i="57"/>
  <c r="AK1042" i="57"/>
  <c r="AJ1042" i="57"/>
  <c r="AI1042" i="57"/>
  <c r="AH1042" i="57"/>
  <c r="AG1042" i="57"/>
  <c r="AF1042" i="57"/>
  <c r="AE1042" i="57"/>
  <c r="AD1042" i="57"/>
  <c r="AC1042" i="57"/>
  <c r="AK1041" i="57"/>
  <c r="AJ1041" i="57"/>
  <c r="AI1041" i="57"/>
  <c r="AH1041" i="57"/>
  <c r="AG1041" i="57"/>
  <c r="AF1041" i="57"/>
  <c r="AE1041" i="57"/>
  <c r="AD1041" i="57"/>
  <c r="AC1041" i="57"/>
  <c r="AK1040" i="57"/>
  <c r="AJ1040" i="57"/>
  <c r="AI1040" i="57"/>
  <c r="AH1040" i="57"/>
  <c r="AG1040" i="57"/>
  <c r="AF1040" i="57"/>
  <c r="AE1040" i="57"/>
  <c r="AD1040" i="57"/>
  <c r="AC1040" i="57"/>
  <c r="AK1039" i="57"/>
  <c r="AJ1039" i="57"/>
  <c r="AI1039" i="57"/>
  <c r="AH1039" i="57"/>
  <c r="AG1039" i="57"/>
  <c r="AF1039" i="57"/>
  <c r="AE1039" i="57"/>
  <c r="AD1039" i="57"/>
  <c r="AC1039" i="57"/>
  <c r="AK1038" i="57"/>
  <c r="AJ1038" i="57"/>
  <c r="AI1038" i="57"/>
  <c r="AH1038" i="57"/>
  <c r="AG1038" i="57"/>
  <c r="AF1038" i="57"/>
  <c r="AE1038" i="57"/>
  <c r="AD1038" i="57"/>
  <c r="AC1038" i="57"/>
  <c r="AK1037" i="57"/>
  <c r="AJ1037" i="57"/>
  <c r="AI1037" i="57"/>
  <c r="AH1037" i="57"/>
  <c r="AG1037" i="57"/>
  <c r="AF1037" i="57"/>
  <c r="AE1037" i="57"/>
  <c r="AD1037" i="57"/>
  <c r="AC1037" i="57"/>
  <c r="AK1036" i="57"/>
  <c r="AJ1036" i="57"/>
  <c r="AI1036" i="57"/>
  <c r="AH1036" i="57"/>
  <c r="AG1036" i="57"/>
  <c r="AF1036" i="57"/>
  <c r="AE1036" i="57"/>
  <c r="AD1036" i="57"/>
  <c r="AC1036" i="57"/>
  <c r="AK1035" i="57"/>
  <c r="AJ1035" i="57"/>
  <c r="AI1035" i="57"/>
  <c r="AH1035" i="57"/>
  <c r="AG1035" i="57"/>
  <c r="AF1035" i="57"/>
  <c r="AE1035" i="57"/>
  <c r="AD1035" i="57"/>
  <c r="AC1035" i="57"/>
  <c r="AK1034" i="57"/>
  <c r="AJ1034" i="57"/>
  <c r="AI1034" i="57"/>
  <c r="AH1034" i="57"/>
  <c r="AG1034" i="57"/>
  <c r="AF1034" i="57"/>
  <c r="AE1034" i="57"/>
  <c r="AD1034" i="57"/>
  <c r="AC1034" i="57"/>
  <c r="AK1033" i="57"/>
  <c r="AJ1033" i="57"/>
  <c r="AI1033" i="57"/>
  <c r="AH1033" i="57"/>
  <c r="AG1033" i="57"/>
  <c r="AF1033" i="57"/>
  <c r="AE1033" i="57"/>
  <c r="AD1033" i="57"/>
  <c r="AC1033" i="57"/>
  <c r="AK1032" i="57"/>
  <c r="AJ1032" i="57"/>
  <c r="AI1032" i="57"/>
  <c r="AH1032" i="57"/>
  <c r="AG1032" i="57"/>
  <c r="AF1032" i="57"/>
  <c r="AE1032" i="57"/>
  <c r="AD1032" i="57"/>
  <c r="AC1032" i="57"/>
  <c r="AK1031" i="57"/>
  <c r="AJ1031" i="57"/>
  <c r="AI1031" i="57"/>
  <c r="AH1031" i="57"/>
  <c r="AG1031" i="57"/>
  <c r="AF1031" i="57"/>
  <c r="AE1031" i="57"/>
  <c r="AD1031" i="57"/>
  <c r="AC1031" i="57"/>
  <c r="AK1030" i="57"/>
  <c r="AJ1030" i="57"/>
  <c r="AI1030" i="57"/>
  <c r="AH1030" i="57"/>
  <c r="AG1030" i="57"/>
  <c r="AF1030" i="57"/>
  <c r="AE1030" i="57"/>
  <c r="AD1030" i="57"/>
  <c r="AC1030" i="57"/>
  <c r="AK1029" i="57"/>
  <c r="AJ1029" i="57"/>
  <c r="AI1029" i="57"/>
  <c r="AH1029" i="57"/>
  <c r="AG1029" i="57"/>
  <c r="AF1029" i="57"/>
  <c r="AE1029" i="57"/>
  <c r="AD1029" i="57"/>
  <c r="AC1029" i="57"/>
  <c r="AK1028" i="57"/>
  <c r="AJ1028" i="57"/>
  <c r="AI1028" i="57"/>
  <c r="AH1028" i="57"/>
  <c r="AG1028" i="57"/>
  <c r="AF1028" i="57"/>
  <c r="AE1028" i="57"/>
  <c r="AD1028" i="57"/>
  <c r="AC1028" i="57"/>
  <c r="AK1027" i="57"/>
  <c r="AJ1027" i="57"/>
  <c r="AI1027" i="57"/>
  <c r="AH1027" i="57"/>
  <c r="AG1027" i="57"/>
  <c r="AF1027" i="57"/>
  <c r="AE1027" i="57"/>
  <c r="AD1027" i="57"/>
  <c r="AC1027" i="57"/>
  <c r="AK1026" i="57"/>
  <c r="AJ1026" i="57"/>
  <c r="AI1026" i="57"/>
  <c r="AH1026" i="57"/>
  <c r="AG1026" i="57"/>
  <c r="AF1026" i="57"/>
  <c r="AE1026" i="57"/>
  <c r="AD1026" i="57"/>
  <c r="AC1026" i="57"/>
  <c r="AK1025" i="57"/>
  <c r="AJ1025" i="57"/>
  <c r="AI1025" i="57"/>
  <c r="AH1025" i="57"/>
  <c r="AG1025" i="57"/>
  <c r="AF1025" i="57"/>
  <c r="AE1025" i="57"/>
  <c r="AD1025" i="57"/>
  <c r="AC1025" i="57"/>
  <c r="AK1024" i="57"/>
  <c r="AJ1024" i="57"/>
  <c r="AI1024" i="57"/>
  <c r="AH1024" i="57"/>
  <c r="AG1024" i="57"/>
  <c r="AF1024" i="57"/>
  <c r="AE1024" i="57"/>
  <c r="AD1024" i="57"/>
  <c r="AC1024" i="57"/>
  <c r="AK1023" i="57"/>
  <c r="AJ1023" i="57"/>
  <c r="AI1023" i="57"/>
  <c r="AH1023" i="57"/>
  <c r="AG1023" i="57"/>
  <c r="AF1023" i="57"/>
  <c r="AE1023" i="57"/>
  <c r="AD1023" i="57"/>
  <c r="AC1023" i="57"/>
  <c r="AK1022" i="57"/>
  <c r="AJ1022" i="57"/>
  <c r="AI1022" i="57"/>
  <c r="AH1022" i="57"/>
  <c r="AG1022" i="57"/>
  <c r="AF1022" i="57"/>
  <c r="AE1022" i="57"/>
  <c r="AD1022" i="57"/>
  <c r="AC1022" i="57"/>
  <c r="AK1021" i="57"/>
  <c r="AJ1021" i="57"/>
  <c r="AI1021" i="57"/>
  <c r="AH1021" i="57"/>
  <c r="AG1021" i="57"/>
  <c r="AF1021" i="57"/>
  <c r="AE1021" i="57"/>
  <c r="AD1021" i="57"/>
  <c r="AC1021" i="57"/>
  <c r="AK1020" i="57"/>
  <c r="AJ1020" i="57"/>
  <c r="AI1020" i="57"/>
  <c r="AH1020" i="57"/>
  <c r="AG1020" i="57"/>
  <c r="AF1020" i="57"/>
  <c r="AE1020" i="57"/>
  <c r="AD1020" i="57"/>
  <c r="AC1020" i="57"/>
  <c r="AK1019" i="57"/>
  <c r="AJ1019" i="57"/>
  <c r="AI1019" i="57"/>
  <c r="AH1019" i="57"/>
  <c r="AG1019" i="57"/>
  <c r="AF1019" i="57"/>
  <c r="AE1019" i="57"/>
  <c r="AD1019" i="57"/>
  <c r="AC1019" i="57"/>
  <c r="AK1018" i="57"/>
  <c r="AJ1018" i="57"/>
  <c r="AI1018" i="57"/>
  <c r="AH1018" i="57"/>
  <c r="AG1018" i="57"/>
  <c r="AF1018" i="57"/>
  <c r="AE1018" i="57"/>
  <c r="AD1018" i="57"/>
  <c r="AC1018" i="57"/>
  <c r="AK1017" i="57"/>
  <c r="AJ1017" i="57"/>
  <c r="AI1017" i="57"/>
  <c r="AH1017" i="57"/>
  <c r="AG1017" i="57"/>
  <c r="AF1017" i="57"/>
  <c r="AE1017" i="57"/>
  <c r="AD1017" i="57"/>
  <c r="AC1017" i="57"/>
  <c r="AK1016" i="57"/>
  <c r="AJ1016" i="57"/>
  <c r="AI1016" i="57"/>
  <c r="AH1016" i="57"/>
  <c r="AG1016" i="57"/>
  <c r="AF1016" i="57"/>
  <c r="AE1016" i="57"/>
  <c r="AD1016" i="57"/>
  <c r="AC1016" i="57"/>
  <c r="AK1015" i="57"/>
  <c r="AJ1015" i="57"/>
  <c r="AI1015" i="57"/>
  <c r="AH1015" i="57"/>
  <c r="AG1015" i="57"/>
  <c r="AF1015" i="57"/>
  <c r="AE1015" i="57"/>
  <c r="AD1015" i="57"/>
  <c r="AC1015" i="57"/>
  <c r="AK1014" i="57"/>
  <c r="AJ1014" i="57"/>
  <c r="AI1014" i="57"/>
  <c r="AH1014" i="57"/>
  <c r="AG1014" i="57"/>
  <c r="AF1014" i="57"/>
  <c r="AE1014" i="57"/>
  <c r="AD1014" i="57"/>
  <c r="AC1014" i="57"/>
  <c r="AK1013" i="57"/>
  <c r="AJ1013" i="57"/>
  <c r="AI1013" i="57"/>
  <c r="AH1013" i="57"/>
  <c r="AG1013" i="57"/>
  <c r="AF1013" i="57"/>
  <c r="AE1013" i="57"/>
  <c r="AD1013" i="57"/>
  <c r="AC1013" i="57"/>
  <c r="AK1012" i="57"/>
  <c r="AJ1012" i="57"/>
  <c r="AI1012" i="57"/>
  <c r="AH1012" i="57"/>
  <c r="AG1012" i="57"/>
  <c r="AF1012" i="57"/>
  <c r="AE1012" i="57"/>
  <c r="AD1012" i="57"/>
  <c r="AC1012" i="57"/>
  <c r="AK1011" i="57"/>
  <c r="AJ1011" i="57"/>
  <c r="AI1011" i="57"/>
  <c r="AH1011" i="57"/>
  <c r="AG1011" i="57"/>
  <c r="AF1011" i="57"/>
  <c r="AE1011" i="57"/>
  <c r="AD1011" i="57"/>
  <c r="AC1011" i="57"/>
  <c r="AK1010" i="57"/>
  <c r="AJ1010" i="57"/>
  <c r="AI1010" i="57"/>
  <c r="AH1010" i="57"/>
  <c r="AG1010" i="57"/>
  <c r="AF1010" i="57"/>
  <c r="AE1010" i="57"/>
  <c r="AD1010" i="57"/>
  <c r="AC1010" i="57"/>
  <c r="AK1009" i="57"/>
  <c r="AJ1009" i="57"/>
  <c r="AI1009" i="57"/>
  <c r="AH1009" i="57"/>
  <c r="AG1009" i="57"/>
  <c r="AF1009" i="57"/>
  <c r="AE1009" i="57"/>
  <c r="AD1009" i="57"/>
  <c r="AC1009" i="57"/>
  <c r="AK1008" i="57"/>
  <c r="AJ1008" i="57"/>
  <c r="AI1008" i="57"/>
  <c r="AH1008" i="57"/>
  <c r="AG1008" i="57"/>
  <c r="AF1008" i="57"/>
  <c r="AE1008" i="57"/>
  <c r="AD1008" i="57"/>
  <c r="AC1008" i="57"/>
  <c r="AK1007" i="57"/>
  <c r="AJ1007" i="57"/>
  <c r="AI1007" i="57"/>
  <c r="AH1007" i="57"/>
  <c r="AG1007" i="57"/>
  <c r="AF1007" i="57"/>
  <c r="AE1007" i="57"/>
  <c r="AD1007" i="57"/>
  <c r="AC1007" i="57"/>
  <c r="AK1006" i="57"/>
  <c r="AJ1006" i="57"/>
  <c r="AI1006" i="57"/>
  <c r="AH1006" i="57"/>
  <c r="AG1006" i="57"/>
  <c r="AF1006" i="57"/>
  <c r="AE1006" i="57"/>
  <c r="AD1006" i="57"/>
  <c r="AC1006" i="57"/>
  <c r="AK1005" i="57"/>
  <c r="AJ1005" i="57"/>
  <c r="AI1005" i="57"/>
  <c r="AH1005" i="57"/>
  <c r="AG1005" i="57"/>
  <c r="AF1005" i="57"/>
  <c r="AE1005" i="57"/>
  <c r="AD1005" i="57"/>
  <c r="AC1005" i="57"/>
  <c r="AK1004" i="57"/>
  <c r="AJ1004" i="57"/>
  <c r="AI1004" i="57"/>
  <c r="AH1004" i="57"/>
  <c r="AG1004" i="57"/>
  <c r="AF1004" i="57"/>
  <c r="AE1004" i="57"/>
  <c r="AD1004" i="57"/>
  <c r="AC1004" i="57"/>
  <c r="AK1003" i="57"/>
  <c r="AJ1003" i="57"/>
  <c r="AI1003" i="57"/>
  <c r="AH1003" i="57"/>
  <c r="AG1003" i="57"/>
  <c r="AF1003" i="57"/>
  <c r="AE1003" i="57"/>
  <c r="AD1003" i="57"/>
  <c r="AC1003" i="57"/>
  <c r="AK1002" i="57"/>
  <c r="AJ1002" i="57"/>
  <c r="AI1002" i="57"/>
  <c r="AH1002" i="57"/>
  <c r="AG1002" i="57"/>
  <c r="AF1002" i="57"/>
  <c r="AE1002" i="57"/>
  <c r="AD1002" i="57"/>
  <c r="AC1002" i="57"/>
  <c r="AK1001" i="57"/>
  <c r="AJ1001" i="57"/>
  <c r="AI1001" i="57"/>
  <c r="AH1001" i="57"/>
  <c r="AG1001" i="57"/>
  <c r="AF1001" i="57"/>
  <c r="AE1001" i="57"/>
  <c r="AD1001" i="57"/>
  <c r="AC1001" i="57"/>
  <c r="AK1000" i="57"/>
  <c r="AJ1000" i="57"/>
  <c r="AI1000" i="57"/>
  <c r="AH1000" i="57"/>
  <c r="AG1000" i="57"/>
  <c r="AF1000" i="57"/>
  <c r="AE1000" i="57"/>
  <c r="AD1000" i="57"/>
  <c r="AC1000" i="57"/>
  <c r="AK999" i="57"/>
  <c r="AJ999" i="57"/>
  <c r="AI999" i="57"/>
  <c r="AH999" i="57"/>
  <c r="AG999" i="57"/>
  <c r="AF999" i="57"/>
  <c r="AE999" i="57"/>
  <c r="AD999" i="57"/>
  <c r="AC999" i="57"/>
  <c r="AK998" i="57"/>
  <c r="AJ998" i="57"/>
  <c r="AI998" i="57"/>
  <c r="AH998" i="57"/>
  <c r="AG998" i="57"/>
  <c r="AF998" i="57"/>
  <c r="AE998" i="57"/>
  <c r="AD998" i="57"/>
  <c r="AC998" i="57"/>
  <c r="AK997" i="57"/>
  <c r="AJ997" i="57"/>
  <c r="AI997" i="57"/>
  <c r="AH997" i="57"/>
  <c r="AG997" i="57"/>
  <c r="AF997" i="57"/>
  <c r="AE997" i="57"/>
  <c r="AD997" i="57"/>
  <c r="AC997" i="57"/>
  <c r="AK996" i="57"/>
  <c r="AJ996" i="57"/>
  <c r="AI996" i="57"/>
  <c r="AH996" i="57"/>
  <c r="AG996" i="57"/>
  <c r="AF996" i="57"/>
  <c r="AE996" i="57"/>
  <c r="AD996" i="57"/>
  <c r="AC996" i="57"/>
  <c r="AK995" i="57"/>
  <c r="AJ995" i="57"/>
  <c r="AI995" i="57"/>
  <c r="AH995" i="57"/>
  <c r="AG995" i="57"/>
  <c r="AF995" i="57"/>
  <c r="AE995" i="57"/>
  <c r="AD995" i="57"/>
  <c r="AC995" i="57"/>
  <c r="AK994" i="57"/>
  <c r="AJ994" i="57"/>
  <c r="AI994" i="57"/>
  <c r="AH994" i="57"/>
  <c r="AG994" i="57"/>
  <c r="AF994" i="57"/>
  <c r="AE994" i="57"/>
  <c r="AD994" i="57"/>
  <c r="AC994" i="57"/>
  <c r="AK993" i="57"/>
  <c r="AJ993" i="57"/>
  <c r="AI993" i="57"/>
  <c r="AH993" i="57"/>
  <c r="AG993" i="57"/>
  <c r="AF993" i="57"/>
  <c r="AE993" i="57"/>
  <c r="AD993" i="57"/>
  <c r="AC993" i="57"/>
  <c r="AK992" i="57"/>
  <c r="AJ992" i="57"/>
  <c r="AI992" i="57"/>
  <c r="AH992" i="57"/>
  <c r="AG992" i="57"/>
  <c r="AF992" i="57"/>
  <c r="AE992" i="57"/>
  <c r="AD992" i="57"/>
  <c r="AC992" i="57"/>
  <c r="AK991" i="57"/>
  <c r="AJ991" i="57"/>
  <c r="AI991" i="57"/>
  <c r="AH991" i="57"/>
  <c r="AG991" i="57"/>
  <c r="AF991" i="57"/>
  <c r="AE991" i="57"/>
  <c r="AD991" i="57"/>
  <c r="AC991" i="57"/>
  <c r="AK990" i="57"/>
  <c r="AJ990" i="57"/>
  <c r="AI990" i="57"/>
  <c r="AH990" i="57"/>
  <c r="AG990" i="57"/>
  <c r="AF990" i="57"/>
  <c r="AE990" i="57"/>
  <c r="AD990" i="57"/>
  <c r="AC990" i="57"/>
  <c r="AK989" i="57"/>
  <c r="AJ989" i="57"/>
  <c r="AI989" i="57"/>
  <c r="AH989" i="57"/>
  <c r="AG989" i="57"/>
  <c r="AF989" i="57"/>
  <c r="AE989" i="57"/>
  <c r="AD989" i="57"/>
  <c r="AC989" i="57"/>
  <c r="AK988" i="57"/>
  <c r="AJ988" i="57"/>
  <c r="AI988" i="57"/>
  <c r="AH988" i="57"/>
  <c r="AG988" i="57"/>
  <c r="AF988" i="57"/>
  <c r="AE988" i="57"/>
  <c r="AD988" i="57"/>
  <c r="AC988" i="57"/>
  <c r="AK987" i="57"/>
  <c r="AJ987" i="57"/>
  <c r="AI987" i="57"/>
  <c r="AH987" i="57"/>
  <c r="AG987" i="57"/>
  <c r="AF987" i="57"/>
  <c r="AE987" i="57"/>
  <c r="AD987" i="57"/>
  <c r="AC987" i="57"/>
  <c r="AK986" i="57"/>
  <c r="AJ986" i="57"/>
  <c r="AI986" i="57"/>
  <c r="AH986" i="57"/>
  <c r="AG986" i="57"/>
  <c r="AF986" i="57"/>
  <c r="AE986" i="57"/>
  <c r="AD986" i="57"/>
  <c r="AC986" i="57"/>
  <c r="AK985" i="57"/>
  <c r="AJ985" i="57"/>
  <c r="AI985" i="57"/>
  <c r="AH985" i="57"/>
  <c r="AG985" i="57"/>
  <c r="AF985" i="57"/>
  <c r="AE985" i="57"/>
  <c r="AD985" i="57"/>
  <c r="AC985" i="57"/>
  <c r="AK984" i="57"/>
  <c r="AJ984" i="57"/>
  <c r="AI984" i="57"/>
  <c r="AH984" i="57"/>
  <c r="AG984" i="57"/>
  <c r="AF984" i="57"/>
  <c r="AE984" i="57"/>
  <c r="AD984" i="57"/>
  <c r="AC984" i="57"/>
  <c r="AK983" i="57"/>
  <c r="AJ983" i="57"/>
  <c r="AI983" i="57"/>
  <c r="AH983" i="57"/>
  <c r="AG983" i="57"/>
  <c r="AF983" i="57"/>
  <c r="AE983" i="57"/>
  <c r="AD983" i="57"/>
  <c r="AC983" i="57"/>
  <c r="AK982" i="57"/>
  <c r="AJ982" i="57"/>
  <c r="AI982" i="57"/>
  <c r="AH982" i="57"/>
  <c r="AG982" i="57"/>
  <c r="AF982" i="57"/>
  <c r="AE982" i="57"/>
  <c r="AD982" i="57"/>
  <c r="AC982" i="57"/>
  <c r="AK981" i="57"/>
  <c r="AJ981" i="57"/>
  <c r="AI981" i="57"/>
  <c r="AH981" i="57"/>
  <c r="AG981" i="57"/>
  <c r="AF981" i="57"/>
  <c r="AE981" i="57"/>
  <c r="AD981" i="57"/>
  <c r="AC981" i="57"/>
  <c r="AK980" i="57"/>
  <c r="AJ980" i="57"/>
  <c r="AI980" i="57"/>
  <c r="AH980" i="57"/>
  <c r="AG980" i="57"/>
  <c r="AF980" i="57"/>
  <c r="AE980" i="57"/>
  <c r="AD980" i="57"/>
  <c r="AC980" i="57"/>
  <c r="AK979" i="57"/>
  <c r="AJ979" i="57"/>
  <c r="AI979" i="57"/>
  <c r="AH979" i="57"/>
  <c r="AG979" i="57"/>
  <c r="AF979" i="57"/>
  <c r="AE979" i="57"/>
  <c r="AD979" i="57"/>
  <c r="AC979" i="57"/>
  <c r="AK978" i="57"/>
  <c r="AJ978" i="57"/>
  <c r="AI978" i="57"/>
  <c r="AH978" i="57"/>
  <c r="AG978" i="57"/>
  <c r="AF978" i="57"/>
  <c r="AE978" i="57"/>
  <c r="AD978" i="57"/>
  <c r="AC978" i="57"/>
  <c r="AK977" i="57"/>
  <c r="AJ977" i="57"/>
  <c r="AI977" i="57"/>
  <c r="AH977" i="57"/>
  <c r="AG977" i="57"/>
  <c r="AF977" i="57"/>
  <c r="AE977" i="57"/>
  <c r="AD977" i="57"/>
  <c r="AC977" i="57"/>
  <c r="AK976" i="57"/>
  <c r="AJ976" i="57"/>
  <c r="AI976" i="57"/>
  <c r="AH976" i="57"/>
  <c r="AG976" i="57"/>
  <c r="AF976" i="57"/>
  <c r="AE976" i="57"/>
  <c r="AD976" i="57"/>
  <c r="AC976" i="57"/>
  <c r="AK975" i="57"/>
  <c r="AJ975" i="57"/>
  <c r="AI975" i="57"/>
  <c r="AH975" i="57"/>
  <c r="AG975" i="57"/>
  <c r="AF975" i="57"/>
  <c r="AE975" i="57"/>
  <c r="AD975" i="57"/>
  <c r="AC975" i="57"/>
  <c r="AK974" i="57"/>
  <c r="AJ974" i="57"/>
  <c r="AI974" i="57"/>
  <c r="AH974" i="57"/>
  <c r="AG974" i="57"/>
  <c r="AF974" i="57"/>
  <c r="AE974" i="57"/>
  <c r="AD974" i="57"/>
  <c r="AC974" i="57"/>
  <c r="AK973" i="57"/>
  <c r="AJ973" i="57"/>
  <c r="AI973" i="57"/>
  <c r="AH973" i="57"/>
  <c r="AG973" i="57"/>
  <c r="AF973" i="57"/>
  <c r="AE973" i="57"/>
  <c r="AD973" i="57"/>
  <c r="AC973" i="57"/>
  <c r="AK972" i="57"/>
  <c r="AJ972" i="57"/>
  <c r="AI972" i="57"/>
  <c r="AH972" i="57"/>
  <c r="AG972" i="57"/>
  <c r="AF972" i="57"/>
  <c r="AE972" i="57"/>
  <c r="AD972" i="57"/>
  <c r="AC972" i="57"/>
  <c r="AK971" i="57"/>
  <c r="AJ971" i="57"/>
  <c r="AI971" i="57"/>
  <c r="AH971" i="57"/>
  <c r="AG971" i="57"/>
  <c r="AF971" i="57"/>
  <c r="AE971" i="57"/>
  <c r="AD971" i="57"/>
  <c r="AC971" i="57"/>
  <c r="AK970" i="57"/>
  <c r="AJ970" i="57"/>
  <c r="AI970" i="57"/>
  <c r="AH970" i="57"/>
  <c r="AG970" i="57"/>
  <c r="AF970" i="57"/>
  <c r="AE970" i="57"/>
  <c r="AD970" i="57"/>
  <c r="AC970" i="57"/>
  <c r="AK969" i="57"/>
  <c r="AJ969" i="57"/>
  <c r="AI969" i="57"/>
  <c r="AH969" i="57"/>
  <c r="AG969" i="57"/>
  <c r="AF969" i="57"/>
  <c r="AE969" i="57"/>
  <c r="AD969" i="57"/>
  <c r="AC969" i="57"/>
  <c r="AK968" i="57"/>
  <c r="AJ968" i="57"/>
  <c r="AI968" i="57"/>
  <c r="AH968" i="57"/>
  <c r="AG968" i="57"/>
  <c r="AF968" i="57"/>
  <c r="AE968" i="57"/>
  <c r="AD968" i="57"/>
  <c r="AC968" i="57"/>
  <c r="AK967" i="57"/>
  <c r="AJ967" i="57"/>
  <c r="AI967" i="57"/>
  <c r="AH967" i="57"/>
  <c r="AG967" i="57"/>
  <c r="AF967" i="57"/>
  <c r="AE967" i="57"/>
  <c r="AD967" i="57"/>
  <c r="AC967" i="57"/>
  <c r="AK966" i="57"/>
  <c r="AJ966" i="57"/>
  <c r="AI966" i="57"/>
  <c r="AH966" i="57"/>
  <c r="AG966" i="57"/>
  <c r="AF966" i="57"/>
  <c r="AE966" i="57"/>
  <c r="AD966" i="57"/>
  <c r="AC966" i="57"/>
  <c r="AK965" i="57"/>
  <c r="AJ965" i="57"/>
  <c r="AI965" i="57"/>
  <c r="AH965" i="57"/>
  <c r="AG965" i="57"/>
  <c r="AF965" i="57"/>
  <c r="AE965" i="57"/>
  <c r="AD965" i="57"/>
  <c r="AC965" i="57"/>
  <c r="AK964" i="57"/>
  <c r="AJ964" i="57"/>
  <c r="AI964" i="57"/>
  <c r="AH964" i="57"/>
  <c r="AG964" i="57"/>
  <c r="AF964" i="57"/>
  <c r="AE964" i="57"/>
  <c r="AD964" i="57"/>
  <c r="AC964" i="57"/>
  <c r="AK963" i="57"/>
  <c r="AJ963" i="57"/>
  <c r="AI963" i="57"/>
  <c r="AH963" i="57"/>
  <c r="AG963" i="57"/>
  <c r="AF963" i="57"/>
  <c r="AE963" i="57"/>
  <c r="AD963" i="57"/>
  <c r="AC963" i="57"/>
  <c r="AK962" i="57"/>
  <c r="AJ962" i="57"/>
  <c r="AI962" i="57"/>
  <c r="AH962" i="57"/>
  <c r="AG962" i="57"/>
  <c r="AF962" i="57"/>
  <c r="AE962" i="57"/>
  <c r="AD962" i="57"/>
  <c r="AC962" i="57"/>
  <c r="AK961" i="57"/>
  <c r="AJ961" i="57"/>
  <c r="AI961" i="57"/>
  <c r="AH961" i="57"/>
  <c r="AG961" i="57"/>
  <c r="AF961" i="57"/>
  <c r="AE961" i="57"/>
  <c r="AD961" i="57"/>
  <c r="AC961" i="57"/>
  <c r="AK960" i="57"/>
  <c r="AJ960" i="57"/>
  <c r="AI960" i="57"/>
  <c r="AH960" i="57"/>
  <c r="AG960" i="57"/>
  <c r="AF960" i="57"/>
  <c r="AE960" i="57"/>
  <c r="AD960" i="57"/>
  <c r="AC960" i="57"/>
  <c r="AK959" i="57"/>
  <c r="AJ959" i="57"/>
  <c r="AI959" i="57"/>
  <c r="AH959" i="57"/>
  <c r="AG959" i="57"/>
  <c r="AF959" i="57"/>
  <c r="AE959" i="57"/>
  <c r="AD959" i="57"/>
  <c r="AC959" i="57"/>
  <c r="AK958" i="57"/>
  <c r="AJ958" i="57"/>
  <c r="AI958" i="57"/>
  <c r="AH958" i="57"/>
  <c r="AG958" i="57"/>
  <c r="AF958" i="57"/>
  <c r="AE958" i="57"/>
  <c r="AD958" i="57"/>
  <c r="AC958" i="57"/>
  <c r="AK957" i="57"/>
  <c r="AJ957" i="57"/>
  <c r="AI957" i="57"/>
  <c r="AH957" i="57"/>
  <c r="AG957" i="57"/>
  <c r="AF957" i="57"/>
  <c r="AE957" i="57"/>
  <c r="AD957" i="57"/>
  <c r="AC957" i="57"/>
  <c r="AK956" i="57"/>
  <c r="AJ956" i="57"/>
  <c r="AI956" i="57"/>
  <c r="AH956" i="57"/>
  <c r="AG956" i="57"/>
  <c r="AF956" i="57"/>
  <c r="AE956" i="57"/>
  <c r="AD956" i="57"/>
  <c r="AC956" i="57"/>
  <c r="AK955" i="57"/>
  <c r="AJ955" i="57"/>
  <c r="AI955" i="57"/>
  <c r="AH955" i="57"/>
  <c r="AG955" i="57"/>
  <c r="AF955" i="57"/>
  <c r="AE955" i="57"/>
  <c r="AD955" i="57"/>
  <c r="AC955" i="57"/>
  <c r="AK954" i="57"/>
  <c r="AJ954" i="57"/>
  <c r="AI954" i="57"/>
  <c r="AH954" i="57"/>
  <c r="AG954" i="57"/>
  <c r="AF954" i="57"/>
  <c r="AE954" i="57"/>
  <c r="AD954" i="57"/>
  <c r="AC954" i="57"/>
  <c r="AK953" i="57"/>
  <c r="AJ953" i="57"/>
  <c r="AI953" i="57"/>
  <c r="AH953" i="57"/>
  <c r="AG953" i="57"/>
  <c r="AF953" i="57"/>
  <c r="AE953" i="57"/>
  <c r="AD953" i="57"/>
  <c r="AC953" i="57"/>
  <c r="AK952" i="57"/>
  <c r="AJ952" i="57"/>
  <c r="AI952" i="57"/>
  <c r="AH952" i="57"/>
  <c r="AG952" i="57"/>
  <c r="AF952" i="57"/>
  <c r="AE952" i="57"/>
  <c r="AD952" i="57"/>
  <c r="AC952" i="57"/>
  <c r="AK951" i="57"/>
  <c r="AJ951" i="57"/>
  <c r="AI951" i="57"/>
  <c r="AH951" i="57"/>
  <c r="AG951" i="57"/>
  <c r="AF951" i="57"/>
  <c r="AE951" i="57"/>
  <c r="AD951" i="57"/>
  <c r="AC951" i="57"/>
  <c r="AK950" i="57"/>
  <c r="AJ950" i="57"/>
  <c r="AI950" i="57"/>
  <c r="AH950" i="57"/>
  <c r="AG950" i="57"/>
  <c r="AF950" i="57"/>
  <c r="AE950" i="57"/>
  <c r="AD950" i="57"/>
  <c r="AC950" i="57"/>
  <c r="AK949" i="57"/>
  <c r="AJ949" i="57"/>
  <c r="AI949" i="57"/>
  <c r="AH949" i="57"/>
  <c r="AG949" i="57"/>
  <c r="AF949" i="57"/>
  <c r="AE949" i="57"/>
  <c r="AD949" i="57"/>
  <c r="AC949" i="57"/>
  <c r="AK948" i="57"/>
  <c r="AJ948" i="57"/>
  <c r="AI948" i="57"/>
  <c r="AH948" i="57"/>
  <c r="AG948" i="57"/>
  <c r="AF948" i="57"/>
  <c r="AE948" i="57"/>
  <c r="AD948" i="57"/>
  <c r="AC948" i="57"/>
  <c r="AK947" i="57"/>
  <c r="AJ947" i="57"/>
  <c r="AI947" i="57"/>
  <c r="AH947" i="57"/>
  <c r="AG947" i="57"/>
  <c r="AF947" i="57"/>
  <c r="AE947" i="57"/>
  <c r="AD947" i="57"/>
  <c r="AC947" i="57"/>
  <c r="AK946" i="57"/>
  <c r="AJ946" i="57"/>
  <c r="AI946" i="57"/>
  <c r="AH946" i="57"/>
  <c r="AG946" i="57"/>
  <c r="AF946" i="57"/>
  <c r="AE946" i="57"/>
  <c r="AD946" i="57"/>
  <c r="AC946" i="57"/>
  <c r="AK945" i="57"/>
  <c r="AJ945" i="57"/>
  <c r="AI945" i="57"/>
  <c r="AH945" i="57"/>
  <c r="AG945" i="57"/>
  <c r="AF945" i="57"/>
  <c r="AE945" i="57"/>
  <c r="AD945" i="57"/>
  <c r="AC945" i="57"/>
  <c r="AK944" i="57"/>
  <c r="AJ944" i="57"/>
  <c r="AI944" i="57"/>
  <c r="AH944" i="57"/>
  <c r="AG944" i="57"/>
  <c r="AF944" i="57"/>
  <c r="AE944" i="57"/>
  <c r="AD944" i="57"/>
  <c r="AC944" i="57"/>
  <c r="AK943" i="57"/>
  <c r="AJ943" i="57"/>
  <c r="AI943" i="57"/>
  <c r="AH943" i="57"/>
  <c r="AG943" i="57"/>
  <c r="AF943" i="57"/>
  <c r="AE943" i="57"/>
  <c r="AD943" i="57"/>
  <c r="AC943" i="57"/>
  <c r="AK942" i="57"/>
  <c r="AJ942" i="57"/>
  <c r="AI942" i="57"/>
  <c r="AH942" i="57"/>
  <c r="AG942" i="57"/>
  <c r="AF942" i="57"/>
  <c r="AE942" i="57"/>
  <c r="AD942" i="57"/>
  <c r="AC942" i="57"/>
  <c r="AK941" i="57"/>
  <c r="AJ941" i="57"/>
  <c r="AI941" i="57"/>
  <c r="AH941" i="57"/>
  <c r="AG941" i="57"/>
  <c r="AF941" i="57"/>
  <c r="AE941" i="57"/>
  <c r="AD941" i="57"/>
  <c r="AC941" i="57"/>
  <c r="AK940" i="57"/>
  <c r="AJ940" i="57"/>
  <c r="AI940" i="57"/>
  <c r="AH940" i="57"/>
  <c r="AG940" i="57"/>
  <c r="AF940" i="57"/>
  <c r="AE940" i="57"/>
  <c r="AD940" i="57"/>
  <c r="AC940" i="57"/>
  <c r="AK939" i="57"/>
  <c r="AJ939" i="57"/>
  <c r="AI939" i="57"/>
  <c r="AH939" i="57"/>
  <c r="AG939" i="57"/>
  <c r="AF939" i="57"/>
  <c r="AE939" i="57"/>
  <c r="AD939" i="57"/>
  <c r="AC939" i="57"/>
  <c r="AK938" i="57"/>
  <c r="AJ938" i="57"/>
  <c r="AI938" i="57"/>
  <c r="AH938" i="57"/>
  <c r="AG938" i="57"/>
  <c r="AF938" i="57"/>
  <c r="AE938" i="57"/>
  <c r="AD938" i="57"/>
  <c r="AC938" i="57"/>
  <c r="AK937" i="57"/>
  <c r="AJ937" i="57"/>
  <c r="AI937" i="57"/>
  <c r="AH937" i="57"/>
  <c r="AG937" i="57"/>
  <c r="AF937" i="57"/>
  <c r="AE937" i="57"/>
  <c r="AD937" i="57"/>
  <c r="AC937" i="57"/>
  <c r="AK936" i="57"/>
  <c r="AJ936" i="57"/>
  <c r="AI936" i="57"/>
  <c r="AH936" i="57"/>
  <c r="AG936" i="57"/>
  <c r="AF936" i="57"/>
  <c r="AE936" i="57"/>
  <c r="AD936" i="57"/>
  <c r="AC936" i="57"/>
  <c r="AK935" i="57"/>
  <c r="AJ935" i="57"/>
  <c r="AI935" i="57"/>
  <c r="AH935" i="57"/>
  <c r="AG935" i="57"/>
  <c r="AF935" i="57"/>
  <c r="AE935" i="57"/>
  <c r="AD935" i="57"/>
  <c r="AC935" i="57"/>
  <c r="AK934" i="57"/>
  <c r="AJ934" i="57"/>
  <c r="AI934" i="57"/>
  <c r="AH934" i="57"/>
  <c r="AG934" i="57"/>
  <c r="AF934" i="57"/>
  <c r="AE934" i="57"/>
  <c r="AD934" i="57"/>
  <c r="AC934" i="57"/>
  <c r="AK933" i="57"/>
  <c r="AJ933" i="57"/>
  <c r="AI933" i="57"/>
  <c r="AH933" i="57"/>
  <c r="AG933" i="57"/>
  <c r="AF933" i="57"/>
  <c r="AE933" i="57"/>
  <c r="AD933" i="57"/>
  <c r="AC933" i="57"/>
  <c r="AK932" i="57"/>
  <c r="AJ932" i="57"/>
  <c r="AI932" i="57"/>
  <c r="AH932" i="57"/>
  <c r="AG932" i="57"/>
  <c r="AF932" i="57"/>
  <c r="AE932" i="57"/>
  <c r="AD932" i="57"/>
  <c r="AC932" i="57"/>
  <c r="AK931" i="57"/>
  <c r="AJ931" i="57"/>
  <c r="AI931" i="57"/>
  <c r="AH931" i="57"/>
  <c r="AG931" i="57"/>
  <c r="AF931" i="57"/>
  <c r="AE931" i="57"/>
  <c r="AD931" i="57"/>
  <c r="AC931" i="57"/>
  <c r="AK930" i="57"/>
  <c r="AJ930" i="57"/>
  <c r="AI930" i="57"/>
  <c r="AH930" i="57"/>
  <c r="AG930" i="57"/>
  <c r="AF930" i="57"/>
  <c r="AE930" i="57"/>
  <c r="AD930" i="57"/>
  <c r="AC930" i="57"/>
  <c r="AK929" i="57"/>
  <c r="AJ929" i="57"/>
  <c r="AI929" i="57"/>
  <c r="AH929" i="57"/>
  <c r="AG929" i="57"/>
  <c r="AF929" i="57"/>
  <c r="AE929" i="57"/>
  <c r="AD929" i="57"/>
  <c r="AC929" i="57"/>
  <c r="AK928" i="57"/>
  <c r="AJ928" i="57"/>
  <c r="AI928" i="57"/>
  <c r="AH928" i="57"/>
  <c r="AG928" i="57"/>
  <c r="AF928" i="57"/>
  <c r="AE928" i="57"/>
  <c r="AD928" i="57"/>
  <c r="AC928" i="57"/>
  <c r="AK927" i="57"/>
  <c r="AJ927" i="57"/>
  <c r="AI927" i="57"/>
  <c r="AH927" i="57"/>
  <c r="AG927" i="57"/>
  <c r="AF927" i="57"/>
  <c r="AE927" i="57"/>
  <c r="AD927" i="57"/>
  <c r="AC927" i="57"/>
  <c r="AK926" i="57"/>
  <c r="AJ926" i="57"/>
  <c r="AI926" i="57"/>
  <c r="AH926" i="57"/>
  <c r="AG926" i="57"/>
  <c r="AF926" i="57"/>
  <c r="AE926" i="57"/>
  <c r="AD926" i="57"/>
  <c r="AC926" i="57"/>
  <c r="AK925" i="57"/>
  <c r="AJ925" i="57"/>
  <c r="AI925" i="57"/>
  <c r="AH925" i="57"/>
  <c r="AG925" i="57"/>
  <c r="AF925" i="57"/>
  <c r="AE925" i="57"/>
  <c r="AD925" i="57"/>
  <c r="AC925" i="57"/>
  <c r="AK924" i="57"/>
  <c r="AJ924" i="57"/>
  <c r="AI924" i="57"/>
  <c r="AH924" i="57"/>
  <c r="AG924" i="57"/>
  <c r="AF924" i="57"/>
  <c r="AE924" i="57"/>
  <c r="AD924" i="57"/>
  <c r="AC924" i="57"/>
  <c r="AK923" i="57"/>
  <c r="AJ923" i="57"/>
  <c r="AI923" i="57"/>
  <c r="AH923" i="57"/>
  <c r="AG923" i="57"/>
  <c r="AF923" i="57"/>
  <c r="AE923" i="57"/>
  <c r="AD923" i="57"/>
  <c r="AC923" i="57"/>
  <c r="AK922" i="57"/>
  <c r="AJ922" i="57"/>
  <c r="AI922" i="57"/>
  <c r="AH922" i="57"/>
  <c r="AG922" i="57"/>
  <c r="AF922" i="57"/>
  <c r="AE922" i="57"/>
  <c r="AD922" i="57"/>
  <c r="AC922" i="57"/>
  <c r="AK921" i="57"/>
  <c r="AJ921" i="57"/>
  <c r="AI921" i="57"/>
  <c r="AH921" i="57"/>
  <c r="AG921" i="57"/>
  <c r="AF921" i="57"/>
  <c r="AE921" i="57"/>
  <c r="AD921" i="57"/>
  <c r="AC921" i="57"/>
  <c r="AK920" i="57"/>
  <c r="AJ920" i="57"/>
  <c r="AI920" i="57"/>
  <c r="AH920" i="57"/>
  <c r="AG920" i="57"/>
  <c r="AF920" i="57"/>
  <c r="AE920" i="57"/>
  <c r="AD920" i="57"/>
  <c r="AC920" i="57"/>
  <c r="AK919" i="57"/>
  <c r="AJ919" i="57"/>
  <c r="AI919" i="57"/>
  <c r="AH919" i="57"/>
  <c r="AG919" i="57"/>
  <c r="AF919" i="57"/>
  <c r="AE919" i="57"/>
  <c r="AD919" i="57"/>
  <c r="AC919" i="57"/>
  <c r="AK918" i="57"/>
  <c r="AJ918" i="57"/>
  <c r="AI918" i="57"/>
  <c r="AH918" i="57"/>
  <c r="AG918" i="57"/>
  <c r="AF918" i="57"/>
  <c r="AE918" i="57"/>
  <c r="AD918" i="57"/>
  <c r="AC918" i="57"/>
  <c r="AK917" i="57"/>
  <c r="AJ917" i="57"/>
  <c r="AI917" i="57"/>
  <c r="AH917" i="57"/>
  <c r="AG917" i="57"/>
  <c r="AF917" i="57"/>
  <c r="AE917" i="57"/>
  <c r="AD917" i="57"/>
  <c r="AC917" i="57"/>
  <c r="AK916" i="57"/>
  <c r="AJ916" i="57"/>
  <c r="AI916" i="57"/>
  <c r="AH916" i="57"/>
  <c r="AG916" i="57"/>
  <c r="AF916" i="57"/>
  <c r="AE916" i="57"/>
  <c r="AD916" i="57"/>
  <c r="AC916" i="57"/>
  <c r="AK915" i="57"/>
  <c r="AJ915" i="57"/>
  <c r="AI915" i="57"/>
  <c r="AH915" i="57"/>
  <c r="AG915" i="57"/>
  <c r="AF915" i="57"/>
  <c r="AE915" i="57"/>
  <c r="AD915" i="57"/>
  <c r="AC915" i="57"/>
  <c r="AK914" i="57"/>
  <c r="AJ914" i="57"/>
  <c r="AI914" i="57"/>
  <c r="AH914" i="57"/>
  <c r="AG914" i="57"/>
  <c r="AF914" i="57"/>
  <c r="AE914" i="57"/>
  <c r="AD914" i="57"/>
  <c r="AC914" i="57"/>
  <c r="AK913" i="57"/>
  <c r="AJ913" i="57"/>
  <c r="AI913" i="57"/>
  <c r="AH913" i="57"/>
  <c r="AG913" i="57"/>
  <c r="AF913" i="57"/>
  <c r="AE913" i="57"/>
  <c r="AD913" i="57"/>
  <c r="AC913" i="57"/>
  <c r="AK912" i="57"/>
  <c r="AJ912" i="57"/>
  <c r="AI912" i="57"/>
  <c r="AH912" i="57"/>
  <c r="AG912" i="57"/>
  <c r="AF912" i="57"/>
  <c r="AE912" i="57"/>
  <c r="AD912" i="57"/>
  <c r="AC912" i="57"/>
  <c r="AK911" i="57"/>
  <c r="AJ911" i="57"/>
  <c r="AI911" i="57"/>
  <c r="AH911" i="57"/>
  <c r="AG911" i="57"/>
  <c r="AF911" i="57"/>
  <c r="AE911" i="57"/>
  <c r="AD911" i="57"/>
  <c r="AC911" i="57"/>
  <c r="AK910" i="57"/>
  <c r="AJ910" i="57"/>
  <c r="AI910" i="57"/>
  <c r="AH910" i="57"/>
  <c r="AG910" i="57"/>
  <c r="AF910" i="57"/>
  <c r="AE910" i="57"/>
  <c r="AD910" i="57"/>
  <c r="AC910" i="57"/>
  <c r="AK909" i="57"/>
  <c r="AJ909" i="57"/>
  <c r="AI909" i="57"/>
  <c r="AH909" i="57"/>
  <c r="AG909" i="57"/>
  <c r="AF909" i="57"/>
  <c r="AE909" i="57"/>
  <c r="AD909" i="57"/>
  <c r="AC909" i="57"/>
  <c r="AK908" i="57"/>
  <c r="AJ908" i="57"/>
  <c r="AI908" i="57"/>
  <c r="AH908" i="57"/>
  <c r="AG908" i="57"/>
  <c r="AF908" i="57"/>
  <c r="AE908" i="57"/>
  <c r="AD908" i="57"/>
  <c r="AC908" i="57"/>
  <c r="AK907" i="57"/>
  <c r="AJ907" i="57"/>
  <c r="AI907" i="57"/>
  <c r="AH907" i="57"/>
  <c r="AG907" i="57"/>
  <c r="AF907" i="57"/>
  <c r="AE907" i="57"/>
  <c r="AD907" i="57"/>
  <c r="AC907" i="57"/>
  <c r="AK906" i="57"/>
  <c r="AJ906" i="57"/>
  <c r="AI906" i="57"/>
  <c r="AH906" i="57"/>
  <c r="AG906" i="57"/>
  <c r="AF906" i="57"/>
  <c r="AE906" i="57"/>
  <c r="AD906" i="57"/>
  <c r="AC906" i="57"/>
  <c r="AK905" i="57"/>
  <c r="AJ905" i="57"/>
  <c r="AI905" i="57"/>
  <c r="AH905" i="57"/>
  <c r="AG905" i="57"/>
  <c r="AF905" i="57"/>
  <c r="AE905" i="57"/>
  <c r="AD905" i="57"/>
  <c r="AC905" i="57"/>
  <c r="AK904" i="57"/>
  <c r="AJ904" i="57"/>
  <c r="AI904" i="57"/>
  <c r="AH904" i="57"/>
  <c r="AG904" i="57"/>
  <c r="AF904" i="57"/>
  <c r="AE904" i="57"/>
  <c r="AD904" i="57"/>
  <c r="AC904" i="57"/>
  <c r="AK903" i="57"/>
  <c r="AJ903" i="57"/>
  <c r="AI903" i="57"/>
  <c r="AH903" i="57"/>
  <c r="AG903" i="57"/>
  <c r="AF903" i="57"/>
  <c r="AE903" i="57"/>
  <c r="AD903" i="57"/>
  <c r="AC903" i="57"/>
  <c r="AK902" i="57"/>
  <c r="AJ902" i="57"/>
  <c r="AI902" i="57"/>
  <c r="AH902" i="57"/>
  <c r="AG902" i="57"/>
  <c r="AF902" i="57"/>
  <c r="AE902" i="57"/>
  <c r="AD902" i="57"/>
  <c r="AC902" i="57"/>
  <c r="AK901" i="57"/>
  <c r="AJ901" i="57"/>
  <c r="AI901" i="57"/>
  <c r="AH901" i="57"/>
  <c r="AG901" i="57"/>
  <c r="AF901" i="57"/>
  <c r="AE901" i="57"/>
  <c r="AD901" i="57"/>
  <c r="AC901" i="57"/>
  <c r="AK900" i="57"/>
  <c r="AJ900" i="57"/>
  <c r="AI900" i="57"/>
  <c r="AH900" i="57"/>
  <c r="AG900" i="57"/>
  <c r="AF900" i="57"/>
  <c r="AE900" i="57"/>
  <c r="AD900" i="57"/>
  <c r="AC900" i="57"/>
  <c r="AK899" i="57"/>
  <c r="AJ899" i="57"/>
  <c r="AI899" i="57"/>
  <c r="AH899" i="57"/>
  <c r="AG899" i="57"/>
  <c r="AF899" i="57"/>
  <c r="AE899" i="57"/>
  <c r="AD899" i="57"/>
  <c r="AC899" i="57"/>
  <c r="AK898" i="57"/>
  <c r="AJ898" i="57"/>
  <c r="AI898" i="57"/>
  <c r="AH898" i="57"/>
  <c r="AG898" i="57"/>
  <c r="AF898" i="57"/>
  <c r="AE898" i="57"/>
  <c r="AD898" i="57"/>
  <c r="AC898" i="57"/>
  <c r="AK897" i="57"/>
  <c r="AJ897" i="57"/>
  <c r="AI897" i="57"/>
  <c r="AH897" i="57"/>
  <c r="AG897" i="57"/>
  <c r="AF897" i="57"/>
  <c r="AE897" i="57"/>
  <c r="AD897" i="57"/>
  <c r="AC897" i="57"/>
  <c r="AK896" i="57"/>
  <c r="AJ896" i="57"/>
  <c r="AI896" i="57"/>
  <c r="AH896" i="57"/>
  <c r="AG896" i="57"/>
  <c r="AF896" i="57"/>
  <c r="AE896" i="57"/>
  <c r="AD896" i="57"/>
  <c r="AC896" i="57"/>
  <c r="AK895" i="57"/>
  <c r="AJ895" i="57"/>
  <c r="AI895" i="57"/>
  <c r="AH895" i="57"/>
  <c r="AG895" i="57"/>
  <c r="AF895" i="57"/>
  <c r="AE895" i="57"/>
  <c r="AD895" i="57"/>
  <c r="AC895" i="57"/>
  <c r="AK894" i="57"/>
  <c r="AJ894" i="57"/>
  <c r="AI894" i="57"/>
  <c r="AH894" i="57"/>
  <c r="AG894" i="57"/>
  <c r="AF894" i="57"/>
  <c r="AE894" i="57"/>
  <c r="AD894" i="57"/>
  <c r="AC894" i="57"/>
  <c r="AK893" i="57"/>
  <c r="AJ893" i="57"/>
  <c r="AI893" i="57"/>
  <c r="AH893" i="57"/>
  <c r="AG893" i="57"/>
  <c r="AF893" i="57"/>
  <c r="AE893" i="57"/>
  <c r="AD893" i="57"/>
  <c r="AC893" i="57"/>
  <c r="AK892" i="57"/>
  <c r="AJ892" i="57"/>
  <c r="AI892" i="57"/>
  <c r="AH892" i="57"/>
  <c r="AG892" i="57"/>
  <c r="AF892" i="57"/>
  <c r="AE892" i="57"/>
  <c r="AD892" i="57"/>
  <c r="AC892" i="57"/>
  <c r="AK891" i="57"/>
  <c r="AJ891" i="57"/>
  <c r="AI891" i="57"/>
  <c r="AH891" i="57"/>
  <c r="AG891" i="57"/>
  <c r="AF891" i="57"/>
  <c r="AE891" i="57"/>
  <c r="AD891" i="57"/>
  <c r="AC891" i="57"/>
  <c r="AK890" i="57"/>
  <c r="AJ890" i="57"/>
  <c r="AI890" i="57"/>
  <c r="AH890" i="57"/>
  <c r="AG890" i="57"/>
  <c r="AF890" i="57"/>
  <c r="AE890" i="57"/>
  <c r="AD890" i="57"/>
  <c r="AC890" i="57"/>
  <c r="AK889" i="57"/>
  <c r="AJ889" i="57"/>
  <c r="AI889" i="57"/>
  <c r="AH889" i="57"/>
  <c r="AG889" i="57"/>
  <c r="AF889" i="57"/>
  <c r="AE889" i="57"/>
  <c r="AD889" i="57"/>
  <c r="AC889" i="57"/>
  <c r="AK888" i="57"/>
  <c r="AJ888" i="57"/>
  <c r="AI888" i="57"/>
  <c r="AH888" i="57"/>
  <c r="AG888" i="57"/>
  <c r="AF888" i="57"/>
  <c r="AE888" i="57"/>
  <c r="AD888" i="57"/>
  <c r="AC888" i="57"/>
  <c r="AK887" i="57"/>
  <c r="AJ887" i="57"/>
  <c r="AI887" i="57"/>
  <c r="AH887" i="57"/>
  <c r="AG887" i="57"/>
  <c r="AF887" i="57"/>
  <c r="AE887" i="57"/>
  <c r="AD887" i="57"/>
  <c r="AC887" i="57"/>
  <c r="AK886" i="57"/>
  <c r="AJ886" i="57"/>
  <c r="AI886" i="57"/>
  <c r="AH886" i="57"/>
  <c r="AG886" i="57"/>
  <c r="AF886" i="57"/>
  <c r="AE886" i="57"/>
  <c r="AD886" i="57"/>
  <c r="AC886" i="57"/>
  <c r="AK885" i="57"/>
  <c r="AJ885" i="57"/>
  <c r="AI885" i="57"/>
  <c r="AH885" i="57"/>
  <c r="AG885" i="57"/>
  <c r="AF885" i="57"/>
  <c r="AE885" i="57"/>
  <c r="AD885" i="57"/>
  <c r="AC885" i="57"/>
  <c r="AK884" i="57"/>
  <c r="AJ884" i="57"/>
  <c r="AI884" i="57"/>
  <c r="AH884" i="57"/>
  <c r="AG884" i="57"/>
  <c r="AF884" i="57"/>
  <c r="AE884" i="57"/>
  <c r="AD884" i="57"/>
  <c r="AC884" i="57"/>
  <c r="AK883" i="57"/>
  <c r="AJ883" i="57"/>
  <c r="AI883" i="57"/>
  <c r="AH883" i="57"/>
  <c r="AG883" i="57"/>
  <c r="AF883" i="57"/>
  <c r="AE883" i="57"/>
  <c r="AD883" i="57"/>
  <c r="AC883" i="57"/>
  <c r="AK882" i="57"/>
  <c r="AJ882" i="57"/>
  <c r="AI882" i="57"/>
  <c r="AH882" i="57"/>
  <c r="AG882" i="57"/>
  <c r="AF882" i="57"/>
  <c r="AE882" i="57"/>
  <c r="AD882" i="57"/>
  <c r="AC882" i="57"/>
  <c r="AK881" i="57"/>
  <c r="AJ881" i="57"/>
  <c r="AI881" i="57"/>
  <c r="AH881" i="57"/>
  <c r="AG881" i="57"/>
  <c r="AF881" i="57"/>
  <c r="AE881" i="57"/>
  <c r="AD881" i="57"/>
  <c r="AC881" i="57"/>
  <c r="AK880" i="57"/>
  <c r="AJ880" i="57"/>
  <c r="AI880" i="57"/>
  <c r="AH880" i="57"/>
  <c r="AG880" i="57"/>
  <c r="AF880" i="57"/>
  <c r="AE880" i="57"/>
  <c r="AD880" i="57"/>
  <c r="AC880" i="57"/>
  <c r="AK879" i="57"/>
  <c r="AJ879" i="57"/>
  <c r="AI879" i="57"/>
  <c r="AH879" i="57"/>
  <c r="AG879" i="57"/>
  <c r="AF879" i="57"/>
  <c r="AE879" i="57"/>
  <c r="AD879" i="57"/>
  <c r="AC879" i="57"/>
  <c r="AK878" i="57"/>
  <c r="AJ878" i="57"/>
  <c r="AI878" i="57"/>
  <c r="AH878" i="57"/>
  <c r="AG878" i="57"/>
  <c r="AF878" i="57"/>
  <c r="AE878" i="57"/>
  <c r="AD878" i="57"/>
  <c r="AC878" i="57"/>
  <c r="AK877" i="57"/>
  <c r="AJ877" i="57"/>
  <c r="AI877" i="57"/>
  <c r="AH877" i="57"/>
  <c r="AG877" i="57"/>
  <c r="AF877" i="57"/>
  <c r="AE877" i="57"/>
  <c r="AD877" i="57"/>
  <c r="AC877" i="57"/>
  <c r="AK876" i="57"/>
  <c r="AJ876" i="57"/>
  <c r="AI876" i="57"/>
  <c r="AH876" i="57"/>
  <c r="AG876" i="57"/>
  <c r="AF876" i="57"/>
  <c r="AE876" i="57"/>
  <c r="AD876" i="57"/>
  <c r="AC876" i="57"/>
  <c r="AK875" i="57"/>
  <c r="AJ875" i="57"/>
  <c r="AI875" i="57"/>
  <c r="AH875" i="57"/>
  <c r="AG875" i="57"/>
  <c r="AF875" i="57"/>
  <c r="AE875" i="57"/>
  <c r="AD875" i="57"/>
  <c r="AC875" i="57"/>
  <c r="AK874" i="57"/>
  <c r="AJ874" i="57"/>
  <c r="AI874" i="57"/>
  <c r="AH874" i="57"/>
  <c r="AG874" i="57"/>
  <c r="AF874" i="57"/>
  <c r="AE874" i="57"/>
  <c r="AD874" i="57"/>
  <c r="AC874" i="57"/>
  <c r="AK873" i="57"/>
  <c r="AJ873" i="57"/>
  <c r="AI873" i="57"/>
  <c r="AH873" i="57"/>
  <c r="AG873" i="57"/>
  <c r="AF873" i="57"/>
  <c r="AE873" i="57"/>
  <c r="AD873" i="57"/>
  <c r="AC873" i="57"/>
  <c r="AK872" i="57"/>
  <c r="AJ872" i="57"/>
  <c r="AI872" i="57"/>
  <c r="AH872" i="57"/>
  <c r="AG872" i="57"/>
  <c r="AF872" i="57"/>
  <c r="AE872" i="57"/>
  <c r="AD872" i="57"/>
  <c r="AC872" i="57"/>
  <c r="AK871" i="57"/>
  <c r="AJ871" i="57"/>
  <c r="AI871" i="57"/>
  <c r="AH871" i="57"/>
  <c r="AG871" i="57"/>
  <c r="AF871" i="57"/>
  <c r="AE871" i="57"/>
  <c r="AD871" i="57"/>
  <c r="AC871" i="57"/>
  <c r="AK870" i="57"/>
  <c r="AJ870" i="57"/>
  <c r="AI870" i="57"/>
  <c r="AH870" i="57"/>
  <c r="AG870" i="57"/>
  <c r="AF870" i="57"/>
  <c r="AE870" i="57"/>
  <c r="AD870" i="57"/>
  <c r="AC870" i="57"/>
  <c r="AK869" i="57"/>
  <c r="AJ869" i="57"/>
  <c r="AI869" i="57"/>
  <c r="AH869" i="57"/>
  <c r="AG869" i="57"/>
  <c r="AF869" i="57"/>
  <c r="AE869" i="57"/>
  <c r="AD869" i="57"/>
  <c r="AC869" i="57"/>
  <c r="AK868" i="57"/>
  <c r="AJ868" i="57"/>
  <c r="AI868" i="57"/>
  <c r="AH868" i="57"/>
  <c r="AG868" i="57"/>
  <c r="AF868" i="57"/>
  <c r="AE868" i="57"/>
  <c r="AD868" i="57"/>
  <c r="AC868" i="57"/>
  <c r="AK867" i="57"/>
  <c r="AJ867" i="57"/>
  <c r="AI867" i="57"/>
  <c r="AH867" i="57"/>
  <c r="AG867" i="57"/>
  <c r="AF867" i="57"/>
  <c r="AE867" i="57"/>
  <c r="AD867" i="57"/>
  <c r="AC867" i="57"/>
  <c r="AK866" i="57"/>
  <c r="AJ866" i="57"/>
  <c r="AI866" i="57"/>
  <c r="AH866" i="57"/>
  <c r="AG866" i="57"/>
  <c r="AF866" i="57"/>
  <c r="AE866" i="57"/>
  <c r="AD866" i="57"/>
  <c r="AC866" i="57"/>
  <c r="AK865" i="57"/>
  <c r="AJ865" i="57"/>
  <c r="AI865" i="57"/>
  <c r="AH865" i="57"/>
  <c r="AG865" i="57"/>
  <c r="AF865" i="57"/>
  <c r="AE865" i="57"/>
  <c r="AD865" i="57"/>
  <c r="AC865" i="57"/>
  <c r="AK864" i="57"/>
  <c r="AJ864" i="57"/>
  <c r="AI864" i="57"/>
  <c r="AH864" i="57"/>
  <c r="AG864" i="57"/>
  <c r="AF864" i="57"/>
  <c r="AE864" i="57"/>
  <c r="AD864" i="57"/>
  <c r="AC864" i="57"/>
  <c r="AK863" i="57"/>
  <c r="AJ863" i="57"/>
  <c r="AI863" i="57"/>
  <c r="AH863" i="57"/>
  <c r="AG863" i="57"/>
  <c r="AF863" i="57"/>
  <c r="AE863" i="57"/>
  <c r="AD863" i="57"/>
  <c r="AC863" i="57"/>
  <c r="AK862" i="57"/>
  <c r="AJ862" i="57"/>
  <c r="AI862" i="57"/>
  <c r="AH862" i="57"/>
  <c r="AG862" i="57"/>
  <c r="AF862" i="57"/>
  <c r="AE862" i="57"/>
  <c r="AD862" i="57"/>
  <c r="AC862" i="57"/>
  <c r="AK861" i="57"/>
  <c r="AJ861" i="57"/>
  <c r="AI861" i="57"/>
  <c r="AH861" i="57"/>
  <c r="AG861" i="57"/>
  <c r="AF861" i="57"/>
  <c r="AE861" i="57"/>
  <c r="AD861" i="57"/>
  <c r="AC861" i="57"/>
  <c r="AK860" i="57"/>
  <c r="AJ860" i="57"/>
  <c r="AI860" i="57"/>
  <c r="AH860" i="57"/>
  <c r="AG860" i="57"/>
  <c r="AF860" i="57"/>
  <c r="AE860" i="57"/>
  <c r="AD860" i="57"/>
  <c r="AC860" i="57"/>
  <c r="AK859" i="57"/>
  <c r="AJ859" i="57"/>
  <c r="AI859" i="57"/>
  <c r="AH859" i="57"/>
  <c r="AG859" i="57"/>
  <c r="AF859" i="57"/>
  <c r="AE859" i="57"/>
  <c r="AD859" i="57"/>
  <c r="AC859" i="57"/>
  <c r="AK858" i="57"/>
  <c r="AJ858" i="57"/>
  <c r="AI858" i="57"/>
  <c r="AH858" i="57"/>
  <c r="AG858" i="57"/>
  <c r="AF858" i="57"/>
  <c r="AE858" i="57"/>
  <c r="AD858" i="57"/>
  <c r="AC858" i="57"/>
  <c r="AK857" i="57"/>
  <c r="AJ857" i="57"/>
  <c r="AI857" i="57"/>
  <c r="AH857" i="57"/>
  <c r="AG857" i="57"/>
  <c r="AF857" i="57"/>
  <c r="AE857" i="57"/>
  <c r="AD857" i="57"/>
  <c r="AC857" i="57"/>
  <c r="AK856" i="57"/>
  <c r="AJ856" i="57"/>
  <c r="AI856" i="57"/>
  <c r="AH856" i="57"/>
  <c r="AG856" i="57"/>
  <c r="AF856" i="57"/>
  <c r="AE856" i="57"/>
  <c r="AD856" i="57"/>
  <c r="AC856" i="57"/>
  <c r="AK855" i="57"/>
  <c r="AJ855" i="57"/>
  <c r="AI855" i="57"/>
  <c r="AH855" i="57"/>
  <c r="AG855" i="57"/>
  <c r="AF855" i="57"/>
  <c r="AE855" i="57"/>
  <c r="AD855" i="57"/>
  <c r="AC855" i="57"/>
  <c r="AK854" i="57"/>
  <c r="AJ854" i="57"/>
  <c r="AI854" i="57"/>
  <c r="AH854" i="57"/>
  <c r="AG854" i="57"/>
  <c r="AF854" i="57"/>
  <c r="AE854" i="57"/>
  <c r="AD854" i="57"/>
  <c r="AC854" i="57"/>
  <c r="AK853" i="57"/>
  <c r="AJ853" i="57"/>
  <c r="AI853" i="57"/>
  <c r="AH853" i="57"/>
  <c r="AG853" i="57"/>
  <c r="AF853" i="57"/>
  <c r="AE853" i="57"/>
  <c r="AD853" i="57"/>
  <c r="AC853" i="57"/>
  <c r="AK852" i="57"/>
  <c r="AJ852" i="57"/>
  <c r="AI852" i="57"/>
  <c r="AH852" i="57"/>
  <c r="AG852" i="57"/>
  <c r="AF852" i="57"/>
  <c r="AE852" i="57"/>
  <c r="AD852" i="57"/>
  <c r="AC852" i="57"/>
  <c r="AK851" i="57"/>
  <c r="AJ851" i="57"/>
  <c r="AI851" i="57"/>
  <c r="AH851" i="57"/>
  <c r="AG851" i="57"/>
  <c r="AF851" i="57"/>
  <c r="AE851" i="57"/>
  <c r="AD851" i="57"/>
  <c r="AC851" i="57"/>
  <c r="AK850" i="57"/>
  <c r="AJ850" i="57"/>
  <c r="AI850" i="57"/>
  <c r="AH850" i="57"/>
  <c r="AG850" i="57"/>
  <c r="AF850" i="57"/>
  <c r="AE850" i="57"/>
  <c r="AD850" i="57"/>
  <c r="AC850" i="57"/>
  <c r="AK849" i="57"/>
  <c r="AJ849" i="57"/>
  <c r="AI849" i="57"/>
  <c r="AH849" i="57"/>
  <c r="AG849" i="57"/>
  <c r="AF849" i="57"/>
  <c r="AE849" i="57"/>
  <c r="AD849" i="57"/>
  <c r="AC849" i="57"/>
  <c r="AK848" i="57"/>
  <c r="AJ848" i="57"/>
  <c r="AI848" i="57"/>
  <c r="AH848" i="57"/>
  <c r="AG848" i="57"/>
  <c r="AF848" i="57"/>
  <c r="AE848" i="57"/>
  <c r="AD848" i="57"/>
  <c r="AC848" i="57"/>
  <c r="AK847" i="57"/>
  <c r="AJ847" i="57"/>
  <c r="AI847" i="57"/>
  <c r="AH847" i="57"/>
  <c r="AG847" i="57"/>
  <c r="AF847" i="57"/>
  <c r="AE847" i="57"/>
  <c r="AD847" i="57"/>
  <c r="AC847" i="57"/>
  <c r="AK846" i="57"/>
  <c r="AJ846" i="57"/>
  <c r="AI846" i="57"/>
  <c r="AH846" i="57"/>
  <c r="AG846" i="57"/>
  <c r="AF846" i="57"/>
  <c r="AE846" i="57"/>
  <c r="AD846" i="57"/>
  <c r="AC846" i="57"/>
  <c r="AK845" i="57"/>
  <c r="AJ845" i="57"/>
  <c r="AI845" i="57"/>
  <c r="AH845" i="57"/>
  <c r="AG845" i="57"/>
  <c r="AF845" i="57"/>
  <c r="AE845" i="57"/>
  <c r="AD845" i="57"/>
  <c r="AC845" i="57"/>
  <c r="AK844" i="57"/>
  <c r="AJ844" i="57"/>
  <c r="AI844" i="57"/>
  <c r="AH844" i="57"/>
  <c r="AG844" i="57"/>
  <c r="AF844" i="57"/>
  <c r="AE844" i="57"/>
  <c r="AD844" i="57"/>
  <c r="AC844" i="57"/>
  <c r="AK843" i="57"/>
  <c r="AJ843" i="57"/>
  <c r="AI843" i="57"/>
  <c r="AH843" i="57"/>
  <c r="AG843" i="57"/>
  <c r="AF843" i="57"/>
  <c r="AE843" i="57"/>
  <c r="AD843" i="57"/>
  <c r="AC843" i="57"/>
  <c r="AK842" i="57"/>
  <c r="AJ842" i="57"/>
  <c r="AI842" i="57"/>
  <c r="AH842" i="57"/>
  <c r="AG842" i="57"/>
  <c r="AF842" i="57"/>
  <c r="AE842" i="57"/>
  <c r="AD842" i="57"/>
  <c r="AC842" i="57"/>
  <c r="AK841" i="57"/>
  <c r="AJ841" i="57"/>
  <c r="AI841" i="57"/>
  <c r="AH841" i="57"/>
  <c r="AG841" i="57"/>
  <c r="AF841" i="57"/>
  <c r="AE841" i="57"/>
  <c r="AD841" i="57"/>
  <c r="AC841" i="57"/>
  <c r="AK840" i="57"/>
  <c r="AJ840" i="57"/>
  <c r="AI840" i="57"/>
  <c r="AH840" i="57"/>
  <c r="AG840" i="57"/>
  <c r="AF840" i="57"/>
  <c r="AE840" i="57"/>
  <c r="AD840" i="57"/>
  <c r="AC840" i="57"/>
  <c r="AK839" i="57"/>
  <c r="AJ839" i="57"/>
  <c r="AI839" i="57"/>
  <c r="AH839" i="57"/>
  <c r="AG839" i="57"/>
  <c r="AF839" i="57"/>
  <c r="AE839" i="57"/>
  <c r="AD839" i="57"/>
  <c r="AC839" i="57"/>
  <c r="AK838" i="57"/>
  <c r="AJ838" i="57"/>
  <c r="AI838" i="57"/>
  <c r="AH838" i="57"/>
  <c r="AG838" i="57"/>
  <c r="AF838" i="57"/>
  <c r="AE838" i="57"/>
  <c r="AD838" i="57"/>
  <c r="AC838" i="57"/>
  <c r="AK837" i="57"/>
  <c r="AJ837" i="57"/>
  <c r="AI837" i="57"/>
  <c r="AH837" i="57"/>
  <c r="AG837" i="57"/>
  <c r="AF837" i="57"/>
  <c r="AE837" i="57"/>
  <c r="AD837" i="57"/>
  <c r="AC837" i="57"/>
  <c r="AK836" i="57"/>
  <c r="AJ836" i="57"/>
  <c r="AI836" i="57"/>
  <c r="AH836" i="57"/>
  <c r="AG836" i="57"/>
  <c r="AF836" i="57"/>
  <c r="AE836" i="57"/>
  <c r="AD836" i="57"/>
  <c r="AC836" i="57"/>
  <c r="AK835" i="57"/>
  <c r="AJ835" i="57"/>
  <c r="AI835" i="57"/>
  <c r="AH835" i="57"/>
  <c r="AG835" i="57"/>
  <c r="AF835" i="57"/>
  <c r="AE835" i="57"/>
  <c r="AD835" i="57"/>
  <c r="AC835" i="57"/>
  <c r="AK834" i="57"/>
  <c r="AJ834" i="57"/>
  <c r="AI834" i="57"/>
  <c r="AH834" i="57"/>
  <c r="AG834" i="57"/>
  <c r="AF834" i="57"/>
  <c r="AE834" i="57"/>
  <c r="AD834" i="57"/>
  <c r="AC834" i="57"/>
  <c r="AK833" i="57"/>
  <c r="AJ833" i="57"/>
  <c r="AI833" i="57"/>
  <c r="AH833" i="57"/>
  <c r="AG833" i="57"/>
  <c r="AF833" i="57"/>
  <c r="AE833" i="57"/>
  <c r="AD833" i="57"/>
  <c r="AC833" i="57"/>
  <c r="AK832" i="57"/>
  <c r="AJ832" i="57"/>
  <c r="AI832" i="57"/>
  <c r="AH832" i="57"/>
  <c r="AG832" i="57"/>
  <c r="AF832" i="57"/>
  <c r="AE832" i="57"/>
  <c r="AD832" i="57"/>
  <c r="AC832" i="57"/>
  <c r="AK830" i="57"/>
  <c r="AJ830" i="57"/>
  <c r="AI830" i="57"/>
  <c r="AH830" i="57"/>
  <c r="AG830" i="57"/>
  <c r="AF830" i="57"/>
  <c r="AE830" i="57"/>
  <c r="AD830" i="57"/>
  <c r="AC830" i="57"/>
  <c r="AK829" i="57"/>
  <c r="AJ829" i="57"/>
  <c r="AI829" i="57"/>
  <c r="AH829" i="57"/>
  <c r="AG829" i="57"/>
  <c r="AF829" i="57"/>
  <c r="AE829" i="57"/>
  <c r="AD829" i="57"/>
  <c r="AC829" i="57"/>
  <c r="AK828" i="57"/>
  <c r="AJ828" i="57"/>
  <c r="AI828" i="57"/>
  <c r="AH828" i="57"/>
  <c r="AG828" i="57"/>
  <c r="AF828" i="57"/>
  <c r="AE828" i="57"/>
  <c r="AD828" i="57"/>
  <c r="AC828" i="57"/>
  <c r="AK827" i="57"/>
  <c r="AJ827" i="57"/>
  <c r="AI827" i="57"/>
  <c r="AH827" i="57"/>
  <c r="AG827" i="57"/>
  <c r="AF827" i="57"/>
  <c r="AE827" i="57"/>
  <c r="AD827" i="57"/>
  <c r="AC827" i="57"/>
  <c r="AK826" i="57"/>
  <c r="AJ826" i="57"/>
  <c r="AI826" i="57"/>
  <c r="AH826" i="57"/>
  <c r="AG826" i="57"/>
  <c r="AF826" i="57"/>
  <c r="AE826" i="57"/>
  <c r="AD826" i="57"/>
  <c r="AC826" i="57"/>
  <c r="AK825" i="57"/>
  <c r="AJ825" i="57"/>
  <c r="AI825" i="57"/>
  <c r="AH825" i="57"/>
  <c r="AG825" i="57"/>
  <c r="AF825" i="57"/>
  <c r="AE825" i="57"/>
  <c r="AD825" i="57"/>
  <c r="AC825" i="57"/>
  <c r="AK824" i="57"/>
  <c r="AJ824" i="57"/>
  <c r="AI824" i="57"/>
  <c r="AH824" i="57"/>
  <c r="AG824" i="57"/>
  <c r="AF824" i="57"/>
  <c r="AE824" i="57"/>
  <c r="AD824" i="57"/>
  <c r="AC824" i="57"/>
  <c r="AK823" i="57"/>
  <c r="AJ823" i="57"/>
  <c r="AI823" i="57"/>
  <c r="AH823" i="57"/>
  <c r="AG823" i="57"/>
  <c r="AF823" i="57"/>
  <c r="AE823" i="57"/>
  <c r="AD823" i="57"/>
  <c r="AC823" i="57"/>
  <c r="AK822" i="57"/>
  <c r="AJ822" i="57"/>
  <c r="AI822" i="57"/>
  <c r="AH822" i="57"/>
  <c r="AG822" i="57"/>
  <c r="AF822" i="57"/>
  <c r="AE822" i="57"/>
  <c r="AD822" i="57"/>
  <c r="AC822" i="57"/>
  <c r="AK821" i="57"/>
  <c r="AJ821" i="57"/>
  <c r="AI821" i="57"/>
  <c r="AH821" i="57"/>
  <c r="AG821" i="57"/>
  <c r="AF821" i="57"/>
  <c r="AE821" i="57"/>
  <c r="AD821" i="57"/>
  <c r="AC821" i="57"/>
  <c r="AK820" i="57"/>
  <c r="AJ820" i="57"/>
  <c r="AI820" i="57"/>
  <c r="AH820" i="57"/>
  <c r="AG820" i="57"/>
  <c r="AF820" i="57"/>
  <c r="AE820" i="57"/>
  <c r="AD820" i="57"/>
  <c r="AC820" i="57"/>
  <c r="AK819" i="57"/>
  <c r="AJ819" i="57"/>
  <c r="AI819" i="57"/>
  <c r="AH819" i="57"/>
  <c r="AG819" i="57"/>
  <c r="AF819" i="57"/>
  <c r="AE819" i="57"/>
  <c r="AD819" i="57"/>
  <c r="AC819" i="57"/>
  <c r="AK818" i="57"/>
  <c r="AJ818" i="57"/>
  <c r="AI818" i="57"/>
  <c r="AH818" i="57"/>
  <c r="AG818" i="57"/>
  <c r="AF818" i="57"/>
  <c r="AE818" i="57"/>
  <c r="AD818" i="57"/>
  <c r="AC818" i="57"/>
  <c r="AK817" i="57"/>
  <c r="AJ817" i="57"/>
  <c r="AI817" i="57"/>
  <c r="AH817" i="57"/>
  <c r="AG817" i="57"/>
  <c r="AF817" i="57"/>
  <c r="AE817" i="57"/>
  <c r="AD817" i="57"/>
  <c r="AC817" i="57"/>
  <c r="AK816" i="57"/>
  <c r="AJ816" i="57"/>
  <c r="AI816" i="57"/>
  <c r="AH816" i="57"/>
  <c r="AG816" i="57"/>
  <c r="AF816" i="57"/>
  <c r="AE816" i="57"/>
  <c r="AD816" i="57"/>
  <c r="AC816" i="57"/>
  <c r="AK815" i="57"/>
  <c r="AJ815" i="57"/>
  <c r="AI815" i="57"/>
  <c r="AH815" i="57"/>
  <c r="AG815" i="57"/>
  <c r="AF815" i="57"/>
  <c r="AE815" i="57"/>
  <c r="AD815" i="57"/>
  <c r="AC815" i="57"/>
  <c r="AK814" i="57"/>
  <c r="AJ814" i="57"/>
  <c r="AI814" i="57"/>
  <c r="AH814" i="57"/>
  <c r="AG814" i="57"/>
  <c r="AF814" i="57"/>
  <c r="AE814" i="57"/>
  <c r="AD814" i="57"/>
  <c r="AC814" i="57"/>
  <c r="AK813" i="57"/>
  <c r="AJ813" i="57"/>
  <c r="AI813" i="57"/>
  <c r="AH813" i="57"/>
  <c r="AG813" i="57"/>
  <c r="AF813" i="57"/>
  <c r="AE813" i="57"/>
  <c r="AD813" i="57"/>
  <c r="AC813" i="57"/>
  <c r="AK812" i="57"/>
  <c r="AJ812" i="57"/>
  <c r="AI812" i="57"/>
  <c r="AH812" i="57"/>
  <c r="AG812" i="57"/>
  <c r="AF812" i="57"/>
  <c r="AE812" i="57"/>
  <c r="AD812" i="57"/>
  <c r="AC812" i="57"/>
  <c r="AK811" i="57"/>
  <c r="AJ811" i="57"/>
  <c r="AI811" i="57"/>
  <c r="AH811" i="57"/>
  <c r="AG811" i="57"/>
  <c r="AF811" i="57"/>
  <c r="AE811" i="57"/>
  <c r="AD811" i="57"/>
  <c r="AC811" i="57"/>
  <c r="AK810" i="57"/>
  <c r="AJ810" i="57"/>
  <c r="AI810" i="57"/>
  <c r="AH810" i="57"/>
  <c r="AG810" i="57"/>
  <c r="AF810" i="57"/>
  <c r="AE810" i="57"/>
  <c r="AD810" i="57"/>
  <c r="AC810" i="57"/>
  <c r="AK809" i="57"/>
  <c r="AJ809" i="57"/>
  <c r="AI809" i="57"/>
  <c r="AH809" i="57"/>
  <c r="AG809" i="57"/>
  <c r="AF809" i="57"/>
  <c r="AE809" i="57"/>
  <c r="AD809" i="57"/>
  <c r="AC809" i="57"/>
  <c r="AK808" i="57"/>
  <c r="AJ808" i="57"/>
  <c r="AI808" i="57"/>
  <c r="AH808" i="57"/>
  <c r="AG808" i="57"/>
  <c r="AF808" i="57"/>
  <c r="AE808" i="57"/>
  <c r="AD808" i="57"/>
  <c r="AC808" i="57"/>
  <c r="AK807" i="57"/>
  <c r="AJ807" i="57"/>
  <c r="AI807" i="57"/>
  <c r="AH807" i="57"/>
  <c r="AG807" i="57"/>
  <c r="AF807" i="57"/>
  <c r="AE807" i="57"/>
  <c r="AD807" i="57"/>
  <c r="AC807" i="57"/>
  <c r="AK806" i="57"/>
  <c r="AJ806" i="57"/>
  <c r="AI806" i="57"/>
  <c r="AH806" i="57"/>
  <c r="AG806" i="57"/>
  <c r="AF806" i="57"/>
  <c r="AE806" i="57"/>
  <c r="AD806" i="57"/>
  <c r="AC806" i="57"/>
  <c r="AK805" i="57"/>
  <c r="AJ805" i="57"/>
  <c r="AI805" i="57"/>
  <c r="AH805" i="57"/>
  <c r="AG805" i="57"/>
  <c r="AF805" i="57"/>
  <c r="AE805" i="57"/>
  <c r="AD805" i="57"/>
  <c r="AC805" i="57"/>
  <c r="AK804" i="57"/>
  <c r="AJ804" i="57"/>
  <c r="AI804" i="57"/>
  <c r="AH804" i="57"/>
  <c r="AG804" i="57"/>
  <c r="AF804" i="57"/>
  <c r="AE804" i="57"/>
  <c r="AD804" i="57"/>
  <c r="AC804" i="57"/>
  <c r="AK803" i="57"/>
  <c r="AJ803" i="57"/>
  <c r="AI803" i="57"/>
  <c r="AH803" i="57"/>
  <c r="AG803" i="57"/>
  <c r="AF803" i="57"/>
  <c r="AE803" i="57"/>
  <c r="AD803" i="57"/>
  <c r="AC803" i="57"/>
  <c r="AK802" i="57"/>
  <c r="AJ802" i="57"/>
  <c r="AI802" i="57"/>
  <c r="AH802" i="57"/>
  <c r="AG802" i="57"/>
  <c r="AF802" i="57"/>
  <c r="AE802" i="57"/>
  <c r="AD802" i="57"/>
  <c r="AC802" i="57"/>
  <c r="AK801" i="57"/>
  <c r="AJ801" i="57"/>
  <c r="AI801" i="57"/>
  <c r="AH801" i="57"/>
  <c r="AG801" i="57"/>
  <c r="AF801" i="57"/>
  <c r="AE801" i="57"/>
  <c r="AD801" i="57"/>
  <c r="AC801" i="57"/>
  <c r="AK800" i="57"/>
  <c r="AJ800" i="57"/>
  <c r="AI800" i="57"/>
  <c r="AH800" i="57"/>
  <c r="AG800" i="57"/>
  <c r="AF800" i="57"/>
  <c r="AE800" i="57"/>
  <c r="AD800" i="57"/>
  <c r="AC800" i="57"/>
  <c r="AK799" i="57"/>
  <c r="AJ799" i="57"/>
  <c r="AI799" i="57"/>
  <c r="AH799" i="57"/>
  <c r="AG799" i="57"/>
  <c r="AF799" i="57"/>
  <c r="AE799" i="57"/>
  <c r="AD799" i="57"/>
  <c r="AC799" i="57"/>
  <c r="AK798" i="57"/>
  <c r="AJ798" i="57"/>
  <c r="AI798" i="57"/>
  <c r="AH798" i="57"/>
  <c r="AG798" i="57"/>
  <c r="AF798" i="57"/>
  <c r="AE798" i="57"/>
  <c r="AD798" i="57"/>
  <c r="AC798" i="57"/>
  <c r="AK797" i="57"/>
  <c r="AJ797" i="57"/>
  <c r="AI797" i="57"/>
  <c r="AH797" i="57"/>
  <c r="AG797" i="57"/>
  <c r="AF797" i="57"/>
  <c r="AE797" i="57"/>
  <c r="AD797" i="57"/>
  <c r="AC797" i="57"/>
  <c r="AK796" i="57"/>
  <c r="AJ796" i="57"/>
  <c r="AI796" i="57"/>
  <c r="AH796" i="57"/>
  <c r="AG796" i="57"/>
  <c r="AF796" i="57"/>
  <c r="AE796" i="57"/>
  <c r="AD796" i="57"/>
  <c r="AC796" i="57"/>
  <c r="AK795" i="57"/>
  <c r="AJ795" i="57"/>
  <c r="AI795" i="57"/>
  <c r="AH795" i="57"/>
  <c r="AG795" i="57"/>
  <c r="AF795" i="57"/>
  <c r="AE795" i="57"/>
  <c r="AD795" i="57"/>
  <c r="AC795" i="57"/>
  <c r="AK794" i="57"/>
  <c r="AJ794" i="57"/>
  <c r="AI794" i="57"/>
  <c r="AH794" i="57"/>
  <c r="AG794" i="57"/>
  <c r="AF794" i="57"/>
  <c r="AE794" i="57"/>
  <c r="AD794" i="57"/>
  <c r="AC794" i="57"/>
  <c r="AK793" i="57"/>
  <c r="AJ793" i="57"/>
  <c r="AI793" i="57"/>
  <c r="AH793" i="57"/>
  <c r="AG793" i="57"/>
  <c r="AF793" i="57"/>
  <c r="AE793" i="57"/>
  <c r="AD793" i="57"/>
  <c r="AC793" i="57"/>
  <c r="AK792" i="57"/>
  <c r="AJ792" i="57"/>
  <c r="AI792" i="57"/>
  <c r="AH792" i="57"/>
  <c r="AG792" i="57"/>
  <c r="AF792" i="57"/>
  <c r="AE792" i="57"/>
  <c r="AD792" i="57"/>
  <c r="AC792" i="57"/>
  <c r="AK791" i="57"/>
  <c r="AJ791" i="57"/>
  <c r="AI791" i="57"/>
  <c r="AH791" i="57"/>
  <c r="AG791" i="57"/>
  <c r="AF791" i="57"/>
  <c r="AE791" i="57"/>
  <c r="AD791" i="57"/>
  <c r="AC791" i="57"/>
  <c r="AK790" i="57"/>
  <c r="AJ790" i="57"/>
  <c r="AI790" i="57"/>
  <c r="AH790" i="57"/>
  <c r="AG790" i="57"/>
  <c r="AF790" i="57"/>
  <c r="AE790" i="57"/>
  <c r="AD790" i="57"/>
  <c r="AC790" i="57"/>
  <c r="AK789" i="57"/>
  <c r="AJ789" i="57"/>
  <c r="AI789" i="57"/>
  <c r="AH789" i="57"/>
  <c r="AG789" i="57"/>
  <c r="AF789" i="57"/>
  <c r="AE789" i="57"/>
  <c r="AD789" i="57"/>
  <c r="AC789" i="57"/>
  <c r="AK788" i="57"/>
  <c r="AJ788" i="57"/>
  <c r="AI788" i="57"/>
  <c r="AH788" i="57"/>
  <c r="AG788" i="57"/>
  <c r="AF788" i="57"/>
  <c r="AE788" i="57"/>
  <c r="AD788" i="57"/>
  <c r="AC788" i="57"/>
  <c r="AK787" i="57"/>
  <c r="AJ787" i="57"/>
  <c r="AI787" i="57"/>
  <c r="AH787" i="57"/>
  <c r="AG787" i="57"/>
  <c r="AF787" i="57"/>
  <c r="AE787" i="57"/>
  <c r="AD787" i="57"/>
  <c r="AC787" i="57"/>
  <c r="AK786" i="57"/>
  <c r="AJ786" i="57"/>
  <c r="AI786" i="57"/>
  <c r="AH786" i="57"/>
  <c r="AG786" i="57"/>
  <c r="AF786" i="57"/>
  <c r="AE786" i="57"/>
  <c r="AD786" i="57"/>
  <c r="AC786" i="57"/>
  <c r="AK785" i="57"/>
  <c r="AJ785" i="57"/>
  <c r="AI785" i="57"/>
  <c r="AH785" i="57"/>
  <c r="AG785" i="57"/>
  <c r="AF785" i="57"/>
  <c r="AE785" i="57"/>
  <c r="AD785" i="57"/>
  <c r="AC785" i="57"/>
  <c r="AK784" i="57"/>
  <c r="AJ784" i="57"/>
  <c r="AI784" i="57"/>
  <c r="AH784" i="57"/>
  <c r="AG784" i="57"/>
  <c r="AF784" i="57"/>
  <c r="AE784" i="57"/>
  <c r="AD784" i="57"/>
  <c r="AC784" i="57"/>
  <c r="AK783" i="57"/>
  <c r="AJ783" i="57"/>
  <c r="AI783" i="57"/>
  <c r="AH783" i="57"/>
  <c r="AG783" i="57"/>
  <c r="AF783" i="57"/>
  <c r="AE783" i="57"/>
  <c r="AD783" i="57"/>
  <c r="AC783" i="57"/>
  <c r="AK782" i="57"/>
  <c r="AJ782" i="57"/>
  <c r="AI782" i="57"/>
  <c r="AH782" i="57"/>
  <c r="AG782" i="57"/>
  <c r="AF782" i="57"/>
  <c r="AE782" i="57"/>
  <c r="AD782" i="57"/>
  <c r="AC782" i="57"/>
  <c r="AK781" i="57"/>
  <c r="AJ781" i="57"/>
  <c r="AI781" i="57"/>
  <c r="AH781" i="57"/>
  <c r="AG781" i="57"/>
  <c r="AF781" i="57"/>
  <c r="AE781" i="57"/>
  <c r="AD781" i="57"/>
  <c r="AC781" i="57"/>
  <c r="AK780" i="57"/>
  <c r="AJ780" i="57"/>
  <c r="AI780" i="57"/>
  <c r="AH780" i="57"/>
  <c r="AG780" i="57"/>
  <c r="AF780" i="57"/>
  <c r="AE780" i="57"/>
  <c r="AD780" i="57"/>
  <c r="AC780" i="57"/>
  <c r="AK779" i="57"/>
  <c r="AJ779" i="57"/>
  <c r="AI779" i="57"/>
  <c r="AH779" i="57"/>
  <c r="AG779" i="57"/>
  <c r="AF779" i="57"/>
  <c r="AE779" i="57"/>
  <c r="AD779" i="57"/>
  <c r="AC779" i="57"/>
  <c r="AK778" i="57"/>
  <c r="AJ778" i="57"/>
  <c r="AI778" i="57"/>
  <c r="AH778" i="57"/>
  <c r="AG778" i="57"/>
  <c r="AF778" i="57"/>
  <c r="AE778" i="57"/>
  <c r="AD778" i="57"/>
  <c r="AC778" i="57"/>
  <c r="AK777" i="57"/>
  <c r="AJ777" i="57"/>
  <c r="AI777" i="57"/>
  <c r="AH777" i="57"/>
  <c r="AG777" i="57"/>
  <c r="AF777" i="57"/>
  <c r="AE777" i="57"/>
  <c r="AD777" i="57"/>
  <c r="AC777" i="57"/>
  <c r="AK776" i="57"/>
  <c r="AJ776" i="57"/>
  <c r="AI776" i="57"/>
  <c r="AH776" i="57"/>
  <c r="AG776" i="57"/>
  <c r="AF776" i="57"/>
  <c r="AE776" i="57"/>
  <c r="AD776" i="57"/>
  <c r="AC776" i="57"/>
  <c r="AK775" i="57"/>
  <c r="AJ775" i="57"/>
  <c r="AI775" i="57"/>
  <c r="AH775" i="57"/>
  <c r="AG775" i="57"/>
  <c r="AF775" i="57"/>
  <c r="AE775" i="57"/>
  <c r="AD775" i="57"/>
  <c r="AC775" i="57"/>
  <c r="AK774" i="57"/>
  <c r="AJ774" i="57"/>
  <c r="AI774" i="57"/>
  <c r="AH774" i="57"/>
  <c r="AG774" i="57"/>
  <c r="AF774" i="57"/>
  <c r="AE774" i="57"/>
  <c r="AD774" i="57"/>
  <c r="AC774" i="57"/>
  <c r="AK773" i="57"/>
  <c r="AJ773" i="57"/>
  <c r="AI773" i="57"/>
  <c r="AH773" i="57"/>
  <c r="AG773" i="57"/>
  <c r="AF773" i="57"/>
  <c r="AE773" i="57"/>
  <c r="AD773" i="57"/>
  <c r="AC773" i="57"/>
  <c r="AK772" i="57"/>
  <c r="AJ772" i="57"/>
  <c r="AI772" i="57"/>
  <c r="AH772" i="57"/>
  <c r="AG772" i="57"/>
  <c r="AF772" i="57"/>
  <c r="AE772" i="57"/>
  <c r="AD772" i="57"/>
  <c r="AC772" i="57"/>
  <c r="AK771" i="57"/>
  <c r="AJ771" i="57"/>
  <c r="AI771" i="57"/>
  <c r="AH771" i="57"/>
  <c r="AG771" i="57"/>
  <c r="AF771" i="57"/>
  <c r="AE771" i="57"/>
  <c r="AD771" i="57"/>
  <c r="AC771" i="57"/>
  <c r="AK770" i="57"/>
  <c r="AJ770" i="57"/>
  <c r="AI770" i="57"/>
  <c r="AH770" i="57"/>
  <c r="AG770" i="57"/>
  <c r="AF770" i="57"/>
  <c r="AE770" i="57"/>
  <c r="AD770" i="57"/>
  <c r="AC770" i="57"/>
  <c r="AK769" i="57"/>
  <c r="AJ769" i="57"/>
  <c r="AI769" i="57"/>
  <c r="AH769" i="57"/>
  <c r="AG769" i="57"/>
  <c r="AF769" i="57"/>
  <c r="AE769" i="57"/>
  <c r="AD769" i="57"/>
  <c r="AC769" i="57"/>
  <c r="AK768" i="57"/>
  <c r="AJ768" i="57"/>
  <c r="AI768" i="57"/>
  <c r="AH768" i="57"/>
  <c r="AG768" i="57"/>
  <c r="AF768" i="57"/>
  <c r="AE768" i="57"/>
  <c r="AD768" i="57"/>
  <c r="AC768" i="57"/>
  <c r="AK767" i="57"/>
  <c r="AJ767" i="57"/>
  <c r="AI767" i="57"/>
  <c r="AH767" i="57"/>
  <c r="AG767" i="57"/>
  <c r="AF767" i="57"/>
  <c r="AE767" i="57"/>
  <c r="AD767" i="57"/>
  <c r="AC767" i="57"/>
  <c r="AK766" i="57"/>
  <c r="AJ766" i="57"/>
  <c r="AI766" i="57"/>
  <c r="AH766" i="57"/>
  <c r="AG766" i="57"/>
  <c r="AF766" i="57"/>
  <c r="AE766" i="57"/>
  <c r="AD766" i="57"/>
  <c r="AC766" i="57"/>
  <c r="AK765" i="57"/>
  <c r="AJ765" i="57"/>
  <c r="AI765" i="57"/>
  <c r="AH765" i="57"/>
  <c r="AG765" i="57"/>
  <c r="AF765" i="57"/>
  <c r="AE765" i="57"/>
  <c r="AD765" i="57"/>
  <c r="AC765" i="57"/>
  <c r="AK764" i="57"/>
  <c r="AJ764" i="57"/>
  <c r="AI764" i="57"/>
  <c r="AH764" i="57"/>
  <c r="AG764" i="57"/>
  <c r="AF764" i="57"/>
  <c r="AE764" i="57"/>
  <c r="AD764" i="57"/>
  <c r="AC764" i="57"/>
  <c r="AK763" i="57"/>
  <c r="AJ763" i="57"/>
  <c r="AI763" i="57"/>
  <c r="AH763" i="57"/>
  <c r="AG763" i="57"/>
  <c r="AF763" i="57"/>
  <c r="AE763" i="57"/>
  <c r="AD763" i="57"/>
  <c r="AC763" i="57"/>
  <c r="AK762" i="57"/>
  <c r="AJ762" i="57"/>
  <c r="AI762" i="57"/>
  <c r="AH762" i="57"/>
  <c r="AG762" i="57"/>
  <c r="AF762" i="57"/>
  <c r="AE762" i="57"/>
  <c r="AD762" i="57"/>
  <c r="AC762" i="57"/>
  <c r="AK761" i="57"/>
  <c r="AJ761" i="57"/>
  <c r="AI761" i="57"/>
  <c r="AH761" i="57"/>
  <c r="AG761" i="57"/>
  <c r="AF761" i="57"/>
  <c r="AE761" i="57"/>
  <c r="AD761" i="57"/>
  <c r="AC761" i="57"/>
  <c r="AK760" i="57"/>
  <c r="AJ760" i="57"/>
  <c r="AI760" i="57"/>
  <c r="AH760" i="57"/>
  <c r="AG760" i="57"/>
  <c r="AF760" i="57"/>
  <c r="AE760" i="57"/>
  <c r="AD760" i="57"/>
  <c r="AC760" i="57"/>
  <c r="AK759" i="57"/>
  <c r="AJ759" i="57"/>
  <c r="AI759" i="57"/>
  <c r="AH759" i="57"/>
  <c r="AG759" i="57"/>
  <c r="AF759" i="57"/>
  <c r="AE759" i="57"/>
  <c r="AD759" i="57"/>
  <c r="AC759" i="57"/>
  <c r="AK758" i="57"/>
  <c r="AJ758" i="57"/>
  <c r="AI758" i="57"/>
  <c r="AH758" i="57"/>
  <c r="AG758" i="57"/>
  <c r="AF758" i="57"/>
  <c r="AE758" i="57"/>
  <c r="AD758" i="57"/>
  <c r="AC758" i="57"/>
  <c r="AK757" i="57"/>
  <c r="AJ757" i="57"/>
  <c r="AI757" i="57"/>
  <c r="AH757" i="57"/>
  <c r="AG757" i="57"/>
  <c r="AF757" i="57"/>
  <c r="AE757" i="57"/>
  <c r="AD757" i="57"/>
  <c r="AC757" i="57"/>
  <c r="AK756" i="57"/>
  <c r="AJ756" i="57"/>
  <c r="AI756" i="57"/>
  <c r="AH756" i="57"/>
  <c r="AG756" i="57"/>
  <c r="AF756" i="57"/>
  <c r="AE756" i="57"/>
  <c r="AD756" i="57"/>
  <c r="AC756" i="57"/>
  <c r="AK755" i="57"/>
  <c r="AJ755" i="57"/>
  <c r="AI755" i="57"/>
  <c r="AH755" i="57"/>
  <c r="AG755" i="57"/>
  <c r="AF755" i="57"/>
  <c r="AE755" i="57"/>
  <c r="AD755" i="57"/>
  <c r="AC755" i="57"/>
  <c r="AK754" i="57"/>
  <c r="AJ754" i="57"/>
  <c r="AI754" i="57"/>
  <c r="AH754" i="57"/>
  <c r="AG754" i="57"/>
  <c r="AF754" i="57"/>
  <c r="AE754" i="57"/>
  <c r="AD754" i="57"/>
  <c r="AC754" i="57"/>
  <c r="AK753" i="57"/>
  <c r="AJ753" i="57"/>
  <c r="AI753" i="57"/>
  <c r="AH753" i="57"/>
  <c r="AG753" i="57"/>
  <c r="AF753" i="57"/>
  <c r="AE753" i="57"/>
  <c r="AD753" i="57"/>
  <c r="AC753" i="57"/>
  <c r="AK752" i="57"/>
  <c r="AJ752" i="57"/>
  <c r="AI752" i="57"/>
  <c r="AH752" i="57"/>
  <c r="AG752" i="57"/>
  <c r="AF752" i="57"/>
  <c r="AE752" i="57"/>
  <c r="AD752" i="57"/>
  <c r="AC752" i="57"/>
  <c r="AK751" i="57"/>
  <c r="AJ751" i="57"/>
  <c r="AI751" i="57"/>
  <c r="AH751" i="57"/>
  <c r="AG751" i="57"/>
  <c r="AF751" i="57"/>
  <c r="AE751" i="57"/>
  <c r="AD751" i="57"/>
  <c r="AC751" i="57"/>
  <c r="AK750" i="57"/>
  <c r="AJ750" i="57"/>
  <c r="AI750" i="57"/>
  <c r="AH750" i="57"/>
  <c r="AG750" i="57"/>
  <c r="AF750" i="57"/>
  <c r="AE750" i="57"/>
  <c r="AD750" i="57"/>
  <c r="AC750" i="57"/>
  <c r="AK749" i="57"/>
  <c r="AJ749" i="57"/>
  <c r="AI749" i="57"/>
  <c r="AH749" i="57"/>
  <c r="AG749" i="57"/>
  <c r="AF749" i="57"/>
  <c r="AE749" i="57"/>
  <c r="AD749" i="57"/>
  <c r="AC749" i="57"/>
  <c r="AK748" i="57"/>
  <c r="AJ748" i="57"/>
  <c r="AI748" i="57"/>
  <c r="AH748" i="57"/>
  <c r="AG748" i="57"/>
  <c r="AF748" i="57"/>
  <c r="AE748" i="57"/>
  <c r="AD748" i="57"/>
  <c r="AC748" i="57"/>
  <c r="AK747" i="57"/>
  <c r="AJ747" i="57"/>
  <c r="AI747" i="57"/>
  <c r="AH747" i="57"/>
  <c r="AG747" i="57"/>
  <c r="AF747" i="57"/>
  <c r="AE747" i="57"/>
  <c r="AD747" i="57"/>
  <c r="AC747" i="57"/>
  <c r="AK746" i="57"/>
  <c r="AJ746" i="57"/>
  <c r="AI746" i="57"/>
  <c r="AH746" i="57"/>
  <c r="AG746" i="57"/>
  <c r="AF746" i="57"/>
  <c r="AE746" i="57"/>
  <c r="AD746" i="57"/>
  <c r="AC746" i="57"/>
  <c r="AK745" i="57"/>
  <c r="AJ745" i="57"/>
  <c r="AI745" i="57"/>
  <c r="AH745" i="57"/>
  <c r="AG745" i="57"/>
  <c r="AF745" i="57"/>
  <c r="AE745" i="57"/>
  <c r="AD745" i="57"/>
  <c r="AC745" i="57"/>
  <c r="AK744" i="57"/>
  <c r="AJ744" i="57"/>
  <c r="AI744" i="57"/>
  <c r="AH744" i="57"/>
  <c r="AG744" i="57"/>
  <c r="AF744" i="57"/>
  <c r="AE744" i="57"/>
  <c r="AD744" i="57"/>
  <c r="AC744" i="57"/>
  <c r="AK743" i="57"/>
  <c r="AJ743" i="57"/>
  <c r="AI743" i="57"/>
  <c r="AH743" i="57"/>
  <c r="AG743" i="57"/>
  <c r="AF743" i="57"/>
  <c r="AE743" i="57"/>
  <c r="AD743" i="57"/>
  <c r="AC743" i="57"/>
  <c r="AK742" i="57"/>
  <c r="AJ742" i="57"/>
  <c r="AI742" i="57"/>
  <c r="AH742" i="57"/>
  <c r="AG742" i="57"/>
  <c r="AF742" i="57"/>
  <c r="AE742" i="57"/>
  <c r="AD742" i="57"/>
  <c r="AC742" i="57"/>
  <c r="AK741" i="57"/>
  <c r="AJ741" i="57"/>
  <c r="AI741" i="57"/>
  <c r="AH741" i="57"/>
  <c r="AG741" i="57"/>
  <c r="AF741" i="57"/>
  <c r="AE741" i="57"/>
  <c r="AD741" i="57"/>
  <c r="AC741" i="57"/>
  <c r="AK740" i="57"/>
  <c r="AJ740" i="57"/>
  <c r="AI740" i="57"/>
  <c r="AH740" i="57"/>
  <c r="AG740" i="57"/>
  <c r="AF740" i="57"/>
  <c r="AE740" i="57"/>
  <c r="AD740" i="57"/>
  <c r="AC740" i="57"/>
  <c r="AK739" i="57"/>
  <c r="AJ739" i="57"/>
  <c r="AI739" i="57"/>
  <c r="AH739" i="57"/>
  <c r="AG739" i="57"/>
  <c r="AF739" i="57"/>
  <c r="AE739" i="57"/>
  <c r="AD739" i="57"/>
  <c r="AC739" i="57"/>
  <c r="AK738" i="57"/>
  <c r="AJ738" i="57"/>
  <c r="AI738" i="57"/>
  <c r="AH738" i="57"/>
  <c r="AG738" i="57"/>
  <c r="AF738" i="57"/>
  <c r="AE738" i="57"/>
  <c r="AD738" i="57"/>
  <c r="AC738" i="57"/>
  <c r="AK737" i="57"/>
  <c r="AJ737" i="57"/>
  <c r="AI737" i="57"/>
  <c r="AH737" i="57"/>
  <c r="AG737" i="57"/>
  <c r="AF737" i="57"/>
  <c r="AE737" i="57"/>
  <c r="AD737" i="57"/>
  <c r="AC737" i="57"/>
  <c r="AK736" i="57"/>
  <c r="AJ736" i="57"/>
  <c r="AI736" i="57"/>
  <c r="AH736" i="57"/>
  <c r="AG736" i="57"/>
  <c r="AF736" i="57"/>
  <c r="AE736" i="57"/>
  <c r="AD736" i="57"/>
  <c r="AC736" i="57"/>
  <c r="AK735" i="57"/>
  <c r="AJ735" i="57"/>
  <c r="AI735" i="57"/>
  <c r="AH735" i="57"/>
  <c r="AG735" i="57"/>
  <c r="AF735" i="57"/>
  <c r="AE735" i="57"/>
  <c r="AD735" i="57"/>
  <c r="AC735" i="57"/>
  <c r="AK734" i="57"/>
  <c r="AJ734" i="57"/>
  <c r="AI734" i="57"/>
  <c r="AH734" i="57"/>
  <c r="AG734" i="57"/>
  <c r="AF734" i="57"/>
  <c r="AE734" i="57"/>
  <c r="AD734" i="57"/>
  <c r="AC734" i="57"/>
  <c r="AK733" i="57"/>
  <c r="AJ733" i="57"/>
  <c r="AI733" i="57"/>
  <c r="AH733" i="57"/>
  <c r="AG733" i="57"/>
  <c r="AF733" i="57"/>
  <c r="AE733" i="57"/>
  <c r="AD733" i="57"/>
  <c r="AC733" i="57"/>
  <c r="AK732" i="57"/>
  <c r="AJ732" i="57"/>
  <c r="AI732" i="57"/>
  <c r="AH732" i="57"/>
  <c r="AG732" i="57"/>
  <c r="AF732" i="57"/>
  <c r="AE732" i="57"/>
  <c r="AD732" i="57"/>
  <c r="AC732" i="57"/>
  <c r="AK731" i="57"/>
  <c r="AJ731" i="57"/>
  <c r="AI731" i="57"/>
  <c r="AH731" i="57"/>
  <c r="AG731" i="57"/>
  <c r="AF731" i="57"/>
  <c r="AE731" i="57"/>
  <c r="AD731" i="57"/>
  <c r="AC731" i="57"/>
  <c r="AK730" i="57"/>
  <c r="AJ730" i="57"/>
  <c r="AI730" i="57"/>
  <c r="AH730" i="57"/>
  <c r="AG730" i="57"/>
  <c r="AF730" i="57"/>
  <c r="AE730" i="57"/>
  <c r="AD730" i="57"/>
  <c r="AC730" i="57"/>
  <c r="AK729" i="57"/>
  <c r="AJ729" i="57"/>
  <c r="AI729" i="57"/>
  <c r="AH729" i="57"/>
  <c r="AG729" i="57"/>
  <c r="AF729" i="57"/>
  <c r="AE729" i="57"/>
  <c r="AD729" i="57"/>
  <c r="AC729" i="57"/>
  <c r="AK728" i="57"/>
  <c r="AJ728" i="57"/>
  <c r="AI728" i="57"/>
  <c r="AH728" i="57"/>
  <c r="AG728" i="57"/>
  <c r="AF728" i="57"/>
  <c r="AE728" i="57"/>
  <c r="AD728" i="57"/>
  <c r="AC728" i="57"/>
  <c r="AK727" i="57"/>
  <c r="AJ727" i="57"/>
  <c r="AI727" i="57"/>
  <c r="AH727" i="57"/>
  <c r="AG727" i="57"/>
  <c r="AF727" i="57"/>
  <c r="AE727" i="57"/>
  <c r="AD727" i="57"/>
  <c r="AC727" i="57"/>
  <c r="AK726" i="57"/>
  <c r="AJ726" i="57"/>
  <c r="AI726" i="57"/>
  <c r="AH726" i="57"/>
  <c r="AG726" i="57"/>
  <c r="AF726" i="57"/>
  <c r="AE726" i="57"/>
  <c r="AD726" i="57"/>
  <c r="AC726" i="57"/>
  <c r="AK725" i="57"/>
  <c r="AJ725" i="57"/>
  <c r="AI725" i="57"/>
  <c r="AH725" i="57"/>
  <c r="AG725" i="57"/>
  <c r="AF725" i="57"/>
  <c r="AE725" i="57"/>
  <c r="AD725" i="57"/>
  <c r="AC725" i="57"/>
  <c r="AK724" i="57"/>
  <c r="AJ724" i="57"/>
  <c r="AI724" i="57"/>
  <c r="AH724" i="57"/>
  <c r="AG724" i="57"/>
  <c r="AF724" i="57"/>
  <c r="AE724" i="57"/>
  <c r="AD724" i="57"/>
  <c r="AC724" i="57"/>
  <c r="AK723" i="57"/>
  <c r="AJ723" i="57"/>
  <c r="AI723" i="57"/>
  <c r="AH723" i="57"/>
  <c r="AG723" i="57"/>
  <c r="AF723" i="57"/>
  <c r="AE723" i="57"/>
  <c r="AD723" i="57"/>
  <c r="AC723" i="57"/>
  <c r="AK722" i="57"/>
  <c r="AJ722" i="57"/>
  <c r="AI722" i="57"/>
  <c r="AH722" i="57"/>
  <c r="AG722" i="57"/>
  <c r="AF722" i="57"/>
  <c r="AE722" i="57"/>
  <c r="AD722" i="57"/>
  <c r="AC722" i="57"/>
  <c r="AK721" i="57"/>
  <c r="AJ721" i="57"/>
  <c r="AI721" i="57"/>
  <c r="AH721" i="57"/>
  <c r="AG721" i="57"/>
  <c r="AF721" i="57"/>
  <c r="AE721" i="57"/>
  <c r="AD721" i="57"/>
  <c r="AC721" i="57"/>
  <c r="AK720" i="57"/>
  <c r="AJ720" i="57"/>
  <c r="AI720" i="57"/>
  <c r="AH720" i="57"/>
  <c r="AG720" i="57"/>
  <c r="AF720" i="57"/>
  <c r="AE720" i="57"/>
  <c r="AD720" i="57"/>
  <c r="AC720" i="57"/>
  <c r="AK719" i="57"/>
  <c r="AJ719" i="57"/>
  <c r="AI719" i="57"/>
  <c r="AH719" i="57"/>
  <c r="AG719" i="57"/>
  <c r="AF719" i="57"/>
  <c r="AE719" i="57"/>
  <c r="AD719" i="57"/>
  <c r="AC719" i="57"/>
  <c r="AK718" i="57"/>
  <c r="AJ718" i="57"/>
  <c r="AI718" i="57"/>
  <c r="AH718" i="57"/>
  <c r="AG718" i="57"/>
  <c r="AF718" i="57"/>
  <c r="AE718" i="57"/>
  <c r="AD718" i="57"/>
  <c r="AC718" i="57"/>
  <c r="AK717" i="57"/>
  <c r="AJ717" i="57"/>
  <c r="AI717" i="57"/>
  <c r="AH717" i="57"/>
  <c r="AG717" i="57"/>
  <c r="AF717" i="57"/>
  <c r="AE717" i="57"/>
  <c r="AD717" i="57"/>
  <c r="AC717" i="57"/>
  <c r="AK716" i="57"/>
  <c r="AJ716" i="57"/>
  <c r="AI716" i="57"/>
  <c r="AH716" i="57"/>
  <c r="AG716" i="57"/>
  <c r="AF716" i="57"/>
  <c r="AE716" i="57"/>
  <c r="AD716" i="57"/>
  <c r="AC716" i="57"/>
  <c r="AK715" i="57"/>
  <c r="AJ715" i="57"/>
  <c r="AI715" i="57"/>
  <c r="AH715" i="57"/>
  <c r="AG715" i="57"/>
  <c r="AF715" i="57"/>
  <c r="AE715" i="57"/>
  <c r="AD715" i="57"/>
  <c r="AC715" i="57"/>
  <c r="AK714" i="57"/>
  <c r="AJ714" i="57"/>
  <c r="AI714" i="57"/>
  <c r="AH714" i="57"/>
  <c r="AG714" i="57"/>
  <c r="AF714" i="57"/>
  <c r="AE714" i="57"/>
  <c r="AD714" i="57"/>
  <c r="AC714" i="57"/>
  <c r="AK713" i="57"/>
  <c r="AJ713" i="57"/>
  <c r="AI713" i="57"/>
  <c r="AH713" i="57"/>
  <c r="AG713" i="57"/>
  <c r="AF713" i="57"/>
  <c r="AE713" i="57"/>
  <c r="AD713" i="57"/>
  <c r="AC713" i="57"/>
  <c r="AK712" i="57"/>
  <c r="AJ712" i="57"/>
  <c r="AI712" i="57"/>
  <c r="AH712" i="57"/>
  <c r="AG712" i="57"/>
  <c r="AF712" i="57"/>
  <c r="AE712" i="57"/>
  <c r="AD712" i="57"/>
  <c r="AC712" i="57"/>
  <c r="AK711" i="57"/>
  <c r="AJ711" i="57"/>
  <c r="AI711" i="57"/>
  <c r="AH711" i="57"/>
  <c r="AG711" i="57"/>
  <c r="AF711" i="57"/>
  <c r="AE711" i="57"/>
  <c r="AD711" i="57"/>
  <c r="AC711" i="57"/>
  <c r="AK710" i="57"/>
  <c r="AJ710" i="57"/>
  <c r="AI710" i="57"/>
  <c r="AH710" i="57"/>
  <c r="AG710" i="57"/>
  <c r="AF710" i="57"/>
  <c r="AE710" i="57"/>
  <c r="AD710" i="57"/>
  <c r="AC710" i="57"/>
  <c r="AK709" i="57"/>
  <c r="AJ709" i="57"/>
  <c r="AI709" i="57"/>
  <c r="AH709" i="57"/>
  <c r="AG709" i="57"/>
  <c r="AF709" i="57"/>
  <c r="AE709" i="57"/>
  <c r="AD709" i="57"/>
  <c r="AC709" i="57"/>
  <c r="AK708" i="57"/>
  <c r="AJ708" i="57"/>
  <c r="AI708" i="57"/>
  <c r="AH708" i="57"/>
  <c r="AG708" i="57"/>
  <c r="AF708" i="57"/>
  <c r="AE708" i="57"/>
  <c r="AD708" i="57"/>
  <c r="AC708" i="57"/>
  <c r="AK707" i="57"/>
  <c r="AJ707" i="57"/>
  <c r="AI707" i="57"/>
  <c r="AH707" i="57"/>
  <c r="AG707" i="57"/>
  <c r="AF707" i="57"/>
  <c r="AE707" i="57"/>
  <c r="AD707" i="57"/>
  <c r="AC707" i="57"/>
  <c r="AK706" i="57"/>
  <c r="AJ706" i="57"/>
  <c r="AI706" i="57"/>
  <c r="AH706" i="57"/>
  <c r="AG706" i="57"/>
  <c r="AF706" i="57"/>
  <c r="AE706" i="57"/>
  <c r="AD706" i="57"/>
  <c r="AC706" i="57"/>
  <c r="AK705" i="57"/>
  <c r="AJ705" i="57"/>
  <c r="AI705" i="57"/>
  <c r="AH705" i="57"/>
  <c r="AG705" i="57"/>
  <c r="AF705" i="57"/>
  <c r="AE705" i="57"/>
  <c r="AD705" i="57"/>
  <c r="AC705" i="57"/>
  <c r="AK704" i="57"/>
  <c r="AJ704" i="57"/>
  <c r="AI704" i="57"/>
  <c r="AH704" i="57"/>
  <c r="AG704" i="57"/>
  <c r="AF704" i="57"/>
  <c r="AE704" i="57"/>
  <c r="AD704" i="57"/>
  <c r="AC704" i="57"/>
  <c r="AK703" i="57"/>
  <c r="AJ703" i="57"/>
  <c r="AI703" i="57"/>
  <c r="AH703" i="57"/>
  <c r="AG703" i="57"/>
  <c r="AF703" i="57"/>
  <c r="AE703" i="57"/>
  <c r="AD703" i="57"/>
  <c r="AC703" i="57"/>
  <c r="AK702" i="57"/>
  <c r="AJ702" i="57"/>
  <c r="AI702" i="57"/>
  <c r="AH702" i="57"/>
  <c r="AG702" i="57"/>
  <c r="AF702" i="57"/>
  <c r="AE702" i="57"/>
  <c r="AD702" i="57"/>
  <c r="AC702" i="57"/>
  <c r="AK701" i="57"/>
  <c r="AJ701" i="57"/>
  <c r="AI701" i="57"/>
  <c r="AH701" i="57"/>
  <c r="AG701" i="57"/>
  <c r="AF701" i="57"/>
  <c r="AE701" i="57"/>
  <c r="AD701" i="57"/>
  <c r="AC701" i="57"/>
  <c r="AK700" i="57"/>
  <c r="AJ700" i="57"/>
  <c r="AI700" i="57"/>
  <c r="AH700" i="57"/>
  <c r="AG700" i="57"/>
  <c r="AF700" i="57"/>
  <c r="AE700" i="57"/>
  <c r="AD700" i="57"/>
  <c r="AC700" i="57"/>
  <c r="AK699" i="57"/>
  <c r="AJ699" i="57"/>
  <c r="AI699" i="57"/>
  <c r="AH699" i="57"/>
  <c r="AG699" i="57"/>
  <c r="AF699" i="57"/>
  <c r="AE699" i="57"/>
  <c r="AD699" i="57"/>
  <c r="AC699" i="57"/>
  <c r="AK698" i="57"/>
  <c r="AJ698" i="57"/>
  <c r="AI698" i="57"/>
  <c r="AH698" i="57"/>
  <c r="AG698" i="57"/>
  <c r="AF698" i="57"/>
  <c r="AE698" i="57"/>
  <c r="AD698" i="57"/>
  <c r="AC698" i="57"/>
  <c r="AK697" i="57"/>
  <c r="AJ697" i="57"/>
  <c r="AI697" i="57"/>
  <c r="AH697" i="57"/>
  <c r="AG697" i="57"/>
  <c r="AF697" i="57"/>
  <c r="AE697" i="57"/>
  <c r="AD697" i="57"/>
  <c r="AC697" i="57"/>
  <c r="AK696" i="57"/>
  <c r="AJ696" i="57"/>
  <c r="AI696" i="57"/>
  <c r="AH696" i="57"/>
  <c r="AG696" i="57"/>
  <c r="AF696" i="57"/>
  <c r="AE696" i="57"/>
  <c r="AD696" i="57"/>
  <c r="AC696" i="57"/>
  <c r="AK695" i="57"/>
  <c r="AJ695" i="57"/>
  <c r="AI695" i="57"/>
  <c r="AH695" i="57"/>
  <c r="AG695" i="57"/>
  <c r="AF695" i="57"/>
  <c r="AE695" i="57"/>
  <c r="AD695" i="57"/>
  <c r="AC695" i="57"/>
  <c r="AK694" i="57"/>
  <c r="AJ694" i="57"/>
  <c r="AI694" i="57"/>
  <c r="AH694" i="57"/>
  <c r="AG694" i="57"/>
  <c r="AF694" i="57"/>
  <c r="AE694" i="57"/>
  <c r="AD694" i="57"/>
  <c r="AC694" i="57"/>
  <c r="AK693" i="57"/>
  <c r="AJ693" i="57"/>
  <c r="AI693" i="57"/>
  <c r="AH693" i="57"/>
  <c r="AG693" i="57"/>
  <c r="AF693" i="57"/>
  <c r="AE693" i="57"/>
  <c r="AD693" i="57"/>
  <c r="AC693" i="57"/>
  <c r="AK692" i="57"/>
  <c r="AJ692" i="57"/>
  <c r="AI692" i="57"/>
  <c r="AH692" i="57"/>
  <c r="AG692" i="57"/>
  <c r="AF692" i="57"/>
  <c r="AE692" i="57"/>
  <c r="AD692" i="57"/>
  <c r="AC692" i="57"/>
  <c r="AK691" i="57"/>
  <c r="AJ691" i="57"/>
  <c r="AI691" i="57"/>
  <c r="AH691" i="57"/>
  <c r="AG691" i="57"/>
  <c r="AF691" i="57"/>
  <c r="AE691" i="57"/>
  <c r="AD691" i="57"/>
  <c r="AC691" i="57"/>
  <c r="AK690" i="57"/>
  <c r="AJ690" i="57"/>
  <c r="AI690" i="57"/>
  <c r="AH690" i="57"/>
  <c r="AG690" i="57"/>
  <c r="AF690" i="57"/>
  <c r="AE690" i="57"/>
  <c r="AD690" i="57"/>
  <c r="AC690" i="57"/>
  <c r="AK689" i="57"/>
  <c r="AJ689" i="57"/>
  <c r="AI689" i="57"/>
  <c r="AH689" i="57"/>
  <c r="AG689" i="57"/>
  <c r="AF689" i="57"/>
  <c r="AE689" i="57"/>
  <c r="AD689" i="57"/>
  <c r="AC689" i="57"/>
  <c r="AK688" i="57"/>
  <c r="AJ688" i="57"/>
  <c r="AI688" i="57"/>
  <c r="AH688" i="57"/>
  <c r="AG688" i="57"/>
  <c r="AF688" i="57"/>
  <c r="AE688" i="57"/>
  <c r="AD688" i="57"/>
  <c r="AC688" i="57"/>
  <c r="AK687" i="57"/>
  <c r="AJ687" i="57"/>
  <c r="AI687" i="57"/>
  <c r="AH687" i="57"/>
  <c r="AG687" i="57"/>
  <c r="AF687" i="57"/>
  <c r="AE687" i="57"/>
  <c r="AD687" i="57"/>
  <c r="AC687" i="57"/>
  <c r="AK686" i="57"/>
  <c r="AJ686" i="57"/>
  <c r="AI686" i="57"/>
  <c r="AH686" i="57"/>
  <c r="AG686" i="57"/>
  <c r="AF686" i="57"/>
  <c r="AE686" i="57"/>
  <c r="AD686" i="57"/>
  <c r="AC686" i="57"/>
  <c r="AK685" i="57"/>
  <c r="AJ685" i="57"/>
  <c r="AI685" i="57"/>
  <c r="AH685" i="57"/>
  <c r="AG685" i="57"/>
  <c r="AF685" i="57"/>
  <c r="AE685" i="57"/>
  <c r="AD685" i="57"/>
  <c r="AC685" i="57"/>
  <c r="AK684" i="57"/>
  <c r="AJ684" i="57"/>
  <c r="AI684" i="57"/>
  <c r="AH684" i="57"/>
  <c r="AG684" i="57"/>
  <c r="AF684" i="57"/>
  <c r="AE684" i="57"/>
  <c r="AD684" i="57"/>
  <c r="AC684" i="57"/>
  <c r="AK683" i="57"/>
  <c r="AJ683" i="57"/>
  <c r="AI683" i="57"/>
  <c r="AH683" i="57"/>
  <c r="AG683" i="57"/>
  <c r="AF683" i="57"/>
  <c r="AE683" i="57"/>
  <c r="AD683" i="57"/>
  <c r="AC683" i="57"/>
  <c r="AK682" i="57"/>
  <c r="AJ682" i="57"/>
  <c r="AI682" i="57"/>
  <c r="AH682" i="57"/>
  <c r="AG682" i="57"/>
  <c r="AF682" i="57"/>
  <c r="AE682" i="57"/>
  <c r="AD682" i="57"/>
  <c r="AC682" i="57"/>
  <c r="AK681" i="57"/>
  <c r="AJ681" i="57"/>
  <c r="AI681" i="57"/>
  <c r="AH681" i="57"/>
  <c r="AG681" i="57"/>
  <c r="AF681" i="57"/>
  <c r="AE681" i="57"/>
  <c r="AD681" i="57"/>
  <c r="AC681" i="57"/>
  <c r="AK680" i="57"/>
  <c r="AJ680" i="57"/>
  <c r="AI680" i="57"/>
  <c r="AH680" i="57"/>
  <c r="AG680" i="57"/>
  <c r="AF680" i="57"/>
  <c r="AE680" i="57"/>
  <c r="AD680" i="57"/>
  <c r="AC680" i="57"/>
  <c r="AK679" i="57"/>
  <c r="AJ679" i="57"/>
  <c r="AI679" i="57"/>
  <c r="AH679" i="57"/>
  <c r="AG679" i="57"/>
  <c r="AF679" i="57"/>
  <c r="AE679" i="57"/>
  <c r="AD679" i="57"/>
  <c r="AC679" i="57"/>
  <c r="AK678" i="57"/>
  <c r="AJ678" i="57"/>
  <c r="AI678" i="57"/>
  <c r="AH678" i="57"/>
  <c r="AG678" i="57"/>
  <c r="AF678" i="57"/>
  <c r="AE678" i="57"/>
  <c r="AD678" i="57"/>
  <c r="AC678" i="57"/>
  <c r="AK677" i="57"/>
  <c r="AJ677" i="57"/>
  <c r="AI677" i="57"/>
  <c r="AH677" i="57"/>
  <c r="AG677" i="57"/>
  <c r="AF677" i="57"/>
  <c r="AE677" i="57"/>
  <c r="AD677" i="57"/>
  <c r="AC677" i="57"/>
  <c r="AK676" i="57"/>
  <c r="AJ676" i="57"/>
  <c r="AI676" i="57"/>
  <c r="AH676" i="57"/>
  <c r="AG676" i="57"/>
  <c r="AF676" i="57"/>
  <c r="AE676" i="57"/>
  <c r="AD676" i="57"/>
  <c r="AC676" i="57"/>
  <c r="AK675" i="57"/>
  <c r="AJ675" i="57"/>
  <c r="AI675" i="57"/>
  <c r="AH675" i="57"/>
  <c r="AG675" i="57"/>
  <c r="AF675" i="57"/>
  <c r="AE675" i="57"/>
  <c r="AD675" i="57"/>
  <c r="AC675" i="57"/>
  <c r="AK674" i="57"/>
  <c r="AJ674" i="57"/>
  <c r="AI674" i="57"/>
  <c r="AH674" i="57"/>
  <c r="AG674" i="57"/>
  <c r="AF674" i="57"/>
  <c r="AE674" i="57"/>
  <c r="AD674" i="57"/>
  <c r="AC674" i="57"/>
  <c r="AK673" i="57"/>
  <c r="AJ673" i="57"/>
  <c r="AI673" i="57"/>
  <c r="AH673" i="57"/>
  <c r="AG673" i="57"/>
  <c r="AF673" i="57"/>
  <c r="AE673" i="57"/>
  <c r="AD673" i="57"/>
  <c r="AC673" i="57"/>
  <c r="AK672" i="57"/>
  <c r="AJ672" i="57"/>
  <c r="AI672" i="57"/>
  <c r="AH672" i="57"/>
  <c r="AG672" i="57"/>
  <c r="AF672" i="57"/>
  <c r="AE672" i="57"/>
  <c r="AD672" i="57"/>
  <c r="AC672" i="57"/>
  <c r="AK671" i="57"/>
  <c r="AJ671" i="57"/>
  <c r="AI671" i="57"/>
  <c r="AH671" i="57"/>
  <c r="AG671" i="57"/>
  <c r="AF671" i="57"/>
  <c r="AE671" i="57"/>
  <c r="AD671" i="57"/>
  <c r="AC671" i="57"/>
  <c r="AK670" i="57"/>
  <c r="AJ670" i="57"/>
  <c r="AI670" i="57"/>
  <c r="AH670" i="57"/>
  <c r="AG670" i="57"/>
  <c r="AF670" i="57"/>
  <c r="AE670" i="57"/>
  <c r="AD670" i="57"/>
  <c r="AC670" i="57"/>
  <c r="AK669" i="57"/>
  <c r="AJ669" i="57"/>
  <c r="AI669" i="57"/>
  <c r="AH669" i="57"/>
  <c r="AG669" i="57"/>
  <c r="AF669" i="57"/>
  <c r="AE669" i="57"/>
  <c r="AD669" i="57"/>
  <c r="AC669" i="57"/>
  <c r="AK668" i="57"/>
  <c r="AJ668" i="57"/>
  <c r="AI668" i="57"/>
  <c r="AH668" i="57"/>
  <c r="AG668" i="57"/>
  <c r="AF668" i="57"/>
  <c r="AE668" i="57"/>
  <c r="AD668" i="57"/>
  <c r="AC668" i="57"/>
  <c r="AK667" i="57"/>
  <c r="AJ667" i="57"/>
  <c r="AI667" i="57"/>
  <c r="AH667" i="57"/>
  <c r="AG667" i="57"/>
  <c r="AF667" i="57"/>
  <c r="AE667" i="57"/>
  <c r="AD667" i="57"/>
  <c r="AC667" i="57"/>
  <c r="AK666" i="57"/>
  <c r="AJ666" i="57"/>
  <c r="AI666" i="57"/>
  <c r="AH666" i="57"/>
  <c r="AG666" i="57"/>
  <c r="AF666" i="57"/>
  <c r="AE666" i="57"/>
  <c r="AD666" i="57"/>
  <c r="AC666" i="57"/>
  <c r="AK665" i="57"/>
  <c r="AJ665" i="57"/>
  <c r="AI665" i="57"/>
  <c r="AH665" i="57"/>
  <c r="AG665" i="57"/>
  <c r="AF665" i="57"/>
  <c r="AE665" i="57"/>
  <c r="AD665" i="57"/>
  <c r="AC665" i="57"/>
  <c r="AK664" i="57"/>
  <c r="AJ664" i="57"/>
  <c r="AI664" i="57"/>
  <c r="AH664" i="57"/>
  <c r="AG664" i="57"/>
  <c r="AF664" i="57"/>
  <c r="AE664" i="57"/>
  <c r="AD664" i="57"/>
  <c r="AC664" i="57"/>
  <c r="AK663" i="57"/>
  <c r="AJ663" i="57"/>
  <c r="AI663" i="57"/>
  <c r="AH663" i="57"/>
  <c r="AG663" i="57"/>
  <c r="AF663" i="57"/>
  <c r="AE663" i="57"/>
  <c r="AD663" i="57"/>
  <c r="AC663" i="57"/>
  <c r="AK662" i="57"/>
  <c r="AJ662" i="57"/>
  <c r="AI662" i="57"/>
  <c r="AH662" i="57"/>
  <c r="AG662" i="57"/>
  <c r="AF662" i="57"/>
  <c r="AE662" i="57"/>
  <c r="AD662" i="57"/>
  <c r="AC662" i="57"/>
  <c r="AK661" i="57"/>
  <c r="AJ661" i="57"/>
  <c r="AI661" i="57"/>
  <c r="AH661" i="57"/>
  <c r="AG661" i="57"/>
  <c r="AF661" i="57"/>
  <c r="AE661" i="57"/>
  <c r="AD661" i="57"/>
  <c r="AC661" i="57"/>
  <c r="AK660" i="57"/>
  <c r="AJ660" i="57"/>
  <c r="AI660" i="57"/>
  <c r="AH660" i="57"/>
  <c r="AG660" i="57"/>
  <c r="AF660" i="57"/>
  <c r="AE660" i="57"/>
  <c r="AD660" i="57"/>
  <c r="AC660" i="57"/>
  <c r="AK659" i="57"/>
  <c r="AJ659" i="57"/>
  <c r="AI659" i="57"/>
  <c r="AH659" i="57"/>
  <c r="AG659" i="57"/>
  <c r="AF659" i="57"/>
  <c r="AE659" i="57"/>
  <c r="AD659" i="57"/>
  <c r="AC659" i="57"/>
  <c r="AK658" i="57"/>
  <c r="AJ658" i="57"/>
  <c r="AI658" i="57"/>
  <c r="AH658" i="57"/>
  <c r="AG658" i="57"/>
  <c r="AF658" i="57"/>
  <c r="AE658" i="57"/>
  <c r="AD658" i="57"/>
  <c r="AC658" i="57"/>
  <c r="AK657" i="57"/>
  <c r="AJ657" i="57"/>
  <c r="AI657" i="57"/>
  <c r="AH657" i="57"/>
  <c r="AG657" i="57"/>
  <c r="AF657" i="57"/>
  <c r="AE657" i="57"/>
  <c r="AD657" i="57"/>
  <c r="AC657" i="57"/>
  <c r="AK656" i="57"/>
  <c r="AJ656" i="57"/>
  <c r="AI656" i="57"/>
  <c r="AH656" i="57"/>
  <c r="AG656" i="57"/>
  <c r="AF656" i="57"/>
  <c r="AE656" i="57"/>
  <c r="AD656" i="57"/>
  <c r="AC656" i="57"/>
  <c r="AK655" i="57"/>
  <c r="AJ655" i="57"/>
  <c r="AI655" i="57"/>
  <c r="AH655" i="57"/>
  <c r="AG655" i="57"/>
  <c r="AF655" i="57"/>
  <c r="AE655" i="57"/>
  <c r="AD655" i="57"/>
  <c r="AC655" i="57"/>
  <c r="AK654" i="57"/>
  <c r="AJ654" i="57"/>
  <c r="AI654" i="57"/>
  <c r="AH654" i="57"/>
  <c r="AG654" i="57"/>
  <c r="AF654" i="57"/>
  <c r="AE654" i="57"/>
  <c r="AD654" i="57"/>
  <c r="AC654" i="57"/>
  <c r="AK653" i="57"/>
  <c r="AJ653" i="57"/>
  <c r="AI653" i="57"/>
  <c r="AH653" i="57"/>
  <c r="AG653" i="57"/>
  <c r="AF653" i="57"/>
  <c r="AE653" i="57"/>
  <c r="AD653" i="57"/>
  <c r="AC653" i="57"/>
  <c r="AK652" i="57"/>
  <c r="AJ652" i="57"/>
  <c r="AI652" i="57"/>
  <c r="AH652" i="57"/>
  <c r="AG652" i="57"/>
  <c r="AF652" i="57"/>
  <c r="AE652" i="57"/>
  <c r="AD652" i="57"/>
  <c r="AC652" i="57"/>
  <c r="AK651" i="57"/>
  <c r="AJ651" i="57"/>
  <c r="AI651" i="57"/>
  <c r="AH651" i="57"/>
  <c r="AG651" i="57"/>
  <c r="AF651" i="57"/>
  <c r="AE651" i="57"/>
  <c r="AD651" i="57"/>
  <c r="AC651" i="57"/>
  <c r="AK650" i="57"/>
  <c r="AJ650" i="57"/>
  <c r="AI650" i="57"/>
  <c r="AH650" i="57"/>
  <c r="AG650" i="57"/>
  <c r="AF650" i="57"/>
  <c r="AE650" i="57"/>
  <c r="AD650" i="57"/>
  <c r="AC650" i="57"/>
  <c r="AK649" i="57"/>
  <c r="AJ649" i="57"/>
  <c r="AI649" i="57"/>
  <c r="AH649" i="57"/>
  <c r="AG649" i="57"/>
  <c r="AF649" i="57"/>
  <c r="AE649" i="57"/>
  <c r="AD649" i="57"/>
  <c r="AC649" i="57"/>
  <c r="AK648" i="57"/>
  <c r="AJ648" i="57"/>
  <c r="AI648" i="57"/>
  <c r="AH648" i="57"/>
  <c r="AG648" i="57"/>
  <c r="AF648" i="57"/>
  <c r="AE648" i="57"/>
  <c r="AD648" i="57"/>
  <c r="AC648" i="57"/>
  <c r="AK647" i="57"/>
  <c r="AJ647" i="57"/>
  <c r="AI647" i="57"/>
  <c r="AH647" i="57"/>
  <c r="AG647" i="57"/>
  <c r="AF647" i="57"/>
  <c r="AE647" i="57"/>
  <c r="AD647" i="57"/>
  <c r="AC647" i="57"/>
  <c r="AK646" i="57"/>
  <c r="AJ646" i="57"/>
  <c r="AI646" i="57"/>
  <c r="AH646" i="57"/>
  <c r="AG646" i="57"/>
  <c r="AF646" i="57"/>
  <c r="AE646" i="57"/>
  <c r="AD646" i="57"/>
  <c r="AC646" i="57"/>
  <c r="AK645" i="57"/>
  <c r="AJ645" i="57"/>
  <c r="AI645" i="57"/>
  <c r="AH645" i="57"/>
  <c r="AG645" i="57"/>
  <c r="AF645" i="57"/>
  <c r="AE645" i="57"/>
  <c r="AD645" i="57"/>
  <c r="AC645" i="57"/>
  <c r="AK644" i="57"/>
  <c r="AJ644" i="57"/>
  <c r="AI644" i="57"/>
  <c r="AH644" i="57"/>
  <c r="AG644" i="57"/>
  <c r="AF644" i="57"/>
  <c r="AE644" i="57"/>
  <c r="AD644" i="57"/>
  <c r="AC644" i="57"/>
  <c r="AK643" i="57"/>
  <c r="AJ643" i="57"/>
  <c r="AI643" i="57"/>
  <c r="AH643" i="57"/>
  <c r="AG643" i="57"/>
  <c r="AF643" i="57"/>
  <c r="AE643" i="57"/>
  <c r="AD643" i="57"/>
  <c r="AC643" i="57"/>
  <c r="AK642" i="57"/>
  <c r="AJ642" i="57"/>
  <c r="AI642" i="57"/>
  <c r="AH642" i="57"/>
  <c r="AG642" i="57"/>
  <c r="AF642" i="57"/>
  <c r="AE642" i="57"/>
  <c r="AD642" i="57"/>
  <c r="AC642" i="57"/>
  <c r="AK641" i="57"/>
  <c r="AJ641" i="57"/>
  <c r="AI641" i="57"/>
  <c r="AH641" i="57"/>
  <c r="AG641" i="57"/>
  <c r="AF641" i="57"/>
  <c r="AE641" i="57"/>
  <c r="AD641" i="57"/>
  <c r="AC641" i="57"/>
  <c r="AK640" i="57"/>
  <c r="AJ640" i="57"/>
  <c r="AI640" i="57"/>
  <c r="AH640" i="57"/>
  <c r="AG640" i="57"/>
  <c r="AF640" i="57"/>
  <c r="AE640" i="57"/>
  <c r="AD640" i="57"/>
  <c r="AC640" i="57"/>
  <c r="AK639" i="57"/>
  <c r="AJ639" i="57"/>
  <c r="AI639" i="57"/>
  <c r="AH639" i="57"/>
  <c r="AG639" i="57"/>
  <c r="AF639" i="57"/>
  <c r="AE639" i="57"/>
  <c r="AD639" i="57"/>
  <c r="AC639" i="57"/>
  <c r="AK638" i="57"/>
  <c r="AJ638" i="57"/>
  <c r="AI638" i="57"/>
  <c r="AH638" i="57"/>
  <c r="AG638" i="57"/>
  <c r="AF638" i="57"/>
  <c r="AE638" i="57"/>
  <c r="AD638" i="57"/>
  <c r="AC638" i="57"/>
  <c r="AK637" i="57"/>
  <c r="AJ637" i="57"/>
  <c r="AI637" i="57"/>
  <c r="AH637" i="57"/>
  <c r="AG637" i="57"/>
  <c r="AF637" i="57"/>
  <c r="AE637" i="57"/>
  <c r="AD637" i="57"/>
  <c r="AC637" i="57"/>
  <c r="AK636" i="57"/>
  <c r="AJ636" i="57"/>
  <c r="AI636" i="57"/>
  <c r="AH636" i="57"/>
  <c r="AG636" i="57"/>
  <c r="AF636" i="57"/>
  <c r="AE636" i="57"/>
  <c r="AD636" i="57"/>
  <c r="AC636" i="57"/>
  <c r="AK635" i="57"/>
  <c r="AJ635" i="57"/>
  <c r="AI635" i="57"/>
  <c r="AH635" i="57"/>
  <c r="AG635" i="57"/>
  <c r="AF635" i="57"/>
  <c r="AE635" i="57"/>
  <c r="AD635" i="57"/>
  <c r="AC635" i="57"/>
  <c r="AK634" i="57"/>
  <c r="AJ634" i="57"/>
  <c r="AI634" i="57"/>
  <c r="AH634" i="57"/>
  <c r="AG634" i="57"/>
  <c r="AF634" i="57"/>
  <c r="AE634" i="57"/>
  <c r="AD634" i="57"/>
  <c r="AC634" i="57"/>
  <c r="AK633" i="57"/>
  <c r="AJ633" i="57"/>
  <c r="AI633" i="57"/>
  <c r="AH633" i="57"/>
  <c r="AG633" i="57"/>
  <c r="AF633" i="57"/>
  <c r="AE633" i="57"/>
  <c r="AD633" i="57"/>
  <c r="AC633" i="57"/>
  <c r="AK632" i="57"/>
  <c r="AJ632" i="57"/>
  <c r="AI632" i="57"/>
  <c r="AH632" i="57"/>
  <c r="AG632" i="57"/>
  <c r="AF632" i="57"/>
  <c r="AE632" i="57"/>
  <c r="AD632" i="57"/>
  <c r="AC632" i="57"/>
  <c r="AK631" i="57"/>
  <c r="AJ631" i="57"/>
  <c r="AI631" i="57"/>
  <c r="AH631" i="57"/>
  <c r="AG631" i="57"/>
  <c r="AF631" i="57"/>
  <c r="AE631" i="57"/>
  <c r="AD631" i="57"/>
  <c r="AC631" i="57"/>
  <c r="AK630" i="57"/>
  <c r="AJ630" i="57"/>
  <c r="AI630" i="57"/>
  <c r="AH630" i="57"/>
  <c r="AG630" i="57"/>
  <c r="AF630" i="57"/>
  <c r="AE630" i="57"/>
  <c r="AD630" i="57"/>
  <c r="AC630" i="57"/>
  <c r="AK629" i="57"/>
  <c r="AJ629" i="57"/>
  <c r="AI629" i="57"/>
  <c r="AH629" i="57"/>
  <c r="AG629" i="57"/>
  <c r="AF629" i="57"/>
  <c r="AE629" i="57"/>
  <c r="AD629" i="57"/>
  <c r="AC629" i="57"/>
  <c r="AK628" i="57"/>
  <c r="AJ628" i="57"/>
  <c r="AI628" i="57"/>
  <c r="AH628" i="57"/>
  <c r="AG628" i="57"/>
  <c r="AF628" i="57"/>
  <c r="AE628" i="57"/>
  <c r="AD628" i="57"/>
  <c r="AC628" i="57"/>
  <c r="AK627" i="57"/>
  <c r="AJ627" i="57"/>
  <c r="AI627" i="57"/>
  <c r="AH627" i="57"/>
  <c r="AG627" i="57"/>
  <c r="AF627" i="57"/>
  <c r="AE627" i="57"/>
  <c r="AD627" i="57"/>
  <c r="AC627" i="57"/>
  <c r="AK626" i="57"/>
  <c r="AJ626" i="57"/>
  <c r="AI626" i="57"/>
  <c r="AH626" i="57"/>
  <c r="AG626" i="57"/>
  <c r="AF626" i="57"/>
  <c r="AE626" i="57"/>
  <c r="AD626" i="57"/>
  <c r="AC626" i="57"/>
  <c r="AK625" i="57"/>
  <c r="AJ625" i="57"/>
  <c r="AI625" i="57"/>
  <c r="AH625" i="57"/>
  <c r="AG625" i="57"/>
  <c r="AF625" i="57"/>
  <c r="AE625" i="57"/>
  <c r="AD625" i="57"/>
  <c r="AC625" i="57"/>
  <c r="AK624" i="57"/>
  <c r="AJ624" i="57"/>
  <c r="AI624" i="57"/>
  <c r="AH624" i="57"/>
  <c r="AG624" i="57"/>
  <c r="AF624" i="57"/>
  <c r="AE624" i="57"/>
  <c r="AD624" i="57"/>
  <c r="AC624" i="57"/>
  <c r="AK623" i="57"/>
  <c r="AJ623" i="57"/>
  <c r="AI623" i="57"/>
  <c r="AH623" i="57"/>
  <c r="AG623" i="57"/>
  <c r="AF623" i="57"/>
  <c r="AE623" i="57"/>
  <c r="AD623" i="57"/>
  <c r="AC623" i="57"/>
  <c r="AK622" i="57"/>
  <c r="AJ622" i="57"/>
  <c r="AI622" i="57"/>
  <c r="AH622" i="57"/>
  <c r="AG622" i="57"/>
  <c r="AF622" i="57"/>
  <c r="AE622" i="57"/>
  <c r="AD622" i="57"/>
  <c r="AC622" i="57"/>
  <c r="AK621" i="57"/>
  <c r="AJ621" i="57"/>
  <c r="AI621" i="57"/>
  <c r="AH621" i="57"/>
  <c r="AG621" i="57"/>
  <c r="AF621" i="57"/>
  <c r="AE621" i="57"/>
  <c r="AD621" i="57"/>
  <c r="AC621" i="57"/>
  <c r="AK620" i="57"/>
  <c r="AJ620" i="57"/>
  <c r="AI620" i="57"/>
  <c r="AH620" i="57"/>
  <c r="AG620" i="57"/>
  <c r="AF620" i="57"/>
  <c r="AE620" i="57"/>
  <c r="AD620" i="57"/>
  <c r="AC620" i="57"/>
  <c r="AK619" i="57"/>
  <c r="AJ619" i="57"/>
  <c r="AI619" i="57"/>
  <c r="AH619" i="57"/>
  <c r="AG619" i="57"/>
  <c r="AF619" i="57"/>
  <c r="AE619" i="57"/>
  <c r="AD619" i="57"/>
  <c r="AC619" i="57"/>
  <c r="AK618" i="57"/>
  <c r="AJ618" i="57"/>
  <c r="AI618" i="57"/>
  <c r="AH618" i="57"/>
  <c r="AG618" i="57"/>
  <c r="AF618" i="57"/>
  <c r="AE618" i="57"/>
  <c r="AD618" i="57"/>
  <c r="AC618" i="57"/>
  <c r="AK617" i="57"/>
  <c r="AJ617" i="57"/>
  <c r="AI617" i="57"/>
  <c r="AH617" i="57"/>
  <c r="AG617" i="57"/>
  <c r="AF617" i="57"/>
  <c r="AE617" i="57"/>
  <c r="AD617" i="57"/>
  <c r="AC617" i="57"/>
  <c r="AK616" i="57"/>
  <c r="AJ616" i="57"/>
  <c r="AI616" i="57"/>
  <c r="AH616" i="57"/>
  <c r="AG616" i="57"/>
  <c r="AF616" i="57"/>
  <c r="AE616" i="57"/>
  <c r="AD616" i="57"/>
  <c r="AC616" i="57"/>
  <c r="AK615" i="57"/>
  <c r="AJ615" i="57"/>
  <c r="AI615" i="57"/>
  <c r="AH615" i="57"/>
  <c r="AG615" i="57"/>
  <c r="AF615" i="57"/>
  <c r="AE615" i="57"/>
  <c r="AD615" i="57"/>
  <c r="AC615" i="57"/>
  <c r="AK614" i="57"/>
  <c r="AJ614" i="57"/>
  <c r="AI614" i="57"/>
  <c r="AH614" i="57"/>
  <c r="AG614" i="57"/>
  <c r="AF614" i="57"/>
  <c r="AE614" i="57"/>
  <c r="AD614" i="57"/>
  <c r="AC614" i="57"/>
  <c r="AK613" i="57"/>
  <c r="AJ613" i="57"/>
  <c r="AI613" i="57"/>
  <c r="AH613" i="57"/>
  <c r="AG613" i="57"/>
  <c r="AF613" i="57"/>
  <c r="AE613" i="57"/>
  <c r="AD613" i="57"/>
  <c r="AC613" i="57"/>
  <c r="AK612" i="57"/>
  <c r="AJ612" i="57"/>
  <c r="AI612" i="57"/>
  <c r="AH612" i="57"/>
  <c r="AG612" i="57"/>
  <c r="AF612" i="57"/>
  <c r="AE612" i="57"/>
  <c r="AD612" i="57"/>
  <c r="AC612" i="57"/>
  <c r="AK611" i="57"/>
  <c r="AJ611" i="57"/>
  <c r="AI611" i="57"/>
  <c r="AH611" i="57"/>
  <c r="AG611" i="57"/>
  <c r="AF611" i="57"/>
  <c r="AE611" i="57"/>
  <c r="AD611" i="57"/>
  <c r="AC611" i="57"/>
  <c r="AK610" i="57"/>
  <c r="AJ610" i="57"/>
  <c r="AI610" i="57"/>
  <c r="AH610" i="57"/>
  <c r="AG610" i="57"/>
  <c r="AF610" i="57"/>
  <c r="AE610" i="57"/>
  <c r="AD610" i="57"/>
  <c r="AC610" i="57"/>
  <c r="AK609" i="57"/>
  <c r="AJ609" i="57"/>
  <c r="AI609" i="57"/>
  <c r="AH609" i="57"/>
  <c r="AG609" i="57"/>
  <c r="AF609" i="57"/>
  <c r="AE609" i="57"/>
  <c r="AD609" i="57"/>
  <c r="AC609" i="57"/>
  <c r="AK608" i="57"/>
  <c r="AJ608" i="57"/>
  <c r="AI608" i="57"/>
  <c r="AH608" i="57"/>
  <c r="AG608" i="57"/>
  <c r="AF608" i="57"/>
  <c r="AE608" i="57"/>
  <c r="AD608" i="57"/>
  <c r="AC608" i="57"/>
  <c r="AK607" i="57"/>
  <c r="AJ607" i="57"/>
  <c r="AI607" i="57"/>
  <c r="AH607" i="57"/>
  <c r="AG607" i="57"/>
  <c r="AF607" i="57"/>
  <c r="AE607" i="57"/>
  <c r="AD607" i="57"/>
  <c r="AC607" i="57"/>
  <c r="AK606" i="57"/>
  <c r="AJ606" i="57"/>
  <c r="AI606" i="57"/>
  <c r="AH606" i="57"/>
  <c r="AG606" i="57"/>
  <c r="AF606" i="57"/>
  <c r="AE606" i="57"/>
  <c r="AD606" i="57"/>
  <c r="AC606" i="57"/>
  <c r="AK605" i="57"/>
  <c r="AJ605" i="57"/>
  <c r="AI605" i="57"/>
  <c r="AH605" i="57"/>
  <c r="AG605" i="57"/>
  <c r="AF605" i="57"/>
  <c r="AE605" i="57"/>
  <c r="AD605" i="57"/>
  <c r="AC605" i="57"/>
  <c r="AK604" i="57"/>
  <c r="AJ604" i="57"/>
  <c r="AI604" i="57"/>
  <c r="AH604" i="57"/>
  <c r="AG604" i="57"/>
  <c r="AF604" i="57"/>
  <c r="AE604" i="57"/>
  <c r="AD604" i="57"/>
  <c r="AC604" i="57"/>
  <c r="AK603" i="57"/>
  <c r="AJ603" i="57"/>
  <c r="AI603" i="57"/>
  <c r="AH603" i="57"/>
  <c r="AG603" i="57"/>
  <c r="AF603" i="57"/>
  <c r="AE603" i="57"/>
  <c r="AD603" i="57"/>
  <c r="AC603" i="57"/>
  <c r="AK602" i="57"/>
  <c r="AJ602" i="57"/>
  <c r="AI602" i="57"/>
  <c r="AH602" i="57"/>
  <c r="AG602" i="57"/>
  <c r="AF602" i="57"/>
  <c r="AE602" i="57"/>
  <c r="AD602" i="57"/>
  <c r="AC602" i="57"/>
  <c r="AK601" i="57"/>
  <c r="AJ601" i="57"/>
  <c r="AI601" i="57"/>
  <c r="AH601" i="57"/>
  <c r="AG601" i="57"/>
  <c r="AF601" i="57"/>
  <c r="AE601" i="57"/>
  <c r="AD601" i="57"/>
  <c r="AC601" i="57"/>
  <c r="AK600" i="57"/>
  <c r="AJ600" i="57"/>
  <c r="AI600" i="57"/>
  <c r="AH600" i="57"/>
  <c r="AG600" i="57"/>
  <c r="AF600" i="57"/>
  <c r="AE600" i="57"/>
  <c r="AD600" i="57"/>
  <c r="AC600" i="57"/>
  <c r="AK599" i="57"/>
  <c r="AJ599" i="57"/>
  <c r="AI599" i="57"/>
  <c r="AH599" i="57"/>
  <c r="AG599" i="57"/>
  <c r="AF599" i="57"/>
  <c r="AE599" i="57"/>
  <c r="AD599" i="57"/>
  <c r="AC599" i="57"/>
  <c r="AK598" i="57"/>
  <c r="AJ598" i="57"/>
  <c r="AI598" i="57"/>
  <c r="AH598" i="57"/>
  <c r="AG598" i="57"/>
  <c r="AF598" i="57"/>
  <c r="AE598" i="57"/>
  <c r="AD598" i="57"/>
  <c r="AC598" i="57"/>
  <c r="AK597" i="57"/>
  <c r="AJ597" i="57"/>
  <c r="AI597" i="57"/>
  <c r="AH597" i="57"/>
  <c r="AG597" i="57"/>
  <c r="AF597" i="57"/>
  <c r="AE597" i="57"/>
  <c r="AD597" i="57"/>
  <c r="AC597" i="57"/>
  <c r="AK596" i="57"/>
  <c r="AJ596" i="57"/>
  <c r="AI596" i="57"/>
  <c r="AH596" i="57"/>
  <c r="AG596" i="57"/>
  <c r="AF596" i="57"/>
  <c r="AE596" i="57"/>
  <c r="AD596" i="57"/>
  <c r="AC596" i="57"/>
  <c r="AK595" i="57"/>
  <c r="AJ595" i="57"/>
  <c r="AI595" i="57"/>
  <c r="AH595" i="57"/>
  <c r="AG595" i="57"/>
  <c r="AF595" i="57"/>
  <c r="AE595" i="57"/>
  <c r="AD595" i="57"/>
  <c r="AC595" i="57"/>
  <c r="AK594" i="57"/>
  <c r="AJ594" i="57"/>
  <c r="AI594" i="57"/>
  <c r="AH594" i="57"/>
  <c r="AG594" i="57"/>
  <c r="AF594" i="57"/>
  <c r="AE594" i="57"/>
  <c r="AD594" i="57"/>
  <c r="AC594" i="57"/>
  <c r="AK593" i="57"/>
  <c r="AJ593" i="57"/>
  <c r="AI593" i="57"/>
  <c r="AH593" i="57"/>
  <c r="AG593" i="57"/>
  <c r="AF593" i="57"/>
  <c r="AE593" i="57"/>
  <c r="AD593" i="57"/>
  <c r="AC593" i="57"/>
  <c r="AK592" i="57"/>
  <c r="AJ592" i="57"/>
  <c r="AI592" i="57"/>
  <c r="AH592" i="57"/>
  <c r="AG592" i="57"/>
  <c r="AF592" i="57"/>
  <c r="AE592" i="57"/>
  <c r="AD592" i="57"/>
  <c r="AC592" i="57"/>
  <c r="AK591" i="57"/>
  <c r="AJ591" i="57"/>
  <c r="AI591" i="57"/>
  <c r="AH591" i="57"/>
  <c r="AG591" i="57"/>
  <c r="AF591" i="57"/>
  <c r="AE591" i="57"/>
  <c r="AD591" i="57"/>
  <c r="AC591" i="57"/>
  <c r="AK590" i="57"/>
  <c r="AJ590" i="57"/>
  <c r="AI590" i="57"/>
  <c r="AH590" i="57"/>
  <c r="AG590" i="57"/>
  <c r="AF590" i="57"/>
  <c r="AE590" i="57"/>
  <c r="AD590" i="57"/>
  <c r="AC590" i="57"/>
  <c r="AK589" i="57"/>
  <c r="AJ589" i="57"/>
  <c r="AI589" i="57"/>
  <c r="AH589" i="57"/>
  <c r="AG589" i="57"/>
  <c r="AF589" i="57"/>
  <c r="AE589" i="57"/>
  <c r="AD589" i="57"/>
  <c r="AC589" i="57"/>
  <c r="AK588" i="57"/>
  <c r="AJ588" i="57"/>
  <c r="AI588" i="57"/>
  <c r="AH588" i="57"/>
  <c r="AG588" i="57"/>
  <c r="AF588" i="57"/>
  <c r="AE588" i="57"/>
  <c r="AD588" i="57"/>
  <c r="AC588" i="57"/>
  <c r="AK587" i="57"/>
  <c r="AJ587" i="57"/>
  <c r="AI587" i="57"/>
  <c r="AH587" i="57"/>
  <c r="AG587" i="57"/>
  <c r="AF587" i="57"/>
  <c r="AE587" i="57"/>
  <c r="AD587" i="57"/>
  <c r="AC587" i="57"/>
  <c r="AK586" i="57"/>
  <c r="AJ586" i="57"/>
  <c r="AI586" i="57"/>
  <c r="AH586" i="57"/>
  <c r="AG586" i="57"/>
  <c r="AF586" i="57"/>
  <c r="AE586" i="57"/>
  <c r="AD586" i="57"/>
  <c r="AC586" i="57"/>
  <c r="AK585" i="57"/>
  <c r="AJ585" i="57"/>
  <c r="AI585" i="57"/>
  <c r="AH585" i="57"/>
  <c r="AG585" i="57"/>
  <c r="AF585" i="57"/>
  <c r="AE585" i="57"/>
  <c r="AD585" i="57"/>
  <c r="AC585" i="57"/>
  <c r="AK584" i="57"/>
  <c r="AJ584" i="57"/>
  <c r="AI584" i="57"/>
  <c r="AH584" i="57"/>
  <c r="AG584" i="57"/>
  <c r="AF584" i="57"/>
  <c r="AE584" i="57"/>
  <c r="AD584" i="57"/>
  <c r="AC584" i="57"/>
  <c r="AK583" i="57"/>
  <c r="AJ583" i="57"/>
  <c r="AI583" i="57"/>
  <c r="AH583" i="57"/>
  <c r="AG583" i="57"/>
  <c r="AF583" i="57"/>
  <c r="AE583" i="57"/>
  <c r="AD583" i="57"/>
  <c r="AC583" i="57"/>
  <c r="AK582" i="57"/>
  <c r="AJ582" i="57"/>
  <c r="AI582" i="57"/>
  <c r="AH582" i="57"/>
  <c r="AG582" i="57"/>
  <c r="AF582" i="57"/>
  <c r="AE582" i="57"/>
  <c r="AD582" i="57"/>
  <c r="AC582" i="57"/>
  <c r="AK581" i="57"/>
  <c r="AJ581" i="57"/>
  <c r="AI581" i="57"/>
  <c r="AH581" i="57"/>
  <c r="AG581" i="57"/>
  <c r="AF581" i="57"/>
  <c r="AE581" i="57"/>
  <c r="AD581" i="57"/>
  <c r="AC581" i="57"/>
  <c r="AK580" i="57"/>
  <c r="AJ580" i="57"/>
  <c r="AI580" i="57"/>
  <c r="AH580" i="57"/>
  <c r="AG580" i="57"/>
  <c r="AF580" i="57"/>
  <c r="AE580" i="57"/>
  <c r="AD580" i="57"/>
  <c r="AC580" i="57"/>
  <c r="AK579" i="57"/>
  <c r="AJ579" i="57"/>
  <c r="AI579" i="57"/>
  <c r="AH579" i="57"/>
  <c r="AG579" i="57"/>
  <c r="AF579" i="57"/>
  <c r="AE579" i="57"/>
  <c r="AD579" i="57"/>
  <c r="AC579" i="57"/>
  <c r="AK578" i="57"/>
  <c r="AJ578" i="57"/>
  <c r="AI578" i="57"/>
  <c r="AH578" i="57"/>
  <c r="AG578" i="57"/>
  <c r="AF578" i="57"/>
  <c r="AE578" i="57"/>
  <c r="AD578" i="57"/>
  <c r="AC578" i="57"/>
  <c r="AK577" i="57"/>
  <c r="AJ577" i="57"/>
  <c r="AI577" i="57"/>
  <c r="AH577" i="57"/>
  <c r="AG577" i="57"/>
  <c r="AF577" i="57"/>
  <c r="AE577" i="57"/>
  <c r="AD577" i="57"/>
  <c r="AC577" i="57"/>
  <c r="AK576" i="57"/>
  <c r="AJ576" i="57"/>
  <c r="AI576" i="57"/>
  <c r="AH576" i="57"/>
  <c r="AG576" i="57"/>
  <c r="AF576" i="57"/>
  <c r="AE576" i="57"/>
  <c r="AD576" i="57"/>
  <c r="AC576" i="57"/>
  <c r="AK575" i="57"/>
  <c r="AJ575" i="57"/>
  <c r="AI575" i="57"/>
  <c r="AH575" i="57"/>
  <c r="AG575" i="57"/>
  <c r="AF575" i="57"/>
  <c r="AE575" i="57"/>
  <c r="AD575" i="57"/>
  <c r="AC575" i="57"/>
  <c r="AK574" i="57"/>
  <c r="AJ574" i="57"/>
  <c r="AI574" i="57"/>
  <c r="AH574" i="57"/>
  <c r="AG574" i="57"/>
  <c r="AF574" i="57"/>
  <c r="AE574" i="57"/>
  <c r="AD574" i="57"/>
  <c r="AC574" i="57"/>
  <c r="AK573" i="57"/>
  <c r="AJ573" i="57"/>
  <c r="AI573" i="57"/>
  <c r="AH573" i="57"/>
  <c r="AG573" i="57"/>
  <c r="AF573" i="57"/>
  <c r="AE573" i="57"/>
  <c r="AD573" i="57"/>
  <c r="AC573" i="57"/>
  <c r="AK572" i="57"/>
  <c r="AJ572" i="57"/>
  <c r="AI572" i="57"/>
  <c r="AH572" i="57"/>
  <c r="AG572" i="57"/>
  <c r="AF572" i="57"/>
  <c r="AE572" i="57"/>
  <c r="AD572" i="57"/>
  <c r="AC572" i="57"/>
  <c r="AK571" i="57"/>
  <c r="AJ571" i="57"/>
  <c r="AI571" i="57"/>
  <c r="AH571" i="57"/>
  <c r="AG571" i="57"/>
  <c r="AF571" i="57"/>
  <c r="AE571" i="57"/>
  <c r="AD571" i="57"/>
  <c r="AC571" i="57"/>
  <c r="AK570" i="57"/>
  <c r="AJ570" i="57"/>
  <c r="AI570" i="57"/>
  <c r="AH570" i="57"/>
  <c r="AG570" i="57"/>
  <c r="AF570" i="57"/>
  <c r="AE570" i="57"/>
  <c r="AD570" i="57"/>
  <c r="AC570" i="57"/>
  <c r="AK569" i="57"/>
  <c r="AJ569" i="57"/>
  <c r="AI569" i="57"/>
  <c r="AH569" i="57"/>
  <c r="AG569" i="57"/>
  <c r="AF569" i="57"/>
  <c r="AE569" i="57"/>
  <c r="AD569" i="57"/>
  <c r="AC569" i="57"/>
  <c r="AK568" i="57"/>
  <c r="AJ568" i="57"/>
  <c r="AI568" i="57"/>
  <c r="AH568" i="57"/>
  <c r="AG568" i="57"/>
  <c r="AF568" i="57"/>
  <c r="AE568" i="57"/>
  <c r="AD568" i="57"/>
  <c r="AC568" i="57"/>
  <c r="AK567" i="57"/>
  <c r="AJ567" i="57"/>
  <c r="AI567" i="57"/>
  <c r="AH567" i="57"/>
  <c r="AG567" i="57"/>
  <c r="AF567" i="57"/>
  <c r="AE567" i="57"/>
  <c r="AD567" i="57"/>
  <c r="AC567" i="57"/>
  <c r="AK566" i="57"/>
  <c r="AJ566" i="57"/>
  <c r="AI566" i="57"/>
  <c r="AH566" i="57"/>
  <c r="AG566" i="57"/>
  <c r="AF566" i="57"/>
  <c r="AE566" i="57"/>
  <c r="AD566" i="57"/>
  <c r="AC566" i="57"/>
  <c r="AK565" i="57"/>
  <c r="AJ565" i="57"/>
  <c r="AI565" i="57"/>
  <c r="AH565" i="57"/>
  <c r="AG565" i="57"/>
  <c r="AF565" i="57"/>
  <c r="AE565" i="57"/>
  <c r="AD565" i="57"/>
  <c r="AC565" i="57"/>
  <c r="AK564" i="57"/>
  <c r="AJ564" i="57"/>
  <c r="AI564" i="57"/>
  <c r="AH564" i="57"/>
  <c r="AG564" i="57"/>
  <c r="AF564" i="57"/>
  <c r="AE564" i="57"/>
  <c r="AD564" i="57"/>
  <c r="AC564" i="57"/>
  <c r="AK563" i="57"/>
  <c r="AJ563" i="57"/>
  <c r="AI563" i="57"/>
  <c r="AH563" i="57"/>
  <c r="AG563" i="57"/>
  <c r="AF563" i="57"/>
  <c r="AE563" i="57"/>
  <c r="AD563" i="57"/>
  <c r="AC563" i="57"/>
  <c r="AK562" i="57"/>
  <c r="AJ562" i="57"/>
  <c r="AI562" i="57"/>
  <c r="AH562" i="57"/>
  <c r="AG562" i="57"/>
  <c r="AF562" i="57"/>
  <c r="AE562" i="57"/>
  <c r="AD562" i="57"/>
  <c r="AC562" i="57"/>
  <c r="AK561" i="57"/>
  <c r="AJ561" i="57"/>
  <c r="AI561" i="57"/>
  <c r="AH561" i="57"/>
  <c r="AG561" i="57"/>
  <c r="AF561" i="57"/>
  <c r="AE561" i="57"/>
  <c r="AD561" i="57"/>
  <c r="AC561" i="57"/>
  <c r="AK560" i="57"/>
  <c r="AJ560" i="57"/>
  <c r="AI560" i="57"/>
  <c r="AH560" i="57"/>
  <c r="AG560" i="57"/>
  <c r="AF560" i="57"/>
  <c r="AE560" i="57"/>
  <c r="AD560" i="57"/>
  <c r="AC560" i="57"/>
  <c r="AK559" i="57"/>
  <c r="AJ559" i="57"/>
  <c r="AI559" i="57"/>
  <c r="AH559" i="57"/>
  <c r="AG559" i="57"/>
  <c r="AF559" i="57"/>
  <c r="AE559" i="57"/>
  <c r="AD559" i="57"/>
  <c r="AC559" i="57"/>
  <c r="AK558" i="57"/>
  <c r="AJ558" i="57"/>
  <c r="AI558" i="57"/>
  <c r="AH558" i="57"/>
  <c r="AG558" i="57"/>
  <c r="AF558" i="57"/>
  <c r="AE558" i="57"/>
  <c r="AD558" i="57"/>
  <c r="AC558" i="57"/>
  <c r="AK557" i="57"/>
  <c r="AJ557" i="57"/>
  <c r="AI557" i="57"/>
  <c r="AH557" i="57"/>
  <c r="AG557" i="57"/>
  <c r="AF557" i="57"/>
  <c r="AE557" i="57"/>
  <c r="AD557" i="57"/>
  <c r="AC557" i="57"/>
  <c r="AK556" i="57"/>
  <c r="AJ556" i="57"/>
  <c r="AI556" i="57"/>
  <c r="AH556" i="57"/>
  <c r="AG556" i="57"/>
  <c r="AF556" i="57"/>
  <c r="AE556" i="57"/>
  <c r="AD556" i="57"/>
  <c r="AC556" i="57"/>
  <c r="AK555" i="57"/>
  <c r="AJ555" i="57"/>
  <c r="AI555" i="57"/>
  <c r="AH555" i="57"/>
  <c r="AG555" i="57"/>
  <c r="AF555" i="57"/>
  <c r="AE555" i="57"/>
  <c r="AD555" i="57"/>
  <c r="AC555" i="57"/>
  <c r="AK554" i="57"/>
  <c r="AJ554" i="57"/>
  <c r="AI554" i="57"/>
  <c r="AH554" i="57"/>
  <c r="AG554" i="57"/>
  <c r="AF554" i="57"/>
  <c r="AE554" i="57"/>
  <c r="AD554" i="57"/>
  <c r="AC554" i="57"/>
  <c r="AK553" i="57"/>
  <c r="AJ553" i="57"/>
  <c r="AI553" i="57"/>
  <c r="AH553" i="57"/>
  <c r="AG553" i="57"/>
  <c r="AF553" i="57"/>
  <c r="AE553" i="57"/>
  <c r="AD553" i="57"/>
  <c r="AC553" i="57"/>
  <c r="AK552" i="57"/>
  <c r="AJ552" i="57"/>
  <c r="AI552" i="57"/>
  <c r="AH552" i="57"/>
  <c r="AG552" i="57"/>
  <c r="AF552" i="57"/>
  <c r="AE552" i="57"/>
  <c r="AD552" i="57"/>
  <c r="AC552" i="57"/>
  <c r="AK551" i="57"/>
  <c r="AJ551" i="57"/>
  <c r="AI551" i="57"/>
  <c r="AH551" i="57"/>
  <c r="AG551" i="57"/>
  <c r="AF551" i="57"/>
  <c r="AE551" i="57"/>
  <c r="AD551" i="57"/>
  <c r="AC551" i="57"/>
  <c r="AK550" i="57"/>
  <c r="AJ550" i="57"/>
  <c r="AI550" i="57"/>
  <c r="AH550" i="57"/>
  <c r="AG550" i="57"/>
  <c r="AF550" i="57"/>
  <c r="AE550" i="57"/>
  <c r="AD550" i="57"/>
  <c r="AC550" i="57"/>
  <c r="AK549" i="57"/>
  <c r="AJ549" i="57"/>
  <c r="AI549" i="57"/>
  <c r="AH549" i="57"/>
  <c r="AG549" i="57"/>
  <c r="AF549" i="57"/>
  <c r="AE549" i="57"/>
  <c r="AD549" i="57"/>
  <c r="AC549" i="57"/>
  <c r="AK548" i="57"/>
  <c r="AJ548" i="57"/>
  <c r="AI548" i="57"/>
  <c r="AH548" i="57"/>
  <c r="AG548" i="57"/>
  <c r="AF548" i="57"/>
  <c r="AE548" i="57"/>
  <c r="AD548" i="57"/>
  <c r="AC548" i="57"/>
  <c r="AK547" i="57"/>
  <c r="AJ547" i="57"/>
  <c r="AI547" i="57"/>
  <c r="AH547" i="57"/>
  <c r="AG547" i="57"/>
  <c r="AF547" i="57"/>
  <c r="AE547" i="57"/>
  <c r="AD547" i="57"/>
  <c r="AC547" i="57"/>
  <c r="AK546" i="57"/>
  <c r="AJ546" i="57"/>
  <c r="AI546" i="57"/>
  <c r="AH546" i="57"/>
  <c r="AG546" i="57"/>
  <c r="AF546" i="57"/>
  <c r="AE546" i="57"/>
  <c r="AD546" i="57"/>
  <c r="AC546" i="57"/>
  <c r="AK545" i="57"/>
  <c r="AJ545" i="57"/>
  <c r="AI545" i="57"/>
  <c r="AH545" i="57"/>
  <c r="AG545" i="57"/>
  <c r="AF545" i="57"/>
  <c r="AE545" i="57"/>
  <c r="AD545" i="57"/>
  <c r="AC545" i="57"/>
  <c r="AK544" i="57"/>
  <c r="AJ544" i="57"/>
  <c r="AI544" i="57"/>
  <c r="AH544" i="57"/>
  <c r="AG544" i="57"/>
  <c r="AF544" i="57"/>
  <c r="AE544" i="57"/>
  <c r="AD544" i="57"/>
  <c r="AC544" i="57"/>
  <c r="AK543" i="57"/>
  <c r="AJ543" i="57"/>
  <c r="AI543" i="57"/>
  <c r="AH543" i="57"/>
  <c r="AG543" i="57"/>
  <c r="AF543" i="57"/>
  <c r="AE543" i="57"/>
  <c r="AD543" i="57"/>
  <c r="AC543" i="57"/>
  <c r="AK542" i="57"/>
  <c r="AJ542" i="57"/>
  <c r="AI542" i="57"/>
  <c r="AH542" i="57"/>
  <c r="AG542" i="57"/>
  <c r="AF542" i="57"/>
  <c r="AE542" i="57"/>
  <c r="AD542" i="57"/>
  <c r="AC542" i="57"/>
  <c r="AK541" i="57"/>
  <c r="AJ541" i="57"/>
  <c r="AI541" i="57"/>
  <c r="AH541" i="57"/>
  <c r="AG541" i="57"/>
  <c r="AF541" i="57"/>
  <c r="AE541" i="57"/>
  <c r="AD541" i="57"/>
  <c r="AC541" i="57"/>
  <c r="AK540" i="57"/>
  <c r="AJ540" i="57"/>
  <c r="AI540" i="57"/>
  <c r="AH540" i="57"/>
  <c r="AG540" i="57"/>
  <c r="AF540" i="57"/>
  <c r="AE540" i="57"/>
  <c r="AD540" i="57"/>
  <c r="AC540" i="57"/>
  <c r="AK539" i="57"/>
  <c r="AJ539" i="57"/>
  <c r="AI539" i="57"/>
  <c r="AH539" i="57"/>
  <c r="AG539" i="57"/>
  <c r="AF539" i="57"/>
  <c r="AE539" i="57"/>
  <c r="AD539" i="57"/>
  <c r="AC539" i="57"/>
  <c r="AK538" i="57"/>
  <c r="AJ538" i="57"/>
  <c r="AI538" i="57"/>
  <c r="AH538" i="57"/>
  <c r="AG538" i="57"/>
  <c r="AF538" i="57"/>
  <c r="AE538" i="57"/>
  <c r="AD538" i="57"/>
  <c r="AC538" i="57"/>
  <c r="AK537" i="57"/>
  <c r="AJ537" i="57"/>
  <c r="AI537" i="57"/>
  <c r="AH537" i="57"/>
  <c r="AG537" i="57"/>
  <c r="AF537" i="57"/>
  <c r="AE537" i="57"/>
  <c r="AD537" i="57"/>
  <c r="AC537" i="57"/>
  <c r="AK536" i="57"/>
  <c r="AJ536" i="57"/>
  <c r="AI536" i="57"/>
  <c r="AH536" i="57"/>
  <c r="AG536" i="57"/>
  <c r="AF536" i="57"/>
  <c r="AE536" i="57"/>
  <c r="AD536" i="57"/>
  <c r="AC536" i="57"/>
  <c r="AK535" i="57"/>
  <c r="AJ535" i="57"/>
  <c r="AI535" i="57"/>
  <c r="AH535" i="57"/>
  <c r="AG535" i="57"/>
  <c r="AF535" i="57"/>
  <c r="AE535" i="57"/>
  <c r="AD535" i="57"/>
  <c r="AC535" i="57"/>
  <c r="AK534" i="57"/>
  <c r="AJ534" i="57"/>
  <c r="AI534" i="57"/>
  <c r="AH534" i="57"/>
  <c r="AG534" i="57"/>
  <c r="AF534" i="57"/>
  <c r="AE534" i="57"/>
  <c r="AD534" i="57"/>
  <c r="AC534" i="57"/>
  <c r="AK533" i="57"/>
  <c r="AJ533" i="57"/>
  <c r="AI533" i="57"/>
  <c r="AH533" i="57"/>
  <c r="AG533" i="57"/>
  <c r="AF533" i="57"/>
  <c r="AE533" i="57"/>
  <c r="AD533" i="57"/>
  <c r="AC533" i="57"/>
  <c r="AK532" i="57"/>
  <c r="AJ532" i="57"/>
  <c r="AI532" i="57"/>
  <c r="AH532" i="57"/>
  <c r="AG532" i="57"/>
  <c r="AF532" i="57"/>
  <c r="AE532" i="57"/>
  <c r="AD532" i="57"/>
  <c r="AC532" i="57"/>
  <c r="AK531" i="57"/>
  <c r="AJ531" i="57"/>
  <c r="AI531" i="57"/>
  <c r="AH531" i="57"/>
  <c r="AG531" i="57"/>
  <c r="AF531" i="57"/>
  <c r="AE531" i="57"/>
  <c r="AD531" i="57"/>
  <c r="AC531" i="57"/>
  <c r="AK530" i="57"/>
  <c r="AJ530" i="57"/>
  <c r="AI530" i="57"/>
  <c r="AH530" i="57"/>
  <c r="AG530" i="57"/>
  <c r="AF530" i="57"/>
  <c r="AE530" i="57"/>
  <c r="AD530" i="57"/>
  <c r="AC530" i="57"/>
  <c r="AK529" i="57"/>
  <c r="AJ529" i="57"/>
  <c r="AI529" i="57"/>
  <c r="AH529" i="57"/>
  <c r="AG529" i="57"/>
  <c r="AF529" i="57"/>
  <c r="AE529" i="57"/>
  <c r="AD529" i="57"/>
  <c r="AC529" i="57"/>
  <c r="AK528" i="57"/>
  <c r="AJ528" i="57"/>
  <c r="AI528" i="57"/>
  <c r="AH528" i="57"/>
  <c r="AG528" i="57"/>
  <c r="AF528" i="57"/>
  <c r="AE528" i="57"/>
  <c r="AD528" i="57"/>
  <c r="AC528" i="57"/>
  <c r="AK527" i="57"/>
  <c r="AJ527" i="57"/>
  <c r="AI527" i="57"/>
  <c r="AH527" i="57"/>
  <c r="AG527" i="57"/>
  <c r="AF527" i="57"/>
  <c r="AE527" i="57"/>
  <c r="AD527" i="57"/>
  <c r="AC527" i="57"/>
  <c r="AK526" i="57"/>
  <c r="AJ526" i="57"/>
  <c r="AI526" i="57"/>
  <c r="AH526" i="57"/>
  <c r="AG526" i="57"/>
  <c r="AF526" i="57"/>
  <c r="AE526" i="57"/>
  <c r="AD526" i="57"/>
  <c r="AC526" i="57"/>
  <c r="AK525" i="57"/>
  <c r="AJ525" i="57"/>
  <c r="AI525" i="57"/>
  <c r="AH525" i="57"/>
  <c r="AG525" i="57"/>
  <c r="AF525" i="57"/>
  <c r="AE525" i="57"/>
  <c r="AD525" i="57"/>
  <c r="AC525" i="57"/>
  <c r="AK524" i="57"/>
  <c r="AJ524" i="57"/>
  <c r="AI524" i="57"/>
  <c r="AH524" i="57"/>
  <c r="AG524" i="57"/>
  <c r="AF524" i="57"/>
  <c r="AE524" i="57"/>
  <c r="AD524" i="57"/>
  <c r="AC524" i="57"/>
  <c r="AK523" i="57"/>
  <c r="AJ523" i="57"/>
  <c r="AI523" i="57"/>
  <c r="AH523" i="57"/>
  <c r="AG523" i="57"/>
  <c r="AF523" i="57"/>
  <c r="AE523" i="57"/>
  <c r="AD523" i="57"/>
  <c r="AC523" i="57"/>
  <c r="AK522" i="57"/>
  <c r="AJ522" i="57"/>
  <c r="AI522" i="57"/>
  <c r="AH522" i="57"/>
  <c r="AG522" i="57"/>
  <c r="AF522" i="57"/>
  <c r="AE522" i="57"/>
  <c r="AD522" i="57"/>
  <c r="AC522" i="57"/>
  <c r="AK521" i="57"/>
  <c r="AJ521" i="57"/>
  <c r="AI521" i="57"/>
  <c r="AH521" i="57"/>
  <c r="AG521" i="57"/>
  <c r="AF521" i="57"/>
  <c r="AE521" i="57"/>
  <c r="AD521" i="57"/>
  <c r="AC521" i="57"/>
  <c r="AK520" i="57"/>
  <c r="AJ520" i="57"/>
  <c r="AI520" i="57"/>
  <c r="AH520" i="57"/>
  <c r="AG520" i="57"/>
  <c r="AF520" i="57"/>
  <c r="AE520" i="57"/>
  <c r="AD520" i="57"/>
  <c r="AC520" i="57"/>
  <c r="AK519" i="57"/>
  <c r="AJ519" i="57"/>
  <c r="AI519" i="57"/>
  <c r="AH519" i="57"/>
  <c r="AG519" i="57"/>
  <c r="AF519" i="57"/>
  <c r="AE519" i="57"/>
  <c r="AD519" i="57"/>
  <c r="AC519" i="57"/>
  <c r="AK518" i="57"/>
  <c r="AJ518" i="57"/>
  <c r="AI518" i="57"/>
  <c r="AH518" i="57"/>
  <c r="AG518" i="57"/>
  <c r="AF518" i="57"/>
  <c r="AE518" i="57"/>
  <c r="AD518" i="57"/>
  <c r="AC518" i="57"/>
  <c r="AK517" i="57"/>
  <c r="AJ517" i="57"/>
  <c r="AI517" i="57"/>
  <c r="AH517" i="57"/>
  <c r="AG517" i="57"/>
  <c r="AF517" i="57"/>
  <c r="AE517" i="57"/>
  <c r="AD517" i="57"/>
  <c r="AC517" i="57"/>
  <c r="AK516" i="57"/>
  <c r="AJ516" i="57"/>
  <c r="AI516" i="57"/>
  <c r="AH516" i="57"/>
  <c r="AG516" i="57"/>
  <c r="AF516" i="57"/>
  <c r="AE516" i="57"/>
  <c r="AD516" i="57"/>
  <c r="AC516" i="57"/>
  <c r="AK515" i="57"/>
  <c r="AJ515" i="57"/>
  <c r="AI515" i="57"/>
  <c r="AH515" i="57"/>
  <c r="AG515" i="57"/>
  <c r="AF515" i="57"/>
  <c r="AE515" i="57"/>
  <c r="AD515" i="57"/>
  <c r="AC515" i="57"/>
  <c r="AK514" i="57"/>
  <c r="AJ514" i="57"/>
  <c r="AI514" i="57"/>
  <c r="AH514" i="57"/>
  <c r="AG514" i="57"/>
  <c r="AF514" i="57"/>
  <c r="AE514" i="57"/>
  <c r="AD514" i="57"/>
  <c r="AC514" i="57"/>
  <c r="AK513" i="57"/>
  <c r="AJ513" i="57"/>
  <c r="AI513" i="57"/>
  <c r="AH513" i="57"/>
  <c r="AG513" i="57"/>
  <c r="AF513" i="57"/>
  <c r="AE513" i="57"/>
  <c r="AD513" i="57"/>
  <c r="AC513" i="57"/>
  <c r="AK512" i="57"/>
  <c r="AJ512" i="57"/>
  <c r="AI512" i="57"/>
  <c r="AH512" i="57"/>
  <c r="AG512" i="57"/>
  <c r="AF512" i="57"/>
  <c r="AE512" i="57"/>
  <c r="AD512" i="57"/>
  <c r="AC512" i="57"/>
  <c r="AK511" i="57"/>
  <c r="AJ511" i="57"/>
  <c r="AI511" i="57"/>
  <c r="AH511" i="57"/>
  <c r="AG511" i="57"/>
  <c r="AF511" i="57"/>
  <c r="AE511" i="57"/>
  <c r="AD511" i="57"/>
  <c r="AC511" i="57"/>
  <c r="AK510" i="57"/>
  <c r="AJ510" i="57"/>
  <c r="AI510" i="57"/>
  <c r="AH510" i="57"/>
  <c r="AG510" i="57"/>
  <c r="AF510" i="57"/>
  <c r="AE510" i="57"/>
  <c r="AD510" i="57"/>
  <c r="AC510" i="57"/>
  <c r="AK509" i="57"/>
  <c r="AJ509" i="57"/>
  <c r="AI509" i="57"/>
  <c r="AH509" i="57"/>
  <c r="AG509" i="57"/>
  <c r="AF509" i="57"/>
  <c r="AE509" i="57"/>
  <c r="AD509" i="57"/>
  <c r="AC509" i="57"/>
  <c r="AK508" i="57"/>
  <c r="AJ508" i="57"/>
  <c r="AI508" i="57"/>
  <c r="AH508" i="57"/>
  <c r="AG508" i="57"/>
  <c r="AF508" i="57"/>
  <c r="AE508" i="57"/>
  <c r="AD508" i="57"/>
  <c r="AC508" i="57"/>
  <c r="AK507" i="57"/>
  <c r="AJ507" i="57"/>
  <c r="AI507" i="57"/>
  <c r="AH507" i="57"/>
  <c r="AG507" i="57"/>
  <c r="AF507" i="57"/>
  <c r="AE507" i="57"/>
  <c r="AD507" i="57"/>
  <c r="AC507" i="57"/>
  <c r="AK506" i="57"/>
  <c r="AJ506" i="57"/>
  <c r="AI506" i="57"/>
  <c r="AH506" i="57"/>
  <c r="AG506" i="57"/>
  <c r="AF506" i="57"/>
  <c r="AE506" i="57"/>
  <c r="AD506" i="57"/>
  <c r="AC506" i="57"/>
  <c r="AK505" i="57"/>
  <c r="AJ505" i="57"/>
  <c r="AI505" i="57"/>
  <c r="AH505" i="57"/>
  <c r="AG505" i="57"/>
  <c r="AF505" i="57"/>
  <c r="AE505" i="57"/>
  <c r="AD505" i="57"/>
  <c r="AC505" i="57"/>
  <c r="AK504" i="57"/>
  <c r="AJ504" i="57"/>
  <c r="AI504" i="57"/>
  <c r="AH504" i="57"/>
  <c r="AG504" i="57"/>
  <c r="AF504" i="57"/>
  <c r="AE504" i="57"/>
  <c r="AD504" i="57"/>
  <c r="AC504" i="57"/>
  <c r="AK503" i="57"/>
  <c r="AJ503" i="57"/>
  <c r="AI503" i="57"/>
  <c r="AH503" i="57"/>
  <c r="AG503" i="57"/>
  <c r="AF503" i="57"/>
  <c r="AE503" i="57"/>
  <c r="AD503" i="57"/>
  <c r="AC503" i="57"/>
  <c r="AK502" i="57"/>
  <c r="AJ502" i="57"/>
  <c r="AI502" i="57"/>
  <c r="AH502" i="57"/>
  <c r="AG502" i="57"/>
  <c r="AF502" i="57"/>
  <c r="AE502" i="57"/>
  <c r="AD502" i="57"/>
  <c r="AC502" i="57"/>
  <c r="AK501" i="57"/>
  <c r="AJ501" i="57"/>
  <c r="AI501" i="57"/>
  <c r="AH501" i="57"/>
  <c r="AG501" i="57"/>
  <c r="AF501" i="57"/>
  <c r="AE501" i="57"/>
  <c r="AD501" i="57"/>
  <c r="AC501" i="57"/>
  <c r="AK500" i="57"/>
  <c r="AJ500" i="57"/>
  <c r="AI500" i="57"/>
  <c r="AH500" i="57"/>
  <c r="AG500" i="57"/>
  <c r="AF500" i="57"/>
  <c r="AE500" i="57"/>
  <c r="AD500" i="57"/>
  <c r="AC500" i="57"/>
  <c r="AK499" i="57"/>
  <c r="AJ499" i="57"/>
  <c r="AI499" i="57"/>
  <c r="AH499" i="57"/>
  <c r="AG499" i="57"/>
  <c r="AF499" i="57"/>
  <c r="AE499" i="57"/>
  <c r="AD499" i="57"/>
  <c r="AC499" i="57"/>
  <c r="AK498" i="57"/>
  <c r="AJ498" i="57"/>
  <c r="AI498" i="57"/>
  <c r="AH498" i="57"/>
  <c r="AG498" i="57"/>
  <c r="AF498" i="57"/>
  <c r="AE498" i="57"/>
  <c r="AD498" i="57"/>
  <c r="AC498" i="57"/>
  <c r="AK497" i="57"/>
  <c r="AJ497" i="57"/>
  <c r="AI497" i="57"/>
  <c r="AH497" i="57"/>
  <c r="AG497" i="57"/>
  <c r="AF497" i="57"/>
  <c r="AE497" i="57"/>
  <c r="AD497" i="57"/>
  <c r="AC497" i="57"/>
  <c r="AK496" i="57"/>
  <c r="AJ496" i="57"/>
  <c r="AI496" i="57"/>
  <c r="AH496" i="57"/>
  <c r="AG496" i="57"/>
  <c r="AF496" i="57"/>
  <c r="AE496" i="57"/>
  <c r="AD496" i="57"/>
  <c r="AC496" i="57"/>
  <c r="AK495" i="57"/>
  <c r="AJ495" i="57"/>
  <c r="AI495" i="57"/>
  <c r="AH495" i="57"/>
  <c r="AG495" i="57"/>
  <c r="AF495" i="57"/>
  <c r="AE495" i="57"/>
  <c r="AD495" i="57"/>
  <c r="AC495" i="57"/>
  <c r="AK494" i="57"/>
  <c r="AJ494" i="57"/>
  <c r="AI494" i="57"/>
  <c r="AH494" i="57"/>
  <c r="AG494" i="57"/>
  <c r="AF494" i="57"/>
  <c r="AE494" i="57"/>
  <c r="AD494" i="57"/>
  <c r="AC494" i="57"/>
  <c r="AK493" i="57"/>
  <c r="AJ493" i="57"/>
  <c r="AI493" i="57"/>
  <c r="AH493" i="57"/>
  <c r="AG493" i="57"/>
  <c r="AF493" i="57"/>
  <c r="AE493" i="57"/>
  <c r="AD493" i="57"/>
  <c r="AC493" i="57"/>
  <c r="AK492" i="57"/>
  <c r="AJ492" i="57"/>
  <c r="AI492" i="57"/>
  <c r="AH492" i="57"/>
  <c r="AG492" i="57"/>
  <c r="AF492" i="57"/>
  <c r="AE492" i="57"/>
  <c r="AD492" i="57"/>
  <c r="AC492" i="57"/>
  <c r="AK491" i="57"/>
  <c r="AJ491" i="57"/>
  <c r="AI491" i="57"/>
  <c r="AH491" i="57"/>
  <c r="AG491" i="57"/>
  <c r="AF491" i="57"/>
  <c r="AE491" i="57"/>
  <c r="AD491" i="57"/>
  <c r="AC491" i="57"/>
  <c r="AK490" i="57"/>
  <c r="AJ490" i="57"/>
  <c r="AI490" i="57"/>
  <c r="AH490" i="57"/>
  <c r="AG490" i="57"/>
  <c r="AF490" i="57"/>
  <c r="AE490" i="57"/>
  <c r="AD490" i="57"/>
  <c r="AC490" i="57"/>
  <c r="AK489" i="57"/>
  <c r="AJ489" i="57"/>
  <c r="AI489" i="57"/>
  <c r="AH489" i="57"/>
  <c r="AG489" i="57"/>
  <c r="AF489" i="57"/>
  <c r="AE489" i="57"/>
  <c r="AD489" i="57"/>
  <c r="AC489" i="57"/>
  <c r="AK488" i="57"/>
  <c r="AJ488" i="57"/>
  <c r="AI488" i="57"/>
  <c r="AH488" i="57"/>
  <c r="AG488" i="57"/>
  <c r="AF488" i="57"/>
  <c r="AE488" i="57"/>
  <c r="AD488" i="57"/>
  <c r="AC488" i="57"/>
  <c r="AK487" i="57"/>
  <c r="AJ487" i="57"/>
  <c r="AI487" i="57"/>
  <c r="AH487" i="57"/>
  <c r="AG487" i="57"/>
  <c r="AF487" i="57"/>
  <c r="AE487" i="57"/>
  <c r="AD487" i="57"/>
  <c r="AC487" i="57"/>
  <c r="AK486" i="57"/>
  <c r="AJ486" i="57"/>
  <c r="AI486" i="57"/>
  <c r="AH486" i="57"/>
  <c r="AG486" i="57"/>
  <c r="AF486" i="57"/>
  <c r="AE486" i="57"/>
  <c r="AD486" i="57"/>
  <c r="AC486" i="57"/>
  <c r="AK485" i="57"/>
  <c r="AJ485" i="57"/>
  <c r="AI485" i="57"/>
  <c r="AH485" i="57"/>
  <c r="AG485" i="57"/>
  <c r="AF485" i="57"/>
  <c r="AE485" i="57"/>
  <c r="AD485" i="57"/>
  <c r="AC485" i="57"/>
  <c r="AK484" i="57"/>
  <c r="AJ484" i="57"/>
  <c r="AI484" i="57"/>
  <c r="AH484" i="57"/>
  <c r="AG484" i="57"/>
  <c r="AF484" i="57"/>
  <c r="AE484" i="57"/>
  <c r="AD484" i="57"/>
  <c r="AC484" i="57"/>
  <c r="AK483" i="57"/>
  <c r="AJ483" i="57"/>
  <c r="AI483" i="57"/>
  <c r="AH483" i="57"/>
  <c r="AG483" i="57"/>
  <c r="AF483" i="57"/>
  <c r="AE483" i="57"/>
  <c r="AD483" i="57"/>
  <c r="AC483" i="57"/>
  <c r="AK482" i="57"/>
  <c r="AJ482" i="57"/>
  <c r="AI482" i="57"/>
  <c r="AH482" i="57"/>
  <c r="AG482" i="57"/>
  <c r="AF482" i="57"/>
  <c r="AE482" i="57"/>
  <c r="AD482" i="57"/>
  <c r="AC482" i="57"/>
  <c r="AK481" i="57"/>
  <c r="AJ481" i="57"/>
  <c r="AI481" i="57"/>
  <c r="AH481" i="57"/>
  <c r="AG481" i="57"/>
  <c r="AF481" i="57"/>
  <c r="AE481" i="57"/>
  <c r="AD481" i="57"/>
  <c r="AC481" i="57"/>
  <c r="AK480" i="57"/>
  <c r="AJ480" i="57"/>
  <c r="AI480" i="57"/>
  <c r="AH480" i="57"/>
  <c r="AG480" i="57"/>
  <c r="AF480" i="57"/>
  <c r="AE480" i="57"/>
  <c r="AD480" i="57"/>
  <c r="AC480" i="57"/>
  <c r="AK479" i="57"/>
  <c r="AJ479" i="57"/>
  <c r="AI479" i="57"/>
  <c r="AH479" i="57"/>
  <c r="AG479" i="57"/>
  <c r="AF479" i="57"/>
  <c r="AE479" i="57"/>
  <c r="AD479" i="57"/>
  <c r="AC479" i="57"/>
  <c r="AK478" i="57"/>
  <c r="AJ478" i="57"/>
  <c r="AI478" i="57"/>
  <c r="AH478" i="57"/>
  <c r="AG478" i="57"/>
  <c r="AF478" i="57"/>
  <c r="AE478" i="57"/>
  <c r="AD478" i="57"/>
  <c r="AC478" i="57"/>
  <c r="AK477" i="57"/>
  <c r="AJ477" i="57"/>
  <c r="AI477" i="57"/>
  <c r="AH477" i="57"/>
  <c r="AG477" i="57"/>
  <c r="AF477" i="57"/>
  <c r="AE477" i="57"/>
  <c r="AD477" i="57"/>
  <c r="AC477" i="57"/>
  <c r="AK476" i="57"/>
  <c r="AJ476" i="57"/>
  <c r="AI476" i="57"/>
  <c r="AH476" i="57"/>
  <c r="AG476" i="57"/>
  <c r="AF476" i="57"/>
  <c r="AE476" i="57"/>
  <c r="AD476" i="57"/>
  <c r="AC476" i="57"/>
  <c r="AK475" i="57"/>
  <c r="AJ475" i="57"/>
  <c r="AI475" i="57"/>
  <c r="AH475" i="57"/>
  <c r="AG475" i="57"/>
  <c r="AF475" i="57"/>
  <c r="AE475" i="57"/>
  <c r="AD475" i="57"/>
  <c r="AC475" i="57"/>
  <c r="AK474" i="57"/>
  <c r="AJ474" i="57"/>
  <c r="AI474" i="57"/>
  <c r="AH474" i="57"/>
  <c r="AG474" i="57"/>
  <c r="AF474" i="57"/>
  <c r="AE474" i="57"/>
  <c r="AD474" i="57"/>
  <c r="AC474" i="57"/>
  <c r="AK473" i="57"/>
  <c r="AJ473" i="57"/>
  <c r="AI473" i="57"/>
  <c r="AH473" i="57"/>
  <c r="AG473" i="57"/>
  <c r="AF473" i="57"/>
  <c r="AE473" i="57"/>
  <c r="AD473" i="57"/>
  <c r="AC473" i="57"/>
  <c r="AK472" i="57"/>
  <c r="AJ472" i="57"/>
  <c r="AI472" i="57"/>
  <c r="AH472" i="57"/>
  <c r="AG472" i="57"/>
  <c r="AF472" i="57"/>
  <c r="AE472" i="57"/>
  <c r="AD472" i="57"/>
  <c r="AC472" i="57"/>
  <c r="AK471" i="57"/>
  <c r="AJ471" i="57"/>
  <c r="AI471" i="57"/>
  <c r="AH471" i="57"/>
  <c r="AG471" i="57"/>
  <c r="AF471" i="57"/>
  <c r="AE471" i="57"/>
  <c r="AD471" i="57"/>
  <c r="AC471" i="57"/>
  <c r="AK470" i="57"/>
  <c r="AJ470" i="57"/>
  <c r="AI470" i="57"/>
  <c r="AH470" i="57"/>
  <c r="AG470" i="57"/>
  <c r="AF470" i="57"/>
  <c r="AE470" i="57"/>
  <c r="AD470" i="57"/>
  <c r="AC470" i="57"/>
  <c r="AK469" i="57"/>
  <c r="AJ469" i="57"/>
  <c r="AI469" i="57"/>
  <c r="AH469" i="57"/>
  <c r="AG469" i="57"/>
  <c r="AF469" i="57"/>
  <c r="AE469" i="57"/>
  <c r="AD469" i="57"/>
  <c r="AC469" i="57"/>
  <c r="AK468" i="57"/>
  <c r="AJ468" i="57"/>
  <c r="AI468" i="57"/>
  <c r="AH468" i="57"/>
  <c r="AG468" i="57"/>
  <c r="AF468" i="57"/>
  <c r="AE468" i="57"/>
  <c r="AD468" i="57"/>
  <c r="AC468" i="57"/>
  <c r="AK467" i="57"/>
  <c r="AJ467" i="57"/>
  <c r="AI467" i="57"/>
  <c r="AH467" i="57"/>
  <c r="AG467" i="57"/>
  <c r="AF467" i="57"/>
  <c r="AE467" i="57"/>
  <c r="AD467" i="57"/>
  <c r="AC467" i="57"/>
  <c r="AK466" i="57"/>
  <c r="AJ466" i="57"/>
  <c r="AI466" i="57"/>
  <c r="AH466" i="57"/>
  <c r="AG466" i="57"/>
  <c r="AF466" i="57"/>
  <c r="AE466" i="57"/>
  <c r="AD466" i="57"/>
  <c r="AC466" i="57"/>
  <c r="AK465" i="57"/>
  <c r="AJ465" i="57"/>
  <c r="AI465" i="57"/>
  <c r="AH465" i="57"/>
  <c r="AG465" i="57"/>
  <c r="AF465" i="57"/>
  <c r="AE465" i="57"/>
  <c r="AD465" i="57"/>
  <c r="AC465" i="57"/>
  <c r="AK464" i="57"/>
  <c r="AJ464" i="57"/>
  <c r="AI464" i="57"/>
  <c r="AH464" i="57"/>
  <c r="AG464" i="57"/>
  <c r="AF464" i="57"/>
  <c r="AE464" i="57"/>
  <c r="AD464" i="57"/>
  <c r="AC464" i="57"/>
  <c r="AK463" i="57"/>
  <c r="AJ463" i="57"/>
  <c r="AI463" i="57"/>
  <c r="AH463" i="57"/>
  <c r="AG463" i="57"/>
  <c r="AF463" i="57"/>
  <c r="AE463" i="57"/>
  <c r="AD463" i="57"/>
  <c r="AC463" i="57"/>
  <c r="AK462" i="57"/>
  <c r="AJ462" i="57"/>
  <c r="AI462" i="57"/>
  <c r="AH462" i="57"/>
  <c r="AG462" i="57"/>
  <c r="AF462" i="57"/>
  <c r="AE462" i="57"/>
  <c r="AD462" i="57"/>
  <c r="AC462" i="57"/>
  <c r="AK461" i="57"/>
  <c r="AJ461" i="57"/>
  <c r="AI461" i="57"/>
  <c r="AH461" i="57"/>
  <c r="AG461" i="57"/>
  <c r="AF461" i="57"/>
  <c r="AE461" i="57"/>
  <c r="AD461" i="57"/>
  <c r="AC461" i="57"/>
  <c r="AK460" i="57"/>
  <c r="AJ460" i="57"/>
  <c r="AI460" i="57"/>
  <c r="AH460" i="57"/>
  <c r="AG460" i="57"/>
  <c r="AF460" i="57"/>
  <c r="AE460" i="57"/>
  <c r="AD460" i="57"/>
  <c r="AC460" i="57"/>
  <c r="AK459" i="57"/>
  <c r="AJ459" i="57"/>
  <c r="AI459" i="57"/>
  <c r="AH459" i="57"/>
  <c r="AG459" i="57"/>
  <c r="AF459" i="57"/>
  <c r="AE459" i="57"/>
  <c r="AD459" i="57"/>
  <c r="AC459" i="57"/>
  <c r="AK458" i="57"/>
  <c r="AJ458" i="57"/>
  <c r="AI458" i="57"/>
  <c r="AH458" i="57"/>
  <c r="AG458" i="57"/>
  <c r="AF458" i="57"/>
  <c r="AE458" i="57"/>
  <c r="AD458" i="57"/>
  <c r="AC458" i="57"/>
  <c r="AK457" i="57"/>
  <c r="AJ457" i="57"/>
  <c r="AI457" i="57"/>
  <c r="AH457" i="57"/>
  <c r="AG457" i="57"/>
  <c r="AF457" i="57"/>
  <c r="AE457" i="57"/>
  <c r="AD457" i="57"/>
  <c r="AC457" i="57"/>
  <c r="AK456" i="57"/>
  <c r="AJ456" i="57"/>
  <c r="AI456" i="57"/>
  <c r="AH456" i="57"/>
  <c r="AG456" i="57"/>
  <c r="AF456" i="57"/>
  <c r="AE456" i="57"/>
  <c r="AD456" i="57"/>
  <c r="AC456" i="57"/>
  <c r="AK455" i="57"/>
  <c r="AJ455" i="57"/>
  <c r="AI455" i="57"/>
  <c r="AH455" i="57"/>
  <c r="AG455" i="57"/>
  <c r="AF455" i="57"/>
  <c r="AE455" i="57"/>
  <c r="AD455" i="57"/>
  <c r="AC455" i="57"/>
  <c r="AK454" i="57"/>
  <c r="AJ454" i="57"/>
  <c r="AI454" i="57"/>
  <c r="AH454" i="57"/>
  <c r="AG454" i="57"/>
  <c r="AF454" i="57"/>
  <c r="AE454" i="57"/>
  <c r="AD454" i="57"/>
  <c r="AC454" i="57"/>
  <c r="AK453" i="57"/>
  <c r="AJ453" i="57"/>
  <c r="AI453" i="57"/>
  <c r="AH453" i="57"/>
  <c r="AG453" i="57"/>
  <c r="AF453" i="57"/>
  <c r="AE453" i="57"/>
  <c r="AD453" i="57"/>
  <c r="AC453" i="57"/>
  <c r="AK452" i="57"/>
  <c r="AJ452" i="57"/>
  <c r="AI452" i="57"/>
  <c r="AH452" i="57"/>
  <c r="AG452" i="57"/>
  <c r="AF452" i="57"/>
  <c r="AE452" i="57"/>
  <c r="AD452" i="57"/>
  <c r="AC452" i="57"/>
  <c r="AK451" i="57"/>
  <c r="AJ451" i="57"/>
  <c r="AI451" i="57"/>
  <c r="AH451" i="57"/>
  <c r="AG451" i="57"/>
  <c r="AF451" i="57"/>
  <c r="AE451" i="57"/>
  <c r="AD451" i="57"/>
  <c r="AC451" i="57"/>
  <c r="AK450" i="57"/>
  <c r="AJ450" i="57"/>
  <c r="AI450" i="57"/>
  <c r="AH450" i="57"/>
  <c r="AG450" i="57"/>
  <c r="AF450" i="57"/>
  <c r="AE450" i="57"/>
  <c r="AD450" i="57"/>
  <c r="AC450" i="57"/>
  <c r="AK449" i="57"/>
  <c r="AJ449" i="57"/>
  <c r="AI449" i="57"/>
  <c r="AH449" i="57"/>
  <c r="AG449" i="57"/>
  <c r="AF449" i="57"/>
  <c r="AE449" i="57"/>
  <c r="AD449" i="57"/>
  <c r="AC449" i="57"/>
  <c r="AK448" i="57"/>
  <c r="AJ448" i="57"/>
  <c r="AI448" i="57"/>
  <c r="AH448" i="57"/>
  <c r="AG448" i="57"/>
  <c r="AF448" i="57"/>
  <c r="AE448" i="57"/>
  <c r="AD448" i="57"/>
  <c r="AC448" i="57"/>
  <c r="AK447" i="57"/>
  <c r="AJ447" i="57"/>
  <c r="AI447" i="57"/>
  <c r="AH447" i="57"/>
  <c r="AG447" i="57"/>
  <c r="AF447" i="57"/>
  <c r="AE447" i="57"/>
  <c r="AD447" i="57"/>
  <c r="AC447" i="57"/>
  <c r="AK446" i="57"/>
  <c r="AJ446" i="57"/>
  <c r="AI446" i="57"/>
  <c r="AH446" i="57"/>
  <c r="AG446" i="57"/>
  <c r="AF446" i="57"/>
  <c r="AE446" i="57"/>
  <c r="AD446" i="57"/>
  <c r="AC446" i="57"/>
  <c r="AK445" i="57"/>
  <c r="AJ445" i="57"/>
  <c r="AI445" i="57"/>
  <c r="AH445" i="57"/>
  <c r="AG445" i="57"/>
  <c r="AF445" i="57"/>
  <c r="AE445" i="57"/>
  <c r="AD445" i="57"/>
  <c r="AC445" i="57"/>
  <c r="AK444" i="57"/>
  <c r="AJ444" i="57"/>
  <c r="AI444" i="57"/>
  <c r="AH444" i="57"/>
  <c r="AG444" i="57"/>
  <c r="AF444" i="57"/>
  <c r="AE444" i="57"/>
  <c r="AD444" i="57"/>
  <c r="AC444" i="57"/>
  <c r="AK443" i="57"/>
  <c r="AJ443" i="57"/>
  <c r="AI443" i="57"/>
  <c r="AH443" i="57"/>
  <c r="AG443" i="57"/>
  <c r="AF443" i="57"/>
  <c r="AE443" i="57"/>
  <c r="AD443" i="57"/>
  <c r="AC443" i="57"/>
  <c r="AK442" i="57"/>
  <c r="AJ442" i="57"/>
  <c r="AI442" i="57"/>
  <c r="AH442" i="57"/>
  <c r="AG442" i="57"/>
  <c r="AF442" i="57"/>
  <c r="AE442" i="57"/>
  <c r="AD442" i="57"/>
  <c r="AC442" i="57"/>
  <c r="AK441" i="57"/>
  <c r="AJ441" i="57"/>
  <c r="AI441" i="57"/>
  <c r="AH441" i="57"/>
  <c r="AG441" i="57"/>
  <c r="AF441" i="57"/>
  <c r="AE441" i="57"/>
  <c r="AD441" i="57"/>
  <c r="AC441" i="57"/>
  <c r="AK440" i="57"/>
  <c r="AJ440" i="57"/>
  <c r="AI440" i="57"/>
  <c r="AH440" i="57"/>
  <c r="AG440" i="57"/>
  <c r="AF440" i="57"/>
  <c r="AE440" i="57"/>
  <c r="AD440" i="57"/>
  <c r="AC440" i="57"/>
  <c r="AK439" i="57"/>
  <c r="AJ439" i="57"/>
  <c r="AI439" i="57"/>
  <c r="AH439" i="57"/>
  <c r="AG439" i="57"/>
  <c r="AF439" i="57"/>
  <c r="AE439" i="57"/>
  <c r="AD439" i="57"/>
  <c r="AC439" i="57"/>
  <c r="AK438" i="57"/>
  <c r="AJ438" i="57"/>
  <c r="AI438" i="57"/>
  <c r="AH438" i="57"/>
  <c r="AG438" i="57"/>
  <c r="AF438" i="57"/>
  <c r="AE438" i="57"/>
  <c r="AD438" i="57"/>
  <c r="AC438" i="57"/>
  <c r="AK437" i="57"/>
  <c r="AJ437" i="57"/>
  <c r="AI437" i="57"/>
  <c r="AH437" i="57"/>
  <c r="AG437" i="57"/>
  <c r="AF437" i="57"/>
  <c r="AE437" i="57"/>
  <c r="AD437" i="57"/>
  <c r="AC437" i="57"/>
  <c r="AK436" i="57"/>
  <c r="AJ436" i="57"/>
  <c r="AI436" i="57"/>
  <c r="AH436" i="57"/>
  <c r="AG436" i="57"/>
  <c r="AF436" i="57"/>
  <c r="AE436" i="57"/>
  <c r="AD436" i="57"/>
  <c r="AC436" i="57"/>
  <c r="AK435" i="57"/>
  <c r="AJ435" i="57"/>
  <c r="AI435" i="57"/>
  <c r="AH435" i="57"/>
  <c r="AG435" i="57"/>
  <c r="AF435" i="57"/>
  <c r="AE435" i="57"/>
  <c r="AD435" i="57"/>
  <c r="AC435" i="57"/>
  <c r="AK434" i="57"/>
  <c r="AJ434" i="57"/>
  <c r="AI434" i="57"/>
  <c r="AH434" i="57"/>
  <c r="AG434" i="57"/>
  <c r="AF434" i="57"/>
  <c r="AE434" i="57"/>
  <c r="AD434" i="57"/>
  <c r="AC434" i="57"/>
  <c r="AK433" i="57"/>
  <c r="AJ433" i="57"/>
  <c r="AI433" i="57"/>
  <c r="AH433" i="57"/>
  <c r="AG433" i="57"/>
  <c r="AF433" i="57"/>
  <c r="AE433" i="57"/>
  <c r="AD433" i="57"/>
  <c r="AC433" i="57"/>
  <c r="AK432" i="57"/>
  <c r="AJ432" i="57"/>
  <c r="AI432" i="57"/>
  <c r="AH432" i="57"/>
  <c r="AG432" i="57"/>
  <c r="AF432" i="57"/>
  <c r="AE432" i="57"/>
  <c r="AD432" i="57"/>
  <c r="AC432" i="57"/>
  <c r="AK431" i="57"/>
  <c r="AJ431" i="57"/>
  <c r="AI431" i="57"/>
  <c r="AH431" i="57"/>
  <c r="AG431" i="57"/>
  <c r="AF431" i="57"/>
  <c r="AE431" i="57"/>
  <c r="AD431" i="57"/>
  <c r="AC431" i="57"/>
  <c r="AK430" i="57"/>
  <c r="AJ430" i="57"/>
  <c r="AI430" i="57"/>
  <c r="AH430" i="57"/>
  <c r="AG430" i="57"/>
  <c r="AF430" i="57"/>
  <c r="AE430" i="57"/>
  <c r="AD430" i="57"/>
  <c r="AC430" i="57"/>
  <c r="AK429" i="57"/>
  <c r="AJ429" i="57"/>
  <c r="AI429" i="57"/>
  <c r="AH429" i="57"/>
  <c r="AG429" i="57"/>
  <c r="AF429" i="57"/>
  <c r="AE429" i="57"/>
  <c r="AD429" i="57"/>
  <c r="AC429" i="57"/>
  <c r="AK428" i="57"/>
  <c r="AJ428" i="57"/>
  <c r="AI428" i="57"/>
  <c r="AH428" i="57"/>
  <c r="AG428" i="57"/>
  <c r="AF428" i="57"/>
  <c r="AE428" i="57"/>
  <c r="AD428" i="57"/>
  <c r="AC428" i="57"/>
  <c r="AK427" i="57"/>
  <c r="AJ427" i="57"/>
  <c r="AI427" i="57"/>
  <c r="AH427" i="57"/>
  <c r="AG427" i="57"/>
  <c r="AF427" i="57"/>
  <c r="AE427" i="57"/>
  <c r="AD427" i="57"/>
  <c r="AC427" i="57"/>
  <c r="AK426" i="57"/>
  <c r="AJ426" i="57"/>
  <c r="AI426" i="57"/>
  <c r="AH426" i="57"/>
  <c r="AG426" i="57"/>
  <c r="AF426" i="57"/>
  <c r="AE426" i="57"/>
  <c r="AD426" i="57"/>
  <c r="AC426" i="57"/>
  <c r="AK425" i="57"/>
  <c r="AJ425" i="57"/>
  <c r="AI425" i="57"/>
  <c r="AH425" i="57"/>
  <c r="AG425" i="57"/>
  <c r="AF425" i="57"/>
  <c r="AE425" i="57"/>
  <c r="AD425" i="57"/>
  <c r="AC425" i="57"/>
  <c r="AK424" i="57"/>
  <c r="AJ424" i="57"/>
  <c r="AI424" i="57"/>
  <c r="AH424" i="57"/>
  <c r="AG424" i="57"/>
  <c r="AF424" i="57"/>
  <c r="AE424" i="57"/>
  <c r="AD424" i="57"/>
  <c r="AC424" i="57"/>
  <c r="AK423" i="57"/>
  <c r="AJ423" i="57"/>
  <c r="AI423" i="57"/>
  <c r="AH423" i="57"/>
  <c r="AG423" i="57"/>
  <c r="AF423" i="57"/>
  <c r="AE423" i="57"/>
  <c r="AD423" i="57"/>
  <c r="AC423" i="57"/>
  <c r="AK422" i="57"/>
  <c r="AJ422" i="57"/>
  <c r="AI422" i="57"/>
  <c r="AH422" i="57"/>
  <c r="AG422" i="57"/>
  <c r="AF422" i="57"/>
  <c r="AE422" i="57"/>
  <c r="AD422" i="57"/>
  <c r="AC422" i="57"/>
  <c r="AK421" i="57"/>
  <c r="AJ421" i="57"/>
  <c r="AI421" i="57"/>
  <c r="AH421" i="57"/>
  <c r="AG421" i="57"/>
  <c r="AF421" i="57"/>
  <c r="AE421" i="57"/>
  <c r="AD421" i="57"/>
  <c r="AC421" i="57"/>
  <c r="AK420" i="57"/>
  <c r="AJ420" i="57"/>
  <c r="AI420" i="57"/>
  <c r="AH420" i="57"/>
  <c r="AG420" i="57"/>
  <c r="AF420" i="57"/>
  <c r="AE420" i="57"/>
  <c r="AD420" i="57"/>
  <c r="AC420" i="57"/>
  <c r="AK419" i="57"/>
  <c r="AJ419" i="57"/>
  <c r="AI419" i="57"/>
  <c r="AH419" i="57"/>
  <c r="AG419" i="57"/>
  <c r="AF419" i="57"/>
  <c r="AE419" i="57"/>
  <c r="AD419" i="57"/>
  <c r="AC419" i="57"/>
  <c r="AK418" i="57"/>
  <c r="AJ418" i="57"/>
  <c r="AI418" i="57"/>
  <c r="AH418" i="57"/>
  <c r="AG418" i="57"/>
  <c r="AF418" i="57"/>
  <c r="AE418" i="57"/>
  <c r="AD418" i="57"/>
  <c r="AC418" i="57"/>
  <c r="AK417" i="57"/>
  <c r="AJ417" i="57"/>
  <c r="AI417" i="57"/>
  <c r="AH417" i="57"/>
  <c r="AG417" i="57"/>
  <c r="AF417" i="57"/>
  <c r="AE417" i="57"/>
  <c r="AD417" i="57"/>
  <c r="AC417" i="57"/>
  <c r="AK416" i="57"/>
  <c r="AJ416" i="57"/>
  <c r="AI416" i="57"/>
  <c r="AH416" i="57"/>
  <c r="AG416" i="57"/>
  <c r="AF416" i="57"/>
  <c r="AE416" i="57"/>
  <c r="AD416" i="57"/>
  <c r="AC416" i="57"/>
  <c r="AK415" i="57"/>
  <c r="AJ415" i="57"/>
  <c r="AI415" i="57"/>
  <c r="AH415" i="57"/>
  <c r="AG415" i="57"/>
  <c r="AF415" i="57"/>
  <c r="AE415" i="57"/>
  <c r="AD415" i="57"/>
  <c r="AC415" i="57"/>
  <c r="AK414" i="57"/>
  <c r="AJ414" i="57"/>
  <c r="AI414" i="57"/>
  <c r="AH414" i="57"/>
  <c r="AG414" i="57"/>
  <c r="AF414" i="57"/>
  <c r="AE414" i="57"/>
  <c r="AD414" i="57"/>
  <c r="AC414" i="57"/>
  <c r="AK413" i="57"/>
  <c r="AJ413" i="57"/>
  <c r="AI413" i="57"/>
  <c r="AH413" i="57"/>
  <c r="AG413" i="57"/>
  <c r="AF413" i="57"/>
  <c r="AE413" i="57"/>
  <c r="AD413" i="57"/>
  <c r="AC413" i="57"/>
  <c r="AK412" i="57"/>
  <c r="AJ412" i="57"/>
  <c r="AI412" i="57"/>
  <c r="AH412" i="57"/>
  <c r="AG412" i="57"/>
  <c r="AF412" i="57"/>
  <c r="AE412" i="57"/>
  <c r="AD412" i="57"/>
  <c r="AC412" i="57"/>
  <c r="AK411" i="57"/>
  <c r="AJ411" i="57"/>
  <c r="AI411" i="57"/>
  <c r="AH411" i="57"/>
  <c r="AG411" i="57"/>
  <c r="AF411" i="57"/>
  <c r="AE411" i="57"/>
  <c r="AD411" i="57"/>
  <c r="AC411" i="57"/>
  <c r="AK410" i="57"/>
  <c r="AJ410" i="57"/>
  <c r="AI410" i="57"/>
  <c r="AH410" i="57"/>
  <c r="AG410" i="57"/>
  <c r="AF410" i="57"/>
  <c r="AE410" i="57"/>
  <c r="AD410" i="57"/>
  <c r="AC410" i="57"/>
  <c r="AK409" i="57"/>
  <c r="AJ409" i="57"/>
  <c r="AI409" i="57"/>
  <c r="AH409" i="57"/>
  <c r="AG409" i="57"/>
  <c r="AF409" i="57"/>
  <c r="AE409" i="57"/>
  <c r="AD409" i="57"/>
  <c r="AC409" i="57"/>
  <c r="AK408" i="57"/>
  <c r="AJ408" i="57"/>
  <c r="AI408" i="57"/>
  <c r="AH408" i="57"/>
  <c r="AG408" i="57"/>
  <c r="AF408" i="57"/>
  <c r="AE408" i="57"/>
  <c r="AD408" i="57"/>
  <c r="AC408" i="57"/>
  <c r="AK407" i="57"/>
  <c r="AJ407" i="57"/>
  <c r="AI407" i="57"/>
  <c r="AH407" i="57"/>
  <c r="AG407" i="57"/>
  <c r="AF407" i="57"/>
  <c r="AE407" i="57"/>
  <c r="AD407" i="57"/>
  <c r="AC407" i="57"/>
  <c r="AK406" i="57"/>
  <c r="AJ406" i="57"/>
  <c r="AI406" i="57"/>
  <c r="AH406" i="57"/>
  <c r="AG406" i="57"/>
  <c r="AF406" i="57"/>
  <c r="AE406" i="57"/>
  <c r="AD406" i="57"/>
  <c r="AC406" i="57"/>
  <c r="AK405" i="57"/>
  <c r="AJ405" i="57"/>
  <c r="AI405" i="57"/>
  <c r="AH405" i="57"/>
  <c r="AG405" i="57"/>
  <c r="AF405" i="57"/>
  <c r="AE405" i="57"/>
  <c r="AD405" i="57"/>
  <c r="AC405" i="57"/>
  <c r="AK404" i="57"/>
  <c r="AJ404" i="57"/>
  <c r="AI404" i="57"/>
  <c r="AH404" i="57"/>
  <c r="AG404" i="57"/>
  <c r="AF404" i="57"/>
  <c r="AE404" i="57"/>
  <c r="AD404" i="57"/>
  <c r="AC404" i="57"/>
  <c r="AK403" i="57"/>
  <c r="AJ403" i="57"/>
  <c r="AI403" i="57"/>
  <c r="AH403" i="57"/>
  <c r="AG403" i="57"/>
  <c r="AF403" i="57"/>
  <c r="AE403" i="57"/>
  <c r="AD403" i="57"/>
  <c r="AC403" i="57"/>
  <c r="AK402" i="57"/>
  <c r="AJ402" i="57"/>
  <c r="AI402" i="57"/>
  <c r="AH402" i="57"/>
  <c r="AG402" i="57"/>
  <c r="AF402" i="57"/>
  <c r="AE402" i="57"/>
  <c r="AD402" i="57"/>
  <c r="AC402" i="57"/>
  <c r="AK401" i="57"/>
  <c r="AJ401" i="57"/>
  <c r="AI401" i="57"/>
  <c r="AH401" i="57"/>
  <c r="AG401" i="57"/>
  <c r="AF401" i="57"/>
  <c r="AE401" i="57"/>
  <c r="AD401" i="57"/>
  <c r="AC401" i="57"/>
  <c r="AK400" i="57"/>
  <c r="AJ400" i="57"/>
  <c r="AI400" i="57"/>
  <c r="AH400" i="57"/>
  <c r="AG400" i="57"/>
  <c r="AF400" i="57"/>
  <c r="AE400" i="57"/>
  <c r="AD400" i="57"/>
  <c r="AC400" i="57"/>
  <c r="AK399" i="57"/>
  <c r="AJ399" i="57"/>
  <c r="AI399" i="57"/>
  <c r="AH399" i="57"/>
  <c r="AG399" i="57"/>
  <c r="AF399" i="57"/>
  <c r="AE399" i="57"/>
  <c r="AD399" i="57"/>
  <c r="AC399" i="57"/>
  <c r="AK398" i="57"/>
  <c r="AJ398" i="57"/>
  <c r="AI398" i="57"/>
  <c r="AH398" i="57"/>
  <c r="AG398" i="57"/>
  <c r="AF398" i="57"/>
  <c r="AE398" i="57"/>
  <c r="AD398" i="57"/>
  <c r="AC398" i="57"/>
  <c r="AK397" i="57"/>
  <c r="AJ397" i="57"/>
  <c r="AI397" i="57"/>
  <c r="AH397" i="57"/>
  <c r="AG397" i="57"/>
  <c r="AF397" i="57"/>
  <c r="AE397" i="57"/>
  <c r="AD397" i="57"/>
  <c r="AC397" i="57"/>
  <c r="AK396" i="57"/>
  <c r="AJ396" i="57"/>
  <c r="AI396" i="57"/>
  <c r="AH396" i="57"/>
  <c r="AG396" i="57"/>
  <c r="AF396" i="57"/>
  <c r="AE396" i="57"/>
  <c r="AD396" i="57"/>
  <c r="AC396" i="57"/>
  <c r="AK395" i="57"/>
  <c r="AJ395" i="57"/>
  <c r="AI395" i="57"/>
  <c r="AH395" i="57"/>
  <c r="AG395" i="57"/>
  <c r="AF395" i="57"/>
  <c r="AE395" i="57"/>
  <c r="AD395" i="57"/>
  <c r="AC395" i="57"/>
  <c r="AK394" i="57"/>
  <c r="AJ394" i="57"/>
  <c r="AI394" i="57"/>
  <c r="AH394" i="57"/>
  <c r="AG394" i="57"/>
  <c r="AF394" i="57"/>
  <c r="AE394" i="57"/>
  <c r="AD394" i="57"/>
  <c r="AC394" i="57"/>
  <c r="AK393" i="57"/>
  <c r="AJ393" i="57"/>
  <c r="AI393" i="57"/>
  <c r="AH393" i="57"/>
  <c r="AG393" i="57"/>
  <c r="AF393" i="57"/>
  <c r="AE393" i="57"/>
  <c r="AD393" i="57"/>
  <c r="AC393" i="57"/>
  <c r="AK392" i="57"/>
  <c r="AJ392" i="57"/>
  <c r="AI392" i="57"/>
  <c r="AH392" i="57"/>
  <c r="AG392" i="57"/>
  <c r="AF392" i="57"/>
  <c r="AE392" i="57"/>
  <c r="AD392" i="57"/>
  <c r="AC392" i="57"/>
  <c r="AK391" i="57"/>
  <c r="AJ391" i="57"/>
  <c r="AI391" i="57"/>
  <c r="AH391" i="57"/>
  <c r="AG391" i="57"/>
  <c r="AF391" i="57"/>
  <c r="AE391" i="57"/>
  <c r="AD391" i="57"/>
  <c r="AC391" i="57"/>
  <c r="AK390" i="57"/>
  <c r="AJ390" i="57"/>
  <c r="AI390" i="57"/>
  <c r="AH390" i="57"/>
  <c r="AG390" i="57"/>
  <c r="AF390" i="57"/>
  <c r="AE390" i="57"/>
  <c r="AD390" i="57"/>
  <c r="AC390" i="57"/>
  <c r="AK389" i="57"/>
  <c r="AJ389" i="57"/>
  <c r="AI389" i="57"/>
  <c r="AH389" i="57"/>
  <c r="AG389" i="57"/>
  <c r="AF389" i="57"/>
  <c r="AE389" i="57"/>
  <c r="AD389" i="57"/>
  <c r="AC389" i="57"/>
  <c r="AK388" i="57"/>
  <c r="AJ388" i="57"/>
  <c r="AI388" i="57"/>
  <c r="AH388" i="57"/>
  <c r="AG388" i="57"/>
  <c r="AF388" i="57"/>
  <c r="AE388" i="57"/>
  <c r="AD388" i="57"/>
  <c r="AC388" i="57"/>
  <c r="AK387" i="57"/>
  <c r="AJ387" i="57"/>
  <c r="AI387" i="57"/>
  <c r="AH387" i="57"/>
  <c r="AG387" i="57"/>
  <c r="AF387" i="57"/>
  <c r="AE387" i="57"/>
  <c r="AD387" i="57"/>
  <c r="AC387" i="57"/>
  <c r="AK386" i="57"/>
  <c r="AJ386" i="57"/>
  <c r="AI386" i="57"/>
  <c r="AH386" i="57"/>
  <c r="AG386" i="57"/>
  <c r="AF386" i="57"/>
  <c r="AE386" i="57"/>
  <c r="AD386" i="57"/>
  <c r="AC386" i="57"/>
  <c r="AK385" i="57"/>
  <c r="AJ385" i="57"/>
  <c r="AI385" i="57"/>
  <c r="AH385" i="57"/>
  <c r="AG385" i="57"/>
  <c r="AF385" i="57"/>
  <c r="AE385" i="57"/>
  <c r="AD385" i="57"/>
  <c r="AC385" i="57"/>
  <c r="AK384" i="57"/>
  <c r="AJ384" i="57"/>
  <c r="AI384" i="57"/>
  <c r="AH384" i="57"/>
  <c r="AG384" i="57"/>
  <c r="AF384" i="57"/>
  <c r="AE384" i="57"/>
  <c r="AD384" i="57"/>
  <c r="AC384" i="57"/>
  <c r="AK383" i="57"/>
  <c r="AJ383" i="57"/>
  <c r="AI383" i="57"/>
  <c r="AH383" i="57"/>
  <c r="AG383" i="57"/>
  <c r="AF383" i="57"/>
  <c r="AE383" i="57"/>
  <c r="AD383" i="57"/>
  <c r="AC383" i="57"/>
  <c r="AK382" i="57"/>
  <c r="AJ382" i="57"/>
  <c r="AI382" i="57"/>
  <c r="AH382" i="57"/>
  <c r="AG382" i="57"/>
  <c r="AF382" i="57"/>
  <c r="AE382" i="57"/>
  <c r="AD382" i="57"/>
  <c r="AC382" i="57"/>
  <c r="AK381" i="57"/>
  <c r="AJ381" i="57"/>
  <c r="AI381" i="57"/>
  <c r="AH381" i="57"/>
  <c r="AG381" i="57"/>
  <c r="AF381" i="57"/>
  <c r="AE381" i="57"/>
  <c r="AD381" i="57"/>
  <c r="AC381" i="57"/>
  <c r="AK380" i="57"/>
  <c r="AJ380" i="57"/>
  <c r="AI380" i="57"/>
  <c r="AH380" i="57"/>
  <c r="AG380" i="57"/>
  <c r="AF380" i="57"/>
  <c r="AE380" i="57"/>
  <c r="AD380" i="57"/>
  <c r="AC380" i="57"/>
  <c r="AK379" i="57"/>
  <c r="AJ379" i="57"/>
  <c r="AI379" i="57"/>
  <c r="AH379" i="57"/>
  <c r="AG379" i="57"/>
  <c r="AF379" i="57"/>
  <c r="AE379" i="57"/>
  <c r="AD379" i="57"/>
  <c r="AC379" i="57"/>
  <c r="AK378" i="57"/>
  <c r="AJ378" i="57"/>
  <c r="AI378" i="57"/>
  <c r="AH378" i="57"/>
  <c r="AG378" i="57"/>
  <c r="AF378" i="57"/>
  <c r="AE378" i="57"/>
  <c r="AD378" i="57"/>
  <c r="AC378" i="57"/>
  <c r="AK377" i="57"/>
  <c r="AJ377" i="57"/>
  <c r="AI377" i="57"/>
  <c r="AH377" i="57"/>
  <c r="AG377" i="57"/>
  <c r="AF377" i="57"/>
  <c r="AE377" i="57"/>
  <c r="AD377" i="57"/>
  <c r="AC377" i="57"/>
  <c r="AK376" i="57"/>
  <c r="AJ376" i="57"/>
  <c r="AI376" i="57"/>
  <c r="AH376" i="57"/>
  <c r="AG376" i="57"/>
  <c r="AF376" i="57"/>
  <c r="AE376" i="57"/>
  <c r="AD376" i="57"/>
  <c r="AC376" i="57"/>
  <c r="AK375" i="57"/>
  <c r="AJ375" i="57"/>
  <c r="AI375" i="57"/>
  <c r="AH375" i="57"/>
  <c r="AG375" i="57"/>
  <c r="AF375" i="57"/>
  <c r="AE375" i="57"/>
  <c r="AD375" i="57"/>
  <c r="AC375" i="57"/>
  <c r="AK374" i="57"/>
  <c r="AJ374" i="57"/>
  <c r="AI374" i="57"/>
  <c r="AH374" i="57"/>
  <c r="AG374" i="57"/>
  <c r="AF374" i="57"/>
  <c r="AE374" i="57"/>
  <c r="AD374" i="57"/>
  <c r="AC374" i="57"/>
  <c r="AK373" i="57"/>
  <c r="AJ373" i="57"/>
  <c r="AI373" i="57"/>
  <c r="AH373" i="57"/>
  <c r="AG373" i="57"/>
  <c r="AF373" i="57"/>
  <c r="AE373" i="57"/>
  <c r="AD373" i="57"/>
  <c r="AC373" i="57"/>
  <c r="AK372" i="57"/>
  <c r="AJ372" i="57"/>
  <c r="AI372" i="57"/>
  <c r="AH372" i="57"/>
  <c r="AG372" i="57"/>
  <c r="AF372" i="57"/>
  <c r="AE372" i="57"/>
  <c r="AD372" i="57"/>
  <c r="AC372" i="57"/>
  <c r="AK371" i="57"/>
  <c r="AJ371" i="57"/>
  <c r="AI371" i="57"/>
  <c r="AH371" i="57"/>
  <c r="AG371" i="57"/>
  <c r="AF371" i="57"/>
  <c r="AE371" i="57"/>
  <c r="AD371" i="57"/>
  <c r="AC371" i="57"/>
  <c r="AK370" i="57"/>
  <c r="AJ370" i="57"/>
  <c r="AI370" i="57"/>
  <c r="AH370" i="57"/>
  <c r="AG370" i="57"/>
  <c r="AF370" i="57"/>
  <c r="AE370" i="57"/>
  <c r="AD370" i="57"/>
  <c r="AC370" i="57"/>
  <c r="AK369" i="57"/>
  <c r="AJ369" i="57"/>
  <c r="AI369" i="57"/>
  <c r="AH369" i="57"/>
  <c r="AG369" i="57"/>
  <c r="AF369" i="57"/>
  <c r="AE369" i="57"/>
  <c r="AD369" i="57"/>
  <c r="AC369" i="57"/>
  <c r="AK368" i="57"/>
  <c r="AJ368" i="57"/>
  <c r="AI368" i="57"/>
  <c r="AH368" i="57"/>
  <c r="AG368" i="57"/>
  <c r="AF368" i="57"/>
  <c r="AE368" i="57"/>
  <c r="AD368" i="57"/>
  <c r="AC368" i="57"/>
  <c r="AK367" i="57"/>
  <c r="AJ367" i="57"/>
  <c r="AI367" i="57"/>
  <c r="AH367" i="57"/>
  <c r="AG367" i="57"/>
  <c r="AF367" i="57"/>
  <c r="AE367" i="57"/>
  <c r="AD367" i="57"/>
  <c r="AC367" i="57"/>
  <c r="AK366" i="57"/>
  <c r="AJ366" i="57"/>
  <c r="AI366" i="57"/>
  <c r="AH366" i="57"/>
  <c r="AG366" i="57"/>
  <c r="AF366" i="57"/>
  <c r="AE366" i="57"/>
  <c r="AD366" i="57"/>
  <c r="AC366" i="57"/>
  <c r="AK365" i="57"/>
  <c r="AJ365" i="57"/>
  <c r="AI365" i="57"/>
  <c r="AH365" i="57"/>
  <c r="AG365" i="57"/>
  <c r="AF365" i="57"/>
  <c r="AE365" i="57"/>
  <c r="AD365" i="57"/>
  <c r="AC365" i="57"/>
  <c r="AK364" i="57"/>
  <c r="AJ364" i="57"/>
  <c r="AI364" i="57"/>
  <c r="AH364" i="57"/>
  <c r="AG364" i="57"/>
  <c r="AF364" i="57"/>
  <c r="AE364" i="57"/>
  <c r="AD364" i="57"/>
  <c r="AC364" i="57"/>
  <c r="AK363" i="57"/>
  <c r="AJ363" i="57"/>
  <c r="AI363" i="57"/>
  <c r="AH363" i="57"/>
  <c r="AG363" i="57"/>
  <c r="AF363" i="57"/>
  <c r="AE363" i="57"/>
  <c r="AD363" i="57"/>
  <c r="AC363" i="57"/>
  <c r="AK362" i="57"/>
  <c r="AJ362" i="57"/>
  <c r="AI362" i="57"/>
  <c r="AH362" i="57"/>
  <c r="AG362" i="57"/>
  <c r="AF362" i="57"/>
  <c r="AE362" i="57"/>
  <c r="AD362" i="57"/>
  <c r="AC362" i="57"/>
  <c r="AK361" i="57"/>
  <c r="AJ361" i="57"/>
  <c r="AI361" i="57"/>
  <c r="AH361" i="57"/>
  <c r="AG361" i="57"/>
  <c r="AF361" i="57"/>
  <c r="AE361" i="57"/>
  <c r="AD361" i="57"/>
  <c r="AC361" i="57"/>
  <c r="AK360" i="57"/>
  <c r="AJ360" i="57"/>
  <c r="AI360" i="57"/>
  <c r="AH360" i="57"/>
  <c r="AG360" i="57"/>
  <c r="AF360" i="57"/>
  <c r="AE360" i="57"/>
  <c r="AD360" i="57"/>
  <c r="AC360" i="57"/>
  <c r="AK359" i="57"/>
  <c r="AJ359" i="57"/>
  <c r="AI359" i="57"/>
  <c r="AH359" i="57"/>
  <c r="AG359" i="57"/>
  <c r="AF359" i="57"/>
  <c r="AE359" i="57"/>
  <c r="AD359" i="57"/>
  <c r="AC359" i="57"/>
  <c r="AK358" i="57"/>
  <c r="AJ358" i="57"/>
  <c r="AI358" i="57"/>
  <c r="AH358" i="57"/>
  <c r="AG358" i="57"/>
  <c r="AF358" i="57"/>
  <c r="AE358" i="57"/>
  <c r="AD358" i="57"/>
  <c r="AC358" i="57"/>
  <c r="AK357" i="57"/>
  <c r="AJ357" i="57"/>
  <c r="AI357" i="57"/>
  <c r="AH357" i="57"/>
  <c r="AG357" i="57"/>
  <c r="AF357" i="57"/>
  <c r="AE357" i="57"/>
  <c r="AD357" i="57"/>
  <c r="AC357" i="57"/>
  <c r="AK356" i="57"/>
  <c r="AJ356" i="57"/>
  <c r="AI356" i="57"/>
  <c r="AH356" i="57"/>
  <c r="AG356" i="57"/>
  <c r="AF356" i="57"/>
  <c r="AE356" i="57"/>
  <c r="AD356" i="57"/>
  <c r="AC356" i="57"/>
  <c r="AK355" i="57"/>
  <c r="AJ355" i="57"/>
  <c r="AI355" i="57"/>
  <c r="AH355" i="57"/>
  <c r="AG355" i="57"/>
  <c r="AF355" i="57"/>
  <c r="AE355" i="57"/>
  <c r="AD355" i="57"/>
  <c r="AC355" i="57"/>
  <c r="AK354" i="57"/>
  <c r="AJ354" i="57"/>
  <c r="AI354" i="57"/>
  <c r="AH354" i="57"/>
  <c r="AG354" i="57"/>
  <c r="AF354" i="57"/>
  <c r="AE354" i="57"/>
  <c r="AD354" i="57"/>
  <c r="AC354" i="57"/>
  <c r="AK353" i="57"/>
  <c r="AJ353" i="57"/>
  <c r="AI353" i="57"/>
  <c r="AH353" i="57"/>
  <c r="AG353" i="57"/>
  <c r="AF353" i="57"/>
  <c r="AE353" i="57"/>
  <c r="AD353" i="57"/>
  <c r="AC353" i="57"/>
  <c r="AK352" i="57"/>
  <c r="AJ352" i="57"/>
  <c r="AI352" i="57"/>
  <c r="AH352" i="57"/>
  <c r="AG352" i="57"/>
  <c r="AF352" i="57"/>
  <c r="AE352" i="57"/>
  <c r="AD352" i="57"/>
  <c r="AC352" i="57"/>
  <c r="AK351" i="57"/>
  <c r="AJ351" i="57"/>
  <c r="AI351" i="57"/>
  <c r="AH351" i="57"/>
  <c r="AG351" i="57"/>
  <c r="AF351" i="57"/>
  <c r="AE351" i="57"/>
  <c r="AD351" i="57"/>
  <c r="AC351" i="57"/>
  <c r="AK350" i="57"/>
  <c r="AJ350" i="57"/>
  <c r="AI350" i="57"/>
  <c r="AH350" i="57"/>
  <c r="AG350" i="57"/>
  <c r="AF350" i="57"/>
  <c r="AE350" i="57"/>
  <c r="AD350" i="57"/>
  <c r="AC350" i="57"/>
  <c r="AK349" i="57"/>
  <c r="AJ349" i="57"/>
  <c r="AI349" i="57"/>
  <c r="AH349" i="57"/>
  <c r="AG349" i="57"/>
  <c r="AF349" i="57"/>
  <c r="AE349" i="57"/>
  <c r="AD349" i="57"/>
  <c r="AC349" i="57"/>
  <c r="AK348" i="57"/>
  <c r="AJ348" i="57"/>
  <c r="AI348" i="57"/>
  <c r="AH348" i="57"/>
  <c r="AG348" i="57"/>
  <c r="AF348" i="57"/>
  <c r="AE348" i="57"/>
  <c r="AD348" i="57"/>
  <c r="AC348" i="57"/>
  <c r="AK347" i="57"/>
  <c r="AJ347" i="57"/>
  <c r="AI347" i="57"/>
  <c r="AH347" i="57"/>
  <c r="AG347" i="57"/>
  <c r="AF347" i="57"/>
  <c r="AE347" i="57"/>
  <c r="AD347" i="57"/>
  <c r="AC347" i="57"/>
  <c r="AK346" i="57"/>
  <c r="AJ346" i="57"/>
  <c r="AI346" i="57"/>
  <c r="AH346" i="57"/>
  <c r="AG346" i="57"/>
  <c r="AF346" i="57"/>
  <c r="AE346" i="57"/>
  <c r="AD346" i="57"/>
  <c r="AC346" i="57"/>
  <c r="AK345" i="57"/>
  <c r="AJ345" i="57"/>
  <c r="AI345" i="57"/>
  <c r="AH345" i="57"/>
  <c r="AG345" i="57"/>
  <c r="AF345" i="57"/>
  <c r="AE345" i="57"/>
  <c r="AD345" i="57"/>
  <c r="AC345" i="57"/>
  <c r="AK344" i="57"/>
  <c r="AJ344" i="57"/>
  <c r="AI344" i="57"/>
  <c r="AH344" i="57"/>
  <c r="AG344" i="57"/>
  <c r="AF344" i="57"/>
  <c r="AE344" i="57"/>
  <c r="AD344" i="57"/>
  <c r="AC344" i="57"/>
  <c r="AK343" i="57"/>
  <c r="AJ343" i="57"/>
  <c r="AI343" i="57"/>
  <c r="AH343" i="57"/>
  <c r="AG343" i="57"/>
  <c r="AF343" i="57"/>
  <c r="AE343" i="57"/>
  <c r="AD343" i="57"/>
  <c r="AC343" i="57"/>
  <c r="AK342" i="57"/>
  <c r="AJ342" i="57"/>
  <c r="AI342" i="57"/>
  <c r="AH342" i="57"/>
  <c r="AG342" i="57"/>
  <c r="AF342" i="57"/>
  <c r="AE342" i="57"/>
  <c r="AD342" i="57"/>
  <c r="AC342" i="57"/>
  <c r="AK341" i="57"/>
  <c r="AJ341" i="57"/>
  <c r="AI341" i="57"/>
  <c r="AH341" i="57"/>
  <c r="AG341" i="57"/>
  <c r="AF341" i="57"/>
  <c r="AE341" i="57"/>
  <c r="AD341" i="57"/>
  <c r="AC341" i="57"/>
  <c r="AK340" i="57"/>
  <c r="AJ340" i="57"/>
  <c r="AI340" i="57"/>
  <c r="AH340" i="57"/>
  <c r="AG340" i="57"/>
  <c r="AF340" i="57"/>
  <c r="AE340" i="57"/>
  <c r="AD340" i="57"/>
  <c r="AC340" i="57"/>
  <c r="AK339" i="57"/>
  <c r="AJ339" i="57"/>
  <c r="AI339" i="57"/>
  <c r="AH339" i="57"/>
  <c r="AG339" i="57"/>
  <c r="AF339" i="57"/>
  <c r="AE339" i="57"/>
  <c r="AD339" i="57"/>
  <c r="AC339" i="57"/>
  <c r="AK338" i="57"/>
  <c r="AJ338" i="57"/>
  <c r="AI338" i="57"/>
  <c r="AH338" i="57"/>
  <c r="AG338" i="57"/>
  <c r="AF338" i="57"/>
  <c r="AE338" i="57"/>
  <c r="AD338" i="57"/>
  <c r="AC338" i="57"/>
  <c r="AK337" i="57"/>
  <c r="AJ337" i="57"/>
  <c r="AI337" i="57"/>
  <c r="AH337" i="57"/>
  <c r="AG337" i="57"/>
  <c r="AF337" i="57"/>
  <c r="AE337" i="57"/>
  <c r="AD337" i="57"/>
  <c r="AC337" i="57"/>
  <c r="AK336" i="57"/>
  <c r="AJ336" i="57"/>
  <c r="AI336" i="57"/>
  <c r="AH336" i="57"/>
  <c r="AG336" i="57"/>
  <c r="AF336" i="57"/>
  <c r="AE336" i="57"/>
  <c r="AD336" i="57"/>
  <c r="AC336" i="57"/>
  <c r="AK335" i="57"/>
  <c r="AJ335" i="57"/>
  <c r="AI335" i="57"/>
  <c r="AH335" i="57"/>
  <c r="AG335" i="57"/>
  <c r="AF335" i="57"/>
  <c r="AE335" i="57"/>
  <c r="AD335" i="57"/>
  <c r="AC335" i="57"/>
  <c r="AK334" i="57"/>
  <c r="AJ334" i="57"/>
  <c r="AI334" i="57"/>
  <c r="AH334" i="57"/>
  <c r="AG334" i="57"/>
  <c r="AF334" i="57"/>
  <c r="AE334" i="57"/>
  <c r="AD334" i="57"/>
  <c r="AC334" i="57"/>
  <c r="AK333" i="57"/>
  <c r="AJ333" i="57"/>
  <c r="AI333" i="57"/>
  <c r="AH333" i="57"/>
  <c r="AG333" i="57"/>
  <c r="AF333" i="57"/>
  <c r="AE333" i="57"/>
  <c r="AD333" i="57"/>
  <c r="AC333" i="57"/>
  <c r="AK332" i="57"/>
  <c r="AJ332" i="57"/>
  <c r="AI332" i="57"/>
  <c r="AH332" i="57"/>
  <c r="AG332" i="57"/>
  <c r="AF332" i="57"/>
  <c r="AE332" i="57"/>
  <c r="AD332" i="57"/>
  <c r="AC332" i="57"/>
  <c r="AK331" i="57"/>
  <c r="AJ331" i="57"/>
  <c r="AI331" i="57"/>
  <c r="AH331" i="57"/>
  <c r="AG331" i="57"/>
  <c r="AF331" i="57"/>
  <c r="AE331" i="57"/>
  <c r="AD331" i="57"/>
  <c r="AC331" i="57"/>
  <c r="AK330" i="57"/>
  <c r="AJ330" i="57"/>
  <c r="AI330" i="57"/>
  <c r="AH330" i="57"/>
  <c r="AG330" i="57"/>
  <c r="AF330" i="57"/>
  <c r="AE330" i="57"/>
  <c r="AD330" i="57"/>
  <c r="AC330" i="57"/>
  <c r="AK329" i="57"/>
  <c r="AJ329" i="57"/>
  <c r="AI329" i="57"/>
  <c r="AH329" i="57"/>
  <c r="AG329" i="57"/>
  <c r="AF329" i="57"/>
  <c r="AE329" i="57"/>
  <c r="AD329" i="57"/>
  <c r="AC329" i="57"/>
  <c r="AK328" i="57"/>
  <c r="AJ328" i="57"/>
  <c r="AI328" i="57"/>
  <c r="AH328" i="57"/>
  <c r="AG328" i="57"/>
  <c r="AF328" i="57"/>
  <c r="AE328" i="57"/>
  <c r="AD328" i="57"/>
  <c r="AC328" i="57"/>
  <c r="AK327" i="57"/>
  <c r="AJ327" i="57"/>
  <c r="AI327" i="57"/>
  <c r="AH327" i="57"/>
  <c r="AG327" i="57"/>
  <c r="AF327" i="57"/>
  <c r="AE327" i="57"/>
  <c r="AD327" i="57"/>
  <c r="AC327" i="57"/>
  <c r="AK326" i="57"/>
  <c r="AJ326" i="57"/>
  <c r="AI326" i="57"/>
  <c r="AH326" i="57"/>
  <c r="AG326" i="57"/>
  <c r="AF326" i="57"/>
  <c r="AE326" i="57"/>
  <c r="AD326" i="57"/>
  <c r="AC326" i="57"/>
  <c r="AK325" i="57"/>
  <c r="AJ325" i="57"/>
  <c r="AI325" i="57"/>
  <c r="AH325" i="57"/>
  <c r="AG325" i="57"/>
  <c r="AF325" i="57"/>
  <c r="AE325" i="57"/>
  <c r="AD325" i="57"/>
  <c r="AC325" i="57"/>
  <c r="AK324" i="57"/>
  <c r="AJ324" i="57"/>
  <c r="AI324" i="57"/>
  <c r="AH324" i="57"/>
  <c r="AG324" i="57"/>
  <c r="AF324" i="57"/>
  <c r="AE324" i="57"/>
  <c r="AD324" i="57"/>
  <c r="AC324" i="57"/>
  <c r="AK323" i="57"/>
  <c r="AJ323" i="57"/>
  <c r="AI323" i="57"/>
  <c r="AH323" i="57"/>
  <c r="AG323" i="57"/>
  <c r="AF323" i="57"/>
  <c r="AE323" i="57"/>
  <c r="AD323" i="57"/>
  <c r="AC323" i="57"/>
  <c r="AK322" i="57"/>
  <c r="AJ322" i="57"/>
  <c r="AI322" i="57"/>
  <c r="AH322" i="57"/>
  <c r="AG322" i="57"/>
  <c r="AF322" i="57"/>
  <c r="AE322" i="57"/>
  <c r="AD322" i="57"/>
  <c r="AC322" i="57"/>
  <c r="AK321" i="57"/>
  <c r="AJ321" i="57"/>
  <c r="AI321" i="57"/>
  <c r="AH321" i="57"/>
  <c r="AG321" i="57"/>
  <c r="AF321" i="57"/>
  <c r="AE321" i="57"/>
  <c r="AD321" i="57"/>
  <c r="AC321" i="57"/>
  <c r="AK320" i="57"/>
  <c r="AJ320" i="57"/>
  <c r="AI320" i="57"/>
  <c r="AH320" i="57"/>
  <c r="AG320" i="57"/>
  <c r="AF320" i="57"/>
  <c r="AE320" i="57"/>
  <c r="AD320" i="57"/>
  <c r="AC320" i="57"/>
  <c r="AK319" i="57"/>
  <c r="AJ319" i="57"/>
  <c r="AI319" i="57"/>
  <c r="AH319" i="57"/>
  <c r="AG319" i="57"/>
  <c r="AF319" i="57"/>
  <c r="AE319" i="57"/>
  <c r="AD319" i="57"/>
  <c r="AC319" i="57"/>
  <c r="AK318" i="57"/>
  <c r="AJ318" i="57"/>
  <c r="AI318" i="57"/>
  <c r="AH318" i="57"/>
  <c r="AG318" i="57"/>
  <c r="AF318" i="57"/>
  <c r="AE318" i="57"/>
  <c r="AD318" i="57"/>
  <c r="AC318" i="57"/>
  <c r="AK317" i="57"/>
  <c r="AJ317" i="57"/>
  <c r="AI317" i="57"/>
  <c r="AH317" i="57"/>
  <c r="AG317" i="57"/>
  <c r="AF317" i="57"/>
  <c r="AE317" i="57"/>
  <c r="AD317" i="57"/>
  <c r="AC317" i="57"/>
  <c r="AK316" i="57"/>
  <c r="AJ316" i="57"/>
  <c r="AI316" i="57"/>
  <c r="AH316" i="57"/>
  <c r="AG316" i="57"/>
  <c r="AF316" i="57"/>
  <c r="AE316" i="57"/>
  <c r="AD316" i="57"/>
  <c r="AC316" i="57"/>
  <c r="AK315" i="57"/>
  <c r="AJ315" i="57"/>
  <c r="AI315" i="57"/>
  <c r="AH315" i="57"/>
  <c r="AG315" i="57"/>
  <c r="AF315" i="57"/>
  <c r="AE315" i="57"/>
  <c r="AD315" i="57"/>
  <c r="AC315" i="57"/>
  <c r="AK314" i="57"/>
  <c r="AJ314" i="57"/>
  <c r="AI314" i="57"/>
  <c r="AH314" i="57"/>
  <c r="AG314" i="57"/>
  <c r="AF314" i="57"/>
  <c r="AE314" i="57"/>
  <c r="AD314" i="57"/>
  <c r="AC314" i="57"/>
  <c r="AK313" i="57"/>
  <c r="AJ313" i="57"/>
  <c r="AI313" i="57"/>
  <c r="AH313" i="57"/>
  <c r="AG313" i="57"/>
  <c r="AF313" i="57"/>
  <c r="AE313" i="57"/>
  <c r="AD313" i="57"/>
  <c r="AC313" i="57"/>
  <c r="AK312" i="57"/>
  <c r="AJ312" i="57"/>
  <c r="AI312" i="57"/>
  <c r="AH312" i="57"/>
  <c r="AG312" i="57"/>
  <c r="AF312" i="57"/>
  <c r="AE312" i="57"/>
  <c r="AD312" i="57"/>
  <c r="AC312" i="57"/>
  <c r="AK311" i="57"/>
  <c r="AJ311" i="57"/>
  <c r="AI311" i="57"/>
  <c r="AH311" i="57"/>
  <c r="AG311" i="57"/>
  <c r="AF311" i="57"/>
  <c r="AE311" i="57"/>
  <c r="AD311" i="57"/>
  <c r="AC311" i="57"/>
  <c r="AK310" i="57"/>
  <c r="AJ310" i="57"/>
  <c r="AI310" i="57"/>
  <c r="AH310" i="57"/>
  <c r="AG310" i="57"/>
  <c r="AF310" i="57"/>
  <c r="AE310" i="57"/>
  <c r="AD310" i="57"/>
  <c r="AC310" i="57"/>
  <c r="AK309" i="57"/>
  <c r="AJ309" i="57"/>
  <c r="AI309" i="57"/>
  <c r="AH309" i="57"/>
  <c r="AG309" i="57"/>
  <c r="AF309" i="57"/>
  <c r="AE309" i="57"/>
  <c r="AD309" i="57"/>
  <c r="AC309" i="57"/>
  <c r="AK308" i="57"/>
  <c r="AJ308" i="57"/>
  <c r="AI308" i="57"/>
  <c r="AH308" i="57"/>
  <c r="AG308" i="57"/>
  <c r="AF308" i="57"/>
  <c r="AE308" i="57"/>
  <c r="AD308" i="57"/>
  <c r="AC308" i="57"/>
  <c r="AK307" i="57"/>
  <c r="AJ307" i="57"/>
  <c r="AI307" i="57"/>
  <c r="AH307" i="57"/>
  <c r="AG307" i="57"/>
  <c r="AF307" i="57"/>
  <c r="AE307" i="57"/>
  <c r="AD307" i="57"/>
  <c r="AC307" i="57"/>
  <c r="AK306" i="57"/>
  <c r="AJ306" i="57"/>
  <c r="AI306" i="57"/>
  <c r="AH306" i="57"/>
  <c r="AG306" i="57"/>
  <c r="AF306" i="57"/>
  <c r="AE306" i="57"/>
  <c r="AD306" i="57"/>
  <c r="AC306" i="57"/>
  <c r="AK305" i="57"/>
  <c r="AJ305" i="57"/>
  <c r="AI305" i="57"/>
  <c r="AH305" i="57"/>
  <c r="AG305" i="57"/>
  <c r="AF305" i="57"/>
  <c r="AE305" i="57"/>
  <c r="AD305" i="57"/>
  <c r="AC305" i="57"/>
  <c r="AK304" i="57"/>
  <c r="AJ304" i="57"/>
  <c r="AI304" i="57"/>
  <c r="AH304" i="57"/>
  <c r="AG304" i="57"/>
  <c r="AF304" i="57"/>
  <c r="AE304" i="57"/>
  <c r="AD304" i="57"/>
  <c r="AC304" i="57"/>
  <c r="AK303" i="57"/>
  <c r="AJ303" i="57"/>
  <c r="AI303" i="57"/>
  <c r="AH303" i="57"/>
  <c r="AG303" i="57"/>
  <c r="AF303" i="57"/>
  <c r="AE303" i="57"/>
  <c r="AD303" i="57"/>
  <c r="AC303" i="57"/>
  <c r="AK302" i="57"/>
  <c r="AJ302" i="57"/>
  <c r="AI302" i="57"/>
  <c r="AH302" i="57"/>
  <c r="AG302" i="57"/>
  <c r="AF302" i="57"/>
  <c r="AE302" i="57"/>
  <c r="AD302" i="57"/>
  <c r="AC302" i="57"/>
  <c r="AK301" i="57"/>
  <c r="AJ301" i="57"/>
  <c r="AI301" i="57"/>
  <c r="AH301" i="57"/>
  <c r="AG301" i="57"/>
  <c r="AF301" i="57"/>
  <c r="AE301" i="57"/>
  <c r="AD301" i="57"/>
  <c r="AC301" i="57"/>
  <c r="AK300" i="57"/>
  <c r="AJ300" i="57"/>
  <c r="AI300" i="57"/>
  <c r="AH300" i="57"/>
  <c r="AG300" i="57"/>
  <c r="AF300" i="57"/>
  <c r="AE300" i="57"/>
  <c r="AD300" i="57"/>
  <c r="AC300" i="57"/>
  <c r="AK299" i="57"/>
  <c r="AJ299" i="57"/>
  <c r="AI299" i="57"/>
  <c r="AH299" i="57"/>
  <c r="AG299" i="57"/>
  <c r="AF299" i="57"/>
  <c r="AE299" i="57"/>
  <c r="AD299" i="57"/>
  <c r="AC299" i="57"/>
  <c r="AK298" i="57"/>
  <c r="AJ298" i="57"/>
  <c r="AI298" i="57"/>
  <c r="AH298" i="57"/>
  <c r="AG298" i="57"/>
  <c r="AF298" i="57"/>
  <c r="AE298" i="57"/>
  <c r="AD298" i="57"/>
  <c r="AC298" i="57"/>
  <c r="AK297" i="57"/>
  <c r="AJ297" i="57"/>
  <c r="AI297" i="57"/>
  <c r="AH297" i="57"/>
  <c r="AG297" i="57"/>
  <c r="AF297" i="57"/>
  <c r="AE297" i="57"/>
  <c r="AD297" i="57"/>
  <c r="AC297" i="57"/>
  <c r="AK296" i="57"/>
  <c r="AJ296" i="57"/>
  <c r="AI296" i="57"/>
  <c r="AH296" i="57"/>
  <c r="AG296" i="57"/>
  <c r="AF296" i="57"/>
  <c r="AE296" i="57"/>
  <c r="AD296" i="57"/>
  <c r="AC296" i="57"/>
  <c r="AK295" i="57"/>
  <c r="AJ295" i="57"/>
  <c r="AI295" i="57"/>
  <c r="AH295" i="57"/>
  <c r="AG295" i="57"/>
  <c r="AF295" i="57"/>
  <c r="AE295" i="57"/>
  <c r="AD295" i="57"/>
  <c r="AC295" i="57"/>
  <c r="AK294" i="57"/>
  <c r="AJ294" i="57"/>
  <c r="AI294" i="57"/>
  <c r="AH294" i="57"/>
  <c r="AG294" i="57"/>
  <c r="AF294" i="57"/>
  <c r="AE294" i="57"/>
  <c r="AD294" i="57"/>
  <c r="AC294" i="57"/>
  <c r="AK293" i="57"/>
  <c r="AJ293" i="57"/>
  <c r="AI293" i="57"/>
  <c r="AH293" i="57"/>
  <c r="AG293" i="57"/>
  <c r="AF293" i="57"/>
  <c r="AE293" i="57"/>
  <c r="AD293" i="57"/>
  <c r="AC293" i="57"/>
  <c r="AK292" i="57"/>
  <c r="AJ292" i="57"/>
  <c r="AI292" i="57"/>
  <c r="AH292" i="57"/>
  <c r="AG292" i="57"/>
  <c r="AF292" i="57"/>
  <c r="AE292" i="57"/>
  <c r="AD292" i="57"/>
  <c r="AC292" i="57"/>
  <c r="AK291" i="57"/>
  <c r="AJ291" i="57"/>
  <c r="AI291" i="57"/>
  <c r="AH291" i="57"/>
  <c r="AG291" i="57"/>
  <c r="AF291" i="57"/>
  <c r="AE291" i="57"/>
  <c r="AD291" i="57"/>
  <c r="AC291" i="57"/>
  <c r="AK290" i="57"/>
  <c r="AJ290" i="57"/>
  <c r="AI290" i="57"/>
  <c r="AH290" i="57"/>
  <c r="AG290" i="57"/>
  <c r="AF290" i="57"/>
  <c r="AE290" i="57"/>
  <c r="AD290" i="57"/>
  <c r="AC290" i="57"/>
  <c r="AK289" i="57"/>
  <c r="AJ289" i="57"/>
  <c r="AI289" i="57"/>
  <c r="AH289" i="57"/>
  <c r="AG289" i="57"/>
  <c r="AF289" i="57"/>
  <c r="AE289" i="57"/>
  <c r="AD289" i="57"/>
  <c r="AC289" i="57"/>
  <c r="AK288" i="57"/>
  <c r="AJ288" i="57"/>
  <c r="AI288" i="57"/>
  <c r="AH288" i="57"/>
  <c r="AG288" i="57"/>
  <c r="AF288" i="57"/>
  <c r="AE288" i="57"/>
  <c r="AD288" i="57"/>
  <c r="AC288" i="57"/>
  <c r="AK287" i="57"/>
  <c r="AJ287" i="57"/>
  <c r="AI287" i="57"/>
  <c r="AH287" i="57"/>
  <c r="AG287" i="57"/>
  <c r="AF287" i="57"/>
  <c r="AE287" i="57"/>
  <c r="AD287" i="57"/>
  <c r="AC287" i="57"/>
  <c r="AK286" i="57"/>
  <c r="AJ286" i="57"/>
  <c r="AI286" i="57"/>
  <c r="AH286" i="57"/>
  <c r="AG286" i="57"/>
  <c r="AF286" i="57"/>
  <c r="AE286" i="57"/>
  <c r="AD286" i="57"/>
  <c r="AC286" i="57"/>
  <c r="AK285" i="57"/>
  <c r="AJ285" i="57"/>
  <c r="AI285" i="57"/>
  <c r="AH285" i="57"/>
  <c r="AG285" i="57"/>
  <c r="AF285" i="57"/>
  <c r="AE285" i="57"/>
  <c r="AD285" i="57"/>
  <c r="AC285" i="57"/>
  <c r="AK284" i="57"/>
  <c r="AJ284" i="57"/>
  <c r="AI284" i="57"/>
  <c r="AH284" i="57"/>
  <c r="AG284" i="57"/>
  <c r="AF284" i="57"/>
  <c r="AE284" i="57"/>
  <c r="AD284" i="57"/>
  <c r="AC284" i="57"/>
  <c r="AK283" i="57"/>
  <c r="AJ283" i="57"/>
  <c r="AI283" i="57"/>
  <c r="AH283" i="57"/>
  <c r="AG283" i="57"/>
  <c r="AF283" i="57"/>
  <c r="AE283" i="57"/>
  <c r="AD283" i="57"/>
  <c r="AC283" i="57"/>
  <c r="AK282" i="57"/>
  <c r="AJ282" i="57"/>
  <c r="AI282" i="57"/>
  <c r="AH282" i="57"/>
  <c r="AG282" i="57"/>
  <c r="AF282" i="57"/>
  <c r="AE282" i="57"/>
  <c r="AD282" i="57"/>
  <c r="AC282" i="57"/>
  <c r="AK281" i="57"/>
  <c r="AJ281" i="57"/>
  <c r="AI281" i="57"/>
  <c r="AH281" i="57"/>
  <c r="AG281" i="57"/>
  <c r="AF281" i="57"/>
  <c r="AE281" i="57"/>
  <c r="AD281" i="57"/>
  <c r="AC281" i="57"/>
  <c r="AK280" i="57"/>
  <c r="AJ280" i="57"/>
  <c r="AI280" i="57"/>
  <c r="AH280" i="57"/>
  <c r="AG280" i="57"/>
  <c r="AF280" i="57"/>
  <c r="AE280" i="57"/>
  <c r="AD280" i="57"/>
  <c r="AC280" i="57"/>
  <c r="AK279" i="57"/>
  <c r="AJ279" i="57"/>
  <c r="AI279" i="57"/>
  <c r="AH279" i="57"/>
  <c r="AG279" i="57"/>
  <c r="AF279" i="57"/>
  <c r="AE279" i="57"/>
  <c r="AD279" i="57"/>
  <c r="AC279" i="57"/>
  <c r="AK278" i="57"/>
  <c r="AJ278" i="57"/>
  <c r="AI278" i="57"/>
  <c r="AH278" i="57"/>
  <c r="AG278" i="57"/>
  <c r="AF278" i="57"/>
  <c r="AE278" i="57"/>
  <c r="AD278" i="57"/>
  <c r="AC278" i="57"/>
  <c r="AK277" i="57"/>
  <c r="AJ277" i="57"/>
  <c r="AI277" i="57"/>
  <c r="AH277" i="57"/>
  <c r="AG277" i="57"/>
  <c r="AF277" i="57"/>
  <c r="AE277" i="57"/>
  <c r="AD277" i="57"/>
  <c r="AC277" i="57"/>
  <c r="AK276" i="57"/>
  <c r="AJ276" i="57"/>
  <c r="AI276" i="57"/>
  <c r="AH276" i="57"/>
  <c r="AG276" i="57"/>
  <c r="AF276" i="57"/>
  <c r="AE276" i="57"/>
  <c r="AD276" i="57"/>
  <c r="AC276" i="57"/>
  <c r="AK275" i="57"/>
  <c r="AJ275" i="57"/>
  <c r="AI275" i="57"/>
  <c r="AH275" i="57"/>
  <c r="AG275" i="57"/>
  <c r="AF275" i="57"/>
  <c r="AE275" i="57"/>
  <c r="AD275" i="57"/>
  <c r="AC275" i="57"/>
  <c r="AK274" i="57"/>
  <c r="AJ274" i="57"/>
  <c r="AI274" i="57"/>
  <c r="AH274" i="57"/>
  <c r="AG274" i="57"/>
  <c r="AF274" i="57"/>
  <c r="AE274" i="57"/>
  <c r="AD274" i="57"/>
  <c r="AC274" i="57"/>
  <c r="AK273" i="57"/>
  <c r="AJ273" i="57"/>
  <c r="AI273" i="57"/>
  <c r="AH273" i="57"/>
  <c r="AG273" i="57"/>
  <c r="AF273" i="57"/>
  <c r="AE273" i="57"/>
  <c r="AD273" i="57"/>
  <c r="AC273" i="57"/>
  <c r="AK272" i="57"/>
  <c r="AJ272" i="57"/>
  <c r="AI272" i="57"/>
  <c r="AH272" i="57"/>
  <c r="AG272" i="57"/>
  <c r="AF272" i="57"/>
  <c r="AE272" i="57"/>
  <c r="AD272" i="57"/>
  <c r="AC272" i="57"/>
  <c r="AK271" i="57"/>
  <c r="AJ271" i="57"/>
  <c r="AI271" i="57"/>
  <c r="AH271" i="57"/>
  <c r="AG271" i="57"/>
  <c r="AF271" i="57"/>
  <c r="AE271" i="57"/>
  <c r="AD271" i="57"/>
  <c r="AC271" i="57"/>
  <c r="AK270" i="57"/>
  <c r="AJ270" i="57"/>
  <c r="AI270" i="57"/>
  <c r="AH270" i="57"/>
  <c r="AG270" i="57"/>
  <c r="AF270" i="57"/>
  <c r="AE270" i="57"/>
  <c r="AD270" i="57"/>
  <c r="AC270" i="57"/>
  <c r="AK269" i="57"/>
  <c r="AJ269" i="57"/>
  <c r="AI269" i="57"/>
  <c r="AH269" i="57"/>
  <c r="AG269" i="57"/>
  <c r="AF269" i="57"/>
  <c r="AE269" i="57"/>
  <c r="AD269" i="57"/>
  <c r="AC269" i="57"/>
  <c r="AK268" i="57"/>
  <c r="AJ268" i="57"/>
  <c r="AI268" i="57"/>
  <c r="AH268" i="57"/>
  <c r="AG268" i="57"/>
  <c r="AF268" i="57"/>
  <c r="AE268" i="57"/>
  <c r="AD268" i="57"/>
  <c r="AC268" i="57"/>
  <c r="AK267" i="57"/>
  <c r="AJ267" i="57"/>
  <c r="AI267" i="57"/>
  <c r="AH267" i="57"/>
  <c r="AG267" i="57"/>
  <c r="AF267" i="57"/>
  <c r="AE267" i="57"/>
  <c r="AD267" i="57"/>
  <c r="AC267" i="57"/>
  <c r="AK266" i="57"/>
  <c r="AJ266" i="57"/>
  <c r="AI266" i="57"/>
  <c r="AH266" i="57"/>
  <c r="AG266" i="57"/>
  <c r="AF266" i="57"/>
  <c r="AE266" i="57"/>
  <c r="AD266" i="57"/>
  <c r="AC266" i="57"/>
  <c r="AK265" i="57"/>
  <c r="AJ265" i="57"/>
  <c r="AI265" i="57"/>
  <c r="AH265" i="57"/>
  <c r="AG265" i="57"/>
  <c r="AF265" i="57"/>
  <c r="AE265" i="57"/>
  <c r="AD265" i="57"/>
  <c r="AC265" i="57"/>
  <c r="AK264" i="57"/>
  <c r="AJ264" i="57"/>
  <c r="AI264" i="57"/>
  <c r="AH264" i="57"/>
  <c r="AG264" i="57"/>
  <c r="AF264" i="57"/>
  <c r="AE264" i="57"/>
  <c r="AD264" i="57"/>
  <c r="AC264" i="57"/>
  <c r="AK263" i="57"/>
  <c r="AJ263" i="57"/>
  <c r="AI263" i="57"/>
  <c r="AH263" i="57"/>
  <c r="AG263" i="57"/>
  <c r="AF263" i="57"/>
  <c r="AE263" i="57"/>
  <c r="AD263" i="57"/>
  <c r="AC263" i="57"/>
  <c r="AK262" i="57"/>
  <c r="AJ262" i="57"/>
  <c r="AI262" i="57"/>
  <c r="AH262" i="57"/>
  <c r="AG262" i="57"/>
  <c r="AF262" i="57"/>
  <c r="AE262" i="57"/>
  <c r="AD262" i="57"/>
  <c r="AC262" i="57"/>
  <c r="AK261" i="57"/>
  <c r="AJ261" i="57"/>
  <c r="AI261" i="57"/>
  <c r="AH261" i="57"/>
  <c r="AG261" i="57"/>
  <c r="AF261" i="57"/>
  <c r="AE261" i="57"/>
  <c r="AD261" i="57"/>
  <c r="AC261" i="57"/>
  <c r="AK260" i="57"/>
  <c r="AJ260" i="57"/>
  <c r="AI260" i="57"/>
  <c r="AH260" i="57"/>
  <c r="AG260" i="57"/>
  <c r="AF260" i="57"/>
  <c r="AE260" i="57"/>
  <c r="AD260" i="57"/>
  <c r="AC260" i="57"/>
  <c r="AK259" i="57"/>
  <c r="AJ259" i="57"/>
  <c r="AI259" i="57"/>
  <c r="AH259" i="57"/>
  <c r="AG259" i="57"/>
  <c r="AF259" i="57"/>
  <c r="AE259" i="57"/>
  <c r="AD259" i="57"/>
  <c r="AC259" i="57"/>
  <c r="AK258" i="57"/>
  <c r="AJ258" i="57"/>
  <c r="AI258" i="57"/>
  <c r="AH258" i="57"/>
  <c r="AG258" i="57"/>
  <c r="AF258" i="57"/>
  <c r="AE258" i="57"/>
  <c r="AD258" i="57"/>
  <c r="AC258" i="57"/>
  <c r="AK257" i="57"/>
  <c r="AJ257" i="57"/>
  <c r="AI257" i="57"/>
  <c r="AH257" i="57"/>
  <c r="AG257" i="57"/>
  <c r="AF257" i="57"/>
  <c r="AE257" i="57"/>
  <c r="AD257" i="57"/>
  <c r="AC257" i="57"/>
  <c r="AK256" i="57"/>
  <c r="AJ256" i="57"/>
  <c r="AI256" i="57"/>
  <c r="AH256" i="57"/>
  <c r="AG256" i="57"/>
  <c r="AF256" i="57"/>
  <c r="AE256" i="57"/>
  <c r="AD256" i="57"/>
  <c r="AC256" i="57"/>
  <c r="AK255" i="57"/>
  <c r="AJ255" i="57"/>
  <c r="AI255" i="57"/>
  <c r="AH255" i="57"/>
  <c r="AG255" i="57"/>
  <c r="AF255" i="57"/>
  <c r="AE255" i="57"/>
  <c r="AD255" i="57"/>
  <c r="AC255" i="57"/>
  <c r="AK254" i="57"/>
  <c r="AJ254" i="57"/>
  <c r="AI254" i="57"/>
  <c r="AH254" i="57"/>
  <c r="AG254" i="57"/>
  <c r="AF254" i="57"/>
  <c r="AE254" i="57"/>
  <c r="AD254" i="57"/>
  <c r="AC254" i="57"/>
  <c r="AK253" i="57"/>
  <c r="AJ253" i="57"/>
  <c r="AI253" i="57"/>
  <c r="AH253" i="57"/>
  <c r="AG253" i="57"/>
  <c r="AF253" i="57"/>
  <c r="AE253" i="57"/>
  <c r="AD253" i="57"/>
  <c r="AC253" i="57"/>
  <c r="AK252" i="57"/>
  <c r="AJ252" i="57"/>
  <c r="AI252" i="57"/>
  <c r="AH252" i="57"/>
  <c r="AG252" i="57"/>
  <c r="AF252" i="57"/>
  <c r="AE252" i="57"/>
  <c r="AD252" i="57"/>
  <c r="AC252" i="57"/>
  <c r="AK251" i="57"/>
  <c r="AJ251" i="57"/>
  <c r="AI251" i="57"/>
  <c r="AH251" i="57"/>
  <c r="AG251" i="57"/>
  <c r="AF251" i="57"/>
  <c r="AE251" i="57"/>
  <c r="AD251" i="57"/>
  <c r="AC251" i="57"/>
  <c r="AK250" i="57"/>
  <c r="AJ250" i="57"/>
  <c r="AI250" i="57"/>
  <c r="AH250" i="57"/>
  <c r="AG250" i="57"/>
  <c r="AF250" i="57"/>
  <c r="AE250" i="57"/>
  <c r="AD250" i="57"/>
  <c r="AC250" i="57"/>
  <c r="AK249" i="57"/>
  <c r="AJ249" i="57"/>
  <c r="AI249" i="57"/>
  <c r="AH249" i="57"/>
  <c r="AG249" i="57"/>
  <c r="AF249" i="57"/>
  <c r="AE249" i="57"/>
  <c r="AD249" i="57"/>
  <c r="AC249" i="57"/>
  <c r="AK248" i="57"/>
  <c r="AJ248" i="57"/>
  <c r="AI248" i="57"/>
  <c r="AH248" i="57"/>
  <c r="AG248" i="57"/>
  <c r="AF248" i="57"/>
  <c r="AE248" i="57"/>
  <c r="AD248" i="57"/>
  <c r="AC248" i="57"/>
  <c r="AK247" i="57"/>
  <c r="AJ247" i="57"/>
  <c r="AI247" i="57"/>
  <c r="AH247" i="57"/>
  <c r="AG247" i="57"/>
  <c r="AF247" i="57"/>
  <c r="AE247" i="57"/>
  <c r="AD247" i="57"/>
  <c r="AC247" i="57"/>
  <c r="AK246" i="57"/>
  <c r="AJ246" i="57"/>
  <c r="AI246" i="57"/>
  <c r="AH246" i="57"/>
  <c r="AG246" i="57"/>
  <c r="AF246" i="57"/>
  <c r="AE246" i="57"/>
  <c r="AD246" i="57"/>
  <c r="AC246" i="57"/>
  <c r="AK245" i="57"/>
  <c r="AJ245" i="57"/>
  <c r="AI245" i="57"/>
  <c r="AH245" i="57"/>
  <c r="AG245" i="57"/>
  <c r="AF245" i="57"/>
  <c r="AE245" i="57"/>
  <c r="AD245" i="57"/>
  <c r="AC245" i="57"/>
  <c r="AK244" i="57"/>
  <c r="AJ244" i="57"/>
  <c r="AI244" i="57"/>
  <c r="AH244" i="57"/>
  <c r="AG244" i="57"/>
  <c r="AF244" i="57"/>
  <c r="AE244" i="57"/>
  <c r="AD244" i="57"/>
  <c r="AC244" i="57"/>
  <c r="AK243" i="57"/>
  <c r="AJ243" i="57"/>
  <c r="AI243" i="57"/>
  <c r="AH243" i="57"/>
  <c r="AG243" i="57"/>
  <c r="AF243" i="57"/>
  <c r="AE243" i="57"/>
  <c r="AD243" i="57"/>
  <c r="AC243" i="57"/>
  <c r="AK242" i="57"/>
  <c r="AJ242" i="57"/>
  <c r="AI242" i="57"/>
  <c r="AH242" i="57"/>
  <c r="AG242" i="57"/>
  <c r="AF242" i="57"/>
  <c r="AE242" i="57"/>
  <c r="AD242" i="57"/>
  <c r="AC242" i="57"/>
  <c r="AK241" i="57"/>
  <c r="AJ241" i="57"/>
  <c r="AI241" i="57"/>
  <c r="AH241" i="57"/>
  <c r="AG241" i="57"/>
  <c r="AF241" i="57"/>
  <c r="AE241" i="57"/>
  <c r="AD241" i="57"/>
  <c r="AC241" i="57"/>
  <c r="AK240" i="57"/>
  <c r="AJ240" i="57"/>
  <c r="AI240" i="57"/>
  <c r="AH240" i="57"/>
  <c r="AG240" i="57"/>
  <c r="AF240" i="57"/>
  <c r="AE240" i="57"/>
  <c r="AD240" i="57"/>
  <c r="AC240" i="57"/>
  <c r="AK239" i="57"/>
  <c r="AJ239" i="57"/>
  <c r="AI239" i="57"/>
  <c r="AH239" i="57"/>
  <c r="AG239" i="57"/>
  <c r="AF239" i="57"/>
  <c r="AE239" i="57"/>
  <c r="AD239" i="57"/>
  <c r="AC239" i="57"/>
  <c r="AK238" i="57"/>
  <c r="AJ238" i="57"/>
  <c r="AI238" i="57"/>
  <c r="AH238" i="57"/>
  <c r="AG238" i="57"/>
  <c r="AF238" i="57"/>
  <c r="AE238" i="57"/>
  <c r="AD238" i="57"/>
  <c r="AC238" i="57"/>
  <c r="AK237" i="57"/>
  <c r="AJ237" i="57"/>
  <c r="AI237" i="57"/>
  <c r="AH237" i="57"/>
  <c r="AG237" i="57"/>
  <c r="AF237" i="57"/>
  <c r="AE237" i="57"/>
  <c r="AD237" i="57"/>
  <c r="AC237" i="57"/>
  <c r="AK236" i="57"/>
  <c r="AJ236" i="57"/>
  <c r="AI236" i="57"/>
  <c r="AH236" i="57"/>
  <c r="AG236" i="57"/>
  <c r="AF236" i="57"/>
  <c r="AE236" i="57"/>
  <c r="AD236" i="57"/>
  <c r="AC236" i="57"/>
  <c r="AK235" i="57"/>
  <c r="AJ235" i="57"/>
  <c r="AI235" i="57"/>
  <c r="AH235" i="57"/>
  <c r="AG235" i="57"/>
  <c r="AF235" i="57"/>
  <c r="AE235" i="57"/>
  <c r="AD235" i="57"/>
  <c r="AC235" i="57"/>
  <c r="AK234" i="57"/>
  <c r="AJ234" i="57"/>
  <c r="AI234" i="57"/>
  <c r="AH234" i="57"/>
  <c r="AG234" i="57"/>
  <c r="AF234" i="57"/>
  <c r="AE234" i="57"/>
  <c r="AD234" i="57"/>
  <c r="AC234" i="57"/>
  <c r="AK233" i="57"/>
  <c r="AJ233" i="57"/>
  <c r="AI233" i="57"/>
  <c r="AH233" i="57"/>
  <c r="AG233" i="57"/>
  <c r="AF233" i="57"/>
  <c r="AE233" i="57"/>
  <c r="AD233" i="57"/>
  <c r="AC233" i="57"/>
  <c r="AK232" i="57"/>
  <c r="AJ232" i="57"/>
  <c r="AI232" i="57"/>
  <c r="AH232" i="57"/>
  <c r="AG232" i="57"/>
  <c r="AF232" i="57"/>
  <c r="AE232" i="57"/>
  <c r="AD232" i="57"/>
  <c r="AC232" i="57"/>
  <c r="AK231" i="57"/>
  <c r="AJ231" i="57"/>
  <c r="AI231" i="57"/>
  <c r="AH231" i="57"/>
  <c r="AG231" i="57"/>
  <c r="AF231" i="57"/>
  <c r="AE231" i="57"/>
  <c r="AD231" i="57"/>
  <c r="AC231" i="57"/>
  <c r="AK230" i="57"/>
  <c r="AJ230" i="57"/>
  <c r="AI230" i="57"/>
  <c r="AH230" i="57"/>
  <c r="AG230" i="57"/>
  <c r="AF230" i="57"/>
  <c r="AE230" i="57"/>
  <c r="AD230" i="57"/>
  <c r="AC230" i="57"/>
  <c r="AK229" i="57"/>
  <c r="AJ229" i="57"/>
  <c r="AI229" i="57"/>
  <c r="AH229" i="57"/>
  <c r="AG229" i="57"/>
  <c r="AF229" i="57"/>
  <c r="AE229" i="57"/>
  <c r="AD229" i="57"/>
  <c r="AC229" i="57"/>
  <c r="AK228" i="57"/>
  <c r="AJ228" i="57"/>
  <c r="AI228" i="57"/>
  <c r="AH228" i="57"/>
  <c r="AG228" i="57"/>
  <c r="AF228" i="57"/>
  <c r="AE228" i="57"/>
  <c r="AD228" i="57"/>
  <c r="AC228" i="57"/>
  <c r="AK227" i="57"/>
  <c r="AJ227" i="57"/>
  <c r="AI227" i="57"/>
  <c r="AH227" i="57"/>
  <c r="AG227" i="57"/>
  <c r="AF227" i="57"/>
  <c r="AE227" i="57"/>
  <c r="AD227" i="57"/>
  <c r="AC227" i="57"/>
  <c r="AK226" i="57"/>
  <c r="AJ226" i="57"/>
  <c r="AI226" i="57"/>
  <c r="AH226" i="57"/>
  <c r="AG226" i="57"/>
  <c r="AF226" i="57"/>
  <c r="AE226" i="57"/>
  <c r="AD226" i="57"/>
  <c r="AC226" i="57"/>
  <c r="AK225" i="57"/>
  <c r="AJ225" i="57"/>
  <c r="AI225" i="57"/>
  <c r="AH225" i="57"/>
  <c r="AG225" i="57"/>
  <c r="AF225" i="57"/>
  <c r="AE225" i="57"/>
  <c r="AD225" i="57"/>
  <c r="AC225" i="57"/>
  <c r="AK224" i="57"/>
  <c r="AJ224" i="57"/>
  <c r="AI224" i="57"/>
  <c r="AH224" i="57"/>
  <c r="AG224" i="57"/>
  <c r="AF224" i="57"/>
  <c r="AE224" i="57"/>
  <c r="AD224" i="57"/>
  <c r="AC224" i="57"/>
  <c r="AK223" i="57"/>
  <c r="AJ223" i="57"/>
  <c r="AI223" i="57"/>
  <c r="AH223" i="57"/>
  <c r="AG223" i="57"/>
  <c r="AF223" i="57"/>
  <c r="AE223" i="57"/>
  <c r="AD223" i="57"/>
  <c r="AC223" i="57"/>
  <c r="AK222" i="57"/>
  <c r="AJ222" i="57"/>
  <c r="AI222" i="57"/>
  <c r="AH222" i="57"/>
  <c r="AG222" i="57"/>
  <c r="AF222" i="57"/>
  <c r="AE222" i="57"/>
  <c r="AD222" i="57"/>
  <c r="AC222" i="57"/>
  <c r="AK221" i="57"/>
  <c r="AJ221" i="57"/>
  <c r="AI221" i="57"/>
  <c r="AH221" i="57"/>
  <c r="AG221" i="57"/>
  <c r="AF221" i="57"/>
  <c r="AE221" i="57"/>
  <c r="AD221" i="57"/>
  <c r="AC221" i="57"/>
  <c r="AK220" i="57"/>
  <c r="AJ220" i="57"/>
  <c r="AI220" i="57"/>
  <c r="AH220" i="57"/>
  <c r="AG220" i="57"/>
  <c r="AF220" i="57"/>
  <c r="AE220" i="57"/>
  <c r="AD220" i="57"/>
  <c r="AC220" i="57"/>
  <c r="AK219" i="57"/>
  <c r="AJ219" i="57"/>
  <c r="AI219" i="57"/>
  <c r="AH219" i="57"/>
  <c r="AG219" i="57"/>
  <c r="AF219" i="57"/>
  <c r="AE219" i="57"/>
  <c r="AD219" i="57"/>
  <c r="AC219" i="57"/>
  <c r="AK218" i="57"/>
  <c r="AJ218" i="57"/>
  <c r="AI218" i="57"/>
  <c r="AH218" i="57"/>
  <c r="AG218" i="57"/>
  <c r="AF218" i="57"/>
  <c r="AE218" i="57"/>
  <c r="AD218" i="57"/>
  <c r="AC218" i="57"/>
  <c r="AK217" i="57"/>
  <c r="AJ217" i="57"/>
  <c r="AI217" i="57"/>
  <c r="AH217" i="57"/>
  <c r="AG217" i="57"/>
  <c r="AF217" i="57"/>
  <c r="AE217" i="57"/>
  <c r="AD217" i="57"/>
  <c r="AC217" i="57"/>
  <c r="AK216" i="57"/>
  <c r="AJ216" i="57"/>
  <c r="AI216" i="57"/>
  <c r="AH216" i="57"/>
  <c r="AG216" i="57"/>
  <c r="AF216" i="57"/>
  <c r="AE216" i="57"/>
  <c r="AD216" i="57"/>
  <c r="AC216" i="57"/>
  <c r="AK215" i="57"/>
  <c r="AJ215" i="57"/>
  <c r="AI215" i="57"/>
  <c r="AH215" i="57"/>
  <c r="AG215" i="57"/>
  <c r="AF215" i="57"/>
  <c r="AE215" i="57"/>
  <c r="AD215" i="57"/>
  <c r="AC215" i="57"/>
  <c r="AK214" i="57"/>
  <c r="AJ214" i="57"/>
  <c r="AI214" i="57"/>
  <c r="AH214" i="57"/>
  <c r="AG214" i="57"/>
  <c r="AF214" i="57"/>
  <c r="AE214" i="57"/>
  <c r="AD214" i="57"/>
  <c r="AC214" i="57"/>
  <c r="AK213" i="57"/>
  <c r="AJ213" i="57"/>
  <c r="AI213" i="57"/>
  <c r="AH213" i="57"/>
  <c r="AG213" i="57"/>
  <c r="AF213" i="57"/>
  <c r="AE213" i="57"/>
  <c r="AD213" i="57"/>
  <c r="AC213" i="57"/>
  <c r="AK212" i="57"/>
  <c r="AJ212" i="57"/>
  <c r="AI212" i="57"/>
  <c r="AH212" i="57"/>
  <c r="AG212" i="57"/>
  <c r="AF212" i="57"/>
  <c r="AE212" i="57"/>
  <c r="AD212" i="57"/>
  <c r="AC212" i="57"/>
  <c r="AK211" i="57"/>
  <c r="AJ211" i="57"/>
  <c r="AI211" i="57"/>
  <c r="AH211" i="57"/>
  <c r="AG211" i="57"/>
  <c r="AF211" i="57"/>
  <c r="AE211" i="57"/>
  <c r="AD211" i="57"/>
  <c r="AC211" i="57"/>
  <c r="AK210" i="57"/>
  <c r="AJ210" i="57"/>
  <c r="AI210" i="57"/>
  <c r="AH210" i="57"/>
  <c r="AG210" i="57"/>
  <c r="AF210" i="57"/>
  <c r="AE210" i="57"/>
  <c r="AD210" i="57"/>
  <c r="AC210" i="57"/>
  <c r="AK209" i="57"/>
  <c r="AJ209" i="57"/>
  <c r="AI209" i="57"/>
  <c r="AH209" i="57"/>
  <c r="AG209" i="57"/>
  <c r="AF209" i="57"/>
  <c r="AE209" i="57"/>
  <c r="AD209" i="57"/>
  <c r="AC209" i="57"/>
  <c r="AK208" i="57"/>
  <c r="AJ208" i="57"/>
  <c r="AI208" i="57"/>
  <c r="AH208" i="57"/>
  <c r="AG208" i="57"/>
  <c r="AF208" i="57"/>
  <c r="AE208" i="57"/>
  <c r="AD208" i="57"/>
  <c r="AC208" i="57"/>
  <c r="AK207" i="57"/>
  <c r="AJ207" i="57"/>
  <c r="AI207" i="57"/>
  <c r="AH207" i="57"/>
  <c r="AG207" i="57"/>
  <c r="AF207" i="57"/>
  <c r="AE207" i="57"/>
  <c r="AD207" i="57"/>
  <c r="AC207" i="57"/>
  <c r="AK206" i="57"/>
  <c r="AJ206" i="57"/>
  <c r="AI206" i="57"/>
  <c r="AH206" i="57"/>
  <c r="AG206" i="57"/>
  <c r="AF206" i="57"/>
  <c r="AE206" i="57"/>
  <c r="AD206" i="57"/>
  <c r="AC206" i="57"/>
  <c r="AK205" i="57"/>
  <c r="AJ205" i="57"/>
  <c r="AI205" i="57"/>
  <c r="AH205" i="57"/>
  <c r="AG205" i="57"/>
  <c r="AF205" i="57"/>
  <c r="AE205" i="57"/>
  <c r="AD205" i="57"/>
  <c r="AC205" i="57"/>
  <c r="AK204" i="57"/>
  <c r="AJ204" i="57"/>
  <c r="AI204" i="57"/>
  <c r="AH204" i="57"/>
  <c r="AG204" i="57"/>
  <c r="AF204" i="57"/>
  <c r="AE204" i="57"/>
  <c r="AD204" i="57"/>
  <c r="AC204" i="57"/>
  <c r="AK203" i="57"/>
  <c r="AJ203" i="57"/>
  <c r="AI203" i="57"/>
  <c r="AH203" i="57"/>
  <c r="AG203" i="57"/>
  <c r="AF203" i="57"/>
  <c r="AE203" i="57"/>
  <c r="AD203" i="57"/>
  <c r="AC203" i="57"/>
  <c r="AK202" i="57"/>
  <c r="AJ202" i="57"/>
  <c r="AI202" i="57"/>
  <c r="AH202" i="57"/>
  <c r="AG202" i="57"/>
  <c r="AF202" i="57"/>
  <c r="AE202" i="57"/>
  <c r="AD202" i="57"/>
  <c r="AC202" i="57"/>
  <c r="AK201" i="57"/>
  <c r="AJ201" i="57"/>
  <c r="AI201" i="57"/>
  <c r="AH201" i="57"/>
  <c r="AG201" i="57"/>
  <c r="AF201" i="57"/>
  <c r="AE201" i="57"/>
  <c r="AD201" i="57"/>
  <c r="AC201" i="57"/>
  <c r="AK200" i="57"/>
  <c r="AJ200" i="57"/>
  <c r="AI200" i="57"/>
  <c r="AH200" i="57"/>
  <c r="AG200" i="57"/>
  <c r="AF200" i="57"/>
  <c r="AE200" i="57"/>
  <c r="AD200" i="57"/>
  <c r="AC200" i="57"/>
  <c r="AK199" i="57"/>
  <c r="AJ199" i="57"/>
  <c r="AI199" i="57"/>
  <c r="AH199" i="57"/>
  <c r="AG199" i="57"/>
  <c r="AF199" i="57"/>
  <c r="AE199" i="57"/>
  <c r="AD199" i="57"/>
  <c r="AC199" i="57"/>
  <c r="AK198" i="57"/>
  <c r="AJ198" i="57"/>
  <c r="AI198" i="57"/>
  <c r="AH198" i="57"/>
  <c r="AG198" i="57"/>
  <c r="AF198" i="57"/>
  <c r="AE198" i="57"/>
  <c r="AD198" i="57"/>
  <c r="AC198" i="57"/>
  <c r="AK197" i="57"/>
  <c r="AJ197" i="57"/>
  <c r="AI197" i="57"/>
  <c r="AH197" i="57"/>
  <c r="AG197" i="57"/>
  <c r="AF197" i="57"/>
  <c r="AE197" i="57"/>
  <c r="AD197" i="57"/>
  <c r="AC197" i="57"/>
  <c r="AK196" i="57"/>
  <c r="AJ196" i="57"/>
  <c r="AI196" i="57"/>
  <c r="AH196" i="57"/>
  <c r="AG196" i="57"/>
  <c r="AF196" i="57"/>
  <c r="AE196" i="57"/>
  <c r="AD196" i="57"/>
  <c r="AC196" i="57"/>
  <c r="AK195" i="57"/>
  <c r="AJ195" i="57"/>
  <c r="AI195" i="57"/>
  <c r="AH195" i="57"/>
  <c r="AG195" i="57"/>
  <c r="AF195" i="57"/>
  <c r="AE195" i="57"/>
  <c r="AD195" i="57"/>
  <c r="AC195" i="57"/>
  <c r="AK194" i="57"/>
  <c r="AJ194" i="57"/>
  <c r="AI194" i="57"/>
  <c r="AH194" i="57"/>
  <c r="AG194" i="57"/>
  <c r="AF194" i="57"/>
  <c r="AE194" i="57"/>
  <c r="AD194" i="57"/>
  <c r="AC194" i="57"/>
  <c r="AK193" i="57"/>
  <c r="AJ193" i="57"/>
  <c r="AI193" i="57"/>
  <c r="AH193" i="57"/>
  <c r="AG193" i="57"/>
  <c r="AF193" i="57"/>
  <c r="AE193" i="57"/>
  <c r="AD193" i="57"/>
  <c r="AC193" i="57"/>
  <c r="AK192" i="57"/>
  <c r="AJ192" i="57"/>
  <c r="AI192" i="57"/>
  <c r="AH192" i="57"/>
  <c r="AG192" i="57"/>
  <c r="AF192" i="57"/>
  <c r="AE192" i="57"/>
  <c r="AD192" i="57"/>
  <c r="AC192" i="57"/>
  <c r="AK191" i="57"/>
  <c r="AJ191" i="57"/>
  <c r="AI191" i="57"/>
  <c r="AH191" i="57"/>
  <c r="AG191" i="57"/>
  <c r="AF191" i="57"/>
  <c r="AE191" i="57"/>
  <c r="AD191" i="57"/>
  <c r="AC191" i="57"/>
  <c r="AK190" i="57"/>
  <c r="AJ190" i="57"/>
  <c r="AI190" i="57"/>
  <c r="AH190" i="57"/>
  <c r="AG190" i="57"/>
  <c r="AF190" i="57"/>
  <c r="AE190" i="57"/>
  <c r="AD190" i="57"/>
  <c r="AC190" i="57"/>
  <c r="AK189" i="57"/>
  <c r="AJ189" i="57"/>
  <c r="AI189" i="57"/>
  <c r="AH189" i="57"/>
  <c r="AG189" i="57"/>
  <c r="AF189" i="57"/>
  <c r="AE189" i="57"/>
  <c r="AD189" i="57"/>
  <c r="AC189" i="57"/>
  <c r="AK188" i="57"/>
  <c r="AJ188" i="57"/>
  <c r="AI188" i="57"/>
  <c r="AH188" i="57"/>
  <c r="AG188" i="57"/>
  <c r="AF188" i="57"/>
  <c r="AE188" i="57"/>
  <c r="AD188" i="57"/>
  <c r="AC188" i="57"/>
  <c r="AK187" i="57"/>
  <c r="AJ187" i="57"/>
  <c r="AI187" i="57"/>
  <c r="AH187" i="57"/>
  <c r="AG187" i="57"/>
  <c r="AF187" i="57"/>
  <c r="AE187" i="57"/>
  <c r="AD187" i="57"/>
  <c r="AC187" i="57"/>
  <c r="AK186" i="57"/>
  <c r="AJ186" i="57"/>
  <c r="AI186" i="57"/>
  <c r="AH186" i="57"/>
  <c r="AG186" i="57"/>
  <c r="AF186" i="57"/>
  <c r="AE186" i="57"/>
  <c r="AD186" i="57"/>
  <c r="AC186" i="57"/>
  <c r="AK185" i="57"/>
  <c r="AJ185" i="57"/>
  <c r="AI185" i="57"/>
  <c r="AH185" i="57"/>
  <c r="AG185" i="57"/>
  <c r="AF185" i="57"/>
  <c r="AE185" i="57"/>
  <c r="AD185" i="57"/>
  <c r="AC185" i="57"/>
  <c r="AK184" i="57"/>
  <c r="AJ184" i="57"/>
  <c r="AI184" i="57"/>
  <c r="AH184" i="57"/>
  <c r="AG184" i="57"/>
  <c r="AF184" i="57"/>
  <c r="AE184" i="57"/>
  <c r="AD184" i="57"/>
  <c r="AC184" i="57"/>
  <c r="AK183" i="57"/>
  <c r="AJ183" i="57"/>
  <c r="AI183" i="57"/>
  <c r="AH183" i="57"/>
  <c r="AG183" i="57"/>
  <c r="AF183" i="57"/>
  <c r="AE183" i="57"/>
  <c r="AD183" i="57"/>
  <c r="AC183" i="57"/>
  <c r="AK182" i="57"/>
  <c r="AJ182" i="57"/>
  <c r="AI182" i="57"/>
  <c r="AH182" i="57"/>
  <c r="AG182" i="57"/>
  <c r="AF182" i="57"/>
  <c r="AE182" i="57"/>
  <c r="AD182" i="57"/>
  <c r="AC182" i="57"/>
  <c r="AK181" i="57"/>
  <c r="AJ181" i="57"/>
  <c r="AI181" i="57"/>
  <c r="AH181" i="57"/>
  <c r="AG181" i="57"/>
  <c r="AF181" i="57"/>
  <c r="AE181" i="57"/>
  <c r="AD181" i="57"/>
  <c r="AC181" i="57"/>
  <c r="AK180" i="57"/>
  <c r="AJ180" i="57"/>
  <c r="AI180" i="57"/>
  <c r="AH180" i="57"/>
  <c r="AG180" i="57"/>
  <c r="AF180" i="57"/>
  <c r="AE180" i="57"/>
  <c r="AD180" i="57"/>
  <c r="AC180" i="57"/>
  <c r="AK179" i="57"/>
  <c r="AJ179" i="57"/>
  <c r="AI179" i="57"/>
  <c r="AH179" i="57"/>
  <c r="AG179" i="57"/>
  <c r="AF179" i="57"/>
  <c r="AE179" i="57"/>
  <c r="AD179" i="57"/>
  <c r="AC179" i="57"/>
  <c r="AK178" i="57"/>
  <c r="AJ178" i="57"/>
  <c r="AI178" i="57"/>
  <c r="AH178" i="57"/>
  <c r="AG178" i="57"/>
  <c r="AF178" i="57"/>
  <c r="AE178" i="57"/>
  <c r="AD178" i="57"/>
  <c r="AC178" i="57"/>
  <c r="AK177" i="57"/>
  <c r="AJ177" i="57"/>
  <c r="AI177" i="57"/>
  <c r="AH177" i="57"/>
  <c r="AG177" i="57"/>
  <c r="AF177" i="57"/>
  <c r="AE177" i="57"/>
  <c r="AD177" i="57"/>
  <c r="AC177" i="57"/>
  <c r="AK176" i="57"/>
  <c r="AJ176" i="57"/>
  <c r="AI176" i="57"/>
  <c r="AH176" i="57"/>
  <c r="AG176" i="57"/>
  <c r="AF176" i="57"/>
  <c r="AE176" i="57"/>
  <c r="AD176" i="57"/>
  <c r="AC176" i="57"/>
  <c r="AK175" i="57"/>
  <c r="AJ175" i="57"/>
  <c r="AI175" i="57"/>
  <c r="AH175" i="57"/>
  <c r="AG175" i="57"/>
  <c r="AF175" i="57"/>
  <c r="AE175" i="57"/>
  <c r="AD175" i="57"/>
  <c r="AC175" i="57"/>
  <c r="AK174" i="57"/>
  <c r="AJ174" i="57"/>
  <c r="AI174" i="57"/>
  <c r="AH174" i="57"/>
  <c r="AG174" i="57"/>
  <c r="AF174" i="57"/>
  <c r="AE174" i="57"/>
  <c r="AD174" i="57"/>
  <c r="AC174" i="57"/>
  <c r="AK173" i="57"/>
  <c r="AJ173" i="57"/>
  <c r="AI173" i="57"/>
  <c r="AH173" i="57"/>
  <c r="AG173" i="57"/>
  <c r="AF173" i="57"/>
  <c r="AE173" i="57"/>
  <c r="AD173" i="57"/>
  <c r="AC173" i="57"/>
  <c r="AK172" i="57"/>
  <c r="AJ172" i="57"/>
  <c r="AI172" i="57"/>
  <c r="AH172" i="57"/>
  <c r="AG172" i="57"/>
  <c r="AF172" i="57"/>
  <c r="AE172" i="57"/>
  <c r="AD172" i="57"/>
  <c r="AC172" i="57"/>
  <c r="AK171" i="57"/>
  <c r="AJ171" i="57"/>
  <c r="AI171" i="57"/>
  <c r="AH171" i="57"/>
  <c r="AG171" i="57"/>
  <c r="AF171" i="57"/>
  <c r="AE171" i="57"/>
  <c r="AD171" i="57"/>
  <c r="AC171" i="57"/>
  <c r="AK170" i="57"/>
  <c r="AJ170" i="57"/>
  <c r="AI170" i="57"/>
  <c r="AH170" i="57"/>
  <c r="AG170" i="57"/>
  <c r="AF170" i="57"/>
  <c r="AE170" i="57"/>
  <c r="AD170" i="57"/>
  <c r="AC170" i="57"/>
  <c r="AK169" i="57"/>
  <c r="AJ169" i="57"/>
  <c r="AI169" i="57"/>
  <c r="AH169" i="57"/>
  <c r="AG169" i="57"/>
  <c r="AF169" i="57"/>
  <c r="AE169" i="57"/>
  <c r="AD169" i="57"/>
  <c r="AC169" i="57"/>
  <c r="AK168" i="57"/>
  <c r="AJ168" i="57"/>
  <c r="AI168" i="57"/>
  <c r="AH168" i="57"/>
  <c r="AG168" i="57"/>
  <c r="AF168" i="57"/>
  <c r="AE168" i="57"/>
  <c r="AD168" i="57"/>
  <c r="AC168" i="57"/>
  <c r="AK167" i="57"/>
  <c r="AJ167" i="57"/>
  <c r="AI167" i="57"/>
  <c r="AH167" i="57"/>
  <c r="AG167" i="57"/>
  <c r="AF167" i="57"/>
  <c r="AE167" i="57"/>
  <c r="AD167" i="57"/>
  <c r="AC167" i="57"/>
  <c r="AK166" i="57"/>
  <c r="AJ166" i="57"/>
  <c r="AI166" i="57"/>
  <c r="AH166" i="57"/>
  <c r="AG166" i="57"/>
  <c r="AF166" i="57"/>
  <c r="AE166" i="57"/>
  <c r="AD166" i="57"/>
  <c r="AC166" i="57"/>
  <c r="AK165" i="57"/>
  <c r="AJ165" i="57"/>
  <c r="AI165" i="57"/>
  <c r="AH165" i="57"/>
  <c r="AG165" i="57"/>
  <c r="AF165" i="57"/>
  <c r="AE165" i="57"/>
  <c r="AD165" i="57"/>
  <c r="AC165" i="57"/>
  <c r="AK164" i="57"/>
  <c r="AJ164" i="57"/>
  <c r="AI164" i="57"/>
  <c r="AH164" i="57"/>
  <c r="AG164" i="57"/>
  <c r="AF164" i="57"/>
  <c r="AE164" i="57"/>
  <c r="AD164" i="57"/>
  <c r="AC164" i="57"/>
  <c r="AK163" i="57"/>
  <c r="AJ163" i="57"/>
  <c r="AI163" i="57"/>
  <c r="AH163" i="57"/>
  <c r="AG163" i="57"/>
  <c r="AF163" i="57"/>
  <c r="AE163" i="57"/>
  <c r="AD163" i="57"/>
  <c r="AC163" i="57"/>
  <c r="AK162" i="57"/>
  <c r="AJ162" i="57"/>
  <c r="AI162" i="57"/>
  <c r="AH162" i="57"/>
  <c r="AG162" i="57"/>
  <c r="AF162" i="57"/>
  <c r="AE162" i="57"/>
  <c r="AD162" i="57"/>
  <c r="AC162" i="57"/>
  <c r="AK161" i="57"/>
  <c r="AJ161" i="57"/>
  <c r="AI161" i="57"/>
  <c r="AH161" i="57"/>
  <c r="AG161" i="57"/>
  <c r="AF161" i="57"/>
  <c r="AE161" i="57"/>
  <c r="AD161" i="57"/>
  <c r="AC161" i="57"/>
  <c r="AK160" i="57"/>
  <c r="AJ160" i="57"/>
  <c r="AI160" i="57"/>
  <c r="AH160" i="57"/>
  <c r="AG160" i="57"/>
  <c r="AF160" i="57"/>
  <c r="AE160" i="57"/>
  <c r="AD160" i="57"/>
  <c r="AC160" i="57"/>
  <c r="AK159" i="57"/>
  <c r="AJ159" i="57"/>
  <c r="AI159" i="57"/>
  <c r="AH159" i="57"/>
  <c r="AG159" i="57"/>
  <c r="AF159" i="57"/>
  <c r="AE159" i="57"/>
  <c r="AD159" i="57"/>
  <c r="AC159" i="57"/>
  <c r="AK158" i="57"/>
  <c r="AJ158" i="57"/>
  <c r="AI158" i="57"/>
  <c r="AH158" i="57"/>
  <c r="AG158" i="57"/>
  <c r="AF158" i="57"/>
  <c r="AE158" i="57"/>
  <c r="AD158" i="57"/>
  <c r="AC158" i="57"/>
  <c r="AK157" i="57"/>
  <c r="AJ157" i="57"/>
  <c r="AI157" i="57"/>
  <c r="AH157" i="57"/>
  <c r="AG157" i="57"/>
  <c r="AF157" i="57"/>
  <c r="AE157" i="57"/>
  <c r="AD157" i="57"/>
  <c r="AC157" i="57"/>
  <c r="AK156" i="57"/>
  <c r="AJ156" i="57"/>
  <c r="AI156" i="57"/>
  <c r="AH156" i="57"/>
  <c r="AG156" i="57"/>
  <c r="AF156" i="57"/>
  <c r="AE156" i="57"/>
  <c r="AD156" i="57"/>
  <c r="AC156" i="57"/>
  <c r="AK155" i="57"/>
  <c r="AJ155" i="57"/>
  <c r="AI155" i="57"/>
  <c r="AH155" i="57"/>
  <c r="AG155" i="57"/>
  <c r="AF155" i="57"/>
  <c r="AE155" i="57"/>
  <c r="AD155" i="57"/>
  <c r="AC155" i="57"/>
  <c r="AK154" i="57"/>
  <c r="AJ154" i="57"/>
  <c r="AI154" i="57"/>
  <c r="AH154" i="57"/>
  <c r="AG154" i="57"/>
  <c r="AF154" i="57"/>
  <c r="AE154" i="57"/>
  <c r="AD154" i="57"/>
  <c r="AC154" i="57"/>
  <c r="AK153" i="57"/>
  <c r="AJ153" i="57"/>
  <c r="AI153" i="57"/>
  <c r="AH153" i="57"/>
  <c r="AG153" i="57"/>
  <c r="AF153" i="57"/>
  <c r="AE153" i="57"/>
  <c r="AD153" i="57"/>
  <c r="AC153" i="57"/>
  <c r="AK152" i="57"/>
  <c r="AJ152" i="57"/>
  <c r="AI152" i="57"/>
  <c r="AH152" i="57"/>
  <c r="AG152" i="57"/>
  <c r="AF152" i="57"/>
  <c r="AE152" i="57"/>
  <c r="AD152" i="57"/>
  <c r="AC152" i="57"/>
  <c r="AK151" i="57"/>
  <c r="AJ151" i="57"/>
  <c r="AI151" i="57"/>
  <c r="AH151" i="57"/>
  <c r="AG151" i="57"/>
  <c r="AF151" i="57"/>
  <c r="AE151" i="57"/>
  <c r="AD151" i="57"/>
  <c r="AC151" i="57"/>
  <c r="AK150" i="57"/>
  <c r="AJ150" i="57"/>
  <c r="AI150" i="57"/>
  <c r="AH150" i="57"/>
  <c r="AG150" i="57"/>
  <c r="AF150" i="57"/>
  <c r="AE150" i="57"/>
  <c r="AD150" i="57"/>
  <c r="AC150" i="57"/>
  <c r="AK149" i="57"/>
  <c r="AJ149" i="57"/>
  <c r="AI149" i="57"/>
  <c r="AH149" i="57"/>
  <c r="AG149" i="57"/>
  <c r="AF149" i="57"/>
  <c r="AE149" i="57"/>
  <c r="AD149" i="57"/>
  <c r="AC149" i="57"/>
  <c r="AK148" i="57"/>
  <c r="AJ148" i="57"/>
  <c r="AI148" i="57"/>
  <c r="AH148" i="57"/>
  <c r="AG148" i="57"/>
  <c r="AF148" i="57"/>
  <c r="AE148" i="57"/>
  <c r="AD148" i="57"/>
  <c r="AC148" i="57"/>
  <c r="AK147" i="57"/>
  <c r="AJ147" i="57"/>
  <c r="AI147" i="57"/>
  <c r="AH147" i="57"/>
  <c r="AG147" i="57"/>
  <c r="AF147" i="57"/>
  <c r="AE147" i="57"/>
  <c r="AD147" i="57"/>
  <c r="AC147" i="57"/>
  <c r="AK146" i="57"/>
  <c r="AJ146" i="57"/>
  <c r="AI146" i="57"/>
  <c r="AH146" i="57"/>
  <c r="AG146" i="57"/>
  <c r="AF146" i="57"/>
  <c r="AE146" i="57"/>
  <c r="AD146" i="57"/>
  <c r="AC146" i="57"/>
  <c r="AK145" i="57"/>
  <c r="AJ145" i="57"/>
  <c r="AI145" i="57"/>
  <c r="AH145" i="57"/>
  <c r="AG145" i="57"/>
  <c r="AF145" i="57"/>
  <c r="AE145" i="57"/>
  <c r="AD145" i="57"/>
  <c r="AC145" i="57"/>
  <c r="AK144" i="57"/>
  <c r="AJ144" i="57"/>
  <c r="AI144" i="57"/>
  <c r="AH144" i="57"/>
  <c r="AG144" i="57"/>
  <c r="AF144" i="57"/>
  <c r="AE144" i="57"/>
  <c r="AD144" i="57"/>
  <c r="AC144" i="57"/>
  <c r="AK143" i="57"/>
  <c r="AJ143" i="57"/>
  <c r="AI143" i="57"/>
  <c r="AH143" i="57"/>
  <c r="AG143" i="57"/>
  <c r="AF143" i="57"/>
  <c r="AE143" i="57"/>
  <c r="AD143" i="57"/>
  <c r="AC143" i="57"/>
  <c r="AK142" i="57"/>
  <c r="AJ142" i="57"/>
  <c r="AI142" i="57"/>
  <c r="AH142" i="57"/>
  <c r="AG142" i="57"/>
  <c r="AF142" i="57"/>
  <c r="AE142" i="57"/>
  <c r="AD142" i="57"/>
  <c r="AC142" i="57"/>
  <c r="AK141" i="57"/>
  <c r="AJ141" i="57"/>
  <c r="AI141" i="57"/>
  <c r="AH141" i="57"/>
  <c r="AG141" i="57"/>
  <c r="AF141" i="57"/>
  <c r="AE141" i="57"/>
  <c r="AD141" i="57"/>
  <c r="AC141" i="57"/>
  <c r="AK140" i="57"/>
  <c r="AJ140" i="57"/>
  <c r="AI140" i="57"/>
  <c r="AH140" i="57"/>
  <c r="AG140" i="57"/>
  <c r="AF140" i="57"/>
  <c r="AE140" i="57"/>
  <c r="AD140" i="57"/>
  <c r="AC140" i="57"/>
  <c r="AK139" i="57"/>
  <c r="AJ139" i="57"/>
  <c r="AI139" i="57"/>
  <c r="AH139" i="57"/>
  <c r="AG139" i="57"/>
  <c r="AF139" i="57"/>
  <c r="AE139" i="57"/>
  <c r="AD139" i="57"/>
  <c r="AC139" i="57"/>
  <c r="AK138" i="57"/>
  <c r="AJ138" i="57"/>
  <c r="AI138" i="57"/>
  <c r="AH138" i="57"/>
  <c r="AG138" i="57"/>
  <c r="AF138" i="57"/>
  <c r="AE138" i="57"/>
  <c r="AD138" i="57"/>
  <c r="AC138" i="57"/>
  <c r="AK137" i="57"/>
  <c r="AJ137" i="57"/>
  <c r="AI137" i="57"/>
  <c r="AH137" i="57"/>
  <c r="AG137" i="57"/>
  <c r="AF137" i="57"/>
  <c r="AE137" i="57"/>
  <c r="AD137" i="57"/>
  <c r="AC137" i="57"/>
  <c r="AK136" i="57"/>
  <c r="AJ136" i="57"/>
  <c r="AI136" i="57"/>
  <c r="AH136" i="57"/>
  <c r="AG136" i="57"/>
  <c r="AF136" i="57"/>
  <c r="AE136" i="57"/>
  <c r="AD136" i="57"/>
  <c r="AC136" i="57"/>
  <c r="AK135" i="57"/>
  <c r="AJ135" i="57"/>
  <c r="AI135" i="57"/>
  <c r="AH135" i="57"/>
  <c r="AG135" i="57"/>
  <c r="AF135" i="57"/>
  <c r="AE135" i="57"/>
  <c r="AD135" i="57"/>
  <c r="AC135" i="57"/>
  <c r="AK134" i="57"/>
  <c r="AJ134" i="57"/>
  <c r="AI134" i="57"/>
  <c r="AH134" i="57"/>
  <c r="AG134" i="57"/>
  <c r="AF134" i="57"/>
  <c r="AE134" i="57"/>
  <c r="AD134" i="57"/>
  <c r="AC134" i="57"/>
  <c r="AK133" i="57"/>
  <c r="AJ133" i="57"/>
  <c r="AI133" i="57"/>
  <c r="AH133" i="57"/>
  <c r="AG133" i="57"/>
  <c r="AF133" i="57"/>
  <c r="AE133" i="57"/>
  <c r="AD133" i="57"/>
  <c r="AC133" i="57"/>
  <c r="AK132" i="57"/>
  <c r="AJ132" i="57"/>
  <c r="AI132" i="57"/>
  <c r="AH132" i="57"/>
  <c r="AG132" i="57"/>
  <c r="AF132" i="57"/>
  <c r="AE132" i="57"/>
  <c r="AD132" i="57"/>
  <c r="AC132" i="57"/>
  <c r="AK131" i="57"/>
  <c r="AJ131" i="57"/>
  <c r="AI131" i="57"/>
  <c r="AH131" i="57"/>
  <c r="AG131" i="57"/>
  <c r="AF131" i="57"/>
  <c r="AE131" i="57"/>
  <c r="AD131" i="57"/>
  <c r="AC131" i="57"/>
  <c r="AK130" i="57"/>
  <c r="AJ130" i="57"/>
  <c r="AI130" i="57"/>
  <c r="AH130" i="57"/>
  <c r="AG130" i="57"/>
  <c r="AF130" i="57"/>
  <c r="AE130" i="57"/>
  <c r="AD130" i="57"/>
  <c r="AC130" i="57"/>
  <c r="AK129" i="57"/>
  <c r="AJ129" i="57"/>
  <c r="AI129" i="57"/>
  <c r="AH129" i="57"/>
  <c r="AG129" i="57"/>
  <c r="AF129" i="57"/>
  <c r="AE129" i="57"/>
  <c r="AD129" i="57"/>
  <c r="AC129" i="57"/>
  <c r="AK128" i="57"/>
  <c r="AJ128" i="57"/>
  <c r="AI128" i="57"/>
  <c r="AH128" i="57"/>
  <c r="AG128" i="57"/>
  <c r="AF128" i="57"/>
  <c r="AE128" i="57"/>
  <c r="AD128" i="57"/>
  <c r="AC128" i="57"/>
  <c r="AK127" i="57"/>
  <c r="AJ127" i="57"/>
  <c r="AI127" i="57"/>
  <c r="AH127" i="57"/>
  <c r="AG127" i="57"/>
  <c r="AF127" i="57"/>
  <c r="AE127" i="57"/>
  <c r="AD127" i="57"/>
  <c r="AC127" i="57"/>
  <c r="AK126" i="57"/>
  <c r="AJ126" i="57"/>
  <c r="AI126" i="57"/>
  <c r="AH126" i="57"/>
  <c r="AG126" i="57"/>
  <c r="AF126" i="57"/>
  <c r="AE126" i="57"/>
  <c r="AD126" i="57"/>
  <c r="AC126" i="57"/>
  <c r="AK125" i="57"/>
  <c r="AJ125" i="57"/>
  <c r="AI125" i="57"/>
  <c r="AH125" i="57"/>
  <c r="AG125" i="57"/>
  <c r="AF125" i="57"/>
  <c r="AE125" i="57"/>
  <c r="AD125" i="57"/>
  <c r="AC125" i="57"/>
  <c r="AK124" i="57"/>
  <c r="AJ124" i="57"/>
  <c r="AI124" i="57"/>
  <c r="AH124" i="57"/>
  <c r="AG124" i="57"/>
  <c r="AF124" i="57"/>
  <c r="AE124" i="57"/>
  <c r="AD124" i="57"/>
  <c r="AC124" i="57"/>
  <c r="AK123" i="57"/>
  <c r="AJ123" i="57"/>
  <c r="AI123" i="57"/>
  <c r="AH123" i="57"/>
  <c r="AG123" i="57"/>
  <c r="AF123" i="57"/>
  <c r="AE123" i="57"/>
  <c r="AD123" i="57"/>
  <c r="AC123" i="57"/>
  <c r="AK122" i="57"/>
  <c r="AJ122" i="57"/>
  <c r="AI122" i="57"/>
  <c r="AH122" i="57"/>
  <c r="AG122" i="57"/>
  <c r="AF122" i="57"/>
  <c r="AE122" i="57"/>
  <c r="AD122" i="57"/>
  <c r="AC122" i="57"/>
  <c r="AK121" i="57"/>
  <c r="AJ121" i="57"/>
  <c r="AI121" i="57"/>
  <c r="AH121" i="57"/>
  <c r="AG121" i="57"/>
  <c r="AF121" i="57"/>
  <c r="AE121" i="57"/>
  <c r="AD121" i="57"/>
  <c r="AC121" i="57"/>
  <c r="AK120" i="57"/>
  <c r="AJ120" i="57"/>
  <c r="AI120" i="57"/>
  <c r="AH120" i="57"/>
  <c r="AG120" i="57"/>
  <c r="AF120" i="57"/>
  <c r="AE120" i="57"/>
  <c r="AD120" i="57"/>
  <c r="AC120" i="57"/>
  <c r="AK119" i="57"/>
  <c r="AJ119" i="57"/>
  <c r="AI119" i="57"/>
  <c r="AH119" i="57"/>
  <c r="AG119" i="57"/>
  <c r="AF119" i="57"/>
  <c r="AE119" i="57"/>
  <c r="AD119" i="57"/>
  <c r="AC119" i="57"/>
  <c r="AK118" i="57"/>
  <c r="AJ118" i="57"/>
  <c r="AI118" i="57"/>
  <c r="AH118" i="57"/>
  <c r="AG118" i="57"/>
  <c r="AF118" i="57"/>
  <c r="AE118" i="57"/>
  <c r="AD118" i="57"/>
  <c r="AC118" i="57"/>
  <c r="AK117" i="57"/>
  <c r="AJ117" i="57"/>
  <c r="AI117" i="57"/>
  <c r="AH117" i="57"/>
  <c r="AG117" i="57"/>
  <c r="AF117" i="57"/>
  <c r="AE117" i="57"/>
  <c r="AD117" i="57"/>
  <c r="AC117" i="57"/>
  <c r="AK116" i="57"/>
  <c r="AJ116" i="57"/>
  <c r="AI116" i="57"/>
  <c r="AH116" i="57"/>
  <c r="AG116" i="57"/>
  <c r="AF116" i="57"/>
  <c r="AE116" i="57"/>
  <c r="AD116" i="57"/>
  <c r="AC116" i="57"/>
  <c r="AK115" i="57"/>
  <c r="AJ115" i="57"/>
  <c r="AI115" i="57"/>
  <c r="AH115" i="57"/>
  <c r="AG115" i="57"/>
  <c r="AF115" i="57"/>
  <c r="AE115" i="57"/>
  <c r="AD115" i="57"/>
  <c r="AC115" i="57"/>
  <c r="AK114" i="57"/>
  <c r="AJ114" i="57"/>
  <c r="AI114" i="57"/>
  <c r="AH114" i="57"/>
  <c r="AG114" i="57"/>
  <c r="AF114" i="57"/>
  <c r="AE114" i="57"/>
  <c r="AD114" i="57"/>
  <c r="AC114" i="57"/>
  <c r="AK113" i="57"/>
  <c r="AJ113" i="57"/>
  <c r="AI113" i="57"/>
  <c r="AH113" i="57"/>
  <c r="AG113" i="57"/>
  <c r="AF113" i="57"/>
  <c r="AE113" i="57"/>
  <c r="AD113" i="57"/>
  <c r="AC113" i="57"/>
  <c r="AK112" i="57"/>
  <c r="AJ112" i="57"/>
  <c r="AI112" i="57"/>
  <c r="AH112" i="57"/>
  <c r="AG112" i="57"/>
  <c r="AF112" i="57"/>
  <c r="AE112" i="57"/>
  <c r="AD112" i="57"/>
  <c r="AC112" i="57"/>
  <c r="AK111" i="57"/>
  <c r="AJ111" i="57"/>
  <c r="AI111" i="57"/>
  <c r="AH111" i="57"/>
  <c r="AG111" i="57"/>
  <c r="AF111" i="57"/>
  <c r="AE111" i="57"/>
  <c r="AD111" i="57"/>
  <c r="AC111" i="57"/>
  <c r="AK110" i="57"/>
  <c r="AJ110" i="57"/>
  <c r="AI110" i="57"/>
  <c r="AH110" i="57"/>
  <c r="AG110" i="57"/>
  <c r="AF110" i="57"/>
  <c r="AE110" i="57"/>
  <c r="AD110" i="57"/>
  <c r="AC110" i="57"/>
  <c r="AK109" i="57"/>
  <c r="AJ109" i="57"/>
  <c r="AI109" i="57"/>
  <c r="AH109" i="57"/>
  <c r="AG109" i="57"/>
  <c r="AF109" i="57"/>
  <c r="AE109" i="57"/>
  <c r="AD109" i="57"/>
  <c r="AC109" i="57"/>
  <c r="AK108" i="57"/>
  <c r="AJ108" i="57"/>
  <c r="AI108" i="57"/>
  <c r="AH108" i="57"/>
  <c r="AG108" i="57"/>
  <c r="AF108" i="57"/>
  <c r="AE108" i="57"/>
  <c r="AD108" i="57"/>
  <c r="AC108" i="57"/>
  <c r="AK107" i="57"/>
  <c r="AJ107" i="57"/>
  <c r="AI107" i="57"/>
  <c r="AH107" i="57"/>
  <c r="AG107" i="57"/>
  <c r="AF107" i="57"/>
  <c r="AE107" i="57"/>
  <c r="AD107" i="57"/>
  <c r="AC107" i="57"/>
  <c r="AK106" i="57"/>
  <c r="AJ106" i="57"/>
  <c r="AI106" i="57"/>
  <c r="AH106" i="57"/>
  <c r="AG106" i="57"/>
  <c r="AF106" i="57"/>
  <c r="AE106" i="57"/>
  <c r="AD106" i="57"/>
  <c r="AC106" i="57"/>
  <c r="AK105" i="57"/>
  <c r="AJ105" i="57"/>
  <c r="AI105" i="57"/>
  <c r="AH105" i="57"/>
  <c r="AG105" i="57"/>
  <c r="AF105" i="57"/>
  <c r="AE105" i="57"/>
  <c r="AD105" i="57"/>
  <c r="AC105" i="57"/>
  <c r="AK104" i="57"/>
  <c r="AJ104" i="57"/>
  <c r="AI104" i="57"/>
  <c r="AH104" i="57"/>
  <c r="AG104" i="57"/>
  <c r="AF104" i="57"/>
  <c r="AE104" i="57"/>
  <c r="AD104" i="57"/>
  <c r="AC104" i="57"/>
  <c r="AK103" i="57"/>
  <c r="AJ103" i="57"/>
  <c r="AI103" i="57"/>
  <c r="AH103" i="57"/>
  <c r="AG103" i="57"/>
  <c r="AF103" i="57"/>
  <c r="AE103" i="57"/>
  <c r="AD103" i="57"/>
  <c r="AC103" i="57"/>
  <c r="AK102" i="57"/>
  <c r="AJ102" i="57"/>
  <c r="AI102" i="57"/>
  <c r="AH102" i="57"/>
  <c r="AG102" i="57"/>
  <c r="AF102" i="57"/>
  <c r="AE102" i="57"/>
  <c r="AD102" i="57"/>
  <c r="AC102" i="57"/>
  <c r="AK101" i="57"/>
  <c r="AJ101" i="57"/>
  <c r="AI101" i="57"/>
  <c r="AH101" i="57"/>
  <c r="AG101" i="57"/>
  <c r="AF101" i="57"/>
  <c r="AE101" i="57"/>
  <c r="AD101" i="57"/>
  <c r="AC101" i="57"/>
  <c r="AK100" i="57"/>
  <c r="AJ100" i="57"/>
  <c r="AI100" i="57"/>
  <c r="AH100" i="57"/>
  <c r="AG100" i="57"/>
  <c r="AF100" i="57"/>
  <c r="AE100" i="57"/>
  <c r="AD100" i="57"/>
  <c r="AC100" i="57"/>
  <c r="AK99" i="57"/>
  <c r="AJ99" i="57"/>
  <c r="AI99" i="57"/>
  <c r="AH99" i="57"/>
  <c r="AG99" i="57"/>
  <c r="AF99" i="57"/>
  <c r="AE99" i="57"/>
  <c r="AD99" i="57"/>
  <c r="AC99" i="57"/>
  <c r="AK98" i="57"/>
  <c r="AJ98" i="57"/>
  <c r="AI98" i="57"/>
  <c r="AH98" i="57"/>
  <c r="AG98" i="57"/>
  <c r="AF98" i="57"/>
  <c r="AE98" i="57"/>
  <c r="AD98" i="57"/>
  <c r="AC98" i="57"/>
  <c r="AK97" i="57"/>
  <c r="AJ97" i="57"/>
  <c r="AI97" i="57"/>
  <c r="AH97" i="57"/>
  <c r="AG97" i="57"/>
  <c r="AF97" i="57"/>
  <c r="AE97" i="57"/>
  <c r="AD97" i="57"/>
  <c r="AC97" i="57"/>
  <c r="AK96" i="57"/>
  <c r="AJ96" i="57"/>
  <c r="AI96" i="57"/>
  <c r="AH96" i="57"/>
  <c r="AG96" i="57"/>
  <c r="AF96" i="57"/>
  <c r="AE96" i="57"/>
  <c r="AD96" i="57"/>
  <c r="AC96" i="57"/>
  <c r="AK95" i="57"/>
  <c r="AJ95" i="57"/>
  <c r="AI95" i="57"/>
  <c r="AH95" i="57"/>
  <c r="AG95" i="57"/>
  <c r="AF95" i="57"/>
  <c r="AE95" i="57"/>
  <c r="AD95" i="57"/>
  <c r="AC95" i="57"/>
  <c r="AK94" i="57"/>
  <c r="AJ94" i="57"/>
  <c r="AI94" i="57"/>
  <c r="AH94" i="57"/>
  <c r="AG94" i="57"/>
  <c r="AF94" i="57"/>
  <c r="AE94" i="57"/>
  <c r="AD94" i="57"/>
  <c r="AC94" i="57"/>
  <c r="AK93" i="57"/>
  <c r="AJ93" i="57"/>
  <c r="AI93" i="57"/>
  <c r="AH93" i="57"/>
  <c r="AG93" i="57"/>
  <c r="AF93" i="57"/>
  <c r="AE93" i="57"/>
  <c r="AD93" i="57"/>
  <c r="AC93" i="57"/>
  <c r="AK92" i="57"/>
  <c r="AJ92" i="57"/>
  <c r="AI92" i="57"/>
  <c r="AH92" i="57"/>
  <c r="AG92" i="57"/>
  <c r="AF92" i="57"/>
  <c r="AE92" i="57"/>
  <c r="AD92" i="57"/>
  <c r="AC92" i="57"/>
  <c r="AK91" i="57"/>
  <c r="AJ91" i="57"/>
  <c r="AI91" i="57"/>
  <c r="AH91" i="57"/>
  <c r="AG91" i="57"/>
  <c r="AF91" i="57"/>
  <c r="AE91" i="57"/>
  <c r="AD91" i="57"/>
  <c r="AC91" i="57"/>
  <c r="AK90" i="57"/>
  <c r="AJ90" i="57"/>
  <c r="AI90" i="57"/>
  <c r="AH90" i="57"/>
  <c r="AG90" i="57"/>
  <c r="AF90" i="57"/>
  <c r="AE90" i="57"/>
  <c r="AD90" i="57"/>
  <c r="AC90" i="57"/>
  <c r="AK89" i="57"/>
  <c r="AJ89" i="57"/>
  <c r="AI89" i="57"/>
  <c r="AH89" i="57"/>
  <c r="AG89" i="57"/>
  <c r="AF89" i="57"/>
  <c r="AE89" i="57"/>
  <c r="AD89" i="57"/>
  <c r="AC89" i="57"/>
  <c r="AK88" i="57"/>
  <c r="AJ88" i="57"/>
  <c r="AI88" i="57"/>
  <c r="AH88" i="57"/>
  <c r="AG88" i="57"/>
  <c r="AF88" i="57"/>
  <c r="AE88" i="57"/>
  <c r="AD88" i="57"/>
  <c r="AC88" i="57"/>
  <c r="AK87" i="57"/>
  <c r="AJ87" i="57"/>
  <c r="AI87" i="57"/>
  <c r="AH87" i="57"/>
  <c r="AG87" i="57"/>
  <c r="AF87" i="57"/>
  <c r="AE87" i="57"/>
  <c r="AD87" i="57"/>
  <c r="AC87" i="57"/>
  <c r="AK86" i="57"/>
  <c r="AJ86" i="57"/>
  <c r="AI86" i="57"/>
  <c r="AH86" i="57"/>
  <c r="AG86" i="57"/>
  <c r="AF86" i="57"/>
  <c r="AE86" i="57"/>
  <c r="AD86" i="57"/>
  <c r="AC86" i="57"/>
  <c r="AK85" i="57"/>
  <c r="AJ85" i="57"/>
  <c r="AI85" i="57"/>
  <c r="AH85" i="57"/>
  <c r="AG85" i="57"/>
  <c r="AF85" i="57"/>
  <c r="AE85" i="57"/>
  <c r="AD85" i="57"/>
  <c r="AC85" i="57"/>
  <c r="AK84" i="57"/>
  <c r="AJ84" i="57"/>
  <c r="AI84" i="57"/>
  <c r="AH84" i="57"/>
  <c r="AG84" i="57"/>
  <c r="AF84" i="57"/>
  <c r="AE84" i="57"/>
  <c r="AD84" i="57"/>
  <c r="AC84" i="57"/>
  <c r="AK83" i="57"/>
  <c r="AJ83" i="57"/>
  <c r="AI83" i="57"/>
  <c r="AH83" i="57"/>
  <c r="AG83" i="57"/>
  <c r="AF83" i="57"/>
  <c r="AE83" i="57"/>
  <c r="AD83" i="57"/>
  <c r="AC83" i="57"/>
  <c r="AK82" i="57"/>
  <c r="AJ82" i="57"/>
  <c r="AI82" i="57"/>
  <c r="AH82" i="57"/>
  <c r="AG82" i="57"/>
  <c r="AF82" i="57"/>
  <c r="AE82" i="57"/>
  <c r="AD82" i="57"/>
  <c r="AC82" i="57"/>
  <c r="AK81" i="57"/>
  <c r="AJ81" i="57"/>
  <c r="AI81" i="57"/>
  <c r="AH81" i="57"/>
  <c r="AG81" i="57"/>
  <c r="AF81" i="57"/>
  <c r="AE81" i="57"/>
  <c r="AD81" i="57"/>
  <c r="AC81" i="57"/>
  <c r="AK80" i="57"/>
  <c r="AJ80" i="57"/>
  <c r="AI80" i="57"/>
  <c r="AH80" i="57"/>
  <c r="AG80" i="57"/>
  <c r="AF80" i="57"/>
  <c r="AE80" i="57"/>
  <c r="AD80" i="57"/>
  <c r="AC80" i="57"/>
  <c r="AK79" i="57"/>
  <c r="AJ79" i="57"/>
  <c r="AI79" i="57"/>
  <c r="AH79" i="57"/>
  <c r="AG79" i="57"/>
  <c r="AF79" i="57"/>
  <c r="AE79" i="57"/>
  <c r="AD79" i="57"/>
  <c r="AC79" i="57"/>
  <c r="AK78" i="57"/>
  <c r="AJ78" i="57"/>
  <c r="AI78" i="57"/>
  <c r="AH78" i="57"/>
  <c r="AG78" i="57"/>
  <c r="AF78" i="57"/>
  <c r="AE78" i="57"/>
  <c r="AD78" i="57"/>
  <c r="AC78" i="57"/>
  <c r="AK77" i="57"/>
  <c r="AJ77" i="57"/>
  <c r="AI77" i="57"/>
  <c r="AH77" i="57"/>
  <c r="AG77" i="57"/>
  <c r="AF77" i="57"/>
  <c r="AE77" i="57"/>
  <c r="AD77" i="57"/>
  <c r="AC77" i="57"/>
  <c r="AK76" i="57"/>
  <c r="AJ76" i="57"/>
  <c r="AI76" i="57"/>
  <c r="AH76" i="57"/>
  <c r="AG76" i="57"/>
  <c r="AF76" i="57"/>
  <c r="AE76" i="57"/>
  <c r="AD76" i="57"/>
  <c r="AC76" i="57"/>
  <c r="AK75" i="57"/>
  <c r="AJ75" i="57"/>
  <c r="AI75" i="57"/>
  <c r="AH75" i="57"/>
  <c r="AG75" i="57"/>
  <c r="AF75" i="57"/>
  <c r="AE75" i="57"/>
  <c r="AD75" i="57"/>
  <c r="AC75" i="57"/>
  <c r="AK74" i="57"/>
  <c r="AJ74" i="57"/>
  <c r="AI74" i="57"/>
  <c r="AH74" i="57"/>
  <c r="AG74" i="57"/>
  <c r="AF74" i="57"/>
  <c r="AE74" i="57"/>
  <c r="AD74" i="57"/>
  <c r="AC74" i="57"/>
  <c r="AK73" i="57"/>
  <c r="AJ73" i="57"/>
  <c r="AI73" i="57"/>
  <c r="AH73" i="57"/>
  <c r="AG73" i="57"/>
  <c r="AF73" i="57"/>
  <c r="AE73" i="57"/>
  <c r="AD73" i="57"/>
  <c r="AC73" i="57"/>
  <c r="AK72" i="57"/>
  <c r="AJ72" i="57"/>
  <c r="AI72" i="57"/>
  <c r="AH72" i="57"/>
  <c r="AG72" i="57"/>
  <c r="AF72" i="57"/>
  <c r="AE72" i="57"/>
  <c r="AD72" i="57"/>
  <c r="AC72" i="57"/>
  <c r="AK71" i="57"/>
  <c r="AJ71" i="57"/>
  <c r="AI71" i="57"/>
  <c r="AH71" i="57"/>
  <c r="AG71" i="57"/>
  <c r="AF71" i="57"/>
  <c r="AE71" i="57"/>
  <c r="AD71" i="57"/>
  <c r="AC71" i="57"/>
  <c r="AK70" i="57"/>
  <c r="AJ70" i="57"/>
  <c r="AI70" i="57"/>
  <c r="AH70" i="57"/>
  <c r="AG70" i="57"/>
  <c r="AF70" i="57"/>
  <c r="AE70" i="57"/>
  <c r="AD70" i="57"/>
  <c r="AC70" i="57"/>
  <c r="AK69" i="57"/>
  <c r="AJ69" i="57"/>
  <c r="AI69" i="57"/>
  <c r="AH69" i="57"/>
  <c r="AG69" i="57"/>
  <c r="AF69" i="57"/>
  <c r="AE69" i="57"/>
  <c r="AD69" i="57"/>
  <c r="AC69" i="57"/>
  <c r="AK68" i="57"/>
  <c r="AJ68" i="57"/>
  <c r="AI68" i="57"/>
  <c r="AH68" i="57"/>
  <c r="AG68" i="57"/>
  <c r="AF68" i="57"/>
  <c r="AE68" i="57"/>
  <c r="AD68" i="57"/>
  <c r="AC68" i="57"/>
  <c r="AK67" i="57"/>
  <c r="AJ67" i="57"/>
  <c r="AI67" i="57"/>
  <c r="AH67" i="57"/>
  <c r="AG67" i="57"/>
  <c r="AF67" i="57"/>
  <c r="AE67" i="57"/>
  <c r="AD67" i="57"/>
  <c r="AC67" i="57"/>
  <c r="AK66" i="57"/>
  <c r="AJ66" i="57"/>
  <c r="AI66" i="57"/>
  <c r="AH66" i="57"/>
  <c r="AG66" i="57"/>
  <c r="AF66" i="57"/>
  <c r="AE66" i="57"/>
  <c r="AD66" i="57"/>
  <c r="AC66" i="57"/>
  <c r="AK65" i="57"/>
  <c r="AJ65" i="57"/>
  <c r="AI65" i="57"/>
  <c r="AH65" i="57"/>
  <c r="AG65" i="57"/>
  <c r="AF65" i="57"/>
  <c r="AE65" i="57"/>
  <c r="AD65" i="57"/>
  <c r="AC65" i="57"/>
  <c r="AK64" i="57"/>
  <c r="AJ64" i="57"/>
  <c r="AI64" i="57"/>
  <c r="AH64" i="57"/>
  <c r="AG64" i="57"/>
  <c r="AF64" i="57"/>
  <c r="AE64" i="57"/>
  <c r="AD64" i="57"/>
  <c r="AC64" i="57"/>
  <c r="AK63" i="57"/>
  <c r="AJ63" i="57"/>
  <c r="AI63" i="57"/>
  <c r="AH63" i="57"/>
  <c r="AG63" i="57"/>
  <c r="AF63" i="57"/>
  <c r="AE63" i="57"/>
  <c r="AD63" i="57"/>
  <c r="AC63" i="57"/>
  <c r="AK62" i="57"/>
  <c r="AJ62" i="57"/>
  <c r="AI62" i="57"/>
  <c r="AH62" i="57"/>
  <c r="AG62" i="57"/>
  <c r="AF62" i="57"/>
  <c r="AE62" i="57"/>
  <c r="AD62" i="57"/>
  <c r="AC62" i="57"/>
  <c r="AK61" i="57"/>
  <c r="AJ61" i="57"/>
  <c r="AI61" i="57"/>
  <c r="AH61" i="57"/>
  <c r="AG61" i="57"/>
  <c r="AF61" i="57"/>
  <c r="AE61" i="57"/>
  <c r="AD61" i="57"/>
  <c r="AC61" i="57"/>
  <c r="AK60" i="57"/>
  <c r="AJ60" i="57"/>
  <c r="AI60" i="57"/>
  <c r="AH60" i="57"/>
  <c r="AG60" i="57"/>
  <c r="AF60" i="57"/>
  <c r="AE60" i="57"/>
  <c r="AD60" i="57"/>
  <c r="AC60" i="57"/>
  <c r="AK59" i="57"/>
  <c r="AJ59" i="57"/>
  <c r="AI59" i="57"/>
  <c r="AH59" i="57"/>
  <c r="AG59" i="57"/>
  <c r="AF59" i="57"/>
  <c r="AE59" i="57"/>
  <c r="AD59" i="57"/>
  <c r="AC59" i="57"/>
  <c r="AK58" i="57"/>
  <c r="AJ58" i="57"/>
  <c r="AI58" i="57"/>
  <c r="AH58" i="57"/>
  <c r="AG58" i="57"/>
  <c r="AF58" i="57"/>
  <c r="AE58" i="57"/>
  <c r="AD58" i="57"/>
  <c r="AC58" i="57"/>
  <c r="AK57" i="57"/>
  <c r="AJ57" i="57"/>
  <c r="AI57" i="57"/>
  <c r="AH57" i="57"/>
  <c r="AG57" i="57"/>
  <c r="AF57" i="57"/>
  <c r="AE57" i="57"/>
  <c r="AD57" i="57"/>
  <c r="AC57" i="57"/>
  <c r="AK56" i="57"/>
  <c r="AJ56" i="57"/>
  <c r="AI56" i="57"/>
  <c r="AH56" i="57"/>
  <c r="AG56" i="57"/>
  <c r="AF56" i="57"/>
  <c r="AE56" i="57"/>
  <c r="AD56" i="57"/>
  <c r="AC56" i="57"/>
  <c r="AK55" i="57"/>
  <c r="AJ55" i="57"/>
  <c r="AI55" i="57"/>
  <c r="AH55" i="57"/>
  <c r="AG55" i="57"/>
  <c r="AF55" i="57"/>
  <c r="AE55" i="57"/>
  <c r="AD55" i="57"/>
  <c r="AC55" i="57"/>
  <c r="AK54" i="57"/>
  <c r="AJ54" i="57"/>
  <c r="AI54" i="57"/>
  <c r="AH54" i="57"/>
  <c r="AG54" i="57"/>
  <c r="AF54" i="57"/>
  <c r="AE54" i="57"/>
  <c r="AD54" i="57"/>
  <c r="AC54" i="57"/>
  <c r="AK53" i="57"/>
  <c r="AJ53" i="57"/>
  <c r="AI53" i="57"/>
  <c r="AH53" i="57"/>
  <c r="AG53" i="57"/>
  <c r="AF53" i="57"/>
  <c r="AE53" i="57"/>
  <c r="AD53" i="57"/>
  <c r="AC53" i="57"/>
  <c r="AK52" i="57"/>
  <c r="AJ52" i="57"/>
  <c r="AI52" i="57"/>
  <c r="AH52" i="57"/>
  <c r="AG52" i="57"/>
  <c r="AF52" i="57"/>
  <c r="AE52" i="57"/>
  <c r="AD52" i="57"/>
  <c r="AC52" i="57"/>
  <c r="AK51" i="57"/>
  <c r="AJ51" i="57"/>
  <c r="AI51" i="57"/>
  <c r="AH51" i="57"/>
  <c r="AG51" i="57"/>
  <c r="AF51" i="57"/>
  <c r="AE51" i="57"/>
  <c r="AD51" i="57"/>
  <c r="AC51" i="57"/>
  <c r="AK50" i="57"/>
  <c r="AJ50" i="57"/>
  <c r="AI50" i="57"/>
  <c r="AH50" i="57"/>
  <c r="AG50" i="57"/>
  <c r="AF50" i="57"/>
  <c r="AE50" i="57"/>
  <c r="AD50" i="57"/>
  <c r="AC50" i="57"/>
  <c r="AK49" i="57"/>
  <c r="AJ49" i="57"/>
  <c r="AI49" i="57"/>
  <c r="AH49" i="57"/>
  <c r="AG49" i="57"/>
  <c r="AF49" i="57"/>
  <c r="AE49" i="57"/>
  <c r="AD49" i="57"/>
  <c r="AC49" i="57"/>
  <c r="AK48" i="57"/>
  <c r="AJ48" i="57"/>
  <c r="AI48" i="57"/>
  <c r="AH48" i="57"/>
  <c r="AG48" i="57"/>
  <c r="AF48" i="57"/>
  <c r="AE48" i="57"/>
  <c r="AD48" i="57"/>
  <c r="AC48" i="57"/>
  <c r="AK47" i="57"/>
  <c r="AJ47" i="57"/>
  <c r="AI47" i="57"/>
  <c r="AH47" i="57"/>
  <c r="AG47" i="57"/>
  <c r="AF47" i="57"/>
  <c r="AE47" i="57"/>
  <c r="AD47" i="57"/>
  <c r="AC47" i="57"/>
  <c r="AK46" i="57"/>
  <c r="AJ46" i="57"/>
  <c r="AI46" i="57"/>
  <c r="AH46" i="57"/>
  <c r="AG46" i="57"/>
  <c r="AF46" i="57"/>
  <c r="AE46" i="57"/>
  <c r="AD46" i="57"/>
  <c r="AC46" i="57"/>
  <c r="AK45" i="57"/>
  <c r="AJ45" i="57"/>
  <c r="AI45" i="57"/>
  <c r="AH45" i="57"/>
  <c r="AG45" i="57"/>
  <c r="AF45" i="57"/>
  <c r="AE45" i="57"/>
  <c r="AD45" i="57"/>
  <c r="AC45" i="57"/>
  <c r="AK44" i="57"/>
  <c r="AJ44" i="57"/>
  <c r="AI44" i="57"/>
  <c r="AH44" i="57"/>
  <c r="AG44" i="57"/>
  <c r="AF44" i="57"/>
  <c r="AE44" i="57"/>
  <c r="AD44" i="57"/>
  <c r="AC44" i="57"/>
  <c r="AK43" i="57"/>
  <c r="AJ43" i="57"/>
  <c r="AI43" i="57"/>
  <c r="AH43" i="57"/>
  <c r="AG43" i="57"/>
  <c r="AF43" i="57"/>
  <c r="AE43" i="57"/>
  <c r="AD43" i="57"/>
  <c r="AC43" i="57"/>
  <c r="AK42" i="57"/>
  <c r="AJ42" i="57"/>
  <c r="AI42" i="57"/>
  <c r="AH42" i="57"/>
  <c r="AG42" i="57"/>
  <c r="AF42" i="57"/>
  <c r="AE42" i="57"/>
  <c r="AD42" i="57"/>
  <c r="AC42" i="57"/>
  <c r="AK41" i="57"/>
  <c r="AJ41" i="57"/>
  <c r="AI41" i="57"/>
  <c r="AH41" i="57"/>
  <c r="AG41" i="57"/>
  <c r="AF41" i="57"/>
  <c r="AE41" i="57"/>
  <c r="AD41" i="57"/>
  <c r="AC41" i="57"/>
  <c r="AK40" i="57"/>
  <c r="AJ40" i="57"/>
  <c r="AI40" i="57"/>
  <c r="AH40" i="57"/>
  <c r="AG40" i="57"/>
  <c r="AF40" i="57"/>
  <c r="AE40" i="57"/>
  <c r="AD40" i="57"/>
  <c r="AC40" i="57"/>
  <c r="AK39" i="57"/>
  <c r="AJ39" i="57"/>
  <c r="AI39" i="57"/>
  <c r="AH39" i="57"/>
  <c r="AG39" i="57"/>
  <c r="AF39" i="57"/>
  <c r="AE39" i="57"/>
  <c r="AD39" i="57"/>
  <c r="AC39" i="57"/>
  <c r="AK38" i="57"/>
  <c r="AJ38" i="57"/>
  <c r="AI38" i="57"/>
  <c r="AH38" i="57"/>
  <c r="AG38" i="57"/>
  <c r="AF38" i="57"/>
  <c r="AE38" i="57"/>
  <c r="AD38" i="57"/>
  <c r="AC38" i="57"/>
  <c r="AK37" i="57"/>
  <c r="AJ37" i="57"/>
  <c r="AI37" i="57"/>
  <c r="AH37" i="57"/>
  <c r="AG37" i="57"/>
  <c r="AF37" i="57"/>
  <c r="AE37" i="57"/>
  <c r="AD37" i="57"/>
  <c r="AC37" i="57"/>
  <c r="AK36" i="57"/>
  <c r="AJ36" i="57"/>
  <c r="AI36" i="57"/>
  <c r="AH36" i="57"/>
  <c r="AG36" i="57"/>
  <c r="AF36" i="57"/>
  <c r="AE36" i="57"/>
  <c r="AD36" i="57"/>
  <c r="AC36" i="57"/>
  <c r="AK35" i="57"/>
  <c r="AJ35" i="57"/>
  <c r="AI35" i="57"/>
  <c r="AH35" i="57"/>
  <c r="AG35" i="57"/>
  <c r="AF35" i="57"/>
  <c r="AE35" i="57"/>
  <c r="AD35" i="57"/>
  <c r="AC35" i="57"/>
  <c r="AK34" i="57"/>
  <c r="AJ34" i="57"/>
  <c r="AI34" i="57"/>
  <c r="AH34" i="57"/>
  <c r="AG34" i="57"/>
  <c r="AF34" i="57"/>
  <c r="AE34" i="57"/>
  <c r="AD34" i="57"/>
  <c r="AC34" i="57"/>
  <c r="AK33" i="57"/>
  <c r="AJ33" i="57"/>
  <c r="AI33" i="57"/>
  <c r="AH33" i="57"/>
  <c r="AG33" i="57"/>
  <c r="AF33" i="57"/>
  <c r="AE33" i="57"/>
  <c r="AD33" i="57"/>
  <c r="AC33" i="57"/>
  <c r="AK32" i="57"/>
  <c r="AJ32" i="57"/>
  <c r="AI32" i="57"/>
  <c r="AH32" i="57"/>
  <c r="AG32" i="57"/>
  <c r="AF32" i="57"/>
  <c r="AE32" i="57"/>
  <c r="AD32" i="57"/>
  <c r="AC32" i="57"/>
  <c r="AK31" i="57"/>
  <c r="AJ31" i="57"/>
  <c r="AI31" i="57"/>
  <c r="AH31" i="57"/>
  <c r="AG31" i="57"/>
  <c r="AF31" i="57"/>
  <c r="AE31" i="57"/>
  <c r="AD31" i="57"/>
  <c r="AC31" i="57"/>
  <c r="AK30" i="57"/>
  <c r="AJ30" i="57"/>
  <c r="AI30" i="57"/>
  <c r="AH30" i="57"/>
  <c r="AG30" i="57"/>
  <c r="AF30" i="57"/>
  <c r="AE30" i="57"/>
  <c r="AD30" i="57"/>
  <c r="AC30" i="57"/>
  <c r="AK29" i="57"/>
  <c r="AJ29" i="57"/>
  <c r="AI29" i="57"/>
  <c r="AH29" i="57"/>
  <c r="AG29" i="57"/>
  <c r="AF29" i="57"/>
  <c r="AE29" i="57"/>
  <c r="AD29" i="57"/>
  <c r="AC29" i="57"/>
  <c r="AK28" i="57"/>
  <c r="AJ28" i="57"/>
  <c r="AI28" i="57"/>
  <c r="AH28" i="57"/>
  <c r="AG28" i="57"/>
  <c r="AF28" i="57"/>
  <c r="AE28" i="57"/>
  <c r="AD28" i="57"/>
  <c r="AC28" i="57"/>
  <c r="AK27" i="57"/>
  <c r="AJ27" i="57"/>
  <c r="AI27" i="57"/>
  <c r="AH27" i="57"/>
  <c r="AG27" i="57"/>
  <c r="AF27" i="57"/>
  <c r="AE27" i="57"/>
  <c r="AD27" i="57"/>
  <c r="AC27" i="57"/>
  <c r="AK26" i="57"/>
  <c r="AJ26" i="57"/>
  <c r="AI26" i="57"/>
  <c r="AH26" i="57"/>
  <c r="AG26" i="57"/>
  <c r="AF26" i="57"/>
  <c r="AE26" i="57"/>
  <c r="AD26" i="57"/>
  <c r="AC26" i="57"/>
  <c r="AK25" i="57"/>
  <c r="AJ25" i="57"/>
  <c r="AI25" i="57"/>
  <c r="AH25" i="57"/>
  <c r="AG25" i="57"/>
  <c r="AF25" i="57"/>
  <c r="AE25" i="57"/>
  <c r="AD25" i="57"/>
  <c r="AC25" i="57"/>
  <c r="AK24" i="57"/>
  <c r="AJ24" i="57"/>
  <c r="AI24" i="57"/>
  <c r="AH24" i="57"/>
  <c r="AG24" i="57"/>
  <c r="AF24" i="57"/>
  <c r="AE24" i="57"/>
  <c r="AD24" i="57"/>
  <c r="AC24" i="57"/>
  <c r="AK23" i="57"/>
  <c r="AJ23" i="57"/>
  <c r="AI23" i="57"/>
  <c r="AH23" i="57"/>
  <c r="AG23" i="57"/>
  <c r="AF23" i="57"/>
  <c r="AE23" i="57"/>
  <c r="AD23" i="57"/>
  <c r="AC23" i="57"/>
  <c r="AK22" i="57"/>
  <c r="AJ22" i="57"/>
  <c r="AI22" i="57"/>
  <c r="AH22" i="57"/>
  <c r="AG22" i="57"/>
  <c r="AF22" i="57"/>
  <c r="AE22" i="57"/>
  <c r="AD22" i="57"/>
  <c r="AC22" i="57"/>
  <c r="AK21" i="57"/>
  <c r="AJ21" i="57"/>
  <c r="AI21" i="57"/>
  <c r="AH21" i="57"/>
  <c r="AG21" i="57"/>
  <c r="AF21" i="57"/>
  <c r="AE21" i="57"/>
  <c r="AD21" i="57"/>
  <c r="AC21" i="57"/>
  <c r="AK20" i="57"/>
  <c r="AJ20" i="57"/>
  <c r="AI20" i="57"/>
  <c r="AH20" i="57"/>
  <c r="AG20" i="57"/>
  <c r="AF20" i="57"/>
  <c r="AE20" i="57"/>
  <c r="AD20" i="57"/>
  <c r="AC20" i="57"/>
  <c r="AK19" i="57"/>
  <c r="AJ19" i="57"/>
  <c r="AI19" i="57"/>
  <c r="AH19" i="57"/>
  <c r="AG19" i="57"/>
  <c r="AF19" i="57"/>
  <c r="AE19" i="57"/>
  <c r="AD19" i="57"/>
  <c r="AC19" i="57"/>
  <c r="AK18" i="57"/>
  <c r="AJ18" i="57"/>
  <c r="AI18" i="57"/>
  <c r="AH18" i="57"/>
  <c r="AG18" i="57"/>
  <c r="AF18" i="57"/>
  <c r="AE18" i="57"/>
  <c r="AD18" i="57"/>
  <c r="AC18" i="57"/>
  <c r="AK17" i="57"/>
  <c r="AJ17" i="57"/>
  <c r="AI17" i="57"/>
  <c r="AH17" i="57"/>
  <c r="AG17" i="57"/>
  <c r="AF17" i="57"/>
  <c r="AE17" i="57"/>
  <c r="AD17" i="57"/>
  <c r="AC17" i="57"/>
  <c r="AK16" i="57"/>
  <c r="AJ16" i="57"/>
  <c r="AI16" i="57"/>
  <c r="AH16" i="57"/>
  <c r="AG16" i="57"/>
  <c r="AF16" i="57"/>
  <c r="AE16" i="57"/>
  <c r="AD16" i="57"/>
  <c r="AC16" i="57"/>
  <c r="AK15" i="57"/>
  <c r="AJ15" i="57"/>
  <c r="AI15" i="57"/>
  <c r="AH15" i="57"/>
  <c r="AG15" i="57"/>
  <c r="AF15" i="57"/>
  <c r="AE15" i="57"/>
  <c r="AD15" i="57"/>
  <c r="AC15" i="57"/>
  <c r="AK14" i="57"/>
  <c r="AJ14" i="57"/>
  <c r="AI14" i="57"/>
  <c r="AH14" i="57"/>
  <c r="AG14" i="57"/>
  <c r="AF14" i="57"/>
  <c r="AE14" i="57"/>
  <c r="AD14" i="57"/>
  <c r="AC14" i="57"/>
  <c r="AK13" i="57"/>
  <c r="AJ13" i="57"/>
  <c r="AI13" i="57"/>
  <c r="AH13" i="57"/>
  <c r="AG13" i="57"/>
  <c r="AF13" i="57"/>
  <c r="AE13" i="57"/>
  <c r="AD13" i="57"/>
  <c r="AC13" i="57"/>
  <c r="AK12" i="57"/>
  <c r="AJ12" i="57"/>
  <c r="AI12" i="57"/>
  <c r="AH12" i="57"/>
  <c r="AG12" i="57"/>
  <c r="AF12" i="57"/>
  <c r="AE12" i="57"/>
  <c r="AD12" i="57"/>
  <c r="AC12" i="57"/>
  <c r="AK11" i="57"/>
  <c r="AJ11" i="57"/>
  <c r="AI11" i="57"/>
  <c r="AH11" i="57"/>
  <c r="AG11" i="57"/>
  <c r="AF11" i="57"/>
  <c r="AE11" i="57"/>
  <c r="AD11" i="57"/>
  <c r="AC11" i="57"/>
  <c r="AK10" i="57"/>
  <c r="AJ10" i="57"/>
  <c r="AI10" i="57"/>
  <c r="AH10" i="57"/>
  <c r="AG10" i="57"/>
  <c r="AF10" i="57"/>
  <c r="AE10" i="57"/>
  <c r="AD10" i="57"/>
  <c r="AC10" i="57"/>
  <c r="AK9" i="57"/>
  <c r="AJ9" i="57"/>
  <c r="AI9" i="57"/>
  <c r="AH9" i="57"/>
  <c r="AG9" i="57"/>
  <c r="AF9" i="57"/>
  <c r="AE9" i="57"/>
  <c r="AD9" i="57"/>
  <c r="AC9" i="57"/>
  <c r="AK8" i="57"/>
  <c r="AJ8" i="57"/>
  <c r="AI8" i="57"/>
  <c r="AH8" i="57"/>
  <c r="AG8" i="57"/>
  <c r="AF8" i="57"/>
  <c r="AE8" i="57"/>
  <c r="AD8" i="57"/>
  <c r="AC8" i="57"/>
  <c r="AK7" i="57"/>
  <c r="AJ7" i="57"/>
  <c r="AI7" i="57"/>
  <c r="AH7" i="57"/>
  <c r="AG7" i="57"/>
  <c r="AF7" i="57"/>
  <c r="AE7" i="57"/>
  <c r="AD7" i="57"/>
  <c r="AC7" i="57"/>
  <c r="AK6" i="57"/>
  <c r="AJ6" i="57"/>
  <c r="AI6" i="57"/>
  <c r="AH6" i="57"/>
  <c r="AG6" i="57"/>
  <c r="AF6" i="57"/>
  <c r="AE6" i="57"/>
  <c r="AD6" i="57"/>
  <c r="AC6" i="57"/>
  <c r="AK5" i="57"/>
  <c r="AJ5" i="57"/>
  <c r="AI5" i="57"/>
  <c r="AH5" i="57"/>
  <c r="AG5" i="57"/>
  <c r="AF5" i="57"/>
  <c r="AE5" i="57"/>
  <c r="AD5" i="57"/>
  <c r="AC5" i="57"/>
  <c r="AK4" i="57"/>
  <c r="AJ4" i="57"/>
  <c r="AI4" i="57"/>
  <c r="AH4" i="57"/>
  <c r="AG4" i="57"/>
  <c r="AF4" i="57"/>
  <c r="AE4" i="57"/>
  <c r="AD4" i="57"/>
  <c r="AC4" i="57"/>
  <c r="AK3" i="57"/>
  <c r="AJ3" i="57"/>
  <c r="AI3" i="57"/>
  <c r="AH3" i="57"/>
  <c r="AG3" i="57"/>
  <c r="AF3" i="57"/>
  <c r="AE3" i="57"/>
  <c r="AD3" i="57"/>
  <c r="AC3" i="57"/>
  <c r="AK2" i="57"/>
  <c r="AJ2" i="57"/>
  <c r="AI2" i="57"/>
  <c r="AH2" i="57"/>
  <c r="AG2" i="57"/>
  <c r="AF2" i="57"/>
  <c r="AE2" i="57"/>
  <c r="AD2" i="57"/>
  <c r="AC2" i="57"/>
  <c r="AI27" i="56"/>
  <c r="AH27" i="56"/>
  <c r="AG27" i="56"/>
  <c r="AF27" i="56"/>
  <c r="AE27" i="56"/>
  <c r="AD27" i="56"/>
  <c r="AC27" i="56"/>
  <c r="AB27" i="56"/>
  <c r="AA27" i="56"/>
  <c r="AI26" i="56"/>
  <c r="AH26" i="56"/>
  <c r="AG26" i="56"/>
  <c r="AF26" i="56"/>
  <c r="AE26" i="56"/>
  <c r="AD26" i="56"/>
  <c r="AC26" i="56"/>
  <c r="AB26" i="56"/>
  <c r="AA26" i="56"/>
  <c r="AI25" i="56"/>
  <c r="AH25" i="56"/>
  <c r="AG25" i="56"/>
  <c r="AF25" i="56"/>
  <c r="AE25" i="56"/>
  <c r="AD25" i="56"/>
  <c r="AC25" i="56"/>
  <c r="AB25" i="56"/>
  <c r="AA25" i="56"/>
  <c r="AI24" i="56"/>
  <c r="AH24" i="56"/>
  <c r="AG24" i="56"/>
  <c r="AF24" i="56"/>
  <c r="AE24" i="56"/>
  <c r="AD24" i="56"/>
  <c r="AC24" i="56"/>
  <c r="AB24" i="56"/>
  <c r="AA24" i="56"/>
  <c r="AI23" i="56"/>
  <c r="AH23" i="56"/>
  <c r="AG23" i="56"/>
  <c r="AF23" i="56"/>
  <c r="AE23" i="56"/>
  <c r="AD23" i="56"/>
  <c r="AC23" i="56"/>
  <c r="AB23" i="56"/>
  <c r="AA23" i="56"/>
  <c r="AI22" i="56"/>
  <c r="AH22" i="56"/>
  <c r="AG22" i="56"/>
  <c r="AF22" i="56"/>
  <c r="AL22" i="56" s="1"/>
  <c r="AE22" i="56"/>
  <c r="AD22" i="56"/>
  <c r="AC22" i="56"/>
  <c r="AB22" i="56"/>
  <c r="AA22" i="56"/>
  <c r="AI21" i="56"/>
  <c r="AH21" i="56"/>
  <c r="AG21" i="56"/>
  <c r="AF21" i="56"/>
  <c r="AE21" i="56"/>
  <c r="AD21" i="56"/>
  <c r="AC21" i="56"/>
  <c r="AB21" i="56"/>
  <c r="AA21" i="56"/>
  <c r="AI20" i="56"/>
  <c r="AH20" i="56"/>
  <c r="AG20" i="56"/>
  <c r="AF20" i="56"/>
  <c r="AE20" i="56"/>
  <c r="AD20" i="56"/>
  <c r="AC20" i="56"/>
  <c r="AB20" i="56"/>
  <c r="AA20" i="56"/>
  <c r="AI19" i="56"/>
  <c r="AH19" i="56"/>
  <c r="AG19" i="56"/>
  <c r="AF19" i="56"/>
  <c r="AE19" i="56"/>
  <c r="AD19" i="56"/>
  <c r="AC19" i="56"/>
  <c r="AB19" i="56"/>
  <c r="AA19" i="56"/>
  <c r="AI18" i="56"/>
  <c r="AH18" i="56"/>
  <c r="AG18" i="56"/>
  <c r="AF18" i="56"/>
  <c r="AE18" i="56"/>
  <c r="AD18" i="56"/>
  <c r="AC18" i="56"/>
  <c r="AB18" i="56"/>
  <c r="AA18" i="56"/>
  <c r="AI17" i="56"/>
  <c r="AH17" i="56"/>
  <c r="AG17" i="56"/>
  <c r="AF17" i="56"/>
  <c r="AE17" i="56"/>
  <c r="AD17" i="56"/>
  <c r="AC17" i="56"/>
  <c r="AB17" i="56"/>
  <c r="AA17" i="56"/>
  <c r="AI16" i="56"/>
  <c r="AH16" i="56"/>
  <c r="AG16" i="56"/>
  <c r="AF16" i="56"/>
  <c r="AE16" i="56"/>
  <c r="AD16" i="56"/>
  <c r="AC16" i="56"/>
  <c r="AB16" i="56"/>
  <c r="AA16" i="56"/>
  <c r="AI15" i="56"/>
  <c r="AH15" i="56"/>
  <c r="AG15" i="56"/>
  <c r="AF15" i="56"/>
  <c r="AE15" i="56"/>
  <c r="AD15" i="56"/>
  <c r="AC15" i="56"/>
  <c r="AB15" i="56"/>
  <c r="AA15" i="56"/>
  <c r="AI14" i="56"/>
  <c r="AH14" i="56"/>
  <c r="AG14" i="56"/>
  <c r="AF14" i="56"/>
  <c r="AL14" i="56" s="1"/>
  <c r="AE14" i="56"/>
  <c r="AD14" i="56"/>
  <c r="AC14" i="56"/>
  <c r="AB14" i="56"/>
  <c r="AA14" i="56"/>
  <c r="AI13" i="56"/>
  <c r="AH13" i="56"/>
  <c r="AG13" i="56"/>
  <c r="AF13" i="56"/>
  <c r="AE13" i="56"/>
  <c r="AD13" i="56"/>
  <c r="AC13" i="56"/>
  <c r="AB13" i="56"/>
  <c r="AA13" i="56"/>
  <c r="AI12" i="56"/>
  <c r="AH12" i="56"/>
  <c r="AG12" i="56"/>
  <c r="AF12" i="56"/>
  <c r="AE12" i="56"/>
  <c r="AD12" i="56"/>
  <c r="AC12" i="56"/>
  <c r="AB12" i="56"/>
  <c r="AA12" i="56"/>
  <c r="AI11" i="56"/>
  <c r="AH11" i="56"/>
  <c r="AG11" i="56"/>
  <c r="AF11" i="56"/>
  <c r="AE11" i="56"/>
  <c r="AD11" i="56"/>
  <c r="AC11" i="56"/>
  <c r="AB11" i="56"/>
  <c r="AA11" i="56"/>
  <c r="AI10" i="56"/>
  <c r="AH10" i="56"/>
  <c r="AG10" i="56"/>
  <c r="AF10" i="56"/>
  <c r="AE10" i="56"/>
  <c r="AD10" i="56"/>
  <c r="AC10" i="56"/>
  <c r="AB10" i="56"/>
  <c r="AA10" i="56"/>
  <c r="AI9" i="56"/>
  <c r="AH9" i="56"/>
  <c r="AG9" i="56"/>
  <c r="AF9" i="56"/>
  <c r="AE9" i="56"/>
  <c r="AD9" i="56"/>
  <c r="AC9" i="56"/>
  <c r="AB9" i="56"/>
  <c r="AA9" i="56"/>
  <c r="AI8" i="56"/>
  <c r="AH8" i="56"/>
  <c r="AG8" i="56"/>
  <c r="AF8" i="56"/>
  <c r="AE8" i="56"/>
  <c r="AD8" i="56"/>
  <c r="AC8" i="56"/>
  <c r="AB8" i="56"/>
  <c r="AA8" i="56"/>
  <c r="AI7" i="56"/>
  <c r="AH7" i="56"/>
  <c r="AG7" i="56"/>
  <c r="AF7" i="56"/>
  <c r="AE7" i="56"/>
  <c r="AD7" i="56"/>
  <c r="AC7" i="56"/>
  <c r="AB7" i="56"/>
  <c r="AA7" i="56"/>
  <c r="AI6" i="56"/>
  <c r="AH6" i="56"/>
  <c r="AG6" i="56"/>
  <c r="AF6" i="56"/>
  <c r="AE6" i="56"/>
  <c r="AD6" i="56"/>
  <c r="AC6" i="56"/>
  <c r="AB6" i="56"/>
  <c r="AA6" i="56"/>
  <c r="AI5" i="56"/>
  <c r="AH5" i="56"/>
  <c r="AG5" i="56"/>
  <c r="AF5" i="56"/>
  <c r="AE5" i="56"/>
  <c r="AD5" i="56"/>
  <c r="AC5" i="56"/>
  <c r="AB5" i="56"/>
  <c r="AA5" i="56"/>
  <c r="AI4" i="56"/>
  <c r="AH4" i="56"/>
  <c r="AG4" i="56"/>
  <c r="AF4" i="56"/>
  <c r="AE4" i="56"/>
  <c r="AD4" i="56"/>
  <c r="AC4" i="56"/>
  <c r="AB4" i="56"/>
  <c r="AA4" i="56"/>
  <c r="AI3" i="56"/>
  <c r="AH3" i="56"/>
  <c r="AG3" i="56"/>
  <c r="AF3" i="56"/>
  <c r="AE3" i="56"/>
  <c r="AD3" i="56"/>
  <c r="AC3" i="56"/>
  <c r="AB3" i="56"/>
  <c r="AA3" i="56"/>
  <c r="AI158" i="56"/>
  <c r="AH158" i="56"/>
  <c r="AG158" i="56"/>
  <c r="AF158" i="56"/>
  <c r="AE158" i="56"/>
  <c r="AD158" i="56"/>
  <c r="AC158" i="56"/>
  <c r="AB158" i="56"/>
  <c r="AA158" i="56"/>
  <c r="AI157" i="56"/>
  <c r="AH157" i="56"/>
  <c r="AG157" i="56"/>
  <c r="AF157" i="56"/>
  <c r="AE157" i="56"/>
  <c r="AD157" i="56"/>
  <c r="AC157" i="56"/>
  <c r="AB157" i="56"/>
  <c r="AA157" i="56"/>
  <c r="AI156" i="56"/>
  <c r="AH156" i="56"/>
  <c r="AG156" i="56"/>
  <c r="AF156" i="56"/>
  <c r="AE156" i="56"/>
  <c r="AD156" i="56"/>
  <c r="AC156" i="56"/>
  <c r="AB156" i="56"/>
  <c r="AA156" i="56"/>
  <c r="AI155" i="56"/>
  <c r="AH155" i="56"/>
  <c r="AG155" i="56"/>
  <c r="AF155" i="56"/>
  <c r="AL155" i="56" s="1"/>
  <c r="AE155" i="56"/>
  <c r="AD155" i="56"/>
  <c r="AC155" i="56"/>
  <c r="AB155" i="56"/>
  <c r="AA155" i="56"/>
  <c r="AI154" i="56"/>
  <c r="AH154" i="56"/>
  <c r="AG154" i="56"/>
  <c r="AF154" i="56"/>
  <c r="AE154" i="56"/>
  <c r="AD154" i="56"/>
  <c r="AC154" i="56"/>
  <c r="AB154" i="56"/>
  <c r="AA154" i="56"/>
  <c r="AI153" i="56"/>
  <c r="AH153" i="56"/>
  <c r="AG153" i="56"/>
  <c r="AF153" i="56"/>
  <c r="AE153" i="56"/>
  <c r="AD153" i="56"/>
  <c r="AC153" i="56"/>
  <c r="AB153" i="56"/>
  <c r="AA153" i="56"/>
  <c r="AI152" i="56"/>
  <c r="AH152" i="56"/>
  <c r="AG152" i="56"/>
  <c r="AF152" i="56"/>
  <c r="AE152" i="56"/>
  <c r="AD152" i="56"/>
  <c r="AC152" i="56"/>
  <c r="AB152" i="56"/>
  <c r="AA152" i="56"/>
  <c r="AI151" i="56"/>
  <c r="AH151" i="56"/>
  <c r="AG151" i="56"/>
  <c r="AF151" i="56"/>
  <c r="AE151" i="56"/>
  <c r="AD151" i="56"/>
  <c r="AC151" i="56"/>
  <c r="AB151" i="56"/>
  <c r="AA151" i="56"/>
  <c r="AI150" i="56"/>
  <c r="AH150" i="56"/>
  <c r="AG150" i="56"/>
  <c r="AF150" i="56"/>
  <c r="AE150" i="56"/>
  <c r="AD150" i="56"/>
  <c r="AC150" i="56"/>
  <c r="AB150" i="56"/>
  <c r="AA150" i="56"/>
  <c r="AI149" i="56"/>
  <c r="AH149" i="56"/>
  <c r="AG149" i="56"/>
  <c r="AF149" i="56"/>
  <c r="AE149" i="56"/>
  <c r="AD149" i="56"/>
  <c r="AC149" i="56"/>
  <c r="AB149" i="56"/>
  <c r="AA149" i="56"/>
  <c r="AI148" i="56"/>
  <c r="AH148" i="56"/>
  <c r="AG148" i="56"/>
  <c r="AF148" i="56"/>
  <c r="AE148" i="56"/>
  <c r="AD148" i="56"/>
  <c r="AC148" i="56"/>
  <c r="AB148" i="56"/>
  <c r="AA148" i="56"/>
  <c r="AI147" i="56"/>
  <c r="AH147" i="56"/>
  <c r="AG147" i="56"/>
  <c r="AF147" i="56"/>
  <c r="AL147" i="56" s="1"/>
  <c r="AE147" i="56"/>
  <c r="AD147" i="56"/>
  <c r="AC147" i="56"/>
  <c r="AB147" i="56"/>
  <c r="AA147" i="56"/>
  <c r="AI146" i="56"/>
  <c r="AH146" i="56"/>
  <c r="AG146" i="56"/>
  <c r="AF146" i="56"/>
  <c r="AE146" i="56"/>
  <c r="AD146" i="56"/>
  <c r="AC146" i="56"/>
  <c r="AB146" i="56"/>
  <c r="AA146" i="56"/>
  <c r="AI145" i="56"/>
  <c r="AH145" i="56"/>
  <c r="AG145" i="56"/>
  <c r="AF145" i="56"/>
  <c r="AE145" i="56"/>
  <c r="AD145" i="56"/>
  <c r="AC145" i="56"/>
  <c r="AB145" i="56"/>
  <c r="AA145" i="56"/>
  <c r="AI144" i="56"/>
  <c r="AH144" i="56"/>
  <c r="AG144" i="56"/>
  <c r="AF144" i="56"/>
  <c r="AE144" i="56"/>
  <c r="AD144" i="56"/>
  <c r="AC144" i="56"/>
  <c r="AB144" i="56"/>
  <c r="AA144" i="56"/>
  <c r="AI143" i="56"/>
  <c r="AH143" i="56"/>
  <c r="AG143" i="56"/>
  <c r="AF143" i="56"/>
  <c r="AE143" i="56"/>
  <c r="AD143" i="56"/>
  <c r="AC143" i="56"/>
  <c r="AB143" i="56"/>
  <c r="AA143" i="56"/>
  <c r="AI142" i="56"/>
  <c r="AH142" i="56"/>
  <c r="AG142" i="56"/>
  <c r="AF142" i="56"/>
  <c r="AE142" i="56"/>
  <c r="AD142" i="56"/>
  <c r="AC142" i="56"/>
  <c r="AB142" i="56"/>
  <c r="AA142" i="56"/>
  <c r="AI141" i="56"/>
  <c r="AH141" i="56"/>
  <c r="AG141" i="56"/>
  <c r="AF141" i="56"/>
  <c r="AE141" i="56"/>
  <c r="AD141" i="56"/>
  <c r="AC141" i="56"/>
  <c r="AB141" i="56"/>
  <c r="AA141" i="56"/>
  <c r="AI140" i="56"/>
  <c r="AH140" i="56"/>
  <c r="AG140" i="56"/>
  <c r="AF140" i="56"/>
  <c r="AE140" i="56"/>
  <c r="AD140" i="56"/>
  <c r="AC140" i="56"/>
  <c r="AB140" i="56"/>
  <c r="AA140" i="56"/>
  <c r="AI139" i="56"/>
  <c r="AH139" i="56"/>
  <c r="AG139" i="56"/>
  <c r="AF139" i="56"/>
  <c r="AL139" i="56" s="1"/>
  <c r="AE139" i="56"/>
  <c r="AD139" i="56"/>
  <c r="AC139" i="56"/>
  <c r="AB139" i="56"/>
  <c r="AA139" i="56"/>
  <c r="AI138" i="56"/>
  <c r="AH138" i="56"/>
  <c r="AG138" i="56"/>
  <c r="AF138" i="56"/>
  <c r="AE138" i="56"/>
  <c r="AD138" i="56"/>
  <c r="AC138" i="56"/>
  <c r="AB138" i="56"/>
  <c r="AA138" i="56"/>
  <c r="AI137" i="56"/>
  <c r="AH137" i="56"/>
  <c r="AG137" i="56"/>
  <c r="AF137" i="56"/>
  <c r="AE137" i="56"/>
  <c r="AD137" i="56"/>
  <c r="AC137" i="56"/>
  <c r="AB137" i="56"/>
  <c r="AA137" i="56"/>
  <c r="AI136" i="56"/>
  <c r="AH136" i="56"/>
  <c r="AG136" i="56"/>
  <c r="AF136" i="56"/>
  <c r="AE136" i="56"/>
  <c r="AD136" i="56"/>
  <c r="AC136" i="56"/>
  <c r="AB136" i="56"/>
  <c r="AA136" i="56"/>
  <c r="AI135" i="56"/>
  <c r="AH135" i="56"/>
  <c r="AG135" i="56"/>
  <c r="AF135" i="56"/>
  <c r="AE135" i="56"/>
  <c r="AD135" i="56"/>
  <c r="AC135" i="56"/>
  <c r="AB135" i="56"/>
  <c r="AA135" i="56"/>
  <c r="AI134" i="56"/>
  <c r="AH134" i="56"/>
  <c r="AG134" i="56"/>
  <c r="AF134" i="56"/>
  <c r="AE134" i="56"/>
  <c r="AD134" i="56"/>
  <c r="AC134" i="56"/>
  <c r="AB134" i="56"/>
  <c r="AA134" i="56"/>
  <c r="AI133" i="56"/>
  <c r="AH133" i="56"/>
  <c r="AG133" i="56"/>
  <c r="AF133" i="56"/>
  <c r="AE133" i="56"/>
  <c r="AD133" i="56"/>
  <c r="AC133" i="56"/>
  <c r="AB133" i="56"/>
  <c r="AA133" i="56"/>
  <c r="AI132" i="56"/>
  <c r="AH132" i="56"/>
  <c r="AG132" i="56"/>
  <c r="AF132" i="56"/>
  <c r="AE132" i="56"/>
  <c r="AD132" i="56"/>
  <c r="AC132" i="56"/>
  <c r="AB132" i="56"/>
  <c r="AA132" i="56"/>
  <c r="AI131" i="56"/>
  <c r="AH131" i="56"/>
  <c r="AG131" i="56"/>
  <c r="AF131" i="56"/>
  <c r="AL131" i="56" s="1"/>
  <c r="AE131" i="56"/>
  <c r="AD131" i="56"/>
  <c r="AC131" i="56"/>
  <c r="AB131" i="56"/>
  <c r="AA131" i="56"/>
  <c r="AI130" i="56"/>
  <c r="AH130" i="56"/>
  <c r="AG130" i="56"/>
  <c r="AF130" i="56"/>
  <c r="AE130" i="56"/>
  <c r="AD130" i="56"/>
  <c r="AC130" i="56"/>
  <c r="AB130" i="56"/>
  <c r="AA130" i="56"/>
  <c r="AI129" i="56"/>
  <c r="AH129" i="56"/>
  <c r="AG129" i="56"/>
  <c r="AF129" i="56"/>
  <c r="AE129" i="56"/>
  <c r="AD129" i="56"/>
  <c r="AC129" i="56"/>
  <c r="AB129" i="56"/>
  <c r="AA129" i="56"/>
  <c r="AI128" i="56"/>
  <c r="AH128" i="56"/>
  <c r="AG128" i="56"/>
  <c r="AF128" i="56"/>
  <c r="AE128" i="56"/>
  <c r="AD128" i="56"/>
  <c r="AC128" i="56"/>
  <c r="AB128" i="56"/>
  <c r="AA128" i="56"/>
  <c r="AI127" i="56"/>
  <c r="AH127" i="56"/>
  <c r="AG127" i="56"/>
  <c r="AF127" i="56"/>
  <c r="AE127" i="56"/>
  <c r="AD127" i="56"/>
  <c r="AC127" i="56"/>
  <c r="AB127" i="56"/>
  <c r="AA127" i="56"/>
  <c r="AI126" i="56"/>
  <c r="AH126" i="56"/>
  <c r="AG126" i="56"/>
  <c r="AF126" i="56"/>
  <c r="AE126" i="56"/>
  <c r="AD126" i="56"/>
  <c r="AC126" i="56"/>
  <c r="AB126" i="56"/>
  <c r="AA126" i="56"/>
  <c r="AI125" i="56"/>
  <c r="AH125" i="56"/>
  <c r="AG125" i="56"/>
  <c r="AF125" i="56"/>
  <c r="AE125" i="56"/>
  <c r="AD125" i="56"/>
  <c r="AC125" i="56"/>
  <c r="AB125" i="56"/>
  <c r="AA125" i="56"/>
  <c r="AI124" i="56"/>
  <c r="AH124" i="56"/>
  <c r="AG124" i="56"/>
  <c r="AF124" i="56"/>
  <c r="AE124" i="56"/>
  <c r="AD124" i="56"/>
  <c r="AC124" i="56"/>
  <c r="AB124" i="56"/>
  <c r="AA124" i="56"/>
  <c r="AI123" i="56"/>
  <c r="AH123" i="56"/>
  <c r="AG123" i="56"/>
  <c r="AF123" i="56"/>
  <c r="AL123" i="56" s="1"/>
  <c r="AE123" i="56"/>
  <c r="AD123" i="56"/>
  <c r="AC123" i="56"/>
  <c r="AB123" i="56"/>
  <c r="AA123" i="56"/>
  <c r="AI122" i="56"/>
  <c r="AH122" i="56"/>
  <c r="AG122" i="56"/>
  <c r="AF122" i="56"/>
  <c r="AE122" i="56"/>
  <c r="AD122" i="56"/>
  <c r="AC122" i="56"/>
  <c r="AB122" i="56"/>
  <c r="AA122" i="56"/>
  <c r="AI121" i="56"/>
  <c r="AH121" i="56"/>
  <c r="AG121" i="56"/>
  <c r="AF121" i="56"/>
  <c r="AE121" i="56"/>
  <c r="AD121" i="56"/>
  <c r="AC121" i="56"/>
  <c r="AB121" i="56"/>
  <c r="AA121" i="56"/>
  <c r="AI120" i="56"/>
  <c r="AH120" i="56"/>
  <c r="AG120" i="56"/>
  <c r="AF120" i="56"/>
  <c r="AE120" i="56"/>
  <c r="AD120" i="56"/>
  <c r="AC120" i="56"/>
  <c r="AB120" i="56"/>
  <c r="AA120" i="56"/>
  <c r="AI119" i="56"/>
  <c r="AH119" i="56"/>
  <c r="AG119" i="56"/>
  <c r="AF119" i="56"/>
  <c r="AE119" i="56"/>
  <c r="AD119" i="56"/>
  <c r="AC119" i="56"/>
  <c r="AB119" i="56"/>
  <c r="AA119" i="56"/>
  <c r="AI118" i="56"/>
  <c r="AH118" i="56"/>
  <c r="AG118" i="56"/>
  <c r="AF118" i="56"/>
  <c r="AE118" i="56"/>
  <c r="AD118" i="56"/>
  <c r="AC118" i="56"/>
  <c r="AB118" i="56"/>
  <c r="AA118" i="56"/>
  <c r="AI117" i="56"/>
  <c r="AH117" i="56"/>
  <c r="AG117" i="56"/>
  <c r="AF117" i="56"/>
  <c r="AE117" i="56"/>
  <c r="AD117" i="56"/>
  <c r="AC117" i="56"/>
  <c r="AB117" i="56"/>
  <c r="AA117" i="56"/>
  <c r="AI116" i="56"/>
  <c r="AH116" i="56"/>
  <c r="AG116" i="56"/>
  <c r="AF116" i="56"/>
  <c r="AE116" i="56"/>
  <c r="AD116" i="56"/>
  <c r="AC116" i="56"/>
  <c r="AB116" i="56"/>
  <c r="AA116" i="56"/>
  <c r="AI115" i="56"/>
  <c r="AH115" i="56"/>
  <c r="AG115" i="56"/>
  <c r="AF115" i="56"/>
  <c r="AL115" i="56" s="1"/>
  <c r="AE115" i="56"/>
  <c r="AD115" i="56"/>
  <c r="AC115" i="56"/>
  <c r="AB115" i="56"/>
  <c r="AA115" i="56"/>
  <c r="AI114" i="56"/>
  <c r="AH114" i="56"/>
  <c r="AG114" i="56"/>
  <c r="AF114" i="56"/>
  <c r="AE114" i="56"/>
  <c r="AD114" i="56"/>
  <c r="AC114" i="56"/>
  <c r="AB114" i="56"/>
  <c r="AA114" i="56"/>
  <c r="AI113" i="56"/>
  <c r="AH113" i="56"/>
  <c r="AG113" i="56"/>
  <c r="AF113" i="56"/>
  <c r="AE113" i="56"/>
  <c r="AD113" i="56"/>
  <c r="AC113" i="56"/>
  <c r="AB113" i="56"/>
  <c r="AA113" i="56"/>
  <c r="AI112" i="56"/>
  <c r="AH112" i="56"/>
  <c r="AG112" i="56"/>
  <c r="AF112" i="56"/>
  <c r="AE112" i="56"/>
  <c r="AD112" i="56"/>
  <c r="AC112" i="56"/>
  <c r="AB112" i="56"/>
  <c r="AA112" i="56"/>
  <c r="AI111" i="56"/>
  <c r="AH111" i="56"/>
  <c r="AG111" i="56"/>
  <c r="AF111" i="56"/>
  <c r="AE111" i="56"/>
  <c r="AD111" i="56"/>
  <c r="AC111" i="56"/>
  <c r="AB111" i="56"/>
  <c r="AA111" i="56"/>
  <c r="AI110" i="56"/>
  <c r="AH110" i="56"/>
  <c r="AG110" i="56"/>
  <c r="AF110" i="56"/>
  <c r="AE110" i="56"/>
  <c r="AD110" i="56"/>
  <c r="AC110" i="56"/>
  <c r="AB110" i="56"/>
  <c r="AA110" i="56"/>
  <c r="AI109" i="56"/>
  <c r="AH109" i="56"/>
  <c r="AG109" i="56"/>
  <c r="AF109" i="56"/>
  <c r="AE109" i="56"/>
  <c r="AD109" i="56"/>
  <c r="AC109" i="56"/>
  <c r="AB109" i="56"/>
  <c r="AA109" i="56"/>
  <c r="AI108" i="56"/>
  <c r="AH108" i="56"/>
  <c r="AG108" i="56"/>
  <c r="AF108" i="56"/>
  <c r="AE108" i="56"/>
  <c r="AD108" i="56"/>
  <c r="AC108" i="56"/>
  <c r="AB108" i="56"/>
  <c r="AA108" i="56"/>
  <c r="AI107" i="56"/>
  <c r="AH107" i="56"/>
  <c r="AG107" i="56"/>
  <c r="AF107" i="56"/>
  <c r="AE107" i="56"/>
  <c r="AD107" i="56"/>
  <c r="AC107" i="56"/>
  <c r="AB107" i="56"/>
  <c r="AA107" i="56"/>
  <c r="AI106" i="56"/>
  <c r="AH106" i="56"/>
  <c r="AG106" i="56"/>
  <c r="AF106" i="56"/>
  <c r="AE106" i="56"/>
  <c r="AD106" i="56"/>
  <c r="AC106" i="56"/>
  <c r="AB106" i="56"/>
  <c r="AA106" i="56"/>
  <c r="AI105" i="56"/>
  <c r="AH105" i="56"/>
  <c r="AG105" i="56"/>
  <c r="AF105" i="56"/>
  <c r="AE105" i="56"/>
  <c r="AD105" i="56"/>
  <c r="AC105" i="56"/>
  <c r="AB105" i="56"/>
  <c r="AA105" i="56"/>
  <c r="AI104" i="56"/>
  <c r="AH104" i="56"/>
  <c r="AG104" i="56"/>
  <c r="AF104" i="56"/>
  <c r="AE104" i="56"/>
  <c r="AD104" i="56"/>
  <c r="AC104" i="56"/>
  <c r="AB104" i="56"/>
  <c r="AA104" i="56"/>
  <c r="AI103" i="56"/>
  <c r="AH103" i="56"/>
  <c r="AG103" i="56"/>
  <c r="AF103" i="56"/>
  <c r="AE103" i="56"/>
  <c r="AD103" i="56"/>
  <c r="AC103" i="56"/>
  <c r="AB103" i="56"/>
  <c r="AA103" i="56"/>
  <c r="AI102" i="56"/>
  <c r="AH102" i="56"/>
  <c r="AG102" i="56"/>
  <c r="AF102" i="56"/>
  <c r="AE102" i="56"/>
  <c r="AD102" i="56"/>
  <c r="AC102" i="56"/>
  <c r="AB102" i="56"/>
  <c r="AA102" i="56"/>
  <c r="AI101" i="56"/>
  <c r="AH101" i="56"/>
  <c r="AG101" i="56"/>
  <c r="AF101" i="56"/>
  <c r="AE101" i="56"/>
  <c r="AD101" i="56"/>
  <c r="AC101" i="56"/>
  <c r="AB101" i="56"/>
  <c r="AA101" i="56"/>
  <c r="AI100" i="56"/>
  <c r="AH100" i="56"/>
  <c r="AG100" i="56"/>
  <c r="AF100" i="56"/>
  <c r="AE100" i="56"/>
  <c r="AD100" i="56"/>
  <c r="AC100" i="56"/>
  <c r="AB100" i="56"/>
  <c r="AA100" i="56"/>
  <c r="AI99" i="56"/>
  <c r="AH99" i="56"/>
  <c r="AG99" i="56"/>
  <c r="AF99" i="56"/>
  <c r="AL99" i="56" s="1"/>
  <c r="AE99" i="56"/>
  <c r="AD99" i="56"/>
  <c r="AC99" i="56"/>
  <c r="AB99" i="56"/>
  <c r="AA99" i="56"/>
  <c r="AI98" i="56"/>
  <c r="AH98" i="56"/>
  <c r="AG98" i="56"/>
  <c r="AF98" i="56"/>
  <c r="AE98" i="56"/>
  <c r="AD98" i="56"/>
  <c r="AC98" i="56"/>
  <c r="AB98" i="56"/>
  <c r="AA98" i="56"/>
  <c r="AI97" i="56"/>
  <c r="AH97" i="56"/>
  <c r="AG97" i="56"/>
  <c r="AF97" i="56"/>
  <c r="AE97" i="56"/>
  <c r="AD97" i="56"/>
  <c r="AC97" i="56"/>
  <c r="AB97" i="56"/>
  <c r="AA97" i="56"/>
  <c r="AI96" i="56"/>
  <c r="AH96" i="56"/>
  <c r="AG96" i="56"/>
  <c r="AF96" i="56"/>
  <c r="AE96" i="56"/>
  <c r="AD96" i="56"/>
  <c r="AC96" i="56"/>
  <c r="AB96" i="56"/>
  <c r="AA96" i="56"/>
  <c r="AI95" i="56"/>
  <c r="AH95" i="56"/>
  <c r="AG95" i="56"/>
  <c r="AF95" i="56"/>
  <c r="AE95" i="56"/>
  <c r="AD95" i="56"/>
  <c r="AC95" i="56"/>
  <c r="AB95" i="56"/>
  <c r="AA95" i="56"/>
  <c r="AI94" i="56"/>
  <c r="AH94" i="56"/>
  <c r="AG94" i="56"/>
  <c r="AF94" i="56"/>
  <c r="AE94" i="56"/>
  <c r="AD94" i="56"/>
  <c r="AC94" i="56"/>
  <c r="AB94" i="56"/>
  <c r="AA94" i="56"/>
  <c r="AI93" i="56"/>
  <c r="AH93" i="56"/>
  <c r="AG93" i="56"/>
  <c r="AF93" i="56"/>
  <c r="AE93" i="56"/>
  <c r="AD93" i="56"/>
  <c r="AC93" i="56"/>
  <c r="AB93" i="56"/>
  <c r="AA93" i="56"/>
  <c r="AI92" i="56"/>
  <c r="AH92" i="56"/>
  <c r="AG92" i="56"/>
  <c r="AF92" i="56"/>
  <c r="AE92" i="56"/>
  <c r="AD92" i="56"/>
  <c r="AC92" i="56"/>
  <c r="AB92" i="56"/>
  <c r="AA92" i="56"/>
  <c r="AI91" i="56"/>
  <c r="AH91" i="56"/>
  <c r="AG91" i="56"/>
  <c r="AF91" i="56"/>
  <c r="AE91" i="56"/>
  <c r="AD91" i="56"/>
  <c r="AC91" i="56"/>
  <c r="AB91" i="56"/>
  <c r="AA91" i="56"/>
  <c r="AI90" i="56"/>
  <c r="AH90" i="56"/>
  <c r="AG90" i="56"/>
  <c r="AF90" i="56"/>
  <c r="AE90" i="56"/>
  <c r="AD90" i="56"/>
  <c r="AC90" i="56"/>
  <c r="AB90" i="56"/>
  <c r="AA90" i="56"/>
  <c r="AI89" i="56"/>
  <c r="AH89" i="56"/>
  <c r="AG89" i="56"/>
  <c r="AF89" i="56"/>
  <c r="AE89" i="56"/>
  <c r="AD89" i="56"/>
  <c r="AC89" i="56"/>
  <c r="AB89" i="56"/>
  <c r="AA89" i="56"/>
  <c r="AI88" i="56"/>
  <c r="AH88" i="56"/>
  <c r="AG88" i="56"/>
  <c r="AF88" i="56"/>
  <c r="AE88" i="56"/>
  <c r="AD88" i="56"/>
  <c r="AC88" i="56"/>
  <c r="AB88" i="56"/>
  <c r="AA88" i="56"/>
  <c r="AI87" i="56"/>
  <c r="AH87" i="56"/>
  <c r="AG87" i="56"/>
  <c r="AF87" i="56"/>
  <c r="AE87" i="56"/>
  <c r="AD87" i="56"/>
  <c r="AC87" i="56"/>
  <c r="AB87" i="56"/>
  <c r="AA87" i="56"/>
  <c r="AI86" i="56"/>
  <c r="AH86" i="56"/>
  <c r="AG86" i="56"/>
  <c r="AF86" i="56"/>
  <c r="AE86" i="56"/>
  <c r="AD86" i="56"/>
  <c r="AC86" i="56"/>
  <c r="AB86" i="56"/>
  <c r="AA86" i="56"/>
  <c r="AI85" i="56"/>
  <c r="AH85" i="56"/>
  <c r="AG85" i="56"/>
  <c r="AF85" i="56"/>
  <c r="AE85" i="56"/>
  <c r="AD85" i="56"/>
  <c r="AC85" i="56"/>
  <c r="AB85" i="56"/>
  <c r="AA85" i="56"/>
  <c r="AI84" i="56"/>
  <c r="AH84" i="56"/>
  <c r="AG84" i="56"/>
  <c r="AF84" i="56"/>
  <c r="AE84" i="56"/>
  <c r="AD84" i="56"/>
  <c r="AC84" i="56"/>
  <c r="AB84" i="56"/>
  <c r="AA84" i="56"/>
  <c r="AI83" i="56"/>
  <c r="AH83" i="56"/>
  <c r="AG83" i="56"/>
  <c r="AF83" i="56"/>
  <c r="AL83" i="56" s="1"/>
  <c r="AE83" i="56"/>
  <c r="AD83" i="56"/>
  <c r="AC83" i="56"/>
  <c r="AB83" i="56"/>
  <c r="AA83" i="56"/>
  <c r="AI82" i="56"/>
  <c r="AH82" i="56"/>
  <c r="AG82" i="56"/>
  <c r="AF82" i="56"/>
  <c r="AE82" i="56"/>
  <c r="AD82" i="56"/>
  <c r="AC82" i="56"/>
  <c r="AB82" i="56"/>
  <c r="AA82" i="56"/>
  <c r="AI81" i="56"/>
  <c r="AH81" i="56"/>
  <c r="AG81" i="56"/>
  <c r="AF81" i="56"/>
  <c r="AE81" i="56"/>
  <c r="AD81" i="56"/>
  <c r="AC81" i="56"/>
  <c r="AB81" i="56"/>
  <c r="AA81" i="56"/>
  <c r="AI80" i="56"/>
  <c r="AH80" i="56"/>
  <c r="AG80" i="56"/>
  <c r="AF80" i="56"/>
  <c r="AE80" i="56"/>
  <c r="AD80" i="56"/>
  <c r="AC80" i="56"/>
  <c r="AB80" i="56"/>
  <c r="AA80" i="56"/>
  <c r="AI79" i="56"/>
  <c r="AH79" i="56"/>
  <c r="AG79" i="56"/>
  <c r="AF79" i="56"/>
  <c r="AE79" i="56"/>
  <c r="AD79" i="56"/>
  <c r="AC79" i="56"/>
  <c r="AB79" i="56"/>
  <c r="AA79" i="56"/>
  <c r="AI78" i="56"/>
  <c r="AH78" i="56"/>
  <c r="AG78" i="56"/>
  <c r="AF78" i="56"/>
  <c r="AE78" i="56"/>
  <c r="AD78" i="56"/>
  <c r="AC78" i="56"/>
  <c r="AB78" i="56"/>
  <c r="AA78" i="56"/>
  <c r="AI77" i="56"/>
  <c r="AH77" i="56"/>
  <c r="AG77" i="56"/>
  <c r="AF77" i="56"/>
  <c r="AE77" i="56"/>
  <c r="AD77" i="56"/>
  <c r="AC77" i="56"/>
  <c r="AB77" i="56"/>
  <c r="AA77" i="56"/>
  <c r="AI76" i="56"/>
  <c r="AH76" i="56"/>
  <c r="AG76" i="56"/>
  <c r="AF76" i="56"/>
  <c r="AE76" i="56"/>
  <c r="AD76" i="56"/>
  <c r="AC76" i="56"/>
  <c r="AB76" i="56"/>
  <c r="AA76" i="56"/>
  <c r="AI75" i="56"/>
  <c r="AH75" i="56"/>
  <c r="AG75" i="56"/>
  <c r="AF75" i="56"/>
  <c r="AL75" i="56" s="1"/>
  <c r="AE75" i="56"/>
  <c r="AD75" i="56"/>
  <c r="AC75" i="56"/>
  <c r="AB75" i="56"/>
  <c r="AA75" i="56"/>
  <c r="AI74" i="56"/>
  <c r="AH74" i="56"/>
  <c r="AG74" i="56"/>
  <c r="AF74" i="56"/>
  <c r="AE74" i="56"/>
  <c r="AD74" i="56"/>
  <c r="AC74" i="56"/>
  <c r="AB74" i="56"/>
  <c r="AA74" i="56"/>
  <c r="AI73" i="56"/>
  <c r="AH73" i="56"/>
  <c r="AG73" i="56"/>
  <c r="AF73" i="56"/>
  <c r="AE73" i="56"/>
  <c r="AD73" i="56"/>
  <c r="AC73" i="56"/>
  <c r="AB73" i="56"/>
  <c r="AA73" i="56"/>
  <c r="AI72" i="56"/>
  <c r="AH72" i="56"/>
  <c r="AG72" i="56"/>
  <c r="AF72" i="56"/>
  <c r="AE72" i="56"/>
  <c r="AD72" i="56"/>
  <c r="AC72" i="56"/>
  <c r="AB72" i="56"/>
  <c r="AA72" i="56"/>
  <c r="AI71" i="56"/>
  <c r="AH71" i="56"/>
  <c r="AG71" i="56"/>
  <c r="AF71" i="56"/>
  <c r="AE71" i="56"/>
  <c r="AD71" i="56"/>
  <c r="AC71" i="56"/>
  <c r="AB71" i="56"/>
  <c r="AA71" i="56"/>
  <c r="AI70" i="56"/>
  <c r="AH70" i="56"/>
  <c r="AG70" i="56"/>
  <c r="AF70" i="56"/>
  <c r="AE70" i="56"/>
  <c r="AD70" i="56"/>
  <c r="AC70" i="56"/>
  <c r="AB70" i="56"/>
  <c r="AA70" i="56"/>
  <c r="AI69" i="56"/>
  <c r="AH69" i="56"/>
  <c r="AG69" i="56"/>
  <c r="AF69" i="56"/>
  <c r="AE69" i="56"/>
  <c r="AD69" i="56"/>
  <c r="AC69" i="56"/>
  <c r="AB69" i="56"/>
  <c r="AA69" i="56"/>
  <c r="AI68" i="56"/>
  <c r="AH68" i="56"/>
  <c r="AG68" i="56"/>
  <c r="AF68" i="56"/>
  <c r="AE68" i="56"/>
  <c r="AD68" i="56"/>
  <c r="AC68" i="56"/>
  <c r="AB68" i="56"/>
  <c r="AA68" i="56"/>
  <c r="AI67" i="56"/>
  <c r="AH67" i="56"/>
  <c r="AG67" i="56"/>
  <c r="AF67" i="56"/>
  <c r="AL67" i="56" s="1"/>
  <c r="AE67" i="56"/>
  <c r="AD67" i="56"/>
  <c r="AC67" i="56"/>
  <c r="AB67" i="56"/>
  <c r="AA67" i="56"/>
  <c r="AI66" i="56"/>
  <c r="AH66" i="56"/>
  <c r="AG66" i="56"/>
  <c r="AF66" i="56"/>
  <c r="AE66" i="56"/>
  <c r="AD66" i="56"/>
  <c r="AC66" i="56"/>
  <c r="AB66" i="56"/>
  <c r="AA66" i="56"/>
  <c r="AI65" i="56"/>
  <c r="AH65" i="56"/>
  <c r="AG65" i="56"/>
  <c r="AF65" i="56"/>
  <c r="AE65" i="56"/>
  <c r="AD65" i="56"/>
  <c r="AC65" i="56"/>
  <c r="AB65" i="56"/>
  <c r="AA65" i="56"/>
  <c r="AI64" i="56"/>
  <c r="AH64" i="56"/>
  <c r="AG64" i="56"/>
  <c r="AF64" i="56"/>
  <c r="AE64" i="56"/>
  <c r="AD64" i="56"/>
  <c r="AC64" i="56"/>
  <c r="AB64" i="56"/>
  <c r="AA64" i="56"/>
  <c r="AI63" i="56"/>
  <c r="AH63" i="56"/>
  <c r="AG63" i="56"/>
  <c r="AF63" i="56"/>
  <c r="AE63" i="56"/>
  <c r="AD63" i="56"/>
  <c r="AC63" i="56"/>
  <c r="AB63" i="56"/>
  <c r="AA63" i="56"/>
  <c r="AI62" i="56"/>
  <c r="AH62" i="56"/>
  <c r="AG62" i="56"/>
  <c r="AF62" i="56"/>
  <c r="AE62" i="56"/>
  <c r="AD62" i="56"/>
  <c r="AC62" i="56"/>
  <c r="AB62" i="56"/>
  <c r="AA62" i="56"/>
  <c r="AI61" i="56"/>
  <c r="AH61" i="56"/>
  <c r="AG61" i="56"/>
  <c r="AF61" i="56"/>
  <c r="AE61" i="56"/>
  <c r="AD61" i="56"/>
  <c r="AC61" i="56"/>
  <c r="AB61" i="56"/>
  <c r="AA61" i="56"/>
  <c r="AI60" i="56"/>
  <c r="AH60" i="56"/>
  <c r="AG60" i="56"/>
  <c r="AF60" i="56"/>
  <c r="AE60" i="56"/>
  <c r="AD60" i="56"/>
  <c r="AC60" i="56"/>
  <c r="AB60" i="56"/>
  <c r="AA60" i="56"/>
  <c r="AI59" i="56"/>
  <c r="AH59" i="56"/>
  <c r="AG59" i="56"/>
  <c r="AF59" i="56"/>
  <c r="AL59" i="56" s="1"/>
  <c r="AE59" i="56"/>
  <c r="AD59" i="56"/>
  <c r="AC59" i="56"/>
  <c r="AB59" i="56"/>
  <c r="AA59" i="56"/>
  <c r="AI58" i="56"/>
  <c r="AH58" i="56"/>
  <c r="AG58" i="56"/>
  <c r="AF58" i="56"/>
  <c r="AE58" i="56"/>
  <c r="AD58" i="56"/>
  <c r="AC58" i="56"/>
  <c r="AB58" i="56"/>
  <c r="AA58" i="56"/>
  <c r="AI57" i="56"/>
  <c r="AH57" i="56"/>
  <c r="AG57" i="56"/>
  <c r="AF57" i="56"/>
  <c r="AE57" i="56"/>
  <c r="AD57" i="56"/>
  <c r="AC57" i="56"/>
  <c r="AB57" i="56"/>
  <c r="AA57" i="56"/>
  <c r="AI56" i="56"/>
  <c r="AH56" i="56"/>
  <c r="AG56" i="56"/>
  <c r="AF56" i="56"/>
  <c r="AE56" i="56"/>
  <c r="AD56" i="56"/>
  <c r="AC56" i="56"/>
  <c r="AB56" i="56"/>
  <c r="AA56" i="56"/>
  <c r="AI55" i="56"/>
  <c r="AH55" i="56"/>
  <c r="AG55" i="56"/>
  <c r="AF55" i="56"/>
  <c r="AE55" i="56"/>
  <c r="AD55" i="56"/>
  <c r="AC55" i="56"/>
  <c r="AB55" i="56"/>
  <c r="AA55" i="56"/>
  <c r="AI54" i="56"/>
  <c r="AH54" i="56"/>
  <c r="AG54" i="56"/>
  <c r="AF54" i="56"/>
  <c r="AE54" i="56"/>
  <c r="AD54" i="56"/>
  <c r="AC54" i="56"/>
  <c r="AB54" i="56"/>
  <c r="AA54" i="56"/>
  <c r="AI53" i="56"/>
  <c r="AH53" i="56"/>
  <c r="AG53" i="56"/>
  <c r="AF53" i="56"/>
  <c r="AE53" i="56"/>
  <c r="AD53" i="56"/>
  <c r="AC53" i="56"/>
  <c r="AB53" i="56"/>
  <c r="AA53" i="56"/>
  <c r="AI52" i="56"/>
  <c r="AH52" i="56"/>
  <c r="AG52" i="56"/>
  <c r="AF52" i="56"/>
  <c r="AE52" i="56"/>
  <c r="AD52" i="56"/>
  <c r="AC52" i="56"/>
  <c r="AB52" i="56"/>
  <c r="AA52" i="56"/>
  <c r="AI51" i="56"/>
  <c r="AH51" i="56"/>
  <c r="AG51" i="56"/>
  <c r="AF51" i="56"/>
  <c r="AL51" i="56" s="1"/>
  <c r="AE51" i="56"/>
  <c r="AD51" i="56"/>
  <c r="AC51" i="56"/>
  <c r="AB51" i="56"/>
  <c r="AA51" i="56"/>
  <c r="AI50" i="56"/>
  <c r="AH50" i="56"/>
  <c r="AG50" i="56"/>
  <c r="AF50" i="56"/>
  <c r="AE50" i="56"/>
  <c r="AD50" i="56"/>
  <c r="AC50" i="56"/>
  <c r="AB50" i="56"/>
  <c r="AA50" i="56"/>
  <c r="AI49" i="56"/>
  <c r="AH49" i="56"/>
  <c r="AG49" i="56"/>
  <c r="AF49" i="56"/>
  <c r="AE49" i="56"/>
  <c r="AD49" i="56"/>
  <c r="AC49" i="56"/>
  <c r="AB49" i="56"/>
  <c r="AA49" i="56"/>
  <c r="AI48" i="56"/>
  <c r="AH48" i="56"/>
  <c r="AG48" i="56"/>
  <c r="AF48" i="56"/>
  <c r="AE48" i="56"/>
  <c r="AD48" i="56"/>
  <c r="AC48" i="56"/>
  <c r="AB48" i="56"/>
  <c r="AA48" i="56"/>
  <c r="AI47" i="56"/>
  <c r="AH47" i="56"/>
  <c r="AG47" i="56"/>
  <c r="AF47" i="56"/>
  <c r="AE47" i="56"/>
  <c r="AD47" i="56"/>
  <c r="AC47" i="56"/>
  <c r="AB47" i="56"/>
  <c r="AA47" i="56"/>
  <c r="AI46" i="56"/>
  <c r="AH46" i="56"/>
  <c r="AG46" i="56"/>
  <c r="AF46" i="56"/>
  <c r="AE46" i="56"/>
  <c r="AD46" i="56"/>
  <c r="AC46" i="56"/>
  <c r="AB46" i="56"/>
  <c r="AA46" i="56"/>
  <c r="AI45" i="56"/>
  <c r="AH45" i="56"/>
  <c r="AG45" i="56"/>
  <c r="AF45" i="56"/>
  <c r="AE45" i="56"/>
  <c r="AD45" i="56"/>
  <c r="AC45" i="56"/>
  <c r="AB45" i="56"/>
  <c r="AA45" i="56"/>
  <c r="AI44" i="56"/>
  <c r="AH44" i="56"/>
  <c r="AG44" i="56"/>
  <c r="AF44" i="56"/>
  <c r="AE44" i="56"/>
  <c r="AD44" i="56"/>
  <c r="AC44" i="56"/>
  <c r="AB44" i="56"/>
  <c r="AA44" i="56"/>
  <c r="AI43" i="56"/>
  <c r="AH43" i="56"/>
  <c r="AG43" i="56"/>
  <c r="AF43" i="56"/>
  <c r="AE43" i="56"/>
  <c r="AD43" i="56"/>
  <c r="AC43" i="56"/>
  <c r="AB43" i="56"/>
  <c r="AA43" i="56"/>
  <c r="AI42" i="56"/>
  <c r="AH42" i="56"/>
  <c r="AG42" i="56"/>
  <c r="AF42" i="56"/>
  <c r="AE42" i="56"/>
  <c r="AD42" i="56"/>
  <c r="AC42" i="56"/>
  <c r="AB42" i="56"/>
  <c r="AA42" i="56"/>
  <c r="AI41" i="56"/>
  <c r="AH41" i="56"/>
  <c r="AG41" i="56"/>
  <c r="AF41" i="56"/>
  <c r="AE41" i="56"/>
  <c r="AD41" i="56"/>
  <c r="AC41" i="56"/>
  <c r="AB41" i="56"/>
  <c r="AA41" i="56"/>
  <c r="AI40" i="56"/>
  <c r="AH40" i="56"/>
  <c r="AG40" i="56"/>
  <c r="AF40" i="56"/>
  <c r="AE40" i="56"/>
  <c r="AD40" i="56"/>
  <c r="AC40" i="56"/>
  <c r="AB40" i="56"/>
  <c r="AA40" i="56"/>
  <c r="AI39" i="56"/>
  <c r="AH39" i="56"/>
  <c r="AG39" i="56"/>
  <c r="AF39" i="56"/>
  <c r="AE39" i="56"/>
  <c r="AD39" i="56"/>
  <c r="AC39" i="56"/>
  <c r="AB39" i="56"/>
  <c r="AA39" i="56"/>
  <c r="AI38" i="56"/>
  <c r="AH38" i="56"/>
  <c r="AG38" i="56"/>
  <c r="AF38" i="56"/>
  <c r="AE38" i="56"/>
  <c r="AD38" i="56"/>
  <c r="AC38" i="56"/>
  <c r="AB38" i="56"/>
  <c r="AA38" i="56"/>
  <c r="AI37" i="56"/>
  <c r="AH37" i="56"/>
  <c r="AG37" i="56"/>
  <c r="AF37" i="56"/>
  <c r="AE37" i="56"/>
  <c r="AD37" i="56"/>
  <c r="AC37" i="56"/>
  <c r="AB37" i="56"/>
  <c r="AA37" i="56"/>
  <c r="AI36" i="56"/>
  <c r="AH36" i="56"/>
  <c r="AG36" i="56"/>
  <c r="AF36" i="56"/>
  <c r="AE36" i="56"/>
  <c r="AD36" i="56"/>
  <c r="AC36" i="56"/>
  <c r="AB36" i="56"/>
  <c r="AA36" i="56"/>
  <c r="AI35" i="56"/>
  <c r="AH35" i="56"/>
  <c r="AG35" i="56"/>
  <c r="AF35" i="56"/>
  <c r="AL35" i="56" s="1"/>
  <c r="AE35" i="56"/>
  <c r="AD35" i="56"/>
  <c r="AC35" i="56"/>
  <c r="AB35" i="56"/>
  <c r="AA35" i="56"/>
  <c r="AI34" i="56"/>
  <c r="AH34" i="56"/>
  <c r="AG34" i="56"/>
  <c r="AF34" i="56"/>
  <c r="AE34" i="56"/>
  <c r="AD34" i="56"/>
  <c r="AC34" i="56"/>
  <c r="AB34" i="56"/>
  <c r="AA34" i="56"/>
  <c r="AI33" i="56"/>
  <c r="AH33" i="56"/>
  <c r="AG33" i="56"/>
  <c r="AF33" i="56"/>
  <c r="AE33" i="56"/>
  <c r="AD33" i="56"/>
  <c r="AC33" i="56"/>
  <c r="AB33" i="56"/>
  <c r="AA33" i="56"/>
  <c r="AI32" i="56"/>
  <c r="AH32" i="56"/>
  <c r="AG32" i="56"/>
  <c r="AF32" i="56"/>
  <c r="AE32" i="56"/>
  <c r="AD32" i="56"/>
  <c r="AC32" i="56"/>
  <c r="AB32" i="56"/>
  <c r="AA32" i="56"/>
  <c r="AI31" i="56"/>
  <c r="AH31" i="56"/>
  <c r="AG31" i="56"/>
  <c r="AF31" i="56"/>
  <c r="AE31" i="56"/>
  <c r="AD31" i="56"/>
  <c r="AC31" i="56"/>
  <c r="AB31" i="56"/>
  <c r="AA31" i="56"/>
  <c r="AI30" i="56"/>
  <c r="AH30" i="56"/>
  <c r="AG30" i="56"/>
  <c r="AF30" i="56"/>
  <c r="AE30" i="56"/>
  <c r="AD30" i="56"/>
  <c r="AC30" i="56"/>
  <c r="AB30" i="56"/>
  <c r="AA30" i="56"/>
  <c r="AI29" i="56"/>
  <c r="AH29" i="56"/>
  <c r="AG29" i="56"/>
  <c r="AF29" i="56"/>
  <c r="AE29" i="56"/>
  <c r="AD29" i="56"/>
  <c r="AC29" i="56"/>
  <c r="AB29" i="56"/>
  <c r="AA29" i="56"/>
  <c r="AA28" i="56"/>
  <c r="AB28" i="56"/>
  <c r="AI28" i="56"/>
  <c r="AH28" i="56"/>
  <c r="AG28" i="56"/>
  <c r="AF28" i="56"/>
  <c r="AE28" i="56"/>
  <c r="AD28" i="56"/>
  <c r="AC28" i="56"/>
  <c r="J174" i="59"/>
  <c r="I174" i="59"/>
  <c r="H174" i="59"/>
  <c r="F174" i="59"/>
  <c r="E174" i="59"/>
  <c r="D174" i="59"/>
  <c r="R173" i="59"/>
  <c r="M173" i="59"/>
  <c r="N173" i="59" s="1"/>
  <c r="O173" i="59" s="1"/>
  <c r="P173" i="59" s="1"/>
  <c r="R172" i="59"/>
  <c r="M172" i="59"/>
  <c r="N172" i="59" s="1"/>
  <c r="O172" i="59" s="1"/>
  <c r="P172" i="59" s="1"/>
  <c r="R171" i="59"/>
  <c r="M171" i="59"/>
  <c r="N171" i="59" s="1"/>
  <c r="O171" i="59" s="1"/>
  <c r="P171" i="59" s="1"/>
  <c r="R170" i="59"/>
  <c r="M170" i="59"/>
  <c r="N170" i="59" s="1"/>
  <c r="O170" i="59" s="1"/>
  <c r="P170" i="59" s="1"/>
  <c r="R169" i="59"/>
  <c r="M169" i="59"/>
  <c r="N169" i="59" s="1"/>
  <c r="O169" i="59" s="1"/>
  <c r="P169" i="59" s="1"/>
  <c r="J167" i="59"/>
  <c r="I167" i="59"/>
  <c r="H167" i="59"/>
  <c r="F167" i="59"/>
  <c r="E167" i="59"/>
  <c r="D167" i="59"/>
  <c r="D175" i="59" s="1"/>
  <c r="R166" i="59"/>
  <c r="M166" i="59"/>
  <c r="N166" i="59" s="1"/>
  <c r="O166" i="59" s="1"/>
  <c r="P166" i="59" s="1"/>
  <c r="R165" i="59"/>
  <c r="M165" i="59"/>
  <c r="N165" i="59" s="1"/>
  <c r="R164" i="59"/>
  <c r="M164" i="59"/>
  <c r="N164" i="59" s="1"/>
  <c r="O164" i="59" s="1"/>
  <c r="P164" i="59" s="1"/>
  <c r="J161" i="59"/>
  <c r="I161" i="59"/>
  <c r="H161" i="59"/>
  <c r="F161" i="59"/>
  <c r="E161" i="59"/>
  <c r="D161" i="59"/>
  <c r="R160" i="59"/>
  <c r="R161" i="59" s="1"/>
  <c r="M160" i="59"/>
  <c r="N160" i="59" s="1"/>
  <c r="J158" i="59"/>
  <c r="I158" i="59"/>
  <c r="H158" i="59"/>
  <c r="F158" i="59"/>
  <c r="E158" i="59"/>
  <c r="D158" i="59"/>
  <c r="R157" i="59"/>
  <c r="M157" i="59"/>
  <c r="N157" i="59" s="1"/>
  <c r="O157" i="59" s="1"/>
  <c r="P157" i="59" s="1"/>
  <c r="R156" i="59"/>
  <c r="M156" i="59"/>
  <c r="N156" i="59" s="1"/>
  <c r="O156" i="59" s="1"/>
  <c r="P156" i="59" s="1"/>
  <c r="R155" i="59"/>
  <c r="M155" i="59"/>
  <c r="N155" i="59" s="1"/>
  <c r="O155" i="59" s="1"/>
  <c r="P155" i="59" s="1"/>
  <c r="R154" i="59"/>
  <c r="M154" i="59"/>
  <c r="N154" i="59" s="1"/>
  <c r="O154" i="59" s="1"/>
  <c r="P154" i="59" s="1"/>
  <c r="R153" i="59"/>
  <c r="M153" i="59"/>
  <c r="N153" i="59" s="1"/>
  <c r="O153" i="59" s="1"/>
  <c r="P153" i="59" s="1"/>
  <c r="R152" i="59"/>
  <c r="M152" i="59"/>
  <c r="N152" i="59" s="1"/>
  <c r="O152" i="59" s="1"/>
  <c r="P152" i="59" s="1"/>
  <c r="R151" i="59"/>
  <c r="M151" i="59"/>
  <c r="N151" i="59" s="1"/>
  <c r="O151" i="59" s="1"/>
  <c r="P151" i="59" s="1"/>
  <c r="R150" i="59"/>
  <c r="M150" i="59"/>
  <c r="R149" i="59"/>
  <c r="M149" i="59"/>
  <c r="N149" i="59" s="1"/>
  <c r="O149" i="59" s="1"/>
  <c r="P149" i="59" s="1"/>
  <c r="R148" i="59"/>
  <c r="J145" i="59"/>
  <c r="I145" i="59"/>
  <c r="H145" i="59"/>
  <c r="F145" i="59"/>
  <c r="E145" i="59"/>
  <c r="D145" i="59"/>
  <c r="R144" i="59"/>
  <c r="M144" i="59"/>
  <c r="N144" i="59" s="1"/>
  <c r="O144" i="59" s="1"/>
  <c r="P144" i="59" s="1"/>
  <c r="J142" i="59"/>
  <c r="I142" i="59"/>
  <c r="H142" i="59"/>
  <c r="F142" i="59"/>
  <c r="E142" i="59"/>
  <c r="D142" i="59"/>
  <c r="R141" i="59"/>
  <c r="R142" i="59" s="1"/>
  <c r="M141" i="59"/>
  <c r="N141" i="59" s="1"/>
  <c r="O141" i="59" s="1"/>
  <c r="P141" i="59" s="1"/>
  <c r="R140" i="59"/>
  <c r="M140" i="59"/>
  <c r="N140" i="59" s="1"/>
  <c r="O140" i="59" s="1"/>
  <c r="P140" i="59" s="1"/>
  <c r="J138" i="59"/>
  <c r="I138" i="59"/>
  <c r="H138" i="59"/>
  <c r="F138" i="59"/>
  <c r="E138" i="59"/>
  <c r="D138" i="59"/>
  <c r="R137" i="59"/>
  <c r="R138" i="59" s="1"/>
  <c r="M137" i="59"/>
  <c r="N137" i="59" s="1"/>
  <c r="O137" i="59" s="1"/>
  <c r="P137" i="59" s="1"/>
  <c r="J135" i="59"/>
  <c r="I135" i="59"/>
  <c r="H135" i="59"/>
  <c r="F135" i="59"/>
  <c r="E135" i="59"/>
  <c r="D135" i="59"/>
  <c r="R134" i="59"/>
  <c r="M134" i="59"/>
  <c r="N134" i="59" s="1"/>
  <c r="O134" i="59" s="1"/>
  <c r="P134" i="59" s="1"/>
  <c r="R133" i="59"/>
  <c r="M133" i="59"/>
  <c r="N133" i="59" s="1"/>
  <c r="O133" i="59" s="1"/>
  <c r="P133" i="59" s="1"/>
  <c r="R132" i="59"/>
  <c r="M132" i="59"/>
  <c r="N132" i="59" s="1"/>
  <c r="O132" i="59" s="1"/>
  <c r="P132" i="59" s="1"/>
  <c r="R131" i="59"/>
  <c r="M131" i="59"/>
  <c r="N131" i="59" s="1"/>
  <c r="R130" i="59"/>
  <c r="M130" i="59"/>
  <c r="R129" i="59"/>
  <c r="M129" i="59"/>
  <c r="N129" i="59" s="1"/>
  <c r="O129" i="59" s="1"/>
  <c r="P129" i="59" s="1"/>
  <c r="R128" i="59"/>
  <c r="M128" i="59"/>
  <c r="N128" i="59" s="1"/>
  <c r="O128" i="59" s="1"/>
  <c r="P128" i="59" s="1"/>
  <c r="R127" i="59"/>
  <c r="M127" i="59"/>
  <c r="N127" i="59" s="1"/>
  <c r="O127" i="59" s="1"/>
  <c r="P127" i="59" s="1"/>
  <c r="J125" i="59"/>
  <c r="I125" i="59"/>
  <c r="F125" i="59"/>
  <c r="E125" i="59"/>
  <c r="D125" i="59"/>
  <c r="R124" i="59"/>
  <c r="M124" i="59"/>
  <c r="N124" i="59" s="1"/>
  <c r="O124" i="59" s="1"/>
  <c r="P124" i="59" s="1"/>
  <c r="R123" i="59"/>
  <c r="M123" i="59"/>
  <c r="N123" i="59" s="1"/>
  <c r="O123" i="59" s="1"/>
  <c r="P123" i="59" s="1"/>
  <c r="R122" i="59"/>
  <c r="M122" i="59"/>
  <c r="N122" i="59" s="1"/>
  <c r="O122" i="59" s="1"/>
  <c r="P122" i="59" s="1"/>
  <c r="R121" i="59"/>
  <c r="M121" i="59"/>
  <c r="N121" i="59" s="1"/>
  <c r="O121" i="59" s="1"/>
  <c r="P121" i="59" s="1"/>
  <c r="R120" i="59"/>
  <c r="M120" i="59"/>
  <c r="N120" i="59" s="1"/>
  <c r="O120" i="59" s="1"/>
  <c r="P120" i="59" s="1"/>
  <c r="R119" i="59"/>
  <c r="M119" i="59"/>
  <c r="N119" i="59" s="1"/>
  <c r="O119" i="59" s="1"/>
  <c r="P119" i="59" s="1"/>
  <c r="R118" i="59"/>
  <c r="M118" i="59"/>
  <c r="N118" i="59" s="1"/>
  <c r="O118" i="59" s="1"/>
  <c r="P118" i="59" s="1"/>
  <c r="R117" i="59"/>
  <c r="M117" i="59"/>
  <c r="R99" i="59"/>
  <c r="M99" i="59"/>
  <c r="N99" i="59" s="1"/>
  <c r="O99" i="59" s="1"/>
  <c r="P99" i="59" s="1"/>
  <c r="R116" i="59"/>
  <c r="M116" i="59"/>
  <c r="N116" i="59" s="1"/>
  <c r="O116" i="59" s="1"/>
  <c r="P116" i="59" s="1"/>
  <c r="R114" i="59"/>
  <c r="M114" i="59"/>
  <c r="N114" i="59" s="1"/>
  <c r="O114" i="59" s="1"/>
  <c r="P114" i="59" s="1"/>
  <c r="M111" i="59"/>
  <c r="N111" i="59" s="1"/>
  <c r="O111" i="59" s="1"/>
  <c r="P111" i="59" s="1"/>
  <c r="R106" i="59"/>
  <c r="M106" i="59"/>
  <c r="N106" i="59" s="1"/>
  <c r="O106" i="59" s="1"/>
  <c r="P106" i="59" s="1"/>
  <c r="R105" i="59"/>
  <c r="M105" i="59"/>
  <c r="R104" i="59"/>
  <c r="M104" i="59"/>
  <c r="N104" i="59" s="1"/>
  <c r="O104" i="59" s="1"/>
  <c r="P104" i="59" s="1"/>
  <c r="J102" i="59"/>
  <c r="I102" i="59"/>
  <c r="H102" i="59"/>
  <c r="F102" i="59"/>
  <c r="E102" i="59"/>
  <c r="D102" i="59"/>
  <c r="R97" i="59"/>
  <c r="M97" i="59"/>
  <c r="N97" i="59" s="1"/>
  <c r="O97" i="59" s="1"/>
  <c r="P97" i="59" s="1"/>
  <c r="R98" i="59"/>
  <c r="M98" i="59"/>
  <c r="R101" i="59"/>
  <c r="M101" i="59"/>
  <c r="N101" i="59" s="1"/>
  <c r="O101" i="59" s="1"/>
  <c r="P101" i="59" s="1"/>
  <c r="R100" i="59"/>
  <c r="M100" i="59"/>
  <c r="N100" i="59" s="1"/>
  <c r="O100" i="59" s="1"/>
  <c r="P100" i="59" s="1"/>
  <c r="R96" i="59"/>
  <c r="M96" i="59"/>
  <c r="N96" i="59" s="1"/>
  <c r="O96" i="59" s="1"/>
  <c r="P96" i="59" s="1"/>
  <c r="R94" i="59"/>
  <c r="M94" i="59"/>
  <c r="N94" i="59" s="1"/>
  <c r="O94" i="59" s="1"/>
  <c r="R93" i="59"/>
  <c r="M93" i="59"/>
  <c r="N93" i="59" s="1"/>
  <c r="O93" i="59" s="1"/>
  <c r="P93" i="59" s="1"/>
  <c r="R95" i="59"/>
  <c r="M95" i="59"/>
  <c r="N95" i="59" s="1"/>
  <c r="O95" i="59" s="1"/>
  <c r="P95" i="59" s="1"/>
  <c r="R92" i="59"/>
  <c r="M92" i="59"/>
  <c r="N92" i="59" s="1"/>
  <c r="O92" i="59" s="1"/>
  <c r="P92" i="59" s="1"/>
  <c r="M90" i="59"/>
  <c r="N90" i="59" s="1"/>
  <c r="O90" i="59" s="1"/>
  <c r="P90" i="59" s="1"/>
  <c r="J90" i="59"/>
  <c r="I90" i="59"/>
  <c r="H90" i="59"/>
  <c r="F90" i="59"/>
  <c r="E90" i="59"/>
  <c r="D90" i="59"/>
  <c r="R89" i="59"/>
  <c r="M89" i="59"/>
  <c r="N89" i="59" s="1"/>
  <c r="O89" i="59" s="1"/>
  <c r="P89" i="59" s="1"/>
  <c r="J87" i="59"/>
  <c r="I87" i="59"/>
  <c r="H87" i="59"/>
  <c r="F87" i="59"/>
  <c r="E87" i="59"/>
  <c r="D87" i="59"/>
  <c r="R80" i="59"/>
  <c r="M80" i="59"/>
  <c r="N80" i="59" s="1"/>
  <c r="O80" i="59" s="1"/>
  <c r="P80" i="59" s="1"/>
  <c r="R79" i="59"/>
  <c r="M79" i="59"/>
  <c r="N79" i="59" s="1"/>
  <c r="O79" i="59" s="1"/>
  <c r="P79" i="59" s="1"/>
  <c r="R78" i="59"/>
  <c r="M78" i="59"/>
  <c r="R77" i="59"/>
  <c r="M77" i="59"/>
  <c r="N77" i="59" s="1"/>
  <c r="O77" i="59" s="1"/>
  <c r="P77" i="59" s="1"/>
  <c r="R76" i="59"/>
  <c r="M76" i="59"/>
  <c r="N76" i="59" s="1"/>
  <c r="O76" i="59" s="1"/>
  <c r="P76" i="59" s="1"/>
  <c r="R74" i="59"/>
  <c r="M74" i="59"/>
  <c r="N74" i="59" s="1"/>
  <c r="O74" i="59" s="1"/>
  <c r="P74" i="59" s="1"/>
  <c r="R73" i="59"/>
  <c r="M73" i="59"/>
  <c r="N73" i="59" s="1"/>
  <c r="O73" i="59" s="1"/>
  <c r="P73" i="59" s="1"/>
  <c r="R72" i="59"/>
  <c r="M72" i="59"/>
  <c r="N72" i="59" s="1"/>
  <c r="O72" i="59" s="1"/>
  <c r="P72" i="59" s="1"/>
  <c r="R71" i="59"/>
  <c r="M71" i="59"/>
  <c r="N71" i="59" s="1"/>
  <c r="O71" i="59" s="1"/>
  <c r="P71" i="59" s="1"/>
  <c r="R70" i="59"/>
  <c r="M70" i="59"/>
  <c r="N70" i="59" s="1"/>
  <c r="O70" i="59" s="1"/>
  <c r="P70" i="59" s="1"/>
  <c r="R65" i="59"/>
  <c r="M65" i="59"/>
  <c r="N65" i="59" s="1"/>
  <c r="O65" i="59" s="1"/>
  <c r="P65" i="59" s="1"/>
  <c r="R67" i="59"/>
  <c r="M67" i="59"/>
  <c r="N67" i="59" s="1"/>
  <c r="R86" i="59"/>
  <c r="M86" i="59"/>
  <c r="N86" i="59" s="1"/>
  <c r="O86" i="59" s="1"/>
  <c r="P86" i="59" s="1"/>
  <c r="R84" i="59"/>
  <c r="M84" i="59"/>
  <c r="N84" i="59" s="1"/>
  <c r="O84" i="59" s="1"/>
  <c r="P84" i="59" s="1"/>
  <c r="R83" i="59"/>
  <c r="M83" i="59"/>
  <c r="N83" i="59" s="1"/>
  <c r="O83" i="59" s="1"/>
  <c r="P83" i="59" s="1"/>
  <c r="R82" i="59"/>
  <c r="M82" i="59"/>
  <c r="N82" i="59" s="1"/>
  <c r="O82" i="59" s="1"/>
  <c r="P82" i="59" s="1"/>
  <c r="R81" i="59"/>
  <c r="M81" i="59"/>
  <c r="N81" i="59" s="1"/>
  <c r="O81" i="59" s="1"/>
  <c r="P81" i="59" s="1"/>
  <c r="R75" i="59"/>
  <c r="M75" i="59"/>
  <c r="N75" i="59" s="1"/>
  <c r="O75" i="59" s="1"/>
  <c r="P75" i="59" s="1"/>
  <c r="R69" i="59"/>
  <c r="M69" i="59"/>
  <c r="N69" i="59" s="1"/>
  <c r="O69" i="59" s="1"/>
  <c r="P69" i="59" s="1"/>
  <c r="R68" i="59"/>
  <c r="M68" i="59"/>
  <c r="N68" i="59" s="1"/>
  <c r="O68" i="59" s="1"/>
  <c r="P68" i="59" s="1"/>
  <c r="R66" i="59"/>
  <c r="M66" i="59"/>
  <c r="N66" i="59" s="1"/>
  <c r="O66" i="59" s="1"/>
  <c r="P66" i="59" s="1"/>
  <c r="R64" i="59"/>
  <c r="M64" i="59"/>
  <c r="N64" i="59" s="1"/>
  <c r="O64" i="59" s="1"/>
  <c r="P64" i="59" s="1"/>
  <c r="R63" i="59"/>
  <c r="M63" i="59"/>
  <c r="N63" i="59" s="1"/>
  <c r="O63" i="59" s="1"/>
  <c r="P63" i="59" s="1"/>
  <c r="R62" i="59"/>
  <c r="M62" i="59"/>
  <c r="N62" i="59" s="1"/>
  <c r="O62" i="59" s="1"/>
  <c r="P62" i="59" s="1"/>
  <c r="R61" i="59"/>
  <c r="M61" i="59"/>
  <c r="N61" i="59" s="1"/>
  <c r="O61" i="59" s="1"/>
  <c r="P61" i="59" s="1"/>
  <c r="R60" i="59"/>
  <c r="M60" i="59"/>
  <c r="N60" i="59" s="1"/>
  <c r="O60" i="59" s="1"/>
  <c r="P60" i="59" s="1"/>
  <c r="J58" i="59"/>
  <c r="I58" i="59"/>
  <c r="H58" i="59"/>
  <c r="F58" i="59"/>
  <c r="E58" i="59"/>
  <c r="D58" i="59"/>
  <c r="R50" i="59"/>
  <c r="M50" i="59"/>
  <c r="R49" i="59"/>
  <c r="M49" i="59"/>
  <c r="N49" i="59" s="1"/>
  <c r="O49" i="59" s="1"/>
  <c r="P49" i="59" s="1"/>
  <c r="R48" i="59"/>
  <c r="M48" i="59"/>
  <c r="N48" i="59" s="1"/>
  <c r="O48" i="59" s="1"/>
  <c r="P48" i="59" s="1"/>
  <c r="R47" i="59"/>
  <c r="M47" i="59"/>
  <c r="N47" i="59" s="1"/>
  <c r="O47" i="59" s="1"/>
  <c r="P47" i="59" s="1"/>
  <c r="R46" i="59"/>
  <c r="M46" i="59"/>
  <c r="N46" i="59" s="1"/>
  <c r="O46" i="59" s="1"/>
  <c r="P46" i="59" s="1"/>
  <c r="R41" i="59"/>
  <c r="M41" i="59"/>
  <c r="N41" i="59" s="1"/>
  <c r="O41" i="59" s="1"/>
  <c r="P41" i="59" s="1"/>
  <c r="R54" i="59"/>
  <c r="M54" i="59"/>
  <c r="N54" i="59" s="1"/>
  <c r="O54" i="59" s="1"/>
  <c r="P54" i="59" s="1"/>
  <c r="R42" i="59"/>
  <c r="M42" i="59"/>
  <c r="R53" i="59"/>
  <c r="M53" i="59"/>
  <c r="N53" i="59" s="1"/>
  <c r="O53" i="59" s="1"/>
  <c r="P53" i="59" s="1"/>
  <c r="R43" i="59"/>
  <c r="M43" i="59"/>
  <c r="N43" i="59" s="1"/>
  <c r="O43" i="59" s="1"/>
  <c r="P43" i="59" s="1"/>
  <c r="R57" i="59"/>
  <c r="M57" i="59"/>
  <c r="N57" i="59" s="1"/>
  <c r="O57" i="59" s="1"/>
  <c r="P57" i="59" s="1"/>
  <c r="R56" i="59"/>
  <c r="M56" i="59"/>
  <c r="N56" i="59" s="1"/>
  <c r="O56" i="59" s="1"/>
  <c r="P56" i="59" s="1"/>
  <c r="R55" i="59"/>
  <c r="M55" i="59"/>
  <c r="N55" i="59" s="1"/>
  <c r="O55" i="59" s="1"/>
  <c r="P55" i="59" s="1"/>
  <c r="R39" i="59"/>
  <c r="M39" i="59"/>
  <c r="N39" i="59" s="1"/>
  <c r="O39" i="59" s="1"/>
  <c r="P39" i="59" s="1"/>
  <c r="R26" i="59"/>
  <c r="M26" i="59"/>
  <c r="R45" i="59"/>
  <c r="M45" i="59"/>
  <c r="N45" i="59" s="1"/>
  <c r="O45" i="59" s="1"/>
  <c r="P45" i="59" s="1"/>
  <c r="R40" i="59"/>
  <c r="M40" i="59"/>
  <c r="N40" i="59" s="1"/>
  <c r="O40" i="59" s="1"/>
  <c r="P40" i="59" s="1"/>
  <c r="R38" i="59"/>
  <c r="M38" i="59"/>
  <c r="N38" i="59" s="1"/>
  <c r="O38" i="59" s="1"/>
  <c r="P38" i="59" s="1"/>
  <c r="R37" i="59"/>
  <c r="M37" i="59"/>
  <c r="N37" i="59" s="1"/>
  <c r="O37" i="59" s="1"/>
  <c r="P37" i="59" s="1"/>
  <c r="R36" i="59"/>
  <c r="M36" i="59"/>
  <c r="N36" i="59" s="1"/>
  <c r="O36" i="59" s="1"/>
  <c r="P36" i="59" s="1"/>
  <c r="R35" i="59"/>
  <c r="M35" i="59"/>
  <c r="N35" i="59" s="1"/>
  <c r="O35" i="59" s="1"/>
  <c r="P35" i="59" s="1"/>
  <c r="R34" i="59"/>
  <c r="M34" i="59"/>
  <c r="N34" i="59" s="1"/>
  <c r="O34" i="59" s="1"/>
  <c r="P34" i="59" s="1"/>
  <c r="R33" i="59"/>
  <c r="M33" i="59"/>
  <c r="N33" i="59" s="1"/>
  <c r="O33" i="59" s="1"/>
  <c r="P33" i="59" s="1"/>
  <c r="R32" i="59"/>
  <c r="M32" i="59"/>
  <c r="N32" i="59" s="1"/>
  <c r="R31" i="59"/>
  <c r="M31" i="59"/>
  <c r="N31" i="59" s="1"/>
  <c r="O31" i="59" s="1"/>
  <c r="P31" i="59" s="1"/>
  <c r="R30" i="59"/>
  <c r="M30" i="59"/>
  <c r="N30" i="59" s="1"/>
  <c r="O30" i="59" s="1"/>
  <c r="P30" i="59" s="1"/>
  <c r="R29" i="59"/>
  <c r="M29" i="59"/>
  <c r="N29" i="59" s="1"/>
  <c r="O29" i="59" s="1"/>
  <c r="P29" i="59" s="1"/>
  <c r="R28" i="59"/>
  <c r="M28" i="59"/>
  <c r="N28" i="59" s="1"/>
  <c r="O28" i="59" s="1"/>
  <c r="P28" i="59" s="1"/>
  <c r="R27" i="59"/>
  <c r="M27" i="59"/>
  <c r="N27" i="59" s="1"/>
  <c r="O27" i="59" s="1"/>
  <c r="P27" i="59" s="1"/>
  <c r="R52" i="59"/>
  <c r="M52" i="59"/>
  <c r="N52" i="59" s="1"/>
  <c r="O52" i="59" s="1"/>
  <c r="P52" i="59" s="1"/>
  <c r="R51" i="59"/>
  <c r="M51" i="59"/>
  <c r="R44" i="59"/>
  <c r="M44" i="59"/>
  <c r="I24" i="59"/>
  <c r="H24" i="59"/>
  <c r="F24" i="59"/>
  <c r="E24" i="59"/>
  <c r="D24" i="59"/>
  <c r="R21" i="59"/>
  <c r="M21" i="59"/>
  <c r="N21" i="59" s="1"/>
  <c r="O21" i="59" s="1"/>
  <c r="P21" i="59" s="1"/>
  <c r="R23" i="59"/>
  <c r="M23" i="59"/>
  <c r="N23" i="59" s="1"/>
  <c r="O23" i="59" s="1"/>
  <c r="P23" i="59" s="1"/>
  <c r="R22" i="59"/>
  <c r="M22" i="59"/>
  <c r="R20" i="59"/>
  <c r="M20" i="59"/>
  <c r="N20" i="59" s="1"/>
  <c r="O20" i="59" s="1"/>
  <c r="P20" i="59" s="1"/>
  <c r="R19" i="59"/>
  <c r="M19" i="59"/>
  <c r="R18" i="59"/>
  <c r="M18" i="59"/>
  <c r="N18" i="59" s="1"/>
  <c r="O18" i="59" s="1"/>
  <c r="P18" i="59" s="1"/>
  <c r="R17" i="59"/>
  <c r="M17" i="59"/>
  <c r="N17" i="59" s="1"/>
  <c r="O17" i="59" s="1"/>
  <c r="P17" i="59" s="1"/>
  <c r="R16" i="59"/>
  <c r="M16" i="59"/>
  <c r="N16" i="59" s="1"/>
  <c r="O16" i="59" s="1"/>
  <c r="P16" i="59" s="1"/>
  <c r="M15" i="59"/>
  <c r="N15" i="59" s="1"/>
  <c r="O15" i="59" s="1"/>
  <c r="P15" i="59" s="1"/>
  <c r="R14" i="59"/>
  <c r="M14" i="59"/>
  <c r="N14" i="59" s="1"/>
  <c r="O14" i="59" s="1"/>
  <c r="P14" i="59" s="1"/>
  <c r="R13" i="59"/>
  <c r="M13" i="59"/>
  <c r="N13" i="59" s="1"/>
  <c r="O13" i="59" s="1"/>
  <c r="P13" i="59" s="1"/>
  <c r="R12" i="59"/>
  <c r="M12" i="59"/>
  <c r="N12" i="59" s="1"/>
  <c r="O12" i="59" s="1"/>
  <c r="P12" i="59" s="1"/>
  <c r="R11" i="59"/>
  <c r="M11" i="59"/>
  <c r="N11" i="59" s="1"/>
  <c r="O11" i="59" s="1"/>
  <c r="P11" i="59" s="1"/>
  <c r="R10" i="59"/>
  <c r="M10" i="59"/>
  <c r="N10" i="59" s="1"/>
  <c r="O10" i="59" s="1"/>
  <c r="P10" i="59" s="1"/>
  <c r="AL91" i="56" l="1"/>
  <c r="AL107" i="56"/>
  <c r="AL31" i="56"/>
  <c r="AK36" i="56"/>
  <c r="AL39" i="56"/>
  <c r="AK44" i="56"/>
  <c r="AL47" i="56"/>
  <c r="AK52" i="56"/>
  <c r="AL55" i="56"/>
  <c r="AK60" i="56"/>
  <c r="AL63" i="56"/>
  <c r="AK68" i="56"/>
  <c r="AL71" i="56"/>
  <c r="AK76" i="56"/>
  <c r="AL79" i="56"/>
  <c r="AK84" i="56"/>
  <c r="AL87" i="56"/>
  <c r="AK92" i="56"/>
  <c r="AL95" i="56"/>
  <c r="AK100" i="56"/>
  <c r="AL103" i="56"/>
  <c r="AK108" i="56"/>
  <c r="AL111" i="56"/>
  <c r="AK116" i="56"/>
  <c r="AL119" i="56"/>
  <c r="AK124" i="56"/>
  <c r="AL127" i="56"/>
  <c r="AL135" i="56"/>
  <c r="AK140" i="56"/>
  <c r="AL143" i="56"/>
  <c r="AL151" i="56"/>
  <c r="AK156" i="56"/>
  <c r="AL3" i="56"/>
  <c r="AK8" i="56"/>
  <c r="AL11" i="56"/>
  <c r="AK16" i="56"/>
  <c r="AL19" i="56"/>
  <c r="AK24" i="56"/>
  <c r="AL27" i="56"/>
  <c r="AL32" i="56"/>
  <c r="AL40" i="56"/>
  <c r="AL48" i="56"/>
  <c r="AL56" i="56"/>
  <c r="AL72" i="56"/>
  <c r="AL128" i="56"/>
  <c r="AL136" i="56"/>
  <c r="AL144" i="56"/>
  <c r="AL113" i="56"/>
  <c r="AL129" i="56"/>
  <c r="AL28" i="56"/>
  <c r="AL130" i="56"/>
  <c r="AL146" i="56"/>
  <c r="AK132" i="56"/>
  <c r="AK29" i="56"/>
  <c r="AK37" i="56"/>
  <c r="AK45" i="56"/>
  <c r="AK53" i="56"/>
  <c r="AK61" i="56"/>
  <c r="AL64" i="56"/>
  <c r="AK69" i="56"/>
  <c r="AK77" i="56"/>
  <c r="AL80" i="56"/>
  <c r="AK85" i="56"/>
  <c r="AL88" i="56"/>
  <c r="AK93" i="56"/>
  <c r="AL96" i="56"/>
  <c r="AK101" i="56"/>
  <c r="AL104" i="56"/>
  <c r="AK109" i="56"/>
  <c r="AL112" i="56"/>
  <c r="AK117" i="56"/>
  <c r="AL120" i="56"/>
  <c r="AK125" i="56"/>
  <c r="AK133" i="56"/>
  <c r="AK141" i="56"/>
  <c r="AK149" i="56"/>
  <c r="AL152" i="56"/>
  <c r="AK157" i="56"/>
  <c r="AL4" i="56"/>
  <c r="AK9" i="56"/>
  <c r="AL12" i="56"/>
  <c r="AK17" i="56"/>
  <c r="AL20" i="56"/>
  <c r="AK25" i="56"/>
  <c r="AK28" i="56"/>
  <c r="AK30" i="56"/>
  <c r="AL33" i="56"/>
  <c r="AK38" i="56"/>
  <c r="AL41" i="56"/>
  <c r="AK46" i="56"/>
  <c r="AL49" i="56"/>
  <c r="AK54" i="56"/>
  <c r="AL57" i="56"/>
  <c r="AK62" i="56"/>
  <c r="AL65" i="56"/>
  <c r="AK70" i="56"/>
  <c r="AL73" i="56"/>
  <c r="AK78" i="56"/>
  <c r="AL81" i="56"/>
  <c r="AK86" i="56"/>
  <c r="AL89" i="56"/>
  <c r="AK94" i="56"/>
  <c r="AL97" i="56"/>
  <c r="AK102" i="56"/>
  <c r="AL105" i="56"/>
  <c r="AK110" i="56"/>
  <c r="AK118" i="56"/>
  <c r="AL121" i="56"/>
  <c r="AK126" i="56"/>
  <c r="AK134" i="56"/>
  <c r="AL137" i="56"/>
  <c r="AK142" i="56"/>
  <c r="AL145" i="56"/>
  <c r="AK150" i="56"/>
  <c r="AL153" i="56"/>
  <c r="AK158" i="56"/>
  <c r="AL5" i="56"/>
  <c r="AK10" i="56"/>
  <c r="AL13" i="56"/>
  <c r="AK18" i="56"/>
  <c r="AL21" i="56"/>
  <c r="AK26" i="56"/>
  <c r="AK148" i="56"/>
  <c r="AK31" i="56"/>
  <c r="AL34" i="56"/>
  <c r="AK39" i="56"/>
  <c r="AL42" i="56"/>
  <c r="AK47" i="56"/>
  <c r="AL50" i="56"/>
  <c r="AK55" i="56"/>
  <c r="AL58" i="56"/>
  <c r="AK63" i="56"/>
  <c r="AL66" i="56"/>
  <c r="AK71" i="56"/>
  <c r="AL74" i="56"/>
  <c r="AK79" i="56"/>
  <c r="AL82" i="56"/>
  <c r="AK87" i="56"/>
  <c r="AL90" i="56"/>
  <c r="AK95" i="56"/>
  <c r="AL98" i="56"/>
  <c r="AK103" i="56"/>
  <c r="AL106" i="56"/>
  <c r="AK111" i="56"/>
  <c r="AL114" i="56"/>
  <c r="AK119" i="56"/>
  <c r="AL122" i="56"/>
  <c r="AK127" i="56"/>
  <c r="AK135" i="56"/>
  <c r="AL138" i="56"/>
  <c r="AK143" i="56"/>
  <c r="AK151" i="56"/>
  <c r="AL154" i="56"/>
  <c r="AK3" i="56"/>
  <c r="AL6" i="56"/>
  <c r="AK11" i="56"/>
  <c r="AK19" i="56"/>
  <c r="AK27" i="56"/>
  <c r="AK32" i="56"/>
  <c r="AK40" i="56"/>
  <c r="AL43" i="56"/>
  <c r="AK48" i="56"/>
  <c r="AK56" i="56"/>
  <c r="AK64" i="56"/>
  <c r="AK72" i="56"/>
  <c r="AK80" i="56"/>
  <c r="AK88" i="56"/>
  <c r="AK96" i="56"/>
  <c r="AK104" i="56"/>
  <c r="AK112" i="56"/>
  <c r="AK120" i="56"/>
  <c r="AK128" i="56"/>
  <c r="AK136" i="56"/>
  <c r="AK144" i="56"/>
  <c r="AK152" i="56"/>
  <c r="AK4" i="56"/>
  <c r="AL7" i="56"/>
  <c r="AK12" i="56"/>
  <c r="AL15" i="56"/>
  <c r="AK20" i="56"/>
  <c r="AL23" i="56"/>
  <c r="AK33" i="56"/>
  <c r="AL36" i="56"/>
  <c r="AK41" i="56"/>
  <c r="AL44" i="56"/>
  <c r="AK49" i="56"/>
  <c r="AL52" i="56"/>
  <c r="AK57" i="56"/>
  <c r="AL60" i="56"/>
  <c r="AK65" i="56"/>
  <c r="AL68" i="56"/>
  <c r="AK73" i="56"/>
  <c r="AL76" i="56"/>
  <c r="AK81" i="56"/>
  <c r="AL84" i="56"/>
  <c r="AK89" i="56"/>
  <c r="AL92" i="56"/>
  <c r="AK97" i="56"/>
  <c r="AL100" i="56"/>
  <c r="AK105" i="56"/>
  <c r="AL108" i="56"/>
  <c r="AK113" i="56"/>
  <c r="AL116" i="56"/>
  <c r="AK121" i="56"/>
  <c r="AL124" i="56"/>
  <c r="AK129" i="56"/>
  <c r="AL132" i="56"/>
  <c r="AK137" i="56"/>
  <c r="AL140" i="56"/>
  <c r="AK145" i="56"/>
  <c r="AL148" i="56"/>
  <c r="AK153" i="56"/>
  <c r="AL156" i="56"/>
  <c r="AK5" i="56"/>
  <c r="AL8" i="56"/>
  <c r="AK13" i="56"/>
  <c r="AL16" i="56"/>
  <c r="AK21" i="56"/>
  <c r="AL24" i="56"/>
  <c r="AL29" i="56"/>
  <c r="AK34" i="56"/>
  <c r="AL37" i="56"/>
  <c r="AK42" i="56"/>
  <c r="AL45" i="56"/>
  <c r="AK50" i="56"/>
  <c r="AL53" i="56"/>
  <c r="AK58" i="56"/>
  <c r="AL61" i="56"/>
  <c r="AK66" i="56"/>
  <c r="AL69" i="56"/>
  <c r="AK74" i="56"/>
  <c r="AL77" i="56"/>
  <c r="AK82" i="56"/>
  <c r="AL85" i="56"/>
  <c r="AK90" i="56"/>
  <c r="AL93" i="56"/>
  <c r="AK98" i="56"/>
  <c r="AL101" i="56"/>
  <c r="AK106" i="56"/>
  <c r="AL109" i="56"/>
  <c r="AK114" i="56"/>
  <c r="AL117" i="56"/>
  <c r="AK122" i="56"/>
  <c r="AL125" i="56"/>
  <c r="AK130" i="56"/>
  <c r="AL133" i="56"/>
  <c r="AK138" i="56"/>
  <c r="AL141" i="56"/>
  <c r="AK146" i="56"/>
  <c r="AL149" i="56"/>
  <c r="AK154" i="56"/>
  <c r="AL157" i="56"/>
  <c r="AK6" i="56"/>
  <c r="AL9" i="56"/>
  <c r="AK14" i="56"/>
  <c r="AL17" i="56"/>
  <c r="AK22" i="56"/>
  <c r="AL25" i="56"/>
  <c r="AL30" i="56"/>
  <c r="AK35" i="56"/>
  <c r="AL38" i="56"/>
  <c r="AK43" i="56"/>
  <c r="AL46" i="56"/>
  <c r="AK51" i="56"/>
  <c r="AL54" i="56"/>
  <c r="AK59" i="56"/>
  <c r="AL62" i="56"/>
  <c r="AK67" i="56"/>
  <c r="AL70" i="56"/>
  <c r="AK75" i="56"/>
  <c r="AL78" i="56"/>
  <c r="AK83" i="56"/>
  <c r="AL86" i="56"/>
  <c r="AK91" i="56"/>
  <c r="AL94" i="56"/>
  <c r="AK99" i="56"/>
  <c r="AL102" i="56"/>
  <c r="AK107" i="56"/>
  <c r="AL110" i="56"/>
  <c r="AK115" i="56"/>
  <c r="AL118" i="56"/>
  <c r="AK123" i="56"/>
  <c r="AL126" i="56"/>
  <c r="AK131" i="56"/>
  <c r="AL134" i="56"/>
  <c r="AK139" i="56"/>
  <c r="AL142" i="56"/>
  <c r="AK147" i="56"/>
  <c r="AL150" i="56"/>
  <c r="AK155" i="56"/>
  <c r="AL158" i="56"/>
  <c r="AK7" i="56"/>
  <c r="AL10" i="56"/>
  <c r="AK15" i="56"/>
  <c r="AL18" i="56"/>
  <c r="AK23" i="56"/>
  <c r="AL26" i="56"/>
  <c r="F175" i="59"/>
  <c r="I162" i="59"/>
  <c r="AM1354" i="57"/>
  <c r="AM1482" i="57"/>
  <c r="AM1498" i="57"/>
  <c r="AM1506" i="57"/>
  <c r="AM1514" i="57"/>
  <c r="AM1452" i="57"/>
  <c r="AM1476" i="57"/>
  <c r="AM1234" i="57"/>
  <c r="AM1242" i="57"/>
  <c r="AM1250" i="57"/>
  <c r="AM1258" i="57"/>
  <c r="AM1266" i="57"/>
  <c r="AM1274" i="57"/>
  <c r="AM1282" i="57"/>
  <c r="AM1338" i="57"/>
  <c r="AM852" i="57"/>
  <c r="AM868" i="57"/>
  <c r="AM884" i="57"/>
  <c r="AM892" i="57"/>
  <c r="AM900" i="57"/>
  <c r="AM940" i="57"/>
  <c r="AM948" i="57"/>
  <c r="AM956" i="57"/>
  <c r="AM996" i="57"/>
  <c r="AM1004" i="57"/>
  <c r="AM1012" i="57"/>
  <c r="AM1164" i="57"/>
  <c r="AM1172" i="57"/>
  <c r="AM1188" i="57"/>
  <c r="AM1196" i="57"/>
  <c r="AM1204" i="57"/>
  <c r="AM1212" i="57"/>
  <c r="AM1220" i="57"/>
  <c r="AM1284" i="57"/>
  <c r="AM1292" i="57"/>
  <c r="AM1300" i="57"/>
  <c r="AM1308" i="57"/>
  <c r="AM1340" i="57"/>
  <c r="AM1372" i="57"/>
  <c r="AM739" i="57"/>
  <c r="AM747" i="57"/>
  <c r="AM755" i="57"/>
  <c r="AM763" i="57"/>
  <c r="AM771" i="57"/>
  <c r="AM819" i="57"/>
  <c r="AM827" i="57"/>
  <c r="AM860" i="57"/>
  <c r="AM916" i="57"/>
  <c r="AM1316" i="57"/>
  <c r="AM1298" i="57"/>
  <c r="AM1362" i="57"/>
  <c r="AM1370" i="57"/>
  <c r="AM1394" i="57"/>
  <c r="AM1402" i="57"/>
  <c r="AM1410" i="57"/>
  <c r="AM1426" i="57"/>
  <c r="AM1434" i="57"/>
  <c r="AM1442" i="57"/>
  <c r="AM1450" i="57"/>
  <c r="AM1458" i="57"/>
  <c r="AM1466" i="57"/>
  <c r="AM1474" i="57"/>
  <c r="AM1490" i="57"/>
  <c r="AM1522" i="57"/>
  <c r="AM1530" i="57"/>
  <c r="AM1538" i="57"/>
  <c r="AM1546" i="57"/>
  <c r="AM1554" i="57"/>
  <c r="AM1570" i="57"/>
  <c r="AM1578" i="57"/>
  <c r="AM1602" i="57"/>
  <c r="AM1610" i="57"/>
  <c r="AM1618" i="57"/>
  <c r="AM1626" i="57"/>
  <c r="AM1634" i="57"/>
  <c r="AM1642" i="57"/>
  <c r="AM1650" i="57"/>
  <c r="AM1658" i="57"/>
  <c r="AM1666" i="57"/>
  <c r="AM1674" i="57"/>
  <c r="AM1682" i="57"/>
  <c r="AM555" i="57"/>
  <c r="AM563" i="57"/>
  <c r="AM571" i="57"/>
  <c r="AM579" i="57"/>
  <c r="AM587" i="57"/>
  <c r="AM595" i="57"/>
  <c r="AM603" i="57"/>
  <c r="AM611" i="57"/>
  <c r="AM619" i="57"/>
  <c r="AM627" i="57"/>
  <c r="AM635" i="57"/>
  <c r="AM643" i="57"/>
  <c r="AM651" i="57"/>
  <c r="AM659" i="57"/>
  <c r="AM667" i="57"/>
  <c r="AM675" i="57"/>
  <c r="AM683" i="57"/>
  <c r="AM691" i="57"/>
  <c r="AM699" i="57"/>
  <c r="AM707" i="57"/>
  <c r="AM723" i="57"/>
  <c r="AM731" i="57"/>
  <c r="AM787" i="57"/>
  <c r="AM803" i="57"/>
  <c r="AM811" i="57"/>
  <c r="AM836" i="57"/>
  <c r="AM908" i="57"/>
  <c r="AM924" i="57"/>
  <c r="AM932" i="57"/>
  <c r="AM964" i="57"/>
  <c r="AM972" i="57"/>
  <c r="AM980" i="57"/>
  <c r="AM988" i="57"/>
  <c r="AM1020" i="57"/>
  <c r="AM1028" i="57"/>
  <c r="AM1044" i="57"/>
  <c r="AM1068" i="57"/>
  <c r="AM1076" i="57"/>
  <c r="AM1084" i="57"/>
  <c r="AM1092" i="57"/>
  <c r="AM1100" i="57"/>
  <c r="AM1108" i="57"/>
  <c r="AM1116" i="57"/>
  <c r="AM1124" i="57"/>
  <c r="AM1132" i="57"/>
  <c r="AM1148" i="57"/>
  <c r="AM1180" i="57"/>
  <c r="AM1268" i="57"/>
  <c r="AM1380" i="57"/>
  <c r="AM1388" i="57"/>
  <c r="AM1404" i="57"/>
  <c r="AM1412" i="57"/>
  <c r="AM1420" i="57"/>
  <c r="AM1436" i="57"/>
  <c r="AM1460" i="57"/>
  <c r="AM1484" i="57"/>
  <c r="AM1492" i="57"/>
  <c r="AM1524" i="57"/>
  <c r="AM1532" i="57"/>
  <c r="AM1548" i="57"/>
  <c r="AM1556" i="57"/>
  <c r="AM1564" i="57"/>
  <c r="AM1580" i="57"/>
  <c r="AM1588" i="57"/>
  <c r="AM1604" i="57"/>
  <c r="AM1612" i="57"/>
  <c r="AM1628" i="57"/>
  <c r="AM1636" i="57"/>
  <c r="AM1644" i="57"/>
  <c r="AM1652" i="57"/>
  <c r="AM1660" i="57"/>
  <c r="AM1668" i="57"/>
  <c r="AM1571" i="57"/>
  <c r="AM1587" i="57"/>
  <c r="AM1595" i="57"/>
  <c r="AM715" i="57"/>
  <c r="AM779" i="57"/>
  <c r="AM795" i="57"/>
  <c r="AM844" i="57"/>
  <c r="AM876" i="57"/>
  <c r="AM1036" i="57"/>
  <c r="AM1324" i="57"/>
  <c r="AM1332" i="57"/>
  <c r="AM1364" i="57"/>
  <c r="AM1290" i="57"/>
  <c r="AM1306" i="57"/>
  <c r="AM1314" i="57"/>
  <c r="AM1322" i="57"/>
  <c r="AM1330" i="57"/>
  <c r="AM1346" i="57"/>
  <c r="AM1378" i="57"/>
  <c r="AL1382" i="57"/>
  <c r="AM1386" i="57"/>
  <c r="AL1390" i="57"/>
  <c r="AL1398" i="57"/>
  <c r="AL1406" i="57"/>
  <c r="AL1414" i="57"/>
  <c r="AM1418" i="57"/>
  <c r="AL1422" i="57"/>
  <c r="AL1430" i="57"/>
  <c r="AL1438" i="57"/>
  <c r="AL1446" i="57"/>
  <c r="AL1454" i="57"/>
  <c r="AL1462" i="57"/>
  <c r="AL1470" i="57"/>
  <c r="AL1478" i="57"/>
  <c r="AL1486" i="57"/>
  <c r="AL1494" i="57"/>
  <c r="AL1502" i="57"/>
  <c r="AL1510" i="57"/>
  <c r="AL1518" i="57"/>
  <c r="AL1526" i="57"/>
  <c r="AL1534" i="57"/>
  <c r="AL1542" i="57"/>
  <c r="AL1550" i="57"/>
  <c r="AL1558" i="57"/>
  <c r="AM1562" i="57"/>
  <c r="AL1566" i="57"/>
  <c r="AL1574" i="57"/>
  <c r="AL1582" i="57"/>
  <c r="AM1586" i="57"/>
  <c r="AL1590" i="57"/>
  <c r="AM1594" i="57"/>
  <c r="AL1598" i="57"/>
  <c r="AL1606" i="57"/>
  <c r="AL1614" i="57"/>
  <c r="AM1547" i="57"/>
  <c r="AM1579" i="57"/>
  <c r="AM3" i="57"/>
  <c r="AM19" i="57"/>
  <c r="AM27" i="57"/>
  <c r="AM35" i="57"/>
  <c r="AM43" i="57"/>
  <c r="AM51" i="57"/>
  <c r="AM59" i="57"/>
  <c r="AM67" i="57"/>
  <c r="AM75" i="57"/>
  <c r="AM539" i="57"/>
  <c r="AM1140" i="57"/>
  <c r="AM1156" i="57"/>
  <c r="AM1348" i="57"/>
  <c r="AM1356" i="57"/>
  <c r="AM1428" i="57"/>
  <c r="AM1596" i="57"/>
  <c r="AL1230" i="57"/>
  <c r="AL1238" i="57"/>
  <c r="AL1246" i="57"/>
  <c r="AL1254" i="57"/>
  <c r="AL1270" i="57"/>
  <c r="AL1278" i="57"/>
  <c r="AL1286" i="57"/>
  <c r="AL1294" i="57"/>
  <c r="AL1302" i="57"/>
  <c r="AL1310" i="57"/>
  <c r="AL1318" i="57"/>
  <c r="AL1326" i="57"/>
  <c r="AL1334" i="57"/>
  <c r="AL1342" i="57"/>
  <c r="AL1350" i="57"/>
  <c r="AL1358" i="57"/>
  <c r="AL1366" i="57"/>
  <c r="AL1374" i="57"/>
  <c r="AL7" i="57"/>
  <c r="AM11" i="57"/>
  <c r="AL15" i="57"/>
  <c r="AL23" i="57"/>
  <c r="AL31" i="57"/>
  <c r="AL39" i="57"/>
  <c r="AL47" i="57"/>
  <c r="AL55" i="57"/>
  <c r="AL63" i="57"/>
  <c r="AL71" i="57"/>
  <c r="AL79" i="57"/>
  <c r="AM83" i="57"/>
  <c r="AL87" i="57"/>
  <c r="AM91" i="57"/>
  <c r="AL95" i="57"/>
  <c r="AM99" i="57"/>
  <c r="AL103" i="57"/>
  <c r="AM107" i="57"/>
  <c r="AL111" i="57"/>
  <c r="AM115" i="57"/>
  <c r="AL119" i="57"/>
  <c r="AM123" i="57"/>
  <c r="AL127" i="57"/>
  <c r="AM131" i="57"/>
  <c r="AL135" i="57"/>
  <c r="AM139" i="57"/>
  <c r="AL143" i="57"/>
  <c r="AM147" i="57"/>
  <c r="AL151" i="57"/>
  <c r="AM155" i="57"/>
  <c r="AL159" i="57"/>
  <c r="AM163" i="57"/>
  <c r="AL167" i="57"/>
  <c r="AM171" i="57"/>
  <c r="AL175" i="57"/>
  <c r="AM179" i="57"/>
  <c r="AL183" i="57"/>
  <c r="AM187" i="57"/>
  <c r="AL191" i="57"/>
  <c r="AM195" i="57"/>
  <c r="AL199" i="57"/>
  <c r="AM203" i="57"/>
  <c r="AL207" i="57"/>
  <c r="AM211" i="57"/>
  <c r="AL215" i="57"/>
  <c r="AM219" i="57"/>
  <c r="AL223" i="57"/>
  <c r="AM227" i="57"/>
  <c r="AL231" i="57"/>
  <c r="AM235" i="57"/>
  <c r="AL239" i="57"/>
  <c r="AM243" i="57"/>
  <c r="AL247" i="57"/>
  <c r="AM251" i="57"/>
  <c r="AL255" i="57"/>
  <c r="AM259" i="57"/>
  <c r="AL263" i="57"/>
  <c r="AM267" i="57"/>
  <c r="AL271" i="57"/>
  <c r="AM275" i="57"/>
  <c r="AL279" i="57"/>
  <c r="AM283" i="57"/>
  <c r="AL287" i="57"/>
  <c r="AM291" i="57"/>
  <c r="AL295" i="57"/>
  <c r="AM299" i="57"/>
  <c r="AL303" i="57"/>
  <c r="AM307" i="57"/>
  <c r="AL311" i="57"/>
  <c r="AM315" i="57"/>
  <c r="AL319" i="57"/>
  <c r="AM323" i="57"/>
  <c r="AL327" i="57"/>
  <c r="AM331" i="57"/>
  <c r="AL335" i="57"/>
  <c r="AM339" i="57"/>
  <c r="AL343" i="57"/>
  <c r="AM347" i="57"/>
  <c r="AL351" i="57"/>
  <c r="AM355" i="57"/>
  <c r="AL359" i="57"/>
  <c r="AM363" i="57"/>
  <c r="AL367" i="57"/>
  <c r="AM371" i="57"/>
  <c r="AL375" i="57"/>
  <c r="AM379" i="57"/>
  <c r="AL383" i="57"/>
  <c r="AM387" i="57"/>
  <c r="AL391" i="57"/>
  <c r="AM395" i="57"/>
  <c r="AL399" i="57"/>
  <c r="AM403" i="57"/>
  <c r="AL407" i="57"/>
  <c r="AM411" i="57"/>
  <c r="AL415" i="57"/>
  <c r="AM419" i="57"/>
  <c r="AL423" i="57"/>
  <c r="AM427" i="57"/>
  <c r="AL431" i="57"/>
  <c r="AM435" i="57"/>
  <c r="AL439" i="57"/>
  <c r="AM443" i="57"/>
  <c r="AL447" i="57"/>
  <c r="AM451" i="57"/>
  <c r="AL455" i="57"/>
  <c r="AM459" i="57"/>
  <c r="AL463" i="57"/>
  <c r="AM467" i="57"/>
  <c r="AL471" i="57"/>
  <c r="AM475" i="57"/>
  <c r="AL479" i="57"/>
  <c r="AM483" i="57"/>
  <c r="AL487" i="57"/>
  <c r="AM491" i="57"/>
  <c r="AL495" i="57"/>
  <c r="AM499" i="57"/>
  <c r="AL503" i="57"/>
  <c r="AM507" i="57"/>
  <c r="AL511" i="57"/>
  <c r="AM515" i="57"/>
  <c r="AL519" i="57"/>
  <c r="AM523" i="57"/>
  <c r="AL527" i="57"/>
  <c r="AM531" i="57"/>
  <c r="AL535" i="57"/>
  <c r="AL543" i="57"/>
  <c r="AM547" i="57"/>
  <c r="AL551" i="57"/>
  <c r="AL559" i="57"/>
  <c r="AL567" i="57"/>
  <c r="AL575" i="57"/>
  <c r="AL583" i="57"/>
  <c r="AL591" i="57"/>
  <c r="AL599" i="57"/>
  <c r="AL607" i="57"/>
  <c r="AL615" i="57"/>
  <c r="AL623" i="57"/>
  <c r="AL631" i="57"/>
  <c r="AL639" i="57"/>
  <c r="AL647" i="57"/>
  <c r="AM4" i="57"/>
  <c r="AM12" i="57"/>
  <c r="AM20" i="57"/>
  <c r="AM28" i="57"/>
  <c r="AM36" i="57"/>
  <c r="AM44" i="57"/>
  <c r="AM52" i="57"/>
  <c r="AM60" i="57"/>
  <c r="AM68" i="57"/>
  <c r="AM76" i="57"/>
  <c r="AM84" i="57"/>
  <c r="AM92" i="57"/>
  <c r="AM100" i="57"/>
  <c r="AM108" i="57"/>
  <c r="AM116" i="57"/>
  <c r="AM124" i="57"/>
  <c r="AM132" i="57"/>
  <c r="AM140" i="57"/>
  <c r="AM148" i="57"/>
  <c r="AM156" i="57"/>
  <c r="AM164" i="57"/>
  <c r="AM172" i="57"/>
  <c r="AM180" i="57"/>
  <c r="AM188" i="57"/>
  <c r="AM196" i="57"/>
  <c r="AM204" i="57"/>
  <c r="AM212" i="57"/>
  <c r="AM220" i="57"/>
  <c r="AM228" i="57"/>
  <c r="AM236" i="57"/>
  <c r="AM244" i="57"/>
  <c r="AM252" i="57"/>
  <c r="AM260" i="57"/>
  <c r="AM268" i="57"/>
  <c r="AM276" i="57"/>
  <c r="AM284" i="57"/>
  <c r="AM292" i="57"/>
  <c r="AM300" i="57"/>
  <c r="AM308" i="57"/>
  <c r="AM316" i="57"/>
  <c r="AM324" i="57"/>
  <c r="AM332" i="57"/>
  <c r="AM340" i="57"/>
  <c r="AM348" i="57"/>
  <c r="AM356" i="57"/>
  <c r="AM364" i="57"/>
  <c r="AM372" i="57"/>
  <c r="AM380" i="57"/>
  <c r="AM388" i="57"/>
  <c r="AM396" i="57"/>
  <c r="AM404" i="57"/>
  <c r="AM412" i="57"/>
  <c r="AM420" i="57"/>
  <c r="AM428" i="57"/>
  <c r="AM436" i="57"/>
  <c r="AM444" i="57"/>
  <c r="AM452" i="57"/>
  <c r="AM460" i="57"/>
  <c r="AM468" i="57"/>
  <c r="AM476" i="57"/>
  <c r="AM484" i="57"/>
  <c r="AM492" i="57"/>
  <c r="AM500" i="57"/>
  <c r="AM508" i="57"/>
  <c r="AM516" i="57"/>
  <c r="AM524" i="57"/>
  <c r="AM532" i="57"/>
  <c r="AM540" i="57"/>
  <c r="AM548" i="57"/>
  <c r="AM556" i="57"/>
  <c r="AM564" i="57"/>
  <c r="AM572" i="57"/>
  <c r="AM580" i="57"/>
  <c r="AM588" i="57"/>
  <c r="AM596" i="57"/>
  <c r="AM604" i="57"/>
  <c r="AM612" i="57"/>
  <c r="AM620" i="57"/>
  <c r="AM628" i="57"/>
  <c r="AM636" i="57"/>
  <c r="AM644" i="57"/>
  <c r="AM652" i="57"/>
  <c r="AL1262" i="57"/>
  <c r="AL1621" i="57"/>
  <c r="AM1625" i="57"/>
  <c r="AL1629" i="57"/>
  <c r="AM1633" i="57"/>
  <c r="AL1637" i="57"/>
  <c r="AM1641" i="57"/>
  <c r="AL1645" i="57"/>
  <c r="AM1649" i="57"/>
  <c r="AL1653" i="57"/>
  <c r="AM1657" i="57"/>
  <c r="AL1661" i="57"/>
  <c r="AM1665" i="57"/>
  <c r="AL1669" i="57"/>
  <c r="AM1673" i="57"/>
  <c r="AL1677" i="57"/>
  <c r="AM1681" i="57"/>
  <c r="AL1685" i="57"/>
  <c r="AL655" i="57"/>
  <c r="AL663" i="57"/>
  <c r="AL671" i="57"/>
  <c r="AL679" i="57"/>
  <c r="AL687" i="57"/>
  <c r="AL695" i="57"/>
  <c r="AL703" i="57"/>
  <c r="AL711" i="57"/>
  <c r="AL719" i="57"/>
  <c r="AL727" i="57"/>
  <c r="AL735" i="57"/>
  <c r="AL743" i="57"/>
  <c r="AL751" i="57"/>
  <c r="AL759" i="57"/>
  <c r="AL767" i="57"/>
  <c r="AL775" i="57"/>
  <c r="AL783" i="57"/>
  <c r="AL791" i="57"/>
  <c r="AL799" i="57"/>
  <c r="AL807" i="57"/>
  <c r="AL815" i="57"/>
  <c r="AL823" i="57"/>
  <c r="AL832" i="57"/>
  <c r="AL840" i="57"/>
  <c r="AL848" i="57"/>
  <c r="AL856" i="57"/>
  <c r="AL864" i="57"/>
  <c r="AL872" i="57"/>
  <c r="AL880" i="57"/>
  <c r="AL888" i="57"/>
  <c r="AL896" i="57"/>
  <c r="AL904" i="57"/>
  <c r="AL912" i="57"/>
  <c r="AL920" i="57"/>
  <c r="AL928" i="57"/>
  <c r="AL936" i="57"/>
  <c r="AL944" i="57"/>
  <c r="AL952" i="57"/>
  <c r="AL960" i="57"/>
  <c r="AL968" i="57"/>
  <c r="AL976" i="57"/>
  <c r="AL984" i="57"/>
  <c r="AL992" i="57"/>
  <c r="AL1000" i="57"/>
  <c r="AL1008" i="57"/>
  <c r="AL1016" i="57"/>
  <c r="AL1024" i="57"/>
  <c r="AL1032" i="57"/>
  <c r="AL1040" i="57"/>
  <c r="AL1048" i="57"/>
  <c r="AM1052" i="57"/>
  <c r="AL1056" i="57"/>
  <c r="AM1060" i="57"/>
  <c r="AL1064" i="57"/>
  <c r="AL1072" i="57"/>
  <c r="AL1080" i="57"/>
  <c r="AL1088" i="57"/>
  <c r="AL1096" i="57"/>
  <c r="AL1104" i="57"/>
  <c r="AL1112" i="57"/>
  <c r="AL1120" i="57"/>
  <c r="AL1128" i="57"/>
  <c r="AL1136" i="57"/>
  <c r="AL1144" i="57"/>
  <c r="AL1152" i="57"/>
  <c r="AL1160" i="57"/>
  <c r="AL1168" i="57"/>
  <c r="AL1176" i="57"/>
  <c r="AL1184" i="57"/>
  <c r="AL1192" i="57"/>
  <c r="AL1200" i="57"/>
  <c r="AL1208" i="57"/>
  <c r="AL1216" i="57"/>
  <c r="AL1224" i="57"/>
  <c r="AM1276" i="57"/>
  <c r="AM1396" i="57"/>
  <c r="AM1444" i="57"/>
  <c r="AM1468" i="57"/>
  <c r="AM1500" i="57"/>
  <c r="AM1508" i="57"/>
  <c r="AM1516" i="57"/>
  <c r="AM1540" i="57"/>
  <c r="AM1572" i="57"/>
  <c r="AM1620" i="57"/>
  <c r="AM1676" i="57"/>
  <c r="AM660" i="57"/>
  <c r="AM668" i="57"/>
  <c r="AM676" i="57"/>
  <c r="AM684" i="57"/>
  <c r="AM692" i="57"/>
  <c r="AM700" i="57"/>
  <c r="AM708" i="57"/>
  <c r="AM716" i="57"/>
  <c r="AM724" i="57"/>
  <c r="AM732" i="57"/>
  <c r="AM740" i="57"/>
  <c r="AM748" i="57"/>
  <c r="AM756" i="57"/>
  <c r="AM764" i="57"/>
  <c r="AM772" i="57"/>
  <c r="AM780" i="57"/>
  <c r="AM788" i="57"/>
  <c r="AM796" i="57"/>
  <c r="AM804" i="57"/>
  <c r="AM812" i="57"/>
  <c r="AL1652" i="57"/>
  <c r="AL1684" i="57"/>
  <c r="AL13" i="57"/>
  <c r="AL29" i="57"/>
  <c r="AM2" i="57"/>
  <c r="AL6" i="57"/>
  <c r="AM10" i="57"/>
  <c r="AL14" i="57"/>
  <c r="AM18" i="57"/>
  <c r="AL22" i="57"/>
  <c r="AM26" i="57"/>
  <c r="AL30" i="57"/>
  <c r="AM34" i="57"/>
  <c r="AL38" i="57"/>
  <c r="AM42" i="57"/>
  <c r="AL46" i="57"/>
  <c r="AM50" i="57"/>
  <c r="AL54" i="57"/>
  <c r="AM58" i="57"/>
  <c r="AL62" i="57"/>
  <c r="AM66" i="57"/>
  <c r="AL70" i="57"/>
  <c r="AM74" i="57"/>
  <c r="AL78" i="57"/>
  <c r="AM82" i="57"/>
  <c r="AL86" i="57"/>
  <c r="AM90" i="57"/>
  <c r="AL94" i="57"/>
  <c r="AM98" i="57"/>
  <c r="AL102" i="57"/>
  <c r="AM106" i="57"/>
  <c r="AL110" i="57"/>
  <c r="AM114" i="57"/>
  <c r="AL118" i="57"/>
  <c r="AM122" i="57"/>
  <c r="AL126" i="57"/>
  <c r="AM130" i="57"/>
  <c r="AL134" i="57"/>
  <c r="AM138" i="57"/>
  <c r="AL142" i="57"/>
  <c r="AM146" i="57"/>
  <c r="AL150" i="57"/>
  <c r="AM154" i="57"/>
  <c r="AL158" i="57"/>
  <c r="AM162" i="57"/>
  <c r="AL166" i="57"/>
  <c r="AM170" i="57"/>
  <c r="AL174" i="57"/>
  <c r="AM178" i="57"/>
  <c r="AL182" i="57"/>
  <c r="AM186" i="57"/>
  <c r="AL190" i="57"/>
  <c r="AM194" i="57"/>
  <c r="AL198" i="57"/>
  <c r="AM202" i="57"/>
  <c r="AL206" i="57"/>
  <c r="AM210" i="57"/>
  <c r="AL214" i="57"/>
  <c r="AM218" i="57"/>
  <c r="AL222" i="57"/>
  <c r="AM226" i="57"/>
  <c r="AL230" i="57"/>
  <c r="AM234" i="57"/>
  <c r="AL238" i="57"/>
  <c r="AM242" i="57"/>
  <c r="AL246" i="57"/>
  <c r="AM250" i="57"/>
  <c r="AL254" i="57"/>
  <c r="AM258" i="57"/>
  <c r="AL262" i="57"/>
  <c r="AM266" i="57"/>
  <c r="AL270" i="57"/>
  <c r="AM274" i="57"/>
  <c r="AL278" i="57"/>
  <c r="AM282" i="57"/>
  <c r="AL286" i="57"/>
  <c r="AM290" i="57"/>
  <c r="AL294" i="57"/>
  <c r="AM298" i="57"/>
  <c r="AL302" i="57"/>
  <c r="AM306" i="57"/>
  <c r="AL310" i="57"/>
  <c r="AM314" i="57"/>
  <c r="AL318" i="57"/>
  <c r="AM322" i="57"/>
  <c r="AL326" i="57"/>
  <c r="AM330" i="57"/>
  <c r="AL334" i="57"/>
  <c r="AM338" i="57"/>
  <c r="AL342" i="57"/>
  <c r="AM346" i="57"/>
  <c r="AL350" i="57"/>
  <c r="AM354" i="57"/>
  <c r="AL358" i="57"/>
  <c r="AM362" i="57"/>
  <c r="AL366" i="57"/>
  <c r="AM370" i="57"/>
  <c r="AL374" i="57"/>
  <c r="AM378" i="57"/>
  <c r="AL382" i="57"/>
  <c r="AM386" i="57"/>
  <c r="AL390" i="57"/>
  <c r="AM394" i="57"/>
  <c r="AL398" i="57"/>
  <c r="AM402" i="57"/>
  <c r="AL406" i="57"/>
  <c r="AM410" i="57"/>
  <c r="AL414" i="57"/>
  <c r="AM418" i="57"/>
  <c r="AL422" i="57"/>
  <c r="AM426" i="57"/>
  <c r="AL430" i="57"/>
  <c r="AM434" i="57"/>
  <c r="AL438" i="57"/>
  <c r="AM442" i="57"/>
  <c r="AL446" i="57"/>
  <c r="AM450" i="57"/>
  <c r="AL454" i="57"/>
  <c r="AM458" i="57"/>
  <c r="AL462" i="57"/>
  <c r="AM466" i="57"/>
  <c r="AL470" i="57"/>
  <c r="AM474" i="57"/>
  <c r="AL208" i="57"/>
  <c r="AL216" i="57"/>
  <c r="AL224" i="57"/>
  <c r="AL232" i="57"/>
  <c r="AL240" i="57"/>
  <c r="AL248" i="57"/>
  <c r="AL256" i="57"/>
  <c r="AL264" i="57"/>
  <c r="AL272" i="57"/>
  <c r="AL280" i="57"/>
  <c r="AL288" i="57"/>
  <c r="AL296" i="57"/>
  <c r="AL304" i="57"/>
  <c r="AL312" i="57"/>
  <c r="AL320" i="57"/>
  <c r="AL328" i="57"/>
  <c r="AL336" i="57"/>
  <c r="AL344" i="57"/>
  <c r="AL352" i="57"/>
  <c r="AL360" i="57"/>
  <c r="AL368" i="57"/>
  <c r="AL376" i="57"/>
  <c r="AL384" i="57"/>
  <c r="AL392" i="57"/>
  <c r="AL400" i="57"/>
  <c r="AL408" i="57"/>
  <c r="AL416" i="57"/>
  <c r="AL424" i="57"/>
  <c r="AL432" i="57"/>
  <c r="AL440" i="57"/>
  <c r="AL448" i="57"/>
  <c r="AL456" i="57"/>
  <c r="AL464" i="57"/>
  <c r="AL472" i="57"/>
  <c r="AL480" i="57"/>
  <c r="AL488" i="57"/>
  <c r="AL496" i="57"/>
  <c r="AL504" i="57"/>
  <c r="AL512" i="57"/>
  <c r="AL520" i="57"/>
  <c r="AL528" i="57"/>
  <c r="AL536" i="57"/>
  <c r="AL544" i="57"/>
  <c r="AL552" i="57"/>
  <c r="AL560" i="57"/>
  <c r="AL568" i="57"/>
  <c r="AL576" i="57"/>
  <c r="AL584" i="57"/>
  <c r="AL592" i="57"/>
  <c r="AL600" i="57"/>
  <c r="AL608" i="57"/>
  <c r="AL193" i="57"/>
  <c r="AL8" i="57"/>
  <c r="AL32" i="57"/>
  <c r="AL40" i="57"/>
  <c r="AL48" i="57"/>
  <c r="AL72" i="57"/>
  <c r="AL80" i="57"/>
  <c r="AL96" i="57"/>
  <c r="AL112" i="57"/>
  <c r="AL152" i="57"/>
  <c r="AL160" i="57"/>
  <c r="AL168" i="57"/>
  <c r="AL9" i="57"/>
  <c r="AM13" i="57"/>
  <c r="AL17" i="57"/>
  <c r="AM21" i="57"/>
  <c r="AL25" i="57"/>
  <c r="AM29" i="57"/>
  <c r="AL41" i="57"/>
  <c r="AM45" i="57"/>
  <c r="AL49" i="57"/>
  <c r="AM53" i="57"/>
  <c r="AL65" i="57"/>
  <c r="AL73" i="57"/>
  <c r="AM77" i="57"/>
  <c r="AL89" i="57"/>
  <c r="AM93" i="57"/>
  <c r="AL105" i="57"/>
  <c r="AM109" i="57"/>
  <c r="AL113" i="57"/>
  <c r="AM117" i="57"/>
  <c r="AL121" i="57"/>
  <c r="AL129" i="57"/>
  <c r="AM133" i="57"/>
  <c r="AL137" i="57"/>
  <c r="AM141" i="57"/>
  <c r="AL145" i="57"/>
  <c r="AM149" i="57"/>
  <c r="AL153" i="57"/>
  <c r="AM157" i="57"/>
  <c r="AM165" i="57"/>
  <c r="AL177" i="57"/>
  <c r="AM181" i="57"/>
  <c r="AL2" i="57"/>
  <c r="AM6" i="57"/>
  <c r="AL10" i="57"/>
  <c r="AM14" i="57"/>
  <c r="AL18" i="57"/>
  <c r="AM22" i="57"/>
  <c r="AL26" i="57"/>
  <c r="AM30" i="57"/>
  <c r="AL34" i="57"/>
  <c r="AM38" i="57"/>
  <c r="AL42" i="57"/>
  <c r="AM46" i="57"/>
  <c r="AL50" i="57"/>
  <c r="AM54" i="57"/>
  <c r="AL58" i="57"/>
  <c r="AM62" i="57"/>
  <c r="AL66" i="57"/>
  <c r="AM70" i="57"/>
  <c r="AL74" i="57"/>
  <c r="AM78" i="57"/>
  <c r="AL82" i="57"/>
  <c r="AM86" i="57"/>
  <c r="AL90" i="57"/>
  <c r="AM94" i="57"/>
  <c r="AL98" i="57"/>
  <c r="AM102" i="57"/>
  <c r="AL106" i="57"/>
  <c r="AM110" i="57"/>
  <c r="AL114" i="57"/>
  <c r="AM118" i="57"/>
  <c r="AL122" i="57"/>
  <c r="AM126" i="57"/>
  <c r="AL130" i="57"/>
  <c r="AM134" i="57"/>
  <c r="AL138" i="57"/>
  <c r="AM142" i="57"/>
  <c r="AL146" i="57"/>
  <c r="AM150" i="57"/>
  <c r="AL154" i="57"/>
  <c r="AM158" i="57"/>
  <c r="AL162" i="57"/>
  <c r="AM166" i="57"/>
  <c r="AL170" i="57"/>
  <c r="AM174" i="57"/>
  <c r="AL178" i="57"/>
  <c r="AL16" i="57"/>
  <c r="AL24" i="57"/>
  <c r="AL56" i="57"/>
  <c r="AL64" i="57"/>
  <c r="AL88" i="57"/>
  <c r="AL104" i="57"/>
  <c r="AL120" i="57"/>
  <c r="AL128" i="57"/>
  <c r="AL136" i="57"/>
  <c r="AL144" i="57"/>
  <c r="AL176" i="57"/>
  <c r="AL184" i="57"/>
  <c r="AL192" i="57"/>
  <c r="AL200" i="57"/>
  <c r="AM5" i="57"/>
  <c r="AL33" i="57"/>
  <c r="AM37" i="57"/>
  <c r="AL57" i="57"/>
  <c r="AM61" i="57"/>
  <c r="AM69" i="57"/>
  <c r="AL81" i="57"/>
  <c r="AM85" i="57"/>
  <c r="AL97" i="57"/>
  <c r="AM101" i="57"/>
  <c r="AM125" i="57"/>
  <c r="AL161" i="57"/>
  <c r="AL169" i="57"/>
  <c r="AM173" i="57"/>
  <c r="AL185" i="57"/>
  <c r="AM189" i="57"/>
  <c r="AL3" i="57"/>
  <c r="AM7" i="57"/>
  <c r="AL11" i="57"/>
  <c r="AM15" i="57"/>
  <c r="AL19" i="57"/>
  <c r="AM23" i="57"/>
  <c r="AL27" i="57"/>
  <c r="AM31" i="57"/>
  <c r="AL35" i="57"/>
  <c r="AM39" i="57"/>
  <c r="AL43" i="57"/>
  <c r="AM47" i="57"/>
  <c r="AL51" i="57"/>
  <c r="AM55" i="57"/>
  <c r="AL59" i="57"/>
  <c r="AM63" i="57"/>
  <c r="AL67" i="57"/>
  <c r="AM71" i="57"/>
  <c r="AL75" i="57"/>
  <c r="AM79" i="57"/>
  <c r="AL83" i="57"/>
  <c r="AM87" i="57"/>
  <c r="AL91" i="57"/>
  <c r="AM95" i="57"/>
  <c r="AL99" i="57"/>
  <c r="AM103" i="57"/>
  <c r="AL107" i="57"/>
  <c r="AM111" i="57"/>
  <c r="AL115" i="57"/>
  <c r="AM119" i="57"/>
  <c r="AL123" i="57"/>
  <c r="AM127" i="57"/>
  <c r="AL131" i="57"/>
  <c r="AM135" i="57"/>
  <c r="AL139" i="57"/>
  <c r="AM143" i="57"/>
  <c r="AL147" i="57"/>
  <c r="AM151" i="57"/>
  <c r="AL155" i="57"/>
  <c r="AM159" i="57"/>
  <c r="AL163" i="57"/>
  <c r="AM167" i="57"/>
  <c r="AL171" i="57"/>
  <c r="AM175" i="57"/>
  <c r="AL4" i="57"/>
  <c r="AM8" i="57"/>
  <c r="AL12" i="57"/>
  <c r="AM16" i="57"/>
  <c r="AL20" i="57"/>
  <c r="AM24" i="57"/>
  <c r="AL28" i="57"/>
  <c r="AM32" i="57"/>
  <c r="AL36" i="57"/>
  <c r="AM40" i="57"/>
  <c r="AL44" i="57"/>
  <c r="AM48" i="57"/>
  <c r="AL52" i="57"/>
  <c r="AM56" i="57"/>
  <c r="AL60" i="57"/>
  <c r="AM64" i="57"/>
  <c r="AL68" i="57"/>
  <c r="AM72" i="57"/>
  <c r="AL76" i="57"/>
  <c r="AM80" i="57"/>
  <c r="AL84" i="57"/>
  <c r="AM88" i="57"/>
  <c r="AL92" i="57"/>
  <c r="AM96" i="57"/>
  <c r="AL100" i="57"/>
  <c r="AM104" i="57"/>
  <c r="AL108" i="57"/>
  <c r="AM112" i="57"/>
  <c r="AL116" i="57"/>
  <c r="AM120" i="57"/>
  <c r="AL124" i="57"/>
  <c r="AM128" i="57"/>
  <c r="AL132" i="57"/>
  <c r="AM136" i="57"/>
  <c r="AL140" i="57"/>
  <c r="AM144" i="57"/>
  <c r="AL148" i="57"/>
  <c r="AM152" i="57"/>
  <c r="AL156" i="57"/>
  <c r="AM160" i="57"/>
  <c r="AL164" i="57"/>
  <c r="AM168" i="57"/>
  <c r="AL172" i="57"/>
  <c r="AM176" i="57"/>
  <c r="AL180" i="57"/>
  <c r="AM184" i="57"/>
  <c r="AL188" i="57"/>
  <c r="AM192" i="57"/>
  <c r="AL196" i="57"/>
  <c r="AM200" i="57"/>
  <c r="AL204" i="57"/>
  <c r="AM208" i="57"/>
  <c r="AL212" i="57"/>
  <c r="AM216" i="57"/>
  <c r="AL220" i="57"/>
  <c r="AM224" i="57"/>
  <c r="AL228" i="57"/>
  <c r="AM232" i="57"/>
  <c r="AL236" i="57"/>
  <c r="AM240" i="57"/>
  <c r="AL244" i="57"/>
  <c r="AM248" i="57"/>
  <c r="AL252" i="57"/>
  <c r="AM256" i="57"/>
  <c r="AL260" i="57"/>
  <c r="AM264" i="57"/>
  <c r="AL268" i="57"/>
  <c r="AM272" i="57"/>
  <c r="AL276" i="57"/>
  <c r="AM280" i="57"/>
  <c r="AL284" i="57"/>
  <c r="AM288" i="57"/>
  <c r="AL292" i="57"/>
  <c r="AM296" i="57"/>
  <c r="AL300" i="57"/>
  <c r="AM304" i="57"/>
  <c r="AL308" i="57"/>
  <c r="AM312" i="57"/>
  <c r="AL316" i="57"/>
  <c r="AM320" i="57"/>
  <c r="AL324" i="57"/>
  <c r="AM328" i="57"/>
  <c r="AL332" i="57"/>
  <c r="AM336" i="57"/>
  <c r="AL340" i="57"/>
  <c r="AM344" i="57"/>
  <c r="AL348" i="57"/>
  <c r="AM352" i="57"/>
  <c r="AL356" i="57"/>
  <c r="AM360" i="57"/>
  <c r="AL364" i="57"/>
  <c r="AM368" i="57"/>
  <c r="AL372" i="57"/>
  <c r="AM376" i="57"/>
  <c r="AL380" i="57"/>
  <c r="AM384" i="57"/>
  <c r="AL388" i="57"/>
  <c r="AM392" i="57"/>
  <c r="AL396" i="57"/>
  <c r="AM400" i="57"/>
  <c r="AL404" i="57"/>
  <c r="AM408" i="57"/>
  <c r="AL412" i="57"/>
  <c r="AM416" i="57"/>
  <c r="AL420" i="57"/>
  <c r="AM424" i="57"/>
  <c r="AL428" i="57"/>
  <c r="AM432" i="57"/>
  <c r="AL436" i="57"/>
  <c r="AM440" i="57"/>
  <c r="AL444" i="57"/>
  <c r="AM448" i="57"/>
  <c r="AL452" i="57"/>
  <c r="AM456" i="57"/>
  <c r="AL460" i="57"/>
  <c r="AM464" i="57"/>
  <c r="AL468" i="57"/>
  <c r="AM472" i="57"/>
  <c r="AL476" i="57"/>
  <c r="AL5" i="57"/>
  <c r="AM9" i="57"/>
  <c r="AM17" i="57"/>
  <c r="AL21" i="57"/>
  <c r="AM25" i="57"/>
  <c r="AM33" i="57"/>
  <c r="AL37" i="57"/>
  <c r="AM41" i="57"/>
  <c r="AL45" i="57"/>
  <c r="AM49" i="57"/>
  <c r="AL53" i="57"/>
  <c r="AM57" i="57"/>
  <c r="AL61" i="57"/>
  <c r="AM65" i="57"/>
  <c r="AL69" i="57"/>
  <c r="AM73" i="57"/>
  <c r="AL77" i="57"/>
  <c r="AM81" i="57"/>
  <c r="AL85" i="57"/>
  <c r="AM89" i="57"/>
  <c r="AL93" i="57"/>
  <c r="AM97" i="57"/>
  <c r="AL101" i="57"/>
  <c r="AM105" i="57"/>
  <c r="AL109" i="57"/>
  <c r="AM113" i="57"/>
  <c r="AL117" i="57"/>
  <c r="AM121" i="57"/>
  <c r="AL125" i="57"/>
  <c r="AM129" i="57"/>
  <c r="AL133" i="57"/>
  <c r="AM137" i="57"/>
  <c r="AL141" i="57"/>
  <c r="AM145" i="57"/>
  <c r="AL149" i="57"/>
  <c r="AM153" i="57"/>
  <c r="AL157" i="57"/>
  <c r="AM161" i="57"/>
  <c r="AL165" i="57"/>
  <c r="AM169" i="57"/>
  <c r="AL173" i="57"/>
  <c r="AM177" i="57"/>
  <c r="AL181" i="57"/>
  <c r="AM185" i="57"/>
  <c r="AL189" i="57"/>
  <c r="AM193" i="57"/>
  <c r="AL197" i="57"/>
  <c r="AM201" i="57"/>
  <c r="AL205" i="57"/>
  <c r="AM209" i="57"/>
  <c r="AL213" i="57"/>
  <c r="AM217" i="57"/>
  <c r="AL221" i="57"/>
  <c r="AM225" i="57"/>
  <c r="AL229" i="57"/>
  <c r="AM233" i="57"/>
  <c r="AL237" i="57"/>
  <c r="AM241" i="57"/>
  <c r="AL245" i="57"/>
  <c r="AM249" i="57"/>
  <c r="AL253" i="57"/>
  <c r="AM257" i="57"/>
  <c r="AL261" i="57"/>
  <c r="AM265" i="57"/>
  <c r="AL269" i="57"/>
  <c r="AM273" i="57"/>
  <c r="AL277" i="57"/>
  <c r="AM281" i="57"/>
  <c r="AL285" i="57"/>
  <c r="AM289" i="57"/>
  <c r="AL293" i="57"/>
  <c r="AM297" i="57"/>
  <c r="AL301" i="57"/>
  <c r="AM305" i="57"/>
  <c r="AL309" i="57"/>
  <c r="AM313" i="57"/>
  <c r="AL317" i="57"/>
  <c r="AM321" i="57"/>
  <c r="AL325" i="57"/>
  <c r="AM329" i="57"/>
  <c r="AL333" i="57"/>
  <c r="AM337" i="57"/>
  <c r="AL341" i="57"/>
  <c r="AM345" i="57"/>
  <c r="AL349" i="57"/>
  <c r="AM353" i="57"/>
  <c r="AL357" i="57"/>
  <c r="AM361" i="57"/>
  <c r="AL365" i="57"/>
  <c r="AM369" i="57"/>
  <c r="AL373" i="57"/>
  <c r="AM377" i="57"/>
  <c r="AL381" i="57"/>
  <c r="AM385" i="57"/>
  <c r="AL389" i="57"/>
  <c r="AM393" i="57"/>
  <c r="AL397" i="57"/>
  <c r="AM401" i="57"/>
  <c r="AL405" i="57"/>
  <c r="AM409" i="57"/>
  <c r="AL413" i="57"/>
  <c r="AM417" i="57"/>
  <c r="AL421" i="57"/>
  <c r="AM425" i="57"/>
  <c r="AL429" i="57"/>
  <c r="AM433" i="57"/>
  <c r="AL437" i="57"/>
  <c r="AM441" i="57"/>
  <c r="AL445" i="57"/>
  <c r="AM449" i="57"/>
  <c r="AL453" i="57"/>
  <c r="AM457" i="57"/>
  <c r="AL461" i="57"/>
  <c r="AM465" i="57"/>
  <c r="AL469" i="57"/>
  <c r="AM473" i="57"/>
  <c r="AL477" i="57"/>
  <c r="AM481" i="57"/>
  <c r="AL485" i="57"/>
  <c r="AM489" i="57"/>
  <c r="AL493" i="57"/>
  <c r="AM497" i="57"/>
  <c r="AL501" i="57"/>
  <c r="AM505" i="57"/>
  <c r="AL509" i="57"/>
  <c r="AM513" i="57"/>
  <c r="AL517" i="57"/>
  <c r="AM521" i="57"/>
  <c r="AL525" i="57"/>
  <c r="AM529" i="57"/>
  <c r="AL533" i="57"/>
  <c r="AM537" i="57"/>
  <c r="AL541" i="57"/>
  <c r="AM545" i="57"/>
  <c r="AL549" i="57"/>
  <c r="AM553" i="57"/>
  <c r="AL557" i="57"/>
  <c r="AL478" i="57"/>
  <c r="AM482" i="57"/>
  <c r="AL486" i="57"/>
  <c r="AM490" i="57"/>
  <c r="AL494" i="57"/>
  <c r="AM498" i="57"/>
  <c r="AL502" i="57"/>
  <c r="AM506" i="57"/>
  <c r="AL510" i="57"/>
  <c r="AM514" i="57"/>
  <c r="AL518" i="57"/>
  <c r="AM522" i="57"/>
  <c r="AL526" i="57"/>
  <c r="AM530" i="57"/>
  <c r="AL534" i="57"/>
  <c r="AM538" i="57"/>
  <c r="AL542" i="57"/>
  <c r="AM546" i="57"/>
  <c r="AL550" i="57"/>
  <c r="AM554" i="57"/>
  <c r="AL558" i="57"/>
  <c r="AM562" i="57"/>
  <c r="AL566" i="57"/>
  <c r="AM570" i="57"/>
  <c r="AL574" i="57"/>
  <c r="AM578" i="57"/>
  <c r="AL582" i="57"/>
  <c r="AM586" i="57"/>
  <c r="AL590" i="57"/>
  <c r="AM594" i="57"/>
  <c r="AL598" i="57"/>
  <c r="AM602" i="57"/>
  <c r="AL606" i="57"/>
  <c r="AM610" i="57"/>
  <c r="AL614" i="57"/>
  <c r="AM618" i="57"/>
  <c r="AL622" i="57"/>
  <c r="AM626" i="57"/>
  <c r="AL630" i="57"/>
  <c r="AM634" i="57"/>
  <c r="AL638" i="57"/>
  <c r="AM642" i="57"/>
  <c r="AL646" i="57"/>
  <c r="AM650" i="57"/>
  <c r="AL654" i="57"/>
  <c r="AM658" i="57"/>
  <c r="AL662" i="57"/>
  <c r="AM666" i="57"/>
  <c r="AL670" i="57"/>
  <c r="AM674" i="57"/>
  <c r="AL678" i="57"/>
  <c r="AM682" i="57"/>
  <c r="AL686" i="57"/>
  <c r="AM690" i="57"/>
  <c r="AL694" i="57"/>
  <c r="AM698" i="57"/>
  <c r="AL702" i="57"/>
  <c r="AM706" i="57"/>
  <c r="AL710" i="57"/>
  <c r="AM714" i="57"/>
  <c r="AL718" i="57"/>
  <c r="AM722" i="57"/>
  <c r="AL726" i="57"/>
  <c r="AM730" i="57"/>
  <c r="AL734" i="57"/>
  <c r="AM738" i="57"/>
  <c r="AL742" i="57"/>
  <c r="AM746" i="57"/>
  <c r="AL750" i="57"/>
  <c r="AM754" i="57"/>
  <c r="AL758" i="57"/>
  <c r="AM762" i="57"/>
  <c r="AL766" i="57"/>
  <c r="AM770" i="57"/>
  <c r="AL774" i="57"/>
  <c r="AM778" i="57"/>
  <c r="AL782" i="57"/>
  <c r="AM786" i="57"/>
  <c r="AL790" i="57"/>
  <c r="AM794" i="57"/>
  <c r="AL798" i="57"/>
  <c r="AM802" i="57"/>
  <c r="AL806" i="57"/>
  <c r="AM810" i="57"/>
  <c r="AL814" i="57"/>
  <c r="AM818" i="57"/>
  <c r="AL822" i="57"/>
  <c r="AM826" i="57"/>
  <c r="AL830" i="57"/>
  <c r="AM835" i="57"/>
  <c r="AL839" i="57"/>
  <c r="AM843" i="57"/>
  <c r="AL847" i="57"/>
  <c r="AM851" i="57"/>
  <c r="AL855" i="57"/>
  <c r="AM859" i="57"/>
  <c r="AL863" i="57"/>
  <c r="AM867" i="57"/>
  <c r="AL871" i="57"/>
  <c r="AM875" i="57"/>
  <c r="AL879" i="57"/>
  <c r="AM883" i="57"/>
  <c r="AL887" i="57"/>
  <c r="AM891" i="57"/>
  <c r="AL895" i="57"/>
  <c r="AM899" i="57"/>
  <c r="AL903" i="57"/>
  <c r="AM907" i="57"/>
  <c r="AL911" i="57"/>
  <c r="AM915" i="57"/>
  <c r="AL919" i="57"/>
  <c r="AM923" i="57"/>
  <c r="AL927" i="57"/>
  <c r="AM931" i="57"/>
  <c r="AL935" i="57"/>
  <c r="AM939" i="57"/>
  <c r="AL943" i="57"/>
  <c r="AM947" i="57"/>
  <c r="AL951" i="57"/>
  <c r="AM955" i="57"/>
  <c r="AL959" i="57"/>
  <c r="AM963" i="57"/>
  <c r="AL967" i="57"/>
  <c r="AM971" i="57"/>
  <c r="AL975" i="57"/>
  <c r="AM979" i="57"/>
  <c r="AL983" i="57"/>
  <c r="AM987" i="57"/>
  <c r="AL991" i="57"/>
  <c r="AM995" i="57"/>
  <c r="AL999" i="57"/>
  <c r="AM1003" i="57"/>
  <c r="AL1007" i="57"/>
  <c r="AM1011" i="57"/>
  <c r="AL1015" i="57"/>
  <c r="AM1019" i="57"/>
  <c r="AL1023" i="57"/>
  <c r="AM1027" i="57"/>
  <c r="AL1031" i="57"/>
  <c r="AM1035" i="57"/>
  <c r="AL1039" i="57"/>
  <c r="AM1043" i="57"/>
  <c r="AL1047" i="57"/>
  <c r="AM1051" i="57"/>
  <c r="AL1055" i="57"/>
  <c r="AM1059" i="57"/>
  <c r="AL1063" i="57"/>
  <c r="AM1067" i="57"/>
  <c r="AL1071" i="57"/>
  <c r="AM1075" i="57"/>
  <c r="AL1079" i="57"/>
  <c r="AM1083" i="57"/>
  <c r="AL1087" i="57"/>
  <c r="AM1091" i="57"/>
  <c r="AL1095" i="57"/>
  <c r="AM1099" i="57"/>
  <c r="AL1103" i="57"/>
  <c r="AM1107" i="57"/>
  <c r="AL1111" i="57"/>
  <c r="AM1115" i="57"/>
  <c r="AL1119" i="57"/>
  <c r="AM1123" i="57"/>
  <c r="AL1127" i="57"/>
  <c r="AM1131" i="57"/>
  <c r="AL1135" i="57"/>
  <c r="AM1139" i="57"/>
  <c r="AL1143" i="57"/>
  <c r="AM1147" i="57"/>
  <c r="AL1151" i="57"/>
  <c r="AM1155" i="57"/>
  <c r="AL616" i="57"/>
  <c r="AL624" i="57"/>
  <c r="AL632" i="57"/>
  <c r="AL640" i="57"/>
  <c r="AL648" i="57"/>
  <c r="AL656" i="57"/>
  <c r="AL664" i="57"/>
  <c r="AL672" i="57"/>
  <c r="AL680" i="57"/>
  <c r="AL688" i="57"/>
  <c r="AL696" i="57"/>
  <c r="AL704" i="57"/>
  <c r="AL712" i="57"/>
  <c r="AL720" i="57"/>
  <c r="AL728" i="57"/>
  <c r="AL736" i="57"/>
  <c r="AL744" i="57"/>
  <c r="AL752" i="57"/>
  <c r="AL760" i="57"/>
  <c r="AL768" i="57"/>
  <c r="AL776" i="57"/>
  <c r="AL784" i="57"/>
  <c r="AL792" i="57"/>
  <c r="AL800" i="57"/>
  <c r="AL808" i="57"/>
  <c r="AL816" i="57"/>
  <c r="AM820" i="57"/>
  <c r="AL824" i="57"/>
  <c r="AM828" i="57"/>
  <c r="AL833" i="57"/>
  <c r="AM837" i="57"/>
  <c r="AL841" i="57"/>
  <c r="AM845" i="57"/>
  <c r="AL849" i="57"/>
  <c r="AM853" i="57"/>
  <c r="AL857" i="57"/>
  <c r="AM861" i="57"/>
  <c r="AL865" i="57"/>
  <c r="AM869" i="57"/>
  <c r="AL873" i="57"/>
  <c r="AM877" i="57"/>
  <c r="AL881" i="57"/>
  <c r="AM885" i="57"/>
  <c r="AL889" i="57"/>
  <c r="AM893" i="57"/>
  <c r="AL897" i="57"/>
  <c r="AM901" i="57"/>
  <c r="AL905" i="57"/>
  <c r="AM909" i="57"/>
  <c r="AL913" i="57"/>
  <c r="AM917" i="57"/>
  <c r="AL921" i="57"/>
  <c r="AM925" i="57"/>
  <c r="AL929" i="57"/>
  <c r="AM933" i="57"/>
  <c r="AL937" i="57"/>
  <c r="AM941" i="57"/>
  <c r="AL945" i="57"/>
  <c r="AM949" i="57"/>
  <c r="AL953" i="57"/>
  <c r="AM957" i="57"/>
  <c r="AL961" i="57"/>
  <c r="AM965" i="57"/>
  <c r="AL969" i="57"/>
  <c r="AM973" i="57"/>
  <c r="AL977" i="57"/>
  <c r="AM981" i="57"/>
  <c r="AL985" i="57"/>
  <c r="AM989" i="57"/>
  <c r="AL993" i="57"/>
  <c r="AM997" i="57"/>
  <c r="AL1001" i="57"/>
  <c r="AM1005" i="57"/>
  <c r="AL1009" i="57"/>
  <c r="AM1013" i="57"/>
  <c r="AL1017" i="57"/>
  <c r="AM1021" i="57"/>
  <c r="AL1025" i="57"/>
  <c r="AM1029" i="57"/>
  <c r="AL1033" i="57"/>
  <c r="AM1037" i="57"/>
  <c r="AL1041" i="57"/>
  <c r="AM1045" i="57"/>
  <c r="AL1049" i="57"/>
  <c r="AM1053" i="57"/>
  <c r="AL1057" i="57"/>
  <c r="AM1061" i="57"/>
  <c r="AL1065" i="57"/>
  <c r="AM1069" i="57"/>
  <c r="AL1073" i="57"/>
  <c r="AM1077" i="57"/>
  <c r="AL1081" i="57"/>
  <c r="AM1085" i="57"/>
  <c r="AL1089" i="57"/>
  <c r="AM1093" i="57"/>
  <c r="AL1097" i="57"/>
  <c r="AM1101" i="57"/>
  <c r="AL1105" i="57"/>
  <c r="AM1109" i="57"/>
  <c r="AL1113" i="57"/>
  <c r="AM1117" i="57"/>
  <c r="AL1121" i="57"/>
  <c r="AM1125" i="57"/>
  <c r="AL1129" i="57"/>
  <c r="AM1133" i="57"/>
  <c r="AL1137" i="57"/>
  <c r="AM1141" i="57"/>
  <c r="AL1145" i="57"/>
  <c r="AM1149" i="57"/>
  <c r="AL1153" i="57"/>
  <c r="AM1157" i="57"/>
  <c r="AL1161" i="57"/>
  <c r="AM197" i="57"/>
  <c r="AL201" i="57"/>
  <c r="AM205" i="57"/>
  <c r="AL209" i="57"/>
  <c r="AM213" i="57"/>
  <c r="AL217" i="57"/>
  <c r="AM221" i="57"/>
  <c r="AL225" i="57"/>
  <c r="AM229" i="57"/>
  <c r="AL233" i="57"/>
  <c r="AM237" i="57"/>
  <c r="AL241" i="57"/>
  <c r="AM245" i="57"/>
  <c r="AL249" i="57"/>
  <c r="AM253" i="57"/>
  <c r="AL257" i="57"/>
  <c r="AM261" i="57"/>
  <c r="AL265" i="57"/>
  <c r="AM269" i="57"/>
  <c r="AL273" i="57"/>
  <c r="AM277" i="57"/>
  <c r="AL281" i="57"/>
  <c r="AM285" i="57"/>
  <c r="AL289" i="57"/>
  <c r="AM293" i="57"/>
  <c r="AL297" i="57"/>
  <c r="AM301" i="57"/>
  <c r="AL305" i="57"/>
  <c r="AM309" i="57"/>
  <c r="AL313" i="57"/>
  <c r="AM317" i="57"/>
  <c r="AL321" i="57"/>
  <c r="AM325" i="57"/>
  <c r="AL329" i="57"/>
  <c r="AM333" i="57"/>
  <c r="AL337" i="57"/>
  <c r="AM341" i="57"/>
  <c r="AL345" i="57"/>
  <c r="AM349" i="57"/>
  <c r="AL353" i="57"/>
  <c r="AM357" i="57"/>
  <c r="AL361" i="57"/>
  <c r="AM365" i="57"/>
  <c r="AL369" i="57"/>
  <c r="AM373" i="57"/>
  <c r="AL377" i="57"/>
  <c r="AM381" i="57"/>
  <c r="AL385" i="57"/>
  <c r="AM389" i="57"/>
  <c r="AL393" i="57"/>
  <c r="AM397" i="57"/>
  <c r="AL401" i="57"/>
  <c r="AM405" i="57"/>
  <c r="AL409" i="57"/>
  <c r="AM413" i="57"/>
  <c r="AL417" i="57"/>
  <c r="AM421" i="57"/>
  <c r="AL425" i="57"/>
  <c r="AM429" i="57"/>
  <c r="AL433" i="57"/>
  <c r="AM437" i="57"/>
  <c r="AL441" i="57"/>
  <c r="AM445" i="57"/>
  <c r="AL449" i="57"/>
  <c r="AM453" i="57"/>
  <c r="AL457" i="57"/>
  <c r="AM461" i="57"/>
  <c r="AL465" i="57"/>
  <c r="AM469" i="57"/>
  <c r="AL473" i="57"/>
  <c r="AM477" i="57"/>
  <c r="AL481" i="57"/>
  <c r="AM485" i="57"/>
  <c r="AL489" i="57"/>
  <c r="AM493" i="57"/>
  <c r="AL497" i="57"/>
  <c r="AM501" i="57"/>
  <c r="AL505" i="57"/>
  <c r="AM509" i="57"/>
  <c r="AL513" i="57"/>
  <c r="AM517" i="57"/>
  <c r="AL521" i="57"/>
  <c r="AM525" i="57"/>
  <c r="AL529" i="57"/>
  <c r="AM533" i="57"/>
  <c r="AL537" i="57"/>
  <c r="AM541" i="57"/>
  <c r="AL545" i="57"/>
  <c r="AM549" i="57"/>
  <c r="AL553" i="57"/>
  <c r="AM557" i="57"/>
  <c r="AL561" i="57"/>
  <c r="AM565" i="57"/>
  <c r="AL569" i="57"/>
  <c r="AM573" i="57"/>
  <c r="AL577" i="57"/>
  <c r="AM581" i="57"/>
  <c r="AL585" i="57"/>
  <c r="AM589" i="57"/>
  <c r="AL593" i="57"/>
  <c r="AM597" i="57"/>
  <c r="AL601" i="57"/>
  <c r="AM605" i="57"/>
  <c r="AL609" i="57"/>
  <c r="AM613" i="57"/>
  <c r="AL617" i="57"/>
  <c r="AM621" i="57"/>
  <c r="AL625" i="57"/>
  <c r="AM629" i="57"/>
  <c r="AL633" i="57"/>
  <c r="AM637" i="57"/>
  <c r="AL641" i="57"/>
  <c r="AM645" i="57"/>
  <c r="AL649" i="57"/>
  <c r="AM653" i="57"/>
  <c r="AL657" i="57"/>
  <c r="AM661" i="57"/>
  <c r="AL665" i="57"/>
  <c r="AM669" i="57"/>
  <c r="AL673" i="57"/>
  <c r="AM677" i="57"/>
  <c r="AL681" i="57"/>
  <c r="AM685" i="57"/>
  <c r="AL689" i="57"/>
  <c r="AM693" i="57"/>
  <c r="AL697" i="57"/>
  <c r="AM701" i="57"/>
  <c r="AL705" i="57"/>
  <c r="AM709" i="57"/>
  <c r="AL713" i="57"/>
  <c r="AM717" i="57"/>
  <c r="AL721" i="57"/>
  <c r="AM725" i="57"/>
  <c r="AL729" i="57"/>
  <c r="AM733" i="57"/>
  <c r="AL737" i="57"/>
  <c r="AM741" i="57"/>
  <c r="AL745" i="57"/>
  <c r="AM749" i="57"/>
  <c r="AL753" i="57"/>
  <c r="AM757" i="57"/>
  <c r="AL761" i="57"/>
  <c r="AM765" i="57"/>
  <c r="AL769" i="57"/>
  <c r="AM773" i="57"/>
  <c r="AL777" i="57"/>
  <c r="AM781" i="57"/>
  <c r="AL785" i="57"/>
  <c r="AM789" i="57"/>
  <c r="AL793" i="57"/>
  <c r="AM797" i="57"/>
  <c r="AL801" i="57"/>
  <c r="AM805" i="57"/>
  <c r="AL809" i="57"/>
  <c r="AM813" i="57"/>
  <c r="AL817" i="57"/>
  <c r="AM821" i="57"/>
  <c r="AL825" i="57"/>
  <c r="AM829" i="57"/>
  <c r="AL834" i="57"/>
  <c r="AM838" i="57"/>
  <c r="AL842" i="57"/>
  <c r="AM846" i="57"/>
  <c r="AL850" i="57"/>
  <c r="AM854" i="57"/>
  <c r="AL858" i="57"/>
  <c r="AM862" i="57"/>
  <c r="AL866" i="57"/>
  <c r="AM870" i="57"/>
  <c r="AL874" i="57"/>
  <c r="AM878" i="57"/>
  <c r="AL882" i="57"/>
  <c r="AM886" i="57"/>
  <c r="AL890" i="57"/>
  <c r="AM894" i="57"/>
  <c r="AL898" i="57"/>
  <c r="AM902" i="57"/>
  <c r="AL906" i="57"/>
  <c r="AM910" i="57"/>
  <c r="AL914" i="57"/>
  <c r="AM918" i="57"/>
  <c r="AL922" i="57"/>
  <c r="AM926" i="57"/>
  <c r="AL930" i="57"/>
  <c r="AM934" i="57"/>
  <c r="AL938" i="57"/>
  <c r="AM942" i="57"/>
  <c r="AL946" i="57"/>
  <c r="AM950" i="57"/>
  <c r="AL954" i="57"/>
  <c r="AM958" i="57"/>
  <c r="AL962" i="57"/>
  <c r="AM966" i="57"/>
  <c r="AL970" i="57"/>
  <c r="AM974" i="57"/>
  <c r="AL978" i="57"/>
  <c r="AM982" i="57"/>
  <c r="AL986" i="57"/>
  <c r="AM990" i="57"/>
  <c r="AL994" i="57"/>
  <c r="AM998" i="57"/>
  <c r="AL1002" i="57"/>
  <c r="AM1006" i="57"/>
  <c r="AL1010" i="57"/>
  <c r="AM1014" i="57"/>
  <c r="AL1018" i="57"/>
  <c r="AM1022" i="57"/>
  <c r="AL1026" i="57"/>
  <c r="AM1030" i="57"/>
  <c r="AL1034" i="57"/>
  <c r="AM1038" i="57"/>
  <c r="AL1042" i="57"/>
  <c r="AM1046" i="57"/>
  <c r="AL1050" i="57"/>
  <c r="AM1054" i="57"/>
  <c r="AL1058" i="57"/>
  <c r="AM1062" i="57"/>
  <c r="AL1066" i="57"/>
  <c r="AM1070" i="57"/>
  <c r="AL1074" i="57"/>
  <c r="AM1078" i="57"/>
  <c r="AL1082" i="57"/>
  <c r="AM1086" i="57"/>
  <c r="AL1090" i="57"/>
  <c r="AM1094" i="57"/>
  <c r="AL1098" i="57"/>
  <c r="AM1102" i="57"/>
  <c r="AL1106" i="57"/>
  <c r="AM1110" i="57"/>
  <c r="AL1114" i="57"/>
  <c r="AM1118" i="57"/>
  <c r="AL1122" i="57"/>
  <c r="AM1126" i="57"/>
  <c r="AL1130" i="57"/>
  <c r="AM1134" i="57"/>
  <c r="AL1138" i="57"/>
  <c r="AM1142" i="57"/>
  <c r="AL1146" i="57"/>
  <c r="AM1150" i="57"/>
  <c r="AL1154" i="57"/>
  <c r="AM1158" i="57"/>
  <c r="AL1162" i="57"/>
  <c r="AM1166" i="57"/>
  <c r="AL1170" i="57"/>
  <c r="AM1174" i="57"/>
  <c r="AL1178" i="57"/>
  <c r="AM1182" i="57"/>
  <c r="AL1186" i="57"/>
  <c r="AM1190" i="57"/>
  <c r="AL1194" i="57"/>
  <c r="AM1198" i="57"/>
  <c r="AL1202" i="57"/>
  <c r="AM1206" i="57"/>
  <c r="AL1210" i="57"/>
  <c r="AM1214" i="57"/>
  <c r="AL1218" i="57"/>
  <c r="AM182" i="57"/>
  <c r="AL186" i="57"/>
  <c r="AM190" i="57"/>
  <c r="AL194" i="57"/>
  <c r="AM198" i="57"/>
  <c r="AL202" i="57"/>
  <c r="AM206" i="57"/>
  <c r="AL210" i="57"/>
  <c r="AM214" i="57"/>
  <c r="AL218" i="57"/>
  <c r="AM222" i="57"/>
  <c r="AL226" i="57"/>
  <c r="AM230" i="57"/>
  <c r="AL234" i="57"/>
  <c r="AM238" i="57"/>
  <c r="AL242" i="57"/>
  <c r="AM246" i="57"/>
  <c r="AL250" i="57"/>
  <c r="AM254" i="57"/>
  <c r="AL258" i="57"/>
  <c r="AM262" i="57"/>
  <c r="AL266" i="57"/>
  <c r="AM270" i="57"/>
  <c r="AL274" i="57"/>
  <c r="AM278" i="57"/>
  <c r="AL282" i="57"/>
  <c r="AM286" i="57"/>
  <c r="AL290" i="57"/>
  <c r="AM294" i="57"/>
  <c r="AL298" i="57"/>
  <c r="AM302" i="57"/>
  <c r="AL306" i="57"/>
  <c r="AM310" i="57"/>
  <c r="AL314" i="57"/>
  <c r="AM318" i="57"/>
  <c r="AL322" i="57"/>
  <c r="AM326" i="57"/>
  <c r="AL330" i="57"/>
  <c r="AM334" i="57"/>
  <c r="AL338" i="57"/>
  <c r="AM342" i="57"/>
  <c r="AL346" i="57"/>
  <c r="AM350" i="57"/>
  <c r="AL354" i="57"/>
  <c r="AM358" i="57"/>
  <c r="AL362" i="57"/>
  <c r="AM366" i="57"/>
  <c r="AL370" i="57"/>
  <c r="AM374" i="57"/>
  <c r="AL378" i="57"/>
  <c r="AM382" i="57"/>
  <c r="AL386" i="57"/>
  <c r="AM390" i="57"/>
  <c r="AL394" i="57"/>
  <c r="AM398" i="57"/>
  <c r="AL402" i="57"/>
  <c r="AM406" i="57"/>
  <c r="AL410" i="57"/>
  <c r="AM414" i="57"/>
  <c r="AL418" i="57"/>
  <c r="AM422" i="57"/>
  <c r="AL426" i="57"/>
  <c r="AM430" i="57"/>
  <c r="AL434" i="57"/>
  <c r="AM438" i="57"/>
  <c r="AL442" i="57"/>
  <c r="AM446" i="57"/>
  <c r="AL450" i="57"/>
  <c r="AM454" i="57"/>
  <c r="AL458" i="57"/>
  <c r="AM462" i="57"/>
  <c r="AL466" i="57"/>
  <c r="AM470" i="57"/>
  <c r="AL474" i="57"/>
  <c r="AM478" i="57"/>
  <c r="AL482" i="57"/>
  <c r="AM486" i="57"/>
  <c r="AL490" i="57"/>
  <c r="AM494" i="57"/>
  <c r="AL498" i="57"/>
  <c r="AM502" i="57"/>
  <c r="AL506" i="57"/>
  <c r="AM510" i="57"/>
  <c r="AL514" i="57"/>
  <c r="AM518" i="57"/>
  <c r="AL522" i="57"/>
  <c r="AM526" i="57"/>
  <c r="AL530" i="57"/>
  <c r="AM534" i="57"/>
  <c r="AL538" i="57"/>
  <c r="AM542" i="57"/>
  <c r="AL546" i="57"/>
  <c r="AM550" i="57"/>
  <c r="AL554" i="57"/>
  <c r="AM558" i="57"/>
  <c r="AL562" i="57"/>
  <c r="AM566" i="57"/>
  <c r="AL570" i="57"/>
  <c r="AM574" i="57"/>
  <c r="AL578" i="57"/>
  <c r="AM582" i="57"/>
  <c r="AL586" i="57"/>
  <c r="AM590" i="57"/>
  <c r="AL594" i="57"/>
  <c r="AM598" i="57"/>
  <c r="AL602" i="57"/>
  <c r="AM606" i="57"/>
  <c r="AL610" i="57"/>
  <c r="AM614" i="57"/>
  <c r="AL618" i="57"/>
  <c r="AM622" i="57"/>
  <c r="AL626" i="57"/>
  <c r="AM630" i="57"/>
  <c r="AL634" i="57"/>
  <c r="AM638" i="57"/>
  <c r="AL642" i="57"/>
  <c r="AM646" i="57"/>
  <c r="AL650" i="57"/>
  <c r="AM654" i="57"/>
  <c r="AL658" i="57"/>
  <c r="AM662" i="57"/>
  <c r="AL666" i="57"/>
  <c r="AM670" i="57"/>
  <c r="AL674" i="57"/>
  <c r="AM678" i="57"/>
  <c r="AL682" i="57"/>
  <c r="AM686" i="57"/>
  <c r="AL690" i="57"/>
  <c r="AM694" i="57"/>
  <c r="AL698" i="57"/>
  <c r="AM702" i="57"/>
  <c r="AL706" i="57"/>
  <c r="AM710" i="57"/>
  <c r="AL714" i="57"/>
  <c r="AM718" i="57"/>
  <c r="AL722" i="57"/>
  <c r="AM726" i="57"/>
  <c r="AL730" i="57"/>
  <c r="AM734" i="57"/>
  <c r="AL738" i="57"/>
  <c r="AM742" i="57"/>
  <c r="AL746" i="57"/>
  <c r="AM750" i="57"/>
  <c r="AL754" i="57"/>
  <c r="AM758" i="57"/>
  <c r="AL762" i="57"/>
  <c r="AM766" i="57"/>
  <c r="AL770" i="57"/>
  <c r="AM774" i="57"/>
  <c r="AL778" i="57"/>
  <c r="AM782" i="57"/>
  <c r="AL786" i="57"/>
  <c r="AM790" i="57"/>
  <c r="AL794" i="57"/>
  <c r="AM798" i="57"/>
  <c r="AL802" i="57"/>
  <c r="AM806" i="57"/>
  <c r="AL810" i="57"/>
  <c r="AM814" i="57"/>
  <c r="AL818" i="57"/>
  <c r="AM822" i="57"/>
  <c r="AL826" i="57"/>
  <c r="AM830" i="57"/>
  <c r="AL835" i="57"/>
  <c r="AM839" i="57"/>
  <c r="AL843" i="57"/>
  <c r="AM847" i="57"/>
  <c r="AL851" i="57"/>
  <c r="AM855" i="57"/>
  <c r="AL859" i="57"/>
  <c r="AM863" i="57"/>
  <c r="AL867" i="57"/>
  <c r="AM871" i="57"/>
  <c r="AL875" i="57"/>
  <c r="AM879" i="57"/>
  <c r="AL883" i="57"/>
  <c r="AM887" i="57"/>
  <c r="AL891" i="57"/>
  <c r="AM895" i="57"/>
  <c r="AL899" i="57"/>
  <c r="AM903" i="57"/>
  <c r="AL907" i="57"/>
  <c r="AM911" i="57"/>
  <c r="AL915" i="57"/>
  <c r="AM919" i="57"/>
  <c r="AL923" i="57"/>
  <c r="AM927" i="57"/>
  <c r="AL931" i="57"/>
  <c r="AM935" i="57"/>
  <c r="AL939" i="57"/>
  <c r="AM943" i="57"/>
  <c r="AL947" i="57"/>
  <c r="AM951" i="57"/>
  <c r="AL955" i="57"/>
  <c r="AM959" i="57"/>
  <c r="AL963" i="57"/>
  <c r="AM967" i="57"/>
  <c r="AL971" i="57"/>
  <c r="AM975" i="57"/>
  <c r="AL979" i="57"/>
  <c r="AM983" i="57"/>
  <c r="AL987" i="57"/>
  <c r="AM991" i="57"/>
  <c r="AL995" i="57"/>
  <c r="AM999" i="57"/>
  <c r="AL1003" i="57"/>
  <c r="AM1007" i="57"/>
  <c r="AL1011" i="57"/>
  <c r="AM1015" i="57"/>
  <c r="AL1019" i="57"/>
  <c r="AM1023" i="57"/>
  <c r="AL1027" i="57"/>
  <c r="AM1031" i="57"/>
  <c r="AL1035" i="57"/>
  <c r="AM1039" i="57"/>
  <c r="AL1043" i="57"/>
  <c r="AM1047" i="57"/>
  <c r="AL1051" i="57"/>
  <c r="AM1055" i="57"/>
  <c r="AL1059" i="57"/>
  <c r="AM1063" i="57"/>
  <c r="AL1067" i="57"/>
  <c r="AM1071" i="57"/>
  <c r="AL1075" i="57"/>
  <c r="AM1079" i="57"/>
  <c r="AL1083" i="57"/>
  <c r="AM1087" i="57"/>
  <c r="AL1091" i="57"/>
  <c r="AM1095" i="57"/>
  <c r="AL1099" i="57"/>
  <c r="AM1103" i="57"/>
  <c r="AL1107" i="57"/>
  <c r="AM1111" i="57"/>
  <c r="AL1115" i="57"/>
  <c r="AM1119" i="57"/>
  <c r="AL1123" i="57"/>
  <c r="AM1127" i="57"/>
  <c r="AL1131" i="57"/>
  <c r="AM1135" i="57"/>
  <c r="AL1139" i="57"/>
  <c r="AM1143" i="57"/>
  <c r="AL1147" i="57"/>
  <c r="AM1151" i="57"/>
  <c r="AL1155" i="57"/>
  <c r="AL179" i="57"/>
  <c r="AM183" i="57"/>
  <c r="AL187" i="57"/>
  <c r="AM191" i="57"/>
  <c r="AL195" i="57"/>
  <c r="AM199" i="57"/>
  <c r="AL203" i="57"/>
  <c r="AM207" i="57"/>
  <c r="AL211" i="57"/>
  <c r="AM215" i="57"/>
  <c r="AL219" i="57"/>
  <c r="AM223" i="57"/>
  <c r="AL227" i="57"/>
  <c r="AM231" i="57"/>
  <c r="AL235" i="57"/>
  <c r="AM239" i="57"/>
  <c r="AL243" i="57"/>
  <c r="AM247" i="57"/>
  <c r="AL251" i="57"/>
  <c r="AM255" i="57"/>
  <c r="AL259" i="57"/>
  <c r="AM263" i="57"/>
  <c r="AL267" i="57"/>
  <c r="AM271" i="57"/>
  <c r="AL275" i="57"/>
  <c r="AM279" i="57"/>
  <c r="AL283" i="57"/>
  <c r="AM287" i="57"/>
  <c r="AL291" i="57"/>
  <c r="AM295" i="57"/>
  <c r="AL299" i="57"/>
  <c r="AM303" i="57"/>
  <c r="AL307" i="57"/>
  <c r="AM311" i="57"/>
  <c r="AL315" i="57"/>
  <c r="AM319" i="57"/>
  <c r="AL323" i="57"/>
  <c r="AM327" i="57"/>
  <c r="AL331" i="57"/>
  <c r="AM335" i="57"/>
  <c r="AL339" i="57"/>
  <c r="AM343" i="57"/>
  <c r="AL347" i="57"/>
  <c r="AM351" i="57"/>
  <c r="AL355" i="57"/>
  <c r="AM359" i="57"/>
  <c r="AL363" i="57"/>
  <c r="AM367" i="57"/>
  <c r="AL371" i="57"/>
  <c r="AM375" i="57"/>
  <c r="AL379" i="57"/>
  <c r="AM383" i="57"/>
  <c r="AL387" i="57"/>
  <c r="AM391" i="57"/>
  <c r="AL395" i="57"/>
  <c r="AM399" i="57"/>
  <c r="AL403" i="57"/>
  <c r="AM407" i="57"/>
  <c r="AL411" i="57"/>
  <c r="AM415" i="57"/>
  <c r="AL419" i="57"/>
  <c r="AM423" i="57"/>
  <c r="AL427" i="57"/>
  <c r="AM431" i="57"/>
  <c r="AL435" i="57"/>
  <c r="AM439" i="57"/>
  <c r="AL443" i="57"/>
  <c r="AM447" i="57"/>
  <c r="AL451" i="57"/>
  <c r="AM455" i="57"/>
  <c r="AL459" i="57"/>
  <c r="AM463" i="57"/>
  <c r="AL467" i="57"/>
  <c r="AM471" i="57"/>
  <c r="AL475" i="57"/>
  <c r="AM479" i="57"/>
  <c r="AL483" i="57"/>
  <c r="AM487" i="57"/>
  <c r="AL491" i="57"/>
  <c r="AM495" i="57"/>
  <c r="AL499" i="57"/>
  <c r="AM503" i="57"/>
  <c r="AL507" i="57"/>
  <c r="AM511" i="57"/>
  <c r="AL515" i="57"/>
  <c r="AM519" i="57"/>
  <c r="AL523" i="57"/>
  <c r="AM527" i="57"/>
  <c r="AL531" i="57"/>
  <c r="AM535" i="57"/>
  <c r="AL539" i="57"/>
  <c r="AM543" i="57"/>
  <c r="AL547" i="57"/>
  <c r="AM551" i="57"/>
  <c r="AL555" i="57"/>
  <c r="AM559" i="57"/>
  <c r="AL563" i="57"/>
  <c r="AM567" i="57"/>
  <c r="AL571" i="57"/>
  <c r="AM575" i="57"/>
  <c r="AL579" i="57"/>
  <c r="AM583" i="57"/>
  <c r="AL587" i="57"/>
  <c r="AM591" i="57"/>
  <c r="AL595" i="57"/>
  <c r="AM599" i="57"/>
  <c r="AL603" i="57"/>
  <c r="AM607" i="57"/>
  <c r="AL611" i="57"/>
  <c r="AM615" i="57"/>
  <c r="AL619" i="57"/>
  <c r="AM623" i="57"/>
  <c r="AL627" i="57"/>
  <c r="AM631" i="57"/>
  <c r="AL635" i="57"/>
  <c r="AM639" i="57"/>
  <c r="AL643" i="57"/>
  <c r="AM647" i="57"/>
  <c r="AL651" i="57"/>
  <c r="AM655" i="57"/>
  <c r="AL659" i="57"/>
  <c r="AM663" i="57"/>
  <c r="AL667" i="57"/>
  <c r="AM671" i="57"/>
  <c r="AL675" i="57"/>
  <c r="AM679" i="57"/>
  <c r="AL683" i="57"/>
  <c r="AM687" i="57"/>
  <c r="AL691" i="57"/>
  <c r="AM695" i="57"/>
  <c r="AL699" i="57"/>
  <c r="AM703" i="57"/>
  <c r="AL707" i="57"/>
  <c r="AM711" i="57"/>
  <c r="AL715" i="57"/>
  <c r="AM719" i="57"/>
  <c r="AL723" i="57"/>
  <c r="AM727" i="57"/>
  <c r="AL731" i="57"/>
  <c r="AM735" i="57"/>
  <c r="AL739" i="57"/>
  <c r="AM743" i="57"/>
  <c r="AL747" i="57"/>
  <c r="AM751" i="57"/>
  <c r="AL755" i="57"/>
  <c r="AM759" i="57"/>
  <c r="AL763" i="57"/>
  <c r="AM767" i="57"/>
  <c r="AL771" i="57"/>
  <c r="AM775" i="57"/>
  <c r="AL779" i="57"/>
  <c r="AM783" i="57"/>
  <c r="AL787" i="57"/>
  <c r="AM791" i="57"/>
  <c r="AL795" i="57"/>
  <c r="AM799" i="57"/>
  <c r="AL803" i="57"/>
  <c r="AM807" i="57"/>
  <c r="AL811" i="57"/>
  <c r="AM815" i="57"/>
  <c r="AL819" i="57"/>
  <c r="AM823" i="57"/>
  <c r="AL827" i="57"/>
  <c r="AM832" i="57"/>
  <c r="AL836" i="57"/>
  <c r="AM840" i="57"/>
  <c r="AL844" i="57"/>
  <c r="AM848" i="57"/>
  <c r="AL852" i="57"/>
  <c r="AM856" i="57"/>
  <c r="AL860" i="57"/>
  <c r="AM864" i="57"/>
  <c r="AL868" i="57"/>
  <c r="AM872" i="57"/>
  <c r="AL876" i="57"/>
  <c r="AM880" i="57"/>
  <c r="AL884" i="57"/>
  <c r="AM888" i="57"/>
  <c r="AL892" i="57"/>
  <c r="AM896" i="57"/>
  <c r="AL900" i="57"/>
  <c r="AM904" i="57"/>
  <c r="AL908" i="57"/>
  <c r="AM912" i="57"/>
  <c r="AL916" i="57"/>
  <c r="AM920" i="57"/>
  <c r="AL924" i="57"/>
  <c r="AM928" i="57"/>
  <c r="AL932" i="57"/>
  <c r="AM936" i="57"/>
  <c r="AL940" i="57"/>
  <c r="AM944" i="57"/>
  <c r="AL948" i="57"/>
  <c r="AM952" i="57"/>
  <c r="AL956" i="57"/>
  <c r="AM960" i="57"/>
  <c r="AL964" i="57"/>
  <c r="AM968" i="57"/>
  <c r="AL972" i="57"/>
  <c r="AM976" i="57"/>
  <c r="AL980" i="57"/>
  <c r="AM984" i="57"/>
  <c r="AL988" i="57"/>
  <c r="AM992" i="57"/>
  <c r="AL996" i="57"/>
  <c r="AM1000" i="57"/>
  <c r="AL1004" i="57"/>
  <c r="AM1008" i="57"/>
  <c r="AL1012" i="57"/>
  <c r="AM1016" i="57"/>
  <c r="AL1020" i="57"/>
  <c r="AM1024" i="57"/>
  <c r="AL1028" i="57"/>
  <c r="AM1032" i="57"/>
  <c r="AL1036" i="57"/>
  <c r="AM1040" i="57"/>
  <c r="AL1044" i="57"/>
  <c r="AM1048" i="57"/>
  <c r="AL1052" i="57"/>
  <c r="AM1056" i="57"/>
  <c r="AL1060" i="57"/>
  <c r="AM1064" i="57"/>
  <c r="AL1068" i="57"/>
  <c r="AM1072" i="57"/>
  <c r="AL1076" i="57"/>
  <c r="AM1080" i="57"/>
  <c r="AL1084" i="57"/>
  <c r="AM1088" i="57"/>
  <c r="AL1092" i="57"/>
  <c r="AM1096" i="57"/>
  <c r="AL1100" i="57"/>
  <c r="AM1104" i="57"/>
  <c r="AL1108" i="57"/>
  <c r="AM1112" i="57"/>
  <c r="AL1116" i="57"/>
  <c r="AM1120" i="57"/>
  <c r="AL1124" i="57"/>
  <c r="AM1128" i="57"/>
  <c r="AL1132" i="57"/>
  <c r="AM1136" i="57"/>
  <c r="AL1140" i="57"/>
  <c r="AM1144" i="57"/>
  <c r="AL1148" i="57"/>
  <c r="AM1152" i="57"/>
  <c r="AL1156" i="57"/>
  <c r="AM1160" i="57"/>
  <c r="AL1164" i="57"/>
  <c r="AM1168" i="57"/>
  <c r="AL1172" i="57"/>
  <c r="AM1176" i="57"/>
  <c r="AL1180" i="57"/>
  <c r="AM1184" i="57"/>
  <c r="AL1188" i="57"/>
  <c r="AM1192" i="57"/>
  <c r="AL1196" i="57"/>
  <c r="AM1200" i="57"/>
  <c r="AL1204" i="57"/>
  <c r="AM1208" i="57"/>
  <c r="AL1212" i="57"/>
  <c r="AM1216" i="57"/>
  <c r="AL1220" i="57"/>
  <c r="AM1224" i="57"/>
  <c r="AL1228" i="57"/>
  <c r="AM1232" i="57"/>
  <c r="AL1236" i="57"/>
  <c r="AM1240" i="57"/>
  <c r="AL1244" i="57"/>
  <c r="AM1248" i="57"/>
  <c r="AL1252" i="57"/>
  <c r="AM1256" i="57"/>
  <c r="AL1260" i="57"/>
  <c r="AL1268" i="57"/>
  <c r="AL1300" i="57"/>
  <c r="AL1364" i="57"/>
  <c r="AL1396" i="57"/>
  <c r="AL1428" i="57"/>
  <c r="AL1492" i="57"/>
  <c r="AL1524" i="57"/>
  <c r="AL1556" i="57"/>
  <c r="AL1620" i="57"/>
  <c r="AM480" i="57"/>
  <c r="AL484" i="57"/>
  <c r="AM488" i="57"/>
  <c r="AL492" i="57"/>
  <c r="AM496" i="57"/>
  <c r="AL500" i="57"/>
  <c r="AM504" i="57"/>
  <c r="AL508" i="57"/>
  <c r="AM512" i="57"/>
  <c r="AL516" i="57"/>
  <c r="AM520" i="57"/>
  <c r="AL524" i="57"/>
  <c r="AM528" i="57"/>
  <c r="AL532" i="57"/>
  <c r="AM536" i="57"/>
  <c r="AL540" i="57"/>
  <c r="AM544" i="57"/>
  <c r="AL548" i="57"/>
  <c r="AM552" i="57"/>
  <c r="AL556" i="57"/>
  <c r="AM560" i="57"/>
  <c r="AL564" i="57"/>
  <c r="AM568" i="57"/>
  <c r="AL572" i="57"/>
  <c r="AM576" i="57"/>
  <c r="AL580" i="57"/>
  <c r="AM584" i="57"/>
  <c r="AL588" i="57"/>
  <c r="AM592" i="57"/>
  <c r="AL596" i="57"/>
  <c r="AM600" i="57"/>
  <c r="AL604" i="57"/>
  <c r="AM608" i="57"/>
  <c r="AL612" i="57"/>
  <c r="AM616" i="57"/>
  <c r="AL620" i="57"/>
  <c r="AM624" i="57"/>
  <c r="AL628" i="57"/>
  <c r="AM632" i="57"/>
  <c r="AL636" i="57"/>
  <c r="AM640" i="57"/>
  <c r="AL644" i="57"/>
  <c r="AM648" i="57"/>
  <c r="AL652" i="57"/>
  <c r="AM656" i="57"/>
  <c r="AL660" i="57"/>
  <c r="AM664" i="57"/>
  <c r="AL668" i="57"/>
  <c r="AM672" i="57"/>
  <c r="AL676" i="57"/>
  <c r="AM680" i="57"/>
  <c r="AL684" i="57"/>
  <c r="AM688" i="57"/>
  <c r="AL692" i="57"/>
  <c r="AM696" i="57"/>
  <c r="AL700" i="57"/>
  <c r="AM704" i="57"/>
  <c r="AL708" i="57"/>
  <c r="AM712" i="57"/>
  <c r="AL716" i="57"/>
  <c r="AM720" i="57"/>
  <c r="AL724" i="57"/>
  <c r="AM728" i="57"/>
  <c r="AL732" i="57"/>
  <c r="AM736" i="57"/>
  <c r="AL740" i="57"/>
  <c r="AM744" i="57"/>
  <c r="AL748" i="57"/>
  <c r="AM752" i="57"/>
  <c r="AL756" i="57"/>
  <c r="AM760" i="57"/>
  <c r="AL764" i="57"/>
  <c r="AM768" i="57"/>
  <c r="AL772" i="57"/>
  <c r="AM776" i="57"/>
  <c r="AL780" i="57"/>
  <c r="AM784" i="57"/>
  <c r="AL788" i="57"/>
  <c r="AM792" i="57"/>
  <c r="AL796" i="57"/>
  <c r="AM800" i="57"/>
  <c r="AL804" i="57"/>
  <c r="AM808" i="57"/>
  <c r="AL812" i="57"/>
  <c r="AM816" i="57"/>
  <c r="AL820" i="57"/>
  <c r="AM824" i="57"/>
  <c r="AL828" i="57"/>
  <c r="AM833" i="57"/>
  <c r="AL837" i="57"/>
  <c r="AM841" i="57"/>
  <c r="AL845" i="57"/>
  <c r="AM849" i="57"/>
  <c r="AL853" i="57"/>
  <c r="AM857" i="57"/>
  <c r="AL861" i="57"/>
  <c r="AM865" i="57"/>
  <c r="AL869" i="57"/>
  <c r="AM873" i="57"/>
  <c r="AL877" i="57"/>
  <c r="AM881" i="57"/>
  <c r="AL885" i="57"/>
  <c r="AM889" i="57"/>
  <c r="AL893" i="57"/>
  <c r="AM897" i="57"/>
  <c r="AL901" i="57"/>
  <c r="AM905" i="57"/>
  <c r="AL909" i="57"/>
  <c r="AM913" i="57"/>
  <c r="AL917" i="57"/>
  <c r="AM921" i="57"/>
  <c r="AL925" i="57"/>
  <c r="AM929" i="57"/>
  <c r="AL933" i="57"/>
  <c r="AM937" i="57"/>
  <c r="AL941" i="57"/>
  <c r="AM945" i="57"/>
  <c r="AL949" i="57"/>
  <c r="AM953" i="57"/>
  <c r="AL957" i="57"/>
  <c r="AM961" i="57"/>
  <c r="AL965" i="57"/>
  <c r="AM969" i="57"/>
  <c r="AL973" i="57"/>
  <c r="AM977" i="57"/>
  <c r="AL981" i="57"/>
  <c r="AM985" i="57"/>
  <c r="AL989" i="57"/>
  <c r="AM993" i="57"/>
  <c r="AL997" i="57"/>
  <c r="AM1001" i="57"/>
  <c r="AL1005" i="57"/>
  <c r="AM1009" i="57"/>
  <c r="AL1013" i="57"/>
  <c r="AM1017" i="57"/>
  <c r="AL1021" i="57"/>
  <c r="AM1025" i="57"/>
  <c r="AL1029" i="57"/>
  <c r="AM1033" i="57"/>
  <c r="AL1037" i="57"/>
  <c r="AM1041" i="57"/>
  <c r="AL1045" i="57"/>
  <c r="AM1049" i="57"/>
  <c r="AL1053" i="57"/>
  <c r="AM1057" i="57"/>
  <c r="AL1061" i="57"/>
  <c r="AM1065" i="57"/>
  <c r="AL1069" i="57"/>
  <c r="AM1073" i="57"/>
  <c r="AL1077" i="57"/>
  <c r="AM1081" i="57"/>
  <c r="AL1085" i="57"/>
  <c r="AM1089" i="57"/>
  <c r="AL1093" i="57"/>
  <c r="AM1097" i="57"/>
  <c r="AL1101" i="57"/>
  <c r="AM1105" i="57"/>
  <c r="AL1109" i="57"/>
  <c r="AM1113" i="57"/>
  <c r="AL1117" i="57"/>
  <c r="AM1121" i="57"/>
  <c r="AL1125" i="57"/>
  <c r="AM1129" i="57"/>
  <c r="AL1133" i="57"/>
  <c r="AM1137" i="57"/>
  <c r="AL1141" i="57"/>
  <c r="AM1145" i="57"/>
  <c r="AL1149" i="57"/>
  <c r="AM1153" i="57"/>
  <c r="AL1157" i="57"/>
  <c r="AM1161" i="57"/>
  <c r="AL1165" i="57"/>
  <c r="AM1169" i="57"/>
  <c r="AL1173" i="57"/>
  <c r="AM1177" i="57"/>
  <c r="AL1181" i="57"/>
  <c r="AM1185" i="57"/>
  <c r="AL1189" i="57"/>
  <c r="AM1193" i="57"/>
  <c r="AL1197" i="57"/>
  <c r="AM1201" i="57"/>
  <c r="AL1205" i="57"/>
  <c r="AM1209" i="57"/>
  <c r="AL1213" i="57"/>
  <c r="AM1217" i="57"/>
  <c r="AL1221" i="57"/>
  <c r="AM1225" i="57"/>
  <c r="AL1229" i="57"/>
  <c r="AM1233" i="57"/>
  <c r="AL1237" i="57"/>
  <c r="AM1241" i="57"/>
  <c r="AL1245" i="57"/>
  <c r="AM1249" i="57"/>
  <c r="AL1253" i="57"/>
  <c r="AM1257" i="57"/>
  <c r="AL1261" i="57"/>
  <c r="AM1265" i="57"/>
  <c r="AL1269" i="57"/>
  <c r="AM1273" i="57"/>
  <c r="AL1277" i="57"/>
  <c r="AM1281" i="57"/>
  <c r="AL1285" i="57"/>
  <c r="AM1289" i="57"/>
  <c r="AL1293" i="57"/>
  <c r="AM1297" i="57"/>
  <c r="AL1301" i="57"/>
  <c r="AM1305" i="57"/>
  <c r="AL1309" i="57"/>
  <c r="AM1313" i="57"/>
  <c r="AL1317" i="57"/>
  <c r="AM1321" i="57"/>
  <c r="AL1325" i="57"/>
  <c r="AM1329" i="57"/>
  <c r="AL1332" i="57"/>
  <c r="AL1333" i="57"/>
  <c r="AM1337" i="57"/>
  <c r="AL1341" i="57"/>
  <c r="AM1345" i="57"/>
  <c r="AL1349" i="57"/>
  <c r="AM1353" i="57"/>
  <c r="AL1357" i="57"/>
  <c r="AM1361" i="57"/>
  <c r="AL1365" i="57"/>
  <c r="AM1369" i="57"/>
  <c r="AL1373" i="57"/>
  <c r="AM1377" i="57"/>
  <c r="AL1381" i="57"/>
  <c r="AM1385" i="57"/>
  <c r="AL1389" i="57"/>
  <c r="AM1393" i="57"/>
  <c r="AL1397" i="57"/>
  <c r="AM1401" i="57"/>
  <c r="AL1405" i="57"/>
  <c r="AM1409" i="57"/>
  <c r="AL1413" i="57"/>
  <c r="AM1417" i="57"/>
  <c r="AL1421" i="57"/>
  <c r="AM1425" i="57"/>
  <c r="AL1429" i="57"/>
  <c r="AM1433" i="57"/>
  <c r="AL1437" i="57"/>
  <c r="AM1441" i="57"/>
  <c r="AL1445" i="57"/>
  <c r="AM1449" i="57"/>
  <c r="AL1453" i="57"/>
  <c r="AM1457" i="57"/>
  <c r="AL1460" i="57"/>
  <c r="AL1461" i="57"/>
  <c r="AM1465" i="57"/>
  <c r="AL1469" i="57"/>
  <c r="AM1473" i="57"/>
  <c r="AL1477" i="57"/>
  <c r="AM1481" i="57"/>
  <c r="AL1485" i="57"/>
  <c r="AM1489" i="57"/>
  <c r="AL1493" i="57"/>
  <c r="AM1497" i="57"/>
  <c r="AL1501" i="57"/>
  <c r="AM1505" i="57"/>
  <c r="AL1509" i="57"/>
  <c r="AM1513" i="57"/>
  <c r="AL1517" i="57"/>
  <c r="AM1521" i="57"/>
  <c r="AL1525" i="57"/>
  <c r="AM1529" i="57"/>
  <c r="AL1533" i="57"/>
  <c r="AM1537" i="57"/>
  <c r="AL1541" i="57"/>
  <c r="AM1545" i="57"/>
  <c r="AL1549" i="57"/>
  <c r="AM1553" i="57"/>
  <c r="AL1557" i="57"/>
  <c r="AM1561" i="57"/>
  <c r="AL1565" i="57"/>
  <c r="AM1569" i="57"/>
  <c r="AL1573" i="57"/>
  <c r="AM1577" i="57"/>
  <c r="AL1581" i="57"/>
  <c r="AM1585" i="57"/>
  <c r="AL1588" i="57"/>
  <c r="AL1589" i="57"/>
  <c r="AM1593" i="57"/>
  <c r="AL1597" i="57"/>
  <c r="AM1601" i="57"/>
  <c r="AL1605" i="57"/>
  <c r="AM1609" i="57"/>
  <c r="AL1613" i="57"/>
  <c r="AM1617" i="57"/>
  <c r="AM561" i="57"/>
  <c r="AL565" i="57"/>
  <c r="AM569" i="57"/>
  <c r="AL573" i="57"/>
  <c r="AM577" i="57"/>
  <c r="AL581" i="57"/>
  <c r="AM585" i="57"/>
  <c r="AL589" i="57"/>
  <c r="AM593" i="57"/>
  <c r="AL597" i="57"/>
  <c r="AM601" i="57"/>
  <c r="AL605" i="57"/>
  <c r="AM609" i="57"/>
  <c r="AL613" i="57"/>
  <c r="AM617" i="57"/>
  <c r="AL621" i="57"/>
  <c r="AM625" i="57"/>
  <c r="AL629" i="57"/>
  <c r="AM633" i="57"/>
  <c r="AL637" i="57"/>
  <c r="AM641" i="57"/>
  <c r="AL645" i="57"/>
  <c r="AM649" i="57"/>
  <c r="AL653" i="57"/>
  <c r="AM657" i="57"/>
  <c r="AL661" i="57"/>
  <c r="AM665" i="57"/>
  <c r="AL669" i="57"/>
  <c r="AM673" i="57"/>
  <c r="AL677" i="57"/>
  <c r="AM681" i="57"/>
  <c r="AL685" i="57"/>
  <c r="AM689" i="57"/>
  <c r="AL693" i="57"/>
  <c r="AM697" i="57"/>
  <c r="AL701" i="57"/>
  <c r="AM705" i="57"/>
  <c r="AL709" i="57"/>
  <c r="AM713" i="57"/>
  <c r="AL717" i="57"/>
  <c r="AM721" i="57"/>
  <c r="AL725" i="57"/>
  <c r="AM729" i="57"/>
  <c r="AL733" i="57"/>
  <c r="AM737" i="57"/>
  <c r="AL741" i="57"/>
  <c r="AM745" i="57"/>
  <c r="AL749" i="57"/>
  <c r="AM753" i="57"/>
  <c r="AL757" i="57"/>
  <c r="AM761" i="57"/>
  <c r="AL765" i="57"/>
  <c r="AM769" i="57"/>
  <c r="AL773" i="57"/>
  <c r="AM777" i="57"/>
  <c r="AL781" i="57"/>
  <c r="AM785" i="57"/>
  <c r="AL789" i="57"/>
  <c r="AM793" i="57"/>
  <c r="AL797" i="57"/>
  <c r="AM801" i="57"/>
  <c r="AL805" i="57"/>
  <c r="AM809" i="57"/>
  <c r="AL813" i="57"/>
  <c r="AM817" i="57"/>
  <c r="AL821" i="57"/>
  <c r="AM825" i="57"/>
  <c r="AL829" i="57"/>
  <c r="AM834" i="57"/>
  <c r="AL838" i="57"/>
  <c r="AM842" i="57"/>
  <c r="AL846" i="57"/>
  <c r="AM850" i="57"/>
  <c r="AL854" i="57"/>
  <c r="AM858" i="57"/>
  <c r="AL862" i="57"/>
  <c r="AM866" i="57"/>
  <c r="AL870" i="57"/>
  <c r="AM874" i="57"/>
  <c r="AL878" i="57"/>
  <c r="AM882" i="57"/>
  <c r="AL886" i="57"/>
  <c r="AM890" i="57"/>
  <c r="AL894" i="57"/>
  <c r="AM898" i="57"/>
  <c r="AL902" i="57"/>
  <c r="AM906" i="57"/>
  <c r="AL910" i="57"/>
  <c r="AM914" i="57"/>
  <c r="AL918" i="57"/>
  <c r="AM922" i="57"/>
  <c r="AL926" i="57"/>
  <c r="AM930" i="57"/>
  <c r="AL934" i="57"/>
  <c r="AM938" i="57"/>
  <c r="AL942" i="57"/>
  <c r="AM946" i="57"/>
  <c r="AL950" i="57"/>
  <c r="AM954" i="57"/>
  <c r="AL958" i="57"/>
  <c r="AM962" i="57"/>
  <c r="AL966" i="57"/>
  <c r="AM970" i="57"/>
  <c r="AL974" i="57"/>
  <c r="AM978" i="57"/>
  <c r="AL982" i="57"/>
  <c r="AM986" i="57"/>
  <c r="AL990" i="57"/>
  <c r="AM994" i="57"/>
  <c r="AL998" i="57"/>
  <c r="AM1002" i="57"/>
  <c r="AL1006" i="57"/>
  <c r="AM1010" i="57"/>
  <c r="AL1014" i="57"/>
  <c r="AM1018" i="57"/>
  <c r="AL1022" i="57"/>
  <c r="AM1026" i="57"/>
  <c r="AL1030" i="57"/>
  <c r="AM1034" i="57"/>
  <c r="AL1038" i="57"/>
  <c r="AM1042" i="57"/>
  <c r="AL1046" i="57"/>
  <c r="AM1050" i="57"/>
  <c r="AL1054" i="57"/>
  <c r="AM1058" i="57"/>
  <c r="AL1062" i="57"/>
  <c r="AM1066" i="57"/>
  <c r="AL1070" i="57"/>
  <c r="AM1074" i="57"/>
  <c r="AL1078" i="57"/>
  <c r="AM1082" i="57"/>
  <c r="AL1086" i="57"/>
  <c r="AM1090" i="57"/>
  <c r="AL1094" i="57"/>
  <c r="AM1098" i="57"/>
  <c r="AL1102" i="57"/>
  <c r="AM1106" i="57"/>
  <c r="AL1110" i="57"/>
  <c r="AM1114" i="57"/>
  <c r="AL1118" i="57"/>
  <c r="AM1122" i="57"/>
  <c r="AL1126" i="57"/>
  <c r="AM1130" i="57"/>
  <c r="AL1134" i="57"/>
  <c r="AM1138" i="57"/>
  <c r="AL1142" i="57"/>
  <c r="AM1146" i="57"/>
  <c r="AL1150" i="57"/>
  <c r="AM1154" i="57"/>
  <c r="AL1158" i="57"/>
  <c r="AM1162" i="57"/>
  <c r="AL1166" i="57"/>
  <c r="AM1170" i="57"/>
  <c r="AL1174" i="57"/>
  <c r="AM1178" i="57"/>
  <c r="AL1182" i="57"/>
  <c r="AM1186" i="57"/>
  <c r="AL1190" i="57"/>
  <c r="AM1194" i="57"/>
  <c r="AL1198" i="57"/>
  <c r="AM1202" i="57"/>
  <c r="AL1206" i="57"/>
  <c r="AM1210" i="57"/>
  <c r="AL1214" i="57"/>
  <c r="AM1218" i="57"/>
  <c r="AL1222" i="57"/>
  <c r="AM1226" i="57"/>
  <c r="AM1264" i="57"/>
  <c r="AM1272" i="57"/>
  <c r="AL1276" i="57"/>
  <c r="AM1280" i="57"/>
  <c r="AL1284" i="57"/>
  <c r="AM1288" i="57"/>
  <c r="AL1292" i="57"/>
  <c r="AM1296" i="57"/>
  <c r="AM1304" i="57"/>
  <c r="AL1308" i="57"/>
  <c r="AM1312" i="57"/>
  <c r="AL1316" i="57"/>
  <c r="AM1320" i="57"/>
  <c r="AL1324" i="57"/>
  <c r="AM1328" i="57"/>
  <c r="AM1336" i="57"/>
  <c r="AL1340" i="57"/>
  <c r="AM1344" i="57"/>
  <c r="AL1348" i="57"/>
  <c r="AM1352" i="57"/>
  <c r="AL1356" i="57"/>
  <c r="AM1360" i="57"/>
  <c r="AM1368" i="57"/>
  <c r="AL1372" i="57"/>
  <c r="AM1376" i="57"/>
  <c r="AL1380" i="57"/>
  <c r="AM1384" i="57"/>
  <c r="AL1388" i="57"/>
  <c r="AM1392" i="57"/>
  <c r="AM1400" i="57"/>
  <c r="AL1404" i="57"/>
  <c r="AM1408" i="57"/>
  <c r="AL1412" i="57"/>
  <c r="AM1416" i="57"/>
  <c r="AL1420" i="57"/>
  <c r="AM1424" i="57"/>
  <c r="AM1432" i="57"/>
  <c r="AL1436" i="57"/>
  <c r="AM1440" i="57"/>
  <c r="AL1444" i="57"/>
  <c r="AM1448" i="57"/>
  <c r="AL1452" i="57"/>
  <c r="AM1456" i="57"/>
  <c r="AM1464" i="57"/>
  <c r="AL1468" i="57"/>
  <c r="AM1472" i="57"/>
  <c r="AL1476" i="57"/>
  <c r="AM1480" i="57"/>
  <c r="AL1484" i="57"/>
  <c r="AM1488" i="57"/>
  <c r="AM1496" i="57"/>
  <c r="AL1500" i="57"/>
  <c r="AM1504" i="57"/>
  <c r="AL1508" i="57"/>
  <c r="AM1512" i="57"/>
  <c r="AL1516" i="57"/>
  <c r="AM1520" i="57"/>
  <c r="AM1528" i="57"/>
  <c r="AL1532" i="57"/>
  <c r="AM1536" i="57"/>
  <c r="AL1540" i="57"/>
  <c r="AM1544" i="57"/>
  <c r="AL1548" i="57"/>
  <c r="AM1552" i="57"/>
  <c r="AM1560" i="57"/>
  <c r="AL1564" i="57"/>
  <c r="AM1568" i="57"/>
  <c r="AL1572" i="57"/>
  <c r="AM1576" i="57"/>
  <c r="AL1580" i="57"/>
  <c r="AM1584" i="57"/>
  <c r="AM1592" i="57"/>
  <c r="AL1596" i="57"/>
  <c r="AM1600" i="57"/>
  <c r="AL1604" i="57"/>
  <c r="AM1608" i="57"/>
  <c r="AL1612" i="57"/>
  <c r="AM1616" i="57"/>
  <c r="AM1624" i="57"/>
  <c r="AL1628" i="57"/>
  <c r="AM1632" i="57"/>
  <c r="AL1636" i="57"/>
  <c r="AM1640" i="57"/>
  <c r="AL1644" i="57"/>
  <c r="AM1648" i="57"/>
  <c r="AM1656" i="57"/>
  <c r="AL1660" i="57"/>
  <c r="AM1664" i="57"/>
  <c r="AL1668" i="57"/>
  <c r="AM1672" i="57"/>
  <c r="AL1676" i="57"/>
  <c r="AM1680" i="57"/>
  <c r="AL1622" i="57"/>
  <c r="AL1630" i="57"/>
  <c r="AL1638" i="57"/>
  <c r="AL1646" i="57"/>
  <c r="AL1654" i="57"/>
  <c r="AL1662" i="57"/>
  <c r="AL1670" i="57"/>
  <c r="AL1678" i="57"/>
  <c r="AL1686" i="57"/>
  <c r="AL1159" i="57"/>
  <c r="AM1163" i="57"/>
  <c r="AL1167" i="57"/>
  <c r="AM1171" i="57"/>
  <c r="AL1175" i="57"/>
  <c r="AM1179" i="57"/>
  <c r="AL1183" i="57"/>
  <c r="AM1187" i="57"/>
  <c r="AL1191" i="57"/>
  <c r="AM1195" i="57"/>
  <c r="AL1199" i="57"/>
  <c r="AM1203" i="57"/>
  <c r="AL1207" i="57"/>
  <c r="AM1211" i="57"/>
  <c r="AL1215" i="57"/>
  <c r="AM1219" i="57"/>
  <c r="AL1223" i="57"/>
  <c r="AM1227" i="57"/>
  <c r="AL1231" i="57"/>
  <c r="AM1235" i="57"/>
  <c r="AL1239" i="57"/>
  <c r="AM1243" i="57"/>
  <c r="AL1247" i="57"/>
  <c r="AM1251" i="57"/>
  <c r="AL1255" i="57"/>
  <c r="AM1259" i="57"/>
  <c r="AL1263" i="57"/>
  <c r="AM1267" i="57"/>
  <c r="AL1271" i="57"/>
  <c r="AM1275" i="57"/>
  <c r="AL1279" i="57"/>
  <c r="AM1283" i="57"/>
  <c r="AL1287" i="57"/>
  <c r="AM1291" i="57"/>
  <c r="AL1295" i="57"/>
  <c r="AM1299" i="57"/>
  <c r="AL1303" i="57"/>
  <c r="AM1307" i="57"/>
  <c r="AL1311" i="57"/>
  <c r="AM1315" i="57"/>
  <c r="AL1319" i="57"/>
  <c r="AM1323" i="57"/>
  <c r="AL1327" i="57"/>
  <c r="AM1331" i="57"/>
  <c r="AL1335" i="57"/>
  <c r="AM1339" i="57"/>
  <c r="AL1343" i="57"/>
  <c r="AM1347" i="57"/>
  <c r="AL1351" i="57"/>
  <c r="AM1355" i="57"/>
  <c r="AL1359" i="57"/>
  <c r="AM1363" i="57"/>
  <c r="AL1367" i="57"/>
  <c r="AM1371" i="57"/>
  <c r="AL1375" i="57"/>
  <c r="AM1379" i="57"/>
  <c r="AL1383" i="57"/>
  <c r="AM1387" i="57"/>
  <c r="AL1391" i="57"/>
  <c r="AM1395" i="57"/>
  <c r="AL1399" i="57"/>
  <c r="AM1403" i="57"/>
  <c r="AL1407" i="57"/>
  <c r="AM1411" i="57"/>
  <c r="AL1415" i="57"/>
  <c r="AM1419" i="57"/>
  <c r="AL1423" i="57"/>
  <c r="AM1427" i="57"/>
  <c r="AL1431" i="57"/>
  <c r="AM1435" i="57"/>
  <c r="AL1439" i="57"/>
  <c r="AM1443" i="57"/>
  <c r="AL1447" i="57"/>
  <c r="AM1451" i="57"/>
  <c r="AL1455" i="57"/>
  <c r="AM1459" i="57"/>
  <c r="AL1463" i="57"/>
  <c r="AM1467" i="57"/>
  <c r="AL1471" i="57"/>
  <c r="AM1475" i="57"/>
  <c r="AL1479" i="57"/>
  <c r="AM1483" i="57"/>
  <c r="AL1487" i="57"/>
  <c r="AM1491" i="57"/>
  <c r="AL1495" i="57"/>
  <c r="AM1499" i="57"/>
  <c r="AL1503" i="57"/>
  <c r="AM1507" i="57"/>
  <c r="AL1511" i="57"/>
  <c r="AM1515" i="57"/>
  <c r="AL1519" i="57"/>
  <c r="AM1523" i="57"/>
  <c r="AL1527" i="57"/>
  <c r="AM1531" i="57"/>
  <c r="AL1535" i="57"/>
  <c r="AM1539" i="57"/>
  <c r="AL1543" i="57"/>
  <c r="AL1551" i="57"/>
  <c r="AM1555" i="57"/>
  <c r="AL1559" i="57"/>
  <c r="AM1563" i="57"/>
  <c r="AL1567" i="57"/>
  <c r="AL1575" i="57"/>
  <c r="AL1583" i="57"/>
  <c r="AL1591" i="57"/>
  <c r="AL1599" i="57"/>
  <c r="AM1603" i="57"/>
  <c r="AL1607" i="57"/>
  <c r="AM1611" i="57"/>
  <c r="AL1615" i="57"/>
  <c r="AM1619" i="57"/>
  <c r="AL1623" i="57"/>
  <c r="AM1627" i="57"/>
  <c r="AL1631" i="57"/>
  <c r="AM1635" i="57"/>
  <c r="AL1639" i="57"/>
  <c r="AM1643" i="57"/>
  <c r="AL1647" i="57"/>
  <c r="AM1651" i="57"/>
  <c r="AL1655" i="57"/>
  <c r="AM1659" i="57"/>
  <c r="AL1663" i="57"/>
  <c r="AM1667" i="57"/>
  <c r="AL1671" i="57"/>
  <c r="AM1675" i="57"/>
  <c r="AL1679" i="57"/>
  <c r="AM1683" i="57"/>
  <c r="AM1228" i="57"/>
  <c r="AL1232" i="57"/>
  <c r="AM1236" i="57"/>
  <c r="AL1240" i="57"/>
  <c r="AM1244" i="57"/>
  <c r="AL1248" i="57"/>
  <c r="AM1252" i="57"/>
  <c r="AL1256" i="57"/>
  <c r="AM1260" i="57"/>
  <c r="AL1264" i="57"/>
  <c r="AL1272" i="57"/>
  <c r="AL1280" i="57"/>
  <c r="AL1288" i="57"/>
  <c r="AL1296" i="57"/>
  <c r="AL1304" i="57"/>
  <c r="AL1312" i="57"/>
  <c r="AL1320" i="57"/>
  <c r="AL1328" i="57"/>
  <c r="AL1336" i="57"/>
  <c r="AL1344" i="57"/>
  <c r="AL1352" i="57"/>
  <c r="AL1360" i="57"/>
  <c r="AL1368" i="57"/>
  <c r="AL1376" i="57"/>
  <c r="AL1384" i="57"/>
  <c r="AL1392" i="57"/>
  <c r="AL1400" i="57"/>
  <c r="AL1408" i="57"/>
  <c r="AL1416" i="57"/>
  <c r="AL1424" i="57"/>
  <c r="AL1432" i="57"/>
  <c r="AL1440" i="57"/>
  <c r="AL1448" i="57"/>
  <c r="AL1456" i="57"/>
  <c r="AL1464" i="57"/>
  <c r="AL1472" i="57"/>
  <c r="AL1480" i="57"/>
  <c r="AL1488" i="57"/>
  <c r="AL1496" i="57"/>
  <c r="AL1504" i="57"/>
  <c r="AL1512" i="57"/>
  <c r="AL1520" i="57"/>
  <c r="AL1528" i="57"/>
  <c r="AL1536" i="57"/>
  <c r="AL1544" i="57"/>
  <c r="AL1552" i="57"/>
  <c r="AL1560" i="57"/>
  <c r="AL1568" i="57"/>
  <c r="AL1576" i="57"/>
  <c r="AL1584" i="57"/>
  <c r="AL1592" i="57"/>
  <c r="AL1600" i="57"/>
  <c r="AL1608" i="57"/>
  <c r="AL1616" i="57"/>
  <c r="AL1624" i="57"/>
  <c r="AL1632" i="57"/>
  <c r="AL1640" i="57"/>
  <c r="AL1648" i="57"/>
  <c r="AL1656" i="57"/>
  <c r="AL1664" i="57"/>
  <c r="AL1672" i="57"/>
  <c r="AL1680" i="57"/>
  <c r="AM1165" i="57"/>
  <c r="AL1169" i="57"/>
  <c r="AM1173" i="57"/>
  <c r="AL1177" i="57"/>
  <c r="AM1181" i="57"/>
  <c r="AL1185" i="57"/>
  <c r="AM1189" i="57"/>
  <c r="AL1193" i="57"/>
  <c r="AM1197" i="57"/>
  <c r="AL1201" i="57"/>
  <c r="AM1205" i="57"/>
  <c r="AL1209" i="57"/>
  <c r="AM1213" i="57"/>
  <c r="AL1217" i="57"/>
  <c r="AM1221" i="57"/>
  <c r="AL1225" i="57"/>
  <c r="AM1229" i="57"/>
  <c r="AL1233" i="57"/>
  <c r="AM1237" i="57"/>
  <c r="AL1241" i="57"/>
  <c r="AM1245" i="57"/>
  <c r="AL1249" i="57"/>
  <c r="AM1253" i="57"/>
  <c r="AL1257" i="57"/>
  <c r="AM1261" i="57"/>
  <c r="AL1265" i="57"/>
  <c r="AM1269" i="57"/>
  <c r="AL1273" i="57"/>
  <c r="AM1277" i="57"/>
  <c r="AL1281" i="57"/>
  <c r="AM1285" i="57"/>
  <c r="AL1289" i="57"/>
  <c r="AM1293" i="57"/>
  <c r="AL1297" i="57"/>
  <c r="AM1301" i="57"/>
  <c r="AL1305" i="57"/>
  <c r="AM1309" i="57"/>
  <c r="AL1313" i="57"/>
  <c r="AM1317" i="57"/>
  <c r="AL1321" i="57"/>
  <c r="AM1325" i="57"/>
  <c r="AL1329" i="57"/>
  <c r="AM1333" i="57"/>
  <c r="AL1337" i="57"/>
  <c r="AM1341" i="57"/>
  <c r="AL1345" i="57"/>
  <c r="AM1349" i="57"/>
  <c r="AL1353" i="57"/>
  <c r="AM1357" i="57"/>
  <c r="AL1361" i="57"/>
  <c r="AM1365" i="57"/>
  <c r="AL1369" i="57"/>
  <c r="AM1373" i="57"/>
  <c r="AL1377" i="57"/>
  <c r="AM1381" i="57"/>
  <c r="AL1385" i="57"/>
  <c r="AM1389" i="57"/>
  <c r="AL1393" i="57"/>
  <c r="AM1397" i="57"/>
  <c r="AL1401" i="57"/>
  <c r="AM1405" i="57"/>
  <c r="AL1409" i="57"/>
  <c r="AM1413" i="57"/>
  <c r="AL1417" i="57"/>
  <c r="AM1421" i="57"/>
  <c r="AL1425" i="57"/>
  <c r="AM1429" i="57"/>
  <c r="AL1433" i="57"/>
  <c r="AM1437" i="57"/>
  <c r="AL1441" i="57"/>
  <c r="AM1445" i="57"/>
  <c r="AL1449" i="57"/>
  <c r="AM1453" i="57"/>
  <c r="AL1457" i="57"/>
  <c r="AM1461" i="57"/>
  <c r="AL1465" i="57"/>
  <c r="AM1469" i="57"/>
  <c r="AL1473" i="57"/>
  <c r="AM1477" i="57"/>
  <c r="AL1481" i="57"/>
  <c r="AM1485" i="57"/>
  <c r="AL1489" i="57"/>
  <c r="AM1493" i="57"/>
  <c r="AL1497" i="57"/>
  <c r="AM1501" i="57"/>
  <c r="AL1505" i="57"/>
  <c r="AM1509" i="57"/>
  <c r="AL1513" i="57"/>
  <c r="AM1517" i="57"/>
  <c r="AL1521" i="57"/>
  <c r="AM1525" i="57"/>
  <c r="AL1529" i="57"/>
  <c r="AM1533" i="57"/>
  <c r="AL1537" i="57"/>
  <c r="AM1541" i="57"/>
  <c r="AL1545" i="57"/>
  <c r="AM1549" i="57"/>
  <c r="AL1553" i="57"/>
  <c r="AM1557" i="57"/>
  <c r="AL1561" i="57"/>
  <c r="AM1565" i="57"/>
  <c r="AL1569" i="57"/>
  <c r="AM1573" i="57"/>
  <c r="AL1577" i="57"/>
  <c r="AM1581" i="57"/>
  <c r="AL1585" i="57"/>
  <c r="AM1589" i="57"/>
  <c r="AL1593" i="57"/>
  <c r="AM1597" i="57"/>
  <c r="AL1601" i="57"/>
  <c r="AM1605" i="57"/>
  <c r="AL1609" i="57"/>
  <c r="AM1613" i="57"/>
  <c r="AL1617" i="57"/>
  <c r="AM1621" i="57"/>
  <c r="AL1625" i="57"/>
  <c r="AM1629" i="57"/>
  <c r="AL1633" i="57"/>
  <c r="AM1637" i="57"/>
  <c r="AL1641" i="57"/>
  <c r="AM1645" i="57"/>
  <c r="AL1649" i="57"/>
  <c r="AM1653" i="57"/>
  <c r="AL1657" i="57"/>
  <c r="AM1661" i="57"/>
  <c r="AL1665" i="57"/>
  <c r="AM1669" i="57"/>
  <c r="AL1673" i="57"/>
  <c r="AM1677" i="57"/>
  <c r="AL1681" i="57"/>
  <c r="AM1685" i="57"/>
  <c r="AM1222" i="57"/>
  <c r="AL1226" i="57"/>
  <c r="AM1230" i="57"/>
  <c r="AL1234" i="57"/>
  <c r="AM1238" i="57"/>
  <c r="AL1242" i="57"/>
  <c r="AM1246" i="57"/>
  <c r="AL1250" i="57"/>
  <c r="AM1254" i="57"/>
  <c r="AL1258" i="57"/>
  <c r="AM1262" i="57"/>
  <c r="AL1266" i="57"/>
  <c r="AM1270" i="57"/>
  <c r="AL1274" i="57"/>
  <c r="AM1278" i="57"/>
  <c r="AL1282" i="57"/>
  <c r="AM1286" i="57"/>
  <c r="AL1290" i="57"/>
  <c r="AM1294" i="57"/>
  <c r="AL1298" i="57"/>
  <c r="AM1302" i="57"/>
  <c r="AL1306" i="57"/>
  <c r="AM1310" i="57"/>
  <c r="AL1314" i="57"/>
  <c r="AM1318" i="57"/>
  <c r="AL1322" i="57"/>
  <c r="AM1326" i="57"/>
  <c r="AL1330" i="57"/>
  <c r="AM1334" i="57"/>
  <c r="AL1338" i="57"/>
  <c r="AM1342" i="57"/>
  <c r="AL1346" i="57"/>
  <c r="AM1350" i="57"/>
  <c r="AL1354" i="57"/>
  <c r="AM1358" i="57"/>
  <c r="AL1362" i="57"/>
  <c r="AM1366" i="57"/>
  <c r="AL1370" i="57"/>
  <c r="AM1374" i="57"/>
  <c r="AL1378" i="57"/>
  <c r="AM1382" i="57"/>
  <c r="AL1386" i="57"/>
  <c r="AM1390" i="57"/>
  <c r="AL1394" i="57"/>
  <c r="AM1398" i="57"/>
  <c r="AL1402" i="57"/>
  <c r="AM1406" i="57"/>
  <c r="AL1410" i="57"/>
  <c r="AM1414" i="57"/>
  <c r="AL1418" i="57"/>
  <c r="AM1422" i="57"/>
  <c r="AL1426" i="57"/>
  <c r="AM1430" i="57"/>
  <c r="AL1434" i="57"/>
  <c r="AM1438" i="57"/>
  <c r="AL1442" i="57"/>
  <c r="AM1446" i="57"/>
  <c r="AL1450" i="57"/>
  <c r="AM1454" i="57"/>
  <c r="AL1458" i="57"/>
  <c r="AM1462" i="57"/>
  <c r="AL1466" i="57"/>
  <c r="AM1470" i="57"/>
  <c r="AL1474" i="57"/>
  <c r="AM1478" i="57"/>
  <c r="AL1482" i="57"/>
  <c r="AM1486" i="57"/>
  <c r="AL1490" i="57"/>
  <c r="AM1494" i="57"/>
  <c r="AL1498" i="57"/>
  <c r="AM1502" i="57"/>
  <c r="AL1506" i="57"/>
  <c r="AM1510" i="57"/>
  <c r="AL1514" i="57"/>
  <c r="AM1518" i="57"/>
  <c r="AL1522" i="57"/>
  <c r="AM1526" i="57"/>
  <c r="AL1530" i="57"/>
  <c r="AM1534" i="57"/>
  <c r="AL1538" i="57"/>
  <c r="AM1542" i="57"/>
  <c r="AL1546" i="57"/>
  <c r="AM1550" i="57"/>
  <c r="AL1554" i="57"/>
  <c r="AM1558" i="57"/>
  <c r="AL1562" i="57"/>
  <c r="AM1566" i="57"/>
  <c r="AL1570" i="57"/>
  <c r="AM1574" i="57"/>
  <c r="AL1578" i="57"/>
  <c r="AM1582" i="57"/>
  <c r="AL1586" i="57"/>
  <c r="AM1590" i="57"/>
  <c r="AL1594" i="57"/>
  <c r="AM1598" i="57"/>
  <c r="AL1602" i="57"/>
  <c r="AM1606" i="57"/>
  <c r="AL1610" i="57"/>
  <c r="AM1614" i="57"/>
  <c r="AL1618" i="57"/>
  <c r="AM1622" i="57"/>
  <c r="AL1626" i="57"/>
  <c r="AM1630" i="57"/>
  <c r="AL1634" i="57"/>
  <c r="AM1638" i="57"/>
  <c r="AL1642" i="57"/>
  <c r="AM1646" i="57"/>
  <c r="AL1650" i="57"/>
  <c r="AM1654" i="57"/>
  <c r="AL1658" i="57"/>
  <c r="AM1662" i="57"/>
  <c r="AL1666" i="57"/>
  <c r="AM1670" i="57"/>
  <c r="AL1674" i="57"/>
  <c r="AM1678" i="57"/>
  <c r="AL1682" i="57"/>
  <c r="AM1159" i="57"/>
  <c r="AL1163" i="57"/>
  <c r="AM1167" i="57"/>
  <c r="AL1171" i="57"/>
  <c r="AM1175" i="57"/>
  <c r="AL1179" i="57"/>
  <c r="AM1183" i="57"/>
  <c r="AL1187" i="57"/>
  <c r="AM1191" i="57"/>
  <c r="AL1195" i="57"/>
  <c r="AM1199" i="57"/>
  <c r="AL1203" i="57"/>
  <c r="AM1207" i="57"/>
  <c r="AL1211" i="57"/>
  <c r="AM1215" i="57"/>
  <c r="AL1219" i="57"/>
  <c r="AM1223" i="57"/>
  <c r="AL1227" i="57"/>
  <c r="AM1231" i="57"/>
  <c r="AL1235" i="57"/>
  <c r="AM1239" i="57"/>
  <c r="AL1243" i="57"/>
  <c r="AM1247" i="57"/>
  <c r="AL1251" i="57"/>
  <c r="AM1255" i="57"/>
  <c r="AL1259" i="57"/>
  <c r="AM1263" i="57"/>
  <c r="AL1267" i="57"/>
  <c r="AM1271" i="57"/>
  <c r="AL1275" i="57"/>
  <c r="AM1279" i="57"/>
  <c r="AL1283" i="57"/>
  <c r="AM1287" i="57"/>
  <c r="AL1291" i="57"/>
  <c r="AM1295" i="57"/>
  <c r="AL1299" i="57"/>
  <c r="AM1303" i="57"/>
  <c r="AL1307" i="57"/>
  <c r="AM1311" i="57"/>
  <c r="AL1315" i="57"/>
  <c r="AM1319" i="57"/>
  <c r="AL1323" i="57"/>
  <c r="AM1327" i="57"/>
  <c r="AL1331" i="57"/>
  <c r="AM1335" i="57"/>
  <c r="AL1339" i="57"/>
  <c r="AM1343" i="57"/>
  <c r="AL1347" i="57"/>
  <c r="AM1351" i="57"/>
  <c r="AL1355" i="57"/>
  <c r="AM1359" i="57"/>
  <c r="AL1363" i="57"/>
  <c r="AM1367" i="57"/>
  <c r="AL1371" i="57"/>
  <c r="AM1375" i="57"/>
  <c r="AL1379" i="57"/>
  <c r="AM1383" i="57"/>
  <c r="AL1387" i="57"/>
  <c r="AM1391" i="57"/>
  <c r="AL1395" i="57"/>
  <c r="AM1399" i="57"/>
  <c r="AL1403" i="57"/>
  <c r="AM1407" i="57"/>
  <c r="AL1411" i="57"/>
  <c r="AM1415" i="57"/>
  <c r="AL1419" i="57"/>
  <c r="AM1423" i="57"/>
  <c r="AL1427" i="57"/>
  <c r="AM1431" i="57"/>
  <c r="AL1435" i="57"/>
  <c r="AM1439" i="57"/>
  <c r="AL1443" i="57"/>
  <c r="AM1447" i="57"/>
  <c r="AL1451" i="57"/>
  <c r="AM1455" i="57"/>
  <c r="AL1459" i="57"/>
  <c r="AM1463" i="57"/>
  <c r="AL1467" i="57"/>
  <c r="AM1471" i="57"/>
  <c r="AL1475" i="57"/>
  <c r="AM1479" i="57"/>
  <c r="AL1483" i="57"/>
  <c r="AM1487" i="57"/>
  <c r="AL1491" i="57"/>
  <c r="AM1495" i="57"/>
  <c r="AL1499" i="57"/>
  <c r="AM1503" i="57"/>
  <c r="AL1507" i="57"/>
  <c r="AM1511" i="57"/>
  <c r="AL1515" i="57"/>
  <c r="AM1519" i="57"/>
  <c r="AL1523" i="57"/>
  <c r="AM1527" i="57"/>
  <c r="AL1531" i="57"/>
  <c r="AM1535" i="57"/>
  <c r="AL1539" i="57"/>
  <c r="AM1543" i="57"/>
  <c r="AL1547" i="57"/>
  <c r="AM1551" i="57"/>
  <c r="AL1555" i="57"/>
  <c r="AM1559" i="57"/>
  <c r="AL1563" i="57"/>
  <c r="AM1567" i="57"/>
  <c r="AL1571" i="57"/>
  <c r="AM1575" i="57"/>
  <c r="AL1579" i="57"/>
  <c r="AM1583" i="57"/>
  <c r="AL1587" i="57"/>
  <c r="AM1591" i="57"/>
  <c r="AL1595" i="57"/>
  <c r="AM1599" i="57"/>
  <c r="AL1603" i="57"/>
  <c r="AM1607" i="57"/>
  <c r="AL1611" i="57"/>
  <c r="AM1615" i="57"/>
  <c r="AL1619" i="57"/>
  <c r="AM1623" i="57"/>
  <c r="AL1627" i="57"/>
  <c r="AM1631" i="57"/>
  <c r="AL1635" i="57"/>
  <c r="AM1639" i="57"/>
  <c r="AL1643" i="57"/>
  <c r="AM1647" i="57"/>
  <c r="AL1651" i="57"/>
  <c r="AM1655" i="57"/>
  <c r="AL1659" i="57"/>
  <c r="AM1663" i="57"/>
  <c r="AL1667" i="57"/>
  <c r="AM1671" i="57"/>
  <c r="AL1675" i="57"/>
  <c r="AM1679" i="57"/>
  <c r="AL1683" i="57"/>
  <c r="AM1684" i="57"/>
  <c r="AM1686" i="57"/>
  <c r="S44" i="59"/>
  <c r="S148" i="59"/>
  <c r="S38" i="59"/>
  <c r="T38" i="59" s="1"/>
  <c r="D146" i="59"/>
  <c r="S166" i="59"/>
  <c r="T166" i="59" s="1"/>
  <c r="U166" i="59" s="1"/>
  <c r="V166" i="59" s="1"/>
  <c r="S171" i="59"/>
  <c r="T171" i="59" s="1"/>
  <c r="U171" i="59" s="1"/>
  <c r="V171" i="59" s="1"/>
  <c r="E146" i="59"/>
  <c r="E175" i="59"/>
  <c r="S47" i="59"/>
  <c r="S75" i="59"/>
  <c r="T75" i="59" s="1"/>
  <c r="U75" i="59" s="1"/>
  <c r="V75" i="59" s="1"/>
  <c r="S13" i="59"/>
  <c r="T13" i="59" s="1"/>
  <c r="U13" i="59" s="1"/>
  <c r="V13" i="59" s="1"/>
  <c r="S133" i="59"/>
  <c r="T133" i="59" s="1"/>
  <c r="U133" i="59" s="1"/>
  <c r="V133" i="59" s="1"/>
  <c r="R167" i="59"/>
  <c r="S21" i="59"/>
  <c r="N50" i="59"/>
  <c r="S23" i="59"/>
  <c r="T23" i="59" s="1"/>
  <c r="U23" i="59" s="1"/>
  <c r="V23" i="59" s="1"/>
  <c r="S57" i="59"/>
  <c r="T57" i="59" s="1"/>
  <c r="U57" i="59" s="1"/>
  <c r="V57" i="59" s="1"/>
  <c r="S132" i="59"/>
  <c r="T132" i="59" s="1"/>
  <c r="U132" i="59" s="1"/>
  <c r="V132" i="59" s="1"/>
  <c r="J146" i="59"/>
  <c r="H146" i="59"/>
  <c r="H175" i="59"/>
  <c r="S51" i="59"/>
  <c r="S17" i="59"/>
  <c r="S46" i="59"/>
  <c r="T46" i="59" s="1"/>
  <c r="U46" i="59" s="1"/>
  <c r="V46" i="59" s="1"/>
  <c r="S29" i="59"/>
  <c r="T29" i="59" s="1"/>
  <c r="U29" i="59" s="1"/>
  <c r="V29" i="59" s="1"/>
  <c r="S45" i="59"/>
  <c r="T45" i="59" s="1"/>
  <c r="U45" i="59" s="1"/>
  <c r="V45" i="59" s="1"/>
  <c r="S42" i="59"/>
  <c r="S68" i="59"/>
  <c r="T68" i="59" s="1"/>
  <c r="U68" i="59" s="1"/>
  <c r="V68" i="59" s="1"/>
  <c r="S96" i="59"/>
  <c r="T96" i="59" s="1"/>
  <c r="U96" i="59" s="1"/>
  <c r="V96" i="59" s="1"/>
  <c r="E162" i="59"/>
  <c r="S28" i="59"/>
  <c r="T28" i="59" s="1"/>
  <c r="U28" i="59" s="1"/>
  <c r="V28" i="59" s="1"/>
  <c r="S55" i="59"/>
  <c r="T55" i="59" s="1"/>
  <c r="U55" i="59" s="1"/>
  <c r="V55" i="59" s="1"/>
  <c r="S79" i="59"/>
  <c r="T79" i="59" s="1"/>
  <c r="U79" i="59" s="1"/>
  <c r="V79" i="59" s="1"/>
  <c r="S53" i="59"/>
  <c r="T53" i="59" s="1"/>
  <c r="U53" i="59" s="1"/>
  <c r="V53" i="59" s="1"/>
  <c r="S37" i="59"/>
  <c r="T37" i="59" s="1"/>
  <c r="U37" i="59" s="1"/>
  <c r="V37" i="59" s="1"/>
  <c r="S56" i="59"/>
  <c r="T56" i="59" s="1"/>
  <c r="U56" i="59" s="1"/>
  <c r="V56" i="59" s="1"/>
  <c r="S77" i="59"/>
  <c r="T77" i="59" s="1"/>
  <c r="U77" i="59" s="1"/>
  <c r="V77" i="59" s="1"/>
  <c r="S127" i="59"/>
  <c r="T127" i="59" s="1"/>
  <c r="S155" i="59"/>
  <c r="T155" i="59" s="1"/>
  <c r="U155" i="59" s="1"/>
  <c r="V155" i="59" s="1"/>
  <c r="F162" i="59"/>
  <c r="S40" i="59"/>
  <c r="T40" i="59" s="1"/>
  <c r="U40" i="59" s="1"/>
  <c r="V40" i="59" s="1"/>
  <c r="S83" i="59"/>
  <c r="T83" i="59" s="1"/>
  <c r="U83" i="59" s="1"/>
  <c r="V83" i="59" s="1"/>
  <c r="S65" i="59"/>
  <c r="T65" i="59" s="1"/>
  <c r="U65" i="59" s="1"/>
  <c r="V65" i="59" s="1"/>
  <c r="H162" i="59"/>
  <c r="S95" i="59"/>
  <c r="T95" i="59" s="1"/>
  <c r="U95" i="59" s="1"/>
  <c r="V95" i="59" s="1"/>
  <c r="S124" i="59"/>
  <c r="T124" i="59" s="1"/>
  <c r="U124" i="59" s="1"/>
  <c r="V124" i="59" s="1"/>
  <c r="S156" i="59"/>
  <c r="T156" i="59" s="1"/>
  <c r="U156" i="59" s="1"/>
  <c r="V156" i="59" s="1"/>
  <c r="D162" i="59"/>
  <c r="S89" i="59"/>
  <c r="S31" i="59"/>
  <c r="T31" i="59" s="1"/>
  <c r="U31" i="59" s="1"/>
  <c r="V31" i="59" s="1"/>
  <c r="S41" i="59"/>
  <c r="T41" i="59" s="1"/>
  <c r="U41" i="59" s="1"/>
  <c r="V41" i="59" s="1"/>
  <c r="S62" i="59"/>
  <c r="T62" i="59" s="1"/>
  <c r="U62" i="59" s="1"/>
  <c r="V62" i="59" s="1"/>
  <c r="S84" i="59"/>
  <c r="T84" i="59" s="1"/>
  <c r="U84" i="59" s="1"/>
  <c r="V84" i="59" s="1"/>
  <c r="S72" i="59"/>
  <c r="T72" i="59" s="1"/>
  <c r="U72" i="59" s="1"/>
  <c r="V72" i="59" s="1"/>
  <c r="S80" i="59"/>
  <c r="T80" i="59" s="1"/>
  <c r="U80" i="59" s="1"/>
  <c r="V80" i="59" s="1"/>
  <c r="S100" i="59"/>
  <c r="T100" i="59" s="1"/>
  <c r="U100" i="59" s="1"/>
  <c r="V100" i="59" s="1"/>
  <c r="S118" i="59"/>
  <c r="T118" i="59" s="1"/>
  <c r="U118" i="59" s="1"/>
  <c r="V118" i="59" s="1"/>
  <c r="S121" i="59"/>
  <c r="T121" i="59" s="1"/>
  <c r="U121" i="59" s="1"/>
  <c r="V121" i="59" s="1"/>
  <c r="S137" i="59"/>
  <c r="S138" i="59" s="1"/>
  <c r="I146" i="59"/>
  <c r="S153" i="59"/>
  <c r="T153" i="59" s="1"/>
  <c r="U153" i="59" s="1"/>
  <c r="V153" i="59" s="1"/>
  <c r="S170" i="59"/>
  <c r="T170" i="59" s="1"/>
  <c r="U170" i="59" s="1"/>
  <c r="V170" i="59" s="1"/>
  <c r="R90" i="59"/>
  <c r="J162" i="59"/>
  <c r="S66" i="59"/>
  <c r="T66" i="59" s="1"/>
  <c r="U66" i="59" s="1"/>
  <c r="V66" i="59" s="1"/>
  <c r="S32" i="59"/>
  <c r="T32" i="59" s="1"/>
  <c r="U38" i="59"/>
  <c r="V38" i="59" s="1"/>
  <c r="S63" i="59"/>
  <c r="T63" i="59" s="1"/>
  <c r="U63" i="59" s="1"/>
  <c r="V63" i="59" s="1"/>
  <c r="S86" i="59"/>
  <c r="T86" i="59" s="1"/>
  <c r="U86" i="59" s="1"/>
  <c r="V86" i="59" s="1"/>
  <c r="S73" i="59"/>
  <c r="T73" i="59" s="1"/>
  <c r="U73" i="59" s="1"/>
  <c r="V73" i="59" s="1"/>
  <c r="S101" i="59"/>
  <c r="T101" i="59" s="1"/>
  <c r="U101" i="59" s="1"/>
  <c r="V101" i="59" s="1"/>
  <c r="S116" i="59"/>
  <c r="T116" i="59" s="1"/>
  <c r="U116" i="59" s="1"/>
  <c r="V116" i="59" s="1"/>
  <c r="S122" i="59"/>
  <c r="T122" i="59" s="1"/>
  <c r="U122" i="59" s="1"/>
  <c r="V122" i="59" s="1"/>
  <c r="S154" i="59"/>
  <c r="T154" i="59" s="1"/>
  <c r="U154" i="59" s="1"/>
  <c r="V154" i="59" s="1"/>
  <c r="S14" i="59"/>
  <c r="T14" i="59" s="1"/>
  <c r="U14" i="59" s="1"/>
  <c r="V14" i="59" s="1"/>
  <c r="S36" i="59"/>
  <c r="T36" i="59" s="1"/>
  <c r="U36" i="59" s="1"/>
  <c r="V36" i="59" s="1"/>
  <c r="S119" i="59"/>
  <c r="T119" i="59" s="1"/>
  <c r="U119" i="59" s="1"/>
  <c r="V119" i="59" s="1"/>
  <c r="S152" i="59"/>
  <c r="T152" i="59" s="1"/>
  <c r="U152" i="59" s="1"/>
  <c r="V152" i="59" s="1"/>
  <c r="N19" i="59"/>
  <c r="O19" i="59" s="1"/>
  <c r="P19" i="59" s="1"/>
  <c r="S39" i="59"/>
  <c r="T39" i="59" s="1"/>
  <c r="U39" i="59" s="1"/>
  <c r="V39" i="59" s="1"/>
  <c r="S64" i="59"/>
  <c r="T64" i="59" s="1"/>
  <c r="U64" i="59" s="1"/>
  <c r="V64" i="59" s="1"/>
  <c r="S123" i="59"/>
  <c r="T123" i="59" s="1"/>
  <c r="U123" i="59" s="1"/>
  <c r="V123" i="59" s="1"/>
  <c r="S151" i="59"/>
  <c r="T151" i="59" s="1"/>
  <c r="U151" i="59" s="1"/>
  <c r="V151" i="59" s="1"/>
  <c r="S50" i="59"/>
  <c r="S12" i="59"/>
  <c r="T12" i="59" s="1"/>
  <c r="U12" i="59" s="1"/>
  <c r="V12" i="59" s="1"/>
  <c r="S30" i="59"/>
  <c r="T30" i="59" s="1"/>
  <c r="U30" i="59" s="1"/>
  <c r="V30" i="59" s="1"/>
  <c r="S93" i="59"/>
  <c r="T93" i="59" s="1"/>
  <c r="U93" i="59" s="1"/>
  <c r="V93" i="59" s="1"/>
  <c r="S131" i="59"/>
  <c r="T131" i="59" s="1"/>
  <c r="S165" i="59"/>
  <c r="S35" i="59"/>
  <c r="T35" i="59" s="1"/>
  <c r="U35" i="59" s="1"/>
  <c r="V35" i="59" s="1"/>
  <c r="S54" i="59"/>
  <c r="T54" i="59" s="1"/>
  <c r="U54" i="59" s="1"/>
  <c r="V54" i="59" s="1"/>
  <c r="S69" i="59"/>
  <c r="T69" i="59" s="1"/>
  <c r="U69" i="59" s="1"/>
  <c r="V69" i="59" s="1"/>
  <c r="S67" i="59"/>
  <c r="T67" i="59" s="1"/>
  <c r="S97" i="59"/>
  <c r="T97" i="59" s="1"/>
  <c r="U97" i="59" s="1"/>
  <c r="V97" i="59" s="1"/>
  <c r="S128" i="59"/>
  <c r="T128" i="59" s="1"/>
  <c r="U128" i="59" s="1"/>
  <c r="V128" i="59" s="1"/>
  <c r="S33" i="59"/>
  <c r="T33" i="59" s="1"/>
  <c r="U33" i="59" s="1"/>
  <c r="V33" i="59" s="1"/>
  <c r="S82" i="59"/>
  <c r="T82" i="59" s="1"/>
  <c r="U82" i="59" s="1"/>
  <c r="V82" i="59" s="1"/>
  <c r="S160" i="59"/>
  <c r="S161" i="59" s="1"/>
  <c r="S22" i="59"/>
  <c r="S52" i="59"/>
  <c r="T52" i="59" s="1"/>
  <c r="U52" i="59" s="1"/>
  <c r="V52" i="59" s="1"/>
  <c r="S49" i="59"/>
  <c r="T49" i="59" s="1"/>
  <c r="U49" i="59" s="1"/>
  <c r="V49" i="59" s="1"/>
  <c r="S94" i="59"/>
  <c r="T94" i="59" s="1"/>
  <c r="U94" i="59" s="1"/>
  <c r="S106" i="59"/>
  <c r="T106" i="59" s="1"/>
  <c r="U106" i="59" s="1"/>
  <c r="V106" i="59" s="1"/>
  <c r="S157" i="59"/>
  <c r="T157" i="59" s="1"/>
  <c r="U157" i="59" s="1"/>
  <c r="V157" i="59" s="1"/>
  <c r="N22" i="59"/>
  <c r="O22" i="59" s="1"/>
  <c r="P22" i="59" s="1"/>
  <c r="S129" i="59"/>
  <c r="T129" i="59" s="1"/>
  <c r="U129" i="59" s="1"/>
  <c r="V129" i="59" s="1"/>
  <c r="S134" i="59"/>
  <c r="T134" i="59" s="1"/>
  <c r="U134" i="59" s="1"/>
  <c r="V134" i="59" s="1"/>
  <c r="S164" i="59"/>
  <c r="T164" i="59" s="1"/>
  <c r="U164" i="59" s="1"/>
  <c r="V164" i="59" s="1"/>
  <c r="T47" i="59"/>
  <c r="U47" i="59" s="1"/>
  <c r="V47" i="59" s="1"/>
  <c r="S26" i="59"/>
  <c r="S81" i="59"/>
  <c r="T81" i="59" s="1"/>
  <c r="U81" i="59" s="1"/>
  <c r="V81" i="59" s="1"/>
  <c r="O67" i="59"/>
  <c r="P67" i="59" s="1"/>
  <c r="S20" i="59"/>
  <c r="T20" i="59" s="1"/>
  <c r="U20" i="59" s="1"/>
  <c r="V20" i="59" s="1"/>
  <c r="S19" i="59"/>
  <c r="S18" i="59"/>
  <c r="T18" i="59" s="1"/>
  <c r="U18" i="59" s="1"/>
  <c r="V18" i="59" s="1"/>
  <c r="S16" i="59"/>
  <c r="T16" i="59" s="1"/>
  <c r="U16" i="59" s="1"/>
  <c r="V16" i="59" s="1"/>
  <c r="S15" i="59"/>
  <c r="S11" i="59"/>
  <c r="T11" i="59" s="1"/>
  <c r="U11" i="59" s="1"/>
  <c r="V11" i="59" s="1"/>
  <c r="S10" i="59"/>
  <c r="N51" i="59"/>
  <c r="O51" i="59" s="1"/>
  <c r="P51" i="59" s="1"/>
  <c r="O32" i="59"/>
  <c r="P32" i="59" s="1"/>
  <c r="N42" i="59"/>
  <c r="O42" i="59" s="1"/>
  <c r="P42" i="59" s="1"/>
  <c r="R87" i="59"/>
  <c r="S60" i="59"/>
  <c r="S120" i="59"/>
  <c r="T120" i="59" s="1"/>
  <c r="U120" i="59" s="1"/>
  <c r="V120" i="59" s="1"/>
  <c r="S27" i="59"/>
  <c r="T27" i="59" s="1"/>
  <c r="U27" i="59" s="1"/>
  <c r="V27" i="59" s="1"/>
  <c r="N26" i="59"/>
  <c r="O26" i="59" s="1"/>
  <c r="P26" i="59" s="1"/>
  <c r="O131" i="59"/>
  <c r="P131" i="59" s="1"/>
  <c r="N44" i="59"/>
  <c r="O44" i="59" s="1"/>
  <c r="P44" i="59" s="1"/>
  <c r="P94" i="59"/>
  <c r="S71" i="59"/>
  <c r="T71" i="59" s="1"/>
  <c r="U71" i="59" s="1"/>
  <c r="V71" i="59" s="1"/>
  <c r="S74" i="59"/>
  <c r="T74" i="59" s="1"/>
  <c r="U74" i="59" s="1"/>
  <c r="V74" i="59" s="1"/>
  <c r="S150" i="59"/>
  <c r="N150" i="59"/>
  <c r="O150" i="59" s="1"/>
  <c r="P150" i="59" s="1"/>
  <c r="R174" i="59"/>
  <c r="S169" i="59"/>
  <c r="O160" i="59"/>
  <c r="P160" i="59" s="1"/>
  <c r="S48" i="59"/>
  <c r="T48" i="59" s="1"/>
  <c r="U48" i="59" s="1"/>
  <c r="V48" i="59" s="1"/>
  <c r="S61" i="59"/>
  <c r="T61" i="59" s="1"/>
  <c r="U61" i="59" s="1"/>
  <c r="V61" i="59" s="1"/>
  <c r="N78" i="59"/>
  <c r="O78" i="59" s="1"/>
  <c r="P78" i="59" s="1"/>
  <c r="S78" i="59"/>
  <c r="R58" i="59"/>
  <c r="S34" i="59"/>
  <c r="T34" i="59" s="1"/>
  <c r="U34" i="59" s="1"/>
  <c r="V34" i="59" s="1"/>
  <c r="O165" i="59"/>
  <c r="P165" i="59" s="1"/>
  <c r="S43" i="59"/>
  <c r="T43" i="59" s="1"/>
  <c r="U43" i="59" s="1"/>
  <c r="V43" i="59" s="1"/>
  <c r="S70" i="59"/>
  <c r="T70" i="59" s="1"/>
  <c r="U70" i="59" s="1"/>
  <c r="V70" i="59" s="1"/>
  <c r="S98" i="59"/>
  <c r="N98" i="59"/>
  <c r="O98" i="59" s="1"/>
  <c r="P98" i="59" s="1"/>
  <c r="R125" i="59"/>
  <c r="R158" i="59"/>
  <c r="R162" i="59" s="1"/>
  <c r="S149" i="59"/>
  <c r="I175" i="59"/>
  <c r="R102" i="59"/>
  <c r="R108" i="59"/>
  <c r="S104" i="59"/>
  <c r="S99" i="59"/>
  <c r="T99" i="59" s="1"/>
  <c r="U99" i="59" s="1"/>
  <c r="V99" i="59" s="1"/>
  <c r="S140" i="59"/>
  <c r="T140" i="59" s="1"/>
  <c r="U140" i="59" s="1"/>
  <c r="V140" i="59" s="1"/>
  <c r="R145" i="59"/>
  <c r="R146" i="59" s="1"/>
  <c r="S144" i="59"/>
  <c r="J175" i="59"/>
  <c r="S172" i="59"/>
  <c r="T172" i="59" s="1"/>
  <c r="U172" i="59" s="1"/>
  <c r="V172" i="59" s="1"/>
  <c r="S105" i="59"/>
  <c r="N105" i="59"/>
  <c r="O105" i="59" s="1"/>
  <c r="P105" i="59" s="1"/>
  <c r="S117" i="59"/>
  <c r="N117" i="59"/>
  <c r="O117" i="59" s="1"/>
  <c r="P117" i="59" s="1"/>
  <c r="R112" i="59"/>
  <c r="S111" i="59"/>
  <c r="S76" i="59"/>
  <c r="T76" i="59" s="1"/>
  <c r="U76" i="59" s="1"/>
  <c r="V76" i="59" s="1"/>
  <c r="S130" i="59"/>
  <c r="N130" i="59"/>
  <c r="O130" i="59" s="1"/>
  <c r="P130" i="59" s="1"/>
  <c r="F146" i="59"/>
  <c r="T148" i="59"/>
  <c r="U148" i="59" s="1"/>
  <c r="V148" i="59" s="1"/>
  <c r="S173" i="59"/>
  <c r="T173" i="59" s="1"/>
  <c r="U173" i="59" s="1"/>
  <c r="V173" i="59" s="1"/>
  <c r="R135" i="59"/>
  <c r="S114" i="59"/>
  <c r="S92" i="59"/>
  <c r="S141" i="59"/>
  <c r="T50" i="59" l="1"/>
  <c r="D176" i="59"/>
  <c r="D177" i="59" s="1"/>
  <c r="E176" i="59"/>
  <c r="E177" i="59" s="1"/>
  <c r="S167" i="59"/>
  <c r="I176" i="59"/>
  <c r="I177" i="59" s="1"/>
  <c r="T19" i="59"/>
  <c r="U19" i="59" s="1"/>
  <c r="V19" i="59" s="1"/>
  <c r="T89" i="59"/>
  <c r="F176" i="59"/>
  <c r="F177" i="59" s="1"/>
  <c r="T15" i="59"/>
  <c r="S90" i="59"/>
  <c r="T21" i="59"/>
  <c r="R175" i="59"/>
  <c r="O50" i="59"/>
  <c r="P50" i="59" s="1"/>
  <c r="T10" i="59"/>
  <c r="T165" i="59"/>
  <c r="T167" i="59" s="1"/>
  <c r="H176" i="59"/>
  <c r="H177" i="59" s="1"/>
  <c r="T17" i="59"/>
  <c r="T137" i="59"/>
  <c r="U137" i="59" s="1"/>
  <c r="U131" i="59"/>
  <c r="V131" i="59" s="1"/>
  <c r="T26" i="59"/>
  <c r="U26" i="59" s="1"/>
  <c r="V26" i="59" s="1"/>
  <c r="U67" i="59"/>
  <c r="V67" i="59" s="1"/>
  <c r="T117" i="59"/>
  <c r="U117" i="59" s="1"/>
  <c r="V117" i="59" s="1"/>
  <c r="T22" i="59"/>
  <c r="U22" i="59" s="1"/>
  <c r="V22" i="59" s="1"/>
  <c r="T160" i="59"/>
  <c r="U160" i="59" s="1"/>
  <c r="T98" i="59"/>
  <c r="U98" i="59" s="1"/>
  <c r="V98" i="59" s="1"/>
  <c r="T44" i="59"/>
  <c r="U44" i="59" s="1"/>
  <c r="V94" i="59"/>
  <c r="T130" i="59"/>
  <c r="U130" i="59" s="1"/>
  <c r="V130" i="59" s="1"/>
  <c r="S125" i="59"/>
  <c r="T114" i="59"/>
  <c r="S145" i="59"/>
  <c r="T144" i="59"/>
  <c r="S174" i="59"/>
  <c r="T169" i="59"/>
  <c r="T51" i="59"/>
  <c r="U51" i="59" s="1"/>
  <c r="V51" i="59" s="1"/>
  <c r="S158" i="59"/>
  <c r="S162" i="59" s="1"/>
  <c r="T149" i="59"/>
  <c r="U127" i="59"/>
  <c r="T150" i="59"/>
  <c r="U150" i="59" s="1"/>
  <c r="V150" i="59" s="1"/>
  <c r="S58" i="59"/>
  <c r="U32" i="59"/>
  <c r="V32" i="59" s="1"/>
  <c r="S112" i="59"/>
  <c r="T111" i="59"/>
  <c r="T105" i="59"/>
  <c r="U105" i="59" s="1"/>
  <c r="V105" i="59" s="1"/>
  <c r="T104" i="59"/>
  <c r="S108" i="59"/>
  <c r="T78" i="59"/>
  <c r="U78" i="59" s="1"/>
  <c r="V78" i="59" s="1"/>
  <c r="T60" i="59"/>
  <c r="S87" i="59"/>
  <c r="S102" i="59"/>
  <c r="T92" i="59"/>
  <c r="S135" i="59"/>
  <c r="S142" i="59"/>
  <c r="T141" i="59"/>
  <c r="T42" i="59"/>
  <c r="U42" i="59" s="1"/>
  <c r="V42" i="59" s="1"/>
  <c r="S175" i="59" l="1"/>
  <c r="T90" i="59"/>
  <c r="U89" i="59"/>
  <c r="U90" i="59" s="1"/>
  <c r="U50" i="59"/>
  <c r="V50" i="59" s="1"/>
  <c r="U165" i="59"/>
  <c r="U167" i="59" s="1"/>
  <c r="T138" i="59"/>
  <c r="U10" i="59"/>
  <c r="U15" i="59"/>
  <c r="U21" i="59"/>
  <c r="U17" i="59"/>
  <c r="T135" i="59"/>
  <c r="T161" i="59"/>
  <c r="U169" i="59"/>
  <c r="T174" i="59"/>
  <c r="T175" i="59" s="1"/>
  <c r="T142" i="59"/>
  <c r="U141" i="59"/>
  <c r="U138" i="59"/>
  <c r="V137" i="59"/>
  <c r="V138" i="59" s="1"/>
  <c r="S146" i="59"/>
  <c r="U104" i="59"/>
  <c r="T108" i="59"/>
  <c r="V127" i="59"/>
  <c r="V135" i="59" s="1"/>
  <c r="U135" i="59"/>
  <c r="T145" i="59"/>
  <c r="U144" i="59"/>
  <c r="V44" i="59"/>
  <c r="T158" i="59"/>
  <c r="T162" i="59" s="1"/>
  <c r="U149" i="59"/>
  <c r="T102" i="59"/>
  <c r="U92" i="59"/>
  <c r="T112" i="59"/>
  <c r="U111" i="59"/>
  <c r="T125" i="59"/>
  <c r="U114" i="59"/>
  <c r="T87" i="59"/>
  <c r="U60" i="59"/>
  <c r="U161" i="59"/>
  <c r="V160" i="59"/>
  <c r="V161" i="59" s="1"/>
  <c r="T58" i="59"/>
  <c r="V58" i="59" l="1"/>
  <c r="U58" i="59"/>
  <c r="V89" i="59"/>
  <c r="V90" i="59" s="1"/>
  <c r="V165" i="59"/>
  <c r="V167" i="59" s="1"/>
  <c r="W2" i="61"/>
  <c r="V15" i="59"/>
  <c r="V17" i="59"/>
  <c r="V10" i="59"/>
  <c r="V21" i="59"/>
  <c r="T146" i="59"/>
  <c r="U102" i="59"/>
  <c r="V92" i="59"/>
  <c r="V102" i="59" s="1"/>
  <c r="U87" i="59"/>
  <c r="V60" i="59"/>
  <c r="V87" i="59" s="1"/>
  <c r="V111" i="59"/>
  <c r="V112" i="59" s="1"/>
  <c r="U112" i="59"/>
  <c r="U145" i="59"/>
  <c r="V144" i="59"/>
  <c r="V145" i="59" s="1"/>
  <c r="V149" i="59"/>
  <c r="V158" i="59" s="1"/>
  <c r="V162" i="59" s="1"/>
  <c r="U158" i="59"/>
  <c r="U162" i="59" s="1"/>
  <c r="U142" i="59"/>
  <c r="V141" i="59"/>
  <c r="V142" i="59" s="1"/>
  <c r="U108" i="59"/>
  <c r="V104" i="59"/>
  <c r="V108" i="59" s="1"/>
  <c r="V114" i="59"/>
  <c r="V125" i="59" s="1"/>
  <c r="U125" i="59"/>
  <c r="U174" i="59"/>
  <c r="U175" i="59" s="1"/>
  <c r="V169" i="59"/>
  <c r="V174" i="59" s="1"/>
  <c r="V175" i="59" l="1"/>
  <c r="X2" i="61"/>
  <c r="V146" i="59"/>
  <c r="K41" i="19"/>
  <c r="K43" i="19" s="1"/>
  <c r="U146" i="59"/>
  <c r="W1697" i="57"/>
  <c r="V1697" i="57"/>
  <c r="U1697" i="57"/>
  <c r="T1697" i="57"/>
  <c r="S1697" i="57"/>
  <c r="R1697" i="57"/>
  <c r="Q1697" i="57"/>
  <c r="P1697" i="57"/>
  <c r="O1697" i="57"/>
  <c r="N1697" i="57"/>
  <c r="W159" i="56"/>
  <c r="AJ159" i="56" s="1"/>
  <c r="V159" i="56"/>
  <c r="U159" i="56"/>
  <c r="T159" i="56"/>
  <c r="S159" i="56"/>
  <c r="R159" i="56"/>
  <c r="Q159" i="56"/>
  <c r="P159" i="56"/>
  <c r="O159" i="56"/>
  <c r="N159" i="56"/>
  <c r="X1698" i="57" l="1"/>
  <c r="X1699" i="57" s="1"/>
  <c r="AC1687" i="57"/>
  <c r="W1698" i="57"/>
  <c r="W1699" i="57" s="1"/>
  <c r="AK1687" i="57"/>
  <c r="Q1698" i="57"/>
  <c r="Q1699" i="57" s="1"/>
  <c r="AE1687" i="57"/>
  <c r="P1698" i="57"/>
  <c r="P1699" i="57" s="1"/>
  <c r="AD1687" i="57"/>
  <c r="R1698" i="57"/>
  <c r="R1699" i="57" s="1"/>
  <c r="AF1687" i="57"/>
  <c r="S1698" i="57"/>
  <c r="S1699" i="57" s="1"/>
  <c r="AG1687" i="57"/>
  <c r="T1698" i="57"/>
  <c r="T1699" i="57" s="1"/>
  <c r="AH1687" i="57"/>
  <c r="U1698" i="57"/>
  <c r="U1699" i="57" s="1"/>
  <c r="AI1687" i="57"/>
  <c r="O1698" i="57"/>
  <c r="O1699" i="57" s="1"/>
  <c r="V1698" i="57"/>
  <c r="V1699" i="57" s="1"/>
  <c r="AJ1687" i="57"/>
  <c r="AF159" i="56"/>
  <c r="W160" i="56"/>
  <c r="W161" i="56" s="1"/>
  <c r="AD159" i="56"/>
  <c r="AG159" i="56"/>
  <c r="X160" i="56"/>
  <c r="Q160" i="56"/>
  <c r="Q161" i="56" s="1"/>
  <c r="AB159" i="56"/>
  <c r="Y2" i="61"/>
  <c r="AE159" i="56"/>
  <c r="P160" i="56"/>
  <c r="R160" i="56"/>
  <c r="AA159" i="56"/>
  <c r="AI159" i="56"/>
  <c r="T160" i="56"/>
  <c r="U160" i="56"/>
  <c r="AH159" i="56"/>
  <c r="S160" i="56"/>
  <c r="AC159" i="56"/>
  <c r="O160" i="56"/>
  <c r="V160" i="56"/>
  <c r="L41" i="19"/>
  <c r="K45" i="19"/>
  <c r="L43" i="19" l="1"/>
  <c r="L45" i="19" s="1"/>
  <c r="AK159" i="56"/>
  <c r="AL159" i="56"/>
  <c r="AA2" i="61"/>
  <c r="AL1687" i="57"/>
  <c r="AM1687" i="57"/>
  <c r="X161" i="56"/>
  <c r="AJ161" i="56" s="1"/>
  <c r="AJ160" i="56"/>
  <c r="Z2" i="61"/>
  <c r="AA160" i="56"/>
  <c r="O161" i="56"/>
  <c r="AA161" i="56" s="1"/>
  <c r="R161" i="56"/>
  <c r="AD161" i="56" s="1"/>
  <c r="AD160" i="56"/>
  <c r="V161" i="56"/>
  <c r="AI161" i="56" s="1"/>
  <c r="AH160" i="56"/>
  <c r="P161" i="56"/>
  <c r="AC161" i="56" s="1"/>
  <c r="AB160" i="56"/>
  <c r="S161" i="56"/>
  <c r="AE160" i="56"/>
  <c r="U161" i="56"/>
  <c r="AG160" i="56"/>
  <c r="AC160" i="56"/>
  <c r="T161" i="56"/>
  <c r="X162" i="56" s="1"/>
  <c r="AF160" i="56"/>
  <c r="AI160" i="56"/>
  <c r="AL160" i="56" l="1"/>
  <c r="AK160" i="56"/>
  <c r="AG161" i="56"/>
  <c r="AF161" i="56"/>
  <c r="AB161" i="56"/>
  <c r="AH161" i="56"/>
  <c r="AE161" i="56"/>
  <c r="AK161" i="56" l="1"/>
  <c r="AL161" i="56"/>
  <c r="J24" i="59"/>
  <c r="J176" i="59" s="1"/>
  <c r="J177" i="59" s="1"/>
  <c r="I6" i="19" s="1"/>
  <c r="J187" i="59" l="1"/>
  <c r="R24" i="59"/>
  <c r="R176" i="59" s="1"/>
  <c r="R177" i="59" s="1"/>
  <c r="R181" i="59" s="1"/>
  <c r="J181" i="59" l="1"/>
  <c r="J184" i="59" s="1"/>
  <c r="I9" i="19" s="1"/>
  <c r="I11" i="19" s="1"/>
  <c r="I14" i="19" s="1"/>
  <c r="J6" i="19"/>
  <c r="R178" i="59"/>
  <c r="S24" i="59"/>
  <c r="S176" i="59" s="1"/>
  <c r="S177" i="59" s="1"/>
  <c r="S181" i="59" s="1"/>
  <c r="J185" i="59" l="1"/>
  <c r="J188" i="59"/>
  <c r="R184" i="59"/>
  <c r="S178" i="59"/>
  <c r="K6" i="19"/>
  <c r="K8" i="19" s="1"/>
  <c r="T24" i="59"/>
  <c r="T176" i="59" s="1"/>
  <c r="T177" i="59" s="1"/>
  <c r="T181" i="59" s="1"/>
  <c r="R185" i="59" l="1"/>
  <c r="J12" i="19" s="1"/>
  <c r="J9" i="19"/>
  <c r="J11" i="19" s="1"/>
  <c r="J14" i="19" s="1"/>
  <c r="S183" i="59"/>
  <c r="S184" i="59" s="1"/>
  <c r="K9" i="19" s="1"/>
  <c r="K11" i="19" s="1"/>
  <c r="K14" i="19" s="1"/>
  <c r="R188" i="59"/>
  <c r="T178" i="59"/>
  <c r="L6" i="19"/>
  <c r="L8" i="19" s="1"/>
  <c r="V24" i="59"/>
  <c r="V176" i="59" s="1"/>
  <c r="V177" i="59" s="1"/>
  <c r="V181" i="59" s="1"/>
  <c r="U24" i="59"/>
  <c r="U176" i="59" s="1"/>
  <c r="U177" i="59" s="1"/>
  <c r="U181" i="59" s="1"/>
  <c r="S188" i="59" l="1"/>
  <c r="S185" i="59"/>
  <c r="K12" i="19" s="1"/>
  <c r="T183" i="59"/>
  <c r="T184" i="59" s="1"/>
  <c r="L9" i="19" s="1"/>
  <c r="L11" i="19" s="1"/>
  <c r="L14" i="19" s="1"/>
  <c r="N6" i="19"/>
  <c r="V178" i="59"/>
  <c r="U178" i="59"/>
  <c r="M6" i="19"/>
  <c r="M8" i="19" s="1"/>
  <c r="W178" i="59" l="1"/>
  <c r="L31" i="19" s="1"/>
  <c r="L35" i="19" s="1"/>
  <c r="T188" i="59"/>
  <c r="U183" i="59"/>
  <c r="U184" i="59" s="1"/>
  <c r="M9" i="19" s="1"/>
  <c r="M11" i="19" s="1"/>
  <c r="M14" i="19" s="1"/>
  <c r="T185" i="59"/>
  <c r="L12" i="19" s="1"/>
  <c r="N8" i="19"/>
  <c r="U185" i="59" l="1"/>
  <c r="M12" i="19" s="1"/>
  <c r="V183" i="59"/>
  <c r="V184" i="59" s="1"/>
  <c r="N9" i="19" s="1"/>
  <c r="N11" i="19" s="1"/>
  <c r="N14" i="19" s="1"/>
  <c r="U188" i="59"/>
  <c r="V185" i="59" l="1"/>
  <c r="N12" i="19" s="1"/>
  <c r="V188" i="59"/>
  <c r="G7" i="19" l="1"/>
  <c r="G6" i="19" l="1"/>
  <c r="G8" i="19"/>
  <c r="E6" i="19" l="1"/>
  <c r="E7" i="19" l="1"/>
  <c r="E8" i="19" l="1"/>
  <c r="E12" i="19" l="1"/>
  <c r="E9" i="19"/>
  <c r="G12" i="19" l="1"/>
  <c r="G9" i="19"/>
  <c r="H7" i="19" l="1"/>
  <c r="H49" i="19" s="1"/>
  <c r="F7" i="19"/>
  <c r="F49" i="19" s="1"/>
  <c r="D7" i="19" l="1"/>
  <c r="D49" i="19" s="1"/>
  <c r="D6" i="19" l="1"/>
  <c r="D8" i="19" l="1"/>
  <c r="D12" i="19" l="1"/>
  <c r="D9" i="19"/>
  <c r="F6" i="19" l="1"/>
  <c r="F8" i="19" l="1"/>
  <c r="F12" i="19"/>
  <c r="F9" i="19" l="1"/>
  <c r="H6" i="19" l="1"/>
  <c r="H8" i="19" s="1"/>
  <c r="H9" i="19" l="1"/>
  <c r="H12" i="19" l="1"/>
  <c r="Q89" i="61" l="1"/>
  <c r="I8" i="19" l="1"/>
  <c r="J8" i="1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Paula McPartlin</author>
  </authors>
  <commentList>
    <comment ref="F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TOTAL REVENUES</t>
        </r>
      </text>
    </comment>
    <comment ref="G6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TOTAL REVENUES</t>
        </r>
      </text>
    </comment>
    <comment ref="F7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TOTAL EXPENDITURES</t>
        </r>
      </text>
    </comment>
    <comment ref="G7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TOTAL EXPENDITURES</t>
        </r>
      </text>
    </comment>
    <comment ref="F8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SURPLUS/DEFICIT</t>
        </r>
      </text>
    </comment>
    <comment ref="G8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SURPLUS/DEFICIT</t>
        </r>
      </text>
    </comment>
    <comment ref="F9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ENDING FUND BALANCE</t>
        </r>
      </text>
    </comment>
    <comment ref="G9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ENDING FUND BALANCE</t>
        </r>
      </text>
    </comment>
    <comment ref="F12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ACTUAL RESERVE %</t>
        </r>
      </text>
    </comment>
    <comment ref="G12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Paula McPartlin:</t>
        </r>
        <r>
          <rPr>
            <sz val="9"/>
            <color indexed="81"/>
            <rFont val="Tahoma"/>
            <family val="2"/>
          </rPr>
          <t xml:space="preserve">
Tied to Summary Tab
ACTUAL RESERVE %</t>
        </r>
      </text>
    </comment>
  </commentList>
</comments>
</file>

<file path=xl/sharedStrings.xml><?xml version="1.0" encoding="utf-8"?>
<sst xmlns="http://schemas.openxmlformats.org/spreadsheetml/2006/main" count="10995" uniqueCount="2548">
  <si>
    <t>City of Bedford</t>
  </si>
  <si>
    <t>G/L Account Number</t>
  </si>
  <si>
    <t>Account Description</t>
  </si>
  <si>
    <t>Fund:      101 - GENERAL FUND</t>
  </si>
  <si>
    <t>REVENUES</t>
  </si>
  <si>
    <t>Department:       00 - REVENUE</t>
  </si>
  <si>
    <t>3100 - TAXES</t>
  </si>
  <si>
    <t>101.00-6001</t>
  </si>
  <si>
    <t>CURRENT TAXES</t>
  </si>
  <si>
    <t>101.00-6001.0001</t>
  </si>
  <si>
    <t>CURRENT TAXES CONTRA PROPERTY TAX</t>
  </si>
  <si>
    <t>101.00-6002</t>
  </si>
  <si>
    <t>DELINQUENT TAXES</t>
  </si>
  <si>
    <t>101.00-6003</t>
  </si>
  <si>
    <t>PENALTY &amp; INTEREST</t>
  </si>
  <si>
    <t>101.00-6101</t>
  </si>
  <si>
    <t>SALES TAX</t>
  </si>
  <si>
    <t>101.00-6101.0001</t>
  </si>
  <si>
    <t>SALES TAX CONTRA SALES TAX</t>
  </si>
  <si>
    <t>101.00-6102</t>
  </si>
  <si>
    <t>SALES TAX - SPEC INVENTIVE</t>
  </si>
  <si>
    <t>101.00-6102.0001</t>
  </si>
  <si>
    <t xml:space="preserve">SALES TAX - SPEC INVENTIVE CONTRA </t>
  </si>
  <si>
    <t>101.00-6103</t>
  </si>
  <si>
    <t>FRANCHISE-GAS</t>
  </si>
  <si>
    <t>101.00-6104</t>
  </si>
  <si>
    <t>FRANCHISE-TELEPHONE</t>
  </si>
  <si>
    <t>101.00-6105</t>
  </si>
  <si>
    <t>FRANCHISE-ELECTRICITY</t>
  </si>
  <si>
    <t>101.00-6106</t>
  </si>
  <si>
    <t>FRANCHISE-TRASH</t>
  </si>
  <si>
    <t>101.00-6109</t>
  </si>
  <si>
    <t>FRANCHISE-CABLE</t>
  </si>
  <si>
    <t>101.00-6112</t>
  </si>
  <si>
    <t>FRANCHISE-RECYCLING</t>
  </si>
  <si>
    <t>101.00-6107</t>
  </si>
  <si>
    <t>MIXED BEVERAGE TAX</t>
  </si>
  <si>
    <t>101.00-6107.0001</t>
  </si>
  <si>
    <t>MIXED BEVERAGE TAX CONTRA MIXED BEVERAGE TAX</t>
  </si>
  <si>
    <t>101.00-6110</t>
  </si>
  <si>
    <t>BINGO TAX</t>
  </si>
  <si>
    <t>101.00-6616</t>
  </si>
  <si>
    <t xml:space="preserve">MULTI-FAMILY FEES </t>
  </si>
  <si>
    <t>101.00-6616.0001</t>
  </si>
  <si>
    <t>MULTI-FAMILY FEES  LICENSING FEE</t>
  </si>
  <si>
    <t>101.00-6616.0002</t>
  </si>
  <si>
    <t>MULTI-FAMILY FEES  INSPECTION</t>
  </si>
  <si>
    <t>101.00-6305</t>
  </si>
  <si>
    <t>CENTRAL-SWIMMING POOL</t>
  </si>
  <si>
    <t>101.00-6308</t>
  </si>
  <si>
    <t>RENTS</t>
  </si>
  <si>
    <t>101.00-6308.0001</t>
  </si>
  <si>
    <t>RENTS BRAC JAZZERCISE</t>
  </si>
  <si>
    <t>101.00-6350</t>
  </si>
  <si>
    <t>SPLASH - RENTALS</t>
  </si>
  <si>
    <t>101.00-6309</t>
  </si>
  <si>
    <t>CONCESSIONS</t>
  </si>
  <si>
    <t>101.00-6310</t>
  </si>
  <si>
    <t>RECREATION PROGRAMS</t>
  </si>
  <si>
    <t>101.00-6310.0001</t>
  </si>
  <si>
    <t>RECREATION PROGRAMS REC PROGRAM BRAC MEMBERSHIPS</t>
  </si>
  <si>
    <t>101.00-6310.0002</t>
  </si>
  <si>
    <t>RECREATION PROGRAMS REC PROGRAM CLASSES</t>
  </si>
  <si>
    <t>101.00-6310.0003</t>
  </si>
  <si>
    <t>RECREATION PROGRAMS REC PROG ATHLETICS</t>
  </si>
  <si>
    <t>101.00-6310.0004</t>
  </si>
  <si>
    <t>RECREATION PROGRAMS REC PROGRAM DAY CAMP</t>
  </si>
  <si>
    <t>101.00-6310.0005</t>
  </si>
  <si>
    <t>RECREATION PROGRAMS REC PROGRAM SPECIAL EVENT</t>
  </si>
  <si>
    <t>101.00-6310.0006</t>
  </si>
  <si>
    <t>RECREATION PROGRAMS REC PROGRAM FUN TIME LIVE</t>
  </si>
  <si>
    <t>101.00-6346.0001</t>
  </si>
  <si>
    <t>SENIOR CENTER MEMBERSHIP DUES</t>
  </si>
  <si>
    <t>101.00-6346.0003</t>
  </si>
  <si>
    <t>SENIOR CENTER CLASSES</t>
  </si>
  <si>
    <t>101.00-6346.0005</t>
  </si>
  <si>
    <t>SENIOR CENTER DANCE</t>
  </si>
  <si>
    <t>101.00-6609</t>
  </si>
  <si>
    <t>MOWING &amp; STREET REPAIRS</t>
  </si>
  <si>
    <t>101.00-6306</t>
  </si>
  <si>
    <t>LIBRARY PUBLIC COPIES</t>
  </si>
  <si>
    <t>101.00-6631</t>
  </si>
  <si>
    <t>VITAL STATISTICS - BIRTH</t>
  </si>
  <si>
    <t>101.00-6632</t>
  </si>
  <si>
    <t>VITAL STATISTICS - DEATH</t>
  </si>
  <si>
    <t>101.00-6633</t>
  </si>
  <si>
    <t>VITAL STATISTICS - RECORD RETENTION</t>
  </si>
  <si>
    <t>101.00-6516.0001</t>
  </si>
  <si>
    <t>RECYCLING PROGRAM SIMPLE RECYLING FEES</t>
  </si>
  <si>
    <t>101.00-6625</t>
  </si>
  <si>
    <t>TOWER RENTAL</t>
  </si>
  <si>
    <t>101.00-6410</t>
  </si>
  <si>
    <t>JAIL FEES (CONTRACTUAL)</t>
  </si>
  <si>
    <t>101.00-6630</t>
  </si>
  <si>
    <t>SPECIAL EVENT REIMBURSEMENT</t>
  </si>
  <si>
    <t>101.00-6407</t>
  </si>
  <si>
    <t>LIBRARY- NON RESIDENT FEES</t>
  </si>
  <si>
    <t>101.00-6615</t>
  </si>
  <si>
    <t>AMBULANCE FEES</t>
  </si>
  <si>
    <t>101.00-6615.0001</t>
  </si>
  <si>
    <t>AMBULANCE FEES AMBULANCE-INTERMEDIX</t>
  </si>
  <si>
    <t>101.00-6615.0002</t>
  </si>
  <si>
    <t>AMBULANCE FEES AMBULANCE SUBSCRIPTION FEE</t>
  </si>
  <si>
    <t>101.00-6615.0003</t>
  </si>
  <si>
    <t>AMBULANCE FEES ASPP SUPPLEMENTAL PAYMENT</t>
  </si>
  <si>
    <t>101.00-6501</t>
  </si>
  <si>
    <t>BUILDING PERMITS</t>
  </si>
  <si>
    <t>101.00-6501.0001</t>
  </si>
  <si>
    <t>BUILDING PERMITS CONTRA BUILDING PERMITS</t>
  </si>
  <si>
    <t>101.00-6501.0002</t>
  </si>
  <si>
    <t>BUILDING PERMITS BUILDING PLAN REVIEW</t>
  </si>
  <si>
    <t>101.00-6502</t>
  </si>
  <si>
    <t>PLUMBING PERMITS</t>
  </si>
  <si>
    <t>101.00-6503</t>
  </si>
  <si>
    <t>ELECTRIC LICENSES &amp; PERMITS</t>
  </si>
  <si>
    <t>101.00-6505</t>
  </si>
  <si>
    <t>HEAT &amp; AIR PERMITS</t>
  </si>
  <si>
    <t>101.00-6506</t>
  </si>
  <si>
    <t>CEMENT PERMITS</t>
  </si>
  <si>
    <t>101.00-6510</t>
  </si>
  <si>
    <t>OCCUPANCY &amp; SYSTEMS PERMITS</t>
  </si>
  <si>
    <t>101.00-6511</t>
  </si>
  <si>
    <t>101.00-6512</t>
  </si>
  <si>
    <t>GARAGE SALE PERMITS</t>
  </si>
  <si>
    <t>101.00-6515</t>
  </si>
  <si>
    <t>CONTRACTOR REGISTRATION</t>
  </si>
  <si>
    <t>101.00-6517</t>
  </si>
  <si>
    <t>GENERAL INSPECTIONS</t>
  </si>
  <si>
    <t>101.00-6518</t>
  </si>
  <si>
    <t>SIGN PERMITS</t>
  </si>
  <si>
    <t>101.00-6519</t>
  </si>
  <si>
    <t>FENCES/MISCELLANEOUS PERMITS</t>
  </si>
  <si>
    <t>101.00-6525.0001</t>
  </si>
  <si>
    <t>REGISTRATION FEES CASH ACCESS BUSINESS</t>
  </si>
  <si>
    <t>101.00-7004.0001</t>
  </si>
  <si>
    <t>FOOD VENDOR FEES MOBILE FOOD VENDOR FEES</t>
  </si>
  <si>
    <t>101.00-6509</t>
  </si>
  <si>
    <t>DOG LICENSES</t>
  </si>
  <si>
    <t>101.00-6504</t>
  </si>
  <si>
    <t>ZONING &amp; SUBDIVISION</t>
  </si>
  <si>
    <t>101.00-6511.0001</t>
  </si>
  <si>
    <t>101.00-6511.0002</t>
  </si>
  <si>
    <t>101.00-6511.0003</t>
  </si>
  <si>
    <t>101.00-6511.0004</t>
  </si>
  <si>
    <t>101.00-6513</t>
  </si>
  <si>
    <t>ALARM PERMITS</t>
  </si>
  <si>
    <t>101.00-6513.0001</t>
  </si>
  <si>
    <t>101.00-6602</t>
  </si>
  <si>
    <t>INTEREST INCOME</t>
  </si>
  <si>
    <t>101.00-6232</t>
  </si>
  <si>
    <t>ICMA FORFEITURES</t>
  </si>
  <si>
    <t>101.00-6232.0001</t>
  </si>
  <si>
    <t>ICMA FORFEITURES RHS</t>
  </si>
  <si>
    <t>101.00-6403</t>
  </si>
  <si>
    <t>STATE SERVICE FEES</t>
  </si>
  <si>
    <t>101.00-6400</t>
  </si>
  <si>
    <t>MUNICIPAL COURT GENERAL REVENUE</t>
  </si>
  <si>
    <t>101.00-6401</t>
  </si>
  <si>
    <t>MUNICIPAL COURT FINES</t>
  </si>
  <si>
    <t>101.00-6404</t>
  </si>
  <si>
    <t>SCHOOL CROSSING GUARDS</t>
  </si>
  <si>
    <t>101.00-6412</t>
  </si>
  <si>
    <t>COURT EFFICIENCY FEES</t>
  </si>
  <si>
    <t>101.00-6413</t>
  </si>
  <si>
    <t>MUNICIPAL COURT FTA PROGRAM-CITY</t>
  </si>
  <si>
    <t>101.00-6414</t>
  </si>
  <si>
    <t>COURT ONLINE CONVENIENCE FEES</t>
  </si>
  <si>
    <t>101.00-6406</t>
  </si>
  <si>
    <t>LIBRARY FINES AND FEES</t>
  </si>
  <si>
    <t>101.00-6405</t>
  </si>
  <si>
    <t>TEEN COURT FEES</t>
  </si>
  <si>
    <t>101.00-6706</t>
  </si>
  <si>
    <t>TEEN COURT PARTICIPATION</t>
  </si>
  <si>
    <t>101.00-6710</t>
  </si>
  <si>
    <t>OTHER GOVERNMENTAL</t>
  </si>
  <si>
    <t>101.00-6714</t>
  </si>
  <si>
    <t>PARTICIPATION - OTHER GOVERNMENT</t>
  </si>
  <si>
    <t>101.00-6715</t>
  </si>
  <si>
    <t>PARTICIPATION-HEBISD</t>
  </si>
  <si>
    <t>101.00-6718</t>
  </si>
  <si>
    <t>GRANT REVENUE</t>
  </si>
  <si>
    <t>101.00-6712</t>
  </si>
  <si>
    <t>AUCTION PROCEEDS</t>
  </si>
  <si>
    <t>101.00-6713</t>
  </si>
  <si>
    <t>SALE OF ASSETS</t>
  </si>
  <si>
    <t>101.00-6346.6603</t>
  </si>
  <si>
    <t>SENIOR CENTER CASH OVER/(SHORT)</t>
  </si>
  <si>
    <t>101.00-6346.6608</t>
  </si>
  <si>
    <t>SENIOR CENTER MISCELLANEOUS REVENUE</t>
  </si>
  <si>
    <t>101.00-6346.6750</t>
  </si>
  <si>
    <t>SENIOR CENTER DONATION</t>
  </si>
  <si>
    <t>101.00-6603</t>
  </si>
  <si>
    <t>CASH-OVER/(SHORT)</t>
  </si>
  <si>
    <t>101.00-6604</t>
  </si>
  <si>
    <t>NSF RETURNED CHECK FEES</t>
  </si>
  <si>
    <t>101.00-6608</t>
  </si>
  <si>
    <t>MISCELLANEOUS REVENUE</t>
  </si>
  <si>
    <t>101.00-6608.0001</t>
  </si>
  <si>
    <t>MISCELLANEOUS REVENUE REIMBURSEMENT</t>
  </si>
  <si>
    <t>101.00-6618</t>
  </si>
  <si>
    <t>PAY PHONE COMMISSIONS</t>
  </si>
  <si>
    <t>101.00-6619</t>
  </si>
  <si>
    <t>CONTRIBUTIONS TRINITY WASTE</t>
  </si>
  <si>
    <t>101.00-6620</t>
  </si>
  <si>
    <t>PROPERTY LOSS INSURANCE</t>
  </si>
  <si>
    <t>101.00-6703</t>
  </si>
  <si>
    <t>SALE OF PARTS - INVENTORY</t>
  </si>
  <si>
    <t>101.00-6750.0046</t>
  </si>
  <si>
    <t>DONATIONS SENIOR CITIZENS CENTER</t>
  </si>
  <si>
    <t>101.00-6201</t>
  </si>
  <si>
    <t>OPERATING TRANSFERS-IN</t>
  </si>
  <si>
    <t>101.00-6201.126</t>
  </si>
  <si>
    <t>OPERATING TRANSFERS-IN XFER IN - ECON DEV. FUND</t>
  </si>
  <si>
    <t>101.00-6201.202</t>
  </si>
  <si>
    <t>OPERATING TRANSFERS-IN XFER IN - TOURISM FUND</t>
  </si>
  <si>
    <t>101.00-6201.211</t>
  </si>
  <si>
    <t>OPERATING TRANSFERS-IN XFER IN - COURT SECURITY</t>
  </si>
  <si>
    <t>101.00-6201.503</t>
  </si>
  <si>
    <t>OPERATING TRANSFERS-IN XFER IN - WATERWORKS FUND</t>
  </si>
  <si>
    <t>101.00-6201.504</t>
  </si>
  <si>
    <t>OPERATING TRANSFERS-IN XFER IN - STORMWATER</t>
  </si>
  <si>
    <t>101.00-4503</t>
  </si>
  <si>
    <t>OTHER FINANCING SOURCES</t>
  </si>
  <si>
    <t>Division:       26 - LIBRARY</t>
  </si>
  <si>
    <t>101.00.26-6308</t>
  </si>
  <si>
    <t>Division Total: 26 - LIBRARY</t>
  </si>
  <si>
    <t>Division:       45 - AQUATIC OPERATIONS</t>
  </si>
  <si>
    <t>101.00.45-6305</t>
  </si>
  <si>
    <t>101.00.45-6365</t>
  </si>
  <si>
    <t>SPLASH - GEN ADMISSIONS</t>
  </si>
  <si>
    <t>101.00.45-6366</t>
  </si>
  <si>
    <t>SPLASH - SEASON PASSES</t>
  </si>
  <si>
    <t>101.00.45-6350</t>
  </si>
  <si>
    <t>101.00.45-6355</t>
  </si>
  <si>
    <t>SPLASH - CONCESSIONS</t>
  </si>
  <si>
    <t>101.00.45-6370</t>
  </si>
  <si>
    <t>SPLASH - LESSONS</t>
  </si>
  <si>
    <t>101.00.45-6370.0001</t>
  </si>
  <si>
    <t>SPLASH - LESSONS SPLASH - EVENTS</t>
  </si>
  <si>
    <t>101.00.45-6370.0002</t>
  </si>
  <si>
    <t>SPLASH - LESSONS SPLASH - AQUATIC CLASSES</t>
  </si>
  <si>
    <t>101.00.45-6371</t>
  </si>
  <si>
    <t>SPLASH - SWIM TEAM (TAAF)</t>
  </si>
  <si>
    <t>101.00.45-6375</t>
  </si>
  <si>
    <t>SPLASH - MISCELLANEOUS</t>
  </si>
  <si>
    <t>101.00.45-6360</t>
  </si>
  <si>
    <t>SPLASH - RETAIL SALES</t>
  </si>
  <si>
    <t>101.00.45-6380</t>
  </si>
  <si>
    <t>SPLASH-OVER/(SHORT)</t>
  </si>
  <si>
    <t>Division Total: 45 - AQUATIC OPERATIONS</t>
  </si>
  <si>
    <t>Division:       46 - SENIOR CITIZENS CENTER</t>
  </si>
  <si>
    <t>101.00.46-6304</t>
  </si>
  <si>
    <t>SENIOR CENTER MEMBERSHIP</t>
  </si>
  <si>
    <t>Division Total: 46 - SENIOR CITIZENS CENTER</t>
  </si>
  <si>
    <t>Division:       48 - STREETS</t>
  </si>
  <si>
    <t>101.00.48-6614.0002</t>
  </si>
  <si>
    <t>CONTRIBUTIONS AND DONATIONS ROAD-E-O EVENT REV</t>
  </si>
  <si>
    <t>Division Total: 48 - STREETS</t>
  </si>
  <si>
    <t>EXPENSES</t>
  </si>
  <si>
    <t>Department:       10 - GENERAL GOVERNMENT</t>
  </si>
  <si>
    <t>Division:       08 - CITY COUNCIL</t>
  </si>
  <si>
    <t>101.10.08-8101</t>
  </si>
  <si>
    <t>OFFICE</t>
  </si>
  <si>
    <t>101.10.08-8110</t>
  </si>
  <si>
    <t>FURNITURE AND FIXTURES</t>
  </si>
  <si>
    <t>101.10.08-8302</t>
  </si>
  <si>
    <t>DATA COMMUNICATIONS</t>
  </si>
  <si>
    <t>101.10.08-8304</t>
  </si>
  <si>
    <t>WIRELESS COMMUNICATIONS</t>
  </si>
  <si>
    <t>101.10.08-8310</t>
  </si>
  <si>
    <t>CONTRACT LABOR</t>
  </si>
  <si>
    <t>101.10.08-8320</t>
  </si>
  <si>
    <t>TRAVEL EXPENSE</t>
  </si>
  <si>
    <t>101.10.08-8322</t>
  </si>
  <si>
    <t>DUES</t>
  </si>
  <si>
    <t>101.10.08-8323</t>
  </si>
  <si>
    <t>SCHOOLS</t>
  </si>
  <si>
    <t>101.10.08-8333</t>
  </si>
  <si>
    <t>SUBSCRIPTIONS</t>
  </si>
  <si>
    <t>101.10.08-8337</t>
  </si>
  <si>
    <t>COMMUNITY DEVELOPMENT</t>
  </si>
  <si>
    <t>101.10.08-8341</t>
  </si>
  <si>
    <t>SPECIAL EVENTS</t>
  </si>
  <si>
    <t>Division Total: 08 - CITY COUNCIL</t>
  </si>
  <si>
    <t>Division:       10 - CITY MANAGER</t>
  </si>
  <si>
    <t>101.10.10-8001</t>
  </si>
  <si>
    <t>SALARIES</t>
  </si>
  <si>
    <t>101.10.10-8001.0001</t>
  </si>
  <si>
    <t>SALARIES AUTO ALLOWANCE</t>
  </si>
  <si>
    <t>101.10.10-8001.0002</t>
  </si>
  <si>
    <t>SALARIES DEFERRED COMP (CM)</t>
  </si>
  <si>
    <t>101.10.10-8001.0003</t>
  </si>
  <si>
    <t>SALARIES INCENTIVE PAY</t>
  </si>
  <si>
    <t>101.10.10-8001.0007</t>
  </si>
  <si>
    <t>SALARIES CELL PHONE ALLOWANCE</t>
  </si>
  <si>
    <t>101.10.10-8001.0099</t>
  </si>
  <si>
    <t>SALARIES COLA INCREASE BUDGET</t>
  </si>
  <si>
    <t>101.10.10-8003</t>
  </si>
  <si>
    <t>LONGEVITY</t>
  </si>
  <si>
    <t>101.10.10-8004</t>
  </si>
  <si>
    <t>OVERTIME</t>
  </si>
  <si>
    <t>101.10.10-8005.0005</t>
  </si>
  <si>
    <t>HOSPITALIZATION &amp; LIFE INSURANCE LIFE INSURANCE</t>
  </si>
  <si>
    <t>101.10.10-8005.0010</t>
  </si>
  <si>
    <t>HOSPITALIZATION &amp; LIFE INSURANCE DENTAL INSURANCE</t>
  </si>
  <si>
    <t>101.10.10-8005.0015</t>
  </si>
  <si>
    <t>HOSPITALIZATION &amp; LIFE INSURANCE HEALTH INSURANCE</t>
  </si>
  <si>
    <t>101.10.10-8005.0025</t>
  </si>
  <si>
    <t>HOSPITALIZATION &amp; LIFE INSURANCE EMPLOYEE CLINIC</t>
  </si>
  <si>
    <t>101.10.10-8006</t>
  </si>
  <si>
    <t>101.10.10-8006.0001</t>
  </si>
  <si>
    <t>101.10.10-8007</t>
  </si>
  <si>
    <t>PHYSICALS</t>
  </si>
  <si>
    <t>101.10.10-8008</t>
  </si>
  <si>
    <t>WORKER'S COMPENSATION INSURANCE</t>
  </si>
  <si>
    <t>101.10.10-8009</t>
  </si>
  <si>
    <t>UNEMPLOYMENT INSURANCE</t>
  </si>
  <si>
    <t>101.10.10-8010</t>
  </si>
  <si>
    <t>101.10.10-8011</t>
  </si>
  <si>
    <t>MOVING EXPENSE ALLOWANCE</t>
  </si>
  <si>
    <t>101.10.10-8015</t>
  </si>
  <si>
    <t>DISABILITY INSURANCE</t>
  </si>
  <si>
    <t>101.10.10-8026</t>
  </si>
  <si>
    <t>BACKGROUND CHECK</t>
  </si>
  <si>
    <t>101.10.10-8030</t>
  </si>
  <si>
    <t>RETIREE HEALTH SAVINGS</t>
  </si>
  <si>
    <t>101.10.10-8035</t>
  </si>
  <si>
    <t>RETIREE HEALTH-GASB</t>
  </si>
  <si>
    <t>101.10.10-8101</t>
  </si>
  <si>
    <t>101.10.10-8106</t>
  </si>
  <si>
    <t>MINOR APPARATUS</t>
  </si>
  <si>
    <t>101.10.10-8135.0002</t>
  </si>
  <si>
    <t>PROMOTIONAL AND EDUCATIONAL C.A.C.</t>
  </si>
  <si>
    <t>101.10.10-8140</t>
  </si>
  <si>
    <t>PUBLICATIONS AND PROGRAMMING</t>
  </si>
  <si>
    <t>101.10.10-8195</t>
  </si>
  <si>
    <t>TRAINING-HUMAN RESOURCE USE</t>
  </si>
  <si>
    <t>101.10.10-8212</t>
  </si>
  <si>
    <t>MAINTENANCE MOTOR VEHICLES</t>
  </si>
  <si>
    <t>101.10.10-8302</t>
  </si>
  <si>
    <t>101.10.10-8304</t>
  </si>
  <si>
    <t>101.10.10-8310</t>
  </si>
  <si>
    <t>101.10.10-8314</t>
  </si>
  <si>
    <t>LEGAL SERVICES</t>
  </si>
  <si>
    <t>101.10.10-8320</t>
  </si>
  <si>
    <t>101.10.10-8322</t>
  </si>
  <si>
    <t>101.10.10-8323</t>
  </si>
  <si>
    <t>101.10.10-8341</t>
  </si>
  <si>
    <t>Division Total: 10 - CITY MANAGER</t>
  </si>
  <si>
    <t>Division:       12 - CITY SECRETARY</t>
  </si>
  <si>
    <t>101.10.12-8001</t>
  </si>
  <si>
    <t>101.10.12-8001.0003</t>
  </si>
  <si>
    <t>101.10.12-8001.0007</t>
  </si>
  <si>
    <t>101.10.12-8001.0099</t>
  </si>
  <si>
    <t>101.10.12-8003</t>
  </si>
  <si>
    <t>101.10.12-8004</t>
  </si>
  <si>
    <t>101.10.12-8005.0005</t>
  </si>
  <si>
    <t>101.10.12-8005.0010</t>
  </si>
  <si>
    <t>101.10.12-8005.0015</t>
  </si>
  <si>
    <t>101.10.12-8005.0025</t>
  </si>
  <si>
    <t>101.10.12-8006</t>
  </si>
  <si>
    <t>101.10.12-8006.0001</t>
  </si>
  <si>
    <t>101.10.12-8007</t>
  </si>
  <si>
    <t>101.10.12-8008</t>
  </si>
  <si>
    <t>101.10.12-8009</t>
  </si>
  <si>
    <t>101.10.12-8010</t>
  </si>
  <si>
    <t>101.10.12-8015</t>
  </si>
  <si>
    <t>101.10.12-8026</t>
  </si>
  <si>
    <t>101.10.12-8030</t>
  </si>
  <si>
    <t>101.10.12-8101</t>
  </si>
  <si>
    <t>101.10.12-8114</t>
  </si>
  <si>
    <t>POSTAGE</t>
  </si>
  <si>
    <t>101.10.12-8125</t>
  </si>
  <si>
    <t>EDUCATIONAL KITS</t>
  </si>
  <si>
    <t>101.10.12-8140</t>
  </si>
  <si>
    <t>101.10.12-8210</t>
  </si>
  <si>
    <t>MAINTENANCE EQUIPMENT</t>
  </si>
  <si>
    <t>101.10.12-8302</t>
  </si>
  <si>
    <t>101.10.12-8308</t>
  </si>
  <si>
    <t>ELECTIONS</t>
  </si>
  <si>
    <t>101.10.12-8310</t>
  </si>
  <si>
    <t>101.10.12-8319</t>
  </si>
  <si>
    <t>ADVERTISING</t>
  </si>
  <si>
    <t>101.10.12-8319.0001</t>
  </si>
  <si>
    <t>ADVERTISING LEGAL NOTICES (SB 622)</t>
  </si>
  <si>
    <t>101.10.12-8320</t>
  </si>
  <si>
    <t>101.10.12-8322</t>
  </si>
  <si>
    <t>101.10.12-8323</t>
  </si>
  <si>
    <t>101.10.12-8333</t>
  </si>
  <si>
    <t>101.10.12-8341</t>
  </si>
  <si>
    <t>101.10.12-8354</t>
  </si>
  <si>
    <t>VITAL STATISTICS INTERNET USAGE</t>
  </si>
  <si>
    <t>101.10.12-8355</t>
  </si>
  <si>
    <t>LEGAL FILING FEES</t>
  </si>
  <si>
    <t>Division Total: 12 - CITY SECRETARY</t>
  </si>
  <si>
    <t>Department Total: 10 - GENERAL GOVERNMENT</t>
  </si>
  <si>
    <t>Department:       20 - SUPPORT SERVICES</t>
  </si>
  <si>
    <t>Division:       14 - INFORMATION SYSTEMS</t>
  </si>
  <si>
    <t>101.20.14-8001</t>
  </si>
  <si>
    <t>101.20.14-8001.0003</t>
  </si>
  <si>
    <t>101.20.14-8001.0007</t>
  </si>
  <si>
    <t>101.20.14-8001.0099</t>
  </si>
  <si>
    <t>101.20.14-8003</t>
  </si>
  <si>
    <t>101.20.14-8004</t>
  </si>
  <si>
    <t>101.20.14-8005.0005</t>
  </si>
  <si>
    <t>101.20.14-8005.0010</t>
  </si>
  <si>
    <t>101.20.14-8005.0015</t>
  </si>
  <si>
    <t>101.20.14-8005.0025</t>
  </si>
  <si>
    <t>101.20.14-8006</t>
  </si>
  <si>
    <t>101.20.14-8006.0001</t>
  </si>
  <si>
    <t>101.20.14-8007</t>
  </si>
  <si>
    <t>101.20.14-8008</t>
  </si>
  <si>
    <t>101.20.14-8009</t>
  </si>
  <si>
    <t>101.20.14-8010</t>
  </si>
  <si>
    <t>101.20.14-8015</t>
  </si>
  <si>
    <t>101.20.14-8026</t>
  </si>
  <si>
    <t>101.20.14-8030</t>
  </si>
  <si>
    <t>101.20.14-8035</t>
  </si>
  <si>
    <t>101.20.14-8101</t>
  </si>
  <si>
    <t>101.20.14-8103</t>
  </si>
  <si>
    <t>WEARING APPAREL</t>
  </si>
  <si>
    <t>101.20.14-8105</t>
  </si>
  <si>
    <t>FUEL AND OIL</t>
  </si>
  <si>
    <t>101.20.14-8106</t>
  </si>
  <si>
    <t>101.20.14-8135</t>
  </si>
  <si>
    <t>PROMOTIONAL AND EDUCATIONAL</t>
  </si>
  <si>
    <t>101.20.14-8203</t>
  </si>
  <si>
    <t>MAINTENANCE HARDWARE AND SOFTWARE</t>
  </si>
  <si>
    <t>101.20.14-8203.0001</t>
  </si>
  <si>
    <t>MAINTENANCE HARDWARE AND SOFTWARE OTHER DEPTS</t>
  </si>
  <si>
    <t>101.20.14-8212</t>
  </si>
  <si>
    <t>101.20.14-8304</t>
  </si>
  <si>
    <t>101.20.14-8310</t>
  </si>
  <si>
    <t>101.20.14-8311</t>
  </si>
  <si>
    <t>SOFTWARE</t>
  </si>
  <si>
    <t>101.20.14-8320</t>
  </si>
  <si>
    <t>101.20.14-8321</t>
  </si>
  <si>
    <t>RENTALS</t>
  </si>
  <si>
    <t>101.20.14-8323</t>
  </si>
  <si>
    <t>101.20.14-8333</t>
  </si>
  <si>
    <t>101.20.14-8341</t>
  </si>
  <si>
    <t>101.20.14-8360</t>
  </si>
  <si>
    <t>COPY MACHINES</t>
  </si>
  <si>
    <t>101.20.14-8411.0001</t>
  </si>
  <si>
    <t>INTEREST EXPENSE LEASE PYMT</t>
  </si>
  <si>
    <t>101.20.14-8414.0001</t>
  </si>
  <si>
    <t>DEBT PRINCIPAL LEASE PYMT</t>
  </si>
  <si>
    <t>101.20.14-9109</t>
  </si>
  <si>
    <t>MACHINERY</t>
  </si>
  <si>
    <t>Division Total: 14 - INFORMATION SYSTEMS</t>
  </si>
  <si>
    <t>Division:       22 - HUMAN RESOURCES</t>
  </si>
  <si>
    <t>101.20.22-8001</t>
  </si>
  <si>
    <t>101.20.22-8001.0003</t>
  </si>
  <si>
    <t>101.20.22-8001.0007</t>
  </si>
  <si>
    <t>101.20.22-8001.0099</t>
  </si>
  <si>
    <t>101.20.22-8003</t>
  </si>
  <si>
    <t>101.20.22-8004</t>
  </si>
  <si>
    <t>101.20.22-8005.0005</t>
  </si>
  <si>
    <t>101.20.22-8005.0010</t>
  </si>
  <si>
    <t>101.20.22-8005.0015</t>
  </si>
  <si>
    <t>101.20.22-8005.0025</t>
  </si>
  <si>
    <t>101.20.22-8006</t>
  </si>
  <si>
    <t>101.20.22-8006.0001</t>
  </si>
  <si>
    <t>101.20.22-8007</t>
  </si>
  <si>
    <t>101.20.22-8008</t>
  </si>
  <si>
    <t>101.20.22-8009</t>
  </si>
  <si>
    <t>101.20.22-8010</t>
  </si>
  <si>
    <t>101.20.22-8015</t>
  </si>
  <si>
    <t>101.20.22-8026</t>
  </si>
  <si>
    <t>101.20.22-8030</t>
  </si>
  <si>
    <t>101.20.22-8035</t>
  </si>
  <si>
    <t>101.20.22-8101</t>
  </si>
  <si>
    <t>101.20.22-8110</t>
  </si>
  <si>
    <t>101.20.22-8114</t>
  </si>
  <si>
    <t>101.20.22-8135</t>
  </si>
  <si>
    <t>101.20.22-8135.0001</t>
  </si>
  <si>
    <t>PROMOTIONAL AND EDUCATIONAL CIGNA DONATION</t>
  </si>
  <si>
    <t>101.20.22-8140</t>
  </si>
  <si>
    <t>101.20.22-8195</t>
  </si>
  <si>
    <t>101.20.22-8304</t>
  </si>
  <si>
    <t>101.20.22-8310</t>
  </si>
  <si>
    <t>101.20.22-8319</t>
  </si>
  <si>
    <t>101.20.22-8320</t>
  </si>
  <si>
    <t>101.20.22-8322</t>
  </si>
  <si>
    <t>101.20.22-8323</t>
  </si>
  <si>
    <t>101.20.22-8336</t>
  </si>
  <si>
    <t>TUITION REIMBURSEMENT</t>
  </si>
  <si>
    <t>101.20.22-8341</t>
  </si>
  <si>
    <t>101.20.22-8360</t>
  </si>
  <si>
    <t>Division Total: 22 - HUMAN RESOURCES</t>
  </si>
  <si>
    <t>Division:       28 - FLEET SERVICES</t>
  </si>
  <si>
    <t>101.20.28-8001</t>
  </si>
  <si>
    <t>101.20.28-8001.0003</t>
  </si>
  <si>
    <t>101.20.28-8003</t>
  </si>
  <si>
    <t>101.20.28-8004</t>
  </si>
  <si>
    <t>101.20.28-8005.0005</t>
  </si>
  <si>
    <t>101.20.28-8005.0010</t>
  </si>
  <si>
    <t>101.20.28-8005.0015</t>
  </si>
  <si>
    <t>101.20.28-8005.0025</t>
  </si>
  <si>
    <t>101.20.28-8006.0001</t>
  </si>
  <si>
    <t>101.20.28-8007</t>
  </si>
  <si>
    <t>101.20.28-8008</t>
  </si>
  <si>
    <t>101.20.28-8009</t>
  </si>
  <si>
    <t>101.20.28-8010</t>
  </si>
  <si>
    <t>101.20.28-8015</t>
  </si>
  <si>
    <t>101.20.28-8026</t>
  </si>
  <si>
    <t>101.20.28-8030</t>
  </si>
  <si>
    <t>101.20.28-8035</t>
  </si>
  <si>
    <t>101.20.28-8101</t>
  </si>
  <si>
    <t>101.20.28-8103</t>
  </si>
  <si>
    <t>101.20.28-8105</t>
  </si>
  <si>
    <t>101.20.28-8106</t>
  </si>
  <si>
    <t>101.20.28-8107</t>
  </si>
  <si>
    <t>LAUNDRY AND CLEANING</t>
  </si>
  <si>
    <t>101.20.28-8109</t>
  </si>
  <si>
    <t>MECHANICAL</t>
  </si>
  <si>
    <t>101.20.28-8210</t>
  </si>
  <si>
    <t>101.20.28-8212</t>
  </si>
  <si>
    <t>101.20.28-8304</t>
  </si>
  <si>
    <t>101.20.28-8310</t>
  </si>
  <si>
    <t>101.20.28-8319</t>
  </si>
  <si>
    <t>101.20.28-8320</t>
  </si>
  <si>
    <t>101.20.28-8321</t>
  </si>
  <si>
    <t>101.20.28-8322</t>
  </si>
  <si>
    <t>101.20.28-8323</t>
  </si>
  <si>
    <t>101.20.28-8333</t>
  </si>
  <si>
    <t>101.20.28-8341</t>
  </si>
  <si>
    <t>101.20.28-8414.0001</t>
  </si>
  <si>
    <t>101.20.28-9109</t>
  </si>
  <si>
    <t>Division Total: 28 - FLEET SERVICES</t>
  </si>
  <si>
    <t>Division:       39 - FACILITIES MAINTENANCE</t>
  </si>
  <si>
    <t>101.20.39-8001</t>
  </si>
  <si>
    <t>101.20.39-8001.0003</t>
  </si>
  <si>
    <t>101.20.39-8001.0099</t>
  </si>
  <si>
    <t>101.20.39-8003</t>
  </si>
  <si>
    <t>101.20.39-8004</t>
  </si>
  <si>
    <t>101.20.39-8005.0005</t>
  </si>
  <si>
    <t>101.20.39-8005.0010</t>
  </si>
  <si>
    <t>101.20.39-8005.0015</t>
  </si>
  <si>
    <t>101.20.39-8005.0025</t>
  </si>
  <si>
    <t>101.20.39-8006</t>
  </si>
  <si>
    <t>101.20.39-8006.0001</t>
  </si>
  <si>
    <t>101.20.39-8007</t>
  </si>
  <si>
    <t>101.20.39-8008</t>
  </si>
  <si>
    <t>101.20.39-8009</t>
  </si>
  <si>
    <t>101.20.39-8010</t>
  </si>
  <si>
    <t>101.20.39-8015</t>
  </si>
  <si>
    <t>101.20.39-8026</t>
  </si>
  <si>
    <t>101.20.39-8030</t>
  </si>
  <si>
    <t>101.20.39-8035</t>
  </si>
  <si>
    <t>101.20.39-8101</t>
  </si>
  <si>
    <t>101.20.39-8103</t>
  </si>
  <si>
    <t>101.20.39-8105</t>
  </si>
  <si>
    <t>101.20.39-8106</t>
  </si>
  <si>
    <t>101.20.39-8107</t>
  </si>
  <si>
    <t>101.20.39-8115</t>
  </si>
  <si>
    <t>CLEANING SUPPLIES</t>
  </si>
  <si>
    <t>101.20.39-8202</t>
  </si>
  <si>
    <t>MAINTENANCE BUILDINGS</t>
  </si>
  <si>
    <t>101.20.39-8212</t>
  </si>
  <si>
    <t>101.20.39-8221</t>
  </si>
  <si>
    <t>MAINTENANCE HEATING AND COOLING</t>
  </si>
  <si>
    <t>101.20.39-8304</t>
  </si>
  <si>
    <t>101.20.39-8310</t>
  </si>
  <si>
    <t>101.20.39-8320</t>
  </si>
  <si>
    <t>101.20.39-8323</t>
  </si>
  <si>
    <t>101.20.39-8327</t>
  </si>
  <si>
    <t>ELECTRICITY</t>
  </si>
  <si>
    <t>101.20.39-8328</t>
  </si>
  <si>
    <t>WATER</t>
  </si>
  <si>
    <t>Division Total: 39 - FACILITIES MAINTENANCE</t>
  </si>
  <si>
    <t>Department Total: 20 - SUPPORT SERVICES</t>
  </si>
  <si>
    <t>Department:       35 - DEVELOPMENT</t>
  </si>
  <si>
    <t>Division:       02 - ADMINISTRATION</t>
  </si>
  <si>
    <t>101.35.02-8001</t>
  </si>
  <si>
    <t>101.35.02-8001.0003</t>
  </si>
  <si>
    <t>101.35.02-8001.0099</t>
  </si>
  <si>
    <t>101.35.02-8003</t>
  </si>
  <si>
    <t>101.35.02-8005.0005</t>
  </si>
  <si>
    <t>101.35.02-8005.0010</t>
  </si>
  <si>
    <t>101.35.02-8005.0015</t>
  </si>
  <si>
    <t>101.35.02-8005.0025</t>
  </si>
  <si>
    <t>101.35.02-8006</t>
  </si>
  <si>
    <t>101.35.02-8006.0001</t>
  </si>
  <si>
    <t>101.35.02-8008</t>
  </si>
  <si>
    <t>101.35.02-8009</t>
  </si>
  <si>
    <t>101.35.02-8010</t>
  </si>
  <si>
    <t>101.35.02-8015</t>
  </si>
  <si>
    <t>101.35.02-8101</t>
  </si>
  <si>
    <t>101.35.02-8114</t>
  </si>
  <si>
    <t>101.35.02-8118</t>
  </si>
  <si>
    <t>GIS-OPERATIONS AND SUPPLIES</t>
  </si>
  <si>
    <t>101.35.02-8135</t>
  </si>
  <si>
    <t>101.35.02-8135.0001</t>
  </si>
  <si>
    <t>101.35.02-8304</t>
  </si>
  <si>
    <t>101.35.02-8307</t>
  </si>
  <si>
    <t>CONTRACTUAL SERVICES</t>
  </si>
  <si>
    <t>101.35.02-8310</t>
  </si>
  <si>
    <t>101.35.02-8319</t>
  </si>
  <si>
    <t>101.35.02-8320</t>
  </si>
  <si>
    <t>101.35.02-8322</t>
  </si>
  <si>
    <t>101.35.02-8323</t>
  </si>
  <si>
    <t>101.35.02-8333</t>
  </si>
  <si>
    <t>101.35.02-8334</t>
  </si>
  <si>
    <t>CHAMBER OF COMMERCE</t>
  </si>
  <si>
    <t>101.35.02-8335</t>
  </si>
  <si>
    <t>ECONOMIC DEVELOPMENT FOUNDATION</t>
  </si>
  <si>
    <t>101.35.02-8336</t>
  </si>
  <si>
    <t>101.35.02-8341</t>
  </si>
  <si>
    <t>Division Total: 02 - ADMINISTRATION</t>
  </si>
  <si>
    <t>Division:       33 - INSPECTIONS</t>
  </si>
  <si>
    <t>101.35.33-8001</t>
  </si>
  <si>
    <t>101.35.33-8001.0003</t>
  </si>
  <si>
    <t>101.35.33-8001.0099</t>
  </si>
  <si>
    <t>101.35.33-8003</t>
  </si>
  <si>
    <t>101.35.33-8004</t>
  </si>
  <si>
    <t>101.35.33-8005.0005</t>
  </si>
  <si>
    <t>101.35.33-8005.0010</t>
  </si>
  <si>
    <t>101.35.33-8005.0015</t>
  </si>
  <si>
    <t>101.35.33-8005.0025</t>
  </si>
  <si>
    <t>101.35.33-8006.0001</t>
  </si>
  <si>
    <t>101.35.33-8008</t>
  </si>
  <si>
    <t>101.35.33-8009</t>
  </si>
  <si>
    <t>101.35.33-8010</t>
  </si>
  <si>
    <t>101.35.33-8015</t>
  </si>
  <si>
    <t>101.35.33-8030</t>
  </si>
  <si>
    <t>101.35.33-8035</t>
  </si>
  <si>
    <t>101.35.33-8101</t>
  </si>
  <si>
    <t>101.35.33-8103</t>
  </si>
  <si>
    <t>101.35.33-8105</t>
  </si>
  <si>
    <t>101.35.33-8106</t>
  </si>
  <si>
    <t>101.35.33-8125</t>
  </si>
  <si>
    <t>101.35.33-8130</t>
  </si>
  <si>
    <t>SIGNS</t>
  </si>
  <si>
    <t>101.35.33-8304</t>
  </si>
  <si>
    <t>101.35.33-8310</t>
  </si>
  <si>
    <t>101.35.33-8320</t>
  </si>
  <si>
    <t>101.35.33-8322</t>
  </si>
  <si>
    <t>101.35.33-8323</t>
  </si>
  <si>
    <t>Division Total: 33 - INSPECTIONS</t>
  </si>
  <si>
    <t>Division:       38 - PLANNING AND ZONING</t>
  </si>
  <si>
    <t>101.35.38-8001</t>
  </si>
  <si>
    <t>101.35.38-8001.0003</t>
  </si>
  <si>
    <t>101.35.38-8001.0007</t>
  </si>
  <si>
    <t>101.35.38-8001.0099</t>
  </si>
  <si>
    <t>101.35.38-8003</t>
  </si>
  <si>
    <t>101.35.38-8004</t>
  </si>
  <si>
    <t>101.35.38-8005.0005</t>
  </si>
  <si>
    <t>101.35.38-8005.0010</t>
  </si>
  <si>
    <t>101.35.38-8005.0015</t>
  </si>
  <si>
    <t>101.35.38-8005.0025</t>
  </si>
  <si>
    <t>101.35.38-8006</t>
  </si>
  <si>
    <t>101.35.38-8006.0001</t>
  </si>
  <si>
    <t>101.35.38-8007</t>
  </si>
  <si>
    <t>101.35.38-8008</t>
  </si>
  <si>
    <t>101.35.38-8009</t>
  </si>
  <si>
    <t>101.35.38-8010</t>
  </si>
  <si>
    <t>101.35.38-8015</t>
  </si>
  <si>
    <t>101.35.38-8026</t>
  </si>
  <si>
    <t>101.35.38-8030</t>
  </si>
  <si>
    <t>101.35.38-8101</t>
  </si>
  <si>
    <t>101.35.38-8114</t>
  </si>
  <si>
    <t>101.35.38-8118</t>
  </si>
  <si>
    <t>101.35.38-8307</t>
  </si>
  <si>
    <t>101.35.38-8320</t>
  </si>
  <si>
    <t>101.35.38-8322</t>
  </si>
  <si>
    <t>101.35.38-8323</t>
  </si>
  <si>
    <t>101.35.38-8341</t>
  </si>
  <si>
    <t>101.35.38-8355</t>
  </si>
  <si>
    <t>101.35.38-8360</t>
  </si>
  <si>
    <t>Division Total: 38 - PLANNING AND ZONING</t>
  </si>
  <si>
    <t>Department Total: 35 - DEVELOPMENT</t>
  </si>
  <si>
    <t>Department:       45 - PUBLIC WORKS</t>
  </si>
  <si>
    <t>101.45.28-8001</t>
  </si>
  <si>
    <t>101.45.28-8001.0003</t>
  </si>
  <si>
    <t>101.45.28-8003</t>
  </si>
  <si>
    <t>101.45.28-8004</t>
  </si>
  <si>
    <t>101.45.28-8005.0005</t>
  </si>
  <si>
    <t>101.45.28-8005.0010</t>
  </si>
  <si>
    <t>101.45.28-8005.0015</t>
  </si>
  <si>
    <t>101.45.28-8005.0025</t>
  </si>
  <si>
    <t>101.45.28-8006</t>
  </si>
  <si>
    <t>101.45.28-8006.0001</t>
  </si>
  <si>
    <t>101.45.28-8007</t>
  </si>
  <si>
    <t>101.45.28-8008</t>
  </si>
  <si>
    <t>101.45.28-8009</t>
  </si>
  <si>
    <t>101.45.28-8010</t>
  </si>
  <si>
    <t>101.45.28-8015</t>
  </si>
  <si>
    <t>101.45.28-8030</t>
  </si>
  <si>
    <t>101.45.28-8035</t>
  </si>
  <si>
    <t>101.45.28-8101</t>
  </si>
  <si>
    <t>101.45.28-8103</t>
  </si>
  <si>
    <t>101.45.28-8105</t>
  </si>
  <si>
    <t>101.45.28-8106</t>
  </si>
  <si>
    <t>101.45.28-8107</t>
  </si>
  <si>
    <t>101.45.28-8108</t>
  </si>
  <si>
    <t>CHEMICAL, MEDICAL AND SURGICAL</t>
  </si>
  <si>
    <t>101.45.28-8109</t>
  </si>
  <si>
    <t>101.45.28-8210</t>
  </si>
  <si>
    <t>101.45.28-8212</t>
  </si>
  <si>
    <t>101.45.28-8304</t>
  </si>
  <si>
    <t>101.45.28-8310</t>
  </si>
  <si>
    <t>101.45.28-8311</t>
  </si>
  <si>
    <t>101.45.28-8320</t>
  </si>
  <si>
    <t>101.45.28-8321</t>
  </si>
  <si>
    <t>101.45.28-8322</t>
  </si>
  <si>
    <t>101.45.28-8323</t>
  </si>
  <si>
    <t>101.45.28-8333</t>
  </si>
  <si>
    <t>101.45.28-8341</t>
  </si>
  <si>
    <t>101.45.28-8414.0001</t>
  </si>
  <si>
    <t>101.45.48-8001</t>
  </si>
  <si>
    <t>101.45.48-8001.0003</t>
  </si>
  <si>
    <t>101.45.48-8001.0008</t>
  </si>
  <si>
    <t>SALARIES STANDBY PAY</t>
  </si>
  <si>
    <t>101.45.48-8001.0099</t>
  </si>
  <si>
    <t>101.45.48-8003</t>
  </si>
  <si>
    <t>101.45.48-8004</t>
  </si>
  <si>
    <t>101.45.48-8005.0005</t>
  </si>
  <si>
    <t>101.45.48-8005.0010</t>
  </si>
  <si>
    <t>101.45.48-8005.0015</t>
  </si>
  <si>
    <t>101.45.48-8005.0025</t>
  </si>
  <si>
    <t>101.45.48-8006</t>
  </si>
  <si>
    <t>101.45.48-8006.0001</t>
  </si>
  <si>
    <t>101.45.48-8007</t>
  </si>
  <si>
    <t>101.45.48-8008</t>
  </si>
  <si>
    <t>101.45.48-8009</t>
  </si>
  <si>
    <t>101.45.48-8010</t>
  </si>
  <si>
    <t>101.45.48-8015</t>
  </si>
  <si>
    <t>101.45.48-8026</t>
  </si>
  <si>
    <t>101.45.48-8030</t>
  </si>
  <si>
    <t>101.45.48-8035</t>
  </si>
  <si>
    <t>101.45.48-8103</t>
  </si>
  <si>
    <t>101.45.48-8105</t>
  </si>
  <si>
    <t>101.45.48-8106</t>
  </si>
  <si>
    <t>101.45.48-8107</t>
  </si>
  <si>
    <t>101.45.48-8108</t>
  </si>
  <si>
    <t>101.45.48-8109</t>
  </si>
  <si>
    <t>101.45.48-8111</t>
  </si>
  <si>
    <t>BOTANICAL AND AGRICULTURAL</t>
  </si>
  <si>
    <t>101.45.48-8130</t>
  </si>
  <si>
    <t>101.45.48-8205</t>
  </si>
  <si>
    <t>MAINTENANCE SIDEWALKS AND CURBS</t>
  </si>
  <si>
    <t>101.45.48-8210</t>
  </si>
  <si>
    <t>101.45.48-8212</t>
  </si>
  <si>
    <t>101.45.48-8224</t>
  </si>
  <si>
    <t>MAINTENANCE TRAFFIC SIGNALS</t>
  </si>
  <si>
    <t>101.45.48-8304</t>
  </si>
  <si>
    <t>101.45.48-8310</t>
  </si>
  <si>
    <t>101.45.48-8311</t>
  </si>
  <si>
    <t>101.45.48-8320</t>
  </si>
  <si>
    <t>101.45.48-8321</t>
  </si>
  <si>
    <t>101.45.48-8322</t>
  </si>
  <si>
    <t>101.45.48-8323</t>
  </si>
  <si>
    <t>101.45.48-8341</t>
  </si>
  <si>
    <t>101.45.48-8341.0002</t>
  </si>
  <si>
    <t>SPECIAL EVENTS ROAD-E-O EVENT EXP</t>
  </si>
  <si>
    <t>101.45.48-8315</t>
  </si>
  <si>
    <t>STREET LIGHTING</t>
  </si>
  <si>
    <t>101.45.48-9110</t>
  </si>
  <si>
    <t>INSTRUMENTS AND APPARATUS</t>
  </si>
  <si>
    <t>101.45.48-9111</t>
  </si>
  <si>
    <t>MOTOR VEHICLES</t>
  </si>
  <si>
    <t>Department Total: 45 - PUBLIC WORKS</t>
  </si>
  <si>
    <t>Department:       50 - ADMINISTRATIVE SERVICES</t>
  </si>
  <si>
    <t>Division:       16 - FINANCE</t>
  </si>
  <si>
    <t>101.50.16-8001</t>
  </si>
  <si>
    <t>101.50.16-8001.0003</t>
  </si>
  <si>
    <t>101.50.16-8001.0007</t>
  </si>
  <si>
    <t>101.50.16-8001.0099</t>
  </si>
  <si>
    <t>101.50.16-8003</t>
  </si>
  <si>
    <t>101.50.16-8004</t>
  </si>
  <si>
    <t>101.50.16-8005.0005</t>
  </si>
  <si>
    <t>101.50.16-8005.0010</t>
  </si>
  <si>
    <t>101.50.16-8005.0015</t>
  </si>
  <si>
    <t>101.50.16-8005.0025</t>
  </si>
  <si>
    <t>101.50.16-8006</t>
  </si>
  <si>
    <t>101.50.16-8006.0001</t>
  </si>
  <si>
    <t>101.50.16-8007</t>
  </si>
  <si>
    <t>101.50.16-8008</t>
  </si>
  <si>
    <t>101.50.16-8009</t>
  </si>
  <si>
    <t>101.50.16-8010</t>
  </si>
  <si>
    <t>101.50.16-8015</t>
  </si>
  <si>
    <t>101.50.16-8026</t>
  </si>
  <si>
    <t>101.50.16-8030</t>
  </si>
  <si>
    <t>101.50.16-8035</t>
  </si>
  <si>
    <t>101.50.16-8101</t>
  </si>
  <si>
    <t>101.50.16-8102</t>
  </si>
  <si>
    <t>FOOD</t>
  </si>
  <si>
    <t>101.50.16-8106</t>
  </si>
  <si>
    <t>101.50.16-8114</t>
  </si>
  <si>
    <t>101.50.16-8116</t>
  </si>
  <si>
    <t>BUSINESS FORMS</t>
  </si>
  <si>
    <t>101.50.16-8140</t>
  </si>
  <si>
    <t>101.50.16-8305</t>
  </si>
  <si>
    <t>TAX OFFICE</t>
  </si>
  <si>
    <t>101.50.16-8306</t>
  </si>
  <si>
    <t>AUDIT</t>
  </si>
  <si>
    <t>101.50.16-8310</t>
  </si>
  <si>
    <t>101.50.16-8319</t>
  </si>
  <si>
    <t>101.50.16-8320</t>
  </si>
  <si>
    <t>101.50.16-8322</t>
  </si>
  <si>
    <t>101.50.16-8323</t>
  </si>
  <si>
    <t>101.50.16-8341</t>
  </si>
  <si>
    <t>101.50.16-8360</t>
  </si>
  <si>
    <t>101.50.16-8327</t>
  </si>
  <si>
    <t>101.50.16-8328</t>
  </si>
  <si>
    <t>101.50.16-8329</t>
  </si>
  <si>
    <t>GAS</t>
  </si>
  <si>
    <t>Division Total: 16 - FINANCE</t>
  </si>
  <si>
    <t>Division:       20 - NON DEPARTMENTAL</t>
  </si>
  <si>
    <t>101.50.20-8005.0015</t>
  </si>
  <si>
    <t>101.50.20-8008</t>
  </si>
  <si>
    <t>101.50.20-8101</t>
  </si>
  <si>
    <t>101.50.20-8106</t>
  </si>
  <si>
    <t>101.50.20-8135</t>
  </si>
  <si>
    <t>101.50.20-8140</t>
  </si>
  <si>
    <t>101.50.20-8203</t>
  </si>
  <si>
    <t>101.50.20-8217</t>
  </si>
  <si>
    <t>TRUNK RADIOS</t>
  </si>
  <si>
    <t>101.50.20-8301</t>
  </si>
  <si>
    <t>COMMUNICATIONS</t>
  </si>
  <si>
    <t>101.50.20-8303</t>
  </si>
  <si>
    <t>INSURANCE</t>
  </si>
  <si>
    <t>101.50.20-8304</t>
  </si>
  <si>
    <t>101.50.20-8307</t>
  </si>
  <si>
    <t>101.50.20-8310</t>
  </si>
  <si>
    <t>101.50.20-8314</t>
  </si>
  <si>
    <t>101.50.20-8359</t>
  </si>
  <si>
    <t>BANK FEES</t>
  </si>
  <si>
    <t>101.50.20-8360</t>
  </si>
  <si>
    <t>101.50.20-8410</t>
  </si>
  <si>
    <t>BAD DEBTS</t>
  </si>
  <si>
    <t>101.50.20-8498</t>
  </si>
  <si>
    <t xml:space="preserve">OPERATING TRANSFERS </t>
  </si>
  <si>
    <t>101.50.20-8499</t>
  </si>
  <si>
    <t>CONTINGENCY</t>
  </si>
  <si>
    <t>101.50.20-8499.0001</t>
  </si>
  <si>
    <t>CONTINGENCY ADJ/RECONCILE EXPENSES</t>
  </si>
  <si>
    <t>101.50.20-9109</t>
  </si>
  <si>
    <t>101.50.20-9110</t>
  </si>
  <si>
    <t>Division Total: 20 - NON DEPARTMENTAL</t>
  </si>
  <si>
    <t>Division:       30 - MUNICIPAL COURT</t>
  </si>
  <si>
    <t>101.50.30-8001</t>
  </si>
  <si>
    <t>101.50.30-8001.0003</t>
  </si>
  <si>
    <t>101.50.30-8001.0099</t>
  </si>
  <si>
    <t>101.50.30-8003</t>
  </si>
  <si>
    <t>101.50.30-8004</t>
  </si>
  <si>
    <t>101.50.30-8005.0005</t>
  </si>
  <si>
    <t>101.50.30-8005.0010</t>
  </si>
  <si>
    <t>101.50.30-8005.0015</t>
  </si>
  <si>
    <t>101.50.30-8005.0025</t>
  </si>
  <si>
    <t>101.50.30-8006</t>
  </si>
  <si>
    <t>101.50.30-8006.0001</t>
  </si>
  <si>
    <t>101.50.30-8007</t>
  </si>
  <si>
    <t>101.50.30-8008</t>
  </si>
  <si>
    <t>101.50.30-8009</t>
  </si>
  <si>
    <t>101.50.30-8010</t>
  </si>
  <si>
    <t>101.50.30-8015</t>
  </si>
  <si>
    <t>101.50.30-8026</t>
  </si>
  <si>
    <t>101.50.30-8030</t>
  </si>
  <si>
    <t>101.50.30-8101</t>
  </si>
  <si>
    <t>101.50.30-8103</t>
  </si>
  <si>
    <t>101.50.30-8105</t>
  </si>
  <si>
    <t>101.50.30-8106</t>
  </si>
  <si>
    <t>101.50.30-8114</t>
  </si>
  <si>
    <t>101.50.30-8116</t>
  </si>
  <si>
    <t>101.50.30-8212</t>
  </si>
  <si>
    <t>101.50.30-8304</t>
  </si>
  <si>
    <t>101.50.30-8310</t>
  </si>
  <si>
    <t>101.50.30-8313</t>
  </si>
  <si>
    <t>MUNICIPAL JUDGE</t>
  </si>
  <si>
    <t>101.50.30-8314</t>
  </si>
  <si>
    <t>101.50.30-8320</t>
  </si>
  <si>
    <t>101.50.30-8322</t>
  </si>
  <si>
    <t>101.50.30-8323</t>
  </si>
  <si>
    <t>101.50.30-8333</t>
  </si>
  <si>
    <t>101.50.30-8341</t>
  </si>
  <si>
    <t>101.50.30-8360</t>
  </si>
  <si>
    <t>101.50.30-8406</t>
  </si>
  <si>
    <t>COURT COSTS</t>
  </si>
  <si>
    <t>Division Total: 30 - MUNICIPAL COURT</t>
  </si>
  <si>
    <t>Division:       54 - TEEN COURT</t>
  </si>
  <si>
    <t>101.50.54-8001</t>
  </si>
  <si>
    <t>101.50.54-8001.0003</t>
  </si>
  <si>
    <t>101.50.54-8001.0099</t>
  </si>
  <si>
    <t>101.50.54-8003</t>
  </si>
  <si>
    <t>101.50.54-8004</t>
  </si>
  <si>
    <t>101.50.54-8005.0005</t>
  </si>
  <si>
    <t>101.50.54-8005.0010</t>
  </si>
  <si>
    <t>101.50.54-8005.0015</t>
  </si>
  <si>
    <t>101.50.54-8005.0025</t>
  </si>
  <si>
    <t>101.50.54-8006</t>
  </si>
  <si>
    <t>101.50.54-8006.0001</t>
  </si>
  <si>
    <t>101.50.54-8007</t>
  </si>
  <si>
    <t>101.50.54-8008</t>
  </si>
  <si>
    <t>101.50.54-8009</t>
  </si>
  <si>
    <t>101.50.54-8010</t>
  </si>
  <si>
    <t>101.50.54-8015</t>
  </si>
  <si>
    <t>101.50.54-8030</t>
  </si>
  <si>
    <t>101.50.54-8035</t>
  </si>
  <si>
    <t>101.50.54-8101</t>
  </si>
  <si>
    <t>101.50.54-8102</t>
  </si>
  <si>
    <t>101.50.54-8103</t>
  </si>
  <si>
    <t>101.50.54-8105</t>
  </si>
  <si>
    <t>101.50.54-8106</t>
  </si>
  <si>
    <t>101.50.54-8114</t>
  </si>
  <si>
    <t>101.50.54-8116</t>
  </si>
  <si>
    <t>101.50.54-8135</t>
  </si>
  <si>
    <t>101.50.54-8212</t>
  </si>
  <si>
    <t>101.50.54-8304</t>
  </si>
  <si>
    <t>101.50.54-8320</t>
  </si>
  <si>
    <t>101.50.54-8322</t>
  </si>
  <si>
    <t>101.50.54-8323</t>
  </si>
  <si>
    <t>101.50.54-8341</t>
  </si>
  <si>
    <t>101.50.54-8360</t>
  </si>
  <si>
    <t>Division Total: 54 - TEEN COURT</t>
  </si>
  <si>
    <t>Department Total: 50 - ADMINISTRATIVE SERVICES</t>
  </si>
  <si>
    <t>Department:       55 - POLICE</t>
  </si>
  <si>
    <t>101.55.02-8001</t>
  </si>
  <si>
    <t>101.55.02-8001.0003</t>
  </si>
  <si>
    <t>101.55.02-8001.0005</t>
  </si>
  <si>
    <t>SALARIES TEMPORARY ASSIGNMENT PAY</t>
  </si>
  <si>
    <t>101.55.02-8001.0007</t>
  </si>
  <si>
    <t>101.55.02-8001.0099</t>
  </si>
  <si>
    <t>101.55.02-8003</t>
  </si>
  <si>
    <t>101.55.02-8004</t>
  </si>
  <si>
    <t>101.55.02-8005.0005</t>
  </si>
  <si>
    <t>101.55.02-8005.0010</t>
  </si>
  <si>
    <t>101.55.02-8005.0015</t>
  </si>
  <si>
    <t>101.55.02-8005.0025</t>
  </si>
  <si>
    <t>101.55.02-8006</t>
  </si>
  <si>
    <t>101.55.02-8006.0001</t>
  </si>
  <si>
    <t>101.55.02-8007</t>
  </si>
  <si>
    <t>101.55.02-8008</t>
  </si>
  <si>
    <t>101.55.02-8009</t>
  </si>
  <si>
    <t>101.55.02-8010</t>
  </si>
  <si>
    <t>101.55.02-8015</t>
  </si>
  <si>
    <t>101.55.02-8030</t>
  </si>
  <si>
    <t>101.55.02-8035</t>
  </si>
  <si>
    <t>101.55.02-8101</t>
  </si>
  <si>
    <t>101.55.02-8103</t>
  </si>
  <si>
    <t>101.55.02-8105</t>
  </si>
  <si>
    <t>101.55.02-8106</t>
  </si>
  <si>
    <t>101.55.02-8110</t>
  </si>
  <si>
    <t>101.55.02-8114</t>
  </si>
  <si>
    <t>101.55.02-8125</t>
  </si>
  <si>
    <t>101.55.02-8135</t>
  </si>
  <si>
    <t>101.55.02-8210</t>
  </si>
  <si>
    <t>101.55.02-8212</t>
  </si>
  <si>
    <t>101.55.02-8302</t>
  </si>
  <si>
    <t>101.55.02-8304</t>
  </si>
  <si>
    <t>101.55.02-8307</t>
  </si>
  <si>
    <t>101.55.02-8307.0001</t>
  </si>
  <si>
    <t>CONTRACTUAL SERVICES CONTRACTUAL TX REIMBURSED</t>
  </si>
  <si>
    <t>101.55.02-8320</t>
  </si>
  <si>
    <t>101.55.02-8322</t>
  </si>
  <si>
    <t>101.55.02-8323</t>
  </si>
  <si>
    <t>101.55.02-8341</t>
  </si>
  <si>
    <t>101.55.02-8360</t>
  </si>
  <si>
    <t>101.55.02-8327</t>
  </si>
  <si>
    <t>101.55.02-8328</t>
  </si>
  <si>
    <t>101.55.02-8329</t>
  </si>
  <si>
    <t>101.55.02-8498</t>
  </si>
  <si>
    <t>Division:       04 - ANIMAL CONTROL</t>
  </si>
  <si>
    <t>101.55.04-8001</t>
  </si>
  <si>
    <t>101.55.04-8001.0003</t>
  </si>
  <si>
    <t>101.55.04-8001.0008</t>
  </si>
  <si>
    <t>101.55.04-8001.0009</t>
  </si>
  <si>
    <t>SALARIES FTO</t>
  </si>
  <si>
    <t>101.55.04-8001.0099</t>
  </si>
  <si>
    <t>101.55.04-8003</t>
  </si>
  <si>
    <t>101.55.04-8004</t>
  </si>
  <si>
    <t>101.55.04-8005.0005</t>
  </si>
  <si>
    <t>101.55.04-8005.0010</t>
  </si>
  <si>
    <t>101.55.04-8005.0015</t>
  </si>
  <si>
    <t>101.55.04-8005.0025</t>
  </si>
  <si>
    <t>101.55.04-8006</t>
  </si>
  <si>
    <t>101.55.04-8006.0001</t>
  </si>
  <si>
    <t>101.55.04-8007</t>
  </si>
  <si>
    <t>101.55.04-8008</t>
  </si>
  <si>
    <t>101.55.04-8009</t>
  </si>
  <si>
    <t>101.55.04-8010</t>
  </si>
  <si>
    <t>101.55.04-8015</t>
  </si>
  <si>
    <t>101.55.04-8030</t>
  </si>
  <si>
    <t>101.55.04-8101</t>
  </si>
  <si>
    <t>101.55.04-8103</t>
  </si>
  <si>
    <t>101.55.04-8104</t>
  </si>
  <si>
    <t>ANIMAL FOOD</t>
  </si>
  <si>
    <t>101.55.04-8105</t>
  </si>
  <si>
    <t>101.55.04-8106</t>
  </si>
  <si>
    <t>101.55.04-8108</t>
  </si>
  <si>
    <t>101.55.04-8114</t>
  </si>
  <si>
    <t>101.55.04-8135</t>
  </si>
  <si>
    <t>101.55.04-8202</t>
  </si>
  <si>
    <t>101.55.04-8212</t>
  </si>
  <si>
    <t>101.55.04-8304</t>
  </si>
  <si>
    <t>101.55.04-8307</t>
  </si>
  <si>
    <t>101.55.04-8320</t>
  </si>
  <si>
    <t>101.55.04-8322</t>
  </si>
  <si>
    <t>101.55.04-8323</t>
  </si>
  <si>
    <t>101.55.04-8325</t>
  </si>
  <si>
    <t>ANIMAL CARE</t>
  </si>
  <si>
    <t>101.55.04-8341</t>
  </si>
  <si>
    <t>101.55.04-8360</t>
  </si>
  <si>
    <t>101.55.04-8327</t>
  </si>
  <si>
    <t>101.55.04-8328</t>
  </si>
  <si>
    <t>101.55.04-8329</t>
  </si>
  <si>
    <t>101.55.04-8498</t>
  </si>
  <si>
    <t>Division Total: 04 - ANIMAL CONTROL</t>
  </si>
  <si>
    <t>101.55.05-8001</t>
  </si>
  <si>
    <t>101.55.05-8001.0003</t>
  </si>
  <si>
    <t>101.55.05-8001.0005</t>
  </si>
  <si>
    <t>101.55.05-8001.0008</t>
  </si>
  <si>
    <t>101.55.05-8001.0099</t>
  </si>
  <si>
    <t>101.55.05-8003</t>
  </si>
  <si>
    <t>101.55.05-8004</t>
  </si>
  <si>
    <t>101.55.05-8004.0001</t>
  </si>
  <si>
    <t>OVERTIME REIMBURSABLE OVERTIME</t>
  </si>
  <si>
    <t>101.55.05-8005.0005</t>
  </si>
  <si>
    <t>101.55.05-8005.0010</t>
  </si>
  <si>
    <t>101.55.05-8005.0015</t>
  </si>
  <si>
    <t>101.55.05-8005.0025</t>
  </si>
  <si>
    <t>101.55.05-8006</t>
  </si>
  <si>
    <t>101.55.05-8006.0001</t>
  </si>
  <si>
    <t>101.55.05-8007</t>
  </si>
  <si>
    <t>101.55.05-8008</t>
  </si>
  <si>
    <t>101.55.05-8009</t>
  </si>
  <si>
    <t>101.55.05-8010</t>
  </si>
  <si>
    <t>101.55.05-8015</t>
  </si>
  <si>
    <t>101.55.05-8026</t>
  </si>
  <si>
    <t>101.55.05-8030</t>
  </si>
  <si>
    <t>101.55.05-8035</t>
  </si>
  <si>
    <t>101.55.05-8101</t>
  </si>
  <si>
    <t>101.55.05-8103</t>
  </si>
  <si>
    <t>101.55.05-8105</t>
  </si>
  <si>
    <t>101.55.05-8106</t>
  </si>
  <si>
    <t>101.55.05-8135</t>
  </si>
  <si>
    <t>101.55.05-8210</t>
  </si>
  <si>
    <t>101.55.05-8212</t>
  </si>
  <si>
    <t>101.55.05-8320</t>
  </si>
  <si>
    <t>101.55.05-8322</t>
  </si>
  <si>
    <t>101.55.05-8323</t>
  </si>
  <si>
    <t>101.55.05-8341</t>
  </si>
  <si>
    <t>Division:       06 - C.I.D.</t>
  </si>
  <si>
    <t>101.55.06-8001</t>
  </si>
  <si>
    <t>101.55.06-8001.0003</t>
  </si>
  <si>
    <t>101.55.06-8001.0005</t>
  </si>
  <si>
    <t>101.55.06-8001.0006</t>
  </si>
  <si>
    <t>SALARIES CLOTHING ALLOWANCE</t>
  </si>
  <si>
    <t>101.55.06-8001.0008</t>
  </si>
  <si>
    <t>101.55.06-8001.0009</t>
  </si>
  <si>
    <t>101.55.06-8001.0099</t>
  </si>
  <si>
    <t>101.55.06-8003</t>
  </si>
  <si>
    <t>101.55.06-8004</t>
  </si>
  <si>
    <t>101.55.06-8004.0001</t>
  </si>
  <si>
    <t>101.55.06-8005.0005</t>
  </si>
  <si>
    <t>101.55.06-8005.0010</t>
  </si>
  <si>
    <t>101.55.06-8005.0015</t>
  </si>
  <si>
    <t>101.55.06-8005.0025</t>
  </si>
  <si>
    <t>101.55.06-8006</t>
  </si>
  <si>
    <t>101.55.06-8006.0001</t>
  </si>
  <si>
    <t>101.55.06-8007</t>
  </si>
  <si>
    <t>101.55.06-8008</t>
  </si>
  <si>
    <t>101.55.06-8009</t>
  </si>
  <si>
    <t>101.55.06-8010</t>
  </si>
  <si>
    <t>101.55.06-8015</t>
  </si>
  <si>
    <t>101.55.06-8030</t>
  </si>
  <si>
    <t>101.55.06-8035</t>
  </si>
  <si>
    <t>101.55.06-8101</t>
  </si>
  <si>
    <t>101.55.06-8103</t>
  </si>
  <si>
    <t>101.55.06-8105</t>
  </si>
  <si>
    <t>101.55.06-8106</t>
  </si>
  <si>
    <t>101.55.06-8212</t>
  </si>
  <si>
    <t>101.55.06-8302</t>
  </si>
  <si>
    <t>101.55.06-8304</t>
  </si>
  <si>
    <t>101.55.06-8320</t>
  </si>
  <si>
    <t>101.55.06-8322</t>
  </si>
  <si>
    <t>101.55.06-8323</t>
  </si>
  <si>
    <t>101.55.06-8332</t>
  </si>
  <si>
    <t>U.S. SECRET SERVICE</t>
  </si>
  <si>
    <t>101.55.06-8341</t>
  </si>
  <si>
    <t>Division Total: 06 - C.I.D.</t>
  </si>
  <si>
    <t>101.55.07-8103</t>
  </si>
  <si>
    <t>101.55.07-8105</t>
  </si>
  <si>
    <t>101.55.07-8106</t>
  </si>
  <si>
    <t>101.55.07-8212</t>
  </si>
  <si>
    <t>101.55.07-8320</t>
  </si>
  <si>
    <t>101.55.07-8322</t>
  </si>
  <si>
    <t>101.55.07-8323</t>
  </si>
  <si>
    <t>101.55.07-8341</t>
  </si>
  <si>
    <t>101.55.07-8498</t>
  </si>
  <si>
    <t>101.55.07-9110</t>
  </si>
  <si>
    <t>101.55.25-8001</t>
  </si>
  <si>
    <t>101.55.25-8001.0003</t>
  </si>
  <si>
    <t>101.55.25-8001.0099</t>
  </si>
  <si>
    <t>101.55.25-8003</t>
  </si>
  <si>
    <t>101.55.25-8004</t>
  </si>
  <si>
    <t>101.55.25-8004.0001</t>
  </si>
  <si>
    <t>101.55.25-8005.0005</t>
  </si>
  <si>
    <t>101.55.25-8005.0010</t>
  </si>
  <si>
    <t>101.55.25-8005.0015</t>
  </si>
  <si>
    <t>101.55.25-8005.0025</t>
  </si>
  <si>
    <t>101.55.25-8006</t>
  </si>
  <si>
    <t>101.55.25-8006.0001</t>
  </si>
  <si>
    <t>101.55.25-8007</t>
  </si>
  <si>
    <t>101.55.25-8008</t>
  </si>
  <si>
    <t>101.55.25-8009</t>
  </si>
  <si>
    <t>101.55.25-8010</t>
  </si>
  <si>
    <t>101.55.25-8015</t>
  </si>
  <si>
    <t>101.55.25-8030</t>
  </si>
  <si>
    <t>101.55.25-8035</t>
  </si>
  <si>
    <t>101.55.25-8101</t>
  </si>
  <si>
    <t>101.55.25-8103</t>
  </si>
  <si>
    <t>101.55.25-8105</t>
  </si>
  <si>
    <t>101.55.25-8106</t>
  </si>
  <si>
    <t>101.55.25-8135</t>
  </si>
  <si>
    <t>101.55.25-8212</t>
  </si>
  <si>
    <t>101.55.25-8301</t>
  </si>
  <si>
    <t>101.55.25-8304</t>
  </si>
  <si>
    <t>101.55.25-8310</t>
  </si>
  <si>
    <t>101.55.25-8320</t>
  </si>
  <si>
    <t>101.55.25-8322</t>
  </si>
  <si>
    <t>101.55.25-8323</t>
  </si>
  <si>
    <t>101.55.25-8333</t>
  </si>
  <si>
    <t>101.55.25-8341</t>
  </si>
  <si>
    <t>101.55.25-9111</t>
  </si>
  <si>
    <t>Division:       36 - PATROL</t>
  </si>
  <si>
    <t>101.55.36-8001</t>
  </si>
  <si>
    <t>101.55.36-8001.0003</t>
  </si>
  <si>
    <t>101.55.36-8001.0005</t>
  </si>
  <si>
    <t>101.55.36-8001.0006</t>
  </si>
  <si>
    <t>101.55.36-8001.0008</t>
  </si>
  <si>
    <t>101.55.36-8001.0009</t>
  </si>
  <si>
    <t>101.55.36-8001.0099</t>
  </si>
  <si>
    <t>101.55.36-8003</t>
  </si>
  <si>
    <t>101.55.36-8004</t>
  </si>
  <si>
    <t>101.55.36-8004.0001</t>
  </si>
  <si>
    <t>101.55.36-8005.0005</t>
  </si>
  <si>
    <t>101.55.36-8005.0010</t>
  </si>
  <si>
    <t>101.55.36-8005.0015</t>
  </si>
  <si>
    <t>101.55.36-8005.0025</t>
  </si>
  <si>
    <t>101.55.36-8006</t>
  </si>
  <si>
    <t>101.55.36-8006.0001</t>
  </si>
  <si>
    <t>101.55.36-8007</t>
  </si>
  <si>
    <t>101.55.36-8008</t>
  </si>
  <si>
    <t>101.55.36-8009</t>
  </si>
  <si>
    <t>101.55.36-8010</t>
  </si>
  <si>
    <t>101.55.36-8015</t>
  </si>
  <si>
    <t>101.55.36-8026</t>
  </si>
  <si>
    <t>101.55.36-8030</t>
  </si>
  <si>
    <t>101.55.36-8035</t>
  </si>
  <si>
    <t>101.55.36-8101</t>
  </si>
  <si>
    <t>101.55.36-8103</t>
  </si>
  <si>
    <t>101.55.36-8105</t>
  </si>
  <si>
    <t>101.55.36-8106</t>
  </si>
  <si>
    <t>101.55.36-8108</t>
  </si>
  <si>
    <t>101.55.36-8210</t>
  </si>
  <si>
    <t>101.55.36-8212</t>
  </si>
  <si>
    <t>101.55.36-8304</t>
  </si>
  <si>
    <t>101.55.36-8307</t>
  </si>
  <si>
    <t>101.55.36-8320</t>
  </si>
  <si>
    <t>101.55.36-8322</t>
  </si>
  <si>
    <t>101.55.36-8323</t>
  </si>
  <si>
    <t>101.55.36-8341</t>
  </si>
  <si>
    <t>101.55.36-8495</t>
  </si>
  <si>
    <t>K-9 PROGRAM</t>
  </si>
  <si>
    <t>101.55.36-8411.0001</t>
  </si>
  <si>
    <t>101.55.36-8412</t>
  </si>
  <si>
    <t>PAYING AGENT FEES</t>
  </si>
  <si>
    <t>101.55.36-8414</t>
  </si>
  <si>
    <t>DEBT PRINCIPAL</t>
  </si>
  <si>
    <t>101.55.36-8414.0001</t>
  </si>
  <si>
    <t>101.55.36-8498</t>
  </si>
  <si>
    <t>101.55.36-9109</t>
  </si>
  <si>
    <t>101.55.36-9110</t>
  </si>
  <si>
    <t>101.55.36-9111</t>
  </si>
  <si>
    <t>Division Total: 36 - PATROL</t>
  </si>
  <si>
    <t>Division:       37 - TRAFFIC</t>
  </si>
  <si>
    <t>101.55.37-8001</t>
  </si>
  <si>
    <t>101.55.37-8001.0003</t>
  </si>
  <si>
    <t>101.55.37-8001.0008</t>
  </si>
  <si>
    <t>101.55.37-8003</t>
  </si>
  <si>
    <t>101.55.37-8004</t>
  </si>
  <si>
    <t>101.55.37-8004.0001</t>
  </si>
  <si>
    <t>101.55.37-8005.0005</t>
  </si>
  <si>
    <t>101.55.37-8005.0010</t>
  </si>
  <si>
    <t>101.55.37-8005.0015</t>
  </si>
  <si>
    <t>101.55.37-8005.0025</t>
  </si>
  <si>
    <t>101.55.37-8006</t>
  </si>
  <si>
    <t>101.55.37-8006.0001</t>
  </si>
  <si>
    <t>101.55.37-8007</t>
  </si>
  <si>
    <t>101.55.37-8008</t>
  </si>
  <si>
    <t>101.55.37-8009</t>
  </si>
  <si>
    <t>101.55.37-8010</t>
  </si>
  <si>
    <t>101.55.37-8015</t>
  </si>
  <si>
    <t>101.55.37-8030</t>
  </si>
  <si>
    <t>101.55.37-8101</t>
  </si>
  <si>
    <t>101.55.37-8103</t>
  </si>
  <si>
    <t>101.55.37-8105</t>
  </si>
  <si>
    <t>101.55.37-8106</t>
  </si>
  <si>
    <t>101.55.37-8212</t>
  </si>
  <si>
    <t>101.55.37-8304</t>
  </si>
  <si>
    <t>101.55.37-8320</t>
  </si>
  <si>
    <t>101.55.37-8322</t>
  </si>
  <si>
    <t>101.55.37-8323</t>
  </si>
  <si>
    <t>101.55.37-8341</t>
  </si>
  <si>
    <t>101.55.37-8411.0001</t>
  </si>
  <si>
    <t>101.55.37-8414.0001</t>
  </si>
  <si>
    <t>Division Total: 37 - TRAFFIC</t>
  </si>
  <si>
    <t>Division:       51 - DISPATCH</t>
  </si>
  <si>
    <t>101.55.51-8001</t>
  </si>
  <si>
    <t>101.55.51-8001.0003</t>
  </si>
  <si>
    <t>101.55.51-8001.0009</t>
  </si>
  <si>
    <t>101.55.51-8001.0099</t>
  </si>
  <si>
    <t>101.55.51-8003</t>
  </si>
  <si>
    <t>101.55.51-8004</t>
  </si>
  <si>
    <t>101.55.51-8005.0005</t>
  </si>
  <si>
    <t>101.55.51-8005.0010</t>
  </si>
  <si>
    <t>101.55.51-8005.0015</t>
  </si>
  <si>
    <t>101.55.51-8005.0025</t>
  </si>
  <si>
    <t>101.55.51-8006</t>
  </si>
  <si>
    <t>101.55.51-8006.0001</t>
  </si>
  <si>
    <t>101.55.51-8007</t>
  </si>
  <si>
    <t>101.55.51-8008</t>
  </si>
  <si>
    <t>101.55.51-8009</t>
  </si>
  <si>
    <t>101.55.51-8010</t>
  </si>
  <si>
    <t>101.55.51-8015</t>
  </si>
  <si>
    <t>101.55.51-8030</t>
  </si>
  <si>
    <t>101.55.51-8035</t>
  </si>
  <si>
    <t>101.55.51-8101</t>
  </si>
  <si>
    <t>101.55.51-8103</t>
  </si>
  <si>
    <t>101.55.51-8106</t>
  </si>
  <si>
    <t>101.55.51-8304</t>
  </si>
  <si>
    <t>101.55.51-8307</t>
  </si>
  <si>
    <t>101.55.51-8320</t>
  </si>
  <si>
    <t>101.55.51-8323</t>
  </si>
  <si>
    <t>101.55.51-8341</t>
  </si>
  <si>
    <t>101.55.51-9117</t>
  </si>
  <si>
    <t>COMMUNICATION SYSTEMS</t>
  </si>
  <si>
    <t>Division Total: 51 - DISPATCH</t>
  </si>
  <si>
    <t>Division:       53 - JAIL</t>
  </si>
  <si>
    <t>101.55.53-8001</t>
  </si>
  <si>
    <t>101.55.53-8001.0003</t>
  </si>
  <si>
    <t>101.55.53-8001.0009</t>
  </si>
  <si>
    <t>101.55.53-8001.0099</t>
  </si>
  <si>
    <t>101.55.53-8003</t>
  </si>
  <si>
    <t>101.55.53-8004</t>
  </si>
  <si>
    <t>101.55.53-8005.0005</t>
  </si>
  <si>
    <t>101.55.53-8005.0010</t>
  </si>
  <si>
    <t>101.55.53-8005.0015</t>
  </si>
  <si>
    <t>101.55.53-8005.0025</t>
  </si>
  <si>
    <t>101.55.53-8006</t>
  </si>
  <si>
    <t>101.55.53-8006.0001</t>
  </si>
  <si>
    <t>101.55.53-8007</t>
  </si>
  <si>
    <t>101.55.53-8008</t>
  </si>
  <si>
    <t>101.55.53-8009</t>
  </si>
  <si>
    <t>101.55.53-8010</t>
  </si>
  <si>
    <t>101.55.53-8015</t>
  </si>
  <si>
    <t>101.55.53-8030</t>
  </si>
  <si>
    <t>101.55.53-8035</t>
  </si>
  <si>
    <t>101.55.53-8101</t>
  </si>
  <si>
    <t>101.55.53-8103</t>
  </si>
  <si>
    <t>101.55.53-8106</t>
  </si>
  <si>
    <t>101.55.53-8108</t>
  </si>
  <si>
    <t>101.55.53-8115</t>
  </si>
  <si>
    <t>101.55.53-8210</t>
  </si>
  <si>
    <t>101.55.53-8307</t>
  </si>
  <si>
    <t>101.55.53-8320</t>
  </si>
  <si>
    <t>101.55.53-8323</t>
  </si>
  <si>
    <t>101.55.53-8324</t>
  </si>
  <si>
    <t>PRISONER CARE</t>
  </si>
  <si>
    <t>101.55.53-8341</t>
  </si>
  <si>
    <t>101.55.53-9110</t>
  </si>
  <si>
    <t>Division Total: 53 - JAIL</t>
  </si>
  <si>
    <t>Division:       55 - RECORDS</t>
  </si>
  <si>
    <t>101.55.55-8001</t>
  </si>
  <si>
    <t>101.55.55-8001.0003</t>
  </si>
  <si>
    <t>101.55.55-8001.0005</t>
  </si>
  <si>
    <t>101.55.55-8001.0009</t>
  </si>
  <si>
    <t>101.55.55-8001.0099</t>
  </si>
  <si>
    <t>101.55.55-8003</t>
  </si>
  <si>
    <t>101.55.55-8004</t>
  </si>
  <si>
    <t>101.55.55-8005.0005</t>
  </si>
  <si>
    <t>101.55.55-8005.0010</t>
  </si>
  <si>
    <t>101.55.55-8005.0015</t>
  </si>
  <si>
    <t>101.55.55-8005.0025</t>
  </si>
  <si>
    <t>101.55.55-8006</t>
  </si>
  <si>
    <t>101.55.55-8006.0001</t>
  </si>
  <si>
    <t>101.55.55-8007</t>
  </si>
  <si>
    <t>101.55.55-8008</t>
  </si>
  <si>
    <t>101.55.55-8009</t>
  </si>
  <si>
    <t>101.55.55-8010</t>
  </si>
  <si>
    <t>101.55.55-8015</t>
  </si>
  <si>
    <t>101.55.55-8030</t>
  </si>
  <si>
    <t>101.55.55-8035</t>
  </si>
  <si>
    <t>101.55.55-8101</t>
  </si>
  <si>
    <t>101.55.55-8103</t>
  </si>
  <si>
    <t>101.55.55-8106</t>
  </si>
  <si>
    <t>101.55.55-8212</t>
  </si>
  <si>
    <t>101.55.55-8307</t>
  </si>
  <si>
    <t>101.55.55-8320</t>
  </si>
  <si>
    <t>101.55.55-8322</t>
  </si>
  <si>
    <t>101.55.55-8323</t>
  </si>
  <si>
    <t>101.55.55-8341</t>
  </si>
  <si>
    <t>Division Total: 55 - RECORDS</t>
  </si>
  <si>
    <t>101.55.56-8001</t>
  </si>
  <si>
    <t>101.55.56-8001.0003</t>
  </si>
  <si>
    <t>101.55.56-8001.0008</t>
  </si>
  <si>
    <t>101.55.56-8003</t>
  </si>
  <si>
    <t>101.55.56-8004</t>
  </si>
  <si>
    <t>101.55.56-8005.0005</t>
  </si>
  <si>
    <t>101.55.56-8005.0010</t>
  </si>
  <si>
    <t>101.55.56-8005.0015</t>
  </si>
  <si>
    <t>101.55.56-8005.0025</t>
  </si>
  <si>
    <t>101.55.56-8006.0001</t>
  </si>
  <si>
    <t>101.55.56-8008</t>
  </si>
  <si>
    <t>101.55.56-8009</t>
  </si>
  <si>
    <t>101.55.56-8010</t>
  </si>
  <si>
    <t>101.55.56-8015</t>
  </si>
  <si>
    <t>101.55.56-8030</t>
  </si>
  <si>
    <t>101.55.56-8101</t>
  </si>
  <si>
    <t>101.55.56-8103</t>
  </si>
  <si>
    <t>101.55.56-8105</t>
  </si>
  <si>
    <t>101.55.56-8106</t>
  </si>
  <si>
    <t>101.55.56-8210</t>
  </si>
  <si>
    <t>101.55.56-8212</t>
  </si>
  <si>
    <t>101.55.56-8307</t>
  </si>
  <si>
    <t>101.55.56-8320</t>
  </si>
  <si>
    <t>101.55.56-8323</t>
  </si>
  <si>
    <t>101.55.56-8341</t>
  </si>
  <si>
    <t>Department Total: 55 - POLICE</t>
  </si>
  <si>
    <t>Department:       60 - FIRE</t>
  </si>
  <si>
    <t>101.60.02-8001</t>
  </si>
  <si>
    <t>101.60.02-8001.0003</t>
  </si>
  <si>
    <t>101.60.02-8001.0004</t>
  </si>
  <si>
    <t>SALARIES DIFFERENTIAL PAY</t>
  </si>
  <si>
    <t>101.60.02-8001.0005</t>
  </si>
  <si>
    <t>101.60.02-8001.0099</t>
  </si>
  <si>
    <t>101.60.02-8003</t>
  </si>
  <si>
    <t>101.60.02-8004</t>
  </si>
  <si>
    <t>101.60.02-8005.0005</t>
  </si>
  <si>
    <t>101.60.02-8005.0010</t>
  </si>
  <si>
    <t>101.60.02-8005.0015</t>
  </si>
  <si>
    <t>101.60.02-8005.0025</t>
  </si>
  <si>
    <t>101.60.02-8006</t>
  </si>
  <si>
    <t>101.60.02-8006.0001</t>
  </si>
  <si>
    <t>101.60.02-8007</t>
  </si>
  <si>
    <t>101.60.02-8008</t>
  </si>
  <si>
    <t>101.60.02-8009</t>
  </si>
  <si>
    <t>101.60.02-8010</t>
  </si>
  <si>
    <t>101.60.02-8015</t>
  </si>
  <si>
    <t>101.60.02-8026</t>
  </si>
  <si>
    <t>101.60.02-8030</t>
  </si>
  <si>
    <t>101.60.02-8035</t>
  </si>
  <si>
    <t>101.60.02-8101</t>
  </si>
  <si>
    <t>101.60.02-8103</t>
  </si>
  <si>
    <t>101.60.02-8105</t>
  </si>
  <si>
    <t>101.60.02-8106</t>
  </si>
  <si>
    <t>101.60.02-8107</t>
  </si>
  <si>
    <t>101.60.02-8110</t>
  </si>
  <si>
    <t>101.60.02-8114</t>
  </si>
  <si>
    <t>101.60.02-8119</t>
  </si>
  <si>
    <t>EMERGENCY OPERATIONS CENTER SUPPLIES</t>
  </si>
  <si>
    <t>101.60.02-8125</t>
  </si>
  <si>
    <t>101.60.02-8135</t>
  </si>
  <si>
    <t>101.60.02-8202</t>
  </si>
  <si>
    <t>101.60.02-8210</t>
  </si>
  <si>
    <t>101.60.02-8212</t>
  </si>
  <si>
    <t>101.60.02-8302</t>
  </si>
  <si>
    <t>101.60.02-8304</t>
  </si>
  <si>
    <t>101.60.02-8307</t>
  </si>
  <si>
    <t>101.60.02-8310</t>
  </si>
  <si>
    <t>101.60.02-8320</t>
  </si>
  <si>
    <t>101.60.02-8322</t>
  </si>
  <si>
    <t>101.60.02-8323</t>
  </si>
  <si>
    <t>101.60.02-8333</t>
  </si>
  <si>
    <t>101.60.02-8341</t>
  </si>
  <si>
    <t>101.60.02-8360</t>
  </si>
  <si>
    <t>101.60.02-8498</t>
  </si>
  <si>
    <t>101.60.02-9110</t>
  </si>
  <si>
    <t>101.60.02-9111</t>
  </si>
  <si>
    <t>101.60.32-8001</t>
  </si>
  <si>
    <t>101.60.32-8001.0003</t>
  </si>
  <si>
    <t>101.60.32-8001.0004</t>
  </si>
  <si>
    <t>101.60.32-8001.0005</t>
  </si>
  <si>
    <t>101.60.32-8001.0009</t>
  </si>
  <si>
    <t>101.60.32-8003</t>
  </si>
  <si>
    <t>101.60.32-8004</t>
  </si>
  <si>
    <t>101.60.32-8004.0001</t>
  </si>
  <si>
    <t>101.60.32-8005.0005</t>
  </si>
  <si>
    <t>101.60.32-8005.0010</t>
  </si>
  <si>
    <t>101.60.32-8005.0015</t>
  </si>
  <si>
    <t>101.60.32-8005.0025</t>
  </si>
  <si>
    <t>101.60.32-8006</t>
  </si>
  <si>
    <t>101.60.32-8006.0001</t>
  </si>
  <si>
    <t>101.60.32-8007</t>
  </si>
  <si>
    <t>101.60.32-8008</t>
  </si>
  <si>
    <t>101.60.32-8009</t>
  </si>
  <si>
    <t>101.60.32-8010</t>
  </si>
  <si>
    <t>101.60.32-8015</t>
  </si>
  <si>
    <t>101.60.32-8026</t>
  </si>
  <si>
    <t>101.60.32-8030</t>
  </si>
  <si>
    <t>101.60.32-8035</t>
  </si>
  <si>
    <t>101.60.32-8101</t>
  </si>
  <si>
    <t>101.60.32-8102</t>
  </si>
  <si>
    <t>101.60.32-8103</t>
  </si>
  <si>
    <t>101.60.32-8105</t>
  </si>
  <si>
    <t>101.60.32-8106</t>
  </si>
  <si>
    <t>101.60.32-8107</t>
  </si>
  <si>
    <t>101.60.32-8108</t>
  </si>
  <si>
    <t>101.60.32-8110</t>
  </si>
  <si>
    <t>101.60.32-8120</t>
  </si>
  <si>
    <t>AMBULANCE SUPPLIES</t>
  </si>
  <si>
    <t>101.60.32-8125</t>
  </si>
  <si>
    <t>101.60.32-8135</t>
  </si>
  <si>
    <t>101.60.32-8135.0003</t>
  </si>
  <si>
    <t>PROMOTIONAL AND EDUCATIONAL FIRE CLOWN PROGRAM</t>
  </si>
  <si>
    <t>101.60.32-8210</t>
  </si>
  <si>
    <t>101.60.32-8212</t>
  </si>
  <si>
    <t>101.60.32-8228</t>
  </si>
  <si>
    <t>MAINTENANCE WARNING SIRENS</t>
  </si>
  <si>
    <t>101.60.32-8304</t>
  </si>
  <si>
    <t>101.60.32-8307</t>
  </si>
  <si>
    <t>101.60.32-8320</t>
  </si>
  <si>
    <t>101.60.32-8323</t>
  </si>
  <si>
    <t>101.60.32-8331.0001</t>
  </si>
  <si>
    <t>EMERGENCY SERVICES DISASTER RESPONSE</t>
  </si>
  <si>
    <t>101.60.32-8341</t>
  </si>
  <si>
    <t>101.60.32-8350</t>
  </si>
  <si>
    <t>EMS BILLING FEES</t>
  </si>
  <si>
    <t>101.60.32-8350.0003</t>
  </si>
  <si>
    <t>EMS BILLING FEES ASPP COLLECTION FEE</t>
  </si>
  <si>
    <t>101.60.32-8360</t>
  </si>
  <si>
    <t>101.60.32-8327</t>
  </si>
  <si>
    <t>101.60.32-8328</t>
  </si>
  <si>
    <t>101.60.32-8329</t>
  </si>
  <si>
    <t>101.60.32-8411</t>
  </si>
  <si>
    <t>INTEREST EXPENSE</t>
  </si>
  <si>
    <t>101.60.32-8414</t>
  </si>
  <si>
    <t>101.60.32-9110</t>
  </si>
  <si>
    <t>101.60.32-9111</t>
  </si>
  <si>
    <t>101.60.33-8001</t>
  </si>
  <si>
    <t>101.60.33-8001.0003</t>
  </si>
  <si>
    <t>101.60.33-8001.0005</t>
  </si>
  <si>
    <t>101.60.33-8003</t>
  </si>
  <si>
    <t>101.60.33-8004</t>
  </si>
  <si>
    <t>101.60.33-8005.0005</t>
  </si>
  <si>
    <t>101.60.33-8005.0010</t>
  </si>
  <si>
    <t>101.60.33-8005.0015</t>
  </si>
  <si>
    <t>101.60.33-8005.0025</t>
  </si>
  <si>
    <t>101.60.33-8006</t>
  </si>
  <si>
    <t>101.60.33-8006.0001</t>
  </si>
  <si>
    <t>101.60.33-8007</t>
  </si>
  <si>
    <t>101.60.33-8008</t>
  </si>
  <si>
    <t>101.60.33-8009</t>
  </si>
  <si>
    <t>101.60.33-8010</t>
  </si>
  <si>
    <t>101.60.33-8015</t>
  </si>
  <si>
    <t>101.60.33-8030</t>
  </si>
  <si>
    <t>101.60.33-8035</t>
  </si>
  <si>
    <t>101.60.33-8101</t>
  </si>
  <si>
    <t>101.60.33-8103</t>
  </si>
  <si>
    <t>101.60.33-8105</t>
  </si>
  <si>
    <t>101.60.33-8106</t>
  </si>
  <si>
    <t>101.60.33-8125</t>
  </si>
  <si>
    <t>101.60.33-8130</t>
  </si>
  <si>
    <t>101.60.33-8212</t>
  </si>
  <si>
    <t>101.60.33-8301</t>
  </si>
  <si>
    <t>101.60.33-8304</t>
  </si>
  <si>
    <t>101.60.33-8310</t>
  </si>
  <si>
    <t>101.60.33-8320</t>
  </si>
  <si>
    <t>101.60.33-8322</t>
  </si>
  <si>
    <t>101.60.33-8323</t>
  </si>
  <si>
    <t>101.60.33-8341</t>
  </si>
  <si>
    <t>101.60.33-9111</t>
  </si>
  <si>
    <t>Department Total: 60 - FIRE</t>
  </si>
  <si>
    <t>Department:       65 - COMMUNITY SERVICES</t>
  </si>
  <si>
    <t>101.65.26-8001</t>
  </si>
  <si>
    <t>101.65.26-8001.0003</t>
  </si>
  <si>
    <t>101.65.26-8001.0099</t>
  </si>
  <si>
    <t>101.65.26-8003</t>
  </si>
  <si>
    <t>101.65.26-8004</t>
  </si>
  <si>
    <t>101.65.26-8005.0005</t>
  </si>
  <si>
    <t>101.65.26-8005.0010</t>
  </si>
  <si>
    <t>101.65.26-8005.0015</t>
  </si>
  <si>
    <t>101.65.26-8005.0025</t>
  </si>
  <si>
    <t>101.65.26-8006</t>
  </si>
  <si>
    <t>101.65.26-8006.0001</t>
  </si>
  <si>
    <t>101.65.26-8007</t>
  </si>
  <si>
    <t>101.65.26-8008</t>
  </si>
  <si>
    <t>101.65.26-8009</t>
  </si>
  <si>
    <t>101.65.26-8010</t>
  </si>
  <si>
    <t>101.65.26-8015</t>
  </si>
  <si>
    <t>101.65.26-8026</t>
  </si>
  <si>
    <t>101.65.26-8030</t>
  </si>
  <si>
    <t>101.65.26-8035</t>
  </si>
  <si>
    <t>101.65.26-8101</t>
  </si>
  <si>
    <t>101.65.26-8106</t>
  </si>
  <si>
    <t>101.65.26-8110</t>
  </si>
  <si>
    <t>101.65.26-8114</t>
  </si>
  <si>
    <t>101.65.26-8121</t>
  </si>
  <si>
    <t>PUBLIC COPIER (LIBRARY)</t>
  </si>
  <si>
    <t>101.65.26-8125</t>
  </si>
  <si>
    <t>101.65.26-8126</t>
  </si>
  <si>
    <t>BOOKS-NEW ADDITIONS</t>
  </si>
  <si>
    <t>101.65.26-8126.0001</t>
  </si>
  <si>
    <t>BOOKS-NEW ADDITIONS LEASED BOOKS</t>
  </si>
  <si>
    <t>101.65.26-8127</t>
  </si>
  <si>
    <t>MEDIA-NEW MULTIMEDIA</t>
  </si>
  <si>
    <t>101.65.26-8127.0001</t>
  </si>
  <si>
    <t>MEDIA-NEW MULTIMEDIA AUDIO BOOK ORDER PLAN</t>
  </si>
  <si>
    <t>101.65.26-8128</t>
  </si>
  <si>
    <t>LIBRARY OF THINGS</t>
  </si>
  <si>
    <t>101.65.26-8129</t>
  </si>
  <si>
    <t>DIGITAL CONTENT PURCHASE</t>
  </si>
  <si>
    <t>101.65.26-8135</t>
  </si>
  <si>
    <t>101.65.26-8203</t>
  </si>
  <si>
    <t>101.65.26-8210</t>
  </si>
  <si>
    <t>101.65.26-8214</t>
  </si>
  <si>
    <t>MAINTENANCE BOOK COLLECTION</t>
  </si>
  <si>
    <t>101.65.26-8301</t>
  </si>
  <si>
    <t>101.65.26-8304</t>
  </si>
  <si>
    <t>101.65.26-8310</t>
  </si>
  <si>
    <t>101.65.26-8311</t>
  </si>
  <si>
    <t>101.65.26-8320</t>
  </si>
  <si>
    <t>101.65.26-8322</t>
  </si>
  <si>
    <t>101.65.26-8323</t>
  </si>
  <si>
    <t>101.65.26-8333</t>
  </si>
  <si>
    <t>101.65.26-8338</t>
  </si>
  <si>
    <t>INSTRUCTORS</t>
  </si>
  <si>
    <t>101.65.26-8341</t>
  </si>
  <si>
    <t>101.65.26-8356</t>
  </si>
  <si>
    <t>ELECTRONIC RESOURCES</t>
  </si>
  <si>
    <t>101.65.26-8357</t>
  </si>
  <si>
    <t>CONTINUATION SUBSCRIPTION</t>
  </si>
  <si>
    <t>101.65.26-8360</t>
  </si>
  <si>
    <t>101.65.26-8327</t>
  </si>
  <si>
    <t>101.65.26-8328</t>
  </si>
  <si>
    <t>101.65.26-8498</t>
  </si>
  <si>
    <t>101.65.26-9109</t>
  </si>
  <si>
    <t>101.65.26-9110</t>
  </si>
  <si>
    <t>Division:       34 - PARKS</t>
  </si>
  <si>
    <t>101.65.34-8001</t>
  </si>
  <si>
    <t>101.65.34-8001.0003</t>
  </si>
  <si>
    <t>101.65.34-8001.0099</t>
  </si>
  <si>
    <t>101.65.34-8003</t>
  </si>
  <si>
    <t>101.65.34-8004</t>
  </si>
  <si>
    <t>101.65.34-8005.0005</t>
  </si>
  <si>
    <t>101.65.34-8005.0010</t>
  </si>
  <si>
    <t>101.65.34-8005.0015</t>
  </si>
  <si>
    <t>101.65.34-8005.0025</t>
  </si>
  <si>
    <t>101.65.34-8006</t>
  </si>
  <si>
    <t>101.65.34-8006.0001</t>
  </si>
  <si>
    <t>101.65.34-8007</t>
  </si>
  <si>
    <t>101.65.34-8008</t>
  </si>
  <si>
    <t>101.65.34-8009</t>
  </si>
  <si>
    <t>101.65.34-8010</t>
  </si>
  <si>
    <t>101.65.34-8015</t>
  </si>
  <si>
    <t>101.65.34-8026</t>
  </si>
  <si>
    <t>101.65.34-8030</t>
  </si>
  <si>
    <t>101.65.34-8035</t>
  </si>
  <si>
    <t>101.65.34-8101</t>
  </si>
  <si>
    <t>101.65.34-8103</t>
  </si>
  <si>
    <t>101.65.34-8105</t>
  </si>
  <si>
    <t>101.65.34-8106</t>
  </si>
  <si>
    <t>101.65.34-8108</t>
  </si>
  <si>
    <t>101.65.34-8109</t>
  </si>
  <si>
    <t>101.65.34-8110</t>
  </si>
  <si>
    <t>101.65.34-8111</t>
  </si>
  <si>
    <t>101.65.34-8114</t>
  </si>
  <si>
    <t>101.65.34-8140</t>
  </si>
  <si>
    <t>101.65.34-8201</t>
  </si>
  <si>
    <t>MAINTENANCE LANDS</t>
  </si>
  <si>
    <t>101.65.34-8202</t>
  </si>
  <si>
    <t>101.65.34-8203</t>
  </si>
  <si>
    <t>101.65.34-8208</t>
  </si>
  <si>
    <t>MAINTENANCE STREETS AND HIGHWAYS</t>
  </si>
  <si>
    <t>101.65.34-8209</t>
  </si>
  <si>
    <t>MAINTENANCE FIXTURES AND FURNITURE</t>
  </si>
  <si>
    <t>101.65.34-8210</t>
  </si>
  <si>
    <t>101.65.34-8212</t>
  </si>
  <si>
    <t>101.65.34-8225</t>
  </si>
  <si>
    <t>MAINTENANCE SPRINKLER SYSTEMS</t>
  </si>
  <si>
    <t>101.65.34-8226</t>
  </si>
  <si>
    <t>MAINTENANCE LIGHTING</t>
  </si>
  <si>
    <t>101.65.34-8229</t>
  </si>
  <si>
    <t>MAINTENANCE PLAYGROUND EQUIPMENT</t>
  </si>
  <si>
    <t>101.65.34-8304</t>
  </si>
  <si>
    <t>101.65.34-8310</t>
  </si>
  <si>
    <t>101.65.34-8320</t>
  </si>
  <si>
    <t>101.65.34-8321</t>
  </si>
  <si>
    <t>101.65.34-8322</t>
  </si>
  <si>
    <t>101.65.34-8323</t>
  </si>
  <si>
    <t>101.65.34-8341</t>
  </si>
  <si>
    <t>101.65.34-8360</t>
  </si>
  <si>
    <t>101.65.34-8327</t>
  </si>
  <si>
    <t>101.65.34-8328</t>
  </si>
  <si>
    <t>101.65.34-8329</t>
  </si>
  <si>
    <t>101.65.34-8498</t>
  </si>
  <si>
    <t>101.65.34-9104</t>
  </si>
  <si>
    <t>IMPROVEMENTS OTHER THAN BUILDINGS</t>
  </si>
  <si>
    <t>Division Total: 34 - PARKS</t>
  </si>
  <si>
    <t>Division:       44 - RECREATION</t>
  </si>
  <si>
    <t>101.65.44-8001</t>
  </si>
  <si>
    <t>101.65.44-8001.0003</t>
  </si>
  <si>
    <t>101.65.44-8001.0007</t>
  </si>
  <si>
    <t>101.65.44-8001.0099</t>
  </si>
  <si>
    <t>101.65.44-8003</t>
  </si>
  <si>
    <t>101.65.44-8004</t>
  </si>
  <si>
    <t>101.65.44-8005.0005</t>
  </si>
  <si>
    <t>101.65.44-8005.0010</t>
  </si>
  <si>
    <t>101.65.44-8005.0015</t>
  </si>
  <si>
    <t>101.65.44-8005.0025</t>
  </si>
  <si>
    <t>101.65.44-8006</t>
  </si>
  <si>
    <t>101.65.44-8006.0001</t>
  </si>
  <si>
    <t>101.65.44-8007</t>
  </si>
  <si>
    <t>101.65.44-8008</t>
  </si>
  <si>
    <t>101.65.44-8009</t>
  </si>
  <si>
    <t>101.65.44-8010</t>
  </si>
  <si>
    <t>101.65.44-8015</t>
  </si>
  <si>
    <t>101.65.44-8026</t>
  </si>
  <si>
    <t>101.65.44-8030</t>
  </si>
  <si>
    <t>101.65.44-8101</t>
  </si>
  <si>
    <t>101.65.44-8102</t>
  </si>
  <si>
    <t>101.65.44-8103</t>
  </si>
  <si>
    <t>101.65.44-8105</t>
  </si>
  <si>
    <t>101.65.44-8106</t>
  </si>
  <si>
    <t>101.65.44-8108</t>
  </si>
  <si>
    <t>101.65.44-8110</t>
  </si>
  <si>
    <t>101.65.44-8114</t>
  </si>
  <si>
    <t>101.65.44-8115</t>
  </si>
  <si>
    <t>101.65.44-8130</t>
  </si>
  <si>
    <t>101.65.44-8135</t>
  </si>
  <si>
    <t>101.65.44-8140</t>
  </si>
  <si>
    <t>101.65.44-8202</t>
  </si>
  <si>
    <t>101.65.44-8209</t>
  </si>
  <si>
    <t>101.65.44-8210</t>
  </si>
  <si>
    <t>101.65.44-8212</t>
  </si>
  <si>
    <t>101.65.44-8304</t>
  </si>
  <si>
    <t>101.65.44-8310</t>
  </si>
  <si>
    <t>101.65.44-8319</t>
  </si>
  <si>
    <t>101.65.44-8320</t>
  </si>
  <si>
    <t>101.65.44-8322</t>
  </si>
  <si>
    <t>101.65.44-8323</t>
  </si>
  <si>
    <t>101.65.44-8333</t>
  </si>
  <si>
    <t>101.65.44-8338</t>
  </si>
  <si>
    <t>101.65.44-8341</t>
  </si>
  <si>
    <t>101.65.44-8360</t>
  </si>
  <si>
    <t>101.65.44-8327</t>
  </si>
  <si>
    <t>101.65.44-8328</t>
  </si>
  <si>
    <t>101.65.44-8329</t>
  </si>
  <si>
    <t>101.65.44-9109</t>
  </si>
  <si>
    <t>Division Total: 44 - RECREATION</t>
  </si>
  <si>
    <t>101.65.45-8001</t>
  </si>
  <si>
    <t>101.65.45-8001.0005</t>
  </si>
  <si>
    <t>101.65.45-8004</t>
  </si>
  <si>
    <t>101.65.45-8007</t>
  </si>
  <si>
    <t>101.65.45-8008</t>
  </si>
  <si>
    <t>101.65.45-8009</t>
  </si>
  <si>
    <t>101.65.45-8010</t>
  </si>
  <si>
    <t>101.65.45-8026</t>
  </si>
  <si>
    <t>101.65.45-8101</t>
  </si>
  <si>
    <t>101.65.45-8102</t>
  </si>
  <si>
    <t>101.65.45-8103</t>
  </si>
  <si>
    <t>101.65.45-8103.0001</t>
  </si>
  <si>
    <t>WEARING APPAREL SWIM TEAM</t>
  </si>
  <si>
    <t>101.65.45-8106</t>
  </si>
  <si>
    <t>101.65.45-8108</t>
  </si>
  <si>
    <t>101.65.45-8110</t>
  </si>
  <si>
    <t>101.65.45-8115</t>
  </si>
  <si>
    <t>101.65.45-8117</t>
  </si>
  <si>
    <t>MERCHANDISE</t>
  </si>
  <si>
    <t>101.65.45-8130</t>
  </si>
  <si>
    <t>101.65.45-8202</t>
  </si>
  <si>
    <t>101.65.45-8210</t>
  </si>
  <si>
    <t>101.65.45-8303</t>
  </si>
  <si>
    <t>101.65.45-8310</t>
  </si>
  <si>
    <t>101.65.45-8319</t>
  </si>
  <si>
    <t>101.65.45-8320</t>
  </si>
  <si>
    <t>101.65.45-8322</t>
  </si>
  <si>
    <t>101.65.45-8322.0001</t>
  </si>
  <si>
    <t>DUES SWIM TEAM</t>
  </si>
  <si>
    <t>101.65.45-8338</t>
  </si>
  <si>
    <t>101.65.45-8338.0001</t>
  </si>
  <si>
    <t>INSTRUCTORS SWIM TEAM</t>
  </si>
  <si>
    <t>101.65.45-8341</t>
  </si>
  <si>
    <t>101.65.45-8327</t>
  </si>
  <si>
    <t>101.65.45-8328</t>
  </si>
  <si>
    <t>101.65.46-8001</t>
  </si>
  <si>
    <t>101.65.46-8001.0099</t>
  </si>
  <si>
    <t>101.65.46-8003</t>
  </si>
  <si>
    <t>101.65.46-8004</t>
  </si>
  <si>
    <t>101.65.46-8005.0005</t>
  </si>
  <si>
    <t>101.65.46-8005.0010</t>
  </si>
  <si>
    <t>101.65.46-8005.0015</t>
  </si>
  <si>
    <t>101.65.46-8005.0025</t>
  </si>
  <si>
    <t>101.65.46-8006</t>
  </si>
  <si>
    <t>101.65.46-8006.0001</t>
  </si>
  <si>
    <t>101.65.46-8007</t>
  </si>
  <si>
    <t>101.65.46-8008</t>
  </si>
  <si>
    <t>101.65.46-8009</t>
  </si>
  <si>
    <t>101.65.46-8010</t>
  </si>
  <si>
    <t>101.65.46-8015</t>
  </si>
  <si>
    <t>101.65.46-8026</t>
  </si>
  <si>
    <t>101.65.46-8030</t>
  </si>
  <si>
    <t>101.65.46-8035</t>
  </si>
  <si>
    <t>101.65.46-8101</t>
  </si>
  <si>
    <t>101.65.46-8102</t>
  </si>
  <si>
    <t>101.65.46-8103</t>
  </si>
  <si>
    <t>101.65.46-8105</t>
  </si>
  <si>
    <t>101.65.46-8106</t>
  </si>
  <si>
    <t>101.65.46-8108</t>
  </si>
  <si>
    <t>101.65.46-8110</t>
  </si>
  <si>
    <t>101.65.46-8114</t>
  </si>
  <si>
    <t>101.65.46-8115</t>
  </si>
  <si>
    <t>101.65.46-8135</t>
  </si>
  <si>
    <t>101.65.46-8202</t>
  </si>
  <si>
    <t>101.65.46-8209</t>
  </si>
  <si>
    <t>101.65.46-8210</t>
  </si>
  <si>
    <t>101.65.46-8212</t>
  </si>
  <si>
    <t>101.65.46-8221</t>
  </si>
  <si>
    <t>101.65.46-8307.6750</t>
  </si>
  <si>
    <t>CONTRACTUAL SERVICES FROM DONATIONS</t>
  </si>
  <si>
    <t>101.65.46-8310</t>
  </si>
  <si>
    <t>101.65.46-8319</t>
  </si>
  <si>
    <t>101.65.46-8320</t>
  </si>
  <si>
    <t>101.65.46-8322</t>
  </si>
  <si>
    <t>101.65.46-8323</t>
  </si>
  <si>
    <t>101.65.46-8333</t>
  </si>
  <si>
    <t>101.65.46-8338</t>
  </si>
  <si>
    <t>101.65.46-8341</t>
  </si>
  <si>
    <t>101.65.46-8360</t>
  </si>
  <si>
    <t>101.65.46-8327</t>
  </si>
  <si>
    <t>101.65.46-8328</t>
  </si>
  <si>
    <t>Department Total: 65 - COMMUNITY SERVICES</t>
  </si>
  <si>
    <t>EXPENSES Total</t>
  </si>
  <si>
    <t>Fund EXPENSE      Total: 101 - GENERAL FUND</t>
  </si>
  <si>
    <t>EXPENDITURES</t>
  </si>
  <si>
    <t>2016</t>
  </si>
  <si>
    <t>2017</t>
  </si>
  <si>
    <t>2018</t>
  </si>
  <si>
    <t>2019</t>
  </si>
  <si>
    <t>PAGERS</t>
  </si>
  <si>
    <t>TOTAL REVENUES</t>
  </si>
  <si>
    <t>TOTAL EXPENDITURES</t>
  </si>
  <si>
    <t>101.55.25-8499</t>
  </si>
  <si>
    <t>101.45.28-8001.0099</t>
  </si>
  <si>
    <t>101.45.28-9109</t>
  </si>
  <si>
    <t>101.45.28-9111</t>
  </si>
  <si>
    <t>101.10.10-8125</t>
  </si>
  <si>
    <t>101.20.14-8302</t>
  </si>
  <si>
    <t>101.50.20-8102</t>
  </si>
  <si>
    <t>101.50.20-8327</t>
  </si>
  <si>
    <t>101.50.20-8328</t>
  </si>
  <si>
    <t>101.50.20-8329</t>
  </si>
  <si>
    <t>101.55.04-9111</t>
  </si>
  <si>
    <t>101.55.36-8102</t>
  </si>
  <si>
    <t>101.55.37-8001.0099</t>
  </si>
  <si>
    <t>101.55.53-8345</t>
  </si>
  <si>
    <t>101.55.55-8105</t>
  </si>
  <si>
    <t>101.60.32-8001.0099</t>
  </si>
  <si>
    <t>101.60.33-8333</t>
  </si>
  <si>
    <t>101.65.34-9109</t>
  </si>
  <si>
    <t>101.65.34-9111</t>
  </si>
  <si>
    <t>101.35.33-8001.0007</t>
  </si>
  <si>
    <t>101.35.33-8007</t>
  </si>
  <si>
    <t>101.35.33-8212</t>
  </si>
  <si>
    <t>101.10.08-8195</t>
  </si>
  <si>
    <t>101.10.10-8105</t>
  </si>
  <si>
    <t>101.10.12-8005.0020</t>
  </si>
  <si>
    <t>101.10.12-8304</t>
  </si>
  <si>
    <t>101.35.02-8004</t>
  </si>
  <si>
    <t>101.35.02-8005</t>
  </si>
  <si>
    <t>HOSPITALIZATION &amp; LIFE INSURANCE</t>
  </si>
  <si>
    <t>101.35.02-8030</t>
  </si>
  <si>
    <t>101.35.02-8302</t>
  </si>
  <si>
    <t>101.35.02-8335.0001</t>
  </si>
  <si>
    <t>ECONOMIC DEVELOPMENT FOUNDATION SKEDS</t>
  </si>
  <si>
    <t>101.35.38-8304</t>
  </si>
  <si>
    <t>101.35.38-8319</t>
  </si>
  <si>
    <t>101.45.48-8101</t>
  </si>
  <si>
    <t>101.45.48-8114</t>
  </si>
  <si>
    <t>101.50.16-8304</t>
  </si>
  <si>
    <t>101.50.30-9111</t>
  </si>
  <si>
    <t>101.50.54-8026</t>
  </si>
  <si>
    <t>101.50.54-8310</t>
  </si>
  <si>
    <t>101.55.37-8001.0005</t>
  </si>
  <si>
    <t>101.55.37-8345</t>
  </si>
  <si>
    <t>101.60.02-8005</t>
  </si>
  <si>
    <t>101.60.32-8217</t>
  </si>
  <si>
    <t>101.65.44-8005.0020</t>
  </si>
  <si>
    <t>101.20.24-8001</t>
  </si>
  <si>
    <t>101.20.24-8001.0099</t>
  </si>
  <si>
    <t>101.20.24-8105</t>
  </si>
  <si>
    <t>101.20.24-8103</t>
  </si>
  <si>
    <t>101.20.24-8101</t>
  </si>
  <si>
    <t>101.20.24-8035</t>
  </si>
  <si>
    <t>101.20.24-8030</t>
  </si>
  <si>
    <t>101.20.24-8015</t>
  </si>
  <si>
    <t>101.20.24-8010</t>
  </si>
  <si>
    <t>101.20.24-8009</t>
  </si>
  <si>
    <t>101.20.24-8008</t>
  </si>
  <si>
    <t>101.20.24-8007</t>
  </si>
  <si>
    <t>101.20.24-8006.0001</t>
  </si>
  <si>
    <t>101.20.24-8006</t>
  </si>
  <si>
    <t>101.20.24-8005.0025</t>
  </si>
  <si>
    <t>101.20.24-8005.0015</t>
  </si>
  <si>
    <t>101.20.24-8005.0010</t>
  </si>
  <si>
    <t>101.20.24-8005.0005</t>
  </si>
  <si>
    <t>101.20.24-8001.0003</t>
  </si>
  <si>
    <t>101.20.24-8499</t>
  </si>
  <si>
    <t>101.20.24-8341</t>
  </si>
  <si>
    <t>101.20.24-8333</t>
  </si>
  <si>
    <t>101.20.24-8323</t>
  </si>
  <si>
    <t>101.20.24-8322</t>
  </si>
  <si>
    <t>101.20.24-8320</t>
  </si>
  <si>
    <t>101.20.24-8310</t>
  </si>
  <si>
    <t>101.20.24-8304</t>
  </si>
  <si>
    <t>101.20.24-8212</t>
  </si>
  <si>
    <t>101.20.24-8130</t>
  </si>
  <si>
    <t>101.20.24-8125</t>
  </si>
  <si>
    <t>101.20.24-8106</t>
  </si>
  <si>
    <t>101.55.02-8314</t>
  </si>
  <si>
    <t>101.55.37-9111</t>
  </si>
  <si>
    <t>101.55.37-8412</t>
  </si>
  <si>
    <t>101.20.28-8001.0099</t>
  </si>
  <si>
    <t>101.65.45-8001.0099</t>
  </si>
  <si>
    <t>ENDING FUND BALANCE</t>
  </si>
  <si>
    <t>FUND BALANCE %</t>
  </si>
  <si>
    <t>PROPOSED TAX RATE</t>
  </si>
  <si>
    <t>RESERVE %</t>
  </si>
  <si>
    <t>CURRENT TAX RATE</t>
  </si>
  <si>
    <t>101.00-6607</t>
  </si>
  <si>
    <t>101.55.36-8212.0001</t>
  </si>
  <si>
    <t>MAINTENANCE MOTOR VEHICLES ACCIDENT REPAIR</t>
  </si>
  <si>
    <t>101.60.32-8414.0001</t>
  </si>
  <si>
    <t>101.60.32-8411.0001</t>
  </si>
  <si>
    <t>101.60.32-8331</t>
  </si>
  <si>
    <t>EMERGENCY SERVICES</t>
  </si>
  <si>
    <t>101.65.45-8323</t>
  </si>
  <si>
    <t>2015</t>
  </si>
  <si>
    <t>Prior Yr Values</t>
  </si>
  <si>
    <t>Tax Ceilings</t>
  </si>
  <si>
    <t>Loss Lit Values</t>
  </si>
  <si>
    <t>Effective Tax Revenues</t>
  </si>
  <si>
    <t>Refunds</t>
  </si>
  <si>
    <t>New Tax Ceilings</t>
  </si>
  <si>
    <t>Adjusted New Values</t>
  </si>
  <si>
    <t>M&amp;O Taxes</t>
  </si>
  <si>
    <t>Net Debt Service</t>
  </si>
  <si>
    <t>Rollback Rate</t>
  </si>
  <si>
    <t>Δ</t>
  </si>
  <si>
    <t>101.20.28-8212.0001</t>
  </si>
  <si>
    <t>TARGET 20%</t>
  </si>
  <si>
    <t>FIRE MARSHAL FIRE-ANNUAL INSPECTION FEE</t>
  </si>
  <si>
    <t>ALARM PERMITS FIRE-ALARM PERMITS</t>
  </si>
  <si>
    <t>101.00-6513.0002</t>
  </si>
  <si>
    <t>ALARM PERMITS FIRE-FALSE ALARM FEES</t>
  </si>
  <si>
    <t>101.00-6513.0003</t>
  </si>
  <si>
    <t>ALARM PERMITS POLICE-ALARM PERMITS</t>
  </si>
  <si>
    <t>101.00-6513.0004</t>
  </si>
  <si>
    <t>ALARM PERMITS POLICE-FALSE ALARM FEES</t>
  </si>
  <si>
    <t>AMBULANCE FEES AMBULANCE-EMERGICON</t>
  </si>
  <si>
    <t>101.00-6615.0004</t>
  </si>
  <si>
    <t>2020 CAP</t>
  </si>
  <si>
    <t>M&amp;O RATE</t>
  </si>
  <si>
    <t>HOSPITALIZATION &amp; LIFE INSURANCE HSA EXPENSE</t>
  </si>
  <si>
    <t>AWARDS &amp; RECOGNITION BERT - EMPLOYEE RECOGNITION TEAM</t>
  </si>
  <si>
    <t>101.20.22-8150.0001</t>
  </si>
  <si>
    <t>AWARDS &amp; RECOGNITION ETC - EMPLOYEE TEAM COMMITTEE</t>
  </si>
  <si>
    <t>101.20.22-8150.0002</t>
  </si>
  <si>
    <t>101.35.33-8005.0020</t>
  </si>
  <si>
    <t>Division Total: 42 - COMMUNICATIONS</t>
  </si>
  <si>
    <t>Division:       56 - BEHAVIORAL INTERVENTION UNIT</t>
  </si>
  <si>
    <t>1</t>
  </si>
  <si>
    <t>2</t>
  </si>
  <si>
    <t>4</t>
  </si>
  <si>
    <t>8</t>
  </si>
  <si>
    <t>2019 ACTUAL</t>
  </si>
  <si>
    <t>101.00-6511.0005</t>
  </si>
  <si>
    <t>FIRE MARSHAL FIRE-PLAN REVIEW FEE</t>
  </si>
  <si>
    <t>2020 AMENDED</t>
  </si>
  <si>
    <t>Division:       42 - COMMUNICATIONS</t>
  </si>
  <si>
    <t>101.10.42-8000.0001</t>
  </si>
  <si>
    <t>COVID-19  Payroll Expenses</t>
  </si>
  <si>
    <t>COVID-19  Other Expenses</t>
  </si>
  <si>
    <t>101.10.42-8001</t>
  </si>
  <si>
    <t>101.10.42-8001.0003</t>
  </si>
  <si>
    <t>101.10.42-8001.0099</t>
  </si>
  <si>
    <t>EXTRA HELP</t>
  </si>
  <si>
    <t>101.10.42-8003</t>
  </si>
  <si>
    <t>101.10.42-8004</t>
  </si>
  <si>
    <t>101.10.42-8005.0005</t>
  </si>
  <si>
    <t>101.10.42-8005.0010</t>
  </si>
  <si>
    <t>101.10.42-8005.0015</t>
  </si>
  <si>
    <t>101.10.42-8005.0020</t>
  </si>
  <si>
    <t>101.10.42-8005.0025</t>
  </si>
  <si>
    <t>101.10.42-8006</t>
  </si>
  <si>
    <t>PENSION/OPEB</t>
  </si>
  <si>
    <t>101.10.42-8006.0001</t>
  </si>
  <si>
    <t>PENSION/OPEB TMRS</t>
  </si>
  <si>
    <t>101.10.42-8007</t>
  </si>
  <si>
    <t>101.10.42-8008</t>
  </si>
  <si>
    <t>101.10.42-8009</t>
  </si>
  <si>
    <t>101.10.42-8010</t>
  </si>
  <si>
    <t>101.10.42-8015</t>
  </si>
  <si>
    <t>101.10.42-8026</t>
  </si>
  <si>
    <t>101.10.42-8101</t>
  </si>
  <si>
    <t>101.10.42-8102</t>
  </si>
  <si>
    <t>101.10.42-8103</t>
  </si>
  <si>
    <t>101.10.42-8105</t>
  </si>
  <si>
    <t>101.10.42-8106</t>
  </si>
  <si>
    <t>101.10.42-8302</t>
  </si>
  <si>
    <t>101.10.42-8304</t>
  </si>
  <si>
    <t>101.10.42-8310</t>
  </si>
  <si>
    <t>101.10.42-8319</t>
  </si>
  <si>
    <t>101.10.42-8320</t>
  </si>
  <si>
    <t>101.10.42-8322</t>
  </si>
  <si>
    <t>101.10.42-8323</t>
  </si>
  <si>
    <t>101.10.42-8333</t>
  </si>
  <si>
    <t>101.10.42-8341</t>
  </si>
  <si>
    <t>ENTERTAINMENT</t>
  </si>
  <si>
    <t>101.20.22-8116</t>
  </si>
  <si>
    <t>101.10.10-8498</t>
  </si>
  <si>
    <t>101.20.14-8005.0020</t>
  </si>
  <si>
    <t>101.20.39-8005.0020</t>
  </si>
  <si>
    <t>101.20.39-9104</t>
  </si>
  <si>
    <t>101.45.48-8005.0020</t>
  </si>
  <si>
    <t>101.65.26-8005.0020</t>
  </si>
  <si>
    <t>101.65.26-8103</t>
  </si>
  <si>
    <t>101.35.02-8001.0007</t>
  </si>
  <si>
    <t>101.35.02-8007</t>
  </si>
  <si>
    <t>101.35.02-8026</t>
  </si>
  <si>
    <t>101.35.25-8000.0001</t>
  </si>
  <si>
    <t>101.35.25-8001</t>
  </si>
  <si>
    <t>101.35.25-8001.0003</t>
  </si>
  <si>
    <t>101.35.25-8001.0007</t>
  </si>
  <si>
    <t>101.35.25-8001.0099</t>
  </si>
  <si>
    <t>101.35.25-8003</t>
  </si>
  <si>
    <t>101.35.25-8004</t>
  </si>
  <si>
    <t>101.35.25-8005.0005</t>
  </si>
  <si>
    <t>101.35.25-8005.0010</t>
  </si>
  <si>
    <t>101.35.25-8005.0015</t>
  </si>
  <si>
    <t>101.35.25-8005.0020</t>
  </si>
  <si>
    <t>101.35.25-8005.0025</t>
  </si>
  <si>
    <t>101.35.25-8006.0001</t>
  </si>
  <si>
    <t>101.35.25-8007</t>
  </si>
  <si>
    <t>101.35.25-8008</t>
  </si>
  <si>
    <t>101.35.25-8009</t>
  </si>
  <si>
    <t>101.35.25-8010</t>
  </si>
  <si>
    <t>101.35.25-8015</t>
  </si>
  <si>
    <t>101.35.25-8026</t>
  </si>
  <si>
    <t>101.35.25-8035</t>
  </si>
  <si>
    <t>101.35.25-8101</t>
  </si>
  <si>
    <t>101.35.25-8103</t>
  </si>
  <si>
    <t>101.35.25-8105</t>
  </si>
  <si>
    <t>101.35.25-8106</t>
  </si>
  <si>
    <t>101.35.25-8135</t>
  </si>
  <si>
    <t>101.35.25-8304</t>
  </si>
  <si>
    <t>101.35.25-8310</t>
  </si>
  <si>
    <t>101.35.25-8320</t>
  </si>
  <si>
    <t>101.35.25-8322</t>
  </si>
  <si>
    <t>101.35.25-8323</t>
  </si>
  <si>
    <t>101.35.38-8005.0020</t>
  </si>
  <si>
    <t>101.45.28-8005.0020</t>
  </si>
  <si>
    <t>101.45.28-8026</t>
  </si>
  <si>
    <t>101.45.28-8212.0001</t>
  </si>
  <si>
    <t>101.45.28-8212.0002</t>
  </si>
  <si>
    <t>MAINTENANCE MOTOR VEHICLES VEHICLE PREP</t>
  </si>
  <si>
    <t>101.45.28-8408</t>
  </si>
  <si>
    <t>LEASE EXPENSE</t>
  </si>
  <si>
    <t>101.45.28-8498</t>
  </si>
  <si>
    <t>101.50.16-8005.0020</t>
  </si>
  <si>
    <t>101.50.16-8011</t>
  </si>
  <si>
    <t>101.50.20-8005</t>
  </si>
  <si>
    <t>101.50.20-8114</t>
  </si>
  <si>
    <t>101.50.20-8322</t>
  </si>
  <si>
    <t>101.50.30-8005.0020</t>
  </si>
  <si>
    <t>101.50.54-8005.0020</t>
  </si>
  <si>
    <t>101.55.02-8005.0020</t>
  </si>
  <si>
    <t>101.55.04-8005.0020</t>
  </si>
  <si>
    <t>101.55.05-8001.0009</t>
  </si>
  <si>
    <t>101.55.05-8005.0020</t>
  </si>
  <si>
    <t>101.55.06-8005.0020</t>
  </si>
  <si>
    <t>101.55.25-8005.0020</t>
  </si>
  <si>
    <t>101.55.36-8005.0020</t>
  </si>
  <si>
    <t>101.55.37-8005.0020</t>
  </si>
  <si>
    <t>101.55.51-8005.0020</t>
  </si>
  <si>
    <t>101.55.55-8005.0020</t>
  </si>
  <si>
    <t>101.55.56-8001.0099</t>
  </si>
  <si>
    <t>101.55.56-8005.0020</t>
  </si>
  <si>
    <t>101.60.02-8005.0020</t>
  </si>
  <si>
    <t>101.60.02-8228</t>
  </si>
  <si>
    <t>101.60.32-8005.0020</t>
  </si>
  <si>
    <t>101.60.32-8220</t>
  </si>
  <si>
    <t>RADIOS-OTHER</t>
  </si>
  <si>
    <t>101.60.32-9109</t>
  </si>
  <si>
    <t>101.65.34-8005.0020</t>
  </si>
  <si>
    <t>101.65.44-8117</t>
  </si>
  <si>
    <t>101.65.44-8203</t>
  </si>
  <si>
    <t>101.65.46-8005.0020</t>
  </si>
  <si>
    <t>3400 - CHARGES FOR SERVICES</t>
  </si>
  <si>
    <t>101.00.82-7004</t>
  </si>
  <si>
    <t>FOOD VENDOR FEES</t>
  </si>
  <si>
    <t>101.00.82-7013</t>
  </si>
  <si>
    <t>SHUTTLE RECEIPTS</t>
  </si>
  <si>
    <t>5900 - EVENT REVENUE</t>
  </si>
  <si>
    <t>101.00.82-7001</t>
  </si>
  <si>
    <t>SPONSORSHIPS</t>
  </si>
  <si>
    <t>101.00.82-7002</t>
  </si>
  <si>
    <t>EVENT VENDOR</t>
  </si>
  <si>
    <t>101.00.82-7006</t>
  </si>
  <si>
    <t>PARKING</t>
  </si>
  <si>
    <t>101.00.82-7007</t>
  </si>
  <si>
    <t>MERCHANDISE RESALE</t>
  </si>
  <si>
    <t>101.00.82-7010</t>
  </si>
  <si>
    <t>FOOD SALES</t>
  </si>
  <si>
    <t>Division Total: 82 - JULY 4 FESTIVAL</t>
  </si>
  <si>
    <t>2019 Actual Amount</t>
  </si>
  <si>
    <t>2020 Actual Amount</t>
  </si>
  <si>
    <t>Division:       82 - JULY 4 FESTIVAL</t>
  </si>
  <si>
    <t>7300 - SUPPLIES</t>
  </si>
  <si>
    <t>Account Classification Total: 7300 - SUPPLIES</t>
  </si>
  <si>
    <t>7500 - CONTRACTUAL SERVICES</t>
  </si>
  <si>
    <t>Account Classification Total: 7500 - CONTRACTUAL SERVICES</t>
  </si>
  <si>
    <t>7200 - PERSONNEL SERVICES</t>
  </si>
  <si>
    <t>101.10.10-8005.0020</t>
  </si>
  <si>
    <t>MEDICARE</t>
  </si>
  <si>
    <t>Account Classification Total: 7200 - PERSONNEL SERVICES</t>
  </si>
  <si>
    <t xml:space="preserve">7400 - MAINTENANCE </t>
  </si>
  <si>
    <t xml:space="preserve">Account Classification Total: 7400 - MAINTENANCE </t>
  </si>
  <si>
    <t>7550 - UTILITIES</t>
  </si>
  <si>
    <t>101.10.10-8327</t>
  </si>
  <si>
    <t>101.10.10-8328</t>
  </si>
  <si>
    <t>101.10.10-8329</t>
  </si>
  <si>
    <t>Account Classification Total: 7550 - UTILITIES</t>
  </si>
  <si>
    <t>7600 - DEBT SERVICE &amp; TRANSFERS</t>
  </si>
  <si>
    <t>Account Classification Total: 7600 - DEBT SERVICE &amp; TRANSFERS</t>
  </si>
  <si>
    <t>7700 - CAPITAL OUTLAY</t>
  </si>
  <si>
    <t>Account Classification Total: 7700 - CAPITAL OUTLAY</t>
  </si>
  <si>
    <t>101.20.22-8005.0020</t>
  </si>
  <si>
    <t>101.35.02-8327</t>
  </si>
  <si>
    <t>101.35.02-8328</t>
  </si>
  <si>
    <t>Division:       25 - NEIGHBORHOOD SERVICES</t>
  </si>
  <si>
    <t>Division Total: 25 - NEIGHBORHOOD SERVICES</t>
  </si>
  <si>
    <t>101.45.29-8304</t>
  </si>
  <si>
    <t>101.50.20-8005.0020</t>
  </si>
  <si>
    <t>101.50.30-8301</t>
  </si>
  <si>
    <t>101.55.02-8001.0008</t>
  </si>
  <si>
    <t>101.55.04-8026</t>
  </si>
  <si>
    <t>101.55.05-8307</t>
  </si>
  <si>
    <t>101.55.06-8210</t>
  </si>
  <si>
    <t>101.55.06-8307</t>
  </si>
  <si>
    <t>101.55.37-8498</t>
  </si>
  <si>
    <t>101.55.53-8005.0020</t>
  </si>
  <si>
    <t>Division Total: 56 - BEHAVIORAL INTERVENTION UNIT</t>
  </si>
  <si>
    <t>101.60.02-8001.0007</t>
  </si>
  <si>
    <t>101.60.32-8000.0001</t>
  </si>
  <si>
    <t>101.60.32-8001.0007</t>
  </si>
  <si>
    <t>101.65.26-8001.0007</t>
  </si>
  <si>
    <t>101.65.44-8035</t>
  </si>
  <si>
    <t>6000 - SPECIAL EVENTS</t>
  </si>
  <si>
    <t>101.65.82-8900</t>
  </si>
  <si>
    <t>101.65.82-8902</t>
  </si>
  <si>
    <t>MARKETING/ MEDIA</t>
  </si>
  <si>
    <t>101.65.82-8905</t>
  </si>
  <si>
    <t>PRODUCT PURCHASES</t>
  </si>
  <si>
    <t>101.65.82-8906</t>
  </si>
  <si>
    <t>CITY PERSONNEL</t>
  </si>
  <si>
    <t>101.65.82-8908</t>
  </si>
  <si>
    <t>ON-SITE PRODUCTION</t>
  </si>
  <si>
    <t>101.65.82-8909</t>
  </si>
  <si>
    <t>NON-PROFIT ORGANIZATIONS</t>
  </si>
  <si>
    <t>Account Classification Total: 6000 - SPECIAL EVENTS</t>
  </si>
  <si>
    <t>Under Protest or Not Certified</t>
  </si>
  <si>
    <t>Debt Rate@99%</t>
  </si>
  <si>
    <t>Debt Rate@100%</t>
  </si>
  <si>
    <t>New Construction-NEW PROPERTY VALUES</t>
  </si>
  <si>
    <t>DEBT SERVICE</t>
  </si>
  <si>
    <t>Account Classification Total: 3100 - TAXES</t>
  </si>
  <si>
    <t>ANIMAL CONTROL FEES</t>
  </si>
  <si>
    <t>Account Classification Total: 3400 - CHARGES FOR SERVICES</t>
  </si>
  <si>
    <t>3500 - LICENSES AND PERMITS</t>
  </si>
  <si>
    <t>FIRE MARSHAL FIRE-PERMIT FEES</t>
  </si>
  <si>
    <t>FIRE MARSHAL FIRE MARSHAL-STATE MANDATED INSP</t>
  </si>
  <si>
    <t>Account Classification Total: 3500 - LICENSES AND PERMITS</t>
  </si>
  <si>
    <t>3600 - INTEREST INCOME</t>
  </si>
  <si>
    <t>Account Classification Total: 3600 - INTEREST INCOME</t>
  </si>
  <si>
    <t>3700 - FINES &amp; FORFEITURES</t>
  </si>
  <si>
    <t>Account Classification Total: 3700 - FINES &amp; FORFEITURES</t>
  </si>
  <si>
    <t>3800 - OTHER GOVERNMENTAL</t>
  </si>
  <si>
    <t>Account Classification Total: 3800 - OTHER GOVERNMENTAL</t>
  </si>
  <si>
    <t>3900 - SALE OF CAPITAL ASSETS</t>
  </si>
  <si>
    <t>Account Classification Total: 3900 - SALE OF CAPITAL ASSETS</t>
  </si>
  <si>
    <t>4000 - MISCELLANEOUS INCOME</t>
  </si>
  <si>
    <t>Account Classification Total: 4000 - MISCELLANEOUS INCOME</t>
  </si>
  <si>
    <t>5830 - OTHER TRANSFERS IN</t>
  </si>
  <si>
    <t>Account Classification Total: 5830 - OTHER TRANSFERS IN</t>
  </si>
  <si>
    <t>Account Classification Total: 5900 - EVENT REVENUE</t>
  </si>
  <si>
    <t>Department Total: 00 - REVENUE</t>
  </si>
  <si>
    <t>REVENUES Total</t>
  </si>
  <si>
    <t>101.20.39-8329</t>
  </si>
  <si>
    <t>101.45.29-8114</t>
  </si>
  <si>
    <t>101.45.48-8000.0001</t>
  </si>
  <si>
    <t>101.50.30-8000.0001</t>
  </si>
  <si>
    <t>101.55.02-9104</t>
  </si>
  <si>
    <t>101.55.04-8000.0001</t>
  </si>
  <si>
    <t>101.55.06-8000.0001</t>
  </si>
  <si>
    <t>101.55.36-8000.0001</t>
  </si>
  <si>
    <t>101.65.44-8000.0001</t>
  </si>
  <si>
    <t>Fund REVENUE      Total: 101 - GENERAL FUND</t>
  </si>
  <si>
    <t>Fund Total: 101 - GENERAL FUND</t>
  </si>
  <si>
    <t>2021 ADOPTED</t>
  </si>
  <si>
    <t>2020 ACTUAL</t>
  </si>
  <si>
    <t>SALES TAX ADJUSTMENT RATE</t>
  </si>
  <si>
    <t>101.00-6201.215</t>
  </si>
  <si>
    <t>OPERATING TRANSFERS-IN XFER IN - MUNICIPAL JURY</t>
  </si>
  <si>
    <t>OPERATING TRANSFERS-IN XFER IN - TRUANCY PREVENTION</t>
  </si>
  <si>
    <t>TOTAL TAX RATE    -                                    VOTER APPROVAL  RATE</t>
  </si>
  <si>
    <t>PROPOSED RATE</t>
  </si>
  <si>
    <t>CURRENT PROPERTY TAX REVENUE</t>
  </si>
  <si>
    <t>NET PROPERTY TAX REVENUE</t>
  </si>
  <si>
    <t>12</t>
  </si>
  <si>
    <t>16</t>
  </si>
  <si>
    <t>TAX INCREMENT FINANCING</t>
  </si>
  <si>
    <t xml:space="preserve">New Yr Values - NET TAXABLE VALUE     </t>
  </si>
  <si>
    <t>18D</t>
  </si>
  <si>
    <t>19</t>
  </si>
  <si>
    <t>20</t>
  </si>
  <si>
    <t>52</t>
  </si>
  <si>
    <t>23</t>
  </si>
  <si>
    <t>31A</t>
  </si>
  <si>
    <t>44</t>
  </si>
  <si>
    <t>VOTER APPROVED M&amp;O RATE</t>
  </si>
  <si>
    <t>33</t>
  </si>
  <si>
    <t>40A</t>
  </si>
  <si>
    <t>JULY CERTIFIED ESTIMATED NET TAXABLE VALUE</t>
  </si>
  <si>
    <t>CEILING TAXABLE</t>
  </si>
  <si>
    <t>EST. CEILING REVENUE</t>
  </si>
  <si>
    <t>PRIOR YEAR REV</t>
  </si>
  <si>
    <t>2022 TOTAL TAXABLE VALUE</t>
  </si>
  <si>
    <t>53</t>
  </si>
  <si>
    <t>54</t>
  </si>
  <si>
    <t>2021 SALES TAX</t>
  </si>
  <si>
    <t>ADJUSTED 2022 NNR M&amp;O RATE</t>
  </si>
  <si>
    <t>2022 VOTER APPROVAL M&amp;O RATE</t>
  </si>
  <si>
    <t>2022 DEBT RATE</t>
  </si>
  <si>
    <t>2022 VOTER APPROVAL TAX RATE</t>
  </si>
  <si>
    <t>2022 VOTER APPROVAL TAX RATE ASJUSTED FOR SALES TAX</t>
  </si>
  <si>
    <t>62</t>
  </si>
  <si>
    <t>2022 UNUSED INCREMENT RATE</t>
  </si>
  <si>
    <t>66</t>
  </si>
  <si>
    <t>SECTION 8:  TOTAL TAX RATE</t>
  </si>
  <si>
    <t>2022 NO NEW REVENUE TAX RATE</t>
  </si>
  <si>
    <t>VOTER APPROVED TAX RATE</t>
  </si>
  <si>
    <t>VARIANCE FROM FY2022 REVENUE</t>
  </si>
  <si>
    <t>BUDGET WORKSHEET REPORT</t>
  </si>
  <si>
    <t>2021 Actual Amount</t>
  </si>
  <si>
    <t>2022 Actual Amount</t>
  </si>
  <si>
    <t>101.00-6001.0002</t>
  </si>
  <si>
    <t>CURRENT TAXES CONTRA - REFUNDS</t>
  </si>
  <si>
    <t>101.00-6002.0002</t>
  </si>
  <si>
    <t>DELINQUENT TAXES CONTRA - REFUNDS</t>
  </si>
  <si>
    <t>101.00-6346.0004</t>
  </si>
  <si>
    <t>SENIOR CENTER SPECIAL EVENTS</t>
  </si>
  <si>
    <t>FIRE MARSHAL</t>
  </si>
  <si>
    <t>FIRE MARSHAL FIRE MARSHAL-SPECIAL PERMITS</t>
  </si>
  <si>
    <t>101.00-6411.0002</t>
  </si>
  <si>
    <t>ABATEMENT CONTRACT LABOR</t>
  </si>
  <si>
    <t>101.00-6608.0002</t>
  </si>
  <si>
    <t>MISCELLANEOUS REVENUE Recovery of Prior Year Expense</t>
  </si>
  <si>
    <t>101.00-6201.214</t>
  </si>
  <si>
    <t>101.00-6201.505</t>
  </si>
  <si>
    <t>OPERATING TRANSFERS-IN XFER IN - UTILITY REPAIR FUND</t>
  </si>
  <si>
    <t>9001 - OTHER FINANCING SOURCES</t>
  </si>
  <si>
    <t>Account Classification Total: 9001 - OTHER FINANCING SOURCES</t>
  </si>
  <si>
    <t>101.00.26-6608</t>
  </si>
  <si>
    <t>101.10.08-8102</t>
  </si>
  <si>
    <t>101.10.08-8210</t>
  </si>
  <si>
    <t>101.10.08-8336</t>
  </si>
  <si>
    <t>101.10.10-8000.0001</t>
  </si>
  <si>
    <t>101.10.10-8005</t>
  </si>
  <si>
    <t>101.10.10-8102</t>
  </si>
  <si>
    <t>101.10.10-8103</t>
  </si>
  <si>
    <t>101.10.10-8333</t>
  </si>
  <si>
    <t>101.10.12-8000.0001</t>
  </si>
  <si>
    <t>101.10.42-8001.0007</t>
  </si>
  <si>
    <t>101.20.14-8000.0002</t>
  </si>
  <si>
    <t>101.20.14-8408</t>
  </si>
  <si>
    <t>101.20.22-8000.0001</t>
  </si>
  <si>
    <t>101.20.22-8000.0002</t>
  </si>
  <si>
    <t>101.20.22-8333</t>
  </si>
  <si>
    <t>101.20.39-8000.0001</t>
  </si>
  <si>
    <t>101.20.39-8001.0007</t>
  </si>
  <si>
    <t>101.20.39-8000.0002</t>
  </si>
  <si>
    <t>101.35.02-8001.0001</t>
  </si>
  <si>
    <t>101.35.02-8329</t>
  </si>
  <si>
    <t>101.35.02-8500.0001</t>
  </si>
  <si>
    <t>SITE ACQUISITION Cross City Church</t>
  </si>
  <si>
    <t>101.35.33-8000.0001</t>
  </si>
  <si>
    <t>101.35.33-8026</t>
  </si>
  <si>
    <t>101.35.38-8000.0001</t>
  </si>
  <si>
    <t>101.35.38-8005</t>
  </si>
  <si>
    <t>101.35.38-8106</t>
  </si>
  <si>
    <t>101.45.28-8000.0001</t>
  </si>
  <si>
    <t>101.45.28-8001.0007</t>
  </si>
  <si>
    <t>101.45.28-8001.0008</t>
  </si>
  <si>
    <t>101.45.28-8000.0002</t>
  </si>
  <si>
    <t>101.45.28-8103.0002</t>
  </si>
  <si>
    <t>WEARING APPAREL Safety Apparel</t>
  </si>
  <si>
    <t>101.45.48-8103.0002</t>
  </si>
  <si>
    <t>101.45.48-9109</t>
  </si>
  <si>
    <t>101.50.16-8000.0001</t>
  </si>
  <si>
    <t>101.50.16-8311</t>
  </si>
  <si>
    <t>101.50.16-8333</t>
  </si>
  <si>
    <t>101.50.20-8001.0099</t>
  </si>
  <si>
    <t>101.50.20-8005.0010</t>
  </si>
  <si>
    <t>101.50.20-8302</t>
  </si>
  <si>
    <t>101.50.20-8303.0001</t>
  </si>
  <si>
    <t>INSURANCE DEDUCTIBLE</t>
  </si>
  <si>
    <t>101.50.20-8310.0001</t>
  </si>
  <si>
    <t>CONTRACT LABOR IT-FINANCE</t>
  </si>
  <si>
    <t>101.50.20-8310.0002</t>
  </si>
  <si>
    <t>CONTRACT LABOR IT-OTHER</t>
  </si>
  <si>
    <t>101.50.20-8333</t>
  </si>
  <si>
    <t>101.50.54-8000.0001</t>
  </si>
  <si>
    <t>101.55.02-8000.0001</t>
  </si>
  <si>
    <t>101.55.02-8005</t>
  </si>
  <si>
    <t>101.55.02-8102</t>
  </si>
  <si>
    <t>101.55.02-8103.0002</t>
  </si>
  <si>
    <t>101.55.02-8311</t>
  </si>
  <si>
    <t>101.55.02-8331.0001</t>
  </si>
  <si>
    <t>Division:       03 - SCHOOL CROSSING GUARDS</t>
  </si>
  <si>
    <t>101.55.03-8001</t>
  </si>
  <si>
    <t>101.55.03-8007</t>
  </si>
  <si>
    <t>101.55.03-8008</t>
  </si>
  <si>
    <t>101.55.03-8009</t>
  </si>
  <si>
    <t>101.55.03-8010</t>
  </si>
  <si>
    <t>101.55.03-8103</t>
  </si>
  <si>
    <t>101.55.03-8106</t>
  </si>
  <si>
    <t>Division Total: 03 - SCHOOL CROSSING GUARDS</t>
  </si>
  <si>
    <t>101.55.04-8000.0002</t>
  </si>
  <si>
    <t>101.55.04-8311</t>
  </si>
  <si>
    <t>Division:       05 - COMMUNITY SERVICES</t>
  </si>
  <si>
    <t>101.55.05-8000.0001</t>
  </si>
  <si>
    <t>101.55.05-8005</t>
  </si>
  <si>
    <t>101.55.05-8304</t>
  </si>
  <si>
    <t>Division Total: 05 - COMMUNITY SERVICES</t>
  </si>
  <si>
    <t>101.55.06-8005</t>
  </si>
  <si>
    <t>101.55.06-8026</t>
  </si>
  <si>
    <t>101.55.06-8000.0002</t>
  </si>
  <si>
    <t>Division:       32 - OPERATIONS</t>
  </si>
  <si>
    <t>101.55.32-8000.0001</t>
  </si>
  <si>
    <t>101.55.32-8001</t>
  </si>
  <si>
    <t>101.55.32-8001.0003</t>
  </si>
  <si>
    <t>101.55.32-8001.0005</t>
  </si>
  <si>
    <t>101.55.32-8001.0006</t>
  </si>
  <si>
    <t>101.55.32-8001.0008</t>
  </si>
  <si>
    <t>101.55.32-8001.0009</t>
  </si>
  <si>
    <t>101.55.32-8003</t>
  </si>
  <si>
    <t>101.55.32-8004</t>
  </si>
  <si>
    <t>101.55.32-8005.0005</t>
  </si>
  <si>
    <t>101.55.32-8005.0010</t>
  </si>
  <si>
    <t>101.55.32-8005.0015</t>
  </si>
  <si>
    <t>101.55.32-8005.0020</t>
  </si>
  <si>
    <t>101.55.32-8005.0025</t>
  </si>
  <si>
    <t>101.55.32-8006.0001</t>
  </si>
  <si>
    <t>101.55.32-8007</t>
  </si>
  <si>
    <t>101.55.32-8008</t>
  </si>
  <si>
    <t>101.55.32-8009</t>
  </si>
  <si>
    <t>101.55.32-8010</t>
  </si>
  <si>
    <t>101.55.32-8015</t>
  </si>
  <si>
    <t>101.55.32-8026</t>
  </si>
  <si>
    <t>101.55.32-8030</t>
  </si>
  <si>
    <t>101.55.32-8035</t>
  </si>
  <si>
    <t>101.55.32-8101</t>
  </si>
  <si>
    <t>101.55.32-8103</t>
  </si>
  <si>
    <t>101.55.32-8105</t>
  </si>
  <si>
    <t>101.55.32-8106</t>
  </si>
  <si>
    <t>101.55.32-8108</t>
  </si>
  <si>
    <t>101.55.32-8135</t>
  </si>
  <si>
    <t>101.55.32-8210</t>
  </si>
  <si>
    <t>101.55.32-8212</t>
  </si>
  <si>
    <t>101.55.32-8212.0001</t>
  </si>
  <si>
    <t>101.55.32-8302</t>
  </si>
  <si>
    <t>101.55.32-8304</t>
  </si>
  <si>
    <t>101.55.32-8307</t>
  </si>
  <si>
    <t>101.55.32-8311</t>
  </si>
  <si>
    <t>101.55.32-8320</t>
  </si>
  <si>
    <t>101.55.32-8322</t>
  </si>
  <si>
    <t>101.55.32-8323</t>
  </si>
  <si>
    <t>101.55.32-8336</t>
  </si>
  <si>
    <t>101.55.32-8495</t>
  </si>
  <si>
    <t>101.55.32-8414.0001</t>
  </si>
  <si>
    <t>101.55.32-8498</t>
  </si>
  <si>
    <t>101.55.32-9110</t>
  </si>
  <si>
    <t>Division Total: 32 - OPERATIONS</t>
  </si>
  <si>
    <t>101.55.36-8005</t>
  </si>
  <si>
    <t>101.55.37-8000.0001</t>
  </si>
  <si>
    <t>101.55.37-8005</t>
  </si>
  <si>
    <t>101.55.51-8000.0001</t>
  </si>
  <si>
    <t>101.55.51-8026</t>
  </si>
  <si>
    <t>101.55.53-8000.0001</t>
  </si>
  <si>
    <t>101.55.55-8000.0001</t>
  </si>
  <si>
    <t>101.55.55-8026</t>
  </si>
  <si>
    <t>101.60.02-8414.0001</t>
  </si>
  <si>
    <t>101.60.32-8000.0002</t>
  </si>
  <si>
    <t>101.60.32-8103.0002</t>
  </si>
  <si>
    <t>101.60.32-9108</t>
  </si>
  <si>
    <t>FURNITURE / FIXTURES / FURNISHINGS</t>
  </si>
  <si>
    <t>101.65.26-8000.0001</t>
  </si>
  <si>
    <t>101.65.26-8000.0002</t>
  </si>
  <si>
    <t>101.65.26-8102</t>
  </si>
  <si>
    <t>101.65.34-8000.0001</t>
  </si>
  <si>
    <t>101.65.34-8103.0002</t>
  </si>
  <si>
    <t>101.65.34-8125</t>
  </si>
  <si>
    <t>101.65.34-8319</t>
  </si>
  <si>
    <t>101.65.44-8307</t>
  </si>
  <si>
    <t>101.65.44-8319.0001</t>
  </si>
  <si>
    <t>101.65.44-8321</t>
  </si>
  <si>
    <t>101.65.45-8035</t>
  </si>
  <si>
    <t>101.65.82-8001</t>
  </si>
  <si>
    <t>101.65.82-8004</t>
  </si>
  <si>
    <t>NNR TAX RATE WORKSHEET LINE</t>
  </si>
  <si>
    <t>FY 2025</t>
  </si>
  <si>
    <t>FY 2026</t>
  </si>
  <si>
    <t>FY 2027</t>
  </si>
  <si>
    <t>FY 2028</t>
  </si>
  <si>
    <t>G/L Account</t>
  </si>
  <si>
    <t>Amend Budg 09/30/2012</t>
  </si>
  <si>
    <t>Amend Budg 09/30/2013</t>
  </si>
  <si>
    <t>Amend Budg 09/30/2014</t>
  </si>
  <si>
    <t>Amend Budg 09/30/2015</t>
  </si>
  <si>
    <t>Amend Budg 09/30/2016</t>
  </si>
  <si>
    <t>Amend Budg 09/30/2017</t>
  </si>
  <si>
    <t>Amend Budg 09/30/2018</t>
  </si>
  <si>
    <t>Amend Budg 09/30/2019</t>
  </si>
  <si>
    <t>Amend Budg 09/30/2020</t>
  </si>
  <si>
    <t>Amend Budg 09/30/2021</t>
  </si>
  <si>
    <t>Amend Budg 09/30/2022</t>
  </si>
  <si>
    <t>Y-T-D 09/30/2012</t>
  </si>
  <si>
    <t>Y-T-D 09/30/2013</t>
  </si>
  <si>
    <t>Y-T-D 09/30/2014</t>
  </si>
  <si>
    <t>Y-T-D 09/30/2015</t>
  </si>
  <si>
    <t>Y-T-D 09/30/2016</t>
  </si>
  <si>
    <t>Y-T-D 09/30/2017</t>
  </si>
  <si>
    <t>Y-T-D 09/30/2018</t>
  </si>
  <si>
    <t>Y-T-D 09/30/2019</t>
  </si>
  <si>
    <t>Y-T-D 09/30/2020</t>
  </si>
  <si>
    <t>Y-T-D 09/30/2021</t>
  </si>
  <si>
    <t>Y-T-D 09/30/2022</t>
  </si>
  <si>
    <t>101.00-6201.176</t>
  </si>
  <si>
    <t>OPERATING TRANSFERS-IN XFER IN - EMERGENCY OPS COVID 19</t>
  </si>
  <si>
    <t>101.00-6311</t>
  </si>
  <si>
    <t>SOTOGRANDE CENTER LEASES</t>
  </si>
  <si>
    <t>101.00-6516</t>
  </si>
  <si>
    <t>RECYCLING PROGRAM</t>
  </si>
  <si>
    <t>101.00-6521</t>
  </si>
  <si>
    <t>PD AUCTION PROCEEDS</t>
  </si>
  <si>
    <t>101.00-6614</t>
  </si>
  <si>
    <t>CONTRIBUTIONS AND DONATIONS</t>
  </si>
  <si>
    <t>101.00-6719.0001</t>
  </si>
  <si>
    <t>COVID-19 CARES ACT HSS</t>
  </si>
  <si>
    <t>101.00.26-6307.0004</t>
  </si>
  <si>
    <t>LIBRARY DONATIONS CAPITAL PURCHASE</t>
  </si>
  <si>
    <t>101.00.26-6309</t>
  </si>
  <si>
    <t>48</t>
  </si>
  <si>
    <t>101.20.24-8001.0007</t>
  </si>
  <si>
    <t>101.20.24-8003</t>
  </si>
  <si>
    <t>101.35.24-8001</t>
  </si>
  <si>
    <t>101.35.24-8001.0003</t>
  </si>
  <si>
    <t>101.35.24-8001.0007</t>
  </si>
  <si>
    <t>101.35.24-8003</t>
  </si>
  <si>
    <t>101.35.24-8005.0005</t>
  </si>
  <si>
    <t>101.35.24-8005.0010</t>
  </si>
  <si>
    <t>101.35.24-8005.0015</t>
  </si>
  <si>
    <t>101.35.24-8005.0025</t>
  </si>
  <si>
    <t>101.35.24-8006</t>
  </si>
  <si>
    <t>101.35.24-8006.0001</t>
  </si>
  <si>
    <t>101.35.24-8007</t>
  </si>
  <si>
    <t>101.35.24-8008</t>
  </si>
  <si>
    <t>101.35.24-8009</t>
  </si>
  <si>
    <t>101.35.24-8010</t>
  </si>
  <si>
    <t>101.35.24-8015</t>
  </si>
  <si>
    <t>101.35.24-8030</t>
  </si>
  <si>
    <t>101.35.24-8035</t>
  </si>
  <si>
    <t>101.35.24-8101</t>
  </si>
  <si>
    <t>101.35.24-8103</t>
  </si>
  <si>
    <t>101.35.24-8105</t>
  </si>
  <si>
    <t>101.35.24-8106</t>
  </si>
  <si>
    <t>101.35.24-8125</t>
  </si>
  <si>
    <t>101.35.24-8130</t>
  </si>
  <si>
    <t>101.35.24-8210</t>
  </si>
  <si>
    <t>101.35.24-8212</t>
  </si>
  <si>
    <t>101.35.24-8304</t>
  </si>
  <si>
    <t>101.35.24-8310</t>
  </si>
  <si>
    <t>101.35.24-8320</t>
  </si>
  <si>
    <t>101.35.24-8322</t>
  </si>
  <si>
    <t>101.35.24-8323</t>
  </si>
  <si>
    <t>101.35.24-8333</t>
  </si>
  <si>
    <t>101.35.38-8002</t>
  </si>
  <si>
    <t>101.35.39-8202</t>
  </si>
  <si>
    <t>101.35.39-8212</t>
  </si>
  <si>
    <t>101.35.39-8304</t>
  </si>
  <si>
    <t>101.45.28-9110</t>
  </si>
  <si>
    <t>101.45.48-8212.0001</t>
  </si>
  <si>
    <t>101.50.20-8000.0002</t>
  </si>
  <si>
    <t>101.50.20-9001.0002</t>
  </si>
  <si>
    <t>PUBLIC HEALTH MEDICAL SUPPLY ACQUISIT/DISTRIB</t>
  </si>
  <si>
    <t>101.55.04-8212.0001</t>
  </si>
  <si>
    <t>101.55.05-8212.0001</t>
  </si>
  <si>
    <t>101.55.07-8304</t>
  </si>
  <si>
    <t>101.55.37-9110</t>
  </si>
  <si>
    <t>101.55.51-8001.7000</t>
  </si>
  <si>
    <t>SALARIES DISASTER RELIEF</t>
  </si>
  <si>
    <t>101.55.51-8004.7000</t>
  </si>
  <si>
    <t>OVERTIME DISASTER RELIEF OT</t>
  </si>
  <si>
    <t>56</t>
  </si>
  <si>
    <t>101.60.02-9108</t>
  </si>
  <si>
    <t>101.60.32-8001.7000</t>
  </si>
  <si>
    <t>101.60.32-8004.7000</t>
  </si>
  <si>
    <t>101.60.32-8212.0001</t>
  </si>
  <si>
    <t>101.60.33-8001.0007</t>
  </si>
  <si>
    <t>101.60.33-8001.0099</t>
  </si>
  <si>
    <t>101.65.34-8212.0001</t>
  </si>
  <si>
    <t>BEDINNING FUND BALANCE</t>
  </si>
  <si>
    <t>REQUIRED FUND BALANCE</t>
  </si>
  <si>
    <t>OVER(UNDER) REQUIRED FUND BALANCE</t>
  </si>
  <si>
    <t>5 YR AVERAGE</t>
  </si>
  <si>
    <t>REVENUES AVERAGE INCREASE =</t>
  </si>
  <si>
    <t xml:space="preserve">   EXPENDITURES AVERAGE INCREASE =</t>
  </si>
  <si>
    <t>AVERAGE HOME VALUE</t>
  </si>
  <si>
    <t>ANNUAL BILL</t>
  </si>
  <si>
    <t>MONTHLY BILL</t>
  </si>
  <si>
    <t>PERCENTAGE CHANGE</t>
  </si>
  <si>
    <t>PROPOSED PROPERTY TAX BILL =</t>
  </si>
  <si>
    <t>9 YR AVERAGE</t>
  </si>
  <si>
    <t>GENERAL FUND FINANCIAL FORECAST</t>
  </si>
  <si>
    <t xml:space="preserve">M&amp;O Taxes Refunded for Years Preceding Tax Yr </t>
  </si>
  <si>
    <t>Ch 42 Adjusted Values</t>
  </si>
  <si>
    <t>Taxable Values Adjusted for Actual and Potential Court Ordered Adjustments</t>
  </si>
  <si>
    <t>Value Loss</t>
  </si>
  <si>
    <t>Preliminary PY adjusted taxable value</t>
  </si>
  <si>
    <t>PY M&amp;O TR</t>
  </si>
  <si>
    <t>PY I&amp;S TR</t>
  </si>
  <si>
    <t>PY Adopted TR</t>
  </si>
  <si>
    <t>Adjusted PY levy with refunds &amp; TIF adjustment</t>
  </si>
  <si>
    <t>CY NNR RATE ADJUSTED FOR SALES TAX</t>
  </si>
  <si>
    <t>FY 2023 REVENUE        $20,239,237</t>
  </si>
  <si>
    <t>40B</t>
  </si>
  <si>
    <t>NO NEW REVENUE RATE ADJUSTED FOR SALES TAX</t>
  </si>
  <si>
    <t>ADJUSTMENT FOR PY</t>
  </si>
  <si>
    <t>Adjusted CY taxable value</t>
  </si>
  <si>
    <t>CY NNR M&amp;O RATE (UNADJUSTED)</t>
  </si>
  <si>
    <t>Sales Tax to reduce property values</t>
  </si>
  <si>
    <t>Sales tax for previous four quarters</t>
  </si>
  <si>
    <t>Sales Tax Adjustment Rate</t>
  </si>
  <si>
    <t>Voter Approval Tax Rate</t>
  </si>
  <si>
    <t>Debt Rate</t>
  </si>
  <si>
    <t>Voter Approval Tax Rate Adjusted for Sales Tax</t>
  </si>
  <si>
    <t>CY Unused Increment Rate</t>
  </si>
  <si>
    <t>CY Voter Approval Tax Rate Adjusted for Unused Increment Rate</t>
  </si>
  <si>
    <t>TIF</t>
  </si>
  <si>
    <t>REVENUES OVER(UNDER) EXPENDITURES</t>
  </si>
  <si>
    <t>FIVE YEAR AVERAGE</t>
  </si>
  <si>
    <t>USED IN FORECAST</t>
  </si>
  <si>
    <t>2023 Actual Amount</t>
  </si>
  <si>
    <t>2024 Proposed Budget</t>
  </si>
  <si>
    <t>2023 Estimated Amount</t>
  </si>
  <si>
    <t>2023 Amended Budget</t>
  </si>
  <si>
    <t>FY 2029</t>
  </si>
  <si>
    <t xml:space="preserve">2024 Proposed Budget </t>
  </si>
  <si>
    <t>101.10.08-8103</t>
  </si>
  <si>
    <t>101.10.10-8135</t>
  </si>
  <si>
    <t>101.10.42-8212</t>
  </si>
  <si>
    <t>101.20.22-8311</t>
  </si>
  <si>
    <t>101.20.39-8102</t>
  </si>
  <si>
    <t>101.35.02-8102</t>
  </si>
  <si>
    <t>SITE ACQUISITION Site Acquisition</t>
  </si>
  <si>
    <t>101.35.25-8030</t>
  </si>
  <si>
    <t>101.35.25-8212</t>
  </si>
  <si>
    <t>101.35.25-8333</t>
  </si>
  <si>
    <t>101.35.33-8359</t>
  </si>
  <si>
    <t>BANK AND CREDIT CARD FEES</t>
  </si>
  <si>
    <t>101.45.28-8114</t>
  </si>
  <si>
    <t>101.50.20-8311</t>
  </si>
  <si>
    <t>101.50.20-8411.0001</t>
  </si>
  <si>
    <t>101.50.30-8001.0007</t>
  </si>
  <si>
    <t>101.50.30-8102</t>
  </si>
  <si>
    <t>101.50.30-8359</t>
  </si>
  <si>
    <t>101.50.54-8411.0001</t>
  </si>
  <si>
    <t>101.50.54-9110</t>
  </si>
  <si>
    <t>101.55.02-8026</t>
  </si>
  <si>
    <t>101.55.02-8301</t>
  </si>
  <si>
    <t>101.55.02-8319</t>
  </si>
  <si>
    <t>101.55.02-8333</t>
  </si>
  <si>
    <t>101.55.03-8000.0001</t>
  </si>
  <si>
    <t>101.55.03-8005.0025</t>
  </si>
  <si>
    <t>101.55.03-8015</t>
  </si>
  <si>
    <t>101.55.04-8210</t>
  </si>
  <si>
    <t>101.55.04-8359</t>
  </si>
  <si>
    <t>101.55.32-8102</t>
  </si>
  <si>
    <t>101.55.32-8303.0001</t>
  </si>
  <si>
    <t>101.55.32-8341</t>
  </si>
  <si>
    <t>101.55.32-8359</t>
  </si>
  <si>
    <t>101.55.32-8411.0001</t>
  </si>
  <si>
    <t>101.60.02-8000.0001</t>
  </si>
  <si>
    <t>101.60.02-8102</t>
  </si>
  <si>
    <t>101.60.02-8303.0001</t>
  </si>
  <si>
    <t>101.60.02-8359</t>
  </si>
  <si>
    <t>101.65.26-8201</t>
  </si>
  <si>
    <t>101.65.26-8359</t>
  </si>
  <si>
    <t>101.65.34-8102</t>
  </si>
  <si>
    <t>101.65.44-8359</t>
  </si>
  <si>
    <t>101.65.82-8359</t>
  </si>
  <si>
    <t>101.00-6830</t>
  </si>
  <si>
    <t>LIQUID WASTE HAULERS</t>
  </si>
  <si>
    <t>101.00-6525</t>
  </si>
  <si>
    <t>REGISTRATION FEES</t>
  </si>
  <si>
    <t>COVID-19 Payroll Expenses</t>
  </si>
  <si>
    <t>101.65.44-8301</t>
  </si>
  <si>
    <t>101.65.45.8004</t>
  </si>
  <si>
    <t>101.10.42-8140</t>
  </si>
  <si>
    <t>101.20.22-8102</t>
  </si>
  <si>
    <t>This is actually in 35.24</t>
  </si>
  <si>
    <t>101.35.24-8001.0001</t>
  </si>
  <si>
    <t>101.35.24-8114</t>
  </si>
  <si>
    <t>101.35.24-8307</t>
  </si>
  <si>
    <t>101.35.24-8319</t>
  </si>
  <si>
    <t>101.35.24-8335</t>
  </si>
  <si>
    <t>This is the 4th SRO</t>
  </si>
  <si>
    <t>101.65.46-8001.0003</t>
  </si>
  <si>
    <t>101.35.24-8334</t>
  </si>
  <si>
    <t>101.65.34-8001.0001</t>
  </si>
  <si>
    <t>101.60.32-8001.0008</t>
  </si>
  <si>
    <t>Fund Balance Reserve Requirement</t>
  </si>
  <si>
    <t>FY 23-24</t>
  </si>
  <si>
    <t>FY 22-23</t>
  </si>
  <si>
    <t>FY 21-22</t>
  </si>
  <si>
    <t>FY 20-21</t>
  </si>
  <si>
    <t>FY 19-20</t>
  </si>
  <si>
    <r>
      <t xml:space="preserve">REVENUES OVER </t>
    </r>
    <r>
      <rPr>
        <b/>
        <sz val="11"/>
        <color rgb="FFFF0000"/>
        <rFont val="Calibri"/>
        <family val="2"/>
        <scheme val="minor"/>
      </rPr>
      <t>(UNDER)</t>
    </r>
    <r>
      <rPr>
        <sz val="11"/>
        <color theme="1"/>
        <rFont val="Calibri"/>
        <family val="2"/>
        <scheme val="minor"/>
      </rPr>
      <t xml:space="preserve"> EXPENDITURES</t>
    </r>
  </si>
  <si>
    <t>2018-2022</t>
  </si>
  <si>
    <t>2019-2023</t>
  </si>
  <si>
    <t>FISCAL YEARS 2024 - 2029</t>
  </si>
  <si>
    <r>
      <t xml:space="preserve">RESERVES OVER </t>
    </r>
    <r>
      <rPr>
        <b/>
        <sz val="11"/>
        <color rgb="FFFF0000"/>
        <rFont val="Calibri"/>
        <family val="2"/>
        <scheme val="minor"/>
      </rPr>
      <t>(UNDER)</t>
    </r>
    <r>
      <rPr>
        <sz val="11"/>
        <color theme="1"/>
        <rFont val="Calibri"/>
        <family val="2"/>
        <scheme val="minor"/>
      </rPr>
      <t xml:space="preserve"> 20% TARGET</t>
    </r>
  </si>
  <si>
    <t>TOTAL ONE-TIME SUPPLEMENTAL ITEMS</t>
  </si>
  <si>
    <t>RESERVE BEFORE ONE-TIME SUPPLEMENTALS</t>
  </si>
  <si>
    <t>RESERVE AFTER ONE-TIME SUPPLEMENTALS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</si>
</sst>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%"/>
    <numFmt numFmtId="166" formatCode="0.0000%"/>
    <numFmt numFmtId="167" formatCode="_(* #,##0_);_(* \(#,##0\);_(* &quot;-&quot;??_);_(@_)"/>
    <numFmt numFmtId="168" formatCode="&quot;$&quot;#,##0"/>
    <numFmt numFmtId="169" formatCode="0.00000%"/>
    <numFmt numFmtId="170" formatCode="0.000000"/>
    <numFmt numFmtId="171" formatCode="_(* #,##0.0000000_);_(* \(#,##0.0000000\);_(* &quot;-&quot;??_);_(@_)"/>
    <numFmt numFmtId="172" formatCode="_(* #,##0.00000000_);_(* \(#,##0.00000000\);_(* &quot;-&quot;??_);_(@_)"/>
    <numFmt numFmtId="173" formatCode="_(* #,##0.000000_);_(* \(#,##0.000000\);_(* &quot;-&quot;??_);_(@_)"/>
    <numFmt numFmtId="174" formatCode="_(&quot;$&quot;* #,##0.000000_);_(&quot;$&quot;* \(#,##0.000000\);_(&quot;$&quot;* &quot;-&quot;??_);_(@_)"/>
    <numFmt numFmtId="175" formatCode="_(&quot;$&quot;* #,##0.0000000_);_(&quot;$&quot;* \(#,##0.0000000\);_(&quot;$&quot;* &quot;-&quot;??_);_(@_)"/>
    <numFmt numFmtId="176" formatCode="_(* #,##0.000000_);_(* \(#,##0.000000\);_(* &quot;-&quot;??????_);_(@_)"/>
    <numFmt numFmtId="177" formatCode="[$-10409]#,##0;\(#,##0\)"/>
    <numFmt numFmtId="178" formatCode="[$-10409]#,##0.00;\(#,##0.00\)"/>
    <numFmt numFmtId="179" formatCode="&quot;&quot;#,##0.00;\(&quot;&quot;#,##0.00\)"/>
  </numFmts>
  <fonts count="7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6"/>
      <color indexed="23"/>
      <name val="Tahoma"/>
      <family val="2"/>
    </font>
    <font>
      <b/>
      <sz val="20"/>
      <color indexed="30"/>
      <name val="Tahoma"/>
      <family val="2"/>
    </font>
    <font>
      <sz val="8"/>
      <color indexed="30"/>
      <name val="Tahoma"/>
      <family val="2"/>
    </font>
    <font>
      <b/>
      <sz val="8"/>
      <color indexed="23"/>
      <name val="Tahoma"/>
      <family val="2"/>
    </font>
    <font>
      <sz val="8"/>
      <color indexed="8"/>
      <name val="Tahoma"/>
      <family val="2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Arial"/>
      <family val="2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8"/>
      <color indexed="23"/>
      <name val="Tahoma"/>
      <family val="2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8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7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sz val="10"/>
      <color indexed="23"/>
      <name val="Calibri"/>
      <family val="2"/>
      <scheme val="minor"/>
    </font>
    <font>
      <b/>
      <sz val="10"/>
      <color indexed="3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indexed="30"/>
      <name val="Calibri"/>
      <family val="2"/>
      <scheme val="minor"/>
    </font>
    <font>
      <b/>
      <sz val="10"/>
      <color indexed="23"/>
      <name val="Calibri"/>
      <family val="2"/>
      <scheme val="minor"/>
    </font>
    <font>
      <i/>
      <sz val="10"/>
      <color indexed="2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/>
      <sz val="10"/>
      <color rgb="FF000000"/>
      <name val="Calibri"/>
      <family val="2"/>
      <scheme val="minor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i/>
      <u val="singleAccounting"/>
      <sz val="10"/>
      <color theme="1"/>
      <name val="Calibri"/>
      <family val="2"/>
      <scheme val="minor"/>
    </font>
    <font>
      <b/>
      <i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3"/>
      <color rgb="FF0000FF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3E3E3"/>
        <bgColor indexed="64"/>
      </patternFill>
    </fill>
    <fill>
      <patternFill patternType="solid">
        <fgColor rgb="FFDFF2F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B3E0F2"/>
        <bgColor indexed="64"/>
      </patternFill>
    </fill>
    <fill>
      <patternFill patternType="solid">
        <fgColor rgb="FFCCECFF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rgb="FF00579E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</borders>
  <cellStyleXfs count="5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27" fillId="0" borderId="0"/>
    <xf numFmtId="9" fontId="1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</cellStyleXfs>
  <cellXfs count="384">
    <xf numFmtId="0" fontId="0" fillId="0" borderId="0" xfId="0"/>
    <xf numFmtId="0" fontId="32" fillId="0" borderId="0" xfId="0" applyFont="1"/>
    <xf numFmtId="44" fontId="0" fillId="0" borderId="0" xfId="0" applyNumberFormat="1"/>
    <xf numFmtId="165" fontId="0" fillId="0" borderId="0" xfId="44" applyNumberFormat="1" applyFont="1"/>
    <xf numFmtId="0" fontId="35" fillId="0" borderId="0" xfId="0" applyFont="1" applyAlignment="1">
      <alignment horizontal="center"/>
    </xf>
    <xf numFmtId="0" fontId="16" fillId="0" borderId="0" xfId="0" applyFont="1"/>
    <xf numFmtId="0" fontId="29" fillId="0" borderId="0" xfId="0" applyFont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/>
    </xf>
    <xf numFmtId="168" fontId="0" fillId="0" borderId="0" xfId="43" applyNumberFormat="1" applyFont="1" applyAlignment="1">
      <alignment horizontal="right"/>
    </xf>
    <xf numFmtId="165" fontId="35" fillId="0" borderId="0" xfId="44" applyNumberFormat="1" applyFont="1" applyAlignment="1">
      <alignment horizontal="center"/>
    </xf>
    <xf numFmtId="165" fontId="0" fillId="0" borderId="0" xfId="44" applyNumberFormat="1" applyFont="1" applyAlignment="1">
      <alignment horizontal="center"/>
    </xf>
    <xf numFmtId="165" fontId="28" fillId="0" borderId="0" xfId="44" applyNumberFormat="1" applyFont="1"/>
    <xf numFmtId="168" fontId="0" fillId="0" borderId="0" xfId="43" applyNumberFormat="1" applyFont="1"/>
    <xf numFmtId="0" fontId="30" fillId="0" borderId="0" xfId="0" applyFont="1"/>
    <xf numFmtId="0" fontId="29" fillId="0" borderId="0" xfId="0" applyFont="1" applyAlignment="1">
      <alignment horizontal="left" vertical="top"/>
    </xf>
    <xf numFmtId="168" fontId="29" fillId="0" borderId="0" xfId="43" applyNumberFormat="1" applyFont="1" applyAlignment="1">
      <alignment horizontal="center" vertical="top"/>
    </xf>
    <xf numFmtId="168" fontId="29" fillId="0" borderId="0" xfId="0" applyNumberFormat="1" applyFont="1" applyAlignment="1">
      <alignment vertical="top"/>
    </xf>
    <xf numFmtId="165" fontId="29" fillId="0" borderId="0" xfId="44" applyNumberFormat="1" applyFont="1" applyFill="1" applyAlignment="1">
      <alignment horizontal="center" vertical="top"/>
    </xf>
    <xf numFmtId="164" fontId="28" fillId="0" borderId="0" xfId="44" applyNumberFormat="1" applyFont="1" applyFill="1" applyAlignment="1">
      <alignment horizontal="center" vertical="top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 wrapText="1" readingOrder="1"/>
    </xf>
    <xf numFmtId="172" fontId="32" fillId="0" borderId="0" xfId="42" applyNumberFormat="1" applyFont="1" applyFill="1" applyBorder="1"/>
    <xf numFmtId="10" fontId="29" fillId="0" borderId="0" xfId="44" applyNumberFormat="1" applyFont="1" applyFill="1" applyBorder="1" applyAlignment="1">
      <alignment horizontal="center"/>
    </xf>
    <xf numFmtId="0" fontId="32" fillId="0" borderId="0" xfId="0" applyFont="1" applyAlignment="1">
      <alignment horizontal="left"/>
    </xf>
    <xf numFmtId="0" fontId="22" fillId="0" borderId="0" xfId="0" applyFont="1" applyAlignment="1">
      <alignment vertical="center" wrapText="1"/>
    </xf>
    <xf numFmtId="0" fontId="20" fillId="0" borderId="10" xfId="0" applyFont="1" applyBorder="1" applyAlignment="1">
      <alignment horizontal="left" wrapText="1"/>
    </xf>
    <xf numFmtId="164" fontId="0" fillId="0" borderId="0" xfId="43" applyNumberFormat="1" applyFont="1" applyFill="1" applyBorder="1"/>
    <xf numFmtId="0" fontId="33" fillId="0" borderId="0" xfId="0" applyFont="1" applyAlignment="1">
      <alignment horizontal="left"/>
    </xf>
    <xf numFmtId="0" fontId="30" fillId="0" borderId="0" xfId="0" applyFont="1" applyAlignment="1">
      <alignment horizontal="left"/>
    </xf>
    <xf numFmtId="44" fontId="20" fillId="0" borderId="0" xfId="43" applyFont="1" applyFill="1" applyBorder="1" applyAlignment="1" applyProtection="1">
      <alignment horizontal="center" wrapText="1"/>
    </xf>
    <xf numFmtId="0" fontId="42" fillId="0" borderId="0" xfId="0" applyFont="1" applyAlignment="1">
      <alignment horizontal="left"/>
    </xf>
    <xf numFmtId="0" fontId="42" fillId="0" borderId="0" xfId="0" applyFont="1"/>
    <xf numFmtId="44" fontId="22" fillId="0" borderId="0" xfId="43" applyFont="1" applyFill="1" applyBorder="1" applyAlignment="1" applyProtection="1">
      <alignment horizontal="center" vertical="center"/>
    </xf>
    <xf numFmtId="44" fontId="19" fillId="0" borderId="0" xfId="43" applyFont="1" applyFill="1" applyBorder="1" applyAlignment="1" applyProtection="1">
      <alignment horizontal="center" vertical="center"/>
    </xf>
    <xf numFmtId="44" fontId="41" fillId="0" borderId="0" xfId="43" applyFont="1" applyFill="1" applyAlignment="1">
      <alignment horizontal="center"/>
    </xf>
    <xf numFmtId="10" fontId="22" fillId="0" borderId="0" xfId="44" applyNumberFormat="1" applyFont="1" applyFill="1" applyBorder="1" applyAlignment="1" applyProtection="1">
      <alignment horizontal="center" vertical="center"/>
    </xf>
    <xf numFmtId="44" fontId="43" fillId="0" borderId="0" xfId="43" applyFont="1" applyFill="1" applyAlignment="1">
      <alignment horizontal="center"/>
    </xf>
    <xf numFmtId="169" fontId="43" fillId="0" borderId="0" xfId="44" applyNumberFormat="1" applyFont="1" applyFill="1" applyAlignment="1">
      <alignment horizontal="center"/>
    </xf>
    <xf numFmtId="0" fontId="28" fillId="0" borderId="0" xfId="0" applyFont="1"/>
    <xf numFmtId="0" fontId="28" fillId="0" borderId="19" xfId="0" applyFont="1" applyBorder="1" applyAlignment="1">
      <alignment horizontal="center"/>
    </xf>
    <xf numFmtId="0" fontId="28" fillId="0" borderId="19" xfId="0" applyFont="1" applyBorder="1"/>
    <xf numFmtId="0" fontId="44" fillId="0" borderId="0" xfId="0" applyFont="1" applyAlignment="1">
      <alignment horizontal="right"/>
    </xf>
    <xf numFmtId="0" fontId="44" fillId="0" borderId="19" xfId="0" applyFont="1" applyBorder="1" applyAlignment="1">
      <alignment horizontal="right"/>
    </xf>
    <xf numFmtId="5" fontId="37" fillId="0" borderId="0" xfId="43" applyNumberFormat="1" applyFont="1" applyFill="1" applyBorder="1" applyAlignment="1">
      <alignment horizontal="center"/>
    </xf>
    <xf numFmtId="7" fontId="37" fillId="0" borderId="0" xfId="43" applyNumberFormat="1" applyFont="1" applyFill="1" applyBorder="1" applyAlignment="1">
      <alignment horizontal="center"/>
    </xf>
    <xf numFmtId="0" fontId="34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7" fontId="31" fillId="0" borderId="0" xfId="43" applyNumberFormat="1" applyFont="1" applyFill="1" applyBorder="1" applyAlignment="1">
      <alignment horizontal="center"/>
    </xf>
    <xf numFmtId="10" fontId="28" fillId="0" borderId="0" xfId="0" applyNumberFormat="1" applyFont="1" applyAlignment="1">
      <alignment horizontal="center"/>
    </xf>
    <xf numFmtId="10" fontId="28" fillId="0" borderId="19" xfId="0" applyNumberFormat="1" applyFont="1" applyBorder="1" applyAlignment="1">
      <alignment horizontal="center"/>
    </xf>
    <xf numFmtId="44" fontId="22" fillId="0" borderId="0" xfId="43" applyFont="1" applyFill="1" applyBorder="1" applyAlignment="1" applyProtection="1">
      <alignment horizontal="center" vertical="center" wrapText="1"/>
    </xf>
    <xf numFmtId="0" fontId="29" fillId="0" borderId="0" xfId="0" applyFont="1"/>
    <xf numFmtId="10" fontId="29" fillId="0" borderId="0" xfId="0" applyNumberFormat="1" applyFont="1" applyAlignment="1">
      <alignment horizontal="center"/>
    </xf>
    <xf numFmtId="0" fontId="45" fillId="0" borderId="0" xfId="0" applyFont="1"/>
    <xf numFmtId="164" fontId="45" fillId="0" borderId="0" xfId="43" applyNumberFormat="1" applyFont="1" applyFill="1" applyAlignment="1"/>
    <xf numFmtId="165" fontId="16" fillId="0" borderId="0" xfId="0" applyNumberFormat="1" applyFont="1" applyAlignment="1">
      <alignment horizontal="right"/>
    </xf>
    <xf numFmtId="0" fontId="46" fillId="0" borderId="0" xfId="0" applyFont="1" applyAlignment="1">
      <alignment horizontal="center" wrapText="1" readingOrder="1"/>
    </xf>
    <xf numFmtId="164" fontId="46" fillId="0" borderId="0" xfId="43" applyNumberFormat="1" applyFont="1" applyFill="1" applyAlignment="1">
      <alignment horizontal="center" wrapText="1" readingOrder="1"/>
    </xf>
    <xf numFmtId="0" fontId="45" fillId="0" borderId="0" xfId="0" applyFont="1" applyAlignment="1">
      <alignment horizontal="center"/>
    </xf>
    <xf numFmtId="0" fontId="47" fillId="0" borderId="0" xfId="0" applyFont="1" applyAlignment="1">
      <alignment horizontal="center" wrapText="1" readingOrder="1"/>
    </xf>
    <xf numFmtId="0" fontId="48" fillId="0" borderId="0" xfId="0" applyFont="1" applyAlignment="1">
      <alignment wrapText="1" readingOrder="1"/>
    </xf>
    <xf numFmtId="164" fontId="48" fillId="0" borderId="0" xfId="43" applyNumberFormat="1" applyFont="1" applyFill="1" applyAlignment="1">
      <alignment wrapText="1" readingOrder="1"/>
    </xf>
    <xf numFmtId="165" fontId="45" fillId="0" borderId="0" xfId="44" applyNumberFormat="1" applyFont="1" applyFill="1" applyAlignment="1"/>
    <xf numFmtId="165" fontId="16" fillId="0" borderId="0" xfId="44" applyNumberFormat="1" applyFont="1" applyFill="1" applyAlignment="1">
      <alignment horizontal="right"/>
    </xf>
    <xf numFmtId="165" fontId="45" fillId="0" borderId="0" xfId="0" applyNumberFormat="1" applyFont="1"/>
    <xf numFmtId="164" fontId="49" fillId="0" borderId="24" xfId="43" applyNumberFormat="1" applyFont="1" applyFill="1" applyBorder="1" applyAlignment="1">
      <alignment wrapText="1" readingOrder="1"/>
    </xf>
    <xf numFmtId="166" fontId="48" fillId="0" borderId="0" xfId="44" applyNumberFormat="1" applyFont="1" applyFill="1" applyAlignment="1">
      <alignment wrapText="1" readingOrder="1"/>
    </xf>
    <xf numFmtId="164" fontId="48" fillId="0" borderId="0" xfId="43" applyNumberFormat="1" applyFont="1" applyFill="1" applyAlignment="1">
      <alignment horizontal="center" wrapText="1" readingOrder="1"/>
    </xf>
    <xf numFmtId="41" fontId="48" fillId="0" borderId="0" xfId="43" applyNumberFormat="1" applyFont="1" applyFill="1" applyAlignment="1">
      <alignment wrapText="1" readingOrder="1"/>
    </xf>
    <xf numFmtId="43" fontId="52" fillId="0" borderId="0" xfId="43" applyNumberFormat="1" applyFont="1"/>
    <xf numFmtId="44" fontId="53" fillId="0" borderId="0" xfId="43" applyFont="1" applyFill="1" applyBorder="1" applyAlignment="1" applyProtection="1">
      <alignment horizontal="center" wrapText="1"/>
    </xf>
    <xf numFmtId="0" fontId="53" fillId="0" borderId="10" xfId="0" applyFont="1" applyBorder="1" applyAlignment="1">
      <alignment horizontal="left" wrapText="1"/>
    </xf>
    <xf numFmtId="43" fontId="53" fillId="0" borderId="10" xfId="43" applyNumberFormat="1" applyFont="1" applyFill="1" applyBorder="1" applyAlignment="1" applyProtection="1">
      <alignment horizontal="center" wrapText="1"/>
    </xf>
    <xf numFmtId="43" fontId="53" fillId="0" borderId="10" xfId="43" applyNumberFormat="1" applyFont="1" applyFill="1" applyBorder="1" applyAlignment="1" applyProtection="1">
      <alignment horizontal="center"/>
    </xf>
    <xf numFmtId="44" fontId="53" fillId="0" borderId="0" xfId="43" applyFont="1" applyFill="1" applyBorder="1" applyAlignment="1" applyProtection="1">
      <alignment horizontal="right" wrapText="1"/>
    </xf>
    <xf numFmtId="0" fontId="52" fillId="0" borderId="0" xfId="0" applyFont="1" applyAlignment="1">
      <alignment vertical="center" wrapText="1"/>
    </xf>
    <xf numFmtId="43" fontId="52" fillId="0" borderId="0" xfId="43" applyNumberFormat="1" applyFont="1" applyFill="1" applyBorder="1" applyAlignment="1" applyProtection="1">
      <alignment horizontal="right" vertical="center"/>
    </xf>
    <xf numFmtId="43" fontId="52" fillId="0" borderId="0" xfId="0" applyNumberFormat="1" applyFont="1" applyAlignment="1">
      <alignment horizontal="right" vertical="center"/>
    </xf>
    <xf numFmtId="9" fontId="52" fillId="0" borderId="0" xfId="44" applyFont="1" applyFill="1" applyBorder="1" applyAlignment="1" applyProtection="1">
      <alignment horizontal="right" vertical="center"/>
    </xf>
    <xf numFmtId="44" fontId="52" fillId="0" borderId="0" xfId="43" applyFont="1" applyFill="1" applyBorder="1" applyAlignment="1" applyProtection="1">
      <alignment horizontal="right" vertical="center"/>
    </xf>
    <xf numFmtId="44" fontId="30" fillId="0" borderId="0" xfId="0" applyNumberFormat="1" applyFont="1"/>
    <xf numFmtId="0" fontId="56" fillId="0" borderId="0" xfId="0" applyFont="1"/>
    <xf numFmtId="9" fontId="57" fillId="0" borderId="0" xfId="44" applyFont="1" applyFill="1" applyBorder="1" applyAlignment="1" applyProtection="1">
      <alignment horizontal="right" vertical="center"/>
    </xf>
    <xf numFmtId="43" fontId="52" fillId="40" borderId="11" xfId="43" applyNumberFormat="1" applyFont="1" applyFill="1" applyBorder="1" applyAlignment="1" applyProtection="1">
      <alignment horizontal="right" vertical="center"/>
    </xf>
    <xf numFmtId="43" fontId="52" fillId="33" borderId="11" xfId="43" applyNumberFormat="1" applyFont="1" applyFill="1" applyBorder="1" applyAlignment="1" applyProtection="1">
      <alignment horizontal="right" vertical="center"/>
    </xf>
    <xf numFmtId="43" fontId="52" fillId="34" borderId="11" xfId="43" applyNumberFormat="1" applyFont="1" applyFill="1" applyBorder="1" applyAlignment="1" applyProtection="1">
      <alignment horizontal="right" vertical="center"/>
    </xf>
    <xf numFmtId="43" fontId="30" fillId="0" borderId="0" xfId="0" applyNumberFormat="1" applyFont="1"/>
    <xf numFmtId="10" fontId="58" fillId="0" borderId="0" xfId="44" applyNumberFormat="1" applyFont="1"/>
    <xf numFmtId="10" fontId="56" fillId="38" borderId="21" xfId="0" applyNumberFormat="1" applyFont="1" applyFill="1" applyBorder="1"/>
    <xf numFmtId="43" fontId="30" fillId="0" borderId="0" xfId="43" applyNumberFormat="1" applyFont="1"/>
    <xf numFmtId="43" fontId="57" fillId="0" borderId="0" xfId="44" applyNumberFormat="1" applyFont="1"/>
    <xf numFmtId="43" fontId="57" fillId="0" borderId="0" xfId="43" applyNumberFormat="1" applyFont="1"/>
    <xf numFmtId="44" fontId="51" fillId="0" borderId="0" xfId="43" applyFont="1" applyFill="1" applyBorder="1" applyAlignment="1" applyProtection="1">
      <alignment horizontal="center"/>
    </xf>
    <xf numFmtId="44" fontId="52" fillId="0" borderId="0" xfId="43" applyFont="1" applyFill="1" applyAlignment="1">
      <alignment horizontal="center"/>
    </xf>
    <xf numFmtId="44" fontId="52" fillId="0" borderId="0" xfId="43" applyFont="1" applyFill="1" applyBorder="1" applyAlignment="1" applyProtection="1">
      <alignment horizontal="center"/>
    </xf>
    <xf numFmtId="9" fontId="52" fillId="0" borderId="0" xfId="44" applyFont="1" applyFill="1" applyBorder="1" applyAlignment="1" applyProtection="1">
      <alignment horizontal="right"/>
    </xf>
    <xf numFmtId="0" fontId="30" fillId="0" borderId="0" xfId="0" applyFont="1" applyAlignment="1">
      <alignment wrapText="1"/>
    </xf>
    <xf numFmtId="43" fontId="52" fillId="0" borderId="0" xfId="43" applyNumberFormat="1" applyFont="1" applyFill="1" applyAlignment="1"/>
    <xf numFmtId="43" fontId="52" fillId="0" borderId="0" xfId="43" applyNumberFormat="1" applyFont="1" applyFill="1" applyBorder="1" applyAlignment="1" applyProtection="1">
      <alignment horizontal="right"/>
    </xf>
    <xf numFmtId="43" fontId="53" fillId="0" borderId="10" xfId="0" applyNumberFormat="1" applyFont="1" applyBorder="1" applyAlignment="1">
      <alignment horizontal="right" wrapText="1"/>
    </xf>
    <xf numFmtId="43" fontId="52" fillId="40" borderId="11" xfId="0" applyNumberFormat="1" applyFont="1" applyFill="1" applyBorder="1" applyAlignment="1">
      <alignment horizontal="right" vertical="center"/>
    </xf>
    <xf numFmtId="43" fontId="52" fillId="33" borderId="11" xfId="0" applyNumberFormat="1" applyFont="1" applyFill="1" applyBorder="1" applyAlignment="1">
      <alignment horizontal="right" vertical="center"/>
    </xf>
    <xf numFmtId="43" fontId="52" fillId="34" borderId="11" xfId="0" applyNumberFormat="1" applyFont="1" applyFill="1" applyBorder="1" applyAlignment="1">
      <alignment horizontal="right" vertical="center"/>
    </xf>
    <xf numFmtId="43" fontId="52" fillId="0" borderId="0" xfId="43" applyNumberFormat="1" applyFont="1" applyFill="1" applyBorder="1" applyAlignment="1"/>
    <xf numFmtId="0" fontId="20" fillId="0" borderId="10" xfId="0" applyFont="1" applyBorder="1" applyAlignment="1">
      <alignment horizontal="right" wrapText="1"/>
    </xf>
    <xf numFmtId="179" fontId="22" fillId="0" borderId="0" xfId="0" applyNumberFormat="1" applyFont="1" applyAlignment="1">
      <alignment horizontal="right" vertical="center"/>
    </xf>
    <xf numFmtId="7" fontId="22" fillId="40" borderId="11" xfId="0" applyNumberFormat="1" applyFont="1" applyFill="1" applyBorder="1" applyAlignment="1">
      <alignment horizontal="right" vertical="center"/>
    </xf>
    <xf numFmtId="7" fontId="22" fillId="33" borderId="11" xfId="0" applyNumberFormat="1" applyFont="1" applyFill="1" applyBorder="1" applyAlignment="1">
      <alignment horizontal="right" vertical="center"/>
    </xf>
    <xf numFmtId="7" fontId="22" fillId="34" borderId="11" xfId="0" applyNumberFormat="1" applyFont="1" applyFill="1" applyBorder="1" applyAlignment="1">
      <alignment horizontal="right" vertical="center"/>
    </xf>
    <xf numFmtId="43" fontId="22" fillId="0" borderId="0" xfId="0" applyNumberFormat="1" applyFont="1" applyAlignment="1">
      <alignment horizontal="right" vertical="center"/>
    </xf>
    <xf numFmtId="164" fontId="45" fillId="0" borderId="0" xfId="43" applyNumberFormat="1" applyFont="1" applyFill="1" applyBorder="1" applyAlignment="1"/>
    <xf numFmtId="164" fontId="46" fillId="0" borderId="0" xfId="43" applyNumberFormat="1" applyFont="1" applyFill="1" applyBorder="1" applyAlignment="1">
      <alignment horizontal="center" wrapText="1" readingOrder="1"/>
    </xf>
    <xf numFmtId="41" fontId="48" fillId="0" borderId="0" xfId="43" applyNumberFormat="1" applyFont="1" applyFill="1" applyBorder="1" applyAlignment="1">
      <alignment wrapText="1" readingOrder="1"/>
    </xf>
    <xf numFmtId="164" fontId="48" fillId="0" borderId="0" xfId="43" applyNumberFormat="1" applyFont="1" applyFill="1" applyBorder="1" applyAlignment="1">
      <alignment wrapText="1" readingOrder="1"/>
    </xf>
    <xf numFmtId="166" fontId="48" fillId="0" borderId="0" xfId="44" applyNumberFormat="1" applyFont="1" applyFill="1" applyBorder="1" applyAlignment="1">
      <alignment wrapText="1" readingOrder="1"/>
    </xf>
    <xf numFmtId="0" fontId="48" fillId="0" borderId="0" xfId="0" applyFont="1" applyAlignment="1">
      <alignment readingOrder="1"/>
    </xf>
    <xf numFmtId="0" fontId="46" fillId="0" borderId="0" xfId="0" applyFont="1" applyAlignment="1">
      <alignment horizontal="center" readingOrder="1"/>
    </xf>
    <xf numFmtId="165" fontId="56" fillId="0" borderId="0" xfId="43" applyNumberFormat="1" applyFont="1" applyFill="1" applyAlignment="1">
      <alignment horizontal="right" wrapText="1" readingOrder="1"/>
    </xf>
    <xf numFmtId="0" fontId="61" fillId="0" borderId="0" xfId="0" applyFont="1"/>
    <xf numFmtId="165" fontId="56" fillId="0" borderId="0" xfId="44" applyNumberFormat="1" applyFont="1" applyFill="1" applyAlignment="1">
      <alignment horizontal="right"/>
    </xf>
    <xf numFmtId="0" fontId="59" fillId="0" borderId="0" xfId="0" applyFont="1" applyAlignment="1">
      <alignment horizontal="center" wrapText="1" readingOrder="1"/>
    </xf>
    <xf numFmtId="0" fontId="60" fillId="0" borderId="0" xfId="0" applyFont="1" applyAlignment="1">
      <alignment horizontal="center"/>
    </xf>
    <xf numFmtId="43" fontId="48" fillId="0" borderId="0" xfId="42" applyFont="1" applyFill="1" applyAlignment="1">
      <alignment wrapText="1" readingOrder="1"/>
    </xf>
    <xf numFmtId="43" fontId="61" fillId="0" borderId="0" xfId="42" applyFont="1" applyFill="1" applyAlignment="1"/>
    <xf numFmtId="10" fontId="61" fillId="0" borderId="0" xfId="44" applyNumberFormat="1" applyFont="1" applyFill="1" applyAlignment="1"/>
    <xf numFmtId="165" fontId="56" fillId="0" borderId="0" xfId="0" applyNumberFormat="1" applyFont="1" applyAlignment="1">
      <alignment horizontal="right"/>
    </xf>
    <xf numFmtId="164" fontId="49" fillId="0" borderId="24" xfId="43" applyNumberFormat="1" applyFont="1" applyFill="1" applyBorder="1" applyAlignment="1">
      <alignment vertical="top" wrapText="1" readingOrder="1"/>
    </xf>
    <xf numFmtId="164" fontId="48" fillId="0" borderId="0" xfId="43" applyNumberFormat="1" applyFont="1" applyFill="1" applyAlignment="1">
      <alignment vertical="top" wrapText="1" readingOrder="1"/>
    </xf>
    <xf numFmtId="44" fontId="48" fillId="0" borderId="0" xfId="43" applyFont="1" applyFill="1" applyAlignment="1">
      <alignment wrapText="1" readingOrder="1"/>
    </xf>
    <xf numFmtId="166" fontId="48" fillId="0" borderId="0" xfId="44" applyNumberFormat="1" applyFont="1" applyFill="1" applyAlignment="1">
      <alignment vertical="top" wrapText="1" readingOrder="1"/>
    </xf>
    <xf numFmtId="166" fontId="48" fillId="0" borderId="0" xfId="42" applyNumberFormat="1" applyFont="1" applyFill="1" applyAlignment="1">
      <alignment wrapText="1" readingOrder="1"/>
    </xf>
    <xf numFmtId="177" fontId="48" fillId="0" borderId="0" xfId="0" applyNumberFormat="1" applyFont="1" applyAlignment="1">
      <alignment wrapText="1" readingOrder="1"/>
    </xf>
    <xf numFmtId="178" fontId="48" fillId="0" borderId="0" xfId="0" applyNumberFormat="1" applyFont="1" applyAlignment="1">
      <alignment wrapText="1" readingOrder="1"/>
    </xf>
    <xf numFmtId="10" fontId="30" fillId="0" borderId="0" xfId="44" applyNumberFormat="1" applyFont="1" applyFill="1"/>
    <xf numFmtId="164" fontId="30" fillId="0" borderId="0" xfId="0" applyNumberFormat="1" applyFont="1"/>
    <xf numFmtId="164" fontId="56" fillId="0" borderId="0" xfId="0" applyNumberFormat="1" applyFont="1"/>
    <xf numFmtId="164" fontId="30" fillId="0" borderId="0" xfId="43" applyNumberFormat="1" applyFont="1" applyFill="1"/>
    <xf numFmtId="41" fontId="30" fillId="0" borderId="0" xfId="0" applyNumberFormat="1" applyFont="1"/>
    <xf numFmtId="173" fontId="56" fillId="0" borderId="0" xfId="42" applyNumberFormat="1" applyFont="1" applyFill="1"/>
    <xf numFmtId="9" fontId="56" fillId="0" borderId="0" xfId="44" applyFont="1" applyFill="1" applyBorder="1" applyAlignment="1">
      <alignment vertical="center"/>
    </xf>
    <xf numFmtId="166" fontId="56" fillId="0" borderId="0" xfId="44" applyNumberFormat="1" applyFont="1" applyFill="1" applyBorder="1" applyAlignment="1">
      <alignment vertical="center"/>
    </xf>
    <xf numFmtId="164" fontId="65" fillId="0" borderId="0" xfId="43" applyNumberFormat="1" applyFont="1" applyFill="1"/>
    <xf numFmtId="164" fontId="65" fillId="0" borderId="0" xfId="43" applyNumberFormat="1" applyFont="1" applyFill="1" applyBorder="1"/>
    <xf numFmtId="164" fontId="56" fillId="0" borderId="0" xfId="43" applyNumberFormat="1" applyFont="1" applyFill="1"/>
    <xf numFmtId="164" fontId="58" fillId="0" borderId="0" xfId="43" applyNumberFormat="1" applyFont="1" applyFill="1"/>
    <xf numFmtId="164" fontId="66" fillId="0" borderId="0" xfId="43" applyNumberFormat="1" applyFont="1" applyFill="1"/>
    <xf numFmtId="174" fontId="56" fillId="0" borderId="0" xfId="43" applyNumberFormat="1" applyFont="1" applyFill="1"/>
    <xf numFmtId="174" fontId="30" fillId="0" borderId="0" xfId="43" applyNumberFormat="1" applyFont="1" applyFill="1"/>
    <xf numFmtId="173" fontId="30" fillId="0" borderId="0" xfId="42" applyNumberFormat="1" applyFont="1" applyFill="1"/>
    <xf numFmtId="43" fontId="30" fillId="0" borderId="0" xfId="42" applyFont="1" applyFill="1"/>
    <xf numFmtId="43" fontId="30" fillId="0" borderId="0" xfId="42" applyFont="1" applyFill="1" applyBorder="1" applyAlignment="1">
      <alignment vertical="center"/>
    </xf>
    <xf numFmtId="43" fontId="58" fillId="0" borderId="0" xfId="42" applyFont="1" applyFill="1" applyAlignment="1">
      <alignment horizontal="center"/>
    </xf>
    <xf numFmtId="174" fontId="30" fillId="0" borderId="35" xfId="43" applyNumberFormat="1" applyFont="1" applyFill="1" applyBorder="1"/>
    <xf numFmtId="9" fontId="30" fillId="0" borderId="0" xfId="44" applyFont="1" applyFill="1" applyBorder="1" applyAlignment="1">
      <alignment vertical="center"/>
    </xf>
    <xf numFmtId="166" fontId="56" fillId="0" borderId="0" xfId="44" applyNumberFormat="1" applyFont="1" applyFill="1"/>
    <xf numFmtId="171" fontId="30" fillId="0" borderId="35" xfId="42" applyNumberFormat="1" applyFont="1" applyFill="1" applyBorder="1"/>
    <xf numFmtId="9" fontId="30" fillId="0" borderId="0" xfId="44" applyFont="1" applyFill="1"/>
    <xf numFmtId="174" fontId="30" fillId="0" borderId="0" xfId="43" applyNumberFormat="1" applyFont="1" applyFill="1" applyBorder="1"/>
    <xf numFmtId="9" fontId="58" fillId="0" borderId="0" xfId="44" applyFont="1" applyFill="1" applyBorder="1" applyAlignment="1">
      <alignment vertical="center"/>
    </xf>
    <xf numFmtId="166" fontId="65" fillId="0" borderId="0" xfId="44" applyNumberFormat="1" applyFont="1" applyFill="1"/>
    <xf numFmtId="5" fontId="30" fillId="0" borderId="0" xfId="43" applyNumberFormat="1" applyFont="1" applyFill="1" applyBorder="1"/>
    <xf numFmtId="173" fontId="30" fillId="0" borderId="0" xfId="42" applyNumberFormat="1" applyFont="1" applyFill="1" applyBorder="1"/>
    <xf numFmtId="173" fontId="68" fillId="0" borderId="0" xfId="42" applyNumberFormat="1" applyFont="1" applyFill="1" applyBorder="1"/>
    <xf numFmtId="173" fontId="56" fillId="0" borderId="0" xfId="42" applyNumberFormat="1" applyFont="1" applyFill="1" applyBorder="1"/>
    <xf numFmtId="44" fontId="30" fillId="0" borderId="0" xfId="43" applyFont="1" applyFill="1"/>
    <xf numFmtId="44" fontId="56" fillId="0" borderId="0" xfId="43" applyFont="1" applyFill="1"/>
    <xf numFmtId="9" fontId="56" fillId="0" borderId="37" xfId="44" applyFont="1" applyFill="1" applyBorder="1" applyAlignment="1">
      <alignment vertical="center"/>
    </xf>
    <xf numFmtId="166" fontId="56" fillId="0" borderId="37" xfId="44" applyNumberFormat="1" applyFont="1" applyFill="1" applyBorder="1"/>
    <xf numFmtId="44" fontId="56" fillId="0" borderId="33" xfId="43" applyFont="1" applyFill="1" applyBorder="1"/>
    <xf numFmtId="166" fontId="56" fillId="0" borderId="0" xfId="44" applyNumberFormat="1" applyFont="1" applyFill="1" applyBorder="1"/>
    <xf numFmtId="44" fontId="30" fillId="0" borderId="14" xfId="43" applyFont="1" applyFill="1" applyBorder="1"/>
    <xf numFmtId="9" fontId="30" fillId="0" borderId="34" xfId="44" applyFont="1" applyFill="1" applyBorder="1" applyAlignment="1">
      <alignment vertical="center"/>
    </xf>
    <xf numFmtId="166" fontId="56" fillId="0" borderId="34" xfId="44" applyNumberFormat="1" applyFont="1" applyFill="1" applyBorder="1"/>
    <xf numFmtId="44" fontId="30" fillId="0" borderId="39" xfId="43" applyFont="1" applyFill="1" applyBorder="1"/>
    <xf numFmtId="166" fontId="30" fillId="0" borderId="0" xfId="44" applyNumberFormat="1" applyFont="1" applyFill="1"/>
    <xf numFmtId="49" fontId="58" fillId="0" borderId="0" xfId="42" applyNumberFormat="1" applyFont="1" applyFill="1" applyAlignment="1">
      <alignment horizontal="center"/>
    </xf>
    <xf numFmtId="6" fontId="58" fillId="0" borderId="0" xfId="43" applyNumberFormat="1" applyFont="1" applyFill="1"/>
    <xf numFmtId="3" fontId="30" fillId="0" borderId="0" xfId="43" applyNumberFormat="1" applyFont="1" applyFill="1"/>
    <xf numFmtId="9" fontId="56" fillId="0" borderId="19" xfId="44" applyFont="1" applyFill="1" applyBorder="1" applyAlignment="1">
      <alignment vertical="center"/>
    </xf>
    <xf numFmtId="166" fontId="56" fillId="0" borderId="19" xfId="44" applyNumberFormat="1" applyFont="1" applyFill="1" applyBorder="1"/>
    <xf numFmtId="0" fontId="62" fillId="0" borderId="0" xfId="0" applyFont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quotePrefix="1" applyFont="1" applyAlignment="1">
      <alignment horizontal="center"/>
    </xf>
    <xf numFmtId="9" fontId="63" fillId="0" borderId="0" xfId="44" quotePrefix="1" applyFont="1" applyFill="1" applyBorder="1" applyAlignment="1">
      <alignment horizontal="center" vertical="center"/>
    </xf>
    <xf numFmtId="166" fontId="63" fillId="0" borderId="0" xfId="44" quotePrefix="1" applyNumberFormat="1" applyFont="1" applyFill="1" applyBorder="1" applyAlignment="1">
      <alignment horizontal="center" vertical="center"/>
    </xf>
    <xf numFmtId="49" fontId="64" fillId="0" borderId="0" xfId="42" applyNumberFormat="1" applyFont="1" applyFill="1" applyAlignment="1">
      <alignment horizontal="center" wrapText="1"/>
    </xf>
    <xf numFmtId="166" fontId="30" fillId="0" borderId="0" xfId="44" applyNumberFormat="1" applyFont="1" applyFill="1" applyBorder="1" applyAlignment="1">
      <alignment vertical="center"/>
    </xf>
    <xf numFmtId="9" fontId="56" fillId="0" borderId="0" xfId="44" applyFont="1" applyFill="1" applyBorder="1" applyAlignment="1">
      <alignment horizontal="center" vertical="center"/>
    </xf>
    <xf numFmtId="166" fontId="56" fillId="0" borderId="0" xfId="44" applyNumberFormat="1" applyFont="1" applyFill="1" applyBorder="1" applyAlignment="1">
      <alignment horizontal="center" vertical="center"/>
    </xf>
    <xf numFmtId="9" fontId="30" fillId="0" borderId="0" xfId="44" applyFont="1" applyFill="1" applyBorder="1" applyAlignment="1">
      <alignment horizontal="center" vertical="center"/>
    </xf>
    <xf numFmtId="166" fontId="30" fillId="0" borderId="0" xfId="44" applyNumberFormat="1" applyFont="1" applyFill="1" applyBorder="1" applyAlignment="1">
      <alignment horizontal="center" vertical="center"/>
    </xf>
    <xf numFmtId="164" fontId="30" fillId="0" borderId="35" xfId="0" applyNumberFormat="1" applyFont="1" applyBorder="1"/>
    <xf numFmtId="164" fontId="30" fillId="0" borderId="35" xfId="43" applyNumberFormat="1" applyFont="1" applyFill="1" applyBorder="1"/>
    <xf numFmtId="49" fontId="58" fillId="0" borderId="35" xfId="42" applyNumberFormat="1" applyFont="1" applyFill="1" applyBorder="1" applyAlignment="1">
      <alignment horizontal="center"/>
    </xf>
    <xf numFmtId="176" fontId="30" fillId="0" borderId="0" xfId="0" applyNumberFormat="1" applyFont="1"/>
    <xf numFmtId="175" fontId="56" fillId="0" borderId="0" xfId="0" applyNumberFormat="1" applyFont="1"/>
    <xf numFmtId="174" fontId="56" fillId="0" borderId="0" xfId="0" applyNumberFormat="1" applyFont="1"/>
    <xf numFmtId="175" fontId="30" fillId="0" borderId="0" xfId="0" applyNumberFormat="1" applyFont="1"/>
    <xf numFmtId="0" fontId="65" fillId="0" borderId="0" xfId="0" applyFont="1"/>
    <xf numFmtId="49" fontId="58" fillId="0" borderId="0" xfId="42" applyNumberFormat="1" applyFont="1" applyFill="1" applyBorder="1" applyAlignment="1">
      <alignment horizontal="center"/>
    </xf>
    <xf numFmtId="42" fontId="30" fillId="0" borderId="35" xfId="0" applyNumberFormat="1" applyFont="1" applyBorder="1"/>
    <xf numFmtId="166" fontId="56" fillId="0" borderId="0" xfId="44" applyNumberFormat="1" applyFont="1" applyFill="1" applyAlignment="1">
      <alignment horizontal="center"/>
    </xf>
    <xf numFmtId="0" fontId="56" fillId="0" borderId="0" xfId="0" applyFont="1" applyAlignment="1">
      <alignment horizontal="right"/>
    </xf>
    <xf numFmtId="41" fontId="56" fillId="0" borderId="0" xfId="0" applyNumberFormat="1" applyFont="1"/>
    <xf numFmtId="42" fontId="30" fillId="0" borderId="0" xfId="0" applyNumberFormat="1" applyFont="1"/>
    <xf numFmtId="49" fontId="67" fillId="0" borderId="0" xfId="42" applyNumberFormat="1" applyFont="1" applyFill="1" applyAlignment="1">
      <alignment horizontal="center"/>
    </xf>
    <xf numFmtId="41" fontId="56" fillId="0" borderId="35" xfId="0" applyNumberFormat="1" applyFont="1" applyBorder="1"/>
    <xf numFmtId="41" fontId="58" fillId="0" borderId="0" xfId="0" applyNumberFormat="1" applyFont="1"/>
    <xf numFmtId="167" fontId="30" fillId="0" borderId="0" xfId="0" applyNumberFormat="1" applyFont="1"/>
    <xf numFmtId="41" fontId="30" fillId="0" borderId="35" xfId="0" applyNumberFormat="1" applyFont="1" applyBorder="1"/>
    <xf numFmtId="173" fontId="30" fillId="0" borderId="0" xfId="0" applyNumberFormat="1" applyFont="1"/>
    <xf numFmtId="0" fontId="30" fillId="0" borderId="35" xfId="0" applyFont="1" applyBorder="1" applyAlignment="1">
      <alignment horizontal="right"/>
    </xf>
    <xf numFmtId="0" fontId="58" fillId="0" borderId="0" xfId="0" applyFont="1"/>
    <xf numFmtId="170" fontId="58" fillId="0" borderId="0" xfId="0" applyNumberFormat="1" applyFont="1"/>
    <xf numFmtId="174" fontId="58" fillId="0" borderId="0" xfId="0" applyNumberFormat="1" applyFont="1"/>
    <xf numFmtId="0" fontId="30" fillId="0" borderId="0" xfId="0" applyFont="1" applyAlignment="1">
      <alignment horizontal="center"/>
    </xf>
    <xf numFmtId="174" fontId="30" fillId="0" borderId="0" xfId="0" applyNumberFormat="1" applyFont="1"/>
    <xf numFmtId="0" fontId="68" fillId="0" borderId="0" xfId="0" applyFont="1" applyAlignment="1">
      <alignment horizontal="center"/>
    </xf>
    <xf numFmtId="174" fontId="68" fillId="0" borderId="0" xfId="0" applyNumberFormat="1" applyFont="1"/>
    <xf numFmtId="9" fontId="68" fillId="0" borderId="0" xfId="44" applyFont="1" applyFill="1" applyBorder="1" applyAlignment="1">
      <alignment vertical="center"/>
    </xf>
    <xf numFmtId="166" fontId="68" fillId="0" borderId="0" xfId="44" applyNumberFormat="1" applyFont="1" applyFill="1"/>
    <xf numFmtId="49" fontId="68" fillId="0" borderId="0" xfId="42" applyNumberFormat="1" applyFont="1" applyFill="1" applyAlignment="1">
      <alignment horizontal="center"/>
    </xf>
    <xf numFmtId="0" fontId="56" fillId="0" borderId="0" xfId="0" applyFont="1" applyAlignment="1">
      <alignment horizontal="center" wrapText="1"/>
    </xf>
    <xf numFmtId="0" fontId="56" fillId="0" borderId="0" xfId="0" applyFont="1" applyAlignment="1">
      <alignment horizontal="center"/>
    </xf>
    <xf numFmtId="0" fontId="52" fillId="0" borderId="0" xfId="0" applyFont="1"/>
    <xf numFmtId="170" fontId="56" fillId="0" borderId="0" xfId="0" applyNumberFormat="1" applyFont="1"/>
    <xf numFmtId="170" fontId="30" fillId="0" borderId="0" xfId="0" applyNumberFormat="1" applyFont="1"/>
    <xf numFmtId="42" fontId="56" fillId="0" borderId="0" xfId="0" applyNumberFormat="1" applyFont="1"/>
    <xf numFmtId="0" fontId="56" fillId="0" borderId="36" xfId="0" applyFont="1" applyBorder="1"/>
    <xf numFmtId="0" fontId="56" fillId="0" borderId="37" xfId="0" applyFont="1" applyBorder="1"/>
    <xf numFmtId="49" fontId="65" fillId="0" borderId="0" xfId="42" applyNumberFormat="1" applyFont="1" applyFill="1" applyAlignment="1">
      <alignment horizontal="center"/>
    </xf>
    <xf numFmtId="0" fontId="30" fillId="0" borderId="13" xfId="0" applyFont="1" applyBorder="1"/>
    <xf numFmtId="0" fontId="30" fillId="0" borderId="38" xfId="0" applyFont="1" applyBorder="1"/>
    <xf numFmtId="0" fontId="30" fillId="0" borderId="34" xfId="0" applyFont="1" applyBorder="1"/>
    <xf numFmtId="3" fontId="30" fillId="0" borderId="0" xfId="0" applyNumberFormat="1" applyFont="1"/>
    <xf numFmtId="0" fontId="56" fillId="0" borderId="22" xfId="0" applyFont="1" applyBorder="1" applyAlignment="1">
      <alignment horizontal="center"/>
    </xf>
    <xf numFmtId="0" fontId="56" fillId="0" borderId="29" xfId="0" applyFont="1" applyBorder="1" applyAlignment="1">
      <alignment horizontal="center"/>
    </xf>
    <xf numFmtId="0" fontId="56" fillId="0" borderId="23" xfId="0" applyFont="1" applyBorder="1" applyAlignment="1">
      <alignment horizontal="center"/>
    </xf>
    <xf numFmtId="0" fontId="30" fillId="0" borderId="16" xfId="0" applyFont="1" applyBorder="1"/>
    <xf numFmtId="173" fontId="56" fillId="0" borderId="17" xfId="0" applyNumberFormat="1" applyFont="1" applyBorder="1"/>
    <xf numFmtId="0" fontId="30" fillId="0" borderId="18" xfId="0" applyFont="1" applyBorder="1"/>
    <xf numFmtId="0" fontId="56" fillId="0" borderId="19" xfId="0" applyFont="1" applyBorder="1"/>
    <xf numFmtId="173" fontId="56" fillId="0" borderId="20" xfId="0" applyNumberFormat="1" applyFont="1" applyBorder="1"/>
    <xf numFmtId="0" fontId="69" fillId="0" borderId="0" xfId="0" applyFont="1" applyAlignment="1">
      <alignment horizontal="left" wrapText="1" readingOrder="1"/>
    </xf>
    <xf numFmtId="0" fontId="55" fillId="0" borderId="0" xfId="0" applyFont="1" applyAlignment="1">
      <alignment horizontal="left" vertical="center" indent="3"/>
    </xf>
    <xf numFmtId="0" fontId="39" fillId="0" borderId="0" xfId="0" applyFont="1" applyAlignment="1">
      <alignment horizontal="left" vertical="center" indent="3"/>
    </xf>
    <xf numFmtId="43" fontId="0" fillId="0" borderId="0" xfId="0" applyNumberFormat="1"/>
    <xf numFmtId="43" fontId="52" fillId="33" borderId="0" xfId="0" applyNumberFormat="1" applyFont="1" applyFill="1" applyAlignment="1">
      <alignment horizontal="right" vertical="center"/>
    </xf>
    <xf numFmtId="0" fontId="52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44" fontId="22" fillId="0" borderId="0" xfId="43" applyFont="1" applyFill="1" applyBorder="1" applyAlignment="1" applyProtection="1">
      <alignment horizontal="right" vertical="center"/>
    </xf>
    <xf numFmtId="10" fontId="30" fillId="0" borderId="0" xfId="44" applyNumberFormat="1" applyFont="1"/>
    <xf numFmtId="10" fontId="57" fillId="0" borderId="0" xfId="44" applyNumberFormat="1" applyFont="1"/>
    <xf numFmtId="0" fontId="0" fillId="0" borderId="0" xfId="0" applyAlignment="1">
      <alignment horizontal="left"/>
    </xf>
    <xf numFmtId="0" fontId="0" fillId="41" borderId="42" xfId="0" applyFill="1" applyBorder="1"/>
    <xf numFmtId="0" fontId="0" fillId="41" borderId="41" xfId="0" applyFill="1" applyBorder="1"/>
    <xf numFmtId="0" fontId="29" fillId="35" borderId="43" xfId="0" applyFont="1" applyFill="1" applyBorder="1" applyAlignment="1">
      <alignment horizontal="center" wrapText="1" readingOrder="1"/>
    </xf>
    <xf numFmtId="0" fontId="0" fillId="0" borderId="0" xfId="0" applyAlignment="1">
      <alignment horizontal="center"/>
    </xf>
    <xf numFmtId="170" fontId="0" fillId="0" borderId="0" xfId="0" applyNumberFormat="1" applyAlignment="1">
      <alignment horizontal="center"/>
    </xf>
    <xf numFmtId="173" fontId="0" fillId="0" borderId="0" xfId="0" applyNumberFormat="1"/>
    <xf numFmtId="8" fontId="0" fillId="0" borderId="0" xfId="0" applyNumberFormat="1" applyAlignment="1">
      <alignment horizontal="left"/>
    </xf>
    <xf numFmtId="8" fontId="0" fillId="0" borderId="0" xfId="0" applyNumberFormat="1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173" fontId="0" fillId="0" borderId="0" xfId="0" applyNumberFormat="1" applyAlignment="1">
      <alignment horizontal="left"/>
    </xf>
    <xf numFmtId="165" fontId="0" fillId="0" borderId="0" xfId="0" applyNumberFormat="1"/>
    <xf numFmtId="168" fontId="0" fillId="0" borderId="0" xfId="0" applyNumberFormat="1"/>
    <xf numFmtId="0" fontId="0" fillId="41" borderId="16" xfId="0" applyFill="1" applyBorder="1"/>
    <xf numFmtId="0" fontId="0" fillId="41" borderId="0" xfId="0" applyFill="1"/>
    <xf numFmtId="0" fontId="0" fillId="41" borderId="17" xfId="0" applyFill="1" applyBorder="1"/>
    <xf numFmtId="0" fontId="0" fillId="41" borderId="34" xfId="0" applyFill="1" applyBorder="1"/>
    <xf numFmtId="0" fontId="0" fillId="0" borderId="17" xfId="0" applyBorder="1"/>
    <xf numFmtId="0" fontId="0" fillId="0" borderId="19" xfId="0" applyBorder="1"/>
    <xf numFmtId="0" fontId="0" fillId="0" borderId="20" xfId="0" applyBorder="1"/>
    <xf numFmtId="3" fontId="69" fillId="0" borderId="0" xfId="0" applyNumberFormat="1" applyFont="1" applyAlignment="1">
      <alignment horizontal="right" wrapText="1" readingOrder="1"/>
    </xf>
    <xf numFmtId="0" fontId="29" fillId="35" borderId="44" xfId="0" applyFont="1" applyFill="1" applyBorder="1" applyAlignment="1">
      <alignment horizontal="center" wrapText="1" readingOrder="1"/>
    </xf>
    <xf numFmtId="0" fontId="29" fillId="35" borderId="40" xfId="0" applyFont="1" applyFill="1" applyBorder="1" applyAlignment="1">
      <alignment horizontal="center" wrapText="1" readingOrder="1"/>
    </xf>
    <xf numFmtId="0" fontId="29" fillId="35" borderId="15" xfId="0" applyFont="1" applyFill="1" applyBorder="1" applyAlignment="1">
      <alignment horizontal="center" wrapText="1" readingOrder="1"/>
    </xf>
    <xf numFmtId="0" fontId="71" fillId="0" borderId="0" xfId="0" applyFont="1" applyAlignment="1">
      <alignment horizontal="left" wrapText="1" readingOrder="1"/>
    </xf>
    <xf numFmtId="164" fontId="71" fillId="0" borderId="0" xfId="43" applyNumberFormat="1" applyFont="1" applyFill="1" applyBorder="1" applyAlignment="1">
      <alignment horizontal="right" wrapText="1" readingOrder="1"/>
    </xf>
    <xf numFmtId="5" fontId="71" fillId="0" borderId="0" xfId="43" applyNumberFormat="1" applyFont="1" applyFill="1" applyBorder="1" applyAlignment="1">
      <alignment horizontal="right" wrapText="1" readingOrder="1"/>
    </xf>
    <xf numFmtId="5" fontId="72" fillId="0" borderId="0" xfId="43" applyNumberFormat="1" applyFont="1" applyFill="1" applyBorder="1" applyAlignment="1">
      <alignment horizontal="right"/>
    </xf>
    <xf numFmtId="6" fontId="0" fillId="0" borderId="0" xfId="0" applyNumberFormat="1"/>
    <xf numFmtId="164" fontId="72" fillId="0" borderId="0" xfId="43" applyNumberFormat="1" applyFont="1" applyFill="1" applyBorder="1" applyAlignment="1">
      <alignment horizontal="right"/>
    </xf>
    <xf numFmtId="3" fontId="69" fillId="0" borderId="28" xfId="0" applyNumberFormat="1" applyFont="1" applyBorder="1" applyAlignment="1">
      <alignment horizontal="right" wrapText="1" readingOrder="1"/>
    </xf>
    <xf numFmtId="3" fontId="69" fillId="0" borderId="25" xfId="0" applyNumberFormat="1" applyFont="1" applyBorder="1" applyAlignment="1">
      <alignment horizontal="right" wrapText="1" readingOrder="1"/>
    </xf>
    <xf numFmtId="0" fontId="71" fillId="0" borderId="26" xfId="0" applyFont="1" applyBorder="1" applyAlignment="1">
      <alignment horizontal="left" wrapText="1" readingOrder="1"/>
    </xf>
    <xf numFmtId="0" fontId="71" fillId="0" borderId="27" xfId="0" applyFont="1" applyBorder="1" applyAlignment="1">
      <alignment horizontal="left" wrapText="1" readingOrder="1"/>
    </xf>
    <xf numFmtId="164" fontId="71" fillId="0" borderId="32" xfId="43" applyNumberFormat="1" applyFont="1" applyFill="1" applyBorder="1" applyAlignment="1">
      <alignment horizontal="right" wrapText="1" readingOrder="1"/>
    </xf>
    <xf numFmtId="0" fontId="0" fillId="41" borderId="48" xfId="0" applyFill="1" applyBorder="1"/>
    <xf numFmtId="0" fontId="0" fillId="41" borderId="12" xfId="0" applyFill="1" applyBorder="1"/>
    <xf numFmtId="0" fontId="70" fillId="0" borderId="12" xfId="0" applyFont="1" applyBorder="1" applyAlignment="1">
      <alignment horizontal="center" wrapText="1" readingOrder="1"/>
    </xf>
    <xf numFmtId="0" fontId="70" fillId="39" borderId="12" xfId="0" applyFont="1" applyFill="1" applyBorder="1" applyAlignment="1">
      <alignment horizontal="center" wrapText="1" readingOrder="1"/>
    </xf>
    <xf numFmtId="5" fontId="37" fillId="0" borderId="12" xfId="43" applyNumberFormat="1" applyFont="1" applyFill="1" applyBorder="1" applyAlignment="1">
      <alignment horizontal="right"/>
    </xf>
    <xf numFmtId="41" fontId="37" fillId="39" borderId="12" xfId="43" applyNumberFormat="1" applyFont="1" applyFill="1" applyBorder="1" applyAlignment="1">
      <alignment horizontal="right"/>
    </xf>
    <xf numFmtId="5" fontId="37" fillId="39" borderId="12" xfId="43" applyNumberFormat="1" applyFont="1" applyFill="1" applyBorder="1" applyAlignment="1">
      <alignment horizontal="right"/>
    </xf>
    <xf numFmtId="38" fontId="24" fillId="0" borderId="12" xfId="0" applyNumberFormat="1" applyFont="1" applyBorder="1" applyAlignment="1">
      <alignment vertical="top"/>
    </xf>
    <xf numFmtId="38" fontId="24" fillId="39" borderId="12" xfId="0" applyNumberFormat="1" applyFont="1" applyFill="1" applyBorder="1" applyAlignment="1">
      <alignment vertical="top"/>
    </xf>
    <xf numFmtId="6" fontId="0" fillId="36" borderId="12" xfId="43" applyNumberFormat="1" applyFont="1" applyFill="1" applyBorder="1"/>
    <xf numFmtId="6" fontId="0" fillId="39" borderId="12" xfId="43" applyNumberFormat="1" applyFont="1" applyFill="1" applyBorder="1"/>
    <xf numFmtId="0" fontId="0" fillId="41" borderId="51" xfId="0" applyFill="1" applyBorder="1"/>
    <xf numFmtId="0" fontId="0" fillId="41" borderId="50" xfId="0" applyFill="1" applyBorder="1"/>
    <xf numFmtId="10" fontId="30" fillId="0" borderId="0" xfId="0" applyNumberFormat="1" applyFont="1"/>
    <xf numFmtId="10" fontId="52" fillId="0" borderId="0" xfId="43" applyNumberFormat="1" applyFont="1" applyFill="1" applyBorder="1" applyAlignment="1" applyProtection="1">
      <alignment horizontal="center"/>
    </xf>
    <xf numFmtId="41" fontId="0" fillId="0" borderId="0" xfId="0" applyNumberFormat="1"/>
    <xf numFmtId="6" fontId="0" fillId="36" borderId="52" xfId="43" applyNumberFormat="1" applyFont="1" applyFill="1" applyBorder="1"/>
    <xf numFmtId="6" fontId="0" fillId="39" borderId="52" xfId="43" applyNumberFormat="1" applyFont="1" applyFill="1" applyBorder="1"/>
    <xf numFmtId="0" fontId="0" fillId="41" borderId="53" xfId="0" applyFill="1" applyBorder="1"/>
    <xf numFmtId="0" fontId="0" fillId="41" borderId="54" xfId="0" applyFill="1" applyBorder="1"/>
    <xf numFmtId="10" fontId="0" fillId="0" borderId="54" xfId="0" applyNumberFormat="1" applyBorder="1"/>
    <xf numFmtId="10" fontId="0" fillId="39" borderId="54" xfId="0" applyNumberFormat="1" applyFill="1" applyBorder="1"/>
    <xf numFmtId="0" fontId="24" fillId="0" borderId="16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9" fillId="0" borderId="19" xfId="0" applyFont="1" applyBorder="1" applyAlignment="1">
      <alignment horizontal="center"/>
    </xf>
    <xf numFmtId="0" fontId="24" fillId="37" borderId="45" xfId="0" applyFont="1" applyFill="1" applyBorder="1" applyAlignment="1">
      <alignment horizontal="center"/>
    </xf>
    <xf numFmtId="0" fontId="24" fillId="37" borderId="46" xfId="0" applyFont="1" applyFill="1" applyBorder="1" applyAlignment="1">
      <alignment horizontal="center"/>
    </xf>
    <xf numFmtId="0" fontId="24" fillId="37" borderId="47" xfId="0" applyFont="1" applyFill="1" applyBorder="1" applyAlignment="1">
      <alignment horizontal="center"/>
    </xf>
    <xf numFmtId="0" fontId="28" fillId="0" borderId="16" xfId="0" applyFont="1" applyBorder="1" applyAlignment="1">
      <alignment horizontal="left"/>
    </xf>
    <xf numFmtId="0" fontId="28" fillId="0" borderId="0" xfId="0" applyFont="1" applyAlignment="1">
      <alignment horizontal="left"/>
    </xf>
    <xf numFmtId="0" fontId="0" fillId="41" borderId="51" xfId="0" applyFill="1" applyBorder="1" applyAlignment="1">
      <alignment horizontal="left"/>
    </xf>
    <xf numFmtId="0" fontId="0" fillId="41" borderId="50" xfId="0" applyFill="1" applyBorder="1" applyAlignment="1">
      <alignment horizontal="left"/>
    </xf>
    <xf numFmtId="0" fontId="69" fillId="0" borderId="30" xfId="0" applyFont="1" applyBorder="1" applyAlignment="1">
      <alignment horizontal="left" wrapText="1" readingOrder="1"/>
    </xf>
    <xf numFmtId="0" fontId="30" fillId="0" borderId="31" xfId="0" applyFont="1" applyBorder="1" applyAlignment="1">
      <alignment horizontal="left" wrapText="1" readingOrder="1"/>
    </xf>
    <xf numFmtId="0" fontId="24" fillId="41" borderId="48" xfId="0" applyFont="1" applyFill="1" applyBorder="1" applyAlignment="1">
      <alignment horizontal="center"/>
    </xf>
    <xf numFmtId="0" fontId="24" fillId="41" borderId="12" xfId="0" applyFont="1" applyFill="1" applyBorder="1" applyAlignment="1">
      <alignment horizontal="center"/>
    </xf>
    <xf numFmtId="0" fontId="24" fillId="41" borderId="49" xfId="0" applyFont="1" applyFill="1" applyBorder="1" applyAlignment="1">
      <alignment horizontal="center"/>
    </xf>
    <xf numFmtId="170" fontId="24" fillId="37" borderId="48" xfId="0" applyNumberFormat="1" applyFont="1" applyFill="1" applyBorder="1" applyAlignment="1">
      <alignment horizontal="center"/>
    </xf>
    <xf numFmtId="170" fontId="24" fillId="37" borderId="12" xfId="0" applyNumberFormat="1" applyFont="1" applyFill="1" applyBorder="1" applyAlignment="1">
      <alignment horizontal="center"/>
    </xf>
    <xf numFmtId="170" fontId="24" fillId="37" borderId="49" xfId="0" applyNumberFormat="1" applyFont="1" applyFill="1" applyBorder="1" applyAlignment="1">
      <alignment horizontal="center"/>
    </xf>
    <xf numFmtId="0" fontId="38" fillId="41" borderId="48" xfId="0" applyFont="1" applyFill="1" applyBorder="1" applyAlignment="1">
      <alignment horizontal="center"/>
    </xf>
    <xf numFmtId="0" fontId="38" fillId="41" borderId="12" xfId="0" applyFont="1" applyFill="1" applyBorder="1" applyAlignment="1">
      <alignment horizontal="center"/>
    </xf>
    <xf numFmtId="0" fontId="38" fillId="41" borderId="49" xfId="0" applyFont="1" applyFill="1" applyBorder="1" applyAlignment="1">
      <alignment horizontal="center"/>
    </xf>
    <xf numFmtId="8" fontId="0" fillId="41" borderId="48" xfId="0" applyNumberFormat="1" applyFill="1" applyBorder="1" applyAlignment="1">
      <alignment wrapText="1"/>
    </xf>
    <xf numFmtId="0" fontId="0" fillId="41" borderId="12" xfId="0" applyFill="1" applyBorder="1" applyAlignment="1">
      <alignment wrapText="1"/>
    </xf>
    <xf numFmtId="0" fontId="24" fillId="0" borderId="0" xfId="0" applyFont="1" applyAlignment="1">
      <alignment horizontal="right"/>
    </xf>
    <xf numFmtId="0" fontId="28" fillId="0" borderId="18" xfId="0" applyFont="1" applyBorder="1" applyAlignment="1">
      <alignment horizontal="left"/>
    </xf>
    <xf numFmtId="0" fontId="28" fillId="0" borderId="19" xfId="0" applyFont="1" applyBorder="1" applyAlignment="1">
      <alignment horizontal="left"/>
    </xf>
    <xf numFmtId="0" fontId="69" fillId="0" borderId="31" xfId="0" applyFont="1" applyBorder="1" applyAlignment="1">
      <alignment horizontal="left" wrapText="1" readingOrder="1"/>
    </xf>
    <xf numFmtId="0" fontId="69" fillId="0" borderId="0" xfId="0" applyFont="1" applyAlignment="1">
      <alignment horizontal="left" wrapText="1" readingOrder="1"/>
    </xf>
    <xf numFmtId="0" fontId="30" fillId="0" borderId="0" xfId="0" applyFont="1" applyAlignment="1">
      <alignment horizontal="left" wrapText="1" readingOrder="1"/>
    </xf>
    <xf numFmtId="0" fontId="53" fillId="0" borderId="0" xfId="0" applyFont="1" applyAlignment="1">
      <alignment horizontal="left" vertical="center" indent="1"/>
    </xf>
    <xf numFmtId="0" fontId="50" fillId="0" borderId="0" xfId="0" applyFont="1" applyAlignment="1">
      <alignment horizontal="left" vertical="center"/>
    </xf>
    <xf numFmtId="43" fontId="51" fillId="0" borderId="0" xfId="43" applyNumberFormat="1" applyFont="1" applyFill="1" applyBorder="1" applyAlignment="1" applyProtection="1">
      <alignment horizontal="right" vertical="center"/>
    </xf>
    <xf numFmtId="44" fontId="53" fillId="0" borderId="0" xfId="43" applyFont="1" applyFill="1" applyBorder="1" applyAlignment="1" applyProtection="1">
      <alignment horizontal="center" wrapText="1"/>
    </xf>
    <xf numFmtId="0" fontId="54" fillId="0" borderId="0" xfId="0" applyFont="1" applyAlignment="1">
      <alignment horizontal="left" vertical="center"/>
    </xf>
    <xf numFmtId="0" fontId="55" fillId="0" borderId="0" xfId="0" applyFont="1" applyAlignment="1">
      <alignment horizontal="left" vertical="center" indent="3"/>
    </xf>
    <xf numFmtId="0" fontId="54" fillId="0" borderId="0" xfId="0" applyFont="1" applyAlignment="1">
      <alignment horizontal="left" vertical="center" indent="2"/>
    </xf>
    <xf numFmtId="0" fontId="55" fillId="40" borderId="0" xfId="0" applyFont="1" applyFill="1" applyAlignment="1">
      <alignment horizontal="right" vertical="center" indent="3"/>
    </xf>
    <xf numFmtId="0" fontId="54" fillId="0" borderId="0" xfId="0" applyFont="1" applyAlignment="1">
      <alignment horizontal="left" vertical="center" indent="3"/>
    </xf>
    <xf numFmtId="0" fontId="54" fillId="33" borderId="0" xfId="0" applyFont="1" applyFill="1" applyAlignment="1">
      <alignment horizontal="right" vertical="center" indent="3"/>
    </xf>
    <xf numFmtId="0" fontId="53" fillId="34" borderId="0" xfId="0" applyFont="1" applyFill="1" applyAlignment="1">
      <alignment horizontal="right" vertical="center" indent="3"/>
    </xf>
    <xf numFmtId="43" fontId="51" fillId="0" borderId="0" xfId="43" applyNumberFormat="1" applyFont="1" applyFill="1" applyBorder="1" applyAlignment="1" applyProtection="1">
      <alignment horizontal="right"/>
    </xf>
    <xf numFmtId="0" fontId="18" fillId="0" borderId="0" xfId="0" applyFont="1" applyAlignment="1">
      <alignment horizontal="left" vertical="center"/>
    </xf>
    <xf numFmtId="44" fontId="19" fillId="0" borderId="0" xfId="43" applyFont="1" applyFill="1" applyBorder="1" applyAlignment="1" applyProtection="1">
      <alignment horizontal="right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 indent="2"/>
    </xf>
    <xf numFmtId="0" fontId="39" fillId="0" borderId="0" xfId="0" applyFont="1" applyAlignment="1">
      <alignment horizontal="left" vertical="center" indent="3"/>
    </xf>
    <xf numFmtId="0" fontId="39" fillId="40" borderId="0" xfId="0" applyFont="1" applyFill="1" applyAlignment="1">
      <alignment horizontal="right" vertical="center" indent="3"/>
    </xf>
    <xf numFmtId="0" fontId="21" fillId="33" borderId="0" xfId="0" applyFont="1" applyFill="1" applyAlignment="1">
      <alignment horizontal="right" vertical="center" indent="3"/>
    </xf>
    <xf numFmtId="0" fontId="21" fillId="0" borderId="0" xfId="0" applyFont="1" applyAlignment="1">
      <alignment horizontal="left" vertical="center" indent="3"/>
    </xf>
    <xf numFmtId="0" fontId="20" fillId="34" borderId="0" xfId="0" applyFont="1" applyFill="1" applyAlignment="1">
      <alignment horizontal="right" vertical="center" indent="3"/>
    </xf>
    <xf numFmtId="164" fontId="48" fillId="0" borderId="0" xfId="43" applyNumberFormat="1" applyFont="1" applyFill="1" applyAlignment="1">
      <alignment horizontal="center" wrapText="1" readingOrder="1"/>
    </xf>
    <xf numFmtId="0" fontId="30" fillId="0" borderId="0" xfId="0" applyFont="1" applyAlignment="1">
      <alignment wrapText="1" readingOrder="1"/>
    </xf>
    <xf numFmtId="0" fontId="56" fillId="0" borderId="0" xfId="0" applyFont="1" applyAlignment="1">
      <alignment wrapText="1"/>
    </xf>
    <xf numFmtId="0" fontId="30" fillId="0" borderId="0" xfId="0" applyFont="1" applyAlignment="1">
      <alignment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center"/>
    </xf>
    <xf numFmtId="0" fontId="56" fillId="0" borderId="0" xfId="0" applyFont="1" applyAlignment="1">
      <alignment horizontal="center"/>
    </xf>
    <xf numFmtId="0" fontId="28" fillId="37" borderId="12" xfId="0" applyFont="1" applyFill="1" applyBorder="1" applyAlignment="1">
      <alignment horizontal="center" wrapText="1" readingOrder="1"/>
    </xf>
    <xf numFmtId="0" fontId="28" fillId="35" borderId="12" xfId="0" applyFont="1" applyFill="1" applyBorder="1" applyAlignment="1">
      <alignment horizontal="center" wrapText="1" readingOrder="1"/>
    </xf>
    <xf numFmtId="0" fontId="28" fillId="35" borderId="49" xfId="0" applyFont="1" applyFill="1" applyBorder="1" applyAlignment="1">
      <alignment horizontal="center" wrapText="1" readingOrder="1"/>
    </xf>
    <xf numFmtId="41" fontId="28" fillId="37" borderId="12" xfId="43" applyNumberFormat="1" applyFont="1" applyFill="1" applyBorder="1" applyAlignment="1">
      <alignment horizontal="right"/>
    </xf>
    <xf numFmtId="41" fontId="37" fillId="41" borderId="12" xfId="43" applyNumberFormat="1" applyFont="1" applyFill="1" applyBorder="1" applyAlignment="1">
      <alignment horizontal="right"/>
    </xf>
    <xf numFmtId="41" fontId="37" fillId="41" borderId="49" xfId="43" applyNumberFormat="1" applyFont="1" applyFill="1" applyBorder="1" applyAlignment="1">
      <alignment horizontal="right"/>
    </xf>
    <xf numFmtId="41" fontId="37" fillId="41" borderId="12" xfId="0" applyNumberFormat="1" applyFont="1" applyFill="1" applyBorder="1" applyAlignment="1">
      <alignment horizontal="right"/>
    </xf>
    <xf numFmtId="41" fontId="37" fillId="41" borderId="49" xfId="0" applyNumberFormat="1" applyFont="1" applyFill="1" applyBorder="1" applyAlignment="1">
      <alignment horizontal="right"/>
    </xf>
    <xf numFmtId="41" fontId="28" fillId="37" borderId="52" xfId="43" applyNumberFormat="1" applyFont="1" applyFill="1" applyBorder="1" applyAlignment="1">
      <alignment horizontal="right"/>
    </xf>
    <xf numFmtId="10" fontId="28" fillId="37" borderId="54" xfId="44" applyNumberFormat="1" applyFont="1" applyFill="1" applyBorder="1" applyAlignment="1">
      <alignment horizontal="right"/>
    </xf>
    <xf numFmtId="10" fontId="28" fillId="41" borderId="54" xfId="0" applyNumberFormat="1" applyFont="1" applyFill="1" applyBorder="1" applyAlignment="1">
      <alignment horizontal="right"/>
    </xf>
    <xf numFmtId="10" fontId="28" fillId="41" borderId="55" xfId="0" applyNumberFormat="1" applyFont="1" applyFill="1" applyBorder="1" applyAlignment="1">
      <alignment horizontal="right"/>
    </xf>
  </cellXfs>
  <cellStyles count="5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45" xr:uid="{00000000-0005-0000-0000-00001C000000}"/>
    <cellStyle name="Comma 3" xfId="51" xr:uid="{00000000-0005-0000-0000-00001D000000}"/>
    <cellStyle name="Currency" xfId="43" builtinId="4"/>
    <cellStyle name="Currency 2" xfId="46" xr:uid="{00000000-0005-0000-0000-000020000000}"/>
    <cellStyle name="Currency 3" xfId="53" xr:uid="{00000000-0005-0000-0000-000021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7" xr:uid="{00000000-0005-0000-0000-00002C000000}"/>
    <cellStyle name="Normal 2 2" xfId="48" xr:uid="{00000000-0005-0000-0000-00002D000000}"/>
    <cellStyle name="Normal 3" xfId="50" xr:uid="{00000000-0005-0000-0000-00002E000000}"/>
    <cellStyle name="Note" xfId="15" builtinId="10" customBuiltin="1"/>
    <cellStyle name="Output" xfId="10" builtinId="21" customBuiltin="1"/>
    <cellStyle name="Percent" xfId="44" builtinId="5"/>
    <cellStyle name="Percent 2" xfId="49" xr:uid="{00000000-0005-0000-0000-000033000000}"/>
    <cellStyle name="Percent 3" xfId="52" xr:uid="{00000000-0005-0000-0000-000034000000}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colors>
    <mruColors>
      <color rgb="FFCCECFF"/>
      <color rgb="FFCCCCFF"/>
      <color rgb="FF99CCFF"/>
      <color rgb="FFFFFF99"/>
      <color rgb="FFFF9966"/>
      <color rgb="FFFFFF66"/>
      <color rgb="FFFF2525"/>
      <color rgb="FFFF99FF"/>
      <color rgb="FFFFFFCC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856491622757684"/>
          <c:y val="0.28585891422467841"/>
          <c:w val="0.78143508377242321"/>
          <c:h val="0.57362724119330255"/>
        </c:manualLayout>
      </c:layout>
      <c:barChart>
        <c:barDir val="col"/>
        <c:grouping val="clustered"/>
        <c:varyColors val="0"/>
        <c:ser>
          <c:idx val="0"/>
          <c:order val="0"/>
          <c:tx>
            <c:v>REVENUES</c:v>
          </c:tx>
          <c:spPr>
            <a:solidFill>
              <a:srgbClr val="00E400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CHARTS!$I$5:$N$5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CHARTS!$I$6:$N$6</c:f>
              <c:numCache>
                <c:formatCode>_(* #,##0_);_(* \(#,##0\);_(* "-"_);_(@_)</c:formatCode>
                <c:ptCount val="6"/>
                <c:pt idx="0">
                  <c:v>45423467</c:v>
                </c:pt>
                <c:pt idx="1">
                  <c:v>46989214.640000001</c:v>
                </c:pt>
                <c:pt idx="2">
                  <c:v>48616558.101149999</c:v>
                </c:pt>
                <c:pt idx="3">
                  <c:v>50308086.998267718</c:v>
                </c:pt>
                <c:pt idx="4">
                  <c:v>52066504.5491274</c:v>
                </c:pt>
                <c:pt idx="5">
                  <c:v>53894632.720146663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E-4F4B-A679-3685E0A0D423}"/>
            </c:ext>
          </c:extLst>
        </c:ser>
        <c:ser>
          <c:idx val="1"/>
          <c:order val="1"/>
          <c:tx>
            <c:v>EXPENDITURES</c:v>
          </c:tx>
          <c:spPr>
            <a:solidFill>
              <a:srgbClr val="FFFF99"/>
            </a:solidFill>
            <a:ln w="38100">
              <a:solidFill>
                <a:schemeClr val="tx1"/>
              </a:solidFill>
            </a:ln>
          </c:spPr>
          <c:invertIfNegative val="0"/>
          <c:cat>
            <c:numRef>
              <c:f>CHARTS!$I$5:$N$5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CHARTS!$I$7:$N$7</c:f>
              <c:numCache>
                <c:formatCode>_(* #,##0_);_(* \(#,##0\);_(* "-"_);_(@_)</c:formatCode>
                <c:ptCount val="6"/>
                <c:pt idx="0">
                  <c:v>45379494</c:v>
                </c:pt>
                <c:pt idx="1">
                  <c:v>46895577.019999996</c:v>
                </c:pt>
                <c:pt idx="2">
                  <c:v>48411053.0876</c:v>
                </c:pt>
                <c:pt idx="3">
                  <c:v>49991559.169628009</c:v>
                </c:pt>
                <c:pt idx="4">
                  <c:v>51640117.375860445</c:v>
                </c:pt>
                <c:pt idx="5">
                  <c:v>53359895.019640826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2C-4A50-BA14-FDBDA3BE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"/>
        <c:axId val="359765336"/>
        <c:axId val="158330856"/>
      </c:barChart>
      <c:catAx>
        <c:axId val="359765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330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8330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9765336"/>
        <c:crosses val="autoZero"/>
        <c:crossBetween val="between"/>
      </c:valAx>
      <c:spPr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4.6341976051050615E-2"/>
          <c:y val="2.876393990426054E-2"/>
          <c:w val="0.69025912049575489"/>
          <c:h val="0.16917748220757106"/>
        </c:manualLayout>
      </c:layout>
      <c:overlay val="0"/>
      <c:spPr>
        <a:solidFill>
          <a:schemeClr val="bg1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gradFill rotWithShape="0">
      <a:gsLst>
        <a:gs pos="0">
          <a:srgbClr val="D9D9FF"/>
        </a:gs>
        <a:gs pos="100000">
          <a:srgbClr xmlns:mc="http://schemas.openxmlformats.org/markup-compatibility/2006" xmlns:a14="http://schemas.microsoft.com/office/drawing/2010/main" val="A2A2CA" mc:Ignorable="a14" a14:legacySpreadsheetColorIndex="31">
            <a:gamma/>
            <a:shade val="79216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0" baseline="0"/>
              <a:t>RESERVES</a:t>
            </a:r>
          </a:p>
        </c:rich>
      </c:tx>
      <c:layout>
        <c:manualLayout>
          <c:xMode val="edge"/>
          <c:yMode val="edge"/>
          <c:x val="1.7577087478841433E-2"/>
          <c:y val="1.798079502097297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0.15909747488460493"/>
          <c:y val="0.21821172116021623"/>
          <c:w val="0.85145366223687469"/>
          <c:h val="0.65075380901373325"/>
        </c:manualLayout>
      </c:layout>
      <c:barChart>
        <c:barDir val="col"/>
        <c:grouping val="clustered"/>
        <c:varyColors val="0"/>
        <c:ser>
          <c:idx val="0"/>
          <c:order val="0"/>
          <c:tx>
            <c:v>RESERVES</c:v>
          </c:tx>
          <c:spPr>
            <a:solidFill>
              <a:srgbClr val="FFE699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delete val="1"/>
          </c:dLbls>
          <c:cat>
            <c:numRef>
              <c:f>CHARTS!$I$5:$N$5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CHARTS!$I$9:$N$9</c:f>
              <c:numCache>
                <c:formatCode>_(* #,##0_);_(* \(#,##0\);_(* "-"_);_(@_)</c:formatCode>
                <c:ptCount val="6"/>
                <c:pt idx="0">
                  <c:v>10848395.68</c:v>
                </c:pt>
                <c:pt idx="1">
                  <c:v>9685935.3000000045</c:v>
                </c:pt>
                <c:pt idx="2">
                  <c:v>9891440.3135500029</c:v>
                </c:pt>
                <c:pt idx="3">
                  <c:v>10207968.142189711</c:v>
                </c:pt>
                <c:pt idx="4">
                  <c:v>10634355.315456666</c:v>
                </c:pt>
                <c:pt idx="5">
                  <c:v>11169093.015962504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DBA-4720-9968-20B8A820A0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357834920"/>
        <c:axId val="357834136"/>
      </c:barChart>
      <c:lineChart>
        <c:grouping val="stacked"/>
        <c:varyColors val="0"/>
        <c:ser>
          <c:idx val="1"/>
          <c:order val="1"/>
          <c:tx>
            <c:v>TARGET</c:v>
          </c:tx>
          <c:spPr>
            <a:ln w="28575">
              <a:solidFill>
                <a:srgbClr val="00B050"/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 w="28575">
                <a:solidFill>
                  <a:srgbClr val="00B050"/>
                </a:solidFill>
              </a:ln>
            </c:spPr>
          </c:marker>
          <c:dLbls>
            <c:delete val="1"/>
          </c:dLbls>
          <c:cat>
            <c:numRef>
              <c:f>CHARTS!$H$5:$L$5</c:f>
              <c:numCache>
                <c:formatCode>General</c:formatCode>
                <c:ptCount val="4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</c:numCache>
            </c:numRef>
          </c:cat>
          <c:val>
            <c:numRef>
              <c:f>CHARTS!$I$49:$N$49</c:f>
              <c:numCache>
                <c:formatCode>_("$"* #,##0_);_("$"* \(#,##0\);_("$"* "-"??_);_(@_)</c:formatCode>
                <c:ptCount val="6"/>
                <c:pt idx="0">
                  <c:v>9075898.8000000007</c:v>
                </c:pt>
                <c:pt idx="1">
                  <c:v>9379115.4039999992</c:v>
                </c:pt>
                <c:pt idx="2">
                  <c:v>9682210.6175200008</c:v>
                </c:pt>
                <c:pt idx="3">
                  <c:v>9998311.833925603</c:v>
                </c:pt>
                <c:pt idx="4">
                  <c:v>10328023.475172089</c:v>
                </c:pt>
                <c:pt idx="5">
                  <c:v>10671979.003928166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B-44D8-A214-992E9D0DE5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57834920"/>
        <c:axId val="357834136"/>
      </c:lineChart>
      <c:catAx>
        <c:axId val="35783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834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57834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834920"/>
        <c:crosses val="autoZero"/>
        <c:crossBetween val="between"/>
      </c:valAx>
      <c:spPr>
        <a:ln w="12700">
          <a:solidFill>
            <a:schemeClr val="accent6">
              <a:lumMod val="75000"/>
            </a:schemeClr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0.39891524145291901"/>
          <c:y val="3.817812677595394E-2"/>
          <c:w val="0.56622732644703544"/>
          <c:h val="7.4954933357021636E-2"/>
        </c:manualLayout>
      </c:layout>
      <c:overlay val="0"/>
      <c:txPr>
        <a:bodyPr/>
        <a:lstStyle/>
        <a:p>
          <a:pPr>
            <a:defRPr sz="950" baseline="0"/>
          </a:pPr>
          <a:endParaRPr lang="en-US"/>
        </a:p>
      </c:txPr>
    </c:legend>
    <c:plotVisOnly val="1"/>
    <c:dispBlanksAs val="gap"/>
    <c:showDLblsOverMax val="0"/>
  </c:chart>
  <c:spPr>
    <a:gradFill rotWithShape="0">
      <a:gsLst>
        <a:gs pos="0">
          <a:srgbClr val="D9D9FF"/>
        </a:gs>
        <a:gs pos="100000">
          <a:srgbClr xmlns:mc="http://schemas.openxmlformats.org/markup-compatibility/2006" xmlns:a14="http://schemas.microsoft.com/office/drawing/2010/main" val="A2A2CA" mc:Ignorable="a14" a14:legacySpreadsheetColorIndex="31">
            <a:gamma/>
            <a:shade val="79216"/>
            <a:invGamma/>
          </a:srgbClr>
        </a:gs>
      </a:gsLst>
      <a:lin ang="5400000" scaled="1"/>
    </a:gradFill>
    <a:ln w="15875">
      <a:solidFill>
        <a:srgbClr val="000000">
          <a:alpha val="80000"/>
        </a:srgbClr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400" baseline="0"/>
              <a:t>REVENUES OVER </a:t>
            </a:r>
            <a:r>
              <a:rPr lang="en-US" sz="1400" b="1" baseline="0">
                <a:solidFill>
                  <a:srgbClr val="FF0000"/>
                </a:solidFill>
              </a:rPr>
              <a:t>(UNDER) </a:t>
            </a:r>
            <a:r>
              <a:rPr lang="en-US" sz="1400" baseline="0"/>
              <a:t>EXPENDITURES</a:t>
            </a:r>
          </a:p>
        </c:rich>
      </c:tx>
      <c:layout>
        <c:manualLayout>
          <c:xMode val="edge"/>
          <c:yMode val="edge"/>
          <c:x val="2.627491730819893E-2"/>
          <c:y val="1.876721179083383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  <a:softEdge rad="12700"/>
        </a:effectLst>
      </c:spPr>
    </c:title>
    <c:autoTitleDeleted val="0"/>
    <c:plotArea>
      <c:layout>
        <c:manualLayout>
          <c:layoutTarget val="inner"/>
          <c:xMode val="edge"/>
          <c:yMode val="edge"/>
          <c:x val="0.14875438588319528"/>
          <c:y val="0.21334784090801717"/>
          <c:w val="0.85145366223687469"/>
          <c:h val="0.669215304473726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BF9000"/>
            </a:solidFill>
            <a:ln w="19050">
              <a:solidFill>
                <a:schemeClr val="tx1"/>
              </a:solidFill>
              <a:prstDash val="solid"/>
            </a:ln>
          </c:spPr>
          <c:invertIfNegative val="1"/>
          <c:cat>
            <c:numRef>
              <c:f>CHARTS!$I$5:$N$5</c:f>
              <c:numCache>
                <c:formatCode>General</c:formatCode>
                <c:ptCount val="6"/>
                <c:pt idx="0">
                  <c:v>2024</c:v>
                </c:pt>
                <c:pt idx="1">
                  <c:v>2025</c:v>
                </c:pt>
                <c:pt idx="2">
                  <c:v>2026</c:v>
                </c:pt>
                <c:pt idx="3">
                  <c:v>2027</c:v>
                </c:pt>
                <c:pt idx="4">
                  <c:v>2028</c:v>
                </c:pt>
                <c:pt idx="5">
                  <c:v>2029</c:v>
                </c:pt>
              </c:numCache>
            </c:numRef>
          </c:cat>
          <c:val>
            <c:numRef>
              <c:f>CHARTS!$J$8:$N$8</c:f>
              <c:numCache>
                <c:formatCode>_(* #,##0_);_(* \(#,##0\);_(* "-"_);_(@_)</c:formatCode>
                <c:ptCount val="5"/>
                <c:pt idx="0">
                  <c:v>93637.620000004768</c:v>
                </c:pt>
                <c:pt idx="1">
                  <c:v>205505.0135499984</c:v>
                </c:pt>
                <c:pt idx="2">
                  <c:v>316527.82863970846</c:v>
                </c:pt>
                <c:pt idx="3">
                  <c:v>426387.17326695472</c:v>
                </c:pt>
                <c:pt idx="4">
                  <c:v>534737.7005058378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 w="19050">
                    <a:solidFill>
                      <a:schemeClr val="tx1"/>
                    </a:solidFill>
                    <a:prstDash val="solid"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D5A8-4E7E-B643-5809E757C4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axId val="357833744"/>
        <c:axId val="357835704"/>
      </c:barChart>
      <c:catAx>
        <c:axId val="35783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835704"/>
        <c:crosses val="autoZero"/>
        <c:auto val="1"/>
        <c:lblAlgn val="ctr"/>
        <c:lblOffset val="100"/>
        <c:tickMarkSkip val="1"/>
        <c:noMultiLvlLbl val="0"/>
      </c:catAx>
      <c:valAx>
        <c:axId val="357835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\$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7833744"/>
        <c:crosses val="autoZero"/>
        <c:crossBetween val="between"/>
      </c:valAx>
      <c:spPr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gradFill rotWithShape="0">
      <a:gsLst>
        <a:gs pos="0">
          <a:srgbClr val="D9D9FF"/>
        </a:gs>
        <a:gs pos="100000">
          <a:srgbClr xmlns:mc="http://schemas.openxmlformats.org/markup-compatibility/2006" xmlns:a14="http://schemas.microsoft.com/office/drawing/2010/main" val="A2A2CA" mc:Ignorable="a14" a14:legacySpreadsheetColorIndex="31">
            <a:gamma/>
            <a:shade val="79216"/>
            <a:invGamma/>
          </a:srgbClr>
        </a:gs>
      </a:gsLst>
      <a:lin ang="5400000" scaled="1"/>
    </a:gra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47938</xdr:colOff>
      <xdr:row>14</xdr:row>
      <xdr:rowOff>82507</xdr:rowOff>
    </xdr:from>
    <xdr:to>
      <xdr:col>8</xdr:col>
      <xdr:colOff>1003526</xdr:colOff>
      <xdr:row>29</xdr:row>
      <xdr:rowOff>122464</xdr:rowOff>
    </xdr:to>
    <xdr:graphicFrame macro="">
      <xdr:nvGraphicFramePr>
        <xdr:cNvPr id="14" name="Chart 7">
          <a:extLst>
            <a:ext uri="{FF2B5EF4-FFF2-40B4-BE49-F238E27FC236}">
              <a16:creationId xmlns:a16="http://schemas.microsoft.com/office/drawing/2014/main" id="{F2803978-CAEB-42CB-B2BA-67D2B6B60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535780</xdr:colOff>
      <xdr:row>14</xdr:row>
      <xdr:rowOff>104322</xdr:rowOff>
    </xdr:from>
    <xdr:to>
      <xdr:col>13</xdr:col>
      <xdr:colOff>1378288</xdr:colOff>
      <xdr:row>29</xdr:row>
      <xdr:rowOff>142875</xdr:rowOff>
    </xdr:to>
    <xdr:graphicFrame macro="">
      <xdr:nvGraphicFramePr>
        <xdr:cNvPr id="16" name="Chart 7">
          <a:extLst>
            <a:ext uri="{FF2B5EF4-FFF2-40B4-BE49-F238E27FC236}">
              <a16:creationId xmlns:a16="http://schemas.microsoft.com/office/drawing/2014/main" id="{CCA0BBC1-F740-4E79-9656-FC7B0B869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8</xdr:col>
      <xdr:colOff>1107281</xdr:colOff>
      <xdr:row>14</xdr:row>
      <xdr:rowOff>83344</xdr:rowOff>
    </xdr:from>
    <xdr:to>
      <xdr:col>11</xdr:col>
      <xdr:colOff>454139</xdr:colOff>
      <xdr:row>29</xdr:row>
      <xdr:rowOff>144010</xdr:rowOff>
    </xdr:to>
    <xdr:graphicFrame macro="">
      <xdr:nvGraphicFramePr>
        <xdr:cNvPr id="18" name="Chart 7">
          <a:extLst>
            <a:ext uri="{FF2B5EF4-FFF2-40B4-BE49-F238E27FC236}">
              <a16:creationId xmlns:a16="http://schemas.microsoft.com/office/drawing/2014/main" id="{AF4071E8-BB10-4D6D-8EAC-38B0C2F50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AB185"/>
  <sheetViews>
    <sheetView showGridLines="0" tabSelected="1" showWhiteSpace="0" zoomScale="80" zoomScaleNormal="80" workbookViewId="0">
      <selection activeCell="B1" sqref="B1:N30"/>
    </sheetView>
  </sheetViews>
  <sheetFormatPr defaultRowHeight="15" x14ac:dyDescent="0.25"/>
  <cols>
    <col min="1" max="1" width="7.85546875" style="255" customWidth="1"/>
    <col min="3" max="3" width="38.28515625" customWidth="1"/>
    <col min="4" max="7" width="25.5703125" hidden="1" customWidth="1"/>
    <col min="8" max="8" width="1.5703125" hidden="1" customWidth="1"/>
    <col min="9" max="9" width="25.5703125" customWidth="1"/>
    <col min="10" max="14" width="21.5703125" customWidth="1"/>
    <col min="15" max="15" width="11.5703125" bestFit="1" customWidth="1"/>
    <col min="16" max="16" width="11.5703125" customWidth="1"/>
    <col min="17" max="17" width="12.28515625" bestFit="1" customWidth="1"/>
    <col min="21" max="21" width="36.42578125" customWidth="1"/>
    <col min="22" max="23" width="15.5703125" customWidth="1"/>
    <col min="24" max="24" width="9.5703125" bestFit="1" customWidth="1"/>
    <col min="26" max="26" width="11.5703125" bestFit="1" customWidth="1"/>
    <col min="27" max="27" width="9.5703125" bestFit="1" customWidth="1"/>
  </cols>
  <sheetData>
    <row r="1" spans="1:28" s="32" customFormat="1" ht="24.95" customHeight="1" thickTop="1" x14ac:dyDescent="0.35">
      <c r="A1" s="31"/>
      <c r="B1" s="317" t="s">
        <v>2436</v>
      </c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9"/>
    </row>
    <row r="2" spans="1:28" s="32" customFormat="1" ht="24.95" customHeight="1" x14ac:dyDescent="0.35">
      <c r="A2" s="31"/>
      <c r="B2" s="326" t="s">
        <v>1828</v>
      </c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8"/>
    </row>
    <row r="3" spans="1:28" s="32" customFormat="1" ht="24.95" customHeight="1" x14ac:dyDescent="0.35">
      <c r="A3" s="31"/>
      <c r="B3" s="329">
        <v>0.495726</v>
      </c>
      <c r="C3" s="330"/>
      <c r="D3" s="330"/>
      <c r="E3" s="330"/>
      <c r="F3" s="330"/>
      <c r="G3" s="330"/>
      <c r="H3" s="330"/>
      <c r="I3" s="330"/>
      <c r="J3" s="330"/>
      <c r="K3" s="330"/>
      <c r="L3" s="330"/>
      <c r="M3" s="330"/>
      <c r="N3" s="331"/>
    </row>
    <row r="4" spans="1:28" ht="26.25" x14ac:dyDescent="0.4">
      <c r="B4" s="332" t="s">
        <v>2543</v>
      </c>
      <c r="C4" s="333"/>
      <c r="D4" s="333"/>
      <c r="E4" s="333"/>
      <c r="F4" s="333"/>
      <c r="G4" s="333"/>
      <c r="H4" s="333"/>
      <c r="I4" s="333"/>
      <c r="J4" s="333"/>
      <c r="K4" s="333"/>
      <c r="L4" s="333"/>
      <c r="M4" s="333"/>
      <c r="N4" s="334"/>
      <c r="V4" s="6"/>
      <c r="W4" s="6"/>
    </row>
    <row r="5" spans="1:28" ht="19.350000000000001" customHeight="1" x14ac:dyDescent="0.35">
      <c r="B5" s="302"/>
      <c r="C5" s="303"/>
      <c r="D5" s="293">
        <v>2019</v>
      </c>
      <c r="E5" s="294" t="s">
        <v>1877</v>
      </c>
      <c r="F5" s="294" t="s">
        <v>1880</v>
      </c>
      <c r="G5" s="294" t="s">
        <v>2112</v>
      </c>
      <c r="H5" s="294" t="s">
        <v>2111</v>
      </c>
      <c r="I5" s="372">
        <v>2024</v>
      </c>
      <c r="J5" s="373">
        <v>2025</v>
      </c>
      <c r="K5" s="373">
        <v>2026</v>
      </c>
      <c r="L5" s="373">
        <v>2027</v>
      </c>
      <c r="M5" s="373">
        <v>2028</v>
      </c>
      <c r="N5" s="374">
        <v>2029</v>
      </c>
      <c r="O5" s="313"/>
      <c r="P5" s="314"/>
      <c r="Q5" s="314"/>
      <c r="R5" s="314"/>
      <c r="U5" s="255"/>
      <c r="V5" s="9"/>
      <c r="W5" s="9"/>
      <c r="X5" s="259"/>
      <c r="Z5" s="260"/>
      <c r="AA5" s="261"/>
    </row>
    <row r="6" spans="1:28" ht="21" customHeight="1" x14ac:dyDescent="0.35">
      <c r="B6" s="291" t="s">
        <v>1742</v>
      </c>
      <c r="C6" s="292"/>
      <c r="D6" s="295" t="e">
        <f>#REF!</f>
        <v>#REF!</v>
      </c>
      <c r="E6" s="296" t="e">
        <f>#REF!</f>
        <v>#REF!</v>
      </c>
      <c r="F6" s="297" t="e">
        <f>#REF!</f>
        <v>#REF!</v>
      </c>
      <c r="G6" s="296" t="e">
        <f>#REF!</f>
        <v>#REF!</v>
      </c>
      <c r="H6" s="296" t="e">
        <f>#REF!</f>
        <v>#REF!</v>
      </c>
      <c r="I6" s="375">
        <f>'REV FORECAST'!J177</f>
        <v>45423467</v>
      </c>
      <c r="J6" s="376">
        <f>'REV FORECAST'!R177</f>
        <v>46989214.640000001</v>
      </c>
      <c r="K6" s="376">
        <f>'REV FORECAST'!S177</f>
        <v>48616558.101149999</v>
      </c>
      <c r="L6" s="376">
        <f>'REV FORECAST'!T177</f>
        <v>50308086.998267718</v>
      </c>
      <c r="M6" s="376">
        <f>'REV FORECAST'!U177</f>
        <v>52066504.5491274</v>
      </c>
      <c r="N6" s="377">
        <f>'REV FORECAST'!V177</f>
        <v>53894632.720146663</v>
      </c>
      <c r="U6" s="255"/>
      <c r="V6" s="9"/>
      <c r="W6" s="9"/>
      <c r="X6" s="11"/>
      <c r="Y6" s="259"/>
      <c r="Z6" s="10"/>
      <c r="AA6" s="261"/>
    </row>
    <row r="7" spans="1:28" ht="21" customHeight="1" x14ac:dyDescent="0.35">
      <c r="B7" s="291" t="s">
        <v>1743</v>
      </c>
      <c r="C7" s="292"/>
      <c r="D7" s="295" t="e">
        <f>#REF!</f>
        <v>#REF!</v>
      </c>
      <c r="E7" s="296" t="e">
        <f>#REF!</f>
        <v>#REF!</v>
      </c>
      <c r="F7" s="297" t="e">
        <f>#REF!</f>
        <v>#REF!</v>
      </c>
      <c r="G7" s="296" t="e">
        <f>#REF!</f>
        <v>#REF!</v>
      </c>
      <c r="H7" s="296" t="e">
        <f>#REF!</f>
        <v>#REF!</v>
      </c>
      <c r="I7" s="375">
        <f>'GF REV-EXP'!K1998</f>
        <v>45379494</v>
      </c>
      <c r="J7" s="376">
        <f>'EXP FORECAST'!R1826</f>
        <v>46895577.019999996</v>
      </c>
      <c r="K7" s="376">
        <f>'EXP FORECAST'!S1826</f>
        <v>48411053.0876</v>
      </c>
      <c r="L7" s="376">
        <f>'EXP FORECAST'!T1826</f>
        <v>49991559.169628009</v>
      </c>
      <c r="M7" s="376">
        <f>'EXP FORECAST'!U1826</f>
        <v>51640117.375860445</v>
      </c>
      <c r="N7" s="377">
        <f>'EXP FORECAST'!V1826</f>
        <v>53359895.019640826</v>
      </c>
      <c r="U7" s="255"/>
      <c r="W7" s="13"/>
      <c r="X7" s="259"/>
      <c r="Y7" s="259"/>
      <c r="Z7" s="4"/>
      <c r="AA7" s="3"/>
    </row>
    <row r="8" spans="1:28" s="263" customFormat="1" ht="21" customHeight="1" x14ac:dyDescent="0.35">
      <c r="A8" s="262"/>
      <c r="B8" s="335" t="s">
        <v>2540</v>
      </c>
      <c r="C8" s="336"/>
      <c r="D8" s="298" t="e">
        <f>#REF!</f>
        <v>#REF!</v>
      </c>
      <c r="E8" s="299" t="e">
        <f>#REF!</f>
        <v>#REF!</v>
      </c>
      <c r="F8" s="299" t="e">
        <f>#REF!</f>
        <v>#REF!</v>
      </c>
      <c r="G8" s="299" t="e">
        <f>#REF!</f>
        <v>#REF!</v>
      </c>
      <c r="H8" s="299" t="e">
        <f>H6-H7</f>
        <v>#REF!</v>
      </c>
      <c r="I8" s="375">
        <f t="shared" ref="I8:J8" si="0">I6-I7</f>
        <v>43973</v>
      </c>
      <c r="J8" s="378">
        <f t="shared" si="0"/>
        <v>93637.620000004768</v>
      </c>
      <c r="K8" s="378">
        <f t="shared" ref="K8:L8" si="1">K6-K7</f>
        <v>205505.0135499984</v>
      </c>
      <c r="L8" s="378">
        <f t="shared" si="1"/>
        <v>316527.82863970846</v>
      </c>
      <c r="M8" s="378">
        <f t="shared" ref="M8:N8" si="2">M6-M7</f>
        <v>426387.17326695472</v>
      </c>
      <c r="N8" s="379">
        <f t="shared" si="2"/>
        <v>534737.7005058378</v>
      </c>
      <c r="U8" s="15"/>
      <c r="V8" s="16"/>
      <c r="W8" s="17"/>
      <c r="X8" s="18"/>
      <c r="Y8" s="264"/>
      <c r="Z8" s="19"/>
      <c r="AA8" s="265"/>
      <c r="AB8" s="265"/>
    </row>
    <row r="9" spans="1:28" ht="21" customHeight="1" x14ac:dyDescent="0.35">
      <c r="B9" s="322" t="s">
        <v>2546</v>
      </c>
      <c r="C9" s="323"/>
      <c r="D9" s="300" t="e">
        <f>#REF!</f>
        <v>#REF!</v>
      </c>
      <c r="E9" s="301" t="e">
        <f>#REF!</f>
        <v>#REF!</v>
      </c>
      <c r="F9" s="301" t="e">
        <f>#REF!</f>
        <v>#REF!</v>
      </c>
      <c r="G9" s="301" t="e">
        <f>#REF!</f>
        <v>#REF!</v>
      </c>
      <c r="H9" s="301" t="e">
        <f>#REF!</f>
        <v>#REF!</v>
      </c>
      <c r="I9" s="375">
        <f>'REV FORECAST'!J184</f>
        <v>10848395.68</v>
      </c>
      <c r="J9" s="376">
        <f>'REV FORECAST'!R184</f>
        <v>9685935.3000000045</v>
      </c>
      <c r="K9" s="376">
        <f>'REV FORECAST'!S184</f>
        <v>9891440.3135500029</v>
      </c>
      <c r="L9" s="376">
        <f>'REV FORECAST'!T184</f>
        <v>10207968.142189711</v>
      </c>
      <c r="M9" s="376">
        <f>'REV FORECAST'!U184</f>
        <v>10634355.315456666</v>
      </c>
      <c r="N9" s="377">
        <f>'REV FORECAST'!V184</f>
        <v>11169093.015962504</v>
      </c>
      <c r="U9" s="266"/>
      <c r="X9" s="267"/>
      <c r="Z9" s="12"/>
    </row>
    <row r="10" spans="1:28" ht="21" customHeight="1" x14ac:dyDescent="0.35">
      <c r="B10" s="322" t="s">
        <v>2545</v>
      </c>
      <c r="C10" s="323"/>
      <c r="D10" s="300"/>
      <c r="E10" s="301"/>
      <c r="F10" s="301"/>
      <c r="G10" s="301"/>
      <c r="H10" s="301"/>
      <c r="I10" s="380">
        <v>1256098</v>
      </c>
      <c r="J10" s="376"/>
      <c r="K10" s="376"/>
      <c r="L10" s="376"/>
      <c r="M10" s="376"/>
      <c r="N10" s="377"/>
      <c r="U10" s="266"/>
      <c r="X10" s="267"/>
      <c r="Z10" s="12"/>
    </row>
    <row r="11" spans="1:28" ht="21" customHeight="1" x14ac:dyDescent="0.35">
      <c r="B11" s="322" t="s">
        <v>2547</v>
      </c>
      <c r="C11" s="323"/>
      <c r="D11" s="300"/>
      <c r="E11" s="301"/>
      <c r="F11" s="301"/>
      <c r="G11" s="301"/>
      <c r="H11" s="301"/>
      <c r="I11" s="375">
        <f>+I9-I10</f>
        <v>9592297.6799999997</v>
      </c>
      <c r="J11" s="376">
        <f t="shared" ref="J11:N11" si="3">+J9-J10</f>
        <v>9685935.3000000045</v>
      </c>
      <c r="K11" s="376">
        <f t="shared" si="3"/>
        <v>9891440.3135500029</v>
      </c>
      <c r="L11" s="376">
        <f t="shared" si="3"/>
        <v>10207968.142189711</v>
      </c>
      <c r="M11" s="376">
        <f t="shared" si="3"/>
        <v>10634355.315456666</v>
      </c>
      <c r="N11" s="377">
        <f t="shared" si="3"/>
        <v>11169093.015962504</v>
      </c>
      <c r="U11" s="266"/>
      <c r="X11" s="267"/>
      <c r="Z11" s="12"/>
    </row>
    <row r="12" spans="1:28" ht="21" customHeight="1" x14ac:dyDescent="0.35">
      <c r="B12" s="309" t="s">
        <v>1829</v>
      </c>
      <c r="C12" s="310"/>
      <c r="D12" s="311" t="e">
        <f>#REF!</f>
        <v>#REF!</v>
      </c>
      <c r="E12" s="312" t="e">
        <f>#REF!</f>
        <v>#REF!</v>
      </c>
      <c r="F12" s="312" t="e">
        <f>#REF!</f>
        <v>#REF!</v>
      </c>
      <c r="G12" s="312" t="e">
        <f>#REF!</f>
        <v>#REF!</v>
      </c>
      <c r="H12" s="312" t="e">
        <f>#REF!</f>
        <v>#REF!</v>
      </c>
      <c r="I12" s="381">
        <f>'REV FORECAST'!J185</f>
        <v>0.23905942362424754</v>
      </c>
      <c r="J12" s="382">
        <f>'REV FORECAST'!R185</f>
        <v>0.20654261905913116</v>
      </c>
      <c r="K12" s="382">
        <f>'REV FORECAST'!S185</f>
        <v>0.20432194060417155</v>
      </c>
      <c r="L12" s="382">
        <f>'REV FORECAST'!T185</f>
        <v>0.20419383415413625</v>
      </c>
      <c r="M12" s="382">
        <f>'REV FORECAST'!U185</f>
        <v>0.20593205158801156</v>
      </c>
      <c r="N12" s="383">
        <f>'REV FORECAST'!V185</f>
        <v>0.20931624793960632</v>
      </c>
      <c r="U12" s="266"/>
      <c r="W12" s="268"/>
      <c r="X12" s="267"/>
      <c r="Z12" s="12"/>
    </row>
    <row r="13" spans="1:28" ht="21" customHeight="1" x14ac:dyDescent="0.35">
      <c r="B13" s="291" t="s">
        <v>1852</v>
      </c>
      <c r="C13" s="292"/>
      <c r="D13" s="300"/>
      <c r="E13" s="301"/>
      <c r="F13" s="301"/>
      <c r="G13" s="301"/>
      <c r="H13" s="301"/>
      <c r="I13" s="375">
        <f>'GF REV-EXP'!K2001</f>
        <v>9075898.8000000007</v>
      </c>
      <c r="J13" s="376">
        <f>'REV FORECAST'!R187</f>
        <v>9379115.4039999992</v>
      </c>
      <c r="K13" s="376">
        <f>'REV FORECAST'!S187</f>
        <v>9682210.6175200008</v>
      </c>
      <c r="L13" s="376">
        <f>'REV FORECAST'!T187</f>
        <v>9998311.833925603</v>
      </c>
      <c r="M13" s="376">
        <f>'REV FORECAST'!U187</f>
        <v>10328023.475172089</v>
      </c>
      <c r="N13" s="377">
        <f>'REV FORECAST'!V187</f>
        <v>10671979.003928166</v>
      </c>
      <c r="U13" s="266"/>
      <c r="W13" s="268"/>
      <c r="X13" s="267"/>
      <c r="Z13" s="12"/>
    </row>
    <row r="14" spans="1:28" ht="21" customHeight="1" x14ac:dyDescent="0.35">
      <c r="B14" s="322" t="s">
        <v>2544</v>
      </c>
      <c r="C14" s="323"/>
      <c r="D14" s="307"/>
      <c r="E14" s="308"/>
      <c r="F14" s="308"/>
      <c r="G14" s="308"/>
      <c r="H14" s="308"/>
      <c r="I14" s="375">
        <f>I11-I13</f>
        <v>516398.87999999896</v>
      </c>
      <c r="J14" s="376">
        <f t="shared" ref="J14:N14" si="4">J11-J13</f>
        <v>306819.8960000053</v>
      </c>
      <c r="K14" s="376">
        <f t="shared" si="4"/>
        <v>209229.69603000209</v>
      </c>
      <c r="L14" s="376">
        <f t="shared" si="4"/>
        <v>209656.30826410837</v>
      </c>
      <c r="M14" s="376">
        <f t="shared" si="4"/>
        <v>306331.84028457664</v>
      </c>
      <c r="N14" s="377">
        <f t="shared" si="4"/>
        <v>497114.01203433797</v>
      </c>
      <c r="U14" s="266"/>
      <c r="W14" s="268"/>
      <c r="X14" s="267"/>
      <c r="Z14" s="12"/>
    </row>
    <row r="15" spans="1:28" ht="25.35" customHeight="1" x14ac:dyDescent="0.25">
      <c r="B15" s="269"/>
      <c r="C15" s="270"/>
      <c r="D15" s="270"/>
      <c r="E15" s="270"/>
      <c r="F15" s="270"/>
      <c r="G15" s="270"/>
      <c r="H15" s="270"/>
      <c r="I15" s="270"/>
      <c r="J15" s="270"/>
      <c r="K15" s="270"/>
      <c r="L15" s="270"/>
      <c r="M15" s="270"/>
      <c r="N15" s="271"/>
    </row>
    <row r="16" spans="1:28" x14ac:dyDescent="0.25">
      <c r="B16" s="269"/>
      <c r="C16" s="270"/>
      <c r="D16" s="270"/>
      <c r="E16" s="270"/>
      <c r="F16" s="270"/>
      <c r="G16" s="270"/>
      <c r="H16" s="270"/>
      <c r="I16" s="270"/>
      <c r="J16" s="270"/>
      <c r="K16" s="270"/>
      <c r="L16" s="270"/>
      <c r="M16" s="270"/>
      <c r="N16" s="271"/>
    </row>
    <row r="17" spans="2:17" x14ac:dyDescent="0.25">
      <c r="B17" s="269"/>
      <c r="C17" s="270"/>
      <c r="D17" s="270"/>
      <c r="E17" s="270"/>
      <c r="F17" s="270"/>
      <c r="G17" s="270"/>
      <c r="H17" s="270"/>
      <c r="I17" s="270"/>
      <c r="J17" s="270"/>
      <c r="K17" s="270"/>
      <c r="L17" s="270"/>
      <c r="M17" s="270"/>
      <c r="N17" s="271"/>
    </row>
    <row r="18" spans="2:17" x14ac:dyDescent="0.25">
      <c r="B18" s="269"/>
      <c r="C18" s="270"/>
      <c r="D18" s="270"/>
      <c r="E18" s="270"/>
      <c r="F18" s="270"/>
      <c r="G18" s="270"/>
      <c r="H18" s="270"/>
      <c r="I18" s="270"/>
      <c r="J18" s="270"/>
      <c r="K18" s="270"/>
      <c r="L18" s="270"/>
      <c r="M18" s="270"/>
      <c r="N18" s="271"/>
    </row>
    <row r="19" spans="2:17" x14ac:dyDescent="0.25">
      <c r="B19" s="269"/>
      <c r="C19" s="270"/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1"/>
    </row>
    <row r="20" spans="2:17" x14ac:dyDescent="0.25">
      <c r="B20" s="269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1"/>
    </row>
    <row r="21" spans="2:17" x14ac:dyDescent="0.25">
      <c r="B21" s="269"/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1"/>
    </row>
    <row r="22" spans="2:17" x14ac:dyDescent="0.25">
      <c r="B22" s="269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1"/>
      <c r="Q22" s="306"/>
    </row>
    <row r="23" spans="2:17" x14ac:dyDescent="0.25">
      <c r="B23" s="269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1"/>
    </row>
    <row r="24" spans="2:17" x14ac:dyDescent="0.25">
      <c r="B24" s="269"/>
      <c r="C24" s="270"/>
      <c r="D24" s="270"/>
      <c r="E24" s="270"/>
      <c r="F24" s="270"/>
      <c r="G24" s="270"/>
      <c r="H24" s="270"/>
      <c r="I24" s="270"/>
      <c r="J24" s="270"/>
      <c r="K24" s="270"/>
      <c r="L24" s="270"/>
      <c r="M24" s="270"/>
      <c r="N24" s="271"/>
    </row>
    <row r="25" spans="2:17" x14ac:dyDescent="0.25">
      <c r="B25" s="269"/>
      <c r="C25" s="270"/>
      <c r="D25" s="270"/>
      <c r="E25" s="270"/>
      <c r="F25" s="270"/>
      <c r="G25" s="270"/>
      <c r="H25" s="270"/>
      <c r="I25" s="270"/>
      <c r="J25" s="270"/>
      <c r="K25" s="270"/>
      <c r="L25" s="270"/>
      <c r="M25" s="270"/>
      <c r="N25" s="271"/>
    </row>
    <row r="26" spans="2:17" x14ac:dyDescent="0.25">
      <c r="B26" s="269"/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1"/>
    </row>
    <row r="27" spans="2:17" x14ac:dyDescent="0.25">
      <c r="B27" s="269"/>
      <c r="C27" s="270"/>
      <c r="D27" s="270"/>
      <c r="E27" s="270"/>
      <c r="F27" s="270"/>
      <c r="G27" s="270"/>
      <c r="H27" s="270"/>
      <c r="I27" s="270"/>
      <c r="J27" s="270"/>
      <c r="K27" s="270"/>
      <c r="L27" s="270"/>
      <c r="M27" s="270"/>
      <c r="N27" s="271"/>
    </row>
    <row r="28" spans="2:17" x14ac:dyDescent="0.25">
      <c r="B28" s="269"/>
      <c r="C28" s="270"/>
      <c r="D28" s="270"/>
      <c r="E28" s="270"/>
      <c r="F28" s="270"/>
      <c r="G28" s="270"/>
      <c r="H28" s="270"/>
      <c r="I28" s="270"/>
      <c r="J28" s="270"/>
      <c r="K28" s="270"/>
      <c r="L28" s="270"/>
      <c r="M28" s="270"/>
      <c r="N28" s="271"/>
    </row>
    <row r="29" spans="2:17" x14ac:dyDescent="0.25">
      <c r="B29" s="269"/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271"/>
    </row>
    <row r="30" spans="2:17" ht="15.75" thickBot="1" x14ac:dyDescent="0.3">
      <c r="B30" s="256"/>
      <c r="C30" s="272"/>
      <c r="D30" s="272"/>
      <c r="E30" s="272"/>
      <c r="F30" s="272"/>
      <c r="G30" s="272"/>
      <c r="H30" s="272"/>
      <c r="I30" s="272"/>
      <c r="J30" s="272"/>
      <c r="K30" s="272"/>
      <c r="L30" s="272"/>
      <c r="M30" s="272"/>
      <c r="N30" s="257"/>
    </row>
    <row r="31" spans="2:17" ht="24.95" customHeight="1" x14ac:dyDescent="0.35">
      <c r="B31" s="320"/>
      <c r="C31" s="321"/>
      <c r="D31" s="321"/>
      <c r="E31" s="39"/>
      <c r="F31" s="39"/>
      <c r="G31" s="39"/>
      <c r="H31" s="39"/>
      <c r="I31" s="42"/>
      <c r="J31" s="315" t="s">
        <v>2428</v>
      </c>
      <c r="K31" s="315"/>
      <c r="L31" s="50">
        <f>'REV FORECAST'!W178</f>
        <v>3.479198904749238E-2</v>
      </c>
      <c r="N31" s="273"/>
    </row>
    <row r="32" spans="2:17" ht="24.95" customHeight="1" thickBot="1" x14ac:dyDescent="0.4">
      <c r="B32" s="338"/>
      <c r="C32" s="339"/>
      <c r="D32" s="339"/>
      <c r="E32" s="40"/>
      <c r="F32" s="41"/>
      <c r="G32" s="41"/>
      <c r="H32" s="41"/>
      <c r="I32" s="43"/>
      <c r="J32" s="316" t="s">
        <v>2429</v>
      </c>
      <c r="K32" s="316"/>
      <c r="L32" s="51">
        <f>'EXP FORECAST'!W1827</f>
        <v>3.293049019536657E-2</v>
      </c>
      <c r="M32" s="274"/>
      <c r="N32" s="275"/>
    </row>
    <row r="33" spans="1:20" s="7" customFormat="1" ht="17.100000000000001" customHeight="1" thickTop="1" x14ac:dyDescent="0.3">
      <c r="A33" s="28"/>
    </row>
    <row r="34" spans="1:20" s="7" customFormat="1" ht="24.95" customHeight="1" x14ac:dyDescent="0.3">
      <c r="A34" s="28"/>
      <c r="B34" s="53" t="s">
        <v>2463</v>
      </c>
      <c r="C34" s="53"/>
      <c r="D34" s="53"/>
      <c r="E34" s="53"/>
      <c r="F34" s="53"/>
      <c r="G34" s="53"/>
      <c r="H34" s="53"/>
      <c r="J34" s="8" t="s">
        <v>2541</v>
      </c>
      <c r="K34" s="8" t="s">
        <v>2542</v>
      </c>
      <c r="L34" s="7" t="s">
        <v>2464</v>
      </c>
      <c r="M34" s="53"/>
      <c r="N34" s="53"/>
    </row>
    <row r="35" spans="1:20" s="7" customFormat="1" ht="24.95" customHeight="1" x14ac:dyDescent="0.3">
      <c r="A35" s="28"/>
      <c r="B35" s="53" t="s">
        <v>4</v>
      </c>
      <c r="C35" s="53"/>
      <c r="D35" s="53"/>
      <c r="E35" s="53"/>
      <c r="F35" s="53"/>
      <c r="G35" s="53"/>
      <c r="H35" s="53"/>
      <c r="J35" s="54">
        <f>'REVENUE HISTORY'!X162</f>
        <v>5.9308863238891139E-2</v>
      </c>
      <c r="K35" s="23">
        <f>'REV FORECAST'!K178</f>
        <v>4.7989502679738137E-2</v>
      </c>
      <c r="L35" s="54">
        <f>L31</f>
        <v>3.479198904749238E-2</v>
      </c>
      <c r="M35" s="53"/>
      <c r="N35" s="53"/>
    </row>
    <row r="36" spans="1:20" s="7" customFormat="1" ht="24.95" customHeight="1" x14ac:dyDescent="0.3">
      <c r="A36" s="28"/>
      <c r="B36" s="53" t="s">
        <v>1736</v>
      </c>
      <c r="C36" s="53"/>
      <c r="D36" s="53"/>
      <c r="E36" s="53"/>
      <c r="F36" s="53"/>
      <c r="G36" s="53"/>
      <c r="H36" s="53"/>
      <c r="J36" s="54">
        <f>'EXPENDITURE HISTORY'!W1700</f>
        <v>9.7952641899396301E-2</v>
      </c>
      <c r="K36" s="23">
        <v>5.0599999999999999E-2</v>
      </c>
      <c r="L36" s="54">
        <f>L32</f>
        <v>3.293049019536657E-2</v>
      </c>
      <c r="M36" s="53"/>
      <c r="N36" s="53"/>
    </row>
    <row r="37" spans="1:20" s="7" customFormat="1" ht="17.100000000000001" customHeight="1" x14ac:dyDescent="0.3">
      <c r="A37" s="28"/>
    </row>
    <row r="38" spans="1:20" s="7" customFormat="1" ht="17.100000000000001" customHeight="1" x14ac:dyDescent="0.3">
      <c r="A38" s="28"/>
    </row>
    <row r="39" spans="1:20" s="7" customFormat="1" ht="17.100000000000001" customHeight="1" x14ac:dyDescent="0.3">
      <c r="A39" s="28"/>
    </row>
    <row r="40" spans="1:20" s="7" customFormat="1" ht="45" customHeight="1" x14ac:dyDescent="0.35">
      <c r="A40" s="28"/>
      <c r="J40" s="46" t="s">
        <v>2430</v>
      </c>
      <c r="K40" s="47" t="s">
        <v>2431</v>
      </c>
      <c r="L40" s="47" t="s">
        <v>2432</v>
      </c>
    </row>
    <row r="41" spans="1:20" s="14" customFormat="1" ht="35.1" customHeight="1" x14ac:dyDescent="0.35">
      <c r="A41" s="29"/>
      <c r="B41" s="337" t="s">
        <v>2434</v>
      </c>
      <c r="C41" s="337"/>
      <c r="D41" s="276"/>
      <c r="E41" s="276"/>
      <c r="F41" s="20"/>
      <c r="G41" s="20"/>
      <c r="J41" s="44">
        <v>299336</v>
      </c>
      <c r="K41" s="45">
        <f>J41*B3/100</f>
        <v>1483.8863793600001</v>
      </c>
      <c r="L41" s="45">
        <f>K41/12</f>
        <v>123.65719828</v>
      </c>
      <c r="T41" s="20"/>
    </row>
    <row r="42" spans="1:20" s="14" customFormat="1" ht="35.1" customHeight="1" x14ac:dyDescent="0.35">
      <c r="A42" s="29"/>
      <c r="B42" s="48"/>
      <c r="C42" s="48"/>
      <c r="D42" s="276"/>
      <c r="E42" s="276"/>
      <c r="F42" s="20"/>
      <c r="G42" s="20"/>
      <c r="J42" s="44"/>
      <c r="K42" s="45"/>
      <c r="L42" s="45"/>
      <c r="T42" s="20"/>
    </row>
    <row r="43" spans="1:20" s="14" customFormat="1" ht="35.1" customHeight="1" x14ac:dyDescent="0.35">
      <c r="A43" s="29"/>
      <c r="B43" s="337" t="s">
        <v>2434</v>
      </c>
      <c r="C43" s="337"/>
      <c r="D43" s="276"/>
      <c r="E43" s="276"/>
      <c r="F43" s="20"/>
      <c r="G43" s="20"/>
      <c r="J43" s="44">
        <v>299336</v>
      </c>
      <c r="K43" s="45">
        <f>+K41</f>
        <v>1483.8863793600001</v>
      </c>
      <c r="L43" s="45">
        <f>+L41</f>
        <v>123.65719828</v>
      </c>
      <c r="T43" s="20"/>
    </row>
    <row r="44" spans="1:20" s="14" customFormat="1" ht="5.0999999999999996" customHeight="1" x14ac:dyDescent="0.2">
      <c r="A44" s="29"/>
      <c r="B44" s="245"/>
      <c r="C44" s="21"/>
      <c r="D44" s="276"/>
      <c r="E44" s="276"/>
      <c r="F44" s="20"/>
      <c r="G44" s="20"/>
      <c r="T44" s="20"/>
    </row>
    <row r="45" spans="1:20" s="14" customFormat="1" ht="15" customHeight="1" x14ac:dyDescent="0.25">
      <c r="A45" s="29"/>
      <c r="B45" s="341"/>
      <c r="C45" s="342"/>
      <c r="D45" s="276"/>
      <c r="E45" s="276"/>
      <c r="F45" s="20"/>
      <c r="G45" s="20"/>
      <c r="K45" s="49">
        <f>K41-K43</f>
        <v>0</v>
      </c>
      <c r="L45" s="49">
        <f>L41-L43</f>
        <v>0</v>
      </c>
      <c r="T45" s="20"/>
    </row>
    <row r="46" spans="1:20" s="14" customFormat="1" ht="13.35" customHeight="1" x14ac:dyDescent="0.2">
      <c r="A46" s="29"/>
      <c r="B46" s="341"/>
      <c r="C46" s="342"/>
      <c r="D46" s="276"/>
      <c r="E46" s="276"/>
      <c r="F46" s="20"/>
      <c r="G46" s="20"/>
      <c r="T46" s="20"/>
    </row>
    <row r="47" spans="1:20" s="14" customFormat="1" ht="13.35" customHeight="1" thickBot="1" x14ac:dyDescent="0.25">
      <c r="A47" s="29"/>
      <c r="B47" s="341"/>
      <c r="C47" s="342"/>
      <c r="D47" s="276"/>
      <c r="E47" s="276"/>
    </row>
    <row r="48" spans="1:20" s="14" customFormat="1" ht="25.35" customHeight="1" thickBot="1" x14ac:dyDescent="0.35">
      <c r="A48" s="29"/>
      <c r="B48" s="245"/>
      <c r="C48" s="21"/>
      <c r="D48" s="276"/>
      <c r="E48" s="276"/>
      <c r="H48" s="258">
        <v>2021</v>
      </c>
      <c r="I48" s="277">
        <v>2024</v>
      </c>
      <c r="J48" s="277">
        <v>2025</v>
      </c>
      <c r="K48" s="278">
        <v>2026</v>
      </c>
      <c r="L48" s="279">
        <v>2027</v>
      </c>
      <c r="M48" s="279">
        <v>2028</v>
      </c>
      <c r="N48" s="279">
        <v>2029</v>
      </c>
    </row>
    <row r="49" spans="1:14" s="1" customFormat="1" ht="25.35" customHeight="1" x14ac:dyDescent="0.3">
      <c r="A49" s="24" t="s">
        <v>1852</v>
      </c>
      <c r="B49" s="280"/>
      <c r="C49" s="280"/>
      <c r="D49" s="281" t="e">
        <f>D7*0.2</f>
        <v>#REF!</v>
      </c>
      <c r="E49" s="282"/>
      <c r="F49" s="282" t="e">
        <f>F7*0.2</f>
        <v>#REF!</v>
      </c>
      <c r="G49" s="282"/>
      <c r="H49" s="282" t="e">
        <f>H7*0.2</f>
        <v>#REF!</v>
      </c>
      <c r="I49" s="281">
        <f>'GF REV-EXP'!K2001</f>
        <v>9075898.8000000007</v>
      </c>
      <c r="J49" s="281">
        <f>'REV FORECAST'!R187</f>
        <v>9379115.4039999992</v>
      </c>
      <c r="K49" s="281">
        <f>'REV FORECAST'!S187</f>
        <v>9682210.6175200008</v>
      </c>
      <c r="L49" s="281">
        <f>'REV FORECAST'!T187</f>
        <v>9998311.833925603</v>
      </c>
      <c r="M49" s="281">
        <f>'REV FORECAST'!U187</f>
        <v>10328023.475172089</v>
      </c>
      <c r="N49" s="281">
        <f>'REV FORECAST'!V187</f>
        <v>10671979.003928166</v>
      </c>
    </row>
    <row r="50" spans="1:14" x14ac:dyDescent="0.25">
      <c r="I50" s="27"/>
      <c r="J50" s="27"/>
      <c r="K50" s="27"/>
      <c r="L50" s="27"/>
      <c r="M50" s="27"/>
      <c r="N50" s="27"/>
    </row>
    <row r="67" spans="3:14" ht="35.1" customHeight="1" x14ac:dyDescent="0.3">
      <c r="D67" s="283"/>
      <c r="E67" s="283"/>
      <c r="F67" s="284"/>
      <c r="G67" s="284"/>
      <c r="H67" s="284"/>
      <c r="I67" s="284"/>
      <c r="J67" s="284"/>
      <c r="K67" s="284"/>
      <c r="L67" s="284"/>
      <c r="M67" s="284"/>
      <c r="N67" s="284"/>
    </row>
    <row r="68" spans="3:14" ht="35.1" customHeight="1" x14ac:dyDescent="0.3">
      <c r="D68" s="283"/>
      <c r="E68" s="283"/>
      <c r="F68" s="284"/>
      <c r="G68" s="284"/>
      <c r="H68" s="284"/>
      <c r="I68" s="284"/>
      <c r="J68" s="284"/>
      <c r="K68" s="284"/>
      <c r="L68" s="284"/>
      <c r="M68" s="284"/>
      <c r="N68" s="284"/>
    </row>
    <row r="69" spans="3:14" ht="35.1" customHeight="1" x14ac:dyDescent="0.3">
      <c r="D69" s="285"/>
      <c r="E69" s="285"/>
      <c r="F69" s="284"/>
      <c r="G69" s="284"/>
      <c r="H69" s="284"/>
      <c r="I69" s="284"/>
      <c r="J69" s="284"/>
      <c r="K69" s="284"/>
      <c r="L69" s="284"/>
      <c r="M69" s="284"/>
      <c r="N69" s="284"/>
    </row>
    <row r="74" spans="3:14" ht="18.75" x14ac:dyDescent="0.3">
      <c r="C74" s="1"/>
      <c r="D74" s="22"/>
      <c r="E74" s="22"/>
      <c r="K74" s="284"/>
      <c r="L74" s="284"/>
      <c r="M74" s="284"/>
      <c r="N74" s="284"/>
    </row>
    <row r="75" spans="3:14" ht="18.75" x14ac:dyDescent="0.3">
      <c r="C75" s="1"/>
      <c r="D75" s="22"/>
      <c r="E75" s="22"/>
    </row>
    <row r="76" spans="3:14" ht="18.75" x14ac:dyDescent="0.3">
      <c r="C76" s="1"/>
      <c r="D76" s="22"/>
      <c r="E76" s="22"/>
    </row>
    <row r="77" spans="3:14" ht="18.75" x14ac:dyDescent="0.3">
      <c r="C77" s="1"/>
      <c r="D77" s="22"/>
      <c r="E77" s="22"/>
    </row>
    <row r="78" spans="3:14" ht="18.75" x14ac:dyDescent="0.3">
      <c r="C78" s="1"/>
      <c r="D78" s="22"/>
      <c r="E78" s="22"/>
    </row>
    <row r="162" spans="2:5" ht="15.75" thickBot="1" x14ac:dyDescent="0.3"/>
    <row r="163" spans="2:5" ht="15.75" thickBot="1" x14ac:dyDescent="0.3">
      <c r="B163" s="324"/>
      <c r="C163" s="325"/>
      <c r="D163" s="286"/>
      <c r="E163" s="276"/>
    </row>
    <row r="164" spans="2:5" ht="15.75" thickBot="1" x14ac:dyDescent="0.3">
      <c r="B164" s="324"/>
      <c r="C164" s="325"/>
      <c r="D164" s="286"/>
      <c r="E164" s="276"/>
    </row>
    <row r="172" spans="2:5" ht="19.5" thickBot="1" x14ac:dyDescent="0.35">
      <c r="B172" s="7"/>
      <c r="C172" s="7"/>
      <c r="D172" s="7"/>
      <c r="E172" s="7"/>
    </row>
    <row r="173" spans="2:5" ht="15.75" thickBot="1" x14ac:dyDescent="0.3">
      <c r="B173" s="324"/>
      <c r="C173" s="325"/>
      <c r="D173" s="286"/>
      <c r="E173" s="276"/>
    </row>
    <row r="174" spans="2:5" ht="15.75" thickBot="1" x14ac:dyDescent="0.3">
      <c r="B174" s="324"/>
      <c r="C174" s="325"/>
      <c r="D174" s="287"/>
      <c r="E174" s="276"/>
    </row>
    <row r="175" spans="2:5" ht="15.75" thickBot="1" x14ac:dyDescent="0.3">
      <c r="B175" s="324"/>
      <c r="C175" s="340"/>
      <c r="D175" s="286"/>
      <c r="E175" s="276"/>
    </row>
    <row r="176" spans="2:5" ht="15.75" thickBot="1" x14ac:dyDescent="0.3">
      <c r="B176" s="324"/>
      <c r="C176" s="340"/>
      <c r="D176" s="287"/>
      <c r="E176" s="276"/>
    </row>
    <row r="177" spans="2:5" ht="15.75" thickBot="1" x14ac:dyDescent="0.3">
      <c r="B177" s="324"/>
      <c r="C177" s="325"/>
      <c r="D177" s="286"/>
      <c r="E177" s="276"/>
    </row>
    <row r="178" spans="2:5" ht="15.75" thickBot="1" x14ac:dyDescent="0.3">
      <c r="B178" s="324"/>
      <c r="C178" s="325"/>
      <c r="D178" s="287"/>
      <c r="E178" s="276"/>
    </row>
    <row r="179" spans="2:5" ht="15.75" thickBot="1" x14ac:dyDescent="0.3">
      <c r="B179" s="324"/>
      <c r="C179" s="325"/>
      <c r="D179" s="286"/>
      <c r="E179" s="276"/>
    </row>
    <row r="180" spans="2:5" ht="15.75" thickBot="1" x14ac:dyDescent="0.3">
      <c r="B180" s="324"/>
      <c r="C180" s="325"/>
      <c r="D180" s="287"/>
      <c r="E180" s="276"/>
    </row>
    <row r="181" spans="2:5" ht="15.75" thickBot="1" x14ac:dyDescent="0.3">
      <c r="B181" s="324"/>
      <c r="C181" s="325"/>
      <c r="D181" s="286"/>
      <c r="E181" s="276"/>
    </row>
    <row r="182" spans="2:5" ht="15.75" thickBot="1" x14ac:dyDescent="0.3">
      <c r="B182" s="324"/>
      <c r="C182" s="325"/>
      <c r="D182" s="287"/>
      <c r="E182" s="276"/>
    </row>
    <row r="183" spans="2:5" ht="15.75" thickBot="1" x14ac:dyDescent="0.3">
      <c r="B183" s="324"/>
      <c r="C183" s="325"/>
      <c r="D183" s="286"/>
      <c r="E183" s="276"/>
    </row>
    <row r="184" spans="2:5" ht="25.35" customHeight="1" thickBot="1" x14ac:dyDescent="0.35">
      <c r="B184" s="288"/>
      <c r="C184" s="289"/>
      <c r="D184" s="290"/>
      <c r="E184" s="281"/>
    </row>
    <row r="185" spans="2:5" ht="15.75" thickTop="1" x14ac:dyDescent="0.25"/>
  </sheetData>
  <mergeCells count="32">
    <mergeCell ref="B183:C183"/>
    <mergeCell ref="B32:D32"/>
    <mergeCell ref="B178:C178"/>
    <mergeCell ref="B179:C179"/>
    <mergeCell ref="B180:C180"/>
    <mergeCell ref="B181:C181"/>
    <mergeCell ref="B182:C182"/>
    <mergeCell ref="B173:C173"/>
    <mergeCell ref="B174:C174"/>
    <mergeCell ref="B175:C175"/>
    <mergeCell ref="B176:C176"/>
    <mergeCell ref="B177:C177"/>
    <mergeCell ref="B41:C41"/>
    <mergeCell ref="B45:C45"/>
    <mergeCell ref="B47:C47"/>
    <mergeCell ref="B46:C46"/>
    <mergeCell ref="B163:C163"/>
    <mergeCell ref="B164:C164"/>
    <mergeCell ref="B2:N2"/>
    <mergeCell ref="B3:N3"/>
    <mergeCell ref="B4:N4"/>
    <mergeCell ref="B8:C8"/>
    <mergeCell ref="B43:C43"/>
    <mergeCell ref="O5:R5"/>
    <mergeCell ref="J31:K31"/>
    <mergeCell ref="J32:K32"/>
    <mergeCell ref="B1:N1"/>
    <mergeCell ref="B31:D31"/>
    <mergeCell ref="B14:C14"/>
    <mergeCell ref="B10:C10"/>
    <mergeCell ref="B11:C11"/>
    <mergeCell ref="B9:C9"/>
  </mergeCells>
  <conditionalFormatting sqref="D8:H8 J8:N8">
    <cfRule type="cellIs" dxfId="3" priority="8" operator="lessThan">
      <formula>0</formula>
    </cfRule>
  </conditionalFormatting>
  <conditionalFormatting sqref="D12:N12">
    <cfRule type="cellIs" dxfId="2" priority="2" operator="lessThan">
      <formula>0</formula>
    </cfRule>
  </conditionalFormatting>
  <printOptions horizontalCentered="1"/>
  <pageMargins left="0" right="0" top="0.25" bottom="0" header="0.3" footer="0.3"/>
  <pageSetup paperSize="17" orientation="landscape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623F6-C92A-4A5C-B06E-933F8B3F9C1C}">
  <sheetPr>
    <tabColor rgb="FF00B0F0"/>
  </sheetPr>
  <dimension ref="A1:Y188"/>
  <sheetViews>
    <sheetView zoomScale="110" zoomScaleNormal="110" workbookViewId="0">
      <pane xSplit="3" ySplit="3" topLeftCell="J4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L9" sqref="L9"/>
    </sheetView>
  </sheetViews>
  <sheetFormatPr defaultRowHeight="15" customHeight="1" x14ac:dyDescent="0.2"/>
  <cols>
    <col min="1" max="1" width="9.140625" style="14"/>
    <col min="2" max="2" width="16.28515625" style="14" bestFit="1" customWidth="1"/>
    <col min="3" max="3" width="45" style="14" customWidth="1"/>
    <col min="4" max="9" width="15.5703125" style="88" customWidth="1"/>
    <col min="10" max="10" width="18.140625" style="88" bestFit="1" customWidth="1"/>
    <col min="11" max="11" width="14.5703125" style="14" bestFit="1" customWidth="1"/>
    <col min="12" max="12" width="9.28515625" style="14" bestFit="1" customWidth="1"/>
    <col min="13" max="17" width="8.7109375" style="14" customWidth="1"/>
    <col min="18" max="22" width="13.5703125" style="88" bestFit="1" customWidth="1"/>
    <col min="23" max="23" width="15.28515625" style="14" bestFit="1" customWidth="1"/>
    <col min="24" max="16384" width="9.140625" style="14"/>
  </cols>
  <sheetData>
    <row r="1" spans="1:23" ht="15" customHeight="1" x14ac:dyDescent="0.2">
      <c r="A1" s="344" t="s">
        <v>0</v>
      </c>
      <c r="B1" s="344"/>
      <c r="C1" s="344"/>
      <c r="D1" s="345"/>
      <c r="E1" s="345"/>
      <c r="F1" s="345"/>
      <c r="G1" s="345"/>
      <c r="H1" s="345"/>
      <c r="I1" s="345"/>
      <c r="J1" s="345"/>
      <c r="R1" s="14"/>
      <c r="S1" s="14"/>
      <c r="T1" s="14"/>
      <c r="U1" s="14"/>
      <c r="V1" s="14"/>
    </row>
    <row r="2" spans="1:23" ht="15" customHeight="1" x14ac:dyDescent="0.2">
      <c r="D2" s="71"/>
      <c r="E2" s="71"/>
      <c r="F2" s="71"/>
      <c r="G2" s="71"/>
      <c r="H2" s="71"/>
      <c r="I2" s="71"/>
      <c r="J2" s="71"/>
      <c r="L2" s="346" t="s">
        <v>2433</v>
      </c>
      <c r="M2" s="346"/>
      <c r="N2" s="346"/>
      <c r="O2" s="346"/>
      <c r="P2" s="346"/>
      <c r="R2" s="71"/>
      <c r="S2" s="71"/>
      <c r="T2" s="71"/>
      <c r="U2" s="71"/>
      <c r="V2" s="71"/>
    </row>
    <row r="3" spans="1:23" ht="28.5" customHeight="1" x14ac:dyDescent="0.2">
      <c r="A3" s="73"/>
      <c r="B3" s="73" t="s">
        <v>1</v>
      </c>
      <c r="C3" s="73" t="s">
        <v>2</v>
      </c>
      <c r="D3" s="74" t="s">
        <v>2017</v>
      </c>
      <c r="E3" s="74" t="s">
        <v>2018</v>
      </c>
      <c r="F3" s="74" t="s">
        <v>2156</v>
      </c>
      <c r="G3" s="74" t="s">
        <v>2157</v>
      </c>
      <c r="H3" s="74" t="s">
        <v>2468</v>
      </c>
      <c r="I3" s="74" t="s">
        <v>2467</v>
      </c>
      <c r="J3" s="75" t="s">
        <v>2466</v>
      </c>
      <c r="L3" s="72" t="s">
        <v>2323</v>
      </c>
      <c r="M3" s="76" t="s">
        <v>2324</v>
      </c>
      <c r="N3" s="76" t="s">
        <v>2325</v>
      </c>
      <c r="O3" s="76" t="s">
        <v>2326</v>
      </c>
      <c r="P3" s="76" t="s">
        <v>2469</v>
      </c>
      <c r="R3" s="75" t="s">
        <v>2323</v>
      </c>
      <c r="S3" s="75" t="s">
        <v>2324</v>
      </c>
      <c r="T3" s="75" t="s">
        <v>2325</v>
      </c>
      <c r="U3" s="75" t="s">
        <v>2326</v>
      </c>
      <c r="V3" s="75" t="s">
        <v>2469</v>
      </c>
    </row>
    <row r="4" spans="1:23" ht="15" customHeight="1" x14ac:dyDescent="0.2">
      <c r="D4" s="71"/>
      <c r="E4" s="71"/>
      <c r="F4" s="71"/>
      <c r="G4" s="71"/>
      <c r="H4" s="71"/>
      <c r="I4" s="71"/>
      <c r="J4" s="71"/>
      <c r="R4" s="71"/>
      <c r="S4" s="71"/>
      <c r="T4" s="71"/>
      <c r="U4" s="71"/>
      <c r="V4" s="71"/>
    </row>
    <row r="5" spans="1:23" ht="15" customHeight="1" x14ac:dyDescent="0.2">
      <c r="A5" s="347" t="s">
        <v>3</v>
      </c>
      <c r="B5" s="347"/>
      <c r="C5" s="347"/>
      <c r="D5" s="71"/>
      <c r="E5" s="71"/>
      <c r="F5" s="71"/>
      <c r="G5" s="71"/>
      <c r="H5" s="71"/>
      <c r="I5" s="71"/>
      <c r="J5" s="71"/>
      <c r="R5" s="71"/>
      <c r="S5" s="71"/>
      <c r="T5" s="71"/>
      <c r="U5" s="71"/>
      <c r="V5" s="71"/>
    </row>
    <row r="6" spans="1:23" ht="15" customHeight="1" x14ac:dyDescent="0.2">
      <c r="A6" s="343" t="s">
        <v>4</v>
      </c>
      <c r="B6" s="343"/>
      <c r="C6" s="343"/>
      <c r="D6" s="71"/>
      <c r="E6" s="71"/>
      <c r="F6" s="71"/>
      <c r="G6" s="71"/>
      <c r="H6" s="71"/>
      <c r="I6" s="71"/>
      <c r="J6" s="71"/>
      <c r="R6" s="71"/>
      <c r="S6" s="71"/>
      <c r="T6" s="71"/>
      <c r="U6" s="71"/>
      <c r="V6" s="71"/>
    </row>
    <row r="7" spans="1:23" ht="15" customHeight="1" x14ac:dyDescent="0.2">
      <c r="A7" s="349" t="s">
        <v>5</v>
      </c>
      <c r="B7" s="349"/>
      <c r="C7" s="349"/>
      <c r="D7" s="71"/>
      <c r="E7" s="71"/>
      <c r="F7" s="71"/>
      <c r="G7" s="71"/>
      <c r="H7" s="71"/>
      <c r="I7" s="71"/>
      <c r="J7" s="71"/>
      <c r="R7" s="71"/>
      <c r="S7" s="71"/>
      <c r="T7" s="71"/>
      <c r="U7" s="71"/>
      <c r="V7" s="71"/>
    </row>
    <row r="8" spans="1:23" ht="15" customHeight="1" x14ac:dyDescent="0.2">
      <c r="A8" s="348" t="s">
        <v>6</v>
      </c>
      <c r="B8" s="348"/>
      <c r="C8" s="348"/>
      <c r="D8" s="71"/>
      <c r="E8" s="71"/>
      <c r="F8" s="71"/>
      <c r="G8" s="71"/>
      <c r="H8" s="71"/>
      <c r="I8" s="71"/>
      <c r="J8" s="71"/>
      <c r="R8" s="71"/>
      <c r="S8" s="71"/>
      <c r="T8" s="71"/>
      <c r="U8" s="71"/>
      <c r="V8" s="71"/>
    </row>
    <row r="9" spans="1:23" ht="15" customHeight="1" x14ac:dyDescent="0.2">
      <c r="B9" s="77" t="s">
        <v>7</v>
      </c>
      <c r="C9" s="77" t="s">
        <v>8</v>
      </c>
      <c r="D9" s="78">
        <v>14364525.880000001</v>
      </c>
      <c r="E9" s="78">
        <v>16890948.59</v>
      </c>
      <c r="F9" s="78">
        <v>17952807.079999998</v>
      </c>
      <c r="G9" s="78">
        <v>18246815.530000001</v>
      </c>
      <c r="H9" s="78">
        <v>20239240</v>
      </c>
      <c r="I9" s="88">
        <v>20239240</v>
      </c>
      <c r="J9" s="88">
        <v>21068810</v>
      </c>
      <c r="L9" s="80">
        <v>3.5000000000000003E-2</v>
      </c>
      <c r="M9" s="80">
        <f t="shared" ref="M9" si="0">L9</f>
        <v>3.5000000000000003E-2</v>
      </c>
      <c r="N9" s="80">
        <f t="shared" ref="N9" si="1">M9</f>
        <v>3.5000000000000003E-2</v>
      </c>
      <c r="O9" s="80">
        <f t="shared" ref="O9" si="2">N9</f>
        <v>3.5000000000000003E-2</v>
      </c>
      <c r="P9" s="80">
        <f t="shared" ref="P9" si="3">O9</f>
        <v>3.5000000000000003E-2</v>
      </c>
      <c r="R9" s="88">
        <f t="shared" ref="R9:R23" si="4">J9*(1+L9)</f>
        <v>21806218.349999998</v>
      </c>
      <c r="S9" s="88">
        <f t="shared" ref="S9" si="5">R9*(1+M9)</f>
        <v>22569435.992249995</v>
      </c>
      <c r="T9" s="88">
        <f t="shared" ref="T9" si="6">S9*(1+N9)</f>
        <v>23359366.251978744</v>
      </c>
      <c r="U9" s="88">
        <f t="shared" ref="U9" si="7">T9*(1+O9)</f>
        <v>24176944.070797998</v>
      </c>
      <c r="V9" s="88">
        <f t="shared" ref="V9" si="8">U9*(1+P9)</f>
        <v>25023137.113275927</v>
      </c>
    </row>
    <row r="10" spans="1:23" ht="15" customHeight="1" x14ac:dyDescent="0.2">
      <c r="B10" s="77" t="s">
        <v>9</v>
      </c>
      <c r="C10" s="77" t="s">
        <v>10</v>
      </c>
      <c r="D10" s="78">
        <v>-53843.9</v>
      </c>
      <c r="E10" s="78">
        <v>-66783.83</v>
      </c>
      <c r="F10" s="78">
        <v>-86783.82</v>
      </c>
      <c r="G10" s="78">
        <v>-82182.75</v>
      </c>
      <c r="H10" s="78">
        <v>-87000</v>
      </c>
      <c r="I10" s="88">
        <v>-40000</v>
      </c>
      <c r="J10" s="88">
        <v>-28000</v>
      </c>
      <c r="L10" s="80">
        <v>0.01</v>
      </c>
      <c r="M10" s="80">
        <f t="shared" ref="M10:P23" si="9">L10</f>
        <v>0.01</v>
      </c>
      <c r="N10" s="80">
        <f t="shared" si="9"/>
        <v>0.01</v>
      </c>
      <c r="O10" s="80">
        <f t="shared" si="9"/>
        <v>0.01</v>
      </c>
      <c r="P10" s="80">
        <f t="shared" si="9"/>
        <v>0.01</v>
      </c>
      <c r="R10" s="88">
        <f t="shared" si="4"/>
        <v>-28280</v>
      </c>
      <c r="S10" s="88">
        <f t="shared" ref="S10:S23" si="10">R10*(1+M10)</f>
        <v>-28562.799999999999</v>
      </c>
      <c r="T10" s="88">
        <f t="shared" ref="T10:T23" si="11">S10*(1+N10)</f>
        <v>-28848.428</v>
      </c>
      <c r="U10" s="88">
        <f t="shared" ref="U10:U23" si="12">T10*(1+O10)</f>
        <v>-29136.91228</v>
      </c>
      <c r="V10" s="88">
        <f t="shared" ref="V10:V23" si="13">U10*(1+P10)</f>
        <v>-29428.281402799999</v>
      </c>
    </row>
    <row r="11" spans="1:23" ht="15" customHeight="1" x14ac:dyDescent="0.2">
      <c r="B11" s="77" t="s">
        <v>2158</v>
      </c>
      <c r="C11" s="77" t="s">
        <v>2159</v>
      </c>
      <c r="D11" s="78">
        <v>0</v>
      </c>
      <c r="E11" s="78">
        <v>0</v>
      </c>
      <c r="F11" s="78">
        <v>77061.259999999995</v>
      </c>
      <c r="G11" s="78">
        <v>-304945.45</v>
      </c>
      <c r="H11" s="78">
        <v>0</v>
      </c>
      <c r="I11" s="88">
        <v>-173000</v>
      </c>
      <c r="J11" s="88">
        <v>-200000</v>
      </c>
      <c r="L11" s="80">
        <v>0.01</v>
      </c>
      <c r="M11" s="80">
        <f t="shared" si="9"/>
        <v>0.01</v>
      </c>
      <c r="N11" s="80">
        <f t="shared" si="9"/>
        <v>0.01</v>
      </c>
      <c r="O11" s="80">
        <f t="shared" si="9"/>
        <v>0.01</v>
      </c>
      <c r="P11" s="80">
        <f t="shared" si="9"/>
        <v>0.01</v>
      </c>
      <c r="R11" s="88">
        <f t="shared" si="4"/>
        <v>-202000</v>
      </c>
      <c r="S11" s="88">
        <f t="shared" si="10"/>
        <v>-204020</v>
      </c>
      <c r="T11" s="88">
        <f t="shared" si="11"/>
        <v>-206060.2</v>
      </c>
      <c r="U11" s="88">
        <f t="shared" si="12"/>
        <v>-208120.80200000003</v>
      </c>
      <c r="V11" s="88">
        <f t="shared" si="13"/>
        <v>-210202.01002000002</v>
      </c>
    </row>
    <row r="12" spans="1:23" ht="15" customHeight="1" x14ac:dyDescent="0.2">
      <c r="B12" s="77" t="s">
        <v>11</v>
      </c>
      <c r="C12" s="77" t="s">
        <v>12</v>
      </c>
      <c r="D12" s="78">
        <v>832.11</v>
      </c>
      <c r="E12" s="78">
        <v>-14044.49</v>
      </c>
      <c r="F12" s="78">
        <v>96167.95</v>
      </c>
      <c r="G12" s="78">
        <v>-12999.54</v>
      </c>
      <c r="H12" s="78">
        <v>50000</v>
      </c>
      <c r="I12" s="88">
        <v>65000</v>
      </c>
      <c r="J12" s="88">
        <v>100000</v>
      </c>
      <c r="L12" s="80">
        <v>3.5000000000000003E-2</v>
      </c>
      <c r="M12" s="80">
        <f t="shared" si="9"/>
        <v>3.5000000000000003E-2</v>
      </c>
      <c r="N12" s="80">
        <f t="shared" si="9"/>
        <v>3.5000000000000003E-2</v>
      </c>
      <c r="O12" s="80">
        <f t="shared" si="9"/>
        <v>3.5000000000000003E-2</v>
      </c>
      <c r="P12" s="80">
        <f t="shared" si="9"/>
        <v>3.5000000000000003E-2</v>
      </c>
      <c r="R12" s="88">
        <f t="shared" si="4"/>
        <v>103499.99999999999</v>
      </c>
      <c r="S12" s="88">
        <f t="shared" si="10"/>
        <v>107122.49999999997</v>
      </c>
      <c r="T12" s="88">
        <f t="shared" si="11"/>
        <v>110871.78749999996</v>
      </c>
      <c r="U12" s="88">
        <f t="shared" si="12"/>
        <v>114752.30006249995</v>
      </c>
      <c r="V12" s="88">
        <f t="shared" si="13"/>
        <v>118768.63056468744</v>
      </c>
    </row>
    <row r="13" spans="1:23" ht="15" customHeight="1" x14ac:dyDescent="0.2">
      <c r="B13" s="77" t="s">
        <v>2160</v>
      </c>
      <c r="C13" s="77" t="s">
        <v>2161</v>
      </c>
      <c r="D13" s="78">
        <v>0</v>
      </c>
      <c r="E13" s="78">
        <v>0</v>
      </c>
      <c r="F13" s="78">
        <v>0</v>
      </c>
      <c r="G13" s="78">
        <v>-116875.13</v>
      </c>
      <c r="H13" s="78">
        <v>0</v>
      </c>
      <c r="I13" s="88">
        <v>-50400</v>
      </c>
      <c r="J13" s="88">
        <v>-75000</v>
      </c>
      <c r="L13" s="80">
        <v>0.01</v>
      </c>
      <c r="M13" s="80">
        <f t="shared" si="9"/>
        <v>0.01</v>
      </c>
      <c r="N13" s="80">
        <f t="shared" si="9"/>
        <v>0.01</v>
      </c>
      <c r="O13" s="80">
        <f t="shared" si="9"/>
        <v>0.01</v>
      </c>
      <c r="P13" s="80">
        <f t="shared" si="9"/>
        <v>0.01</v>
      </c>
      <c r="R13" s="88">
        <f t="shared" si="4"/>
        <v>-75750</v>
      </c>
      <c r="S13" s="88">
        <f t="shared" si="10"/>
        <v>-76507.5</v>
      </c>
      <c r="T13" s="88">
        <f t="shared" si="11"/>
        <v>-77272.574999999997</v>
      </c>
      <c r="U13" s="88">
        <f t="shared" si="12"/>
        <v>-78045.300749999995</v>
      </c>
      <c r="V13" s="88">
        <f t="shared" si="13"/>
        <v>-78825.753757500002</v>
      </c>
    </row>
    <row r="14" spans="1:23" ht="15" customHeight="1" x14ac:dyDescent="0.2">
      <c r="B14" s="77" t="s">
        <v>13</v>
      </c>
      <c r="C14" s="77" t="s">
        <v>14</v>
      </c>
      <c r="D14" s="78">
        <v>56006.48</v>
      </c>
      <c r="E14" s="78">
        <v>58536.85</v>
      </c>
      <c r="F14" s="78">
        <v>52923.48</v>
      </c>
      <c r="G14" s="78">
        <v>59951.96</v>
      </c>
      <c r="H14" s="78">
        <v>50000</v>
      </c>
      <c r="I14" s="88">
        <v>60000</v>
      </c>
      <c r="J14" s="88">
        <v>60000</v>
      </c>
      <c r="K14" s="82"/>
      <c r="L14" s="80">
        <v>0.03</v>
      </c>
      <c r="M14" s="80">
        <f t="shared" si="9"/>
        <v>0.03</v>
      </c>
      <c r="N14" s="80">
        <f t="shared" si="9"/>
        <v>0.03</v>
      </c>
      <c r="O14" s="80">
        <f t="shared" si="9"/>
        <v>0.03</v>
      </c>
      <c r="P14" s="80">
        <f t="shared" si="9"/>
        <v>0.03</v>
      </c>
      <c r="R14" s="88">
        <f t="shared" si="4"/>
        <v>61800</v>
      </c>
      <c r="S14" s="88">
        <f t="shared" si="10"/>
        <v>63654</v>
      </c>
      <c r="T14" s="88">
        <f t="shared" si="11"/>
        <v>65563.62</v>
      </c>
      <c r="U14" s="88">
        <f t="shared" si="12"/>
        <v>67530.528599999991</v>
      </c>
      <c r="V14" s="88">
        <f t="shared" si="13"/>
        <v>69556.444457999998</v>
      </c>
      <c r="W14" s="82"/>
    </row>
    <row r="15" spans="1:23" s="83" customFormat="1" ht="15" customHeight="1" x14ac:dyDescent="0.2">
      <c r="B15" s="77" t="s">
        <v>15</v>
      </c>
      <c r="C15" s="77" t="s">
        <v>16</v>
      </c>
      <c r="D15" s="78">
        <v>8804132.3599999994</v>
      </c>
      <c r="E15" s="78">
        <v>8981636.1999999993</v>
      </c>
      <c r="F15" s="78">
        <v>10098311.83</v>
      </c>
      <c r="G15" s="78">
        <v>11490414.960000001</v>
      </c>
      <c r="H15" s="78">
        <v>11686050</v>
      </c>
      <c r="I15" s="88">
        <v>11983079</v>
      </c>
      <c r="J15" s="88">
        <v>12664818</v>
      </c>
      <c r="L15" s="84">
        <v>0.05</v>
      </c>
      <c r="M15" s="84">
        <f t="shared" si="9"/>
        <v>0.05</v>
      </c>
      <c r="N15" s="84">
        <f t="shared" si="9"/>
        <v>0.05</v>
      </c>
      <c r="O15" s="84">
        <f t="shared" si="9"/>
        <v>0.05</v>
      </c>
      <c r="P15" s="84">
        <f t="shared" si="9"/>
        <v>0.05</v>
      </c>
      <c r="R15" s="88">
        <f t="shared" si="4"/>
        <v>13298058.9</v>
      </c>
      <c r="S15" s="88">
        <f t="shared" si="10"/>
        <v>13962961.845000001</v>
      </c>
      <c r="T15" s="88">
        <f t="shared" si="11"/>
        <v>14661109.937250001</v>
      </c>
      <c r="U15" s="88">
        <f t="shared" si="12"/>
        <v>15394165.434112502</v>
      </c>
      <c r="V15" s="88">
        <f t="shared" si="13"/>
        <v>16163873.705818128</v>
      </c>
    </row>
    <row r="16" spans="1:23" ht="15" customHeight="1" x14ac:dyDescent="0.2">
      <c r="B16" s="77" t="s">
        <v>17</v>
      </c>
      <c r="C16" s="77" t="s">
        <v>18</v>
      </c>
      <c r="D16" s="78">
        <v>-230260.58</v>
      </c>
      <c r="E16" s="78">
        <v>-53343.35</v>
      </c>
      <c r="F16" s="78">
        <v>-77948.039999999994</v>
      </c>
      <c r="G16" s="78">
        <v>-91422.57</v>
      </c>
      <c r="H16" s="78">
        <v>-56000</v>
      </c>
      <c r="I16" s="88">
        <v>43555</v>
      </c>
      <c r="J16" s="88">
        <v>-59000</v>
      </c>
      <c r="L16" s="80">
        <v>0.01</v>
      </c>
      <c r="M16" s="80">
        <f t="shared" si="9"/>
        <v>0.01</v>
      </c>
      <c r="N16" s="80">
        <f t="shared" si="9"/>
        <v>0.01</v>
      </c>
      <c r="O16" s="80">
        <f t="shared" si="9"/>
        <v>0.01</v>
      </c>
      <c r="P16" s="80">
        <f t="shared" si="9"/>
        <v>0.01</v>
      </c>
      <c r="R16" s="88">
        <f t="shared" si="4"/>
        <v>-59590</v>
      </c>
      <c r="S16" s="88">
        <f t="shared" si="10"/>
        <v>-60185.9</v>
      </c>
      <c r="T16" s="88">
        <f t="shared" si="11"/>
        <v>-60787.759000000005</v>
      </c>
      <c r="U16" s="88">
        <f t="shared" si="12"/>
        <v>-61395.636590000009</v>
      </c>
      <c r="V16" s="88">
        <f t="shared" si="13"/>
        <v>-62009.592955900007</v>
      </c>
    </row>
    <row r="17" spans="1:25" ht="15" customHeight="1" x14ac:dyDescent="0.2">
      <c r="B17" s="77" t="s">
        <v>23</v>
      </c>
      <c r="C17" s="77" t="s">
        <v>24</v>
      </c>
      <c r="D17" s="78">
        <v>301665.73</v>
      </c>
      <c r="E17" s="78">
        <v>286586.28000000003</v>
      </c>
      <c r="F17" s="78">
        <v>377269.12</v>
      </c>
      <c r="G17" s="78">
        <v>471117.64</v>
      </c>
      <c r="H17" s="78">
        <v>340000</v>
      </c>
      <c r="I17" s="88">
        <v>430000</v>
      </c>
      <c r="J17" s="88">
        <v>430000</v>
      </c>
      <c r="L17" s="80">
        <v>0.01</v>
      </c>
      <c r="M17" s="80">
        <f t="shared" si="9"/>
        <v>0.01</v>
      </c>
      <c r="N17" s="80">
        <f t="shared" si="9"/>
        <v>0.01</v>
      </c>
      <c r="O17" s="80">
        <f t="shared" si="9"/>
        <v>0.01</v>
      </c>
      <c r="P17" s="80">
        <f t="shared" si="9"/>
        <v>0.01</v>
      </c>
      <c r="R17" s="88">
        <f t="shared" si="4"/>
        <v>434300</v>
      </c>
      <c r="S17" s="88">
        <f t="shared" si="10"/>
        <v>438643</v>
      </c>
      <c r="T17" s="88">
        <f t="shared" si="11"/>
        <v>443029.43</v>
      </c>
      <c r="U17" s="88">
        <f t="shared" si="12"/>
        <v>447459.7243</v>
      </c>
      <c r="V17" s="88">
        <f t="shared" si="13"/>
        <v>451934.321543</v>
      </c>
    </row>
    <row r="18" spans="1:25" ht="15" customHeight="1" x14ac:dyDescent="0.2">
      <c r="B18" s="77" t="s">
        <v>25</v>
      </c>
      <c r="C18" s="77" t="s">
        <v>26</v>
      </c>
      <c r="D18" s="78">
        <v>214641.06</v>
      </c>
      <c r="E18" s="78">
        <v>141271.39000000001</v>
      </c>
      <c r="F18" s="78">
        <v>126668.66</v>
      </c>
      <c r="G18" s="78">
        <v>97948.85</v>
      </c>
      <c r="H18" s="78">
        <v>140000</v>
      </c>
      <c r="I18" s="88">
        <v>110000</v>
      </c>
      <c r="J18" s="88">
        <v>110000</v>
      </c>
      <c r="L18" s="80">
        <v>0.01</v>
      </c>
      <c r="M18" s="80">
        <f t="shared" si="9"/>
        <v>0.01</v>
      </c>
      <c r="N18" s="80">
        <f t="shared" si="9"/>
        <v>0.01</v>
      </c>
      <c r="O18" s="80">
        <f t="shared" si="9"/>
        <v>0.01</v>
      </c>
      <c r="P18" s="80">
        <f t="shared" si="9"/>
        <v>0.01</v>
      </c>
      <c r="R18" s="88">
        <f t="shared" si="4"/>
        <v>111100</v>
      </c>
      <c r="S18" s="88">
        <f t="shared" si="10"/>
        <v>112211</v>
      </c>
      <c r="T18" s="88">
        <f t="shared" si="11"/>
        <v>113333.11</v>
      </c>
      <c r="U18" s="88">
        <f t="shared" si="12"/>
        <v>114466.4411</v>
      </c>
      <c r="V18" s="88">
        <f t="shared" si="13"/>
        <v>115611.105511</v>
      </c>
    </row>
    <row r="19" spans="1:25" ht="15" customHeight="1" x14ac:dyDescent="0.2">
      <c r="B19" s="77" t="s">
        <v>27</v>
      </c>
      <c r="C19" s="77" t="s">
        <v>28</v>
      </c>
      <c r="D19" s="78">
        <v>1612046.77</v>
      </c>
      <c r="E19" s="78">
        <v>1591411.38</v>
      </c>
      <c r="F19" s="78">
        <v>1537886.62</v>
      </c>
      <c r="G19" s="78">
        <v>1637571.69</v>
      </c>
      <c r="H19" s="78">
        <v>1600000</v>
      </c>
      <c r="I19" s="88">
        <v>1599162</v>
      </c>
      <c r="J19" s="88">
        <v>1600000</v>
      </c>
      <c r="L19" s="80">
        <v>0.02</v>
      </c>
      <c r="M19" s="80">
        <f t="shared" si="9"/>
        <v>0.02</v>
      </c>
      <c r="N19" s="80">
        <f t="shared" si="9"/>
        <v>0.02</v>
      </c>
      <c r="O19" s="80">
        <f t="shared" si="9"/>
        <v>0.02</v>
      </c>
      <c r="P19" s="80">
        <f t="shared" si="9"/>
        <v>0.02</v>
      </c>
      <c r="R19" s="88">
        <f t="shared" si="4"/>
        <v>1632000</v>
      </c>
      <c r="S19" s="88">
        <f t="shared" si="10"/>
        <v>1664640</v>
      </c>
      <c r="T19" s="88">
        <f t="shared" si="11"/>
        <v>1697932.8</v>
      </c>
      <c r="U19" s="88">
        <f t="shared" si="12"/>
        <v>1731891.456</v>
      </c>
      <c r="V19" s="88">
        <f t="shared" si="13"/>
        <v>1766529.2851200001</v>
      </c>
    </row>
    <row r="20" spans="1:25" ht="15" customHeight="1" x14ac:dyDescent="0.2">
      <c r="B20" s="77" t="s">
        <v>29</v>
      </c>
      <c r="C20" s="77" t="s">
        <v>30</v>
      </c>
      <c r="D20" s="78">
        <v>343967.67</v>
      </c>
      <c r="E20" s="78">
        <v>400794.83</v>
      </c>
      <c r="F20" s="78">
        <v>382148.52</v>
      </c>
      <c r="G20" s="78">
        <v>411593.34</v>
      </c>
      <c r="H20" s="78">
        <v>400000</v>
      </c>
      <c r="I20" s="88">
        <v>394138</v>
      </c>
      <c r="J20" s="88">
        <v>400000</v>
      </c>
      <c r="L20" s="80">
        <v>0.01</v>
      </c>
      <c r="M20" s="80">
        <f t="shared" si="9"/>
        <v>0.01</v>
      </c>
      <c r="N20" s="80">
        <f t="shared" si="9"/>
        <v>0.01</v>
      </c>
      <c r="O20" s="80">
        <f t="shared" si="9"/>
        <v>0.01</v>
      </c>
      <c r="P20" s="80">
        <f t="shared" si="9"/>
        <v>0.01</v>
      </c>
      <c r="R20" s="88">
        <f t="shared" si="4"/>
        <v>404000</v>
      </c>
      <c r="S20" s="88">
        <f t="shared" si="10"/>
        <v>408040</v>
      </c>
      <c r="T20" s="88">
        <f t="shared" si="11"/>
        <v>412120.4</v>
      </c>
      <c r="U20" s="88">
        <f t="shared" si="12"/>
        <v>416241.60400000005</v>
      </c>
      <c r="V20" s="88">
        <f t="shared" si="13"/>
        <v>420404.02004000003</v>
      </c>
    </row>
    <row r="21" spans="1:25" ht="15" customHeight="1" x14ac:dyDescent="0.2">
      <c r="B21" s="77" t="s">
        <v>35</v>
      </c>
      <c r="C21" s="77" t="s">
        <v>36</v>
      </c>
      <c r="D21" s="78">
        <v>231099.78</v>
      </c>
      <c r="E21" s="78">
        <v>174389.79</v>
      </c>
      <c r="F21" s="78">
        <v>243460.99</v>
      </c>
      <c r="G21" s="78">
        <v>238370.75</v>
      </c>
      <c r="H21" s="78">
        <v>220000</v>
      </c>
      <c r="I21" s="88">
        <v>250032</v>
      </c>
      <c r="J21" s="88">
        <v>250000</v>
      </c>
      <c r="L21" s="80">
        <v>0.02</v>
      </c>
      <c r="M21" s="80">
        <f t="shared" si="9"/>
        <v>0.02</v>
      </c>
      <c r="N21" s="80">
        <f t="shared" si="9"/>
        <v>0.02</v>
      </c>
      <c r="O21" s="80">
        <f t="shared" si="9"/>
        <v>0.02</v>
      </c>
      <c r="P21" s="80">
        <f t="shared" si="9"/>
        <v>0.02</v>
      </c>
      <c r="R21" s="88">
        <f t="shared" si="4"/>
        <v>255000</v>
      </c>
      <c r="S21" s="88">
        <f t="shared" si="10"/>
        <v>260100</v>
      </c>
      <c r="T21" s="88">
        <f t="shared" si="11"/>
        <v>265302</v>
      </c>
      <c r="U21" s="88">
        <f t="shared" si="12"/>
        <v>270608.03999999998</v>
      </c>
      <c r="V21" s="88">
        <f t="shared" si="13"/>
        <v>276020.20079999999</v>
      </c>
    </row>
    <row r="22" spans="1:25" ht="15" customHeight="1" x14ac:dyDescent="0.2">
      <c r="B22" s="77" t="s">
        <v>31</v>
      </c>
      <c r="C22" s="77" t="s">
        <v>32</v>
      </c>
      <c r="D22" s="78">
        <v>569892.37</v>
      </c>
      <c r="E22" s="78">
        <v>343440.87</v>
      </c>
      <c r="F22" s="78">
        <v>278177.40000000002</v>
      </c>
      <c r="G22" s="78">
        <v>274886.86</v>
      </c>
      <c r="H22" s="78">
        <v>275000</v>
      </c>
      <c r="I22" s="88">
        <v>300423</v>
      </c>
      <c r="J22" s="88">
        <v>300000</v>
      </c>
      <c r="L22" s="80">
        <v>0.01</v>
      </c>
      <c r="M22" s="80">
        <f t="shared" si="9"/>
        <v>0.01</v>
      </c>
      <c r="N22" s="80">
        <f t="shared" si="9"/>
        <v>0.01</v>
      </c>
      <c r="O22" s="80">
        <f t="shared" si="9"/>
        <v>0.01</v>
      </c>
      <c r="P22" s="80">
        <f t="shared" si="9"/>
        <v>0.01</v>
      </c>
      <c r="R22" s="88">
        <f t="shared" si="4"/>
        <v>303000</v>
      </c>
      <c r="S22" s="88">
        <f t="shared" si="10"/>
        <v>306030</v>
      </c>
      <c r="T22" s="88">
        <f t="shared" si="11"/>
        <v>309090.3</v>
      </c>
      <c r="U22" s="88">
        <f t="shared" si="12"/>
        <v>312181.20299999998</v>
      </c>
      <c r="V22" s="88">
        <f t="shared" si="13"/>
        <v>315303.01503000001</v>
      </c>
    </row>
    <row r="23" spans="1:25" ht="15" customHeight="1" x14ac:dyDescent="0.2">
      <c r="B23" s="77" t="s">
        <v>33</v>
      </c>
      <c r="C23" s="77" t="s">
        <v>34</v>
      </c>
      <c r="D23" s="78">
        <v>53773.02</v>
      </c>
      <c r="E23" s="78">
        <v>53503.16</v>
      </c>
      <c r="F23" s="78">
        <v>49443.15</v>
      </c>
      <c r="G23" s="78">
        <v>62988.89</v>
      </c>
      <c r="H23" s="78">
        <v>56000</v>
      </c>
      <c r="I23" s="88">
        <v>58000</v>
      </c>
      <c r="J23" s="88">
        <v>58000</v>
      </c>
      <c r="L23" s="80">
        <v>0.01</v>
      </c>
      <c r="M23" s="80">
        <f t="shared" si="9"/>
        <v>0.01</v>
      </c>
      <c r="N23" s="80">
        <f t="shared" si="9"/>
        <v>0.01</v>
      </c>
      <c r="O23" s="80">
        <f t="shared" si="9"/>
        <v>0.01</v>
      </c>
      <c r="P23" s="80">
        <f t="shared" si="9"/>
        <v>0.01</v>
      </c>
      <c r="R23" s="88">
        <f t="shared" si="4"/>
        <v>58580</v>
      </c>
      <c r="S23" s="88">
        <f t="shared" si="10"/>
        <v>59165.8</v>
      </c>
      <c r="T23" s="88">
        <f t="shared" si="11"/>
        <v>59757.458000000006</v>
      </c>
      <c r="U23" s="88">
        <f t="shared" si="12"/>
        <v>60355.032580000006</v>
      </c>
      <c r="V23" s="88">
        <f t="shared" si="13"/>
        <v>60958.582905800009</v>
      </c>
    </row>
    <row r="24" spans="1:25" ht="15" customHeight="1" x14ac:dyDescent="0.2">
      <c r="A24" s="350" t="s">
        <v>2078</v>
      </c>
      <c r="B24" s="350"/>
      <c r="C24" s="350"/>
      <c r="D24" s="85">
        <f t="shared" ref="D24:J24" si="14">SUM(D9:D23)</f>
        <v>26268478.750000004</v>
      </c>
      <c r="E24" s="85">
        <f t="shared" si="14"/>
        <v>28788347.670000002</v>
      </c>
      <c r="F24" s="85">
        <f t="shared" si="14"/>
        <v>31107594.199999999</v>
      </c>
      <c r="G24" s="85">
        <f>SUM(G9:G23)</f>
        <v>32383235.030000009</v>
      </c>
      <c r="H24" s="85">
        <f t="shared" si="14"/>
        <v>34913290</v>
      </c>
      <c r="I24" s="85">
        <f t="shared" si="14"/>
        <v>35269229</v>
      </c>
      <c r="J24" s="85">
        <f t="shared" si="14"/>
        <v>36679628</v>
      </c>
      <c r="L24" s="80"/>
      <c r="M24" s="80"/>
      <c r="N24" s="80"/>
      <c r="O24" s="80"/>
      <c r="P24" s="80"/>
      <c r="R24" s="85">
        <f t="shared" ref="R24:V24" si="15">SUM(R9:R23)</f>
        <v>38101937.25</v>
      </c>
      <c r="S24" s="85">
        <f t="shared" si="15"/>
        <v>39582727.937249996</v>
      </c>
      <c r="T24" s="85">
        <f t="shared" si="15"/>
        <v>41124508.132728733</v>
      </c>
      <c r="U24" s="85">
        <f t="shared" si="15"/>
        <v>42729897.18293301</v>
      </c>
      <c r="V24" s="85">
        <f t="shared" si="15"/>
        <v>44401630.786930338</v>
      </c>
      <c r="W24" s="81"/>
      <c r="X24" s="81"/>
      <c r="Y24" s="81"/>
    </row>
    <row r="25" spans="1:25" ht="15" customHeight="1" x14ac:dyDescent="0.2">
      <c r="A25" s="348" t="s">
        <v>2000</v>
      </c>
      <c r="B25" s="348"/>
      <c r="C25" s="348"/>
      <c r="D25" s="71"/>
      <c r="E25" s="71"/>
      <c r="F25" s="71"/>
      <c r="G25" s="71"/>
      <c r="H25" s="71"/>
      <c r="I25" s="78"/>
      <c r="J25" s="78"/>
      <c r="L25" s="80"/>
      <c r="M25" s="80"/>
      <c r="N25" s="80"/>
      <c r="O25" s="80"/>
      <c r="P25" s="80"/>
      <c r="R25" s="78"/>
      <c r="S25" s="78"/>
      <c r="T25" s="78"/>
      <c r="U25" s="78"/>
      <c r="V25" s="78"/>
    </row>
    <row r="26" spans="1:25" ht="15" customHeight="1" x14ac:dyDescent="0.2">
      <c r="B26" s="77" t="s">
        <v>79</v>
      </c>
      <c r="C26" s="77" t="s">
        <v>80</v>
      </c>
      <c r="D26" s="78">
        <v>20189.03</v>
      </c>
      <c r="E26" s="78">
        <v>12324.28</v>
      </c>
      <c r="F26" s="78">
        <v>13572.02</v>
      </c>
      <c r="G26" s="78">
        <v>9744.18</v>
      </c>
      <c r="H26" s="79">
        <v>11000</v>
      </c>
      <c r="I26" s="78">
        <v>8507</v>
      </c>
      <c r="J26" s="78">
        <v>9500</v>
      </c>
      <c r="L26" s="80">
        <v>0.01</v>
      </c>
      <c r="M26" s="80">
        <f t="shared" ref="M26:P57" si="16">L26</f>
        <v>0.01</v>
      </c>
      <c r="N26" s="80">
        <f t="shared" si="16"/>
        <v>0.01</v>
      </c>
      <c r="O26" s="80">
        <f t="shared" si="16"/>
        <v>0.01</v>
      </c>
      <c r="P26" s="80">
        <f t="shared" si="16"/>
        <v>0.01</v>
      </c>
      <c r="R26" s="78">
        <f t="shared" ref="R26:R57" si="17">J26*(1+L26)</f>
        <v>9595</v>
      </c>
      <c r="S26" s="78">
        <f t="shared" ref="S26:S57" si="18">R26*(1+M26)</f>
        <v>9690.9500000000007</v>
      </c>
      <c r="T26" s="78">
        <f t="shared" ref="T26:T57" si="19">S26*(1+N26)</f>
        <v>9787.8595000000005</v>
      </c>
      <c r="U26" s="78">
        <f t="shared" ref="U26:U57" si="20">T26*(1+O26)</f>
        <v>9885.7380950000006</v>
      </c>
      <c r="V26" s="78">
        <f t="shared" ref="V26:V57" si="21">U26*(1+P26)</f>
        <v>9984.59547595</v>
      </c>
    </row>
    <row r="27" spans="1:25" ht="15" customHeight="1" x14ac:dyDescent="0.2">
      <c r="B27" s="77" t="s">
        <v>49</v>
      </c>
      <c r="C27" s="77" t="s">
        <v>50</v>
      </c>
      <c r="D27" s="78">
        <v>59524.24</v>
      </c>
      <c r="E27" s="78">
        <v>21261.99</v>
      </c>
      <c r="F27" s="78">
        <v>3530</v>
      </c>
      <c r="G27" s="78">
        <v>7490</v>
      </c>
      <c r="H27" s="79">
        <v>8000</v>
      </c>
      <c r="I27" s="78">
        <v>11700</v>
      </c>
      <c r="J27" s="78">
        <v>11000</v>
      </c>
      <c r="L27" s="80">
        <v>0.01</v>
      </c>
      <c r="M27" s="80">
        <f t="shared" si="16"/>
        <v>0.01</v>
      </c>
      <c r="N27" s="80">
        <f t="shared" si="16"/>
        <v>0.01</v>
      </c>
      <c r="O27" s="80">
        <f t="shared" si="16"/>
        <v>0.01</v>
      </c>
      <c r="P27" s="80">
        <f t="shared" si="16"/>
        <v>0.01</v>
      </c>
      <c r="R27" s="78">
        <f t="shared" si="17"/>
        <v>11110</v>
      </c>
      <c r="S27" s="78">
        <f t="shared" si="18"/>
        <v>11221.1</v>
      </c>
      <c r="T27" s="78">
        <f t="shared" si="19"/>
        <v>11333.311</v>
      </c>
      <c r="U27" s="78">
        <f t="shared" si="20"/>
        <v>11446.644109999999</v>
      </c>
      <c r="V27" s="78">
        <f t="shared" si="21"/>
        <v>11561.110551099999</v>
      </c>
    </row>
    <row r="28" spans="1:25" ht="15" customHeight="1" x14ac:dyDescent="0.2">
      <c r="B28" s="77" t="s">
        <v>51</v>
      </c>
      <c r="C28" s="77" t="s">
        <v>52</v>
      </c>
      <c r="D28" s="78">
        <v>11447.63</v>
      </c>
      <c r="E28" s="78">
        <v>5828.2</v>
      </c>
      <c r="F28" s="78">
        <v>0</v>
      </c>
      <c r="G28" s="78">
        <v>0</v>
      </c>
      <c r="H28" s="79">
        <v>0</v>
      </c>
      <c r="I28" s="78">
        <v>0</v>
      </c>
      <c r="J28" s="78">
        <v>0</v>
      </c>
      <c r="L28" s="80">
        <v>0.01</v>
      </c>
      <c r="M28" s="80">
        <f t="shared" si="16"/>
        <v>0.01</v>
      </c>
      <c r="N28" s="80">
        <f t="shared" si="16"/>
        <v>0.01</v>
      </c>
      <c r="O28" s="80">
        <f t="shared" si="16"/>
        <v>0.01</v>
      </c>
      <c r="P28" s="80">
        <f t="shared" si="16"/>
        <v>0.01</v>
      </c>
      <c r="R28" s="78">
        <f t="shared" si="17"/>
        <v>0</v>
      </c>
      <c r="S28" s="78">
        <f t="shared" si="18"/>
        <v>0</v>
      </c>
      <c r="T28" s="78">
        <f t="shared" si="19"/>
        <v>0</v>
      </c>
      <c r="U28" s="78">
        <f t="shared" si="20"/>
        <v>0</v>
      </c>
      <c r="V28" s="78">
        <f t="shared" si="21"/>
        <v>0</v>
      </c>
    </row>
    <row r="29" spans="1:25" ht="15" customHeight="1" x14ac:dyDescent="0.2">
      <c r="B29" s="77" t="s">
        <v>55</v>
      </c>
      <c r="C29" s="77" t="s">
        <v>56</v>
      </c>
      <c r="D29" s="78">
        <v>859.2</v>
      </c>
      <c r="E29" s="78">
        <v>201.6</v>
      </c>
      <c r="F29" s="78">
        <v>175.2</v>
      </c>
      <c r="G29" s="78">
        <v>0</v>
      </c>
      <c r="H29" s="79">
        <v>0</v>
      </c>
      <c r="I29" s="78">
        <v>0</v>
      </c>
      <c r="J29" s="78">
        <v>0</v>
      </c>
      <c r="L29" s="80">
        <v>0.01</v>
      </c>
      <c r="M29" s="80">
        <f t="shared" si="16"/>
        <v>0.01</v>
      </c>
      <c r="N29" s="80">
        <f t="shared" si="16"/>
        <v>0.01</v>
      </c>
      <c r="O29" s="80">
        <f t="shared" si="16"/>
        <v>0.01</v>
      </c>
      <c r="P29" s="80">
        <f t="shared" si="16"/>
        <v>0.01</v>
      </c>
      <c r="R29" s="78">
        <f t="shared" si="17"/>
        <v>0</v>
      </c>
      <c r="S29" s="78">
        <f t="shared" si="18"/>
        <v>0</v>
      </c>
      <c r="T29" s="78">
        <f t="shared" si="19"/>
        <v>0</v>
      </c>
      <c r="U29" s="78">
        <f t="shared" si="20"/>
        <v>0</v>
      </c>
      <c r="V29" s="78">
        <f t="shared" si="21"/>
        <v>0</v>
      </c>
    </row>
    <row r="30" spans="1:25" ht="15" customHeight="1" x14ac:dyDescent="0.2">
      <c r="B30" s="77" t="s">
        <v>57</v>
      </c>
      <c r="C30" s="77" t="s">
        <v>58</v>
      </c>
      <c r="D30" s="78">
        <v>0</v>
      </c>
      <c r="E30" s="78">
        <v>0</v>
      </c>
      <c r="F30" s="78">
        <v>0</v>
      </c>
      <c r="G30" s="78">
        <v>0</v>
      </c>
      <c r="H30" s="79">
        <v>0</v>
      </c>
      <c r="I30" s="78">
        <v>0</v>
      </c>
      <c r="J30" s="78">
        <v>0</v>
      </c>
      <c r="L30" s="80">
        <v>0.01</v>
      </c>
      <c r="M30" s="80">
        <f t="shared" si="16"/>
        <v>0.01</v>
      </c>
      <c r="N30" s="80">
        <f t="shared" si="16"/>
        <v>0.01</v>
      </c>
      <c r="O30" s="80">
        <f t="shared" si="16"/>
        <v>0.01</v>
      </c>
      <c r="P30" s="80">
        <f t="shared" si="16"/>
        <v>0.01</v>
      </c>
      <c r="R30" s="78">
        <f t="shared" si="17"/>
        <v>0</v>
      </c>
      <c r="S30" s="78">
        <f t="shared" si="18"/>
        <v>0</v>
      </c>
      <c r="T30" s="78">
        <f t="shared" si="19"/>
        <v>0</v>
      </c>
      <c r="U30" s="78">
        <f t="shared" si="20"/>
        <v>0</v>
      </c>
      <c r="V30" s="78">
        <f t="shared" si="21"/>
        <v>0</v>
      </c>
    </row>
    <row r="31" spans="1:25" ht="15" customHeight="1" x14ac:dyDescent="0.2">
      <c r="B31" s="77" t="s">
        <v>59</v>
      </c>
      <c r="C31" s="77" t="s">
        <v>60</v>
      </c>
      <c r="D31" s="78">
        <v>17624.13</v>
      </c>
      <c r="E31" s="78">
        <v>-318</v>
      </c>
      <c r="F31" s="78">
        <v>0</v>
      </c>
      <c r="G31" s="78">
        <v>0</v>
      </c>
      <c r="H31" s="79">
        <v>0</v>
      </c>
      <c r="I31" s="78">
        <v>0</v>
      </c>
      <c r="J31" s="78">
        <v>0</v>
      </c>
      <c r="L31" s="80">
        <v>0.01</v>
      </c>
      <c r="M31" s="80">
        <f t="shared" si="16"/>
        <v>0.01</v>
      </c>
      <c r="N31" s="80">
        <f t="shared" si="16"/>
        <v>0.01</v>
      </c>
      <c r="O31" s="80">
        <f t="shared" si="16"/>
        <v>0.01</v>
      </c>
      <c r="P31" s="80">
        <f t="shared" si="16"/>
        <v>0.01</v>
      </c>
      <c r="R31" s="78">
        <f t="shared" si="17"/>
        <v>0</v>
      </c>
      <c r="S31" s="78">
        <f t="shared" si="18"/>
        <v>0</v>
      </c>
      <c r="T31" s="78">
        <f t="shared" si="19"/>
        <v>0</v>
      </c>
      <c r="U31" s="78">
        <f t="shared" si="20"/>
        <v>0</v>
      </c>
      <c r="V31" s="78">
        <f t="shared" si="21"/>
        <v>0</v>
      </c>
    </row>
    <row r="32" spans="1:25" ht="15" customHeight="1" x14ac:dyDescent="0.2">
      <c r="B32" s="77" t="s">
        <v>61</v>
      </c>
      <c r="C32" s="77" t="s">
        <v>62</v>
      </c>
      <c r="D32" s="78">
        <v>20191.71</v>
      </c>
      <c r="E32" s="78">
        <v>9434.1299999999992</v>
      </c>
      <c r="F32" s="78">
        <v>946.11</v>
      </c>
      <c r="G32" s="78">
        <v>222.55</v>
      </c>
      <c r="H32" s="79">
        <v>0</v>
      </c>
      <c r="I32" s="78">
        <v>0</v>
      </c>
      <c r="J32" s="78">
        <v>0</v>
      </c>
      <c r="L32" s="80">
        <v>0.01</v>
      </c>
      <c r="M32" s="80">
        <f t="shared" si="16"/>
        <v>0.01</v>
      </c>
      <c r="N32" s="80">
        <f t="shared" si="16"/>
        <v>0.01</v>
      </c>
      <c r="O32" s="80">
        <f t="shared" si="16"/>
        <v>0.01</v>
      </c>
      <c r="P32" s="80">
        <f t="shared" si="16"/>
        <v>0.01</v>
      </c>
      <c r="R32" s="78">
        <f t="shared" si="17"/>
        <v>0</v>
      </c>
      <c r="S32" s="78">
        <f t="shared" si="18"/>
        <v>0</v>
      </c>
      <c r="T32" s="78">
        <f t="shared" si="19"/>
        <v>0</v>
      </c>
      <c r="U32" s="78">
        <f t="shared" si="20"/>
        <v>0</v>
      </c>
      <c r="V32" s="78">
        <f t="shared" si="21"/>
        <v>0</v>
      </c>
    </row>
    <row r="33" spans="2:22" ht="15" customHeight="1" x14ac:dyDescent="0.2">
      <c r="B33" s="77" t="s">
        <v>63</v>
      </c>
      <c r="C33" s="77" t="s">
        <v>64</v>
      </c>
      <c r="D33" s="78">
        <v>14774.63</v>
      </c>
      <c r="E33" s="78">
        <v>10008.08</v>
      </c>
      <c r="F33" s="78">
        <v>0</v>
      </c>
      <c r="G33" s="78">
        <v>0</v>
      </c>
      <c r="H33" s="79">
        <v>10000</v>
      </c>
      <c r="I33" s="78">
        <v>11500</v>
      </c>
      <c r="J33" s="78">
        <v>11000</v>
      </c>
      <c r="L33" s="80">
        <v>0.01</v>
      </c>
      <c r="M33" s="80">
        <f t="shared" si="16"/>
        <v>0.01</v>
      </c>
      <c r="N33" s="80">
        <f t="shared" si="16"/>
        <v>0.01</v>
      </c>
      <c r="O33" s="80">
        <f t="shared" si="16"/>
        <v>0.01</v>
      </c>
      <c r="P33" s="80">
        <f t="shared" si="16"/>
        <v>0.01</v>
      </c>
      <c r="R33" s="78">
        <f t="shared" si="17"/>
        <v>11110</v>
      </c>
      <c r="S33" s="78">
        <f t="shared" si="18"/>
        <v>11221.1</v>
      </c>
      <c r="T33" s="78">
        <f t="shared" si="19"/>
        <v>11333.311</v>
      </c>
      <c r="U33" s="78">
        <f t="shared" si="20"/>
        <v>11446.644109999999</v>
      </c>
      <c r="V33" s="78">
        <f t="shared" si="21"/>
        <v>11561.110551099999</v>
      </c>
    </row>
    <row r="34" spans="2:22" ht="15" customHeight="1" x14ac:dyDescent="0.2">
      <c r="B34" s="77" t="s">
        <v>65</v>
      </c>
      <c r="C34" s="77" t="s">
        <v>66</v>
      </c>
      <c r="D34" s="78">
        <v>223804</v>
      </c>
      <c r="E34" s="78">
        <v>4406</v>
      </c>
      <c r="F34" s="78">
        <v>32726</v>
      </c>
      <c r="G34" s="78">
        <v>58445</v>
      </c>
      <c r="H34" s="79">
        <v>0</v>
      </c>
      <c r="I34" s="78">
        <v>0</v>
      </c>
      <c r="J34" s="78">
        <v>0</v>
      </c>
      <c r="L34" s="80">
        <v>0.01</v>
      </c>
      <c r="M34" s="80">
        <f t="shared" si="16"/>
        <v>0.01</v>
      </c>
      <c r="N34" s="80">
        <f t="shared" si="16"/>
        <v>0.01</v>
      </c>
      <c r="O34" s="80">
        <f t="shared" si="16"/>
        <v>0.01</v>
      </c>
      <c r="P34" s="80">
        <f t="shared" si="16"/>
        <v>0.01</v>
      </c>
      <c r="R34" s="78">
        <f t="shared" si="17"/>
        <v>0</v>
      </c>
      <c r="S34" s="78">
        <f t="shared" si="18"/>
        <v>0</v>
      </c>
      <c r="T34" s="78">
        <f t="shared" si="19"/>
        <v>0</v>
      </c>
      <c r="U34" s="78">
        <f t="shared" si="20"/>
        <v>0</v>
      </c>
      <c r="V34" s="78">
        <f t="shared" si="21"/>
        <v>0</v>
      </c>
    </row>
    <row r="35" spans="2:22" ht="15" customHeight="1" x14ac:dyDescent="0.2">
      <c r="B35" s="77" t="s">
        <v>67</v>
      </c>
      <c r="C35" s="77" t="s">
        <v>68</v>
      </c>
      <c r="D35" s="78">
        <v>5943</v>
      </c>
      <c r="E35" s="78">
        <v>812</v>
      </c>
      <c r="F35" s="78">
        <v>1040</v>
      </c>
      <c r="G35" s="78">
        <v>4123.67</v>
      </c>
      <c r="H35" s="79">
        <v>5550</v>
      </c>
      <c r="I35" s="78">
        <v>7358</v>
      </c>
      <c r="J35" s="78">
        <v>7500</v>
      </c>
      <c r="L35" s="80">
        <v>0.01</v>
      </c>
      <c r="M35" s="80">
        <f t="shared" si="16"/>
        <v>0.01</v>
      </c>
      <c r="N35" s="80">
        <f t="shared" si="16"/>
        <v>0.01</v>
      </c>
      <c r="O35" s="80">
        <f t="shared" si="16"/>
        <v>0.01</v>
      </c>
      <c r="P35" s="80">
        <f t="shared" si="16"/>
        <v>0.01</v>
      </c>
      <c r="R35" s="78">
        <f t="shared" si="17"/>
        <v>7575</v>
      </c>
      <c r="S35" s="78">
        <f t="shared" si="18"/>
        <v>7650.75</v>
      </c>
      <c r="T35" s="78">
        <f t="shared" si="19"/>
        <v>7727.2574999999997</v>
      </c>
      <c r="U35" s="78">
        <f t="shared" si="20"/>
        <v>7804.5300749999997</v>
      </c>
      <c r="V35" s="78">
        <f t="shared" si="21"/>
        <v>7882.5753757499997</v>
      </c>
    </row>
    <row r="36" spans="2:22" ht="15" customHeight="1" x14ac:dyDescent="0.2">
      <c r="B36" s="77" t="s">
        <v>69</v>
      </c>
      <c r="C36" s="77" t="s">
        <v>70</v>
      </c>
      <c r="D36" s="78">
        <v>9870</v>
      </c>
      <c r="E36" s="78">
        <v>4690</v>
      </c>
      <c r="F36" s="78">
        <v>0</v>
      </c>
      <c r="G36" s="78">
        <v>0</v>
      </c>
      <c r="H36" s="79">
        <v>0</v>
      </c>
      <c r="I36" s="78">
        <v>0</v>
      </c>
      <c r="J36" s="78">
        <v>0</v>
      </c>
      <c r="L36" s="80">
        <v>0.01</v>
      </c>
      <c r="M36" s="80">
        <f t="shared" si="16"/>
        <v>0.01</v>
      </c>
      <c r="N36" s="80">
        <f t="shared" si="16"/>
        <v>0.01</v>
      </c>
      <c r="O36" s="80">
        <f t="shared" si="16"/>
        <v>0.01</v>
      </c>
      <c r="P36" s="80">
        <f t="shared" si="16"/>
        <v>0.01</v>
      </c>
      <c r="R36" s="78">
        <f t="shared" si="17"/>
        <v>0</v>
      </c>
      <c r="S36" s="78">
        <f t="shared" si="18"/>
        <v>0</v>
      </c>
      <c r="T36" s="78">
        <f t="shared" si="19"/>
        <v>0</v>
      </c>
      <c r="U36" s="78">
        <f t="shared" si="20"/>
        <v>0</v>
      </c>
      <c r="V36" s="78">
        <f t="shared" si="21"/>
        <v>0</v>
      </c>
    </row>
    <row r="37" spans="2:22" ht="15" customHeight="1" x14ac:dyDescent="0.2">
      <c r="B37" s="77" t="s">
        <v>71</v>
      </c>
      <c r="C37" s="77" t="s">
        <v>72</v>
      </c>
      <c r="D37" s="78">
        <v>3426</v>
      </c>
      <c r="E37" s="78">
        <v>1011</v>
      </c>
      <c r="F37" s="78">
        <v>950</v>
      </c>
      <c r="G37" s="78">
        <v>2958</v>
      </c>
      <c r="H37" s="79">
        <v>2000</v>
      </c>
      <c r="I37" s="78">
        <v>4032</v>
      </c>
      <c r="J37" s="78">
        <v>4000</v>
      </c>
      <c r="L37" s="80">
        <v>0.01</v>
      </c>
      <c r="M37" s="80">
        <f t="shared" si="16"/>
        <v>0.01</v>
      </c>
      <c r="N37" s="80">
        <f t="shared" si="16"/>
        <v>0.01</v>
      </c>
      <c r="O37" s="80">
        <f t="shared" si="16"/>
        <v>0.01</v>
      </c>
      <c r="P37" s="80">
        <f t="shared" si="16"/>
        <v>0.01</v>
      </c>
      <c r="R37" s="78">
        <f t="shared" si="17"/>
        <v>4040</v>
      </c>
      <c r="S37" s="78">
        <f t="shared" si="18"/>
        <v>4080.4</v>
      </c>
      <c r="T37" s="78">
        <f t="shared" si="19"/>
        <v>4121.2039999999997</v>
      </c>
      <c r="U37" s="78">
        <f t="shared" si="20"/>
        <v>4162.4160400000001</v>
      </c>
      <c r="V37" s="78">
        <f t="shared" si="21"/>
        <v>4204.0402003999998</v>
      </c>
    </row>
    <row r="38" spans="2:22" ht="15" customHeight="1" x14ac:dyDescent="0.2">
      <c r="B38" s="77" t="s">
        <v>73</v>
      </c>
      <c r="C38" s="77" t="s">
        <v>74</v>
      </c>
      <c r="D38" s="78">
        <v>586.01</v>
      </c>
      <c r="E38" s="78">
        <v>332.5</v>
      </c>
      <c r="F38" s="78">
        <v>90</v>
      </c>
      <c r="G38" s="78">
        <v>122</v>
      </c>
      <c r="H38" s="79">
        <v>200</v>
      </c>
      <c r="I38" s="78">
        <v>780</v>
      </c>
      <c r="J38" s="78">
        <v>500</v>
      </c>
      <c r="L38" s="80">
        <v>0.01</v>
      </c>
      <c r="M38" s="80">
        <f t="shared" si="16"/>
        <v>0.01</v>
      </c>
      <c r="N38" s="80">
        <f t="shared" si="16"/>
        <v>0.01</v>
      </c>
      <c r="O38" s="80">
        <f t="shared" si="16"/>
        <v>0.01</v>
      </c>
      <c r="P38" s="80">
        <f t="shared" si="16"/>
        <v>0.01</v>
      </c>
      <c r="R38" s="78">
        <f t="shared" si="17"/>
        <v>505</v>
      </c>
      <c r="S38" s="78">
        <f t="shared" si="18"/>
        <v>510.05</v>
      </c>
      <c r="T38" s="78">
        <f t="shared" si="19"/>
        <v>515.15049999999997</v>
      </c>
      <c r="U38" s="78">
        <f t="shared" si="20"/>
        <v>520.30200500000001</v>
      </c>
      <c r="V38" s="78">
        <f t="shared" si="21"/>
        <v>525.50502504999997</v>
      </c>
    </row>
    <row r="39" spans="2:22" ht="15" customHeight="1" x14ac:dyDescent="0.2">
      <c r="B39" s="77" t="s">
        <v>2162</v>
      </c>
      <c r="C39" s="77" t="s">
        <v>2163</v>
      </c>
      <c r="D39" s="78">
        <v>0</v>
      </c>
      <c r="E39" s="78">
        <v>0</v>
      </c>
      <c r="F39" s="78">
        <v>1190</v>
      </c>
      <c r="G39" s="78">
        <v>6543</v>
      </c>
      <c r="H39" s="79">
        <v>0</v>
      </c>
      <c r="I39" s="78">
        <v>3904</v>
      </c>
      <c r="J39" s="78">
        <v>0</v>
      </c>
      <c r="L39" s="80">
        <v>0.01</v>
      </c>
      <c r="M39" s="80">
        <f t="shared" si="16"/>
        <v>0.01</v>
      </c>
      <c r="N39" s="80">
        <f t="shared" si="16"/>
        <v>0.01</v>
      </c>
      <c r="O39" s="80">
        <f t="shared" si="16"/>
        <v>0.01</v>
      </c>
      <c r="P39" s="80">
        <f t="shared" si="16"/>
        <v>0.01</v>
      </c>
      <c r="R39" s="78">
        <f t="shared" si="17"/>
        <v>0</v>
      </c>
      <c r="S39" s="78">
        <f t="shared" si="18"/>
        <v>0</v>
      </c>
      <c r="T39" s="78">
        <f t="shared" si="19"/>
        <v>0</v>
      </c>
      <c r="U39" s="78">
        <f t="shared" si="20"/>
        <v>0</v>
      </c>
      <c r="V39" s="78">
        <f t="shared" si="21"/>
        <v>0</v>
      </c>
    </row>
    <row r="40" spans="2:22" ht="15" customHeight="1" x14ac:dyDescent="0.2">
      <c r="B40" s="77" t="s">
        <v>75</v>
      </c>
      <c r="C40" s="77" t="s">
        <v>76</v>
      </c>
      <c r="D40" s="78">
        <v>14094</v>
      </c>
      <c r="E40" s="78">
        <v>7239</v>
      </c>
      <c r="F40" s="78">
        <v>2910</v>
      </c>
      <c r="G40" s="78">
        <v>1470</v>
      </c>
      <c r="H40" s="79">
        <v>8000</v>
      </c>
      <c r="I40" s="78">
        <v>5910</v>
      </c>
      <c r="J40" s="78">
        <v>8000</v>
      </c>
      <c r="L40" s="80">
        <v>0.01</v>
      </c>
      <c r="M40" s="80">
        <f t="shared" si="16"/>
        <v>0.01</v>
      </c>
      <c r="N40" s="80">
        <f t="shared" si="16"/>
        <v>0.01</v>
      </c>
      <c r="O40" s="80">
        <f t="shared" si="16"/>
        <v>0.01</v>
      </c>
      <c r="P40" s="80">
        <f t="shared" si="16"/>
        <v>0.01</v>
      </c>
      <c r="R40" s="78">
        <f t="shared" si="17"/>
        <v>8080</v>
      </c>
      <c r="S40" s="78">
        <f t="shared" si="18"/>
        <v>8160.8</v>
      </c>
      <c r="T40" s="78">
        <f t="shared" si="19"/>
        <v>8242.4079999999994</v>
      </c>
      <c r="U40" s="78">
        <f t="shared" si="20"/>
        <v>8324.8320800000001</v>
      </c>
      <c r="V40" s="78">
        <f t="shared" si="21"/>
        <v>8408.0804007999996</v>
      </c>
    </row>
    <row r="41" spans="2:22" ht="15" customHeight="1" x14ac:dyDescent="0.2">
      <c r="B41" s="77" t="s">
        <v>95</v>
      </c>
      <c r="C41" s="77" t="s">
        <v>96</v>
      </c>
      <c r="D41" s="78">
        <v>25</v>
      </c>
      <c r="E41" s="78">
        <v>25</v>
      </c>
      <c r="F41" s="78">
        <v>5</v>
      </c>
      <c r="G41" s="78">
        <v>50</v>
      </c>
      <c r="H41" s="79">
        <v>50</v>
      </c>
      <c r="I41" s="78">
        <v>25</v>
      </c>
      <c r="J41" s="78">
        <v>50</v>
      </c>
      <c r="L41" s="80">
        <v>0.01</v>
      </c>
      <c r="M41" s="80">
        <f t="shared" si="16"/>
        <v>0.01</v>
      </c>
      <c r="N41" s="80">
        <f t="shared" si="16"/>
        <v>0.01</v>
      </c>
      <c r="O41" s="80">
        <f t="shared" si="16"/>
        <v>0.01</v>
      </c>
      <c r="P41" s="80">
        <f t="shared" si="16"/>
        <v>0.01</v>
      </c>
      <c r="R41" s="78">
        <f t="shared" si="17"/>
        <v>50.5</v>
      </c>
      <c r="S41" s="78">
        <f t="shared" si="18"/>
        <v>51.005000000000003</v>
      </c>
      <c r="T41" s="78">
        <f t="shared" si="19"/>
        <v>51.515050000000002</v>
      </c>
      <c r="U41" s="78">
        <f t="shared" si="20"/>
        <v>52.030200499999999</v>
      </c>
      <c r="V41" s="78">
        <f t="shared" si="21"/>
        <v>52.550502504999997</v>
      </c>
    </row>
    <row r="42" spans="2:22" ht="15" customHeight="1" x14ac:dyDescent="0.2">
      <c r="B42" s="77" t="s">
        <v>91</v>
      </c>
      <c r="C42" s="77" t="s">
        <v>92</v>
      </c>
      <c r="D42" s="78">
        <v>152231.72</v>
      </c>
      <c r="E42" s="78">
        <v>133934.39999999999</v>
      </c>
      <c r="F42" s="78">
        <v>55771.92</v>
      </c>
      <c r="G42" s="78">
        <v>0</v>
      </c>
      <c r="H42" s="79">
        <v>0</v>
      </c>
      <c r="I42" s="78">
        <v>0</v>
      </c>
      <c r="J42" s="78">
        <v>0</v>
      </c>
      <c r="L42" s="80">
        <v>0.01</v>
      </c>
      <c r="M42" s="80">
        <f t="shared" si="16"/>
        <v>0.01</v>
      </c>
      <c r="N42" s="80">
        <f t="shared" si="16"/>
        <v>0.01</v>
      </c>
      <c r="O42" s="80">
        <f t="shared" si="16"/>
        <v>0.01</v>
      </c>
      <c r="P42" s="80">
        <f t="shared" si="16"/>
        <v>0.01</v>
      </c>
      <c r="R42" s="78">
        <f t="shared" si="17"/>
        <v>0</v>
      </c>
      <c r="S42" s="78">
        <f t="shared" si="18"/>
        <v>0</v>
      </c>
      <c r="T42" s="78">
        <f t="shared" si="19"/>
        <v>0</v>
      </c>
      <c r="U42" s="78">
        <f t="shared" si="20"/>
        <v>0</v>
      </c>
      <c r="V42" s="78">
        <f t="shared" si="21"/>
        <v>0</v>
      </c>
    </row>
    <row r="43" spans="2:22" ht="15" customHeight="1" x14ac:dyDescent="0.2">
      <c r="B43" s="77" t="s">
        <v>87</v>
      </c>
      <c r="C43" s="77" t="s">
        <v>88</v>
      </c>
      <c r="D43" s="78">
        <v>309.79000000000002</v>
      </c>
      <c r="E43" s="78">
        <v>119.1</v>
      </c>
      <c r="F43" s="78">
        <v>0</v>
      </c>
      <c r="G43" s="78">
        <v>0</v>
      </c>
      <c r="H43" s="79">
        <v>0</v>
      </c>
      <c r="I43" s="78">
        <v>0</v>
      </c>
      <c r="J43" s="78">
        <v>0</v>
      </c>
      <c r="L43" s="80">
        <v>0.01</v>
      </c>
      <c r="M43" s="80">
        <f t="shared" si="16"/>
        <v>0.01</v>
      </c>
      <c r="N43" s="80">
        <f t="shared" si="16"/>
        <v>0.01</v>
      </c>
      <c r="O43" s="80">
        <f t="shared" si="16"/>
        <v>0.01</v>
      </c>
      <c r="P43" s="80">
        <f t="shared" si="16"/>
        <v>0.01</v>
      </c>
      <c r="R43" s="78">
        <f t="shared" si="17"/>
        <v>0</v>
      </c>
      <c r="S43" s="78">
        <f t="shared" si="18"/>
        <v>0</v>
      </c>
      <c r="T43" s="78">
        <f t="shared" si="19"/>
        <v>0</v>
      </c>
      <c r="U43" s="78">
        <f t="shared" si="20"/>
        <v>0</v>
      </c>
      <c r="V43" s="78">
        <f t="shared" si="21"/>
        <v>0</v>
      </c>
    </row>
    <row r="44" spans="2:22" ht="15" customHeight="1" x14ac:dyDescent="0.2">
      <c r="B44" s="77" t="s">
        <v>1831</v>
      </c>
      <c r="C44" s="77" t="s">
        <v>2079</v>
      </c>
      <c r="D44" s="78">
        <v>26825.32</v>
      </c>
      <c r="E44" s="78">
        <v>173.6</v>
      </c>
      <c r="F44" s="78">
        <v>0</v>
      </c>
      <c r="G44" s="78">
        <v>0</v>
      </c>
      <c r="H44" s="79">
        <v>0</v>
      </c>
      <c r="I44" s="78">
        <v>5</v>
      </c>
      <c r="J44" s="78">
        <v>0</v>
      </c>
      <c r="L44" s="80">
        <v>0.01</v>
      </c>
      <c r="M44" s="80">
        <f t="shared" si="16"/>
        <v>0.01</v>
      </c>
      <c r="N44" s="80">
        <f t="shared" si="16"/>
        <v>0.01</v>
      </c>
      <c r="O44" s="80">
        <f t="shared" si="16"/>
        <v>0.01</v>
      </c>
      <c r="P44" s="80">
        <f t="shared" si="16"/>
        <v>0.01</v>
      </c>
      <c r="R44" s="78">
        <f t="shared" si="17"/>
        <v>0</v>
      </c>
      <c r="S44" s="78">
        <f t="shared" si="18"/>
        <v>0</v>
      </c>
      <c r="T44" s="78">
        <f t="shared" si="19"/>
        <v>0</v>
      </c>
      <c r="U44" s="78">
        <f t="shared" si="20"/>
        <v>0</v>
      </c>
      <c r="V44" s="78">
        <f t="shared" si="21"/>
        <v>0</v>
      </c>
    </row>
    <row r="45" spans="2:22" ht="15" customHeight="1" x14ac:dyDescent="0.2">
      <c r="B45" s="77" t="s">
        <v>77</v>
      </c>
      <c r="C45" s="77" t="s">
        <v>78</v>
      </c>
      <c r="D45" s="78">
        <v>983.31</v>
      </c>
      <c r="E45" s="78">
        <v>235.49</v>
      </c>
      <c r="F45" s="78">
        <v>0</v>
      </c>
      <c r="G45" s="78">
        <v>0</v>
      </c>
      <c r="H45" s="79">
        <v>2000</v>
      </c>
      <c r="I45" s="78">
        <v>0</v>
      </c>
      <c r="J45" s="78">
        <v>2000</v>
      </c>
      <c r="L45" s="80">
        <v>0.01</v>
      </c>
      <c r="M45" s="80">
        <f t="shared" si="16"/>
        <v>0.01</v>
      </c>
      <c r="N45" s="80">
        <f t="shared" si="16"/>
        <v>0.01</v>
      </c>
      <c r="O45" s="80">
        <f t="shared" si="16"/>
        <v>0.01</v>
      </c>
      <c r="P45" s="80">
        <f t="shared" si="16"/>
        <v>0.01</v>
      </c>
      <c r="R45" s="78">
        <f t="shared" si="17"/>
        <v>2020</v>
      </c>
      <c r="S45" s="78">
        <f t="shared" si="18"/>
        <v>2040.2</v>
      </c>
      <c r="T45" s="78">
        <f t="shared" si="19"/>
        <v>2060.6019999999999</v>
      </c>
      <c r="U45" s="78">
        <f t="shared" si="20"/>
        <v>2081.20802</v>
      </c>
      <c r="V45" s="78">
        <f t="shared" si="21"/>
        <v>2102.0201001999999</v>
      </c>
    </row>
    <row r="46" spans="2:22" ht="15" customHeight="1" x14ac:dyDescent="0.2">
      <c r="B46" s="77" t="s">
        <v>97</v>
      </c>
      <c r="C46" s="77" t="s">
        <v>98</v>
      </c>
      <c r="D46" s="78">
        <v>-76068.320000000007</v>
      </c>
      <c r="E46" s="78">
        <v>-9080.9500000000007</v>
      </c>
      <c r="F46" s="78">
        <v>0</v>
      </c>
      <c r="G46" s="78">
        <v>0</v>
      </c>
      <c r="H46" s="79">
        <v>0</v>
      </c>
      <c r="I46" s="78">
        <v>0</v>
      </c>
      <c r="J46" s="78">
        <v>0</v>
      </c>
      <c r="L46" s="80">
        <v>0.01</v>
      </c>
      <c r="M46" s="80">
        <f t="shared" si="16"/>
        <v>0.01</v>
      </c>
      <c r="N46" s="80">
        <f t="shared" si="16"/>
        <v>0.01</v>
      </c>
      <c r="O46" s="80">
        <f t="shared" si="16"/>
        <v>0.01</v>
      </c>
      <c r="P46" s="80">
        <f t="shared" si="16"/>
        <v>0.01</v>
      </c>
      <c r="R46" s="78">
        <f t="shared" si="17"/>
        <v>0</v>
      </c>
      <c r="S46" s="78">
        <f t="shared" si="18"/>
        <v>0</v>
      </c>
      <c r="T46" s="78">
        <f t="shared" si="19"/>
        <v>0</v>
      </c>
      <c r="U46" s="78">
        <f t="shared" si="20"/>
        <v>0</v>
      </c>
      <c r="V46" s="78">
        <f t="shared" si="21"/>
        <v>0</v>
      </c>
    </row>
    <row r="47" spans="2:22" ht="15" customHeight="1" x14ac:dyDescent="0.2">
      <c r="B47" s="77" t="s">
        <v>99</v>
      </c>
      <c r="C47" s="77" t="s">
        <v>100</v>
      </c>
      <c r="D47" s="78">
        <v>923661.07</v>
      </c>
      <c r="E47" s="78">
        <v>0</v>
      </c>
      <c r="F47" s="78">
        <v>130.41999999999999</v>
      </c>
      <c r="G47" s="78">
        <v>0</v>
      </c>
      <c r="H47" s="79"/>
      <c r="I47" s="78">
        <v>0</v>
      </c>
      <c r="J47" s="78">
        <v>0</v>
      </c>
      <c r="L47" s="80">
        <v>0.01</v>
      </c>
      <c r="M47" s="80">
        <f t="shared" si="16"/>
        <v>0.01</v>
      </c>
      <c r="N47" s="80">
        <f t="shared" si="16"/>
        <v>0.01</v>
      </c>
      <c r="O47" s="80">
        <f t="shared" si="16"/>
        <v>0.01</v>
      </c>
      <c r="P47" s="80">
        <f t="shared" si="16"/>
        <v>0.01</v>
      </c>
      <c r="R47" s="78">
        <f t="shared" si="17"/>
        <v>0</v>
      </c>
      <c r="S47" s="78">
        <f t="shared" si="18"/>
        <v>0</v>
      </c>
      <c r="T47" s="78">
        <f t="shared" si="19"/>
        <v>0</v>
      </c>
      <c r="U47" s="78">
        <f t="shared" si="20"/>
        <v>0</v>
      </c>
      <c r="V47" s="78">
        <f t="shared" si="21"/>
        <v>0</v>
      </c>
    </row>
    <row r="48" spans="2:22" ht="15" customHeight="1" x14ac:dyDescent="0.2">
      <c r="B48" s="77" t="s">
        <v>101</v>
      </c>
      <c r="C48" s="77" t="s">
        <v>102</v>
      </c>
      <c r="D48" s="78">
        <v>36965</v>
      </c>
      <c r="E48" s="78">
        <v>36145</v>
      </c>
      <c r="F48" s="78">
        <v>38723</v>
      </c>
      <c r="G48" s="78">
        <v>44695</v>
      </c>
      <c r="H48" s="79">
        <v>40000</v>
      </c>
      <c r="I48" s="78">
        <v>38266</v>
      </c>
      <c r="J48" s="78">
        <v>40000</v>
      </c>
      <c r="L48" s="80">
        <v>0.01</v>
      </c>
      <c r="M48" s="80">
        <f t="shared" si="16"/>
        <v>0.01</v>
      </c>
      <c r="N48" s="80">
        <f t="shared" si="16"/>
        <v>0.01</v>
      </c>
      <c r="O48" s="80">
        <f t="shared" si="16"/>
        <v>0.01</v>
      </c>
      <c r="P48" s="80">
        <f t="shared" si="16"/>
        <v>0.01</v>
      </c>
      <c r="R48" s="78">
        <f t="shared" si="17"/>
        <v>40400</v>
      </c>
      <c r="S48" s="78">
        <f t="shared" si="18"/>
        <v>40804</v>
      </c>
      <c r="T48" s="78">
        <f t="shared" si="19"/>
        <v>41212.04</v>
      </c>
      <c r="U48" s="78">
        <f t="shared" si="20"/>
        <v>41624.160400000001</v>
      </c>
      <c r="V48" s="78">
        <f t="shared" si="21"/>
        <v>42040.402004000003</v>
      </c>
    </row>
    <row r="49" spans="1:22" ht="15" customHeight="1" x14ac:dyDescent="0.2">
      <c r="B49" s="77" t="s">
        <v>103</v>
      </c>
      <c r="C49" s="77" t="s">
        <v>104</v>
      </c>
      <c r="D49" s="78">
        <v>78352.59</v>
      </c>
      <c r="E49" s="78">
        <v>169226.82</v>
      </c>
      <c r="F49" s="78">
        <v>0</v>
      </c>
      <c r="G49" s="78">
        <v>0</v>
      </c>
      <c r="H49" s="79">
        <v>0</v>
      </c>
      <c r="I49" s="78">
        <v>0</v>
      </c>
      <c r="J49" s="78">
        <v>0</v>
      </c>
      <c r="L49" s="80">
        <v>0.01</v>
      </c>
      <c r="M49" s="80">
        <f t="shared" si="16"/>
        <v>0.01</v>
      </c>
      <c r="N49" s="80">
        <f t="shared" si="16"/>
        <v>0.01</v>
      </c>
      <c r="O49" s="80">
        <f t="shared" si="16"/>
        <v>0.01</v>
      </c>
      <c r="P49" s="80">
        <f t="shared" si="16"/>
        <v>0.01</v>
      </c>
      <c r="R49" s="78">
        <f t="shared" si="17"/>
        <v>0</v>
      </c>
      <c r="S49" s="78">
        <f t="shared" si="18"/>
        <v>0</v>
      </c>
      <c r="T49" s="78">
        <f t="shared" si="19"/>
        <v>0</v>
      </c>
      <c r="U49" s="78">
        <f t="shared" si="20"/>
        <v>0</v>
      </c>
      <c r="V49" s="78">
        <f t="shared" si="21"/>
        <v>0</v>
      </c>
    </row>
    <row r="50" spans="1:22" ht="15" customHeight="1" x14ac:dyDescent="0.2">
      <c r="B50" s="77" t="s">
        <v>1862</v>
      </c>
      <c r="C50" s="77" t="s">
        <v>1861</v>
      </c>
      <c r="D50" s="78">
        <v>633834.84</v>
      </c>
      <c r="E50" s="78">
        <v>1594677.31</v>
      </c>
      <c r="F50" s="78">
        <v>1710740.07</v>
      </c>
      <c r="G50" s="78">
        <v>1930239.59</v>
      </c>
      <c r="H50" s="79">
        <v>1750000</v>
      </c>
      <c r="I50" s="78">
        <v>1770348</v>
      </c>
      <c r="J50" s="78">
        <v>1750000</v>
      </c>
      <c r="L50" s="80">
        <v>0.03</v>
      </c>
      <c r="M50" s="80">
        <f t="shared" si="16"/>
        <v>0.03</v>
      </c>
      <c r="N50" s="80">
        <f t="shared" si="16"/>
        <v>0.03</v>
      </c>
      <c r="O50" s="80">
        <f t="shared" si="16"/>
        <v>0.03</v>
      </c>
      <c r="P50" s="80">
        <f t="shared" si="16"/>
        <v>0.03</v>
      </c>
      <c r="R50" s="78">
        <f t="shared" si="17"/>
        <v>1802500</v>
      </c>
      <c r="S50" s="78">
        <f t="shared" si="18"/>
        <v>1856575</v>
      </c>
      <c r="T50" s="78">
        <f t="shared" si="19"/>
        <v>1912272.25</v>
      </c>
      <c r="U50" s="78">
        <f t="shared" si="20"/>
        <v>1969640.4175</v>
      </c>
      <c r="V50" s="78">
        <f t="shared" si="21"/>
        <v>2028729.6300250001</v>
      </c>
    </row>
    <row r="51" spans="1:22" ht="15" customHeight="1" x14ac:dyDescent="0.2">
      <c r="B51" s="77" t="s">
        <v>43</v>
      </c>
      <c r="C51" s="77" t="s">
        <v>44</v>
      </c>
      <c r="D51" s="78">
        <v>110310.54</v>
      </c>
      <c r="E51" s="78">
        <v>0</v>
      </c>
      <c r="F51" s="78">
        <v>0</v>
      </c>
      <c r="G51" s="78">
        <v>0</v>
      </c>
      <c r="H51" s="79">
        <v>0</v>
      </c>
      <c r="I51" s="78">
        <v>0</v>
      </c>
      <c r="J51" s="78">
        <v>0</v>
      </c>
      <c r="L51" s="80">
        <v>0.01</v>
      </c>
      <c r="M51" s="80">
        <f t="shared" si="16"/>
        <v>0.01</v>
      </c>
      <c r="N51" s="80">
        <f t="shared" si="16"/>
        <v>0.01</v>
      </c>
      <c r="O51" s="80">
        <f t="shared" si="16"/>
        <v>0.01</v>
      </c>
      <c r="P51" s="80">
        <f t="shared" si="16"/>
        <v>0.01</v>
      </c>
      <c r="R51" s="78">
        <f t="shared" si="17"/>
        <v>0</v>
      </c>
      <c r="S51" s="78">
        <f t="shared" si="18"/>
        <v>0</v>
      </c>
      <c r="T51" s="78">
        <f t="shared" si="19"/>
        <v>0</v>
      </c>
      <c r="U51" s="78">
        <f t="shared" si="20"/>
        <v>0</v>
      </c>
      <c r="V51" s="78">
        <f t="shared" si="21"/>
        <v>0</v>
      </c>
    </row>
    <row r="52" spans="1:22" ht="15" customHeight="1" x14ac:dyDescent="0.2">
      <c r="B52" s="77" t="s">
        <v>45</v>
      </c>
      <c r="C52" s="77" t="s">
        <v>46</v>
      </c>
      <c r="D52" s="78">
        <v>171935</v>
      </c>
      <c r="E52" s="78">
        <v>159445</v>
      </c>
      <c r="F52" s="78">
        <v>163975</v>
      </c>
      <c r="G52" s="78">
        <v>139035</v>
      </c>
      <c r="H52" s="79">
        <v>165000</v>
      </c>
      <c r="I52" s="78">
        <v>140000</v>
      </c>
      <c r="J52" s="78">
        <v>140000</v>
      </c>
      <c r="L52" s="80">
        <v>0.01</v>
      </c>
      <c r="M52" s="80">
        <f t="shared" si="16"/>
        <v>0.01</v>
      </c>
      <c r="N52" s="80">
        <f t="shared" si="16"/>
        <v>0.01</v>
      </c>
      <c r="O52" s="80">
        <f t="shared" si="16"/>
        <v>0.01</v>
      </c>
      <c r="P52" s="80">
        <f t="shared" si="16"/>
        <v>0.01</v>
      </c>
      <c r="R52" s="78">
        <f t="shared" si="17"/>
        <v>141400</v>
      </c>
      <c r="S52" s="78">
        <f t="shared" si="18"/>
        <v>142814</v>
      </c>
      <c r="T52" s="78">
        <f t="shared" si="19"/>
        <v>144242.14000000001</v>
      </c>
      <c r="U52" s="78">
        <f t="shared" si="20"/>
        <v>145684.56140000001</v>
      </c>
      <c r="V52" s="78">
        <f t="shared" si="21"/>
        <v>147141.407014</v>
      </c>
    </row>
    <row r="53" spans="1:22" ht="15" customHeight="1" x14ac:dyDescent="0.2">
      <c r="B53" s="77" t="s">
        <v>89</v>
      </c>
      <c r="C53" s="77" t="s">
        <v>90</v>
      </c>
      <c r="D53" s="78">
        <v>229200.34</v>
      </c>
      <c r="E53" s="78">
        <v>246173.62</v>
      </c>
      <c r="F53" s="78">
        <v>283600.19</v>
      </c>
      <c r="G53" s="78">
        <v>253425.76</v>
      </c>
      <c r="H53" s="79">
        <v>256000</v>
      </c>
      <c r="I53" s="78">
        <v>257808</v>
      </c>
      <c r="J53" s="78">
        <v>260784</v>
      </c>
      <c r="L53" s="80">
        <v>0.01</v>
      </c>
      <c r="M53" s="80">
        <f t="shared" si="16"/>
        <v>0.01</v>
      </c>
      <c r="N53" s="80">
        <f t="shared" si="16"/>
        <v>0.01</v>
      </c>
      <c r="O53" s="80">
        <f t="shared" si="16"/>
        <v>0.01</v>
      </c>
      <c r="P53" s="80">
        <f t="shared" si="16"/>
        <v>0.01</v>
      </c>
      <c r="R53" s="78">
        <f t="shared" si="17"/>
        <v>263391.84000000003</v>
      </c>
      <c r="S53" s="78">
        <f t="shared" si="18"/>
        <v>266025.75840000005</v>
      </c>
      <c r="T53" s="78">
        <f t="shared" si="19"/>
        <v>268686.01598400006</v>
      </c>
      <c r="U53" s="78">
        <f t="shared" si="20"/>
        <v>271372.87614384008</v>
      </c>
      <c r="V53" s="78">
        <f t="shared" si="21"/>
        <v>274086.60490527848</v>
      </c>
    </row>
    <row r="54" spans="1:22" ht="15" customHeight="1" x14ac:dyDescent="0.2">
      <c r="B54" s="77" t="s">
        <v>93</v>
      </c>
      <c r="C54" s="77" t="s">
        <v>94</v>
      </c>
      <c r="D54" s="78">
        <v>40949.71</v>
      </c>
      <c r="E54" s="78">
        <v>12252.08</v>
      </c>
      <c r="F54" s="78">
        <v>20122.080000000002</v>
      </c>
      <c r="G54" s="78">
        <v>4416.55</v>
      </c>
      <c r="H54" s="79">
        <v>20000</v>
      </c>
      <c r="I54" s="78">
        <v>3640</v>
      </c>
      <c r="J54" s="78">
        <v>5000</v>
      </c>
      <c r="L54" s="80">
        <v>0.01</v>
      </c>
      <c r="M54" s="80">
        <f t="shared" si="16"/>
        <v>0.01</v>
      </c>
      <c r="N54" s="80">
        <f t="shared" si="16"/>
        <v>0.01</v>
      </c>
      <c r="O54" s="80">
        <f t="shared" si="16"/>
        <v>0.01</v>
      </c>
      <c r="P54" s="80">
        <f t="shared" si="16"/>
        <v>0.01</v>
      </c>
      <c r="R54" s="78">
        <f t="shared" si="17"/>
        <v>5050</v>
      </c>
      <c r="S54" s="78">
        <f t="shared" si="18"/>
        <v>5100.5</v>
      </c>
      <c r="T54" s="78">
        <f t="shared" si="19"/>
        <v>5151.5050000000001</v>
      </c>
      <c r="U54" s="78">
        <f t="shared" si="20"/>
        <v>5203.0200500000001</v>
      </c>
      <c r="V54" s="78">
        <f t="shared" si="21"/>
        <v>5255.0502505000004</v>
      </c>
    </row>
    <row r="55" spans="1:22" ht="15" customHeight="1" x14ac:dyDescent="0.2">
      <c r="B55" s="77" t="s">
        <v>81</v>
      </c>
      <c r="C55" s="77" t="s">
        <v>82</v>
      </c>
      <c r="D55" s="78">
        <v>0</v>
      </c>
      <c r="E55" s="78">
        <v>0</v>
      </c>
      <c r="F55" s="78">
        <v>0</v>
      </c>
      <c r="G55" s="78">
        <v>0</v>
      </c>
      <c r="H55" s="79">
        <v>0</v>
      </c>
      <c r="I55" s="78">
        <v>0</v>
      </c>
      <c r="J55" s="78">
        <v>0</v>
      </c>
      <c r="L55" s="80">
        <v>0.01</v>
      </c>
      <c r="M55" s="80">
        <f t="shared" si="16"/>
        <v>0.01</v>
      </c>
      <c r="N55" s="80">
        <f t="shared" si="16"/>
        <v>0.01</v>
      </c>
      <c r="O55" s="80">
        <f t="shared" si="16"/>
        <v>0.01</v>
      </c>
      <c r="P55" s="80">
        <f t="shared" si="16"/>
        <v>0.01</v>
      </c>
      <c r="R55" s="78">
        <f t="shared" si="17"/>
        <v>0</v>
      </c>
      <c r="S55" s="78">
        <f t="shared" si="18"/>
        <v>0</v>
      </c>
      <c r="T55" s="78">
        <f t="shared" si="19"/>
        <v>0</v>
      </c>
      <c r="U55" s="78">
        <f t="shared" si="20"/>
        <v>0</v>
      </c>
      <c r="V55" s="78">
        <f t="shared" si="21"/>
        <v>0</v>
      </c>
    </row>
    <row r="56" spans="1:22" ht="15" customHeight="1" x14ac:dyDescent="0.2">
      <c r="B56" s="77" t="s">
        <v>83</v>
      </c>
      <c r="C56" s="77" t="s">
        <v>84</v>
      </c>
      <c r="D56" s="78">
        <v>0</v>
      </c>
      <c r="E56" s="78">
        <v>0</v>
      </c>
      <c r="F56" s="78">
        <v>0</v>
      </c>
      <c r="G56" s="78">
        <v>0</v>
      </c>
      <c r="H56" s="79">
        <v>0</v>
      </c>
      <c r="I56" s="78">
        <v>0</v>
      </c>
      <c r="J56" s="78">
        <v>0</v>
      </c>
      <c r="L56" s="80">
        <v>0.01</v>
      </c>
      <c r="M56" s="80">
        <f t="shared" si="16"/>
        <v>0.01</v>
      </c>
      <c r="N56" s="80">
        <f t="shared" si="16"/>
        <v>0.01</v>
      </c>
      <c r="O56" s="80">
        <f t="shared" si="16"/>
        <v>0.01</v>
      </c>
      <c r="P56" s="80">
        <f t="shared" si="16"/>
        <v>0.01</v>
      </c>
      <c r="R56" s="78">
        <f t="shared" si="17"/>
        <v>0</v>
      </c>
      <c r="S56" s="78">
        <f t="shared" si="18"/>
        <v>0</v>
      </c>
      <c r="T56" s="78">
        <f t="shared" si="19"/>
        <v>0</v>
      </c>
      <c r="U56" s="78">
        <f t="shared" si="20"/>
        <v>0</v>
      </c>
      <c r="V56" s="78">
        <f t="shared" si="21"/>
        <v>0</v>
      </c>
    </row>
    <row r="57" spans="1:22" ht="15" customHeight="1" x14ac:dyDescent="0.2">
      <c r="B57" s="77" t="s">
        <v>85</v>
      </c>
      <c r="C57" s="77" t="s">
        <v>86</v>
      </c>
      <c r="D57" s="78">
        <v>-73</v>
      </c>
      <c r="E57" s="78">
        <v>0</v>
      </c>
      <c r="F57" s="78">
        <v>0</v>
      </c>
      <c r="G57" s="78">
        <v>0</v>
      </c>
      <c r="H57" s="79">
        <v>0</v>
      </c>
      <c r="I57" s="78">
        <v>0</v>
      </c>
      <c r="J57" s="78">
        <v>0</v>
      </c>
      <c r="L57" s="80">
        <v>0.01</v>
      </c>
      <c r="M57" s="80">
        <f t="shared" si="16"/>
        <v>0.01</v>
      </c>
      <c r="N57" s="80">
        <f t="shared" si="16"/>
        <v>0.01</v>
      </c>
      <c r="O57" s="80">
        <f t="shared" si="16"/>
        <v>0.01</v>
      </c>
      <c r="P57" s="80">
        <f t="shared" si="16"/>
        <v>0.01</v>
      </c>
      <c r="R57" s="78">
        <f t="shared" si="17"/>
        <v>0</v>
      </c>
      <c r="S57" s="78">
        <f t="shared" si="18"/>
        <v>0</v>
      </c>
      <c r="T57" s="78">
        <f t="shared" si="19"/>
        <v>0</v>
      </c>
      <c r="U57" s="78">
        <f t="shared" si="20"/>
        <v>0</v>
      </c>
      <c r="V57" s="78">
        <f t="shared" si="21"/>
        <v>0</v>
      </c>
    </row>
    <row r="58" spans="1:22" ht="15" customHeight="1" x14ac:dyDescent="0.2">
      <c r="A58" s="350" t="s">
        <v>2080</v>
      </c>
      <c r="B58" s="350"/>
      <c r="C58" s="350"/>
      <c r="D58" s="85">
        <f t="shared" ref="D58:J58" si="22">SUM(D26:D57)</f>
        <v>2731776.4899999998</v>
      </c>
      <c r="E58" s="85">
        <f t="shared" si="22"/>
        <v>2420557.25</v>
      </c>
      <c r="F58" s="85">
        <f t="shared" si="22"/>
        <v>2330197.0100000002</v>
      </c>
      <c r="G58" s="85">
        <f>SUM(G26:G57)</f>
        <v>2462980.2999999998</v>
      </c>
      <c r="H58" s="85">
        <f t="shared" si="22"/>
        <v>2277800</v>
      </c>
      <c r="I58" s="85">
        <f t="shared" si="22"/>
        <v>2263783</v>
      </c>
      <c r="J58" s="85">
        <f t="shared" si="22"/>
        <v>2249334</v>
      </c>
      <c r="L58" s="80"/>
      <c r="M58" s="80"/>
      <c r="N58" s="80"/>
      <c r="O58" s="80"/>
      <c r="P58" s="80"/>
      <c r="R58" s="85">
        <f t="shared" ref="R58:V58" si="23">SUM(R26:R57)</f>
        <v>2306827.34</v>
      </c>
      <c r="S58" s="85">
        <f t="shared" si="23"/>
        <v>2365945.6134000001</v>
      </c>
      <c r="T58" s="85">
        <f t="shared" si="23"/>
        <v>2426736.569534</v>
      </c>
      <c r="U58" s="85">
        <f t="shared" si="23"/>
        <v>2489249.3802293404</v>
      </c>
      <c r="V58" s="85">
        <f t="shared" si="23"/>
        <v>2553534.6823816332</v>
      </c>
    </row>
    <row r="59" spans="1:22" ht="15" customHeight="1" x14ac:dyDescent="0.2">
      <c r="A59" s="348" t="s">
        <v>2081</v>
      </c>
      <c r="B59" s="348"/>
      <c r="C59" s="348"/>
      <c r="D59" s="71"/>
      <c r="E59" s="71"/>
      <c r="F59" s="71"/>
      <c r="G59" s="71"/>
      <c r="H59" s="71"/>
      <c r="I59" s="71"/>
      <c r="J59" s="71"/>
      <c r="L59" s="80"/>
      <c r="M59" s="80"/>
      <c r="N59" s="80"/>
      <c r="O59" s="80"/>
      <c r="P59" s="80"/>
      <c r="R59" s="71"/>
      <c r="S59" s="71"/>
      <c r="T59" s="71"/>
      <c r="U59" s="71"/>
      <c r="V59" s="71"/>
    </row>
    <row r="60" spans="1:22" ht="15" customHeight="1" x14ac:dyDescent="0.2">
      <c r="B60" s="77" t="s">
        <v>105</v>
      </c>
      <c r="C60" s="77" t="s">
        <v>106</v>
      </c>
      <c r="D60" s="78">
        <v>213326.39</v>
      </c>
      <c r="E60" s="78">
        <v>410672.66</v>
      </c>
      <c r="F60" s="78">
        <v>227956.83</v>
      </c>
      <c r="G60" s="78">
        <v>337222.46</v>
      </c>
      <c r="H60" s="79">
        <v>270000</v>
      </c>
      <c r="I60" s="78">
        <v>320000</v>
      </c>
      <c r="J60" s="78">
        <v>300000</v>
      </c>
      <c r="L60" s="80">
        <v>0.01</v>
      </c>
      <c r="M60" s="80">
        <f t="shared" ref="M60:P85" si="24">L60</f>
        <v>0.01</v>
      </c>
      <c r="N60" s="80">
        <f t="shared" si="24"/>
        <v>0.01</v>
      </c>
      <c r="O60" s="80">
        <f t="shared" si="24"/>
        <v>0.01</v>
      </c>
      <c r="P60" s="80">
        <f t="shared" si="24"/>
        <v>0.01</v>
      </c>
      <c r="R60" s="78">
        <f t="shared" ref="R60:R86" si="25">J60*(1+L60)</f>
        <v>303000</v>
      </c>
      <c r="S60" s="78">
        <f t="shared" ref="S60:S84" si="26">R60*(1+M60)</f>
        <v>306030</v>
      </c>
      <c r="T60" s="78">
        <f t="shared" ref="T60:T84" si="27">S60*(1+N60)</f>
        <v>309090.3</v>
      </c>
      <c r="U60" s="78">
        <f t="shared" ref="U60:U84" si="28">T60*(1+O60)</f>
        <v>312181.20299999998</v>
      </c>
      <c r="V60" s="78">
        <f t="shared" ref="V60:V84" si="29">U60*(1+P60)</f>
        <v>315303.01503000001</v>
      </c>
    </row>
    <row r="61" spans="1:22" ht="15" customHeight="1" x14ac:dyDescent="0.2">
      <c r="B61" s="77" t="s">
        <v>107</v>
      </c>
      <c r="C61" s="77" t="s">
        <v>108</v>
      </c>
      <c r="D61" s="78">
        <v>-63842.15</v>
      </c>
      <c r="E61" s="78">
        <v>-14075</v>
      </c>
      <c r="F61" s="78">
        <v>-1723.3</v>
      </c>
      <c r="G61" s="78">
        <v>-20000</v>
      </c>
      <c r="H61" s="79">
        <v>-20000</v>
      </c>
      <c r="I61" s="78">
        <v>0</v>
      </c>
      <c r="J61" s="78">
        <v>0</v>
      </c>
      <c r="L61" s="80">
        <v>0.01</v>
      </c>
      <c r="M61" s="80">
        <f t="shared" si="24"/>
        <v>0.01</v>
      </c>
      <c r="N61" s="80">
        <f t="shared" si="24"/>
        <v>0.01</v>
      </c>
      <c r="O61" s="80">
        <f t="shared" si="24"/>
        <v>0.01</v>
      </c>
      <c r="P61" s="80">
        <f t="shared" si="24"/>
        <v>0.01</v>
      </c>
      <c r="R61" s="78">
        <f t="shared" si="25"/>
        <v>0</v>
      </c>
      <c r="S61" s="78">
        <f t="shared" si="26"/>
        <v>0</v>
      </c>
      <c r="T61" s="78">
        <f t="shared" si="27"/>
        <v>0</v>
      </c>
      <c r="U61" s="78">
        <f t="shared" si="28"/>
        <v>0</v>
      </c>
      <c r="V61" s="78">
        <f t="shared" si="29"/>
        <v>0</v>
      </c>
    </row>
    <row r="62" spans="1:22" ht="15" customHeight="1" x14ac:dyDescent="0.2">
      <c r="B62" s="77" t="s">
        <v>109</v>
      </c>
      <c r="C62" s="77" t="s">
        <v>110</v>
      </c>
      <c r="D62" s="78">
        <v>215098.47</v>
      </c>
      <c r="E62" s="78">
        <v>104327.64</v>
      </c>
      <c r="F62" s="78">
        <v>81035.28</v>
      </c>
      <c r="G62" s="78">
        <v>201967.67</v>
      </c>
      <c r="H62" s="79">
        <v>190000</v>
      </c>
      <c r="I62" s="78">
        <v>240</v>
      </c>
      <c r="J62" s="78">
        <v>0</v>
      </c>
      <c r="L62" s="80">
        <v>0.01</v>
      </c>
      <c r="M62" s="80">
        <f t="shared" si="24"/>
        <v>0.01</v>
      </c>
      <c r="N62" s="80">
        <f t="shared" si="24"/>
        <v>0.01</v>
      </c>
      <c r="O62" s="80">
        <f t="shared" si="24"/>
        <v>0.01</v>
      </c>
      <c r="P62" s="80">
        <f t="shared" si="24"/>
        <v>0.01</v>
      </c>
      <c r="R62" s="78">
        <f t="shared" si="25"/>
        <v>0</v>
      </c>
      <c r="S62" s="78">
        <f t="shared" si="26"/>
        <v>0</v>
      </c>
      <c r="T62" s="78">
        <f t="shared" si="27"/>
        <v>0</v>
      </c>
      <c r="U62" s="78">
        <f t="shared" si="28"/>
        <v>0</v>
      </c>
      <c r="V62" s="78">
        <f t="shared" si="29"/>
        <v>0</v>
      </c>
    </row>
    <row r="63" spans="1:22" ht="15" customHeight="1" x14ac:dyDescent="0.2">
      <c r="B63" s="77" t="s">
        <v>111</v>
      </c>
      <c r="C63" s="77" t="s">
        <v>112</v>
      </c>
      <c r="D63" s="78">
        <v>75176.759999999995</v>
      </c>
      <c r="E63" s="78">
        <v>89353.82</v>
      </c>
      <c r="F63" s="78">
        <v>81276.94</v>
      </c>
      <c r="G63" s="78">
        <v>93835.32</v>
      </c>
      <c r="H63" s="79">
        <v>81000</v>
      </c>
      <c r="I63" s="78">
        <v>88785</v>
      </c>
      <c r="J63" s="78">
        <v>85000</v>
      </c>
      <c r="L63" s="80">
        <v>0.01</v>
      </c>
      <c r="M63" s="80">
        <f t="shared" si="24"/>
        <v>0.01</v>
      </c>
      <c r="N63" s="80">
        <f t="shared" si="24"/>
        <v>0.01</v>
      </c>
      <c r="O63" s="80">
        <f t="shared" si="24"/>
        <v>0.01</v>
      </c>
      <c r="P63" s="80">
        <f t="shared" si="24"/>
        <v>0.01</v>
      </c>
      <c r="R63" s="78">
        <f t="shared" si="25"/>
        <v>85850</v>
      </c>
      <c r="S63" s="78">
        <f t="shared" si="26"/>
        <v>86708.5</v>
      </c>
      <c r="T63" s="78">
        <f t="shared" si="27"/>
        <v>87575.585000000006</v>
      </c>
      <c r="U63" s="78">
        <f t="shared" si="28"/>
        <v>88451.340850000008</v>
      </c>
      <c r="V63" s="78">
        <f t="shared" si="29"/>
        <v>89335.85425850001</v>
      </c>
    </row>
    <row r="64" spans="1:22" ht="15" customHeight="1" x14ac:dyDescent="0.2">
      <c r="B64" s="77" t="s">
        <v>113</v>
      </c>
      <c r="C64" s="77" t="s">
        <v>114</v>
      </c>
      <c r="D64" s="78">
        <v>18070.560000000001</v>
      </c>
      <c r="E64" s="78">
        <v>2650</v>
      </c>
      <c r="F64" s="78">
        <v>1160</v>
      </c>
      <c r="G64" s="78">
        <v>49248.17</v>
      </c>
      <c r="H64" s="79">
        <v>45000</v>
      </c>
      <c r="I64" s="78">
        <v>38736</v>
      </c>
      <c r="J64" s="78">
        <v>40000</v>
      </c>
      <c r="L64" s="80">
        <v>0.01</v>
      </c>
      <c r="M64" s="80">
        <f t="shared" si="24"/>
        <v>0.01</v>
      </c>
      <c r="N64" s="80">
        <f t="shared" si="24"/>
        <v>0.01</v>
      </c>
      <c r="O64" s="80">
        <f t="shared" si="24"/>
        <v>0.01</v>
      </c>
      <c r="P64" s="80">
        <f t="shared" si="24"/>
        <v>0.01</v>
      </c>
      <c r="R64" s="78">
        <f t="shared" si="25"/>
        <v>40400</v>
      </c>
      <c r="S64" s="78">
        <f t="shared" si="26"/>
        <v>40804</v>
      </c>
      <c r="T64" s="78">
        <f t="shared" si="27"/>
        <v>41212.04</v>
      </c>
      <c r="U64" s="78">
        <f t="shared" si="28"/>
        <v>41624.160400000001</v>
      </c>
      <c r="V64" s="78">
        <f t="shared" si="29"/>
        <v>42040.402004000003</v>
      </c>
    </row>
    <row r="65" spans="2:22" ht="15" customHeight="1" x14ac:dyDescent="0.2">
      <c r="B65" s="77" t="s">
        <v>138</v>
      </c>
      <c r="C65" s="77" t="s">
        <v>139</v>
      </c>
      <c r="D65" s="78">
        <v>18074.099999999999</v>
      </c>
      <c r="E65" s="78">
        <v>11325</v>
      </c>
      <c r="F65" s="78">
        <v>12605.3</v>
      </c>
      <c r="G65" s="78">
        <v>10355.77</v>
      </c>
      <c r="H65" s="79">
        <v>10000</v>
      </c>
      <c r="I65" s="78">
        <v>13815</v>
      </c>
      <c r="J65" s="78">
        <v>15000</v>
      </c>
      <c r="L65" s="80">
        <v>0.01</v>
      </c>
      <c r="M65" s="80">
        <f t="shared" si="24"/>
        <v>0.01</v>
      </c>
      <c r="N65" s="80">
        <f t="shared" si="24"/>
        <v>0.01</v>
      </c>
      <c r="O65" s="80">
        <f t="shared" si="24"/>
        <v>0.01</v>
      </c>
      <c r="P65" s="80">
        <f t="shared" si="24"/>
        <v>0.01</v>
      </c>
      <c r="R65" s="78">
        <f t="shared" si="25"/>
        <v>15150</v>
      </c>
      <c r="S65" s="78">
        <f t="shared" si="26"/>
        <v>15301.5</v>
      </c>
      <c r="T65" s="78">
        <f t="shared" si="27"/>
        <v>15454.514999999999</v>
      </c>
      <c r="U65" s="78">
        <f t="shared" si="28"/>
        <v>15609.060149999999</v>
      </c>
      <c r="V65" s="78">
        <f t="shared" si="29"/>
        <v>15765.150751499999</v>
      </c>
    </row>
    <row r="66" spans="2:22" ht="15" customHeight="1" x14ac:dyDescent="0.2">
      <c r="B66" s="77" t="s">
        <v>115</v>
      </c>
      <c r="C66" s="77" t="s">
        <v>116</v>
      </c>
      <c r="D66" s="78">
        <v>28979.5</v>
      </c>
      <c r="E66" s="78">
        <v>49813.99</v>
      </c>
      <c r="F66" s="78">
        <v>43834.06</v>
      </c>
      <c r="G66" s="78">
        <v>47756.18</v>
      </c>
      <c r="H66" s="79">
        <v>45000</v>
      </c>
      <c r="I66" s="78">
        <v>40984</v>
      </c>
      <c r="J66" s="78">
        <v>45000</v>
      </c>
      <c r="L66" s="80">
        <v>0.01</v>
      </c>
      <c r="M66" s="80">
        <f t="shared" si="24"/>
        <v>0.01</v>
      </c>
      <c r="N66" s="80">
        <f t="shared" si="24"/>
        <v>0.01</v>
      </c>
      <c r="O66" s="80">
        <f t="shared" si="24"/>
        <v>0.01</v>
      </c>
      <c r="P66" s="80">
        <f t="shared" si="24"/>
        <v>0.01</v>
      </c>
      <c r="R66" s="78">
        <f t="shared" si="25"/>
        <v>45450</v>
      </c>
      <c r="S66" s="78">
        <f t="shared" si="26"/>
        <v>45904.5</v>
      </c>
      <c r="T66" s="78">
        <f t="shared" si="27"/>
        <v>46363.544999999998</v>
      </c>
      <c r="U66" s="78">
        <f t="shared" si="28"/>
        <v>46827.18045</v>
      </c>
      <c r="V66" s="78">
        <f t="shared" si="29"/>
        <v>47295.4522545</v>
      </c>
    </row>
    <row r="67" spans="2:22" ht="15" customHeight="1" x14ac:dyDescent="0.2">
      <c r="B67" s="77" t="s">
        <v>136</v>
      </c>
      <c r="C67" s="77" t="s">
        <v>137</v>
      </c>
      <c r="D67" s="78">
        <v>24170.75</v>
      </c>
      <c r="E67" s="78">
        <v>19871.25</v>
      </c>
      <c r="F67" s="78">
        <v>12691.34</v>
      </c>
      <c r="G67" s="78">
        <v>3403.73</v>
      </c>
      <c r="H67" s="79">
        <v>12000</v>
      </c>
      <c r="I67" s="78">
        <v>24500</v>
      </c>
      <c r="J67" s="78">
        <v>12000</v>
      </c>
      <c r="L67" s="80">
        <v>0.01</v>
      </c>
      <c r="M67" s="80">
        <f t="shared" si="24"/>
        <v>0.01</v>
      </c>
      <c r="N67" s="80">
        <f t="shared" si="24"/>
        <v>0.01</v>
      </c>
      <c r="O67" s="80">
        <f t="shared" si="24"/>
        <v>0.01</v>
      </c>
      <c r="P67" s="80">
        <f t="shared" si="24"/>
        <v>0.01</v>
      </c>
      <c r="R67" s="78">
        <f t="shared" si="25"/>
        <v>12120</v>
      </c>
      <c r="S67" s="78">
        <f t="shared" si="26"/>
        <v>12241.2</v>
      </c>
      <c r="T67" s="78">
        <f t="shared" si="27"/>
        <v>12363.612000000001</v>
      </c>
      <c r="U67" s="78">
        <f t="shared" si="28"/>
        <v>12487.248120000002</v>
      </c>
      <c r="V67" s="78">
        <f t="shared" si="29"/>
        <v>12612.120601200002</v>
      </c>
    </row>
    <row r="68" spans="2:22" ht="15" customHeight="1" x14ac:dyDescent="0.2">
      <c r="B68" s="77" t="s">
        <v>119</v>
      </c>
      <c r="C68" s="77" t="s">
        <v>120</v>
      </c>
      <c r="D68" s="78">
        <v>11475</v>
      </c>
      <c r="E68" s="78">
        <v>12660</v>
      </c>
      <c r="F68" s="78">
        <v>13938.75</v>
      </c>
      <c r="G68" s="78">
        <v>18750</v>
      </c>
      <c r="H68" s="79">
        <v>14000</v>
      </c>
      <c r="I68" s="78">
        <v>12263</v>
      </c>
      <c r="J68" s="78">
        <v>13000</v>
      </c>
      <c r="L68" s="80">
        <v>0.01</v>
      </c>
      <c r="M68" s="80">
        <f t="shared" si="24"/>
        <v>0.01</v>
      </c>
      <c r="N68" s="80">
        <f t="shared" si="24"/>
        <v>0.01</v>
      </c>
      <c r="O68" s="80">
        <f t="shared" si="24"/>
        <v>0.01</v>
      </c>
      <c r="P68" s="80">
        <f t="shared" si="24"/>
        <v>0.01</v>
      </c>
      <c r="R68" s="78">
        <f t="shared" si="25"/>
        <v>13130</v>
      </c>
      <c r="S68" s="78">
        <f t="shared" si="26"/>
        <v>13261.3</v>
      </c>
      <c r="T68" s="78">
        <f t="shared" si="27"/>
        <v>13393.912999999999</v>
      </c>
      <c r="U68" s="78">
        <f t="shared" si="28"/>
        <v>13527.852129999999</v>
      </c>
      <c r="V68" s="78">
        <f t="shared" si="29"/>
        <v>13663.1306513</v>
      </c>
    </row>
    <row r="69" spans="2:22" ht="15" customHeight="1" x14ac:dyDescent="0.2">
      <c r="B69" s="77" t="s">
        <v>121</v>
      </c>
      <c r="C69" s="77" t="s">
        <v>2164</v>
      </c>
      <c r="D69" s="78">
        <v>0</v>
      </c>
      <c r="E69" s="78">
        <v>0</v>
      </c>
      <c r="F69" s="78">
        <v>0</v>
      </c>
      <c r="G69" s="78">
        <v>0</v>
      </c>
      <c r="H69" s="79">
        <v>0</v>
      </c>
      <c r="I69" s="78">
        <v>0</v>
      </c>
      <c r="J69" s="78">
        <v>0</v>
      </c>
      <c r="L69" s="80">
        <v>0.01</v>
      </c>
      <c r="M69" s="80">
        <f t="shared" si="24"/>
        <v>0.01</v>
      </c>
      <c r="N69" s="80">
        <f t="shared" si="24"/>
        <v>0.01</v>
      </c>
      <c r="O69" s="80">
        <f t="shared" si="24"/>
        <v>0.01</v>
      </c>
      <c r="P69" s="80">
        <f t="shared" si="24"/>
        <v>0.01</v>
      </c>
      <c r="R69" s="78">
        <f t="shared" si="25"/>
        <v>0</v>
      </c>
      <c r="S69" s="78">
        <f t="shared" si="26"/>
        <v>0</v>
      </c>
      <c r="T69" s="78">
        <f t="shared" si="27"/>
        <v>0</v>
      </c>
      <c r="U69" s="78">
        <f t="shared" si="28"/>
        <v>0</v>
      </c>
      <c r="V69" s="78">
        <f t="shared" si="29"/>
        <v>0</v>
      </c>
    </row>
    <row r="70" spans="2:22" ht="15" customHeight="1" x14ac:dyDescent="0.2">
      <c r="B70" s="77" t="s">
        <v>140</v>
      </c>
      <c r="C70" s="77" t="s">
        <v>2082</v>
      </c>
      <c r="D70" s="78">
        <v>11618</v>
      </c>
      <c r="E70" s="78">
        <v>10356</v>
      </c>
      <c r="F70" s="78">
        <v>7207</v>
      </c>
      <c r="G70" s="78">
        <v>9287</v>
      </c>
      <c r="H70" s="79">
        <v>8500</v>
      </c>
      <c r="I70" s="78">
        <v>15346</v>
      </c>
      <c r="J70" s="78">
        <v>10500</v>
      </c>
      <c r="L70" s="80">
        <v>0.01</v>
      </c>
      <c r="M70" s="80">
        <f t="shared" si="24"/>
        <v>0.01</v>
      </c>
      <c r="N70" s="80">
        <f t="shared" si="24"/>
        <v>0.01</v>
      </c>
      <c r="O70" s="80">
        <f t="shared" si="24"/>
        <v>0.01</v>
      </c>
      <c r="P70" s="80">
        <f t="shared" si="24"/>
        <v>0.01</v>
      </c>
      <c r="R70" s="78">
        <f t="shared" si="25"/>
        <v>10605</v>
      </c>
      <c r="S70" s="78">
        <f t="shared" si="26"/>
        <v>10711.05</v>
      </c>
      <c r="T70" s="78">
        <f t="shared" si="27"/>
        <v>10818.1605</v>
      </c>
      <c r="U70" s="78">
        <f t="shared" si="28"/>
        <v>10926.342105</v>
      </c>
      <c r="V70" s="78">
        <f t="shared" si="29"/>
        <v>11035.60552605</v>
      </c>
    </row>
    <row r="71" spans="2:22" ht="15" customHeight="1" x14ac:dyDescent="0.2">
      <c r="B71" s="77" t="s">
        <v>141</v>
      </c>
      <c r="C71" s="77" t="s">
        <v>1853</v>
      </c>
      <c r="D71" s="78">
        <v>56765</v>
      </c>
      <c r="E71" s="78">
        <v>41045</v>
      </c>
      <c r="F71" s="78">
        <v>67337.259999999995</v>
      </c>
      <c r="G71" s="78">
        <v>65732</v>
      </c>
      <c r="H71" s="79">
        <v>65000</v>
      </c>
      <c r="I71" s="78">
        <v>69080</v>
      </c>
      <c r="J71" s="78">
        <v>67500</v>
      </c>
      <c r="L71" s="80">
        <v>0.01</v>
      </c>
      <c r="M71" s="80">
        <f t="shared" si="24"/>
        <v>0.01</v>
      </c>
      <c r="N71" s="80">
        <f t="shared" si="24"/>
        <v>0.01</v>
      </c>
      <c r="O71" s="80">
        <f t="shared" si="24"/>
        <v>0.01</v>
      </c>
      <c r="P71" s="80">
        <f t="shared" si="24"/>
        <v>0.01</v>
      </c>
      <c r="R71" s="78">
        <f t="shared" si="25"/>
        <v>68175</v>
      </c>
      <c r="S71" s="78">
        <f t="shared" si="26"/>
        <v>68856.75</v>
      </c>
      <c r="T71" s="78">
        <f t="shared" si="27"/>
        <v>69545.317500000005</v>
      </c>
      <c r="U71" s="78">
        <f t="shared" si="28"/>
        <v>70240.770675000007</v>
      </c>
      <c r="V71" s="78">
        <f t="shared" si="29"/>
        <v>70943.178381750011</v>
      </c>
    </row>
    <row r="72" spans="2:22" ht="15" customHeight="1" x14ac:dyDescent="0.2">
      <c r="B72" s="77" t="s">
        <v>142</v>
      </c>
      <c r="C72" s="77" t="s">
        <v>2165</v>
      </c>
      <c r="D72" s="78">
        <v>0</v>
      </c>
      <c r="E72" s="78">
        <v>0</v>
      </c>
      <c r="F72" s="78">
        <v>0</v>
      </c>
      <c r="G72" s="78">
        <v>0</v>
      </c>
      <c r="H72" s="79">
        <v>0</v>
      </c>
      <c r="I72" s="78">
        <v>0</v>
      </c>
      <c r="J72" s="78">
        <v>0</v>
      </c>
      <c r="L72" s="80">
        <v>0.01</v>
      </c>
      <c r="M72" s="80">
        <f t="shared" si="24"/>
        <v>0.01</v>
      </c>
      <c r="N72" s="80">
        <f t="shared" si="24"/>
        <v>0.01</v>
      </c>
      <c r="O72" s="80">
        <f t="shared" si="24"/>
        <v>0.01</v>
      </c>
      <c r="P72" s="80">
        <f t="shared" si="24"/>
        <v>0.01</v>
      </c>
      <c r="R72" s="78">
        <f t="shared" si="25"/>
        <v>0</v>
      </c>
      <c r="S72" s="78">
        <f t="shared" si="26"/>
        <v>0</v>
      </c>
      <c r="T72" s="78">
        <f t="shared" si="27"/>
        <v>0</v>
      </c>
      <c r="U72" s="78">
        <f t="shared" si="28"/>
        <v>0</v>
      </c>
      <c r="V72" s="78">
        <f t="shared" si="29"/>
        <v>0</v>
      </c>
    </row>
    <row r="73" spans="2:22" ht="15" customHeight="1" x14ac:dyDescent="0.2">
      <c r="B73" s="77" t="s">
        <v>143</v>
      </c>
      <c r="C73" s="77" t="s">
        <v>2083</v>
      </c>
      <c r="D73" s="78">
        <v>115</v>
      </c>
      <c r="E73" s="78">
        <v>99</v>
      </c>
      <c r="F73" s="78">
        <v>88</v>
      </c>
      <c r="G73" s="78">
        <v>20</v>
      </c>
      <c r="H73" s="79">
        <v>50</v>
      </c>
      <c r="I73" s="78">
        <v>50</v>
      </c>
      <c r="J73" s="78">
        <v>50</v>
      </c>
      <c r="L73" s="80">
        <v>0.01</v>
      </c>
      <c r="M73" s="80">
        <f t="shared" si="24"/>
        <v>0.01</v>
      </c>
      <c r="N73" s="80">
        <f t="shared" si="24"/>
        <v>0.01</v>
      </c>
      <c r="O73" s="80">
        <f t="shared" si="24"/>
        <v>0.01</v>
      </c>
      <c r="P73" s="80">
        <f t="shared" si="24"/>
        <v>0.01</v>
      </c>
      <c r="R73" s="78">
        <f t="shared" si="25"/>
        <v>50.5</v>
      </c>
      <c r="S73" s="78">
        <f t="shared" si="26"/>
        <v>51.005000000000003</v>
      </c>
      <c r="T73" s="78">
        <f t="shared" si="27"/>
        <v>51.515050000000002</v>
      </c>
      <c r="U73" s="78">
        <f t="shared" si="28"/>
        <v>52.030200499999999</v>
      </c>
      <c r="V73" s="78">
        <f t="shared" si="29"/>
        <v>52.550502504999997</v>
      </c>
    </row>
    <row r="74" spans="2:22" ht="15" customHeight="1" x14ac:dyDescent="0.2">
      <c r="B74" s="77" t="s">
        <v>1878</v>
      </c>
      <c r="C74" s="77" t="s">
        <v>1879</v>
      </c>
      <c r="D74" s="78">
        <v>19865</v>
      </c>
      <c r="E74" s="78">
        <v>20962.5</v>
      </c>
      <c r="F74" s="78">
        <v>19185</v>
      </c>
      <c r="G74" s="78">
        <v>27265</v>
      </c>
      <c r="H74" s="79">
        <v>25000</v>
      </c>
      <c r="I74" s="78">
        <v>11508</v>
      </c>
      <c r="J74" s="78">
        <v>15000</v>
      </c>
      <c r="L74" s="80">
        <v>0.01</v>
      </c>
      <c r="M74" s="80">
        <f t="shared" si="24"/>
        <v>0.01</v>
      </c>
      <c r="N74" s="80">
        <f t="shared" si="24"/>
        <v>0.01</v>
      </c>
      <c r="O74" s="80">
        <f t="shared" si="24"/>
        <v>0.01</v>
      </c>
      <c r="P74" s="80">
        <f t="shared" si="24"/>
        <v>0.01</v>
      </c>
      <c r="R74" s="78">
        <f t="shared" si="25"/>
        <v>15150</v>
      </c>
      <c r="S74" s="78">
        <f t="shared" si="26"/>
        <v>15301.5</v>
      </c>
      <c r="T74" s="78">
        <f t="shared" si="27"/>
        <v>15454.514999999999</v>
      </c>
      <c r="U74" s="78">
        <f t="shared" si="28"/>
        <v>15609.060149999999</v>
      </c>
      <c r="V74" s="78">
        <f t="shared" si="29"/>
        <v>15765.150751499999</v>
      </c>
    </row>
    <row r="75" spans="2:22" ht="15" customHeight="1" x14ac:dyDescent="0.2">
      <c r="B75" s="77" t="s">
        <v>122</v>
      </c>
      <c r="C75" s="77" t="s">
        <v>123</v>
      </c>
      <c r="D75" s="78">
        <v>10344</v>
      </c>
      <c r="E75" s="78">
        <v>6378</v>
      </c>
      <c r="F75" s="78">
        <v>8085</v>
      </c>
      <c r="G75" s="78">
        <v>7622</v>
      </c>
      <c r="H75" s="79">
        <v>10000</v>
      </c>
      <c r="I75" s="78">
        <v>150</v>
      </c>
      <c r="J75" s="78">
        <v>0</v>
      </c>
      <c r="L75" s="80">
        <v>0.01</v>
      </c>
      <c r="M75" s="80">
        <f t="shared" si="24"/>
        <v>0.01</v>
      </c>
      <c r="N75" s="80">
        <f t="shared" si="24"/>
        <v>0.01</v>
      </c>
      <c r="O75" s="80">
        <f t="shared" si="24"/>
        <v>0.01</v>
      </c>
      <c r="P75" s="80">
        <f t="shared" si="24"/>
        <v>0.01</v>
      </c>
      <c r="R75" s="78">
        <f t="shared" si="25"/>
        <v>0</v>
      </c>
      <c r="S75" s="78">
        <f t="shared" si="26"/>
        <v>0</v>
      </c>
      <c r="T75" s="78">
        <f t="shared" si="27"/>
        <v>0</v>
      </c>
      <c r="U75" s="78">
        <f t="shared" si="28"/>
        <v>0</v>
      </c>
      <c r="V75" s="78">
        <f t="shared" si="29"/>
        <v>0</v>
      </c>
    </row>
    <row r="76" spans="2:22" ht="15" customHeight="1" x14ac:dyDescent="0.2">
      <c r="B76" s="77" t="s">
        <v>144</v>
      </c>
      <c r="C76" s="77" t="s">
        <v>145</v>
      </c>
      <c r="D76" s="78">
        <v>-50</v>
      </c>
      <c r="E76" s="78">
        <v>0</v>
      </c>
      <c r="F76" s="78">
        <v>0</v>
      </c>
      <c r="G76" s="78">
        <v>0</v>
      </c>
      <c r="H76" s="79">
        <v>0</v>
      </c>
      <c r="I76" s="78">
        <v>0</v>
      </c>
      <c r="J76" s="78">
        <v>0</v>
      </c>
      <c r="L76" s="80">
        <v>0.01</v>
      </c>
      <c r="M76" s="80">
        <f t="shared" si="24"/>
        <v>0.01</v>
      </c>
      <c r="N76" s="80">
        <f t="shared" si="24"/>
        <v>0.01</v>
      </c>
      <c r="O76" s="80">
        <f t="shared" si="24"/>
        <v>0.01</v>
      </c>
      <c r="P76" s="80">
        <f t="shared" si="24"/>
        <v>0.01</v>
      </c>
      <c r="R76" s="78">
        <f t="shared" si="25"/>
        <v>0</v>
      </c>
      <c r="S76" s="78">
        <f t="shared" si="26"/>
        <v>0</v>
      </c>
      <c r="T76" s="78">
        <f t="shared" si="27"/>
        <v>0</v>
      </c>
      <c r="U76" s="78">
        <f t="shared" si="28"/>
        <v>0</v>
      </c>
      <c r="V76" s="78">
        <f t="shared" si="29"/>
        <v>0</v>
      </c>
    </row>
    <row r="77" spans="2:22" ht="15" customHeight="1" x14ac:dyDescent="0.2">
      <c r="B77" s="77" t="s">
        <v>146</v>
      </c>
      <c r="C77" s="77" t="s">
        <v>1854</v>
      </c>
      <c r="D77" s="78">
        <v>17340</v>
      </c>
      <c r="E77" s="78">
        <v>15940</v>
      </c>
      <c r="F77" s="78">
        <v>19395</v>
      </c>
      <c r="G77" s="78">
        <v>18210</v>
      </c>
      <c r="H77" s="79">
        <v>15000</v>
      </c>
      <c r="I77" s="78">
        <v>19299</v>
      </c>
      <c r="J77" s="78">
        <v>18000</v>
      </c>
      <c r="L77" s="80">
        <v>0.01</v>
      </c>
      <c r="M77" s="80">
        <f t="shared" si="24"/>
        <v>0.01</v>
      </c>
      <c r="N77" s="80">
        <f t="shared" si="24"/>
        <v>0.01</v>
      </c>
      <c r="O77" s="80">
        <f t="shared" si="24"/>
        <v>0.01</v>
      </c>
      <c r="P77" s="80">
        <f t="shared" si="24"/>
        <v>0.01</v>
      </c>
      <c r="R77" s="78">
        <f t="shared" si="25"/>
        <v>18180</v>
      </c>
      <c r="S77" s="78">
        <f t="shared" si="26"/>
        <v>18361.8</v>
      </c>
      <c r="T77" s="78">
        <f t="shared" si="27"/>
        <v>18545.417999999998</v>
      </c>
      <c r="U77" s="78">
        <f t="shared" si="28"/>
        <v>18730.872179999998</v>
      </c>
      <c r="V77" s="78">
        <f t="shared" si="29"/>
        <v>18918.180901799999</v>
      </c>
    </row>
    <row r="78" spans="2:22" ht="15" customHeight="1" x14ac:dyDescent="0.2">
      <c r="B78" s="77" t="s">
        <v>1855</v>
      </c>
      <c r="C78" s="77" t="s">
        <v>1856</v>
      </c>
      <c r="D78" s="78">
        <v>20220</v>
      </c>
      <c r="E78" s="78">
        <v>5050</v>
      </c>
      <c r="F78" s="78">
        <v>15210</v>
      </c>
      <c r="G78" s="78">
        <v>15900</v>
      </c>
      <c r="H78" s="79">
        <v>15000</v>
      </c>
      <c r="I78" s="78">
        <v>19875</v>
      </c>
      <c r="J78" s="78">
        <v>16000</v>
      </c>
      <c r="L78" s="80">
        <v>0.01</v>
      </c>
      <c r="M78" s="80">
        <f t="shared" si="24"/>
        <v>0.01</v>
      </c>
      <c r="N78" s="80">
        <f t="shared" si="24"/>
        <v>0.01</v>
      </c>
      <c r="O78" s="80">
        <f t="shared" si="24"/>
        <v>0.01</v>
      </c>
      <c r="P78" s="80">
        <f t="shared" si="24"/>
        <v>0.01</v>
      </c>
      <c r="R78" s="78">
        <f t="shared" si="25"/>
        <v>16160</v>
      </c>
      <c r="S78" s="78">
        <f t="shared" si="26"/>
        <v>16321.6</v>
      </c>
      <c r="T78" s="78">
        <f t="shared" si="27"/>
        <v>16484.815999999999</v>
      </c>
      <c r="U78" s="78">
        <f t="shared" si="28"/>
        <v>16649.66416</v>
      </c>
      <c r="V78" s="78">
        <f t="shared" si="29"/>
        <v>16816.160801599999</v>
      </c>
    </row>
    <row r="79" spans="2:22" ht="15" customHeight="1" x14ac:dyDescent="0.2">
      <c r="B79" s="77" t="s">
        <v>1857</v>
      </c>
      <c r="C79" s="77" t="s">
        <v>1858</v>
      </c>
      <c r="D79" s="78">
        <v>128892</v>
      </c>
      <c r="E79" s="78">
        <v>114668</v>
      </c>
      <c r="F79" s="78">
        <v>115197</v>
      </c>
      <c r="G79" s="78">
        <v>111750</v>
      </c>
      <c r="H79" s="79">
        <v>110000</v>
      </c>
      <c r="I79" s="78">
        <v>105378</v>
      </c>
      <c r="J79" s="78">
        <v>105000</v>
      </c>
      <c r="L79" s="80">
        <v>0.01</v>
      </c>
      <c r="M79" s="80">
        <f t="shared" si="24"/>
        <v>0.01</v>
      </c>
      <c r="N79" s="80">
        <f t="shared" si="24"/>
        <v>0.01</v>
      </c>
      <c r="O79" s="80">
        <f t="shared" si="24"/>
        <v>0.01</v>
      </c>
      <c r="P79" s="80">
        <f t="shared" si="24"/>
        <v>0.01</v>
      </c>
      <c r="R79" s="78">
        <f t="shared" si="25"/>
        <v>106050</v>
      </c>
      <c r="S79" s="78">
        <f t="shared" si="26"/>
        <v>107110.5</v>
      </c>
      <c r="T79" s="78">
        <f t="shared" si="27"/>
        <v>108181.605</v>
      </c>
      <c r="U79" s="78">
        <f t="shared" si="28"/>
        <v>109263.42104999999</v>
      </c>
      <c r="V79" s="78">
        <f t="shared" si="29"/>
        <v>110356.0552605</v>
      </c>
    </row>
    <row r="80" spans="2:22" ht="15" customHeight="1" x14ac:dyDescent="0.2">
      <c r="B80" s="77" t="s">
        <v>1859</v>
      </c>
      <c r="C80" s="77" t="s">
        <v>1860</v>
      </c>
      <c r="D80" s="78">
        <v>31425</v>
      </c>
      <c r="E80" s="78">
        <v>18375</v>
      </c>
      <c r="F80" s="78">
        <v>17750</v>
      </c>
      <c r="G80" s="78">
        <v>21725</v>
      </c>
      <c r="H80" s="79">
        <v>20000</v>
      </c>
      <c r="I80" s="78">
        <v>29588</v>
      </c>
      <c r="J80" s="78">
        <v>25000</v>
      </c>
      <c r="L80" s="80">
        <v>0.01</v>
      </c>
      <c r="M80" s="80">
        <f t="shared" si="24"/>
        <v>0.01</v>
      </c>
      <c r="N80" s="80">
        <f t="shared" si="24"/>
        <v>0.01</v>
      </c>
      <c r="O80" s="80">
        <f t="shared" si="24"/>
        <v>0.01</v>
      </c>
      <c r="P80" s="80">
        <f t="shared" si="24"/>
        <v>0.01</v>
      </c>
      <c r="R80" s="78">
        <f t="shared" si="25"/>
        <v>25250</v>
      </c>
      <c r="S80" s="78">
        <f t="shared" si="26"/>
        <v>25502.5</v>
      </c>
      <c r="T80" s="78">
        <f t="shared" si="27"/>
        <v>25757.525000000001</v>
      </c>
      <c r="U80" s="78">
        <f t="shared" si="28"/>
        <v>26015.100250000003</v>
      </c>
      <c r="V80" s="78">
        <f t="shared" si="29"/>
        <v>26275.251252500002</v>
      </c>
    </row>
    <row r="81" spans="1:22" ht="15" customHeight="1" x14ac:dyDescent="0.2">
      <c r="B81" s="77" t="s">
        <v>124</v>
      </c>
      <c r="C81" s="77" t="s">
        <v>125</v>
      </c>
      <c r="D81" s="78">
        <v>50800</v>
      </c>
      <c r="E81" s="78">
        <v>50500</v>
      </c>
      <c r="F81" s="78">
        <v>57800</v>
      </c>
      <c r="G81" s="78">
        <v>45600</v>
      </c>
      <c r="H81" s="79">
        <v>54000</v>
      </c>
      <c r="I81" s="78">
        <v>51450</v>
      </c>
      <c r="J81" s="78">
        <v>50000</v>
      </c>
      <c r="L81" s="80">
        <v>0.01</v>
      </c>
      <c r="M81" s="80">
        <f t="shared" si="24"/>
        <v>0.01</v>
      </c>
      <c r="N81" s="80">
        <f t="shared" si="24"/>
        <v>0.01</v>
      </c>
      <c r="O81" s="80">
        <f t="shared" si="24"/>
        <v>0.01</v>
      </c>
      <c r="P81" s="80">
        <f t="shared" si="24"/>
        <v>0.01</v>
      </c>
      <c r="R81" s="78">
        <f t="shared" si="25"/>
        <v>50500</v>
      </c>
      <c r="S81" s="78">
        <f t="shared" si="26"/>
        <v>51005</v>
      </c>
      <c r="T81" s="78">
        <f t="shared" si="27"/>
        <v>51515.05</v>
      </c>
      <c r="U81" s="78">
        <f t="shared" si="28"/>
        <v>52030.200500000006</v>
      </c>
      <c r="V81" s="78">
        <f t="shared" si="29"/>
        <v>52550.502505000004</v>
      </c>
    </row>
    <row r="82" spans="1:22" ht="15" customHeight="1" x14ac:dyDescent="0.2">
      <c r="B82" s="77" t="s">
        <v>126</v>
      </c>
      <c r="C82" s="77" t="s">
        <v>127</v>
      </c>
      <c r="D82" s="78">
        <v>9853.2000000000007</v>
      </c>
      <c r="E82" s="78">
        <v>10577</v>
      </c>
      <c r="F82" s="78">
        <v>1923</v>
      </c>
      <c r="G82" s="78">
        <v>1070</v>
      </c>
      <c r="H82" s="79">
        <v>2500</v>
      </c>
      <c r="I82" s="78">
        <v>1560</v>
      </c>
      <c r="J82" s="78">
        <v>4300</v>
      </c>
      <c r="L82" s="80">
        <v>0.01</v>
      </c>
      <c r="M82" s="80">
        <f t="shared" si="24"/>
        <v>0.01</v>
      </c>
      <c r="N82" s="80">
        <f t="shared" si="24"/>
        <v>0.01</v>
      </c>
      <c r="O82" s="80">
        <f t="shared" si="24"/>
        <v>0.01</v>
      </c>
      <c r="P82" s="80">
        <f t="shared" si="24"/>
        <v>0.01</v>
      </c>
      <c r="R82" s="78">
        <f t="shared" si="25"/>
        <v>4343</v>
      </c>
      <c r="S82" s="78">
        <f t="shared" si="26"/>
        <v>4386.43</v>
      </c>
      <c r="T82" s="78">
        <f t="shared" si="27"/>
        <v>4430.2943000000005</v>
      </c>
      <c r="U82" s="78">
        <f t="shared" si="28"/>
        <v>4474.5972430000002</v>
      </c>
      <c r="V82" s="78">
        <f t="shared" si="29"/>
        <v>4519.3432154299999</v>
      </c>
    </row>
    <row r="83" spans="1:22" ht="15" customHeight="1" x14ac:dyDescent="0.2">
      <c r="B83" s="77" t="s">
        <v>128</v>
      </c>
      <c r="C83" s="77" t="s">
        <v>129</v>
      </c>
      <c r="D83" s="78">
        <v>10931</v>
      </c>
      <c r="E83" s="78">
        <v>8620</v>
      </c>
      <c r="F83" s="78">
        <v>9090</v>
      </c>
      <c r="G83" s="78">
        <v>11310</v>
      </c>
      <c r="H83" s="79">
        <v>13500</v>
      </c>
      <c r="I83" s="78">
        <v>10079</v>
      </c>
      <c r="J83" s="78">
        <v>10000</v>
      </c>
      <c r="L83" s="80">
        <v>0.01</v>
      </c>
      <c r="M83" s="80">
        <f t="shared" si="24"/>
        <v>0.01</v>
      </c>
      <c r="N83" s="80">
        <f t="shared" si="24"/>
        <v>0.01</v>
      </c>
      <c r="O83" s="80">
        <f t="shared" si="24"/>
        <v>0.01</v>
      </c>
      <c r="P83" s="80">
        <f t="shared" si="24"/>
        <v>0.01</v>
      </c>
      <c r="R83" s="78">
        <f t="shared" si="25"/>
        <v>10100</v>
      </c>
      <c r="S83" s="78">
        <f t="shared" si="26"/>
        <v>10201</v>
      </c>
      <c r="T83" s="78">
        <f t="shared" si="27"/>
        <v>10303.01</v>
      </c>
      <c r="U83" s="78">
        <f t="shared" si="28"/>
        <v>10406.0401</v>
      </c>
      <c r="V83" s="78">
        <f t="shared" si="29"/>
        <v>10510.100501000001</v>
      </c>
    </row>
    <row r="84" spans="1:22" ht="15" customHeight="1" x14ac:dyDescent="0.2">
      <c r="B84" s="77" t="s">
        <v>130</v>
      </c>
      <c r="C84" s="77" t="s">
        <v>131</v>
      </c>
      <c r="D84" s="78">
        <v>84619.96</v>
      </c>
      <c r="E84" s="78">
        <v>41342.800000000003</v>
      </c>
      <c r="F84" s="78">
        <v>65987.06</v>
      </c>
      <c r="G84" s="78">
        <v>105527.24</v>
      </c>
      <c r="H84" s="79">
        <v>90000</v>
      </c>
      <c r="I84" s="78">
        <v>15452</v>
      </c>
      <c r="J84" s="78">
        <v>15000</v>
      </c>
      <c r="L84" s="80">
        <v>0.01</v>
      </c>
      <c r="M84" s="80">
        <f t="shared" si="24"/>
        <v>0.01</v>
      </c>
      <c r="N84" s="80">
        <f t="shared" si="24"/>
        <v>0.01</v>
      </c>
      <c r="O84" s="80">
        <f t="shared" si="24"/>
        <v>0.01</v>
      </c>
      <c r="P84" s="80">
        <f t="shared" si="24"/>
        <v>0.01</v>
      </c>
      <c r="R84" s="78">
        <f t="shared" si="25"/>
        <v>15150</v>
      </c>
      <c r="S84" s="78">
        <f t="shared" si="26"/>
        <v>15301.5</v>
      </c>
      <c r="T84" s="78">
        <f t="shared" si="27"/>
        <v>15454.514999999999</v>
      </c>
      <c r="U84" s="78">
        <f t="shared" si="28"/>
        <v>15609.060149999999</v>
      </c>
      <c r="V84" s="78">
        <f t="shared" si="29"/>
        <v>15765.150751499999</v>
      </c>
    </row>
    <row r="85" spans="1:22" ht="15" customHeight="1" x14ac:dyDescent="0.2">
      <c r="B85" s="77" t="s">
        <v>2516</v>
      </c>
      <c r="C85" s="77" t="s">
        <v>2517</v>
      </c>
      <c r="D85" s="78">
        <v>0</v>
      </c>
      <c r="E85" s="78">
        <v>0</v>
      </c>
      <c r="F85" s="78">
        <v>0</v>
      </c>
      <c r="G85" s="78">
        <v>0</v>
      </c>
      <c r="H85" s="79">
        <v>0</v>
      </c>
      <c r="I85" s="78">
        <v>1500</v>
      </c>
      <c r="J85" s="78">
        <v>1500</v>
      </c>
      <c r="L85" s="80">
        <v>0.01</v>
      </c>
      <c r="M85" s="80">
        <f t="shared" si="24"/>
        <v>0.01</v>
      </c>
      <c r="N85" s="80">
        <f t="shared" si="24"/>
        <v>0.01</v>
      </c>
      <c r="O85" s="80">
        <f t="shared" si="24"/>
        <v>0.01</v>
      </c>
      <c r="P85" s="80">
        <f t="shared" si="24"/>
        <v>0.01</v>
      </c>
      <c r="R85" s="78">
        <f t="shared" si="25"/>
        <v>1515</v>
      </c>
      <c r="S85" s="78">
        <f t="shared" ref="S85" si="30">R85*(1+M85)</f>
        <v>1530.15</v>
      </c>
      <c r="T85" s="78">
        <f t="shared" ref="T85" si="31">S85*(1+N85)</f>
        <v>1545.4515000000001</v>
      </c>
      <c r="U85" s="78">
        <f t="shared" ref="U85" si="32">T85*(1+O85)</f>
        <v>1560.9060150000003</v>
      </c>
      <c r="V85" s="78">
        <f t="shared" ref="V85" si="33">U85*(1+P85)</f>
        <v>1576.5150751500003</v>
      </c>
    </row>
    <row r="86" spans="1:22" ht="15" customHeight="1" x14ac:dyDescent="0.2">
      <c r="B86" s="77" t="s">
        <v>132</v>
      </c>
      <c r="C86" s="77" t="s">
        <v>133</v>
      </c>
      <c r="D86" s="78">
        <v>150</v>
      </c>
      <c r="E86" s="78">
        <v>125</v>
      </c>
      <c r="F86" s="78">
        <v>75</v>
      </c>
      <c r="G86" s="78">
        <v>100</v>
      </c>
      <c r="H86" s="79">
        <v>0</v>
      </c>
      <c r="I86" s="78">
        <v>50</v>
      </c>
      <c r="J86" s="78">
        <v>0</v>
      </c>
      <c r="L86" s="80">
        <v>0.01</v>
      </c>
      <c r="M86" s="80">
        <f>L86</f>
        <v>0.01</v>
      </c>
      <c r="N86" s="80">
        <f>M86</f>
        <v>0.01</v>
      </c>
      <c r="O86" s="80">
        <f>N86</f>
        <v>0.01</v>
      </c>
      <c r="P86" s="80">
        <f>O86</f>
        <v>0.01</v>
      </c>
      <c r="R86" s="78">
        <f t="shared" si="25"/>
        <v>0</v>
      </c>
      <c r="S86" s="78">
        <f>R86*(1+M86)</f>
        <v>0</v>
      </c>
      <c r="T86" s="78">
        <f>S86*(1+N86)</f>
        <v>0</v>
      </c>
      <c r="U86" s="78">
        <f>T86*(1+O86)</f>
        <v>0</v>
      </c>
      <c r="V86" s="78">
        <f>U86*(1+P86)</f>
        <v>0</v>
      </c>
    </row>
    <row r="87" spans="1:22" ht="15" customHeight="1" x14ac:dyDescent="0.2">
      <c r="A87" s="350" t="s">
        <v>2084</v>
      </c>
      <c r="B87" s="350"/>
      <c r="C87" s="350"/>
      <c r="D87" s="85">
        <f t="shared" ref="D87:J87" si="34">SUM(D60:D86)</f>
        <v>993417.53999999992</v>
      </c>
      <c r="E87" s="85">
        <f t="shared" si="34"/>
        <v>1030637.66</v>
      </c>
      <c r="F87" s="85">
        <f t="shared" si="34"/>
        <v>877104.52</v>
      </c>
      <c r="G87" s="85">
        <f>SUM(G60:G86)</f>
        <v>1183657.54</v>
      </c>
      <c r="H87" s="85">
        <f t="shared" si="34"/>
        <v>1075550</v>
      </c>
      <c r="I87" s="85">
        <f t="shared" si="34"/>
        <v>889688</v>
      </c>
      <c r="J87" s="85">
        <f t="shared" si="34"/>
        <v>847850</v>
      </c>
      <c r="L87" s="80"/>
      <c r="M87" s="80"/>
      <c r="N87" s="80"/>
      <c r="O87" s="80"/>
      <c r="P87" s="80"/>
      <c r="R87" s="85">
        <f t="shared" ref="R87:V87" si="35">SUM(R60:R86)</f>
        <v>856328.5</v>
      </c>
      <c r="S87" s="85">
        <f t="shared" si="35"/>
        <v>864891.78500000015</v>
      </c>
      <c r="T87" s="85">
        <f t="shared" si="35"/>
        <v>873540.70285</v>
      </c>
      <c r="U87" s="85">
        <f t="shared" si="35"/>
        <v>882276.10987850023</v>
      </c>
      <c r="V87" s="85">
        <f t="shared" si="35"/>
        <v>891098.87097728497</v>
      </c>
    </row>
    <row r="88" spans="1:22" ht="15" customHeight="1" x14ac:dyDescent="0.2">
      <c r="A88" s="348" t="s">
        <v>2085</v>
      </c>
      <c r="B88" s="348"/>
      <c r="C88" s="348"/>
      <c r="D88" s="71"/>
      <c r="E88" s="71"/>
      <c r="F88" s="71"/>
      <c r="G88" s="71"/>
      <c r="H88" s="71"/>
      <c r="I88" s="71"/>
      <c r="J88" s="71"/>
      <c r="L88" s="80"/>
      <c r="M88" s="80"/>
      <c r="N88" s="80"/>
      <c r="O88" s="80"/>
      <c r="P88" s="80"/>
      <c r="R88" s="71"/>
      <c r="S88" s="71"/>
      <c r="T88" s="71"/>
      <c r="U88" s="71"/>
      <c r="V88" s="71"/>
    </row>
    <row r="89" spans="1:22" ht="15" customHeight="1" x14ac:dyDescent="0.2">
      <c r="B89" s="77" t="s">
        <v>147</v>
      </c>
      <c r="C89" s="77" t="s">
        <v>148</v>
      </c>
      <c r="D89" s="78">
        <v>226039.34</v>
      </c>
      <c r="E89" s="78">
        <v>126261.48</v>
      </c>
      <c r="F89" s="78">
        <v>51013.2</v>
      </c>
      <c r="G89" s="78">
        <v>58955.199999999997</v>
      </c>
      <c r="H89" s="78">
        <v>50000</v>
      </c>
      <c r="I89" s="78">
        <v>500000</v>
      </c>
      <c r="J89" s="78">
        <v>400000</v>
      </c>
      <c r="L89" s="80">
        <v>0.01</v>
      </c>
      <c r="M89" s="80">
        <f t="shared" ref="M89:P90" si="36">L89</f>
        <v>0.01</v>
      </c>
      <c r="N89" s="80">
        <f t="shared" si="36"/>
        <v>0.01</v>
      </c>
      <c r="O89" s="80">
        <f t="shared" si="36"/>
        <v>0.01</v>
      </c>
      <c r="P89" s="80">
        <f t="shared" si="36"/>
        <v>0.01</v>
      </c>
      <c r="R89" s="78">
        <f>J89*(1+L89)</f>
        <v>404000</v>
      </c>
      <c r="S89" s="78">
        <f t="shared" ref="S89:V89" si="37">R89*(1+M89)</f>
        <v>408040</v>
      </c>
      <c r="T89" s="78">
        <f t="shared" si="37"/>
        <v>412120.4</v>
      </c>
      <c r="U89" s="78">
        <f t="shared" si="37"/>
        <v>416241.60400000005</v>
      </c>
      <c r="V89" s="78">
        <f t="shared" si="37"/>
        <v>420404.02004000003</v>
      </c>
    </row>
    <row r="90" spans="1:22" ht="15" customHeight="1" x14ac:dyDescent="0.2">
      <c r="A90" s="350" t="s">
        <v>2086</v>
      </c>
      <c r="B90" s="350"/>
      <c r="C90" s="350"/>
      <c r="D90" s="85">
        <f t="shared" ref="D90:J90" si="38">SUM(D89:D89)</f>
        <v>226039.34</v>
      </c>
      <c r="E90" s="85">
        <f t="shared" si="38"/>
        <v>126261.48</v>
      </c>
      <c r="F90" s="85">
        <f t="shared" si="38"/>
        <v>51013.2</v>
      </c>
      <c r="G90" s="85">
        <f t="shared" ref="G90" si="39">SUM(G89:G89)</f>
        <v>58955.199999999997</v>
      </c>
      <c r="H90" s="85">
        <f t="shared" si="38"/>
        <v>50000</v>
      </c>
      <c r="I90" s="85">
        <f t="shared" si="38"/>
        <v>500000</v>
      </c>
      <c r="J90" s="85">
        <f t="shared" si="38"/>
        <v>400000</v>
      </c>
      <c r="L90" s="80">
        <v>0.01</v>
      </c>
      <c r="M90" s="80">
        <f t="shared" si="36"/>
        <v>0.01</v>
      </c>
      <c r="N90" s="80">
        <f t="shared" si="36"/>
        <v>0.01</v>
      </c>
      <c r="O90" s="80">
        <f t="shared" si="36"/>
        <v>0.01</v>
      </c>
      <c r="P90" s="80">
        <f t="shared" si="36"/>
        <v>0.01</v>
      </c>
      <c r="R90" s="85">
        <f t="shared" ref="R90:V90" si="40">SUM(R89:R89)</f>
        <v>404000</v>
      </c>
      <c r="S90" s="85">
        <f t="shared" si="40"/>
        <v>408040</v>
      </c>
      <c r="T90" s="85">
        <f t="shared" si="40"/>
        <v>412120.4</v>
      </c>
      <c r="U90" s="85">
        <f t="shared" si="40"/>
        <v>416241.60400000005</v>
      </c>
      <c r="V90" s="85">
        <f t="shared" si="40"/>
        <v>420404.02004000003</v>
      </c>
    </row>
    <row r="91" spans="1:22" ht="15" customHeight="1" x14ac:dyDescent="0.2">
      <c r="A91" s="348" t="s">
        <v>2087</v>
      </c>
      <c r="B91" s="348"/>
      <c r="C91" s="348"/>
      <c r="D91" s="71"/>
      <c r="E91" s="71"/>
      <c r="F91" s="71"/>
      <c r="G91" s="71"/>
      <c r="H91" s="71"/>
      <c r="I91" s="71"/>
      <c r="J91" s="71"/>
      <c r="L91" s="80"/>
      <c r="M91" s="80"/>
      <c r="N91" s="80"/>
      <c r="O91" s="80"/>
      <c r="P91" s="80"/>
      <c r="R91" s="71"/>
      <c r="S91" s="71"/>
      <c r="T91" s="71"/>
      <c r="U91" s="71"/>
      <c r="V91" s="71"/>
    </row>
    <row r="92" spans="1:22" ht="15" customHeight="1" x14ac:dyDescent="0.2">
      <c r="B92" s="77" t="s">
        <v>151</v>
      </c>
      <c r="C92" s="77" t="s">
        <v>152</v>
      </c>
      <c r="D92" s="78">
        <v>59.54</v>
      </c>
      <c r="E92" s="78">
        <v>5204.97</v>
      </c>
      <c r="F92" s="78">
        <v>8494.7999999999993</v>
      </c>
      <c r="G92" s="78">
        <v>1101.78</v>
      </c>
      <c r="H92" s="79">
        <v>0</v>
      </c>
      <c r="I92" s="78">
        <v>65000</v>
      </c>
      <c r="J92" s="78">
        <v>0</v>
      </c>
      <c r="L92" s="80">
        <v>0.01</v>
      </c>
      <c r="M92" s="80">
        <f t="shared" ref="M92:P101" si="41">L92</f>
        <v>0.01</v>
      </c>
      <c r="N92" s="80">
        <f t="shared" si="41"/>
        <v>0.01</v>
      </c>
      <c r="O92" s="80">
        <f t="shared" si="41"/>
        <v>0.01</v>
      </c>
      <c r="P92" s="80">
        <f t="shared" si="41"/>
        <v>0.01</v>
      </c>
      <c r="R92" s="78">
        <f t="shared" ref="R92:R101" si="42">J92*(1+L92)</f>
        <v>0</v>
      </c>
      <c r="S92" s="78">
        <f t="shared" ref="S92:S101" si="43">R92*(1+M92)</f>
        <v>0</v>
      </c>
      <c r="T92" s="78">
        <f t="shared" ref="T92:T101" si="44">S92*(1+N92)</f>
        <v>0</v>
      </c>
      <c r="U92" s="78">
        <f t="shared" ref="U92:U101" si="45">T92*(1+O92)</f>
        <v>0</v>
      </c>
      <c r="V92" s="78">
        <f t="shared" ref="V92:V101" si="46">U92*(1+P92)</f>
        <v>0</v>
      </c>
    </row>
    <row r="93" spans="1:22" ht="15" customHeight="1" x14ac:dyDescent="0.2">
      <c r="B93" s="77" t="s">
        <v>155</v>
      </c>
      <c r="C93" s="77" t="s">
        <v>156</v>
      </c>
      <c r="D93" s="78">
        <v>15396.7</v>
      </c>
      <c r="E93" s="78">
        <v>11525.09</v>
      </c>
      <c r="F93" s="78">
        <v>12926.25</v>
      </c>
      <c r="G93" s="78">
        <v>10395.24</v>
      </c>
      <c r="H93" s="79">
        <v>10000</v>
      </c>
      <c r="I93" s="78">
        <v>18500</v>
      </c>
      <c r="J93" s="78">
        <v>12000</v>
      </c>
      <c r="L93" s="80">
        <v>0.01</v>
      </c>
      <c r="M93" s="80">
        <f t="shared" si="41"/>
        <v>0.01</v>
      </c>
      <c r="N93" s="80">
        <f t="shared" si="41"/>
        <v>0.01</v>
      </c>
      <c r="O93" s="80">
        <f t="shared" si="41"/>
        <v>0.01</v>
      </c>
      <c r="P93" s="80">
        <f t="shared" si="41"/>
        <v>0.01</v>
      </c>
      <c r="R93" s="78">
        <f t="shared" si="42"/>
        <v>12120</v>
      </c>
      <c r="S93" s="78">
        <f t="shared" si="43"/>
        <v>12241.2</v>
      </c>
      <c r="T93" s="78">
        <f t="shared" si="44"/>
        <v>12363.612000000001</v>
      </c>
      <c r="U93" s="78">
        <f t="shared" si="45"/>
        <v>12487.248120000002</v>
      </c>
      <c r="V93" s="78">
        <f t="shared" si="46"/>
        <v>12612.120601200002</v>
      </c>
    </row>
    <row r="94" spans="1:22" ht="15" customHeight="1" x14ac:dyDescent="0.2">
      <c r="B94" s="77" t="s">
        <v>157</v>
      </c>
      <c r="C94" s="77" t="s">
        <v>158</v>
      </c>
      <c r="D94" s="78">
        <v>1208445.94</v>
      </c>
      <c r="E94" s="78">
        <v>904141.66</v>
      </c>
      <c r="F94" s="78">
        <v>881197.27</v>
      </c>
      <c r="G94" s="78">
        <v>963248.73</v>
      </c>
      <c r="H94" s="79">
        <v>1000000</v>
      </c>
      <c r="I94" s="78">
        <v>1145000</v>
      </c>
      <c r="J94" s="78">
        <v>1050000</v>
      </c>
      <c r="L94" s="80">
        <v>0.03</v>
      </c>
      <c r="M94" s="80">
        <f t="shared" si="41"/>
        <v>0.03</v>
      </c>
      <c r="N94" s="80">
        <f t="shared" si="41"/>
        <v>0.03</v>
      </c>
      <c r="O94" s="80">
        <f t="shared" si="41"/>
        <v>0.03</v>
      </c>
      <c r="P94" s="80">
        <f t="shared" si="41"/>
        <v>0.03</v>
      </c>
      <c r="R94" s="78">
        <f t="shared" si="42"/>
        <v>1081500</v>
      </c>
      <c r="S94" s="78">
        <f t="shared" si="43"/>
        <v>1113945</v>
      </c>
      <c r="T94" s="78">
        <f t="shared" si="44"/>
        <v>1147363.3500000001</v>
      </c>
      <c r="U94" s="78">
        <f t="shared" si="45"/>
        <v>1181784.2505000001</v>
      </c>
      <c r="V94" s="78">
        <f t="shared" si="46"/>
        <v>1217237.778015</v>
      </c>
    </row>
    <row r="95" spans="1:22" ht="15" customHeight="1" x14ac:dyDescent="0.2">
      <c r="B95" s="77" t="s">
        <v>153</v>
      </c>
      <c r="C95" s="77" t="s">
        <v>154</v>
      </c>
      <c r="D95" s="78">
        <v>42787.07</v>
      </c>
      <c r="E95" s="78">
        <v>35790.35</v>
      </c>
      <c r="F95" s="78">
        <v>41497.800000000003</v>
      </c>
      <c r="G95" s="78">
        <v>50896.24</v>
      </c>
      <c r="H95" s="79">
        <v>35000</v>
      </c>
      <c r="I95" s="78">
        <v>55000</v>
      </c>
      <c r="J95" s="78">
        <v>42000</v>
      </c>
      <c r="L95" s="80">
        <v>0.01</v>
      </c>
      <c r="M95" s="80">
        <f t="shared" si="41"/>
        <v>0.01</v>
      </c>
      <c r="N95" s="80">
        <f t="shared" si="41"/>
        <v>0.01</v>
      </c>
      <c r="O95" s="80">
        <f t="shared" si="41"/>
        <v>0.01</v>
      </c>
      <c r="P95" s="80">
        <f t="shared" si="41"/>
        <v>0.01</v>
      </c>
      <c r="R95" s="78">
        <f t="shared" si="42"/>
        <v>42420</v>
      </c>
      <c r="S95" s="78">
        <f t="shared" si="43"/>
        <v>42844.2</v>
      </c>
      <c r="T95" s="78">
        <f t="shared" si="44"/>
        <v>43272.642</v>
      </c>
      <c r="U95" s="78">
        <f t="shared" si="45"/>
        <v>43705.368419999999</v>
      </c>
      <c r="V95" s="78">
        <f t="shared" si="46"/>
        <v>44142.422104199999</v>
      </c>
    </row>
    <row r="96" spans="1:22" ht="15" customHeight="1" x14ac:dyDescent="0.2">
      <c r="B96" s="77" t="s">
        <v>159</v>
      </c>
      <c r="C96" s="77" t="s">
        <v>160</v>
      </c>
      <c r="D96" s="78">
        <v>8101.1</v>
      </c>
      <c r="E96" s="78">
        <v>2468.27</v>
      </c>
      <c r="F96" s="78">
        <v>8491.24</v>
      </c>
      <c r="G96" s="78">
        <v>18580.71</v>
      </c>
      <c r="H96" s="79">
        <v>20000</v>
      </c>
      <c r="I96" s="78">
        <v>24000</v>
      </c>
      <c r="J96" s="78">
        <v>20000</v>
      </c>
      <c r="L96" s="80">
        <v>0.01</v>
      </c>
      <c r="M96" s="80">
        <f t="shared" si="41"/>
        <v>0.01</v>
      </c>
      <c r="N96" s="80">
        <f t="shared" si="41"/>
        <v>0.01</v>
      </c>
      <c r="O96" s="80">
        <f t="shared" si="41"/>
        <v>0.01</v>
      </c>
      <c r="P96" s="80">
        <f t="shared" si="41"/>
        <v>0.01</v>
      </c>
      <c r="R96" s="78">
        <f t="shared" si="42"/>
        <v>20200</v>
      </c>
      <c r="S96" s="78">
        <f t="shared" si="43"/>
        <v>20402</v>
      </c>
      <c r="T96" s="78">
        <f t="shared" si="44"/>
        <v>20606.02</v>
      </c>
      <c r="U96" s="78">
        <f t="shared" si="45"/>
        <v>20812.0802</v>
      </c>
      <c r="V96" s="78">
        <f t="shared" si="46"/>
        <v>21020.201002000002</v>
      </c>
    </row>
    <row r="97" spans="1:22" ht="15" customHeight="1" x14ac:dyDescent="0.2">
      <c r="B97" s="77" t="s">
        <v>169</v>
      </c>
      <c r="C97" s="77" t="s">
        <v>170</v>
      </c>
      <c r="D97" s="78">
        <v>1480</v>
      </c>
      <c r="E97" s="78">
        <v>1720</v>
      </c>
      <c r="F97" s="78">
        <v>1940</v>
      </c>
      <c r="G97" s="78">
        <v>3160</v>
      </c>
      <c r="H97" s="79">
        <v>3000</v>
      </c>
      <c r="I97" s="78">
        <v>2120</v>
      </c>
      <c r="J97" s="78">
        <v>3000</v>
      </c>
      <c r="L97" s="80">
        <v>0.01</v>
      </c>
      <c r="M97" s="80">
        <f t="shared" si="41"/>
        <v>0.01</v>
      </c>
      <c r="N97" s="80">
        <f t="shared" si="41"/>
        <v>0.01</v>
      </c>
      <c r="O97" s="80">
        <f t="shared" si="41"/>
        <v>0.01</v>
      </c>
      <c r="P97" s="80">
        <f t="shared" si="41"/>
        <v>0.01</v>
      </c>
      <c r="R97" s="78">
        <f t="shared" si="42"/>
        <v>3030</v>
      </c>
      <c r="S97" s="78">
        <f t="shared" si="43"/>
        <v>3060.3</v>
      </c>
      <c r="T97" s="78">
        <f t="shared" si="44"/>
        <v>3090.9030000000002</v>
      </c>
      <c r="U97" s="78">
        <f t="shared" si="45"/>
        <v>3121.8120300000005</v>
      </c>
      <c r="V97" s="78">
        <f t="shared" si="46"/>
        <v>3153.0301503000005</v>
      </c>
    </row>
    <row r="98" spans="1:22" ht="15" customHeight="1" x14ac:dyDescent="0.2">
      <c r="B98" s="77" t="s">
        <v>167</v>
      </c>
      <c r="C98" s="77" t="s">
        <v>168</v>
      </c>
      <c r="D98" s="78">
        <v>15285.25</v>
      </c>
      <c r="E98" s="78">
        <v>10236.620000000001</v>
      </c>
      <c r="F98" s="78">
        <v>5198.66</v>
      </c>
      <c r="G98" s="78">
        <v>4343.38</v>
      </c>
      <c r="H98" s="79">
        <v>5000</v>
      </c>
      <c r="I98" s="78">
        <v>5075</v>
      </c>
      <c r="J98" s="78">
        <v>5000</v>
      </c>
      <c r="L98" s="80">
        <v>0.01</v>
      </c>
      <c r="M98" s="80">
        <f t="shared" si="41"/>
        <v>0.01</v>
      </c>
      <c r="N98" s="80">
        <f t="shared" si="41"/>
        <v>0.01</v>
      </c>
      <c r="O98" s="80">
        <f t="shared" si="41"/>
        <v>0.01</v>
      </c>
      <c r="P98" s="80">
        <f t="shared" si="41"/>
        <v>0.01</v>
      </c>
      <c r="R98" s="78">
        <f t="shared" si="42"/>
        <v>5050</v>
      </c>
      <c r="S98" s="78">
        <f t="shared" si="43"/>
        <v>5100.5</v>
      </c>
      <c r="T98" s="78">
        <f t="shared" si="44"/>
        <v>5151.5050000000001</v>
      </c>
      <c r="U98" s="78">
        <f t="shared" si="45"/>
        <v>5203.0200500000001</v>
      </c>
      <c r="V98" s="78">
        <f t="shared" si="46"/>
        <v>5255.0502505000004</v>
      </c>
    </row>
    <row r="99" spans="1:22" ht="15" customHeight="1" x14ac:dyDescent="0.2">
      <c r="B99" s="77" t="s">
        <v>2166</v>
      </c>
      <c r="C99" s="77" t="s">
        <v>2167</v>
      </c>
      <c r="D99" s="78">
        <v>0</v>
      </c>
      <c r="E99" s="78">
        <v>0</v>
      </c>
      <c r="F99" s="78">
        <v>3117.52</v>
      </c>
      <c r="G99" s="78">
        <v>5858</v>
      </c>
      <c r="H99" s="79">
        <v>0</v>
      </c>
      <c r="I99" s="78">
        <v>11000</v>
      </c>
      <c r="J99" s="78">
        <v>7000</v>
      </c>
      <c r="L99" s="80">
        <v>0.01</v>
      </c>
      <c r="M99" s="80">
        <f t="shared" si="41"/>
        <v>0.01</v>
      </c>
      <c r="N99" s="80">
        <f t="shared" si="41"/>
        <v>0.01</v>
      </c>
      <c r="O99" s="80">
        <f t="shared" si="41"/>
        <v>0.01</v>
      </c>
      <c r="P99" s="80">
        <f t="shared" si="41"/>
        <v>0.01</v>
      </c>
      <c r="R99" s="78">
        <f t="shared" si="42"/>
        <v>7070</v>
      </c>
      <c r="S99" s="78">
        <f t="shared" si="43"/>
        <v>7140.7</v>
      </c>
      <c r="T99" s="78">
        <f t="shared" si="44"/>
        <v>7212.107</v>
      </c>
      <c r="U99" s="78">
        <f t="shared" si="45"/>
        <v>7284.2280700000001</v>
      </c>
      <c r="V99" s="78">
        <f t="shared" si="46"/>
        <v>7357.0703506999998</v>
      </c>
    </row>
    <row r="100" spans="1:22" ht="15" customHeight="1" x14ac:dyDescent="0.2">
      <c r="B100" s="77" t="s">
        <v>161</v>
      </c>
      <c r="C100" s="77" t="s">
        <v>162</v>
      </c>
      <c r="D100" s="78">
        <v>4789.51</v>
      </c>
      <c r="E100" s="78">
        <v>2194.6999999999998</v>
      </c>
      <c r="F100" s="78">
        <v>808.99</v>
      </c>
      <c r="G100" s="78">
        <v>476.57</v>
      </c>
      <c r="H100" s="79">
        <v>600</v>
      </c>
      <c r="I100" s="78">
        <v>69</v>
      </c>
      <c r="J100" s="78">
        <v>200</v>
      </c>
      <c r="L100" s="80">
        <v>0.01</v>
      </c>
      <c r="M100" s="80">
        <f t="shared" si="41"/>
        <v>0.01</v>
      </c>
      <c r="N100" s="80">
        <f t="shared" si="41"/>
        <v>0.01</v>
      </c>
      <c r="O100" s="80">
        <f t="shared" si="41"/>
        <v>0.01</v>
      </c>
      <c r="P100" s="80">
        <f t="shared" si="41"/>
        <v>0.01</v>
      </c>
      <c r="R100" s="78">
        <f t="shared" si="42"/>
        <v>202</v>
      </c>
      <c r="S100" s="78">
        <f t="shared" si="43"/>
        <v>204.02</v>
      </c>
      <c r="T100" s="78">
        <f t="shared" si="44"/>
        <v>206.06020000000001</v>
      </c>
      <c r="U100" s="78">
        <f t="shared" si="45"/>
        <v>208.120802</v>
      </c>
      <c r="V100" s="78">
        <f t="shared" si="46"/>
        <v>210.20201001999999</v>
      </c>
    </row>
    <row r="101" spans="1:22" ht="15" customHeight="1" x14ac:dyDescent="0.2">
      <c r="B101" s="77" t="s">
        <v>163</v>
      </c>
      <c r="C101" s="77" t="s">
        <v>164</v>
      </c>
      <c r="D101" s="78">
        <v>9776.9599999999991</v>
      </c>
      <c r="E101" s="78">
        <v>7958.57</v>
      </c>
      <c r="F101" s="78">
        <v>7314.19</v>
      </c>
      <c r="G101" s="78">
        <v>6169.38</v>
      </c>
      <c r="H101" s="79">
        <v>6000</v>
      </c>
      <c r="I101" s="78">
        <v>6450</v>
      </c>
      <c r="J101" s="78">
        <v>6000</v>
      </c>
      <c r="L101" s="80">
        <v>0.01</v>
      </c>
      <c r="M101" s="80">
        <f t="shared" si="41"/>
        <v>0.01</v>
      </c>
      <c r="N101" s="80">
        <f t="shared" si="41"/>
        <v>0.01</v>
      </c>
      <c r="O101" s="80">
        <f t="shared" si="41"/>
        <v>0.01</v>
      </c>
      <c r="P101" s="80">
        <f t="shared" si="41"/>
        <v>0.01</v>
      </c>
      <c r="R101" s="78">
        <f t="shared" si="42"/>
        <v>6060</v>
      </c>
      <c r="S101" s="78">
        <f t="shared" si="43"/>
        <v>6120.6</v>
      </c>
      <c r="T101" s="78">
        <f t="shared" si="44"/>
        <v>6181.8060000000005</v>
      </c>
      <c r="U101" s="78">
        <f t="shared" si="45"/>
        <v>6243.624060000001</v>
      </c>
      <c r="V101" s="78">
        <f t="shared" si="46"/>
        <v>6306.060300600001</v>
      </c>
    </row>
    <row r="102" spans="1:22" ht="15" customHeight="1" x14ac:dyDescent="0.2">
      <c r="A102" s="350" t="s">
        <v>2088</v>
      </c>
      <c r="B102" s="350"/>
      <c r="C102" s="350"/>
      <c r="D102" s="85">
        <f t="shared" ref="D102:J102" si="47">SUM(D92:D101)</f>
        <v>1306122.07</v>
      </c>
      <c r="E102" s="85">
        <f t="shared" si="47"/>
        <v>981240.23</v>
      </c>
      <c r="F102" s="85">
        <f t="shared" si="47"/>
        <v>970986.72000000009</v>
      </c>
      <c r="G102" s="85">
        <f>SUM(G92:G101)</f>
        <v>1064230.0299999998</v>
      </c>
      <c r="H102" s="85">
        <f t="shared" si="47"/>
        <v>1079600</v>
      </c>
      <c r="I102" s="85">
        <f t="shared" si="47"/>
        <v>1332214</v>
      </c>
      <c r="J102" s="85">
        <f t="shared" si="47"/>
        <v>1145200</v>
      </c>
      <c r="L102" s="80"/>
      <c r="M102" s="80"/>
      <c r="N102" s="80"/>
      <c r="O102" s="80"/>
      <c r="P102" s="80"/>
      <c r="R102" s="85">
        <f t="shared" ref="R102:V102" si="48">SUM(R92:R101)</f>
        <v>1177652</v>
      </c>
      <c r="S102" s="85">
        <f t="shared" si="48"/>
        <v>1211058.52</v>
      </c>
      <c r="T102" s="85">
        <f t="shared" si="48"/>
        <v>1245448.0052</v>
      </c>
      <c r="U102" s="85">
        <f t="shared" si="48"/>
        <v>1280849.7522519997</v>
      </c>
      <c r="V102" s="85">
        <f t="shared" si="48"/>
        <v>1317293.93478452</v>
      </c>
    </row>
    <row r="103" spans="1:22" ht="15" customHeight="1" x14ac:dyDescent="0.2">
      <c r="A103" s="348" t="s">
        <v>2089</v>
      </c>
      <c r="B103" s="348"/>
      <c r="C103" s="348"/>
      <c r="D103" s="71"/>
      <c r="E103" s="71"/>
      <c r="F103" s="71"/>
      <c r="G103" s="71"/>
      <c r="H103" s="71"/>
      <c r="I103" s="71"/>
      <c r="J103" s="71"/>
      <c r="L103" s="80"/>
      <c r="M103" s="80"/>
      <c r="N103" s="80"/>
      <c r="O103" s="80"/>
      <c r="P103" s="80"/>
      <c r="R103" s="71"/>
      <c r="S103" s="71"/>
      <c r="T103" s="71"/>
      <c r="U103" s="71"/>
      <c r="V103" s="71"/>
    </row>
    <row r="104" spans="1:22" ht="15" customHeight="1" x14ac:dyDescent="0.2">
      <c r="B104" s="77" t="s">
        <v>171</v>
      </c>
      <c r="C104" s="77" t="s">
        <v>172</v>
      </c>
      <c r="D104" s="78">
        <v>85875.32</v>
      </c>
      <c r="E104" s="78">
        <v>85722.9</v>
      </c>
      <c r="F104" s="78">
        <v>98973.2</v>
      </c>
      <c r="G104" s="78">
        <v>81639.7</v>
      </c>
      <c r="H104" s="79">
        <v>102150</v>
      </c>
      <c r="I104" s="79">
        <v>102150</v>
      </c>
      <c r="J104" s="78">
        <v>114210</v>
      </c>
      <c r="L104" s="80">
        <v>0.01</v>
      </c>
      <c r="M104" s="80">
        <f t="shared" ref="M104:P111" si="49">L104</f>
        <v>0.01</v>
      </c>
      <c r="N104" s="80">
        <f t="shared" si="49"/>
        <v>0.01</v>
      </c>
      <c r="O104" s="80">
        <f t="shared" si="49"/>
        <v>0.01</v>
      </c>
      <c r="P104" s="80">
        <f t="shared" si="49"/>
        <v>0.01</v>
      </c>
      <c r="R104" s="78">
        <f>J104*(1+L104)</f>
        <v>115352.1</v>
      </c>
      <c r="S104" s="78">
        <f t="shared" ref="S104:V111" si="50">R104*(1+M104)</f>
        <v>116505.62100000001</v>
      </c>
      <c r="T104" s="78">
        <f t="shared" si="50"/>
        <v>117670.67721000001</v>
      </c>
      <c r="U104" s="78">
        <f t="shared" si="50"/>
        <v>118847.38398210001</v>
      </c>
      <c r="V104" s="78">
        <f t="shared" si="50"/>
        <v>120035.85782192102</v>
      </c>
    </row>
    <row r="105" spans="1:22" ht="15" customHeight="1" x14ac:dyDescent="0.2">
      <c r="B105" s="77" t="s">
        <v>173</v>
      </c>
      <c r="C105" s="77" t="s">
        <v>174</v>
      </c>
      <c r="D105" s="78">
        <v>-1081.8699999999999</v>
      </c>
      <c r="E105" s="78">
        <v>0</v>
      </c>
      <c r="F105" s="78">
        <v>10533.69</v>
      </c>
      <c r="G105" s="78">
        <v>745423.01</v>
      </c>
      <c r="H105" s="79">
        <v>0</v>
      </c>
      <c r="I105" s="79">
        <v>401525</v>
      </c>
      <c r="J105" s="78">
        <v>0</v>
      </c>
      <c r="L105" s="80">
        <v>0.01</v>
      </c>
      <c r="M105" s="80">
        <f t="shared" si="49"/>
        <v>0.01</v>
      </c>
      <c r="N105" s="80">
        <f t="shared" si="49"/>
        <v>0.01</v>
      </c>
      <c r="O105" s="80">
        <f t="shared" si="49"/>
        <v>0.01</v>
      </c>
      <c r="P105" s="80">
        <f t="shared" si="49"/>
        <v>0.01</v>
      </c>
      <c r="R105" s="78">
        <f>J105*(1+L105)</f>
        <v>0</v>
      </c>
      <c r="S105" s="78">
        <f t="shared" si="50"/>
        <v>0</v>
      </c>
      <c r="T105" s="78">
        <f t="shared" si="50"/>
        <v>0</v>
      </c>
      <c r="U105" s="78">
        <f t="shared" si="50"/>
        <v>0</v>
      </c>
      <c r="V105" s="78">
        <f t="shared" si="50"/>
        <v>0</v>
      </c>
    </row>
    <row r="106" spans="1:22" ht="15" customHeight="1" x14ac:dyDescent="0.2">
      <c r="B106" s="77" t="s">
        <v>177</v>
      </c>
      <c r="C106" s="77" t="s">
        <v>178</v>
      </c>
      <c r="D106" s="78">
        <v>248515.28</v>
      </c>
      <c r="E106" s="78">
        <v>255970.8</v>
      </c>
      <c r="F106" s="78">
        <v>262210.7</v>
      </c>
      <c r="G106" s="78">
        <v>259090.68</v>
      </c>
      <c r="H106" s="79">
        <v>255970</v>
      </c>
      <c r="I106" s="79">
        <v>255970</v>
      </c>
      <c r="J106" s="78">
        <v>381290</v>
      </c>
      <c r="L106" s="80">
        <v>0.01</v>
      </c>
      <c r="M106" s="80">
        <f t="shared" si="49"/>
        <v>0.01</v>
      </c>
      <c r="N106" s="80">
        <f t="shared" si="49"/>
        <v>0.01</v>
      </c>
      <c r="O106" s="80">
        <f t="shared" si="49"/>
        <v>0.01</v>
      </c>
      <c r="P106" s="80">
        <f t="shared" si="49"/>
        <v>0.01</v>
      </c>
      <c r="R106" s="78">
        <f>J106*(1+L106)</f>
        <v>385102.9</v>
      </c>
      <c r="S106" s="78">
        <f t="shared" si="50"/>
        <v>388953.929</v>
      </c>
      <c r="T106" s="78">
        <f t="shared" si="50"/>
        <v>392843.46828999999</v>
      </c>
      <c r="U106" s="78">
        <f t="shared" si="50"/>
        <v>396771.90297290002</v>
      </c>
      <c r="V106" s="78">
        <f t="shared" si="50"/>
        <v>400739.62200262904</v>
      </c>
    </row>
    <row r="107" spans="1:22" ht="15" customHeight="1" x14ac:dyDescent="0.2">
      <c r="B107" s="77" t="s">
        <v>179</v>
      </c>
      <c r="C107" s="77" t="s">
        <v>180</v>
      </c>
      <c r="D107" s="78"/>
      <c r="E107" s="78"/>
      <c r="F107" s="78"/>
      <c r="G107" s="78"/>
      <c r="H107" s="79">
        <v>0</v>
      </c>
      <c r="I107" s="79">
        <v>11410</v>
      </c>
      <c r="J107" s="78">
        <v>0</v>
      </c>
      <c r="L107" s="80">
        <v>0.01</v>
      </c>
      <c r="M107" s="80">
        <f t="shared" ref="M107" si="51">L107</f>
        <v>0.01</v>
      </c>
      <c r="N107" s="80">
        <f t="shared" ref="N107" si="52">M107</f>
        <v>0.01</v>
      </c>
      <c r="O107" s="80">
        <f t="shared" ref="O107" si="53">N107</f>
        <v>0.01</v>
      </c>
      <c r="P107" s="80">
        <f t="shared" ref="P107" si="54">O107</f>
        <v>0.01</v>
      </c>
      <c r="R107" s="78">
        <f>J107*(1+L107)</f>
        <v>0</v>
      </c>
      <c r="S107" s="78">
        <f t="shared" ref="S107" si="55">R107*(1+M107)</f>
        <v>0</v>
      </c>
      <c r="T107" s="78">
        <f t="shared" ref="T107" si="56">S107*(1+N107)</f>
        <v>0</v>
      </c>
      <c r="U107" s="78">
        <f t="shared" ref="U107" si="57">T107*(1+O107)</f>
        <v>0</v>
      </c>
      <c r="V107" s="78">
        <f t="shared" ref="V107" si="58">U107*(1+P107)</f>
        <v>0</v>
      </c>
    </row>
    <row r="108" spans="1:22" ht="15" customHeight="1" x14ac:dyDescent="0.2">
      <c r="A108" s="350" t="s">
        <v>2090</v>
      </c>
      <c r="B108" s="350"/>
      <c r="C108" s="350"/>
      <c r="D108" s="85">
        <f t="shared" ref="D108:J108" si="59">SUM(D104:D107)</f>
        <v>333308.73</v>
      </c>
      <c r="E108" s="85">
        <f t="shared" si="59"/>
        <v>341693.69999999995</v>
      </c>
      <c r="F108" s="85">
        <f t="shared" si="59"/>
        <v>371717.59</v>
      </c>
      <c r="G108" s="85">
        <f t="shared" si="59"/>
        <v>1086153.3899999999</v>
      </c>
      <c r="H108" s="85">
        <f t="shared" si="59"/>
        <v>358120</v>
      </c>
      <c r="I108" s="85">
        <f t="shared" si="59"/>
        <v>771055</v>
      </c>
      <c r="J108" s="85">
        <f t="shared" si="59"/>
        <v>495500</v>
      </c>
      <c r="L108" s="80"/>
      <c r="M108" s="80"/>
      <c r="N108" s="80"/>
      <c r="O108" s="80"/>
      <c r="P108" s="80"/>
      <c r="R108" s="85">
        <f t="shared" ref="R108:V108" si="60">SUM(R104:R106)</f>
        <v>500455</v>
      </c>
      <c r="S108" s="85">
        <f t="shared" si="60"/>
        <v>505459.55000000005</v>
      </c>
      <c r="T108" s="85">
        <f t="shared" si="60"/>
        <v>510514.14549999998</v>
      </c>
      <c r="U108" s="85">
        <f t="shared" si="60"/>
        <v>515619.28695500002</v>
      </c>
      <c r="V108" s="85">
        <f t="shared" si="60"/>
        <v>520775.47982455004</v>
      </c>
    </row>
    <row r="109" spans="1:22" ht="15" customHeight="1" x14ac:dyDescent="0.2">
      <c r="A109" s="348" t="s">
        <v>2091</v>
      </c>
      <c r="B109" s="348"/>
      <c r="C109" s="348"/>
      <c r="D109" s="71"/>
      <c r="E109" s="71"/>
      <c r="F109" s="71"/>
      <c r="G109" s="71"/>
      <c r="H109" s="71"/>
      <c r="I109" s="71"/>
      <c r="J109" s="71"/>
      <c r="L109" s="80"/>
      <c r="M109" s="80"/>
      <c r="N109" s="80"/>
      <c r="O109" s="80"/>
      <c r="P109" s="80"/>
      <c r="R109" s="71"/>
      <c r="S109" s="71"/>
      <c r="T109" s="71"/>
      <c r="U109" s="71"/>
      <c r="V109" s="71"/>
    </row>
    <row r="110" spans="1:22" ht="15" customHeight="1" x14ac:dyDescent="0.2">
      <c r="B110" s="77" t="s">
        <v>2356</v>
      </c>
      <c r="C110" s="77" t="s">
        <v>2357</v>
      </c>
      <c r="D110" s="78">
        <v>0</v>
      </c>
      <c r="E110" s="78">
        <v>0</v>
      </c>
      <c r="F110" s="78">
        <v>0</v>
      </c>
      <c r="G110" s="78">
        <v>15708.93</v>
      </c>
      <c r="H110" s="78">
        <v>0</v>
      </c>
      <c r="I110" s="78">
        <v>46552</v>
      </c>
      <c r="J110" s="78">
        <v>0</v>
      </c>
      <c r="L110" s="80">
        <v>0.01</v>
      </c>
      <c r="M110" s="80">
        <f t="shared" ref="M110" si="61">L110</f>
        <v>0.01</v>
      </c>
      <c r="N110" s="80">
        <f t="shared" ref="N110" si="62">M110</f>
        <v>0.01</v>
      </c>
      <c r="O110" s="80">
        <f t="shared" ref="O110" si="63">N110</f>
        <v>0.01</v>
      </c>
      <c r="P110" s="80">
        <f t="shared" ref="P110" si="64">O110</f>
        <v>0.01</v>
      </c>
      <c r="R110" s="78">
        <f>J110*(1+L110)</f>
        <v>0</v>
      </c>
      <c r="S110" s="78">
        <f t="shared" ref="S110" si="65">R110*(1+M110)</f>
        <v>0</v>
      </c>
      <c r="T110" s="78">
        <f t="shared" ref="T110" si="66">S110*(1+N110)</f>
        <v>0</v>
      </c>
      <c r="U110" s="78">
        <f t="shared" ref="U110" si="67">T110*(1+O110)</f>
        <v>0</v>
      </c>
      <c r="V110" s="78">
        <f t="shared" ref="V110" si="68">U110*(1+P110)</f>
        <v>0</v>
      </c>
    </row>
    <row r="111" spans="1:22" ht="15" customHeight="1" x14ac:dyDescent="0.2">
      <c r="B111" s="77" t="s">
        <v>181</v>
      </c>
      <c r="C111" s="77" t="s">
        <v>182</v>
      </c>
      <c r="D111" s="78">
        <v>14063.35</v>
      </c>
      <c r="E111" s="78">
        <v>34202.370000000003</v>
      </c>
      <c r="F111" s="78">
        <v>71790.100000000006</v>
      </c>
      <c r="G111" s="78">
        <v>204825.9</v>
      </c>
      <c r="H111" s="78">
        <v>5000</v>
      </c>
      <c r="I111" s="78">
        <v>23790</v>
      </c>
      <c r="J111" s="78">
        <v>13000</v>
      </c>
      <c r="L111" s="80">
        <v>0.01</v>
      </c>
      <c r="M111" s="80">
        <f t="shared" si="49"/>
        <v>0.01</v>
      </c>
      <c r="N111" s="80">
        <f t="shared" si="49"/>
        <v>0.01</v>
      </c>
      <c r="O111" s="80">
        <f t="shared" si="49"/>
        <v>0.01</v>
      </c>
      <c r="P111" s="80">
        <f t="shared" si="49"/>
        <v>0.01</v>
      </c>
      <c r="R111" s="78">
        <f>J111*(1+L111)</f>
        <v>13130</v>
      </c>
      <c r="S111" s="78">
        <f t="shared" si="50"/>
        <v>13261.3</v>
      </c>
      <c r="T111" s="78">
        <f t="shared" si="50"/>
        <v>13393.912999999999</v>
      </c>
      <c r="U111" s="78">
        <f t="shared" si="50"/>
        <v>13527.852129999999</v>
      </c>
      <c r="V111" s="78">
        <f t="shared" si="50"/>
        <v>13663.1306513</v>
      </c>
    </row>
    <row r="112" spans="1:22" ht="15" customHeight="1" x14ac:dyDescent="0.2">
      <c r="A112" s="350" t="s">
        <v>2092</v>
      </c>
      <c r="B112" s="350"/>
      <c r="C112" s="350"/>
      <c r="D112" s="85">
        <f t="shared" ref="D112:J112" si="69">SUM(D110:D111)</f>
        <v>14063.35</v>
      </c>
      <c r="E112" s="85">
        <f t="shared" si="69"/>
        <v>34202.370000000003</v>
      </c>
      <c r="F112" s="85">
        <f t="shared" si="69"/>
        <v>71790.100000000006</v>
      </c>
      <c r="G112" s="85">
        <f t="shared" si="69"/>
        <v>220534.83</v>
      </c>
      <c r="H112" s="85">
        <f t="shared" si="69"/>
        <v>5000</v>
      </c>
      <c r="I112" s="85">
        <f t="shared" si="69"/>
        <v>70342</v>
      </c>
      <c r="J112" s="85">
        <f t="shared" si="69"/>
        <v>13000</v>
      </c>
      <c r="L112" s="80"/>
      <c r="M112" s="80"/>
      <c r="N112" s="80"/>
      <c r="O112" s="80"/>
      <c r="P112" s="80"/>
      <c r="R112" s="85">
        <f t="shared" ref="R112:V112" si="70">SUM(R111:R111)</f>
        <v>13130</v>
      </c>
      <c r="S112" s="85">
        <f t="shared" si="70"/>
        <v>13261.3</v>
      </c>
      <c r="T112" s="85">
        <f t="shared" si="70"/>
        <v>13393.912999999999</v>
      </c>
      <c r="U112" s="85">
        <f t="shared" si="70"/>
        <v>13527.852129999999</v>
      </c>
      <c r="V112" s="85">
        <f t="shared" si="70"/>
        <v>13663.1306513</v>
      </c>
    </row>
    <row r="113" spans="1:22" ht="15" customHeight="1" x14ac:dyDescent="0.2">
      <c r="A113" s="348" t="s">
        <v>2093</v>
      </c>
      <c r="B113" s="348"/>
      <c r="C113" s="348"/>
      <c r="D113" s="71"/>
      <c r="E113" s="71"/>
      <c r="F113" s="71"/>
      <c r="G113" s="71"/>
      <c r="H113" s="71"/>
      <c r="I113" s="71"/>
      <c r="J113" s="71"/>
      <c r="L113" s="80"/>
      <c r="M113" s="80"/>
      <c r="N113" s="80"/>
      <c r="O113" s="80"/>
      <c r="P113" s="80"/>
      <c r="R113" s="71"/>
      <c r="S113" s="71"/>
      <c r="T113" s="71"/>
      <c r="U113" s="71"/>
      <c r="V113" s="71"/>
    </row>
    <row r="114" spans="1:22" ht="15" customHeight="1" x14ac:dyDescent="0.2">
      <c r="B114" s="77" t="s">
        <v>185</v>
      </c>
      <c r="C114" s="77" t="s">
        <v>186</v>
      </c>
      <c r="D114" s="78">
        <v>0</v>
      </c>
      <c r="E114" s="78">
        <v>10</v>
      </c>
      <c r="F114" s="78">
        <v>0</v>
      </c>
      <c r="G114" s="78">
        <v>0</v>
      </c>
      <c r="H114" s="79">
        <v>0</v>
      </c>
      <c r="I114" s="78">
        <v>15</v>
      </c>
      <c r="J114" s="78">
        <v>0</v>
      </c>
      <c r="L114" s="80">
        <v>0.01</v>
      </c>
      <c r="M114" s="80">
        <f t="shared" ref="M114:P127" si="71">L114</f>
        <v>0.01</v>
      </c>
      <c r="N114" s="80">
        <f t="shared" si="71"/>
        <v>0.01</v>
      </c>
      <c r="O114" s="80">
        <f t="shared" si="71"/>
        <v>0.01</v>
      </c>
      <c r="P114" s="80">
        <f t="shared" si="71"/>
        <v>0.01</v>
      </c>
      <c r="R114" s="78">
        <f t="shared" ref="R114:R124" si="72">J114*(1+L114)</f>
        <v>0</v>
      </c>
      <c r="S114" s="78">
        <f t="shared" ref="S114:V129" si="73">R114*(1+M114)</f>
        <v>0</v>
      </c>
      <c r="T114" s="78">
        <f t="shared" si="73"/>
        <v>0</v>
      </c>
      <c r="U114" s="78">
        <f t="shared" si="73"/>
        <v>0</v>
      </c>
      <c r="V114" s="78">
        <f t="shared" si="73"/>
        <v>0</v>
      </c>
    </row>
    <row r="115" spans="1:22" ht="15" customHeight="1" x14ac:dyDescent="0.2">
      <c r="B115" s="77" t="s">
        <v>187</v>
      </c>
      <c r="C115" s="77" t="s">
        <v>188</v>
      </c>
      <c r="D115" s="78">
        <v>0</v>
      </c>
      <c r="E115" s="78">
        <v>0</v>
      </c>
      <c r="F115" s="78">
        <v>0</v>
      </c>
      <c r="G115" s="78">
        <v>0</v>
      </c>
      <c r="H115" s="79">
        <v>0</v>
      </c>
      <c r="I115" s="78">
        <v>90</v>
      </c>
      <c r="J115" s="78">
        <v>0</v>
      </c>
      <c r="L115" s="80">
        <v>0.01</v>
      </c>
      <c r="M115" s="80">
        <f t="shared" ref="M115" si="74">L115</f>
        <v>0.01</v>
      </c>
      <c r="N115" s="80">
        <f t="shared" ref="N115" si="75">M115</f>
        <v>0.01</v>
      </c>
      <c r="O115" s="80">
        <f t="shared" ref="O115" si="76">N115</f>
        <v>0.01</v>
      </c>
      <c r="P115" s="80">
        <f t="shared" ref="P115" si="77">O115</f>
        <v>0.01</v>
      </c>
      <c r="R115" s="78">
        <f t="shared" si="72"/>
        <v>0</v>
      </c>
      <c r="S115" s="78">
        <f t="shared" ref="S115" si="78">R115*(1+M115)</f>
        <v>0</v>
      </c>
      <c r="T115" s="78">
        <f t="shared" ref="T115" si="79">S115*(1+N115)</f>
        <v>0</v>
      </c>
      <c r="U115" s="78">
        <f t="shared" ref="U115" si="80">T115*(1+O115)</f>
        <v>0</v>
      </c>
      <c r="V115" s="78">
        <f t="shared" ref="V115" si="81">U115*(1+P115)</f>
        <v>0</v>
      </c>
    </row>
    <row r="116" spans="1:22" ht="15" customHeight="1" x14ac:dyDescent="0.2">
      <c r="B116" s="77" t="s">
        <v>189</v>
      </c>
      <c r="C116" s="77" t="s">
        <v>190</v>
      </c>
      <c r="D116" s="78">
        <v>1884.5</v>
      </c>
      <c r="E116" s="78">
        <v>276.75</v>
      </c>
      <c r="F116" s="78">
        <v>73</v>
      </c>
      <c r="G116" s="78">
        <v>828.85</v>
      </c>
      <c r="H116" s="79">
        <v>0</v>
      </c>
      <c r="I116" s="78">
        <v>800</v>
      </c>
      <c r="J116" s="78">
        <v>0</v>
      </c>
      <c r="L116" s="80">
        <v>0.01</v>
      </c>
      <c r="M116" s="80">
        <f t="shared" si="71"/>
        <v>0.01</v>
      </c>
      <c r="N116" s="80">
        <f t="shared" si="71"/>
        <v>0.01</v>
      </c>
      <c r="O116" s="80">
        <f t="shared" si="71"/>
        <v>0.01</v>
      </c>
      <c r="P116" s="80">
        <f t="shared" si="71"/>
        <v>0.01</v>
      </c>
      <c r="R116" s="78">
        <f t="shared" si="72"/>
        <v>0</v>
      </c>
      <c r="S116" s="78">
        <f t="shared" si="73"/>
        <v>0</v>
      </c>
      <c r="T116" s="78">
        <f t="shared" si="73"/>
        <v>0</v>
      </c>
      <c r="U116" s="78">
        <f t="shared" si="73"/>
        <v>0</v>
      </c>
      <c r="V116" s="78">
        <f t="shared" si="73"/>
        <v>0</v>
      </c>
    </row>
    <row r="117" spans="1:22" ht="15" customHeight="1" x14ac:dyDescent="0.2">
      <c r="B117" s="77" t="s">
        <v>191</v>
      </c>
      <c r="C117" s="77" t="s">
        <v>192</v>
      </c>
      <c r="D117" s="78">
        <v>26.25</v>
      </c>
      <c r="E117" s="78">
        <v>-17.25</v>
      </c>
      <c r="F117" s="78">
        <v>4.3099999999999996</v>
      </c>
      <c r="G117" s="78">
        <v>9.08</v>
      </c>
      <c r="H117" s="79">
        <v>0</v>
      </c>
      <c r="I117" s="78">
        <v>-2</v>
      </c>
      <c r="J117" s="78">
        <v>0</v>
      </c>
      <c r="L117" s="80">
        <v>0.01</v>
      </c>
      <c r="M117" s="80">
        <f t="shared" si="71"/>
        <v>0.01</v>
      </c>
      <c r="N117" s="80">
        <f t="shared" si="71"/>
        <v>0.01</v>
      </c>
      <c r="O117" s="80">
        <f t="shared" si="71"/>
        <v>0.01</v>
      </c>
      <c r="P117" s="80">
        <f t="shared" si="71"/>
        <v>0.01</v>
      </c>
      <c r="R117" s="78">
        <f t="shared" si="72"/>
        <v>0</v>
      </c>
      <c r="S117" s="78">
        <f t="shared" si="73"/>
        <v>0</v>
      </c>
      <c r="T117" s="78">
        <f t="shared" si="73"/>
        <v>0</v>
      </c>
      <c r="U117" s="78">
        <f t="shared" si="73"/>
        <v>0</v>
      </c>
      <c r="V117" s="78">
        <f t="shared" si="73"/>
        <v>0</v>
      </c>
    </row>
    <row r="118" spans="1:22" ht="15" customHeight="1" x14ac:dyDescent="0.2">
      <c r="B118" s="77" t="s">
        <v>193</v>
      </c>
      <c r="C118" s="77" t="s">
        <v>194</v>
      </c>
      <c r="D118" s="78">
        <v>0</v>
      </c>
      <c r="E118" s="78">
        <v>30.01</v>
      </c>
      <c r="F118" s="78">
        <v>60</v>
      </c>
      <c r="G118" s="78">
        <v>0</v>
      </c>
      <c r="H118" s="79">
        <v>0</v>
      </c>
      <c r="I118" s="78">
        <v>60</v>
      </c>
      <c r="J118" s="78">
        <v>0</v>
      </c>
      <c r="L118" s="80">
        <v>0.01</v>
      </c>
      <c r="M118" s="80">
        <f t="shared" si="71"/>
        <v>0.01</v>
      </c>
      <c r="N118" s="80">
        <f t="shared" si="71"/>
        <v>0.01</v>
      </c>
      <c r="O118" s="80">
        <f t="shared" si="71"/>
        <v>0.01</v>
      </c>
      <c r="P118" s="80">
        <f t="shared" si="71"/>
        <v>0.01</v>
      </c>
      <c r="R118" s="78">
        <f t="shared" si="72"/>
        <v>0</v>
      </c>
      <c r="S118" s="78">
        <f t="shared" si="73"/>
        <v>0</v>
      </c>
      <c r="T118" s="78">
        <f t="shared" si="73"/>
        <v>0</v>
      </c>
      <c r="U118" s="78">
        <f t="shared" si="73"/>
        <v>0</v>
      </c>
      <c r="V118" s="78">
        <f t="shared" si="73"/>
        <v>0</v>
      </c>
    </row>
    <row r="119" spans="1:22" ht="15" customHeight="1" x14ac:dyDescent="0.2">
      <c r="B119" s="77" t="s">
        <v>195</v>
      </c>
      <c r="C119" s="77" t="s">
        <v>196</v>
      </c>
      <c r="D119" s="78">
        <v>67174.259999999995</v>
      </c>
      <c r="E119" s="78">
        <v>85226.89</v>
      </c>
      <c r="F119" s="78">
        <v>114130.61</v>
      </c>
      <c r="G119" s="78">
        <v>138814.04</v>
      </c>
      <c r="H119" s="79">
        <v>50000</v>
      </c>
      <c r="I119" s="78">
        <v>45000</v>
      </c>
      <c r="J119" s="78">
        <v>75000</v>
      </c>
      <c r="L119" s="80">
        <v>0.01</v>
      </c>
      <c r="M119" s="80">
        <f t="shared" si="71"/>
        <v>0.01</v>
      </c>
      <c r="N119" s="80">
        <f t="shared" si="71"/>
        <v>0.01</v>
      </c>
      <c r="O119" s="80">
        <f t="shared" si="71"/>
        <v>0.01</v>
      </c>
      <c r="P119" s="80">
        <f t="shared" si="71"/>
        <v>0.01</v>
      </c>
      <c r="R119" s="78">
        <f t="shared" si="72"/>
        <v>75750</v>
      </c>
      <c r="S119" s="78">
        <f t="shared" si="73"/>
        <v>76507.5</v>
      </c>
      <c r="T119" s="78">
        <f t="shared" si="73"/>
        <v>77272.574999999997</v>
      </c>
      <c r="U119" s="78">
        <f t="shared" si="73"/>
        <v>78045.300749999995</v>
      </c>
      <c r="V119" s="78">
        <f t="shared" si="73"/>
        <v>78825.753757500002</v>
      </c>
    </row>
    <row r="120" spans="1:22" ht="15" customHeight="1" x14ac:dyDescent="0.2">
      <c r="B120" s="77" t="s">
        <v>197</v>
      </c>
      <c r="C120" s="77" t="s">
        <v>198</v>
      </c>
      <c r="D120" s="78">
        <v>12646.56</v>
      </c>
      <c r="E120" s="78">
        <v>2404.4699999999998</v>
      </c>
      <c r="F120" s="78">
        <v>0</v>
      </c>
      <c r="G120" s="78">
        <v>0</v>
      </c>
      <c r="H120" s="79">
        <v>0</v>
      </c>
      <c r="I120" s="78">
        <v>0</v>
      </c>
      <c r="J120" s="78">
        <v>0</v>
      </c>
      <c r="L120" s="80">
        <v>0.01</v>
      </c>
      <c r="M120" s="80">
        <f t="shared" si="71"/>
        <v>0.01</v>
      </c>
      <c r="N120" s="80">
        <f t="shared" si="71"/>
        <v>0.01</v>
      </c>
      <c r="O120" s="80">
        <f t="shared" si="71"/>
        <v>0.01</v>
      </c>
      <c r="P120" s="80">
        <f t="shared" si="71"/>
        <v>0.01</v>
      </c>
      <c r="R120" s="78">
        <f t="shared" si="72"/>
        <v>0</v>
      </c>
      <c r="S120" s="78">
        <f t="shared" si="73"/>
        <v>0</v>
      </c>
      <c r="T120" s="78">
        <f t="shared" si="73"/>
        <v>0</v>
      </c>
      <c r="U120" s="78">
        <f t="shared" si="73"/>
        <v>0</v>
      </c>
      <c r="V120" s="78">
        <f t="shared" si="73"/>
        <v>0</v>
      </c>
    </row>
    <row r="121" spans="1:22" ht="15" customHeight="1" x14ac:dyDescent="0.2">
      <c r="B121" s="77" t="s">
        <v>2168</v>
      </c>
      <c r="C121" s="77" t="s">
        <v>2169</v>
      </c>
      <c r="D121" s="78">
        <v>0</v>
      </c>
      <c r="E121" s="78">
        <v>0</v>
      </c>
      <c r="F121" s="78">
        <v>0</v>
      </c>
      <c r="G121" s="78">
        <v>28184.53</v>
      </c>
      <c r="H121" s="79">
        <v>0</v>
      </c>
      <c r="I121" s="78">
        <v>62775</v>
      </c>
      <c r="J121" s="78">
        <v>0</v>
      </c>
      <c r="L121" s="80">
        <v>0.01</v>
      </c>
      <c r="M121" s="80">
        <f t="shared" si="71"/>
        <v>0.01</v>
      </c>
      <c r="N121" s="80">
        <f t="shared" si="71"/>
        <v>0.01</v>
      </c>
      <c r="O121" s="80">
        <f t="shared" si="71"/>
        <v>0.01</v>
      </c>
      <c r="P121" s="80">
        <f t="shared" si="71"/>
        <v>0.01</v>
      </c>
      <c r="R121" s="78">
        <f t="shared" si="72"/>
        <v>0</v>
      </c>
      <c r="S121" s="78">
        <f t="shared" si="73"/>
        <v>0</v>
      </c>
      <c r="T121" s="78">
        <f t="shared" si="73"/>
        <v>0</v>
      </c>
      <c r="U121" s="78">
        <f t="shared" si="73"/>
        <v>0</v>
      </c>
      <c r="V121" s="78">
        <f t="shared" si="73"/>
        <v>0</v>
      </c>
    </row>
    <row r="122" spans="1:22" ht="15" customHeight="1" x14ac:dyDescent="0.2">
      <c r="B122" s="77" t="s">
        <v>201</v>
      </c>
      <c r="C122" s="77" t="s">
        <v>202</v>
      </c>
      <c r="D122" s="78">
        <v>24000</v>
      </c>
      <c r="E122" s="78">
        <v>24000</v>
      </c>
      <c r="F122" s="78">
        <v>24000</v>
      </c>
      <c r="G122" s="78">
        <v>24000</v>
      </c>
      <c r="H122" s="79">
        <v>24000</v>
      </c>
      <c r="I122" s="78">
        <v>24000</v>
      </c>
      <c r="J122" s="78">
        <v>24000</v>
      </c>
      <c r="L122" s="80">
        <v>0.01</v>
      </c>
      <c r="M122" s="80">
        <f t="shared" si="71"/>
        <v>0.01</v>
      </c>
      <c r="N122" s="80">
        <f t="shared" si="71"/>
        <v>0.01</v>
      </c>
      <c r="O122" s="80">
        <f t="shared" si="71"/>
        <v>0.01</v>
      </c>
      <c r="P122" s="80">
        <f t="shared" si="71"/>
        <v>0.01</v>
      </c>
      <c r="R122" s="78">
        <f t="shared" si="72"/>
        <v>24240</v>
      </c>
      <c r="S122" s="78">
        <f t="shared" si="73"/>
        <v>24482.400000000001</v>
      </c>
      <c r="T122" s="78">
        <f t="shared" si="73"/>
        <v>24727.224000000002</v>
      </c>
      <c r="U122" s="78">
        <f t="shared" si="73"/>
        <v>24974.496240000004</v>
      </c>
      <c r="V122" s="78">
        <f t="shared" si="73"/>
        <v>25224.241202400004</v>
      </c>
    </row>
    <row r="123" spans="1:22" ht="15" customHeight="1" x14ac:dyDescent="0.2">
      <c r="B123" s="77" t="s">
        <v>203</v>
      </c>
      <c r="C123" s="77" t="s">
        <v>204</v>
      </c>
      <c r="D123" s="78">
        <v>339.24</v>
      </c>
      <c r="E123" s="78">
        <v>54688.78</v>
      </c>
      <c r="F123" s="78">
        <v>122426.8</v>
      </c>
      <c r="G123" s="78">
        <v>333830.39</v>
      </c>
      <c r="H123" s="79">
        <v>15000</v>
      </c>
      <c r="I123" s="78">
        <v>27000</v>
      </c>
      <c r="J123" s="78">
        <v>25000</v>
      </c>
      <c r="L123" s="80">
        <v>0.01</v>
      </c>
      <c r="M123" s="80">
        <f t="shared" si="71"/>
        <v>0.01</v>
      </c>
      <c r="N123" s="80">
        <f t="shared" si="71"/>
        <v>0.01</v>
      </c>
      <c r="O123" s="80">
        <f t="shared" si="71"/>
        <v>0.01</v>
      </c>
      <c r="P123" s="80">
        <f t="shared" si="71"/>
        <v>0.01</v>
      </c>
      <c r="R123" s="78">
        <f t="shared" si="72"/>
        <v>25250</v>
      </c>
      <c r="S123" s="78">
        <f t="shared" si="73"/>
        <v>25502.5</v>
      </c>
      <c r="T123" s="78">
        <f t="shared" si="73"/>
        <v>25757.525000000001</v>
      </c>
      <c r="U123" s="78">
        <f t="shared" si="73"/>
        <v>26015.100250000003</v>
      </c>
      <c r="V123" s="78">
        <f t="shared" si="73"/>
        <v>26275.251252500002</v>
      </c>
    </row>
    <row r="124" spans="1:22" ht="15" customHeight="1" x14ac:dyDescent="0.2">
      <c r="B124" s="77" t="s">
        <v>205</v>
      </c>
      <c r="C124" s="77" t="s">
        <v>206</v>
      </c>
      <c r="D124" s="78">
        <v>171.8</v>
      </c>
      <c r="E124" s="78">
        <v>2233.9</v>
      </c>
      <c r="F124" s="78">
        <v>1053.06</v>
      </c>
      <c r="G124" s="78">
        <v>745.85</v>
      </c>
      <c r="H124" s="79">
        <v>500</v>
      </c>
      <c r="I124" s="78">
        <v>0</v>
      </c>
      <c r="J124" s="78">
        <v>500</v>
      </c>
      <c r="L124" s="80">
        <v>0.01</v>
      </c>
      <c r="M124" s="80">
        <f t="shared" si="71"/>
        <v>0.01</v>
      </c>
      <c r="N124" s="80">
        <f t="shared" si="71"/>
        <v>0.01</v>
      </c>
      <c r="O124" s="80">
        <f t="shared" si="71"/>
        <v>0.01</v>
      </c>
      <c r="P124" s="80">
        <f t="shared" si="71"/>
        <v>0.01</v>
      </c>
      <c r="R124" s="78">
        <f t="shared" si="72"/>
        <v>505</v>
      </c>
      <c r="S124" s="78">
        <f t="shared" si="73"/>
        <v>510.05</v>
      </c>
      <c r="T124" s="78">
        <f t="shared" si="73"/>
        <v>515.15049999999997</v>
      </c>
      <c r="U124" s="78">
        <f t="shared" si="73"/>
        <v>520.30200500000001</v>
      </c>
      <c r="V124" s="78">
        <f t="shared" si="73"/>
        <v>525.50502504999997</v>
      </c>
    </row>
    <row r="125" spans="1:22" ht="15" customHeight="1" x14ac:dyDescent="0.2">
      <c r="A125" s="350" t="s">
        <v>2094</v>
      </c>
      <c r="B125" s="350"/>
      <c r="C125" s="350"/>
      <c r="D125" s="85">
        <f t="shared" ref="D125:J125" si="82">SUM(D114:D124)</f>
        <v>106242.61</v>
      </c>
      <c r="E125" s="85">
        <f t="shared" si="82"/>
        <v>168853.55</v>
      </c>
      <c r="F125" s="85">
        <f t="shared" si="82"/>
        <v>261747.77999999997</v>
      </c>
      <c r="G125" s="85">
        <f t="shared" si="82"/>
        <v>526412.74</v>
      </c>
      <c r="H125" s="85">
        <f t="shared" si="82"/>
        <v>89500</v>
      </c>
      <c r="I125" s="85">
        <f t="shared" si="82"/>
        <v>159738</v>
      </c>
      <c r="J125" s="85">
        <f t="shared" si="82"/>
        <v>124500</v>
      </c>
      <c r="L125" s="80"/>
      <c r="M125" s="80"/>
      <c r="N125" s="80"/>
      <c r="O125" s="80"/>
      <c r="P125" s="80"/>
      <c r="R125" s="85">
        <f>SUM(R114:R124)</f>
        <v>125745</v>
      </c>
      <c r="S125" s="85">
        <f>SUM(S114:S124)</f>
        <v>127002.45</v>
      </c>
      <c r="T125" s="85">
        <f>SUM(T114:T124)</f>
        <v>128272.4745</v>
      </c>
      <c r="U125" s="85">
        <f>SUM(U114:U124)</f>
        <v>129555.19924500001</v>
      </c>
      <c r="V125" s="85">
        <f>SUM(V114:V124)</f>
        <v>130850.75123745002</v>
      </c>
    </row>
    <row r="126" spans="1:22" ht="15" customHeight="1" x14ac:dyDescent="0.2">
      <c r="A126" s="348" t="s">
        <v>2095</v>
      </c>
      <c r="B126" s="348"/>
      <c r="C126" s="348"/>
      <c r="D126" s="71"/>
      <c r="E126" s="71"/>
      <c r="F126" s="71"/>
      <c r="G126" s="71"/>
      <c r="H126" s="71"/>
      <c r="I126" s="71"/>
      <c r="J126" s="71"/>
      <c r="L126" s="80"/>
      <c r="M126" s="80"/>
      <c r="N126" s="80"/>
      <c r="O126" s="80"/>
      <c r="P126" s="80"/>
      <c r="R126" s="71"/>
      <c r="S126" s="71"/>
      <c r="T126" s="71"/>
      <c r="U126" s="71"/>
      <c r="V126" s="71"/>
    </row>
    <row r="127" spans="1:22" ht="15" customHeight="1" x14ac:dyDescent="0.2">
      <c r="B127" s="77" t="s">
        <v>211</v>
      </c>
      <c r="C127" s="77" t="s">
        <v>212</v>
      </c>
      <c r="D127" s="78">
        <v>0</v>
      </c>
      <c r="E127" s="78">
        <v>0</v>
      </c>
      <c r="F127" s="78">
        <v>160000</v>
      </c>
      <c r="G127" s="78">
        <v>-160000</v>
      </c>
      <c r="H127" s="79">
        <v>0</v>
      </c>
      <c r="I127" s="79">
        <v>0</v>
      </c>
      <c r="J127" s="78">
        <v>0</v>
      </c>
      <c r="L127" s="80">
        <v>0.01</v>
      </c>
      <c r="M127" s="80">
        <f t="shared" si="71"/>
        <v>0.01</v>
      </c>
      <c r="N127" s="80">
        <f t="shared" si="71"/>
        <v>0.01</v>
      </c>
      <c r="O127" s="80">
        <f t="shared" si="71"/>
        <v>0.01</v>
      </c>
      <c r="P127" s="80">
        <f t="shared" si="71"/>
        <v>0.01</v>
      </c>
      <c r="R127" s="78">
        <f t="shared" ref="R127:R134" si="83">J127*(1+L127)</f>
        <v>0</v>
      </c>
      <c r="S127" s="78">
        <f t="shared" si="73"/>
        <v>0</v>
      </c>
      <c r="T127" s="78">
        <f t="shared" si="73"/>
        <v>0</v>
      </c>
      <c r="U127" s="78">
        <f t="shared" si="73"/>
        <v>0</v>
      </c>
      <c r="V127" s="78">
        <f t="shared" si="73"/>
        <v>0</v>
      </c>
    </row>
    <row r="128" spans="1:22" ht="15" customHeight="1" x14ac:dyDescent="0.2">
      <c r="B128" s="77" t="s">
        <v>213</v>
      </c>
      <c r="C128" s="77" t="s">
        <v>214</v>
      </c>
      <c r="D128" s="78">
        <v>85025</v>
      </c>
      <c r="E128" s="78">
        <v>105815</v>
      </c>
      <c r="F128" s="78">
        <v>106644</v>
      </c>
      <c r="G128" s="78">
        <v>122833</v>
      </c>
      <c r="H128" s="79">
        <v>122830</v>
      </c>
      <c r="I128" s="79">
        <v>122830</v>
      </c>
      <c r="J128" s="78">
        <v>297830</v>
      </c>
      <c r="L128" s="80">
        <v>0.01</v>
      </c>
      <c r="M128" s="80">
        <f t="shared" ref="M128:P141" si="84">L128</f>
        <v>0.01</v>
      </c>
      <c r="N128" s="80">
        <f t="shared" si="84"/>
        <v>0.01</v>
      </c>
      <c r="O128" s="80">
        <f t="shared" si="84"/>
        <v>0.01</v>
      </c>
      <c r="P128" s="80">
        <f t="shared" si="84"/>
        <v>0.01</v>
      </c>
      <c r="R128" s="78">
        <f t="shared" si="83"/>
        <v>300808.3</v>
      </c>
      <c r="S128" s="78">
        <f t="shared" si="73"/>
        <v>303816.38299999997</v>
      </c>
      <c r="T128" s="78">
        <f t="shared" si="73"/>
        <v>306854.54682999995</v>
      </c>
      <c r="U128" s="78">
        <f t="shared" si="73"/>
        <v>309923.09229829995</v>
      </c>
      <c r="V128" s="78">
        <f t="shared" si="73"/>
        <v>313022.32322128298</v>
      </c>
    </row>
    <row r="129" spans="1:22" ht="15" customHeight="1" x14ac:dyDescent="0.2">
      <c r="B129" s="77" t="s">
        <v>215</v>
      </c>
      <c r="C129" s="77" t="s">
        <v>216</v>
      </c>
      <c r="D129" s="78">
        <v>25660</v>
      </c>
      <c r="E129" s="78">
        <v>21100</v>
      </c>
      <c r="F129" s="78">
        <v>25000</v>
      </c>
      <c r="G129" s="78">
        <v>22000</v>
      </c>
      <c r="H129" s="79">
        <v>31000</v>
      </c>
      <c r="I129" s="79">
        <v>31000</v>
      </c>
      <c r="J129" s="78">
        <v>33400</v>
      </c>
      <c r="L129" s="80">
        <v>0.01</v>
      </c>
      <c r="M129" s="80">
        <f t="shared" si="84"/>
        <v>0.01</v>
      </c>
      <c r="N129" s="80">
        <f t="shared" si="84"/>
        <v>0.01</v>
      </c>
      <c r="O129" s="80">
        <f t="shared" si="84"/>
        <v>0.01</v>
      </c>
      <c r="P129" s="80">
        <f t="shared" si="84"/>
        <v>0.01</v>
      </c>
      <c r="R129" s="78">
        <f t="shared" si="83"/>
        <v>33734</v>
      </c>
      <c r="S129" s="78">
        <f t="shared" si="73"/>
        <v>34071.340000000004</v>
      </c>
      <c r="T129" s="78">
        <f t="shared" si="73"/>
        <v>34412.053400000004</v>
      </c>
      <c r="U129" s="78">
        <f t="shared" si="73"/>
        <v>34756.173934000006</v>
      </c>
      <c r="V129" s="78">
        <f t="shared" si="73"/>
        <v>35103.735673340008</v>
      </c>
    </row>
    <row r="130" spans="1:22" ht="15" customHeight="1" x14ac:dyDescent="0.2">
      <c r="B130" s="77" t="s">
        <v>2170</v>
      </c>
      <c r="C130" s="77" t="s">
        <v>2116</v>
      </c>
      <c r="D130" s="78">
        <v>0</v>
      </c>
      <c r="E130" s="78">
        <v>0</v>
      </c>
      <c r="F130" s="78">
        <v>20000</v>
      </c>
      <c r="G130" s="78">
        <v>20000</v>
      </c>
      <c r="H130" s="79">
        <v>30500</v>
      </c>
      <c r="I130" s="79">
        <v>30500</v>
      </c>
      <c r="J130" s="78">
        <v>33600</v>
      </c>
      <c r="L130" s="80">
        <v>0.01</v>
      </c>
      <c r="M130" s="80">
        <f t="shared" si="84"/>
        <v>0.01</v>
      </c>
      <c r="N130" s="80">
        <f t="shared" si="84"/>
        <v>0.01</v>
      </c>
      <c r="O130" s="80">
        <f t="shared" si="84"/>
        <v>0.01</v>
      </c>
      <c r="P130" s="80">
        <f t="shared" si="84"/>
        <v>0.01</v>
      </c>
      <c r="R130" s="78">
        <f t="shared" si="83"/>
        <v>33936</v>
      </c>
      <c r="S130" s="78">
        <f t="shared" ref="S130:V141" si="85">R130*(1+M130)</f>
        <v>34275.360000000001</v>
      </c>
      <c r="T130" s="78">
        <f t="shared" si="85"/>
        <v>34618.113600000004</v>
      </c>
      <c r="U130" s="78">
        <f t="shared" si="85"/>
        <v>34964.294736000003</v>
      </c>
      <c r="V130" s="78">
        <f t="shared" si="85"/>
        <v>35313.937683360004</v>
      </c>
    </row>
    <row r="131" spans="1:22" ht="15" customHeight="1" x14ac:dyDescent="0.2">
      <c r="B131" s="77" t="s">
        <v>2114</v>
      </c>
      <c r="C131" s="77" t="s">
        <v>2115</v>
      </c>
      <c r="D131" s="78">
        <v>0</v>
      </c>
      <c r="E131" s="78">
        <v>0</v>
      </c>
      <c r="F131" s="78">
        <v>200</v>
      </c>
      <c r="G131" s="78">
        <v>300</v>
      </c>
      <c r="H131" s="79">
        <v>600</v>
      </c>
      <c r="I131" s="79">
        <v>600</v>
      </c>
      <c r="J131" s="78">
        <v>715</v>
      </c>
      <c r="L131" s="80">
        <v>0.01</v>
      </c>
      <c r="M131" s="80">
        <f t="shared" si="84"/>
        <v>0.01</v>
      </c>
      <c r="N131" s="80">
        <f t="shared" si="84"/>
        <v>0.01</v>
      </c>
      <c r="O131" s="80">
        <f t="shared" si="84"/>
        <v>0.01</v>
      </c>
      <c r="P131" s="80">
        <f t="shared" si="84"/>
        <v>0.01</v>
      </c>
      <c r="R131" s="78">
        <f t="shared" si="83"/>
        <v>722.15</v>
      </c>
      <c r="S131" s="78">
        <f t="shared" si="85"/>
        <v>729.37149999999997</v>
      </c>
      <c r="T131" s="78">
        <f t="shared" si="85"/>
        <v>736.66521499999999</v>
      </c>
      <c r="U131" s="78">
        <f t="shared" si="85"/>
        <v>744.03186715000004</v>
      </c>
      <c r="V131" s="78">
        <f t="shared" si="85"/>
        <v>751.47218582150003</v>
      </c>
    </row>
    <row r="132" spans="1:22" ht="15" customHeight="1" x14ac:dyDescent="0.2">
      <c r="B132" s="77" t="s">
        <v>217</v>
      </c>
      <c r="C132" s="77" t="s">
        <v>218</v>
      </c>
      <c r="D132" s="78">
        <v>2534486</v>
      </c>
      <c r="E132" s="78">
        <v>2678290</v>
      </c>
      <c r="F132" s="78">
        <v>2743763</v>
      </c>
      <c r="G132" s="78">
        <v>2743763</v>
      </c>
      <c r="H132" s="79">
        <v>2743760</v>
      </c>
      <c r="I132" s="79">
        <v>2743760</v>
      </c>
      <c r="J132" s="78">
        <v>2743760</v>
      </c>
      <c r="L132" s="80">
        <v>0.01</v>
      </c>
      <c r="M132" s="80">
        <f t="shared" si="84"/>
        <v>0.01</v>
      </c>
      <c r="N132" s="80">
        <f t="shared" si="84"/>
        <v>0.01</v>
      </c>
      <c r="O132" s="80">
        <f t="shared" si="84"/>
        <v>0.01</v>
      </c>
      <c r="P132" s="80">
        <f t="shared" si="84"/>
        <v>0.01</v>
      </c>
      <c r="R132" s="78">
        <f t="shared" si="83"/>
        <v>2771197.6</v>
      </c>
      <c r="S132" s="78">
        <f t="shared" si="85"/>
        <v>2798909.5760000004</v>
      </c>
      <c r="T132" s="78">
        <f t="shared" si="85"/>
        <v>2826898.6717600003</v>
      </c>
      <c r="U132" s="78">
        <f t="shared" si="85"/>
        <v>2855167.6584776002</v>
      </c>
      <c r="V132" s="78">
        <f t="shared" si="85"/>
        <v>2883719.3350623762</v>
      </c>
    </row>
    <row r="133" spans="1:22" ht="15" customHeight="1" x14ac:dyDescent="0.2">
      <c r="B133" s="77" t="s">
        <v>219</v>
      </c>
      <c r="C133" s="77" t="s">
        <v>220</v>
      </c>
      <c r="D133" s="78">
        <v>329707</v>
      </c>
      <c r="E133" s="78">
        <v>344072</v>
      </c>
      <c r="F133" s="78">
        <v>357726</v>
      </c>
      <c r="G133" s="78">
        <v>289650</v>
      </c>
      <c r="H133" s="79">
        <v>289650</v>
      </c>
      <c r="I133" s="79">
        <v>289650</v>
      </c>
      <c r="J133" s="78">
        <v>289650</v>
      </c>
      <c r="L133" s="80">
        <v>0.01</v>
      </c>
      <c r="M133" s="80">
        <f t="shared" si="84"/>
        <v>0.01</v>
      </c>
      <c r="N133" s="80">
        <f t="shared" si="84"/>
        <v>0.01</v>
      </c>
      <c r="O133" s="80">
        <f t="shared" si="84"/>
        <v>0.01</v>
      </c>
      <c r="P133" s="80">
        <f t="shared" si="84"/>
        <v>0.01</v>
      </c>
      <c r="R133" s="78">
        <f t="shared" si="83"/>
        <v>292546.5</v>
      </c>
      <c r="S133" s="78">
        <f t="shared" si="85"/>
        <v>295471.96500000003</v>
      </c>
      <c r="T133" s="78">
        <f t="shared" si="85"/>
        <v>298426.68465000001</v>
      </c>
      <c r="U133" s="78">
        <f t="shared" si="85"/>
        <v>301410.9514965</v>
      </c>
      <c r="V133" s="78">
        <f t="shared" si="85"/>
        <v>304425.06101146498</v>
      </c>
    </row>
    <row r="134" spans="1:22" ht="15" customHeight="1" x14ac:dyDescent="0.2">
      <c r="B134" s="77" t="s">
        <v>2171</v>
      </c>
      <c r="C134" s="77" t="s">
        <v>2172</v>
      </c>
      <c r="D134" s="78">
        <v>0</v>
      </c>
      <c r="E134" s="78">
        <v>0</v>
      </c>
      <c r="F134" s="78">
        <v>500000</v>
      </c>
      <c r="G134" s="78">
        <v>-500000</v>
      </c>
      <c r="H134" s="78">
        <v>0</v>
      </c>
      <c r="I134" s="78">
        <v>0</v>
      </c>
      <c r="J134" s="78">
        <v>0</v>
      </c>
      <c r="L134" s="80">
        <v>0.01</v>
      </c>
      <c r="M134" s="80">
        <f t="shared" si="84"/>
        <v>0.01</v>
      </c>
      <c r="N134" s="80">
        <f t="shared" si="84"/>
        <v>0.01</v>
      </c>
      <c r="O134" s="80">
        <f t="shared" si="84"/>
        <v>0.01</v>
      </c>
      <c r="P134" s="80">
        <f t="shared" si="84"/>
        <v>0.01</v>
      </c>
      <c r="R134" s="78">
        <f t="shared" si="83"/>
        <v>0</v>
      </c>
      <c r="S134" s="78">
        <f t="shared" si="85"/>
        <v>0</v>
      </c>
      <c r="T134" s="78">
        <f t="shared" si="85"/>
        <v>0</v>
      </c>
      <c r="U134" s="78">
        <f t="shared" si="85"/>
        <v>0</v>
      </c>
      <c r="V134" s="78">
        <f t="shared" si="85"/>
        <v>0</v>
      </c>
    </row>
    <row r="135" spans="1:22" ht="15" customHeight="1" x14ac:dyDescent="0.2">
      <c r="A135" s="350" t="s">
        <v>2096</v>
      </c>
      <c r="B135" s="350"/>
      <c r="C135" s="350"/>
      <c r="D135" s="85">
        <f t="shared" ref="D135:J135" si="86">SUM(D127:D134)</f>
        <v>2974878</v>
      </c>
      <c r="E135" s="85">
        <f t="shared" si="86"/>
        <v>3149277</v>
      </c>
      <c r="F135" s="85">
        <f t="shared" si="86"/>
        <v>3913333</v>
      </c>
      <c r="G135" s="85">
        <f t="shared" ref="G135" si="87">SUM(G127:G134)</f>
        <v>2538546</v>
      </c>
      <c r="H135" s="85">
        <f t="shared" si="86"/>
        <v>3218340</v>
      </c>
      <c r="I135" s="85">
        <f t="shared" si="86"/>
        <v>3218340</v>
      </c>
      <c r="J135" s="85">
        <f t="shared" si="86"/>
        <v>3398955</v>
      </c>
      <c r="L135" s="80"/>
      <c r="M135" s="80"/>
      <c r="N135" s="80"/>
      <c r="O135" s="80"/>
      <c r="P135" s="80"/>
      <c r="R135" s="85">
        <f t="shared" ref="R135:V135" si="88">SUM(R127:R134)</f>
        <v>3432944.5500000003</v>
      </c>
      <c r="S135" s="85">
        <f t="shared" si="88"/>
        <v>3467273.9955000002</v>
      </c>
      <c r="T135" s="85">
        <f t="shared" si="88"/>
        <v>3501946.7354550003</v>
      </c>
      <c r="U135" s="85">
        <f t="shared" si="88"/>
        <v>3536966.2028095503</v>
      </c>
      <c r="V135" s="85">
        <f t="shared" si="88"/>
        <v>3572335.8648376456</v>
      </c>
    </row>
    <row r="136" spans="1:22" ht="15" customHeight="1" x14ac:dyDescent="0.2">
      <c r="A136" s="348" t="s">
        <v>2173</v>
      </c>
      <c r="B136" s="348"/>
      <c r="C136" s="348"/>
      <c r="D136" s="71"/>
      <c r="E136" s="71"/>
      <c r="F136" s="71"/>
      <c r="G136" s="71"/>
      <c r="H136" s="71"/>
      <c r="I136" s="71"/>
      <c r="J136" s="71"/>
      <c r="L136" s="80"/>
      <c r="M136" s="80"/>
      <c r="N136" s="80"/>
      <c r="O136" s="80"/>
      <c r="P136" s="80"/>
      <c r="R136" s="71"/>
      <c r="S136" s="71"/>
      <c r="T136" s="71"/>
      <c r="U136" s="71"/>
      <c r="V136" s="71"/>
    </row>
    <row r="137" spans="1:22" ht="15" customHeight="1" x14ac:dyDescent="0.2">
      <c r="B137" s="77" t="s">
        <v>221</v>
      </c>
      <c r="C137" s="77" t="s">
        <v>222</v>
      </c>
      <c r="D137" s="78">
        <v>0</v>
      </c>
      <c r="E137" s="78">
        <v>0</v>
      </c>
      <c r="F137" s="78">
        <v>0</v>
      </c>
      <c r="G137" s="78">
        <v>903411</v>
      </c>
      <c r="H137" s="78">
        <v>0</v>
      </c>
      <c r="I137" s="78">
        <v>0</v>
      </c>
      <c r="J137" s="78">
        <v>0</v>
      </c>
      <c r="L137" s="80">
        <v>0.01</v>
      </c>
      <c r="M137" s="80">
        <f t="shared" si="84"/>
        <v>0.01</v>
      </c>
      <c r="N137" s="80">
        <f t="shared" si="84"/>
        <v>0.01</v>
      </c>
      <c r="O137" s="80">
        <f t="shared" si="84"/>
        <v>0.01</v>
      </c>
      <c r="P137" s="80">
        <f t="shared" si="84"/>
        <v>0.01</v>
      </c>
      <c r="R137" s="78">
        <f>J137*(1+L137)</f>
        <v>0</v>
      </c>
      <c r="S137" s="78">
        <f t="shared" si="85"/>
        <v>0</v>
      </c>
      <c r="T137" s="78">
        <f t="shared" si="85"/>
        <v>0</v>
      </c>
      <c r="U137" s="78">
        <f t="shared" si="85"/>
        <v>0</v>
      </c>
      <c r="V137" s="78">
        <f t="shared" si="85"/>
        <v>0</v>
      </c>
    </row>
    <row r="138" spans="1:22" ht="15" customHeight="1" x14ac:dyDescent="0.2">
      <c r="A138" s="350" t="s">
        <v>2174</v>
      </c>
      <c r="B138" s="350"/>
      <c r="C138" s="350"/>
      <c r="D138" s="85">
        <f t="shared" ref="D138:J138" si="89">SUM(D137:D137)</f>
        <v>0</v>
      </c>
      <c r="E138" s="85">
        <f t="shared" si="89"/>
        <v>0</v>
      </c>
      <c r="F138" s="85">
        <f t="shared" si="89"/>
        <v>0</v>
      </c>
      <c r="G138" s="85">
        <f t="shared" ref="G138" si="90">SUM(G137:G137)</f>
        <v>903411</v>
      </c>
      <c r="H138" s="85">
        <f t="shared" si="89"/>
        <v>0</v>
      </c>
      <c r="I138" s="85">
        <f t="shared" si="89"/>
        <v>0</v>
      </c>
      <c r="J138" s="85">
        <f t="shared" si="89"/>
        <v>0</v>
      </c>
      <c r="L138" s="80"/>
      <c r="M138" s="80"/>
      <c r="N138" s="80"/>
      <c r="O138" s="80"/>
      <c r="P138" s="80"/>
      <c r="R138" s="85">
        <f t="shared" ref="R138:V138" si="91">SUM(R137:R137)</f>
        <v>0</v>
      </c>
      <c r="S138" s="85">
        <f t="shared" si="91"/>
        <v>0</v>
      </c>
      <c r="T138" s="85">
        <f t="shared" si="91"/>
        <v>0</v>
      </c>
      <c r="U138" s="85">
        <f t="shared" si="91"/>
        <v>0</v>
      </c>
      <c r="V138" s="85">
        <f t="shared" si="91"/>
        <v>0</v>
      </c>
    </row>
    <row r="139" spans="1:22" ht="15" customHeight="1" x14ac:dyDescent="0.2">
      <c r="A139" s="351" t="s">
        <v>223</v>
      </c>
      <c r="B139" s="351"/>
      <c r="C139" s="351"/>
      <c r="D139" s="71"/>
      <c r="E139" s="71"/>
      <c r="F139" s="71"/>
      <c r="G139" s="71"/>
      <c r="H139" s="71"/>
      <c r="I139" s="71"/>
      <c r="J139" s="71"/>
      <c r="L139" s="80"/>
      <c r="M139" s="80"/>
      <c r="N139" s="80"/>
      <c r="O139" s="80"/>
      <c r="P139" s="80"/>
      <c r="R139" s="71"/>
      <c r="S139" s="71"/>
      <c r="T139" s="71"/>
      <c r="U139" s="71"/>
      <c r="V139" s="71"/>
    </row>
    <row r="140" spans="1:22" ht="15" customHeight="1" x14ac:dyDescent="0.2">
      <c r="A140" s="348" t="s">
        <v>2000</v>
      </c>
      <c r="B140" s="348"/>
      <c r="C140" s="348"/>
      <c r="D140" s="71"/>
      <c r="E140" s="71"/>
      <c r="F140" s="71"/>
      <c r="G140" s="71"/>
      <c r="H140" s="71"/>
      <c r="I140" s="71"/>
      <c r="J140" s="71"/>
      <c r="L140" s="80">
        <v>0.01</v>
      </c>
      <c r="M140" s="80">
        <f t="shared" si="84"/>
        <v>0.01</v>
      </c>
      <c r="N140" s="80">
        <f t="shared" si="84"/>
        <v>0.01</v>
      </c>
      <c r="O140" s="80">
        <f t="shared" si="84"/>
        <v>0.01</v>
      </c>
      <c r="P140" s="80">
        <f t="shared" si="84"/>
        <v>0.01</v>
      </c>
      <c r="R140" s="71">
        <f>J140*(1+L140)</f>
        <v>0</v>
      </c>
      <c r="S140" s="71">
        <f t="shared" si="85"/>
        <v>0</v>
      </c>
      <c r="T140" s="71">
        <f t="shared" si="85"/>
        <v>0</v>
      </c>
      <c r="U140" s="71">
        <f t="shared" si="85"/>
        <v>0</v>
      </c>
      <c r="V140" s="71">
        <f t="shared" si="85"/>
        <v>0</v>
      </c>
    </row>
    <row r="141" spans="1:22" ht="15" customHeight="1" x14ac:dyDescent="0.2">
      <c r="B141" s="77" t="s">
        <v>224</v>
      </c>
      <c r="C141" s="77" t="s">
        <v>50</v>
      </c>
      <c r="D141" s="78">
        <v>7511.25</v>
      </c>
      <c r="E141" s="78">
        <v>3123.25</v>
      </c>
      <c r="F141" s="78">
        <v>0</v>
      </c>
      <c r="G141" s="78">
        <v>125</v>
      </c>
      <c r="H141" s="78">
        <v>6500</v>
      </c>
      <c r="I141" s="79">
        <v>0</v>
      </c>
      <c r="J141" s="78">
        <v>0</v>
      </c>
      <c r="L141" s="80">
        <v>0.01</v>
      </c>
      <c r="M141" s="80">
        <f t="shared" si="84"/>
        <v>0.01</v>
      </c>
      <c r="N141" s="80">
        <f t="shared" si="84"/>
        <v>0.01</v>
      </c>
      <c r="O141" s="80">
        <f t="shared" si="84"/>
        <v>0.01</v>
      </c>
      <c r="P141" s="80">
        <f t="shared" si="84"/>
        <v>0.01</v>
      </c>
      <c r="R141" s="78">
        <f>J141*(1+L141)</f>
        <v>0</v>
      </c>
      <c r="S141" s="78">
        <f t="shared" si="85"/>
        <v>0</v>
      </c>
      <c r="T141" s="78">
        <f t="shared" si="85"/>
        <v>0</v>
      </c>
      <c r="U141" s="78">
        <f t="shared" si="85"/>
        <v>0</v>
      </c>
      <c r="V141" s="78">
        <f t="shared" si="85"/>
        <v>0</v>
      </c>
    </row>
    <row r="142" spans="1:22" ht="15" customHeight="1" x14ac:dyDescent="0.2">
      <c r="A142" s="350" t="s">
        <v>2080</v>
      </c>
      <c r="B142" s="350"/>
      <c r="C142" s="350"/>
      <c r="D142" s="85">
        <f t="shared" ref="D142:J142" si="92">SUM(D141:D141)</f>
        <v>7511.25</v>
      </c>
      <c r="E142" s="85">
        <f t="shared" si="92"/>
        <v>3123.25</v>
      </c>
      <c r="F142" s="85">
        <f t="shared" si="92"/>
        <v>0</v>
      </c>
      <c r="G142" s="85">
        <f t="shared" ref="G142" si="93">SUM(G141:G141)</f>
        <v>125</v>
      </c>
      <c r="H142" s="85">
        <f t="shared" si="92"/>
        <v>6500</v>
      </c>
      <c r="I142" s="85">
        <f t="shared" si="92"/>
        <v>0</v>
      </c>
      <c r="J142" s="85">
        <f t="shared" si="92"/>
        <v>0</v>
      </c>
      <c r="L142" s="80"/>
      <c r="M142" s="80"/>
      <c r="N142" s="80"/>
      <c r="O142" s="80"/>
      <c r="P142" s="80"/>
      <c r="R142" s="85">
        <f t="shared" ref="R142:V142" si="94">SUM(R141:R141)</f>
        <v>0</v>
      </c>
      <c r="S142" s="85">
        <f t="shared" si="94"/>
        <v>0</v>
      </c>
      <c r="T142" s="85">
        <f t="shared" si="94"/>
        <v>0</v>
      </c>
      <c r="U142" s="85">
        <f t="shared" si="94"/>
        <v>0</v>
      </c>
      <c r="V142" s="85">
        <f t="shared" si="94"/>
        <v>0</v>
      </c>
    </row>
    <row r="143" spans="1:22" ht="15" customHeight="1" x14ac:dyDescent="0.2">
      <c r="A143" s="348" t="s">
        <v>2093</v>
      </c>
      <c r="B143" s="348"/>
      <c r="C143" s="348"/>
      <c r="D143" s="71"/>
      <c r="E143" s="71"/>
      <c r="F143" s="71"/>
      <c r="G143" s="71"/>
      <c r="H143" s="71"/>
      <c r="I143" s="71"/>
      <c r="J143" s="71"/>
      <c r="L143" s="80"/>
      <c r="M143" s="80"/>
      <c r="N143" s="80"/>
      <c r="O143" s="80"/>
      <c r="P143" s="80"/>
      <c r="R143" s="71"/>
      <c r="S143" s="71"/>
      <c r="T143" s="71"/>
      <c r="U143" s="71"/>
      <c r="V143" s="71"/>
    </row>
    <row r="144" spans="1:22" ht="15" customHeight="1" x14ac:dyDescent="0.2">
      <c r="B144" s="77" t="s">
        <v>2175</v>
      </c>
      <c r="C144" s="77" t="s">
        <v>196</v>
      </c>
      <c r="D144" s="78">
        <v>0</v>
      </c>
      <c r="E144" s="78">
        <v>0</v>
      </c>
      <c r="F144" s="78">
        <v>0</v>
      </c>
      <c r="G144" s="78">
        <v>6496.39</v>
      </c>
      <c r="H144" s="78">
        <v>0</v>
      </c>
      <c r="I144" s="79">
        <v>8500</v>
      </c>
      <c r="J144" s="78">
        <v>8500</v>
      </c>
      <c r="L144" s="80">
        <v>0.01</v>
      </c>
      <c r="M144" s="80">
        <f t="shared" ref="M144:P157" si="95">L144</f>
        <v>0.01</v>
      </c>
      <c r="N144" s="80">
        <f t="shared" si="95"/>
        <v>0.01</v>
      </c>
      <c r="O144" s="80">
        <f t="shared" si="95"/>
        <v>0.01</v>
      </c>
      <c r="P144" s="80">
        <f t="shared" si="95"/>
        <v>0.01</v>
      </c>
      <c r="R144" s="78">
        <f>J144*(1+L144)</f>
        <v>8585</v>
      </c>
      <c r="S144" s="78">
        <f t="shared" ref="S144:V157" si="96">R144*(1+M144)</f>
        <v>8670.85</v>
      </c>
      <c r="T144" s="78">
        <f t="shared" si="96"/>
        <v>8757.558500000001</v>
      </c>
      <c r="U144" s="78">
        <f t="shared" si="96"/>
        <v>8845.1340850000015</v>
      </c>
      <c r="V144" s="78">
        <f t="shared" si="96"/>
        <v>8933.5854258500021</v>
      </c>
    </row>
    <row r="145" spans="1:22" ht="15" customHeight="1" x14ac:dyDescent="0.2">
      <c r="A145" s="350" t="s">
        <v>2094</v>
      </c>
      <c r="B145" s="350"/>
      <c r="C145" s="350"/>
      <c r="D145" s="85">
        <f t="shared" ref="D145:J145" si="97">SUM(D144:D144)</f>
        <v>0</v>
      </c>
      <c r="E145" s="85">
        <f t="shared" si="97"/>
        <v>0</v>
      </c>
      <c r="F145" s="85">
        <f t="shared" si="97"/>
        <v>0</v>
      </c>
      <c r="G145" s="85">
        <f t="shared" ref="G145" si="98">SUM(G144:G144)</f>
        <v>6496.39</v>
      </c>
      <c r="H145" s="85">
        <f t="shared" si="97"/>
        <v>0</v>
      </c>
      <c r="I145" s="85">
        <f t="shared" si="97"/>
        <v>8500</v>
      </c>
      <c r="J145" s="85">
        <f t="shared" si="97"/>
        <v>8500</v>
      </c>
      <c r="L145" s="80"/>
      <c r="M145" s="80"/>
      <c r="N145" s="80"/>
      <c r="O145" s="80"/>
      <c r="P145" s="80"/>
      <c r="R145" s="85">
        <f t="shared" ref="R145:V145" si="99">SUM(R144:R144)</f>
        <v>8585</v>
      </c>
      <c r="S145" s="85">
        <f t="shared" si="99"/>
        <v>8670.85</v>
      </c>
      <c r="T145" s="85">
        <f t="shared" si="99"/>
        <v>8757.558500000001</v>
      </c>
      <c r="U145" s="85">
        <f t="shared" si="99"/>
        <v>8845.1340850000015</v>
      </c>
      <c r="V145" s="85">
        <f t="shared" si="99"/>
        <v>8933.5854258500021</v>
      </c>
    </row>
    <row r="146" spans="1:22" ht="15" customHeight="1" x14ac:dyDescent="0.2">
      <c r="A146" s="352" t="s">
        <v>225</v>
      </c>
      <c r="B146" s="352"/>
      <c r="C146" s="352"/>
      <c r="D146" s="86">
        <f t="shared" ref="D146:J146" si="100">D142+D145</f>
        <v>7511.25</v>
      </c>
      <c r="E146" s="86">
        <f t="shared" si="100"/>
        <v>3123.25</v>
      </c>
      <c r="F146" s="86">
        <f t="shared" si="100"/>
        <v>0</v>
      </c>
      <c r="G146" s="86">
        <f t="shared" ref="G146" si="101">G142+G145</f>
        <v>6621.39</v>
      </c>
      <c r="H146" s="86">
        <f t="shared" si="100"/>
        <v>6500</v>
      </c>
      <c r="I146" s="86">
        <f t="shared" si="100"/>
        <v>8500</v>
      </c>
      <c r="J146" s="86">
        <f t="shared" si="100"/>
        <v>8500</v>
      </c>
      <c r="L146" s="80"/>
      <c r="M146" s="80"/>
      <c r="N146" s="80"/>
      <c r="O146" s="80"/>
      <c r="P146" s="80"/>
      <c r="R146" s="86">
        <f t="shared" ref="R146:V146" si="102">R142+R145</f>
        <v>8585</v>
      </c>
      <c r="S146" s="86">
        <f t="shared" si="102"/>
        <v>8670.85</v>
      </c>
      <c r="T146" s="86">
        <f t="shared" si="102"/>
        <v>8757.558500000001</v>
      </c>
      <c r="U146" s="86">
        <f t="shared" si="102"/>
        <v>8845.1340850000015</v>
      </c>
      <c r="V146" s="86">
        <f t="shared" si="102"/>
        <v>8933.5854258500021</v>
      </c>
    </row>
    <row r="147" spans="1:22" ht="15" customHeight="1" x14ac:dyDescent="0.2">
      <c r="A147" s="351" t="s">
        <v>226</v>
      </c>
      <c r="B147" s="351"/>
      <c r="C147" s="351"/>
      <c r="D147" s="71"/>
      <c r="E147" s="71"/>
      <c r="F147" s="71"/>
      <c r="G147" s="71"/>
      <c r="H147" s="71"/>
      <c r="I147" s="71"/>
      <c r="J147" s="71"/>
      <c r="L147" s="80"/>
      <c r="M147" s="80"/>
      <c r="N147" s="80"/>
      <c r="O147" s="80"/>
      <c r="P147" s="80"/>
      <c r="R147" s="71"/>
      <c r="S147" s="71"/>
      <c r="T147" s="71"/>
      <c r="U147" s="71"/>
      <c r="V147" s="71"/>
    </row>
    <row r="148" spans="1:22" ht="15" customHeight="1" x14ac:dyDescent="0.2">
      <c r="A148" s="348" t="s">
        <v>2000</v>
      </c>
      <c r="B148" s="348"/>
      <c r="C148" s="348"/>
      <c r="D148" s="71"/>
      <c r="E148" s="71"/>
      <c r="F148" s="71"/>
      <c r="G148" s="71"/>
      <c r="H148" s="71"/>
      <c r="I148" s="71"/>
      <c r="J148" s="71"/>
      <c r="L148" s="80"/>
      <c r="M148" s="80"/>
      <c r="N148" s="80"/>
      <c r="O148" s="80"/>
      <c r="P148" s="80"/>
      <c r="R148" s="71">
        <f t="shared" ref="R148:R157" si="103">J148*(1+L148)</f>
        <v>0</v>
      </c>
      <c r="S148" s="71">
        <f t="shared" si="96"/>
        <v>0</v>
      </c>
      <c r="T148" s="71">
        <f t="shared" si="96"/>
        <v>0</v>
      </c>
      <c r="U148" s="71">
        <f t="shared" si="96"/>
        <v>0</v>
      </c>
      <c r="V148" s="71">
        <f t="shared" si="96"/>
        <v>0</v>
      </c>
    </row>
    <row r="149" spans="1:22" ht="15" customHeight="1" x14ac:dyDescent="0.2">
      <c r="B149" s="77" t="s">
        <v>227</v>
      </c>
      <c r="C149" s="77" t="s">
        <v>48</v>
      </c>
      <c r="D149" s="78">
        <v>5284</v>
      </c>
      <c r="E149" s="78">
        <v>0</v>
      </c>
      <c r="F149" s="78">
        <v>9619</v>
      </c>
      <c r="G149" s="78">
        <v>13699.33</v>
      </c>
      <c r="H149" s="79">
        <v>10000</v>
      </c>
      <c r="I149" s="79">
        <v>8965</v>
      </c>
      <c r="J149" s="78">
        <v>10000</v>
      </c>
      <c r="L149" s="80">
        <v>0.01</v>
      </c>
      <c r="M149" s="80">
        <f t="shared" si="95"/>
        <v>0.01</v>
      </c>
      <c r="N149" s="80">
        <f t="shared" si="95"/>
        <v>0.01</v>
      </c>
      <c r="O149" s="80">
        <f t="shared" si="95"/>
        <v>0.01</v>
      </c>
      <c r="P149" s="80">
        <f t="shared" si="95"/>
        <v>0.01</v>
      </c>
      <c r="R149" s="78">
        <f t="shared" si="103"/>
        <v>10100</v>
      </c>
      <c r="S149" s="78">
        <f t="shared" si="96"/>
        <v>10201</v>
      </c>
      <c r="T149" s="78">
        <f t="shared" si="96"/>
        <v>10303.01</v>
      </c>
      <c r="U149" s="78">
        <f t="shared" si="96"/>
        <v>10406.0401</v>
      </c>
      <c r="V149" s="78">
        <f t="shared" si="96"/>
        <v>10510.100501000001</v>
      </c>
    </row>
    <row r="150" spans="1:22" ht="15" customHeight="1" x14ac:dyDescent="0.2">
      <c r="B150" s="77" t="s">
        <v>228</v>
      </c>
      <c r="C150" s="77" t="s">
        <v>229</v>
      </c>
      <c r="D150" s="78">
        <v>191106</v>
      </c>
      <c r="E150" s="78">
        <v>0</v>
      </c>
      <c r="F150" s="78">
        <v>300</v>
      </c>
      <c r="G150" s="78">
        <v>0</v>
      </c>
      <c r="H150" s="79">
        <v>0</v>
      </c>
      <c r="I150" s="79">
        <v>0</v>
      </c>
      <c r="J150" s="78">
        <v>0</v>
      </c>
      <c r="L150" s="80">
        <v>0.01</v>
      </c>
      <c r="M150" s="80">
        <f t="shared" si="95"/>
        <v>0.01</v>
      </c>
      <c r="N150" s="80">
        <f t="shared" si="95"/>
        <v>0.01</v>
      </c>
      <c r="O150" s="80">
        <f t="shared" si="95"/>
        <v>0.01</v>
      </c>
      <c r="P150" s="80">
        <f t="shared" si="95"/>
        <v>0.01</v>
      </c>
      <c r="R150" s="78">
        <f t="shared" si="103"/>
        <v>0</v>
      </c>
      <c r="S150" s="78">
        <f t="shared" si="96"/>
        <v>0</v>
      </c>
      <c r="T150" s="78">
        <f t="shared" si="96"/>
        <v>0</v>
      </c>
      <c r="U150" s="78">
        <f t="shared" si="96"/>
        <v>0</v>
      </c>
      <c r="V150" s="78">
        <f t="shared" si="96"/>
        <v>0</v>
      </c>
    </row>
    <row r="151" spans="1:22" ht="15" customHeight="1" x14ac:dyDescent="0.2">
      <c r="B151" s="77" t="s">
        <v>230</v>
      </c>
      <c r="C151" s="77" t="s">
        <v>231</v>
      </c>
      <c r="D151" s="78">
        <v>6564</v>
      </c>
      <c r="E151" s="78">
        <v>0</v>
      </c>
      <c r="F151" s="78">
        <v>0</v>
      </c>
      <c r="G151" s="78">
        <v>0</v>
      </c>
      <c r="H151" s="79">
        <v>0</v>
      </c>
      <c r="I151" s="79">
        <v>0</v>
      </c>
      <c r="J151" s="78">
        <v>0</v>
      </c>
      <c r="L151" s="80">
        <v>0.01</v>
      </c>
      <c r="M151" s="80">
        <f t="shared" si="95"/>
        <v>0.01</v>
      </c>
      <c r="N151" s="80">
        <f t="shared" si="95"/>
        <v>0.01</v>
      </c>
      <c r="O151" s="80">
        <f t="shared" si="95"/>
        <v>0.01</v>
      </c>
      <c r="P151" s="80">
        <f t="shared" si="95"/>
        <v>0.01</v>
      </c>
      <c r="R151" s="78">
        <f t="shared" si="103"/>
        <v>0</v>
      </c>
      <c r="S151" s="78">
        <f t="shared" si="96"/>
        <v>0</v>
      </c>
      <c r="T151" s="78">
        <f t="shared" si="96"/>
        <v>0</v>
      </c>
      <c r="U151" s="78">
        <f t="shared" si="96"/>
        <v>0</v>
      </c>
      <c r="V151" s="78">
        <f t="shared" si="96"/>
        <v>0</v>
      </c>
    </row>
    <row r="152" spans="1:22" ht="15" customHeight="1" x14ac:dyDescent="0.2">
      <c r="B152" s="77" t="s">
        <v>232</v>
      </c>
      <c r="C152" s="77" t="s">
        <v>54</v>
      </c>
      <c r="D152" s="78">
        <v>37665</v>
      </c>
      <c r="E152" s="78">
        <v>0</v>
      </c>
      <c r="F152" s="78">
        <v>1260</v>
      </c>
      <c r="G152" s="78">
        <v>7670.2</v>
      </c>
      <c r="H152" s="79">
        <v>6000</v>
      </c>
      <c r="I152" s="79">
        <v>5500</v>
      </c>
      <c r="J152" s="78">
        <v>6000</v>
      </c>
      <c r="L152" s="80">
        <v>0.01</v>
      </c>
      <c r="M152" s="80">
        <f t="shared" si="95"/>
        <v>0.01</v>
      </c>
      <c r="N152" s="80">
        <f t="shared" si="95"/>
        <v>0.01</v>
      </c>
      <c r="O152" s="80">
        <f t="shared" si="95"/>
        <v>0.01</v>
      </c>
      <c r="P152" s="80">
        <f t="shared" si="95"/>
        <v>0.01</v>
      </c>
      <c r="R152" s="78">
        <f t="shared" si="103"/>
        <v>6060</v>
      </c>
      <c r="S152" s="78">
        <f t="shared" si="96"/>
        <v>6120.6</v>
      </c>
      <c r="T152" s="78">
        <f t="shared" si="96"/>
        <v>6181.8060000000005</v>
      </c>
      <c r="U152" s="78">
        <f t="shared" si="96"/>
        <v>6243.624060000001</v>
      </c>
      <c r="V152" s="78">
        <f t="shared" si="96"/>
        <v>6306.060300600001</v>
      </c>
    </row>
    <row r="153" spans="1:22" ht="15" customHeight="1" x14ac:dyDescent="0.2">
      <c r="B153" s="77" t="s">
        <v>233</v>
      </c>
      <c r="C153" s="77" t="s">
        <v>234</v>
      </c>
      <c r="D153" s="78">
        <v>39851.82</v>
      </c>
      <c r="E153" s="78">
        <v>0</v>
      </c>
      <c r="F153" s="78">
        <v>0</v>
      </c>
      <c r="G153" s="78">
        <v>0</v>
      </c>
      <c r="H153" s="79">
        <v>0</v>
      </c>
      <c r="I153" s="79">
        <v>0</v>
      </c>
      <c r="J153" s="78">
        <v>0</v>
      </c>
      <c r="L153" s="80">
        <v>0.01</v>
      </c>
      <c r="M153" s="80">
        <f t="shared" si="95"/>
        <v>0.01</v>
      </c>
      <c r="N153" s="80">
        <f t="shared" si="95"/>
        <v>0.01</v>
      </c>
      <c r="O153" s="80">
        <f t="shared" si="95"/>
        <v>0.01</v>
      </c>
      <c r="P153" s="80">
        <f t="shared" si="95"/>
        <v>0.01</v>
      </c>
      <c r="R153" s="78">
        <f t="shared" si="103"/>
        <v>0</v>
      </c>
      <c r="S153" s="78">
        <f t="shared" si="96"/>
        <v>0</v>
      </c>
      <c r="T153" s="78">
        <f t="shared" si="96"/>
        <v>0</v>
      </c>
      <c r="U153" s="78">
        <f t="shared" si="96"/>
        <v>0</v>
      </c>
      <c r="V153" s="78">
        <f t="shared" si="96"/>
        <v>0</v>
      </c>
    </row>
    <row r="154" spans="1:22" ht="15" customHeight="1" x14ac:dyDescent="0.2">
      <c r="B154" s="77" t="s">
        <v>237</v>
      </c>
      <c r="C154" s="77" t="s">
        <v>238</v>
      </c>
      <c r="D154" s="78">
        <v>1347.64</v>
      </c>
      <c r="E154" s="78">
        <v>0</v>
      </c>
      <c r="F154" s="78">
        <v>0</v>
      </c>
      <c r="G154" s="78">
        <v>0</v>
      </c>
      <c r="H154" s="79">
        <v>0</v>
      </c>
      <c r="I154" s="79">
        <v>110</v>
      </c>
      <c r="J154" s="78">
        <v>0</v>
      </c>
      <c r="L154" s="80">
        <v>0.01</v>
      </c>
      <c r="M154" s="80">
        <f t="shared" si="95"/>
        <v>0.01</v>
      </c>
      <c r="N154" s="80">
        <f t="shared" si="95"/>
        <v>0.01</v>
      </c>
      <c r="O154" s="80">
        <f t="shared" si="95"/>
        <v>0.01</v>
      </c>
      <c r="P154" s="80">
        <f t="shared" si="95"/>
        <v>0.01</v>
      </c>
      <c r="R154" s="78">
        <f t="shared" si="103"/>
        <v>0</v>
      </c>
      <c r="S154" s="78">
        <f t="shared" si="96"/>
        <v>0</v>
      </c>
      <c r="T154" s="78">
        <f t="shared" si="96"/>
        <v>0</v>
      </c>
      <c r="U154" s="78">
        <f t="shared" si="96"/>
        <v>0</v>
      </c>
      <c r="V154" s="78">
        <f t="shared" si="96"/>
        <v>0</v>
      </c>
    </row>
    <row r="155" spans="1:22" ht="15" customHeight="1" x14ac:dyDescent="0.2">
      <c r="B155" s="77" t="s">
        <v>239</v>
      </c>
      <c r="C155" s="77" t="s">
        <v>240</v>
      </c>
      <c r="D155" s="78">
        <v>40207.879999999997</v>
      </c>
      <c r="E155" s="78">
        <v>0</v>
      </c>
      <c r="F155" s="78">
        <v>18740.830000000002</v>
      </c>
      <c r="G155" s="78">
        <v>32194.92</v>
      </c>
      <c r="H155" s="79">
        <v>20500</v>
      </c>
      <c r="I155" s="79">
        <v>31790</v>
      </c>
      <c r="J155" s="78">
        <v>26000</v>
      </c>
      <c r="L155" s="80">
        <v>0.01</v>
      </c>
      <c r="M155" s="80">
        <f t="shared" si="95"/>
        <v>0.01</v>
      </c>
      <c r="N155" s="80">
        <f t="shared" si="95"/>
        <v>0.01</v>
      </c>
      <c r="O155" s="80">
        <f t="shared" si="95"/>
        <v>0.01</v>
      </c>
      <c r="P155" s="80">
        <f t="shared" si="95"/>
        <v>0.01</v>
      </c>
      <c r="R155" s="78">
        <f t="shared" si="103"/>
        <v>26260</v>
      </c>
      <c r="S155" s="78">
        <f t="shared" si="96"/>
        <v>26522.6</v>
      </c>
      <c r="T155" s="78">
        <f t="shared" si="96"/>
        <v>26787.825999999997</v>
      </c>
      <c r="U155" s="78">
        <f t="shared" si="96"/>
        <v>27055.704259999999</v>
      </c>
      <c r="V155" s="78">
        <f t="shared" si="96"/>
        <v>27326.2613026</v>
      </c>
    </row>
    <row r="156" spans="1:22" ht="15" customHeight="1" x14ac:dyDescent="0.2">
      <c r="B156" s="77" t="s">
        <v>241</v>
      </c>
      <c r="C156" s="77" t="s">
        <v>242</v>
      </c>
      <c r="D156" s="78">
        <v>597</v>
      </c>
      <c r="E156" s="78">
        <v>700</v>
      </c>
      <c r="F156" s="78">
        <v>0</v>
      </c>
      <c r="G156" s="78">
        <v>0</v>
      </c>
      <c r="H156" s="79">
        <v>0</v>
      </c>
      <c r="I156" s="78">
        <v>0</v>
      </c>
      <c r="J156" s="78">
        <v>0</v>
      </c>
      <c r="L156" s="80">
        <v>0.01</v>
      </c>
      <c r="M156" s="80">
        <f t="shared" si="95"/>
        <v>0.01</v>
      </c>
      <c r="N156" s="80">
        <f t="shared" si="95"/>
        <v>0.01</v>
      </c>
      <c r="O156" s="80">
        <f t="shared" si="95"/>
        <v>0.01</v>
      </c>
      <c r="P156" s="80">
        <f t="shared" si="95"/>
        <v>0.01</v>
      </c>
      <c r="R156" s="78">
        <f t="shared" si="103"/>
        <v>0</v>
      </c>
      <c r="S156" s="78">
        <f t="shared" si="96"/>
        <v>0</v>
      </c>
      <c r="T156" s="78">
        <f t="shared" si="96"/>
        <v>0</v>
      </c>
      <c r="U156" s="78">
        <f t="shared" si="96"/>
        <v>0</v>
      </c>
      <c r="V156" s="78">
        <f t="shared" si="96"/>
        <v>0</v>
      </c>
    </row>
    <row r="157" spans="1:22" ht="15" customHeight="1" x14ac:dyDescent="0.2">
      <c r="B157" s="77" t="s">
        <v>245</v>
      </c>
      <c r="C157" s="77" t="s">
        <v>246</v>
      </c>
      <c r="D157" s="78">
        <v>3557.51</v>
      </c>
      <c r="E157" s="78">
        <v>0</v>
      </c>
      <c r="F157" s="78">
        <v>0</v>
      </c>
      <c r="G157" s="78">
        <v>0</v>
      </c>
      <c r="H157" s="79">
        <v>0</v>
      </c>
      <c r="I157" s="78">
        <v>0</v>
      </c>
      <c r="J157" s="78">
        <v>0</v>
      </c>
      <c r="L157" s="80">
        <v>0.01</v>
      </c>
      <c r="M157" s="80">
        <f t="shared" si="95"/>
        <v>0.01</v>
      </c>
      <c r="N157" s="80">
        <f t="shared" si="95"/>
        <v>0.01</v>
      </c>
      <c r="O157" s="80">
        <f t="shared" si="95"/>
        <v>0.01</v>
      </c>
      <c r="P157" s="80">
        <f t="shared" si="95"/>
        <v>0.01</v>
      </c>
      <c r="R157" s="78">
        <f t="shared" si="103"/>
        <v>0</v>
      </c>
      <c r="S157" s="78">
        <f t="shared" si="96"/>
        <v>0</v>
      </c>
      <c r="T157" s="78">
        <f t="shared" si="96"/>
        <v>0</v>
      </c>
      <c r="U157" s="78">
        <f t="shared" si="96"/>
        <v>0</v>
      </c>
      <c r="V157" s="78">
        <f t="shared" si="96"/>
        <v>0</v>
      </c>
    </row>
    <row r="158" spans="1:22" ht="15" customHeight="1" x14ac:dyDescent="0.2">
      <c r="A158" s="350" t="s">
        <v>2080</v>
      </c>
      <c r="B158" s="350"/>
      <c r="C158" s="350"/>
      <c r="D158" s="85">
        <f t="shared" ref="D158:J158" si="104">SUM(D149:D157)</f>
        <v>326180.85000000003</v>
      </c>
      <c r="E158" s="85">
        <f t="shared" si="104"/>
        <v>700</v>
      </c>
      <c r="F158" s="85">
        <f t="shared" si="104"/>
        <v>29919.83</v>
      </c>
      <c r="G158" s="85">
        <f t="shared" ref="G158" si="105">SUM(G149:G157)</f>
        <v>53564.45</v>
      </c>
      <c r="H158" s="85">
        <f t="shared" si="104"/>
        <v>36500</v>
      </c>
      <c r="I158" s="85">
        <f t="shared" si="104"/>
        <v>46365</v>
      </c>
      <c r="J158" s="85">
        <f t="shared" si="104"/>
        <v>42000</v>
      </c>
      <c r="L158" s="80"/>
      <c r="M158" s="80"/>
      <c r="N158" s="80"/>
      <c r="O158" s="80"/>
      <c r="P158" s="80"/>
      <c r="R158" s="85">
        <f t="shared" ref="R158:V158" si="106">SUM(R149:R157)</f>
        <v>42420</v>
      </c>
      <c r="S158" s="85">
        <f t="shared" si="106"/>
        <v>42844.2</v>
      </c>
      <c r="T158" s="85">
        <f t="shared" si="106"/>
        <v>43272.641999999993</v>
      </c>
      <c r="U158" s="85">
        <f t="shared" si="106"/>
        <v>43705.368419999999</v>
      </c>
      <c r="V158" s="85">
        <f t="shared" si="106"/>
        <v>44142.422104199999</v>
      </c>
    </row>
    <row r="159" spans="1:22" ht="15" customHeight="1" x14ac:dyDescent="0.2">
      <c r="A159" s="348" t="s">
        <v>2093</v>
      </c>
      <c r="B159" s="348"/>
      <c r="C159" s="348"/>
      <c r="D159" s="71"/>
      <c r="E159" s="71"/>
      <c r="F159" s="71"/>
      <c r="G159" s="71"/>
      <c r="H159" s="71"/>
      <c r="I159" s="71"/>
      <c r="J159" s="71"/>
      <c r="L159" s="80"/>
      <c r="M159" s="80"/>
      <c r="N159" s="80"/>
      <c r="O159" s="80"/>
      <c r="P159" s="80"/>
      <c r="R159" s="71"/>
      <c r="S159" s="71"/>
      <c r="T159" s="71"/>
      <c r="U159" s="71"/>
      <c r="V159" s="71"/>
    </row>
    <row r="160" spans="1:22" ht="15" customHeight="1" x14ac:dyDescent="0.2">
      <c r="B160" s="77" t="s">
        <v>247</v>
      </c>
      <c r="C160" s="77" t="s">
        <v>248</v>
      </c>
      <c r="D160" s="78">
        <v>-16.760000000000002</v>
      </c>
      <c r="E160" s="78">
        <v>0</v>
      </c>
      <c r="F160" s="78">
        <v>99.9</v>
      </c>
      <c r="G160" s="78">
        <v>121.3</v>
      </c>
      <c r="H160" s="78">
        <v>0</v>
      </c>
      <c r="I160" s="78">
        <v>110</v>
      </c>
      <c r="J160" s="78">
        <v>0</v>
      </c>
      <c r="L160" s="80">
        <v>0.01</v>
      </c>
      <c r="M160" s="80">
        <f t="shared" ref="M160:P173" si="107">L160</f>
        <v>0.01</v>
      </c>
      <c r="N160" s="80">
        <f t="shared" si="107"/>
        <v>0.01</v>
      </c>
      <c r="O160" s="80">
        <f t="shared" si="107"/>
        <v>0.01</v>
      </c>
      <c r="P160" s="80">
        <f t="shared" si="107"/>
        <v>0.01</v>
      </c>
      <c r="R160" s="78">
        <f>J160*(1+L160)</f>
        <v>0</v>
      </c>
      <c r="S160" s="78">
        <f t="shared" ref="S160:V173" si="108">R160*(1+M160)</f>
        <v>0</v>
      </c>
      <c r="T160" s="78">
        <f t="shared" si="108"/>
        <v>0</v>
      </c>
      <c r="U160" s="78">
        <f t="shared" si="108"/>
        <v>0</v>
      </c>
      <c r="V160" s="78">
        <f t="shared" si="108"/>
        <v>0</v>
      </c>
    </row>
    <row r="161" spans="1:22" ht="15" customHeight="1" x14ac:dyDescent="0.2">
      <c r="A161" s="350" t="s">
        <v>2094</v>
      </c>
      <c r="B161" s="350"/>
      <c r="C161" s="350"/>
      <c r="D161" s="85">
        <f t="shared" ref="D161:J161" si="109">SUM(D160:D160)</f>
        <v>-16.760000000000002</v>
      </c>
      <c r="E161" s="85">
        <f t="shared" si="109"/>
        <v>0</v>
      </c>
      <c r="F161" s="85">
        <f t="shared" si="109"/>
        <v>99.9</v>
      </c>
      <c r="G161" s="85">
        <f t="shared" ref="G161" si="110">SUM(G160:G160)</f>
        <v>121.3</v>
      </c>
      <c r="H161" s="85">
        <f t="shared" si="109"/>
        <v>0</v>
      </c>
      <c r="I161" s="85">
        <f t="shared" si="109"/>
        <v>110</v>
      </c>
      <c r="J161" s="85">
        <f t="shared" si="109"/>
        <v>0</v>
      </c>
      <c r="L161" s="80"/>
      <c r="M161" s="80"/>
      <c r="N161" s="80"/>
      <c r="O161" s="80"/>
      <c r="P161" s="80"/>
      <c r="R161" s="85">
        <f t="shared" ref="R161:V161" si="111">SUM(R160:R160)</f>
        <v>0</v>
      </c>
      <c r="S161" s="85">
        <f t="shared" si="111"/>
        <v>0</v>
      </c>
      <c r="T161" s="85">
        <f t="shared" si="111"/>
        <v>0</v>
      </c>
      <c r="U161" s="85">
        <f t="shared" si="111"/>
        <v>0</v>
      </c>
      <c r="V161" s="85">
        <f t="shared" si="111"/>
        <v>0</v>
      </c>
    </row>
    <row r="162" spans="1:22" ht="15" customHeight="1" x14ac:dyDescent="0.2">
      <c r="A162" s="352" t="s">
        <v>249</v>
      </c>
      <c r="B162" s="352"/>
      <c r="C162" s="352"/>
      <c r="D162" s="86">
        <f t="shared" ref="D162:J162" si="112">D158+D161</f>
        <v>326164.09000000003</v>
      </c>
      <c r="E162" s="86">
        <f t="shared" si="112"/>
        <v>700</v>
      </c>
      <c r="F162" s="86">
        <f t="shared" si="112"/>
        <v>30019.730000000003</v>
      </c>
      <c r="G162" s="86">
        <f t="shared" ref="G162" si="113">G158+G161</f>
        <v>53685.75</v>
      </c>
      <c r="H162" s="86">
        <f t="shared" si="112"/>
        <v>36500</v>
      </c>
      <c r="I162" s="86">
        <f t="shared" si="112"/>
        <v>46475</v>
      </c>
      <c r="J162" s="86">
        <f t="shared" si="112"/>
        <v>42000</v>
      </c>
      <c r="L162" s="80"/>
      <c r="M162" s="80"/>
      <c r="N162" s="80"/>
      <c r="O162" s="80"/>
      <c r="P162" s="80"/>
      <c r="R162" s="86">
        <f t="shared" ref="R162:V162" si="114">R158+R161</f>
        <v>42420</v>
      </c>
      <c r="S162" s="86">
        <f t="shared" si="114"/>
        <v>42844.2</v>
      </c>
      <c r="T162" s="86">
        <f t="shared" si="114"/>
        <v>43272.641999999993</v>
      </c>
      <c r="U162" s="86">
        <f t="shared" si="114"/>
        <v>43705.368419999999</v>
      </c>
      <c r="V162" s="86">
        <f t="shared" si="114"/>
        <v>44142.422104199999</v>
      </c>
    </row>
    <row r="163" spans="1:22" ht="15" customHeight="1" x14ac:dyDescent="0.2">
      <c r="A163" s="351" t="s">
        <v>2019</v>
      </c>
      <c r="B163" s="351"/>
      <c r="C163" s="351"/>
      <c r="D163" s="71"/>
      <c r="E163" s="71"/>
      <c r="F163" s="71"/>
      <c r="G163" s="71"/>
      <c r="H163" s="71"/>
      <c r="I163" s="71"/>
      <c r="J163" s="71"/>
      <c r="L163" s="80"/>
      <c r="M163" s="80"/>
      <c r="N163" s="80"/>
      <c r="O163" s="80"/>
      <c r="P163" s="80"/>
      <c r="R163" s="71"/>
      <c r="S163" s="71"/>
      <c r="T163" s="71"/>
      <c r="U163" s="71"/>
      <c r="V163" s="71"/>
    </row>
    <row r="164" spans="1:22" ht="15" customHeight="1" x14ac:dyDescent="0.2">
      <c r="A164" s="348" t="s">
        <v>2000</v>
      </c>
      <c r="B164" s="348"/>
      <c r="C164" s="348"/>
      <c r="D164" s="71"/>
      <c r="E164" s="71"/>
      <c r="F164" s="71"/>
      <c r="G164" s="71"/>
      <c r="H164" s="71"/>
      <c r="I164" s="71"/>
      <c r="J164" s="71"/>
      <c r="L164" s="80">
        <v>0.01</v>
      </c>
      <c r="M164" s="80">
        <f t="shared" si="107"/>
        <v>0.01</v>
      </c>
      <c r="N164" s="80">
        <f t="shared" si="107"/>
        <v>0.01</v>
      </c>
      <c r="O164" s="80">
        <f t="shared" si="107"/>
        <v>0.01</v>
      </c>
      <c r="P164" s="80">
        <f t="shared" si="107"/>
        <v>0.01</v>
      </c>
      <c r="R164" s="71">
        <f>J164*(1+L164)</f>
        <v>0</v>
      </c>
      <c r="S164" s="71">
        <f t="shared" si="108"/>
        <v>0</v>
      </c>
      <c r="T164" s="71">
        <f t="shared" si="108"/>
        <v>0</v>
      </c>
      <c r="U164" s="71">
        <f t="shared" si="108"/>
        <v>0</v>
      </c>
      <c r="V164" s="71">
        <f t="shared" si="108"/>
        <v>0</v>
      </c>
    </row>
    <row r="165" spans="1:22" ht="15" customHeight="1" x14ac:dyDescent="0.2">
      <c r="B165" s="77" t="s">
        <v>2001</v>
      </c>
      <c r="C165" s="77" t="s">
        <v>2002</v>
      </c>
      <c r="D165" s="78">
        <v>0</v>
      </c>
      <c r="E165" s="78">
        <v>0</v>
      </c>
      <c r="F165" s="78">
        <v>0</v>
      </c>
      <c r="G165" s="78">
        <v>100</v>
      </c>
      <c r="H165" s="78">
        <v>1500</v>
      </c>
      <c r="I165" s="78">
        <v>4515</v>
      </c>
      <c r="J165" s="78">
        <v>3000</v>
      </c>
      <c r="L165" s="80">
        <v>0.01</v>
      </c>
      <c r="M165" s="80">
        <f t="shared" si="107"/>
        <v>0.01</v>
      </c>
      <c r="N165" s="80">
        <f t="shared" si="107"/>
        <v>0.01</v>
      </c>
      <c r="O165" s="80">
        <f t="shared" si="107"/>
        <v>0.01</v>
      </c>
      <c r="P165" s="80">
        <f t="shared" si="107"/>
        <v>0.01</v>
      </c>
      <c r="R165" s="78">
        <f>J165*(1+L165)</f>
        <v>3030</v>
      </c>
      <c r="S165" s="78">
        <f t="shared" si="108"/>
        <v>3060.3</v>
      </c>
      <c r="T165" s="78">
        <f t="shared" si="108"/>
        <v>3090.9030000000002</v>
      </c>
      <c r="U165" s="78">
        <f t="shared" si="108"/>
        <v>3121.8120300000005</v>
      </c>
      <c r="V165" s="78">
        <f t="shared" si="108"/>
        <v>3153.0301503000005</v>
      </c>
    </row>
    <row r="166" spans="1:22" ht="15" customHeight="1" x14ac:dyDescent="0.2">
      <c r="B166" s="77" t="s">
        <v>2003</v>
      </c>
      <c r="C166" s="77" t="s">
        <v>2004</v>
      </c>
      <c r="D166" s="78">
        <v>0</v>
      </c>
      <c r="E166" s="78">
        <v>0</v>
      </c>
      <c r="F166" s="78">
        <v>0</v>
      </c>
      <c r="G166" s="78">
        <v>0</v>
      </c>
      <c r="H166" s="78">
        <v>3500</v>
      </c>
      <c r="I166" s="78">
        <v>0</v>
      </c>
      <c r="J166" s="78">
        <v>0</v>
      </c>
      <c r="L166" s="80">
        <v>0.01</v>
      </c>
      <c r="M166" s="80">
        <f t="shared" si="107"/>
        <v>0.01</v>
      </c>
      <c r="N166" s="80">
        <f t="shared" si="107"/>
        <v>0.01</v>
      </c>
      <c r="O166" s="80">
        <f t="shared" si="107"/>
        <v>0.01</v>
      </c>
      <c r="P166" s="80">
        <f t="shared" si="107"/>
        <v>0.01</v>
      </c>
      <c r="R166" s="78">
        <f>J166*(1+L166)</f>
        <v>0</v>
      </c>
      <c r="S166" s="78">
        <f t="shared" si="108"/>
        <v>0</v>
      </c>
      <c r="T166" s="78">
        <f t="shared" si="108"/>
        <v>0</v>
      </c>
      <c r="U166" s="78">
        <f t="shared" si="108"/>
        <v>0</v>
      </c>
      <c r="V166" s="78">
        <f t="shared" si="108"/>
        <v>0</v>
      </c>
    </row>
    <row r="167" spans="1:22" ht="15" customHeight="1" x14ac:dyDescent="0.2">
      <c r="A167" s="350" t="s">
        <v>2080</v>
      </c>
      <c r="B167" s="350"/>
      <c r="C167" s="350"/>
      <c r="D167" s="85">
        <f t="shared" ref="D167:J167" si="115">SUM(D165:D166)</f>
        <v>0</v>
      </c>
      <c r="E167" s="85">
        <f t="shared" si="115"/>
        <v>0</v>
      </c>
      <c r="F167" s="85">
        <f t="shared" si="115"/>
        <v>0</v>
      </c>
      <c r="G167" s="85">
        <f t="shared" ref="G167" si="116">SUM(G165:G166)</f>
        <v>100</v>
      </c>
      <c r="H167" s="85">
        <f t="shared" si="115"/>
        <v>5000</v>
      </c>
      <c r="I167" s="85">
        <f t="shared" si="115"/>
        <v>4515</v>
      </c>
      <c r="J167" s="85">
        <f t="shared" si="115"/>
        <v>3000</v>
      </c>
      <c r="L167" s="80"/>
      <c r="M167" s="80"/>
      <c r="N167" s="80"/>
      <c r="O167" s="80"/>
      <c r="P167" s="80"/>
      <c r="R167" s="85">
        <f t="shared" ref="R167:V167" si="117">SUM(R165:R166)</f>
        <v>3030</v>
      </c>
      <c r="S167" s="85">
        <f t="shared" si="117"/>
        <v>3060.3</v>
      </c>
      <c r="T167" s="85">
        <f t="shared" si="117"/>
        <v>3090.9030000000002</v>
      </c>
      <c r="U167" s="85">
        <f t="shared" si="117"/>
        <v>3121.8120300000005</v>
      </c>
      <c r="V167" s="85">
        <f t="shared" si="117"/>
        <v>3153.0301503000005</v>
      </c>
    </row>
    <row r="168" spans="1:22" ht="15" customHeight="1" x14ac:dyDescent="0.2">
      <c r="A168" s="348" t="s">
        <v>2005</v>
      </c>
      <c r="B168" s="348"/>
      <c r="C168" s="348"/>
      <c r="D168" s="71"/>
      <c r="E168" s="71"/>
      <c r="F168" s="71"/>
      <c r="G168" s="71"/>
      <c r="H168" s="71"/>
      <c r="I168" s="71"/>
      <c r="J168" s="71"/>
      <c r="L168" s="80"/>
      <c r="M168" s="80"/>
      <c r="N168" s="80"/>
      <c r="O168" s="80"/>
      <c r="P168" s="80"/>
      <c r="R168" s="71"/>
      <c r="S168" s="71"/>
      <c r="T168" s="71"/>
      <c r="U168" s="71"/>
      <c r="V168" s="71"/>
    </row>
    <row r="169" spans="1:22" ht="15" customHeight="1" x14ac:dyDescent="0.2">
      <c r="B169" s="77" t="s">
        <v>2006</v>
      </c>
      <c r="C169" s="77" t="s">
        <v>2007</v>
      </c>
      <c r="D169" s="78">
        <v>0</v>
      </c>
      <c r="E169" s="78">
        <v>0</v>
      </c>
      <c r="F169" s="78">
        <v>0</v>
      </c>
      <c r="G169" s="78">
        <v>0</v>
      </c>
      <c r="H169" s="78">
        <v>3000</v>
      </c>
      <c r="I169" s="78">
        <v>4500</v>
      </c>
      <c r="J169" s="78">
        <v>4500</v>
      </c>
      <c r="L169" s="80">
        <v>0.01</v>
      </c>
      <c r="M169" s="80">
        <f t="shared" si="107"/>
        <v>0.01</v>
      </c>
      <c r="N169" s="80">
        <f t="shared" si="107"/>
        <v>0.01</v>
      </c>
      <c r="O169" s="80">
        <f t="shared" si="107"/>
        <v>0.01</v>
      </c>
      <c r="P169" s="80">
        <f t="shared" si="107"/>
        <v>0.01</v>
      </c>
      <c r="R169" s="78">
        <f>J169*(1+L169)</f>
        <v>4545</v>
      </c>
      <c r="S169" s="78">
        <f t="shared" si="108"/>
        <v>4590.45</v>
      </c>
      <c r="T169" s="78">
        <f t="shared" si="108"/>
        <v>4636.3544999999995</v>
      </c>
      <c r="U169" s="78">
        <f t="shared" si="108"/>
        <v>4682.7180449999996</v>
      </c>
      <c r="V169" s="78">
        <f t="shared" si="108"/>
        <v>4729.5452254499996</v>
      </c>
    </row>
    <row r="170" spans="1:22" ht="15" customHeight="1" x14ac:dyDescent="0.2">
      <c r="B170" s="77" t="s">
        <v>2008</v>
      </c>
      <c r="C170" s="77" t="s">
        <v>2009</v>
      </c>
      <c r="D170" s="78">
        <v>0</v>
      </c>
      <c r="E170" s="78">
        <v>0</v>
      </c>
      <c r="F170" s="78">
        <v>0</v>
      </c>
      <c r="G170" s="78">
        <v>0</v>
      </c>
      <c r="H170" s="78">
        <v>2000</v>
      </c>
      <c r="I170" s="78">
        <v>1475</v>
      </c>
      <c r="J170" s="78">
        <v>2000</v>
      </c>
      <c r="L170" s="80">
        <v>0.01</v>
      </c>
      <c r="M170" s="80">
        <f t="shared" si="107"/>
        <v>0.01</v>
      </c>
      <c r="N170" s="80">
        <f t="shared" si="107"/>
        <v>0.01</v>
      </c>
      <c r="O170" s="80">
        <f t="shared" si="107"/>
        <v>0.01</v>
      </c>
      <c r="P170" s="80">
        <f t="shared" si="107"/>
        <v>0.01</v>
      </c>
      <c r="R170" s="78">
        <f>J170*(1+L170)</f>
        <v>2020</v>
      </c>
      <c r="S170" s="78">
        <f t="shared" si="108"/>
        <v>2040.2</v>
      </c>
      <c r="T170" s="78">
        <f t="shared" si="108"/>
        <v>2060.6019999999999</v>
      </c>
      <c r="U170" s="78">
        <f t="shared" si="108"/>
        <v>2081.20802</v>
      </c>
      <c r="V170" s="78">
        <f t="shared" si="108"/>
        <v>2102.0201001999999</v>
      </c>
    </row>
    <row r="171" spans="1:22" ht="15" customHeight="1" x14ac:dyDescent="0.2">
      <c r="B171" s="77" t="s">
        <v>2010</v>
      </c>
      <c r="C171" s="77" t="s">
        <v>2011</v>
      </c>
      <c r="D171" s="78">
        <v>0</v>
      </c>
      <c r="E171" s="78">
        <v>0</v>
      </c>
      <c r="F171" s="78">
        <v>0</v>
      </c>
      <c r="G171" s="78">
        <v>7716</v>
      </c>
      <c r="H171" s="78">
        <v>13000</v>
      </c>
      <c r="I171" s="78">
        <v>0</v>
      </c>
      <c r="J171" s="78">
        <v>0</v>
      </c>
      <c r="L171" s="80">
        <v>0.01</v>
      </c>
      <c r="M171" s="80">
        <f t="shared" si="107"/>
        <v>0.01</v>
      </c>
      <c r="N171" s="80">
        <f t="shared" si="107"/>
        <v>0.01</v>
      </c>
      <c r="O171" s="80">
        <f t="shared" si="107"/>
        <v>0.01</v>
      </c>
      <c r="P171" s="80">
        <f t="shared" si="107"/>
        <v>0.01</v>
      </c>
      <c r="R171" s="78">
        <f>J171*(1+L171)</f>
        <v>0</v>
      </c>
      <c r="S171" s="78">
        <f t="shared" si="108"/>
        <v>0</v>
      </c>
      <c r="T171" s="78">
        <f t="shared" si="108"/>
        <v>0</v>
      </c>
      <c r="U171" s="78">
        <f t="shared" si="108"/>
        <v>0</v>
      </c>
      <c r="V171" s="78">
        <f t="shared" si="108"/>
        <v>0</v>
      </c>
    </row>
    <row r="172" spans="1:22" ht="15" customHeight="1" x14ac:dyDescent="0.2">
      <c r="B172" s="77" t="s">
        <v>2012</v>
      </c>
      <c r="C172" s="77" t="s">
        <v>2013</v>
      </c>
      <c r="D172" s="78">
        <v>0</v>
      </c>
      <c r="E172" s="78">
        <v>0</v>
      </c>
      <c r="F172" s="78">
        <v>0</v>
      </c>
      <c r="G172" s="78">
        <v>3642</v>
      </c>
      <c r="H172" s="78">
        <v>5000</v>
      </c>
      <c r="I172" s="78">
        <v>1455</v>
      </c>
      <c r="J172" s="78">
        <v>5000</v>
      </c>
      <c r="L172" s="80">
        <v>0.01</v>
      </c>
      <c r="M172" s="80">
        <f t="shared" si="107"/>
        <v>0.01</v>
      </c>
      <c r="N172" s="80">
        <f t="shared" si="107"/>
        <v>0.01</v>
      </c>
      <c r="O172" s="80">
        <f t="shared" si="107"/>
        <v>0.01</v>
      </c>
      <c r="P172" s="80">
        <f t="shared" si="107"/>
        <v>0.01</v>
      </c>
      <c r="R172" s="78">
        <f>J172*(1+L172)</f>
        <v>5050</v>
      </c>
      <c r="S172" s="78">
        <f t="shared" si="108"/>
        <v>5100.5</v>
      </c>
      <c r="T172" s="78">
        <f t="shared" si="108"/>
        <v>5151.5050000000001</v>
      </c>
      <c r="U172" s="78">
        <f t="shared" si="108"/>
        <v>5203.0200500000001</v>
      </c>
      <c r="V172" s="78">
        <f t="shared" si="108"/>
        <v>5255.0502505000004</v>
      </c>
    </row>
    <row r="173" spans="1:22" ht="15" customHeight="1" x14ac:dyDescent="0.2">
      <c r="B173" s="77" t="s">
        <v>2014</v>
      </c>
      <c r="C173" s="77" t="s">
        <v>2015</v>
      </c>
      <c r="D173" s="78">
        <v>0</v>
      </c>
      <c r="E173" s="78">
        <v>0</v>
      </c>
      <c r="F173" s="78">
        <v>0</v>
      </c>
      <c r="G173" s="78">
        <v>5598.36</v>
      </c>
      <c r="H173" s="78">
        <v>4500</v>
      </c>
      <c r="I173" s="78">
        <v>0</v>
      </c>
      <c r="J173" s="78">
        <v>4500</v>
      </c>
      <c r="L173" s="80">
        <v>0.01</v>
      </c>
      <c r="M173" s="80">
        <f t="shared" si="107"/>
        <v>0.01</v>
      </c>
      <c r="N173" s="80">
        <f t="shared" si="107"/>
        <v>0.01</v>
      </c>
      <c r="O173" s="80">
        <f t="shared" si="107"/>
        <v>0.01</v>
      </c>
      <c r="P173" s="80">
        <f t="shared" si="107"/>
        <v>0.01</v>
      </c>
      <c r="R173" s="78">
        <f>J173*(1+L173)</f>
        <v>4545</v>
      </c>
      <c r="S173" s="78">
        <f t="shared" si="108"/>
        <v>4590.45</v>
      </c>
      <c r="T173" s="78">
        <f t="shared" si="108"/>
        <v>4636.3544999999995</v>
      </c>
      <c r="U173" s="78">
        <f t="shared" si="108"/>
        <v>4682.7180449999996</v>
      </c>
      <c r="V173" s="78">
        <f t="shared" si="108"/>
        <v>4729.5452254499996</v>
      </c>
    </row>
    <row r="174" spans="1:22" ht="15" customHeight="1" x14ac:dyDescent="0.2">
      <c r="A174" s="350" t="s">
        <v>2097</v>
      </c>
      <c r="B174" s="350"/>
      <c r="C174" s="350"/>
      <c r="D174" s="85">
        <f t="shared" ref="D174:J174" si="118">SUM(D169:D173)</f>
        <v>0</v>
      </c>
      <c r="E174" s="85">
        <f t="shared" si="118"/>
        <v>0</v>
      </c>
      <c r="F174" s="85">
        <f t="shared" si="118"/>
        <v>0</v>
      </c>
      <c r="G174" s="85">
        <f t="shared" ref="G174" si="119">SUM(G169:G173)</f>
        <v>16956.36</v>
      </c>
      <c r="H174" s="85">
        <f t="shared" si="118"/>
        <v>27500</v>
      </c>
      <c r="I174" s="85">
        <f t="shared" si="118"/>
        <v>7430</v>
      </c>
      <c r="J174" s="85">
        <f t="shared" si="118"/>
        <v>16000</v>
      </c>
      <c r="R174" s="85">
        <f t="shared" ref="R174:V174" si="120">SUM(R169:R173)</f>
        <v>16160</v>
      </c>
      <c r="S174" s="85">
        <f t="shared" si="120"/>
        <v>16321.599999999999</v>
      </c>
      <c r="T174" s="85">
        <f t="shared" si="120"/>
        <v>16484.815999999999</v>
      </c>
      <c r="U174" s="85">
        <f t="shared" si="120"/>
        <v>16649.66416</v>
      </c>
      <c r="V174" s="85">
        <f t="shared" si="120"/>
        <v>16816.160801599999</v>
      </c>
    </row>
    <row r="175" spans="1:22" ht="15" customHeight="1" x14ac:dyDescent="0.2">
      <c r="A175" s="352" t="s">
        <v>2016</v>
      </c>
      <c r="B175" s="352"/>
      <c r="C175" s="352"/>
      <c r="D175" s="86">
        <f t="shared" ref="D175:J175" si="121">D167+D174</f>
        <v>0</v>
      </c>
      <c r="E175" s="86">
        <f t="shared" si="121"/>
        <v>0</v>
      </c>
      <c r="F175" s="86">
        <f t="shared" si="121"/>
        <v>0</v>
      </c>
      <c r="G175" s="86">
        <f t="shared" ref="G175" si="122">G167+G174</f>
        <v>17056.36</v>
      </c>
      <c r="H175" s="86">
        <f t="shared" si="121"/>
        <v>32500</v>
      </c>
      <c r="I175" s="86">
        <f t="shared" si="121"/>
        <v>11945</v>
      </c>
      <c r="J175" s="86">
        <f t="shared" si="121"/>
        <v>19000</v>
      </c>
      <c r="R175" s="86">
        <f t="shared" ref="R175:V175" si="123">R167+R174</f>
        <v>19190</v>
      </c>
      <c r="S175" s="86">
        <f t="shared" si="123"/>
        <v>19381.899999999998</v>
      </c>
      <c r="T175" s="86">
        <f t="shared" si="123"/>
        <v>19575.718999999997</v>
      </c>
      <c r="U175" s="86">
        <f t="shared" si="123"/>
        <v>19771.476190000001</v>
      </c>
      <c r="V175" s="86">
        <f t="shared" si="123"/>
        <v>19969.1909519</v>
      </c>
    </row>
    <row r="176" spans="1:22" ht="15" customHeight="1" x14ac:dyDescent="0.2">
      <c r="A176" s="352" t="s">
        <v>2098</v>
      </c>
      <c r="B176" s="352"/>
      <c r="C176" s="352"/>
      <c r="D176" s="86">
        <f t="shared" ref="D176:J176" si="124">D24+D58+D87+D90+D102+D108+D112+D125+D135+D138+D146+D162+D175</f>
        <v>35288002.220000006</v>
      </c>
      <c r="E176" s="86">
        <f t="shared" si="124"/>
        <v>37044894.159999996</v>
      </c>
      <c r="F176" s="86">
        <f t="shared" si="124"/>
        <v>39985503.850000009</v>
      </c>
      <c r="G176" s="86">
        <f t="shared" si="124"/>
        <v>42505479.56000001</v>
      </c>
      <c r="H176" s="86">
        <f t="shared" si="124"/>
        <v>43142700</v>
      </c>
      <c r="I176" s="86">
        <f t="shared" si="124"/>
        <v>44541309</v>
      </c>
      <c r="J176" s="86">
        <f t="shared" si="124"/>
        <v>45423467</v>
      </c>
      <c r="R176" s="86">
        <f>R24+R58+R87+R90+R102+R108+R112+R125+R135+R138+R146+R162+R175</f>
        <v>46989214.640000001</v>
      </c>
      <c r="S176" s="86">
        <f>S24+S58+S87+S90+S102+S108+S112+S125+S135+S138+S146+S162+S175</f>
        <v>48616558.101149999</v>
      </c>
      <c r="T176" s="86">
        <f>T24+T58+T87+T90+T102+T108+T112+T125+T135+T138+T146+T162+T175</f>
        <v>50308086.998267718</v>
      </c>
      <c r="U176" s="86">
        <f>U24+U58+U87+U90+U102+U108+U112+U125+U135+U138+U146+U162+U175</f>
        <v>52066504.5491274</v>
      </c>
      <c r="V176" s="86">
        <f>V24+V58+V87+V90+V102+V108+V112+V125+V135+V138+V146+V162+V175</f>
        <v>53894632.720146663</v>
      </c>
    </row>
    <row r="177" spans="1:23" ht="15" customHeight="1" thickBot="1" x14ac:dyDescent="0.25">
      <c r="A177" s="353" t="s">
        <v>2099</v>
      </c>
      <c r="B177" s="353"/>
      <c r="C177" s="353"/>
      <c r="D177" s="87">
        <f t="shared" ref="D177:J177" si="125">D176</f>
        <v>35288002.220000006</v>
      </c>
      <c r="E177" s="87">
        <f t="shared" si="125"/>
        <v>37044894.159999996</v>
      </c>
      <c r="F177" s="87">
        <f t="shared" si="125"/>
        <v>39985503.850000009</v>
      </c>
      <c r="G177" s="87">
        <f t="shared" ref="G177" si="126">G176</f>
        <v>42505479.56000001</v>
      </c>
      <c r="H177" s="87">
        <f t="shared" si="125"/>
        <v>43142700</v>
      </c>
      <c r="I177" s="87">
        <f t="shared" si="125"/>
        <v>44541309</v>
      </c>
      <c r="J177" s="87">
        <f t="shared" si="125"/>
        <v>45423467</v>
      </c>
      <c r="R177" s="87">
        <f t="shared" ref="R177:V177" si="127">R176</f>
        <v>46989214.640000001</v>
      </c>
      <c r="S177" s="87">
        <f t="shared" si="127"/>
        <v>48616558.101149999</v>
      </c>
      <c r="T177" s="87">
        <f t="shared" si="127"/>
        <v>50308086.998267718</v>
      </c>
      <c r="U177" s="87">
        <f t="shared" si="127"/>
        <v>52066504.5491274</v>
      </c>
      <c r="V177" s="87">
        <f t="shared" si="127"/>
        <v>53894632.720146663</v>
      </c>
    </row>
    <row r="178" spans="1:23" ht="15" customHeight="1" thickTop="1" thickBot="1" x14ac:dyDescent="0.25">
      <c r="D178" s="253">
        <f>(D177-'REVENUE HISTORY'!T159)/'REVENUE HISTORY'!T159</f>
        <v>1.5340220197131459E-2</v>
      </c>
      <c r="E178" s="253">
        <f>(E177-D177)/D177</f>
        <v>4.9787231621863964E-2</v>
      </c>
      <c r="F178" s="253">
        <f>(F177-E177)/E177</f>
        <v>7.9379621852859752E-2</v>
      </c>
      <c r="G178" s="253">
        <f>(G177-F177)/F177</f>
        <v>6.3022232243298351E-2</v>
      </c>
      <c r="H178" s="253"/>
      <c r="I178" s="253">
        <f>(I177-H177)/H177</f>
        <v>3.2418207483537194E-2</v>
      </c>
      <c r="J178" s="253">
        <f>(J177-I177)/I177</f>
        <v>1.9805390093048231E-2</v>
      </c>
      <c r="K178" s="304">
        <f>AVERAGE(D178:I178)</f>
        <v>4.7989502679738137E-2</v>
      </c>
      <c r="R178" s="253">
        <f>(R177-J177)/J177</f>
        <v>3.4470016126245943E-2</v>
      </c>
      <c r="S178" s="253">
        <f>(S177-R177)/R177</f>
        <v>3.4632276228015672E-2</v>
      </c>
      <c r="T178" s="253">
        <f t="shared" ref="T178:V178" si="128">(T177-S177)/S177</f>
        <v>3.4793267215634228E-2</v>
      </c>
      <c r="U178" s="253">
        <f t="shared" si="128"/>
        <v>3.4952979844378312E-2</v>
      </c>
      <c r="V178" s="253">
        <f t="shared" si="128"/>
        <v>3.5111405823187752E-2</v>
      </c>
      <c r="W178" s="90">
        <f>AVERAGE(R178:V178)</f>
        <v>3.479198904749238E-2</v>
      </c>
    </row>
    <row r="179" spans="1:23" ht="15" customHeight="1" thickTop="1" x14ac:dyDescent="0.2"/>
    <row r="180" spans="1:23" ht="15" customHeight="1" x14ac:dyDescent="0.2">
      <c r="A180" s="14" t="s">
        <v>1736</v>
      </c>
      <c r="J180" s="91">
        <f>'GF REV-EXP'!K1994</f>
        <v>45379494</v>
      </c>
      <c r="R180" s="91">
        <f>'EXP FORECAST'!R1826</f>
        <v>46895577.019999996</v>
      </c>
      <c r="S180" s="91">
        <f>'EXP FORECAST'!S1826</f>
        <v>48411053.0876</v>
      </c>
      <c r="T180" s="91">
        <f>'EXP FORECAST'!T1826</f>
        <v>49991559.169628009</v>
      </c>
      <c r="U180" s="91">
        <f>'EXP FORECAST'!U1826</f>
        <v>51640117.375860445</v>
      </c>
      <c r="V180" s="91">
        <f>'EXP FORECAST'!V1826</f>
        <v>53359895.019640826</v>
      </c>
    </row>
    <row r="181" spans="1:23" ht="15" customHeight="1" x14ac:dyDescent="0.2">
      <c r="A181" s="14" t="s">
        <v>2462</v>
      </c>
      <c r="J181" s="91">
        <f>J177-J180</f>
        <v>43973</v>
      </c>
      <c r="R181" s="91">
        <f>R177-R180</f>
        <v>93637.620000004768</v>
      </c>
      <c r="S181" s="91">
        <f>S177-S180</f>
        <v>205505.0135499984</v>
      </c>
      <c r="T181" s="91">
        <f t="shared" ref="T181:V181" si="129">T177-T180</f>
        <v>316527.82863970846</v>
      </c>
      <c r="U181" s="91">
        <f t="shared" si="129"/>
        <v>426387.17326695472</v>
      </c>
      <c r="V181" s="91">
        <f t="shared" si="129"/>
        <v>534737.7005058378</v>
      </c>
    </row>
    <row r="182" spans="1:23" ht="15" customHeight="1" x14ac:dyDescent="0.2">
      <c r="I182" s="91"/>
      <c r="J182" s="91"/>
      <c r="R182" s="91"/>
      <c r="S182" s="91"/>
      <c r="T182" s="91"/>
      <c r="U182" s="91"/>
      <c r="V182" s="91"/>
    </row>
    <row r="183" spans="1:23" ht="15" customHeight="1" x14ac:dyDescent="0.2">
      <c r="A183" s="83" t="s">
        <v>2424</v>
      </c>
      <c r="B183" s="83"/>
      <c r="I183" s="91"/>
      <c r="J183" s="91">
        <v>10804422.68</v>
      </c>
      <c r="R183" s="91">
        <f>J184-1256098</f>
        <v>9592297.6799999997</v>
      </c>
      <c r="S183" s="91">
        <f>R184</f>
        <v>9685935.3000000045</v>
      </c>
      <c r="T183" s="91">
        <f t="shared" ref="T183:V183" si="130">S184</f>
        <v>9891440.3135500029</v>
      </c>
      <c r="U183" s="91">
        <f t="shared" si="130"/>
        <v>10207968.142189711</v>
      </c>
      <c r="V183" s="91">
        <f t="shared" si="130"/>
        <v>10634355.315456666</v>
      </c>
    </row>
    <row r="184" spans="1:23" ht="15" customHeight="1" x14ac:dyDescent="0.2">
      <c r="A184" s="83" t="s">
        <v>1826</v>
      </c>
      <c r="B184" s="83"/>
      <c r="I184" s="91"/>
      <c r="J184" s="91">
        <f>J183+J181</f>
        <v>10848395.68</v>
      </c>
      <c r="R184" s="91">
        <f>R183+R181</f>
        <v>9685935.3000000045</v>
      </c>
      <c r="S184" s="91">
        <f>S183+S181</f>
        <v>9891440.3135500029</v>
      </c>
      <c r="T184" s="91">
        <f t="shared" ref="T184:V184" si="131">T183+T181</f>
        <v>10207968.142189711</v>
      </c>
      <c r="U184" s="91">
        <f t="shared" si="131"/>
        <v>10634355.315456666</v>
      </c>
      <c r="V184" s="91">
        <f t="shared" si="131"/>
        <v>11169093.015962504</v>
      </c>
    </row>
    <row r="185" spans="1:23" ht="15" customHeight="1" x14ac:dyDescent="0.2">
      <c r="A185" s="83" t="s">
        <v>1827</v>
      </c>
      <c r="B185" s="83"/>
      <c r="I185" s="91"/>
      <c r="J185" s="92">
        <f>J184/J180</f>
        <v>0.23905942362424754</v>
      </c>
      <c r="R185" s="254">
        <f>R184/R180</f>
        <v>0.20654261905913116</v>
      </c>
      <c r="S185" s="254">
        <f>S184/S180</f>
        <v>0.20432194060417155</v>
      </c>
      <c r="T185" s="254">
        <f t="shared" ref="T185:V185" si="132">T184/T180</f>
        <v>0.20419383415413625</v>
      </c>
      <c r="U185" s="254">
        <f t="shared" si="132"/>
        <v>0.20593205158801156</v>
      </c>
      <c r="V185" s="254">
        <f t="shared" si="132"/>
        <v>0.20931624793960632</v>
      </c>
    </row>
    <row r="186" spans="1:23" ht="15" customHeight="1" x14ac:dyDescent="0.2">
      <c r="A186" s="83"/>
      <c r="B186" s="83"/>
      <c r="I186" s="91"/>
      <c r="J186" s="92"/>
      <c r="R186" s="92"/>
      <c r="S186" s="92"/>
      <c r="T186" s="92"/>
      <c r="U186" s="92"/>
      <c r="V186" s="92"/>
    </row>
    <row r="187" spans="1:23" ht="15" customHeight="1" x14ac:dyDescent="0.2">
      <c r="A187" s="83" t="s">
        <v>2425</v>
      </c>
      <c r="B187" s="83"/>
      <c r="I187" s="91"/>
      <c r="J187" s="93">
        <f>J180*0.2</f>
        <v>9075898.8000000007</v>
      </c>
      <c r="R187" s="93">
        <f>R180*0.2</f>
        <v>9379115.4039999992</v>
      </c>
      <c r="S187" s="93">
        <f>S180*0.2</f>
        <v>9682210.6175200008</v>
      </c>
      <c r="T187" s="93">
        <f t="shared" ref="T187:V187" si="133">T180*0.2</f>
        <v>9998311.833925603</v>
      </c>
      <c r="U187" s="93">
        <f t="shared" si="133"/>
        <v>10328023.475172089</v>
      </c>
      <c r="V187" s="93">
        <f t="shared" si="133"/>
        <v>10671979.003928166</v>
      </c>
    </row>
    <row r="188" spans="1:23" ht="15" customHeight="1" x14ac:dyDescent="0.2">
      <c r="A188" s="83" t="s">
        <v>2426</v>
      </c>
      <c r="B188" s="83"/>
      <c r="I188" s="91"/>
      <c r="J188" s="93">
        <f>J184-J187</f>
        <v>1772496.879999999</v>
      </c>
      <c r="R188" s="93">
        <f>R184-R187</f>
        <v>306819.8960000053</v>
      </c>
      <c r="S188" s="93">
        <f>S184-S187</f>
        <v>209229.69603000209</v>
      </c>
      <c r="T188" s="93">
        <f t="shared" ref="T188:V188" si="134">T184-T187</f>
        <v>209656.30826410837</v>
      </c>
      <c r="U188" s="93">
        <f t="shared" si="134"/>
        <v>306331.84028457664</v>
      </c>
      <c r="V188" s="93">
        <f t="shared" si="134"/>
        <v>497114.01203433797</v>
      </c>
    </row>
  </sheetData>
  <sortState xmlns:xlrd2="http://schemas.microsoft.com/office/spreadsheetml/2017/richdata2" ref="A60:Z86">
    <sortCondition ref="B60:B86"/>
  </sortState>
  <mergeCells count="46">
    <mergeCell ref="A168:C168"/>
    <mergeCell ref="A174:C174"/>
    <mergeCell ref="A175:C175"/>
    <mergeCell ref="A176:C176"/>
    <mergeCell ref="A177:C177"/>
    <mergeCell ref="A167:C167"/>
    <mergeCell ref="A143:C143"/>
    <mergeCell ref="A145:C145"/>
    <mergeCell ref="A146:C146"/>
    <mergeCell ref="A147:C147"/>
    <mergeCell ref="A148:C148"/>
    <mergeCell ref="A158:C158"/>
    <mergeCell ref="A159:C159"/>
    <mergeCell ref="A161:C161"/>
    <mergeCell ref="A162:C162"/>
    <mergeCell ref="A163:C163"/>
    <mergeCell ref="A164:C164"/>
    <mergeCell ref="A142:C142"/>
    <mergeCell ref="A108:C108"/>
    <mergeCell ref="A109:C109"/>
    <mergeCell ref="A112:C112"/>
    <mergeCell ref="A113:C113"/>
    <mergeCell ref="A125:C125"/>
    <mergeCell ref="A126:C126"/>
    <mergeCell ref="A135:C135"/>
    <mergeCell ref="A136:C136"/>
    <mergeCell ref="A138:C138"/>
    <mergeCell ref="A139:C139"/>
    <mergeCell ref="A140:C140"/>
    <mergeCell ref="A103:C103"/>
    <mergeCell ref="A7:C7"/>
    <mergeCell ref="A8:C8"/>
    <mergeCell ref="A24:C24"/>
    <mergeCell ref="A25:C25"/>
    <mergeCell ref="A58:C58"/>
    <mergeCell ref="A59:C59"/>
    <mergeCell ref="A87:C87"/>
    <mergeCell ref="A88:C88"/>
    <mergeCell ref="A90:C90"/>
    <mergeCell ref="A91:C91"/>
    <mergeCell ref="A102:C102"/>
    <mergeCell ref="A6:C6"/>
    <mergeCell ref="A1:C1"/>
    <mergeCell ref="D1:J1"/>
    <mergeCell ref="L2:P2"/>
    <mergeCell ref="A5:C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3C1D5-99F7-42B3-84F2-825739F660DF}">
  <sheetPr>
    <tabColor rgb="FF00B0F0"/>
  </sheetPr>
  <dimension ref="A1:W3053"/>
  <sheetViews>
    <sheetView zoomScale="110" zoomScaleNormal="110" workbookViewId="0">
      <pane xSplit="3" ySplit="3" topLeftCell="D1808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G1831" sqref="G1831"/>
    </sheetView>
  </sheetViews>
  <sheetFormatPr defaultColWidth="8.7109375" defaultRowHeight="12.75" x14ac:dyDescent="0.2"/>
  <cols>
    <col min="1" max="1" width="9.5703125" style="14" bestFit="1" customWidth="1"/>
    <col min="2" max="2" width="26.7109375" style="14" bestFit="1" customWidth="1"/>
    <col min="3" max="3" width="39.140625" style="14" customWidth="1"/>
    <col min="4" max="8" width="15.28515625" style="88" bestFit="1" customWidth="1"/>
    <col min="9" max="9" width="14.5703125" style="99" customWidth="1"/>
    <col min="10" max="10" width="16" style="99" customWidth="1"/>
    <col min="11" max="11" width="21.42578125" style="95" bestFit="1" customWidth="1"/>
    <col min="12" max="16" width="5.5703125" style="14" customWidth="1"/>
    <col min="17" max="17" width="4.5703125" style="14" customWidth="1"/>
    <col min="18" max="22" width="13.5703125" style="99" bestFit="1" customWidth="1"/>
    <col min="23" max="16384" width="8.7109375" style="14"/>
  </cols>
  <sheetData>
    <row r="1" spans="1:22" x14ac:dyDescent="0.2">
      <c r="A1" s="344" t="s">
        <v>0</v>
      </c>
      <c r="B1" s="344"/>
      <c r="C1" s="344"/>
      <c r="D1" s="354"/>
      <c r="E1" s="354"/>
      <c r="F1" s="354"/>
      <c r="G1" s="354"/>
      <c r="H1" s="354"/>
      <c r="I1" s="354"/>
      <c r="J1" s="354"/>
      <c r="K1" s="94"/>
      <c r="R1" s="14"/>
      <c r="S1" s="14"/>
      <c r="T1" s="14"/>
      <c r="U1" s="14"/>
      <c r="V1" s="14"/>
    </row>
    <row r="3" spans="1:22" ht="25.5" x14ac:dyDescent="0.2">
      <c r="A3" s="73"/>
      <c r="B3" s="73" t="s">
        <v>1</v>
      </c>
      <c r="C3" s="73" t="s">
        <v>2</v>
      </c>
      <c r="D3" s="101" t="s">
        <v>2017</v>
      </c>
      <c r="E3" s="101" t="s">
        <v>2018</v>
      </c>
      <c r="F3" s="101" t="s">
        <v>2156</v>
      </c>
      <c r="G3" s="101" t="s">
        <v>2157</v>
      </c>
      <c r="H3" s="101" t="s">
        <v>2468</v>
      </c>
      <c r="I3" s="74" t="s">
        <v>2467</v>
      </c>
      <c r="J3" s="74" t="s">
        <v>2470</v>
      </c>
      <c r="K3" s="72"/>
      <c r="L3" s="72" t="s">
        <v>2323</v>
      </c>
      <c r="M3" s="72" t="s">
        <v>2324</v>
      </c>
      <c r="N3" s="72" t="s">
        <v>2325</v>
      </c>
      <c r="O3" s="72" t="s">
        <v>2326</v>
      </c>
      <c r="P3" s="72" t="s">
        <v>2469</v>
      </c>
      <c r="R3" s="74" t="s">
        <v>2323</v>
      </c>
      <c r="S3" s="74" t="s">
        <v>2324</v>
      </c>
      <c r="T3" s="74" t="s">
        <v>2325</v>
      </c>
      <c r="U3" s="74" t="s">
        <v>2326</v>
      </c>
      <c r="V3" s="74" t="s">
        <v>2469</v>
      </c>
    </row>
    <row r="5" spans="1:22" x14ac:dyDescent="0.2">
      <c r="A5" s="347" t="s">
        <v>3</v>
      </c>
      <c r="B5" s="347"/>
      <c r="C5" s="347"/>
    </row>
    <row r="6" spans="1:22" x14ac:dyDescent="0.2">
      <c r="A6" s="343" t="s">
        <v>258</v>
      </c>
      <c r="B6" s="343"/>
      <c r="C6" s="343"/>
      <c r="I6" s="105"/>
      <c r="J6" s="105"/>
      <c r="R6" s="105"/>
      <c r="S6" s="105"/>
      <c r="T6" s="105"/>
      <c r="U6" s="105"/>
      <c r="V6" s="105"/>
    </row>
    <row r="7" spans="1:22" x14ac:dyDescent="0.2">
      <c r="A7" s="349" t="s">
        <v>259</v>
      </c>
      <c r="B7" s="349"/>
      <c r="C7" s="349"/>
      <c r="I7" s="105"/>
      <c r="J7" s="105"/>
      <c r="R7" s="105"/>
      <c r="S7" s="105"/>
      <c r="T7" s="105"/>
      <c r="U7" s="105"/>
      <c r="V7" s="105"/>
    </row>
    <row r="8" spans="1:22" x14ac:dyDescent="0.2">
      <c r="A8" s="351" t="s">
        <v>260</v>
      </c>
      <c r="B8" s="351"/>
      <c r="C8" s="351"/>
      <c r="I8" s="105"/>
      <c r="J8" s="105"/>
      <c r="R8" s="105"/>
      <c r="S8" s="105"/>
      <c r="T8" s="105"/>
      <c r="U8" s="105"/>
      <c r="V8" s="105"/>
    </row>
    <row r="9" spans="1:22" x14ac:dyDescent="0.2">
      <c r="A9" s="348" t="s">
        <v>2020</v>
      </c>
      <c r="B9" s="348"/>
      <c r="C9" s="348"/>
      <c r="I9" s="105"/>
      <c r="J9" s="105"/>
      <c r="R9" s="105"/>
      <c r="S9" s="105"/>
      <c r="T9" s="105"/>
      <c r="U9" s="105"/>
      <c r="V9" s="105"/>
    </row>
    <row r="10" spans="1:22" ht="15" x14ac:dyDescent="0.25">
      <c r="B10" s="77" t="s">
        <v>261</v>
      </c>
      <c r="C10" s="77" t="s">
        <v>262</v>
      </c>
      <c r="D10" s="79">
        <v>418.83</v>
      </c>
      <c r="E10" s="79">
        <v>655.88</v>
      </c>
      <c r="F10" s="79">
        <v>7087.03</v>
      </c>
      <c r="G10" s="79">
        <v>1205.8900000000001</v>
      </c>
      <c r="H10" s="79">
        <v>850</v>
      </c>
      <c r="I10" s="248">
        <v>650</v>
      </c>
      <c r="J10" s="248">
        <v>850</v>
      </c>
      <c r="K10" s="96"/>
      <c r="L10" s="97">
        <v>0.01</v>
      </c>
      <c r="M10" s="97">
        <f>L10</f>
        <v>0.01</v>
      </c>
      <c r="N10" s="97">
        <f t="shared" ref="N10:P10" si="0">M10</f>
        <v>0.01</v>
      </c>
      <c r="O10" s="97">
        <f t="shared" si="0"/>
        <v>0.01</v>
      </c>
      <c r="P10" s="97">
        <f t="shared" si="0"/>
        <v>0.01</v>
      </c>
      <c r="R10" s="248">
        <f>J10*(1+L10)</f>
        <v>858.5</v>
      </c>
      <c r="S10" s="248">
        <f t="shared" ref="S10:V10" si="1">R10*(1+M10)</f>
        <v>867.08500000000004</v>
      </c>
      <c r="T10" s="248">
        <f t="shared" si="1"/>
        <v>875.75585000000001</v>
      </c>
      <c r="U10" s="248">
        <f t="shared" si="1"/>
        <v>884.51340849999997</v>
      </c>
      <c r="V10" s="248">
        <f t="shared" si="1"/>
        <v>893.35854258500001</v>
      </c>
    </row>
    <row r="11" spans="1:22" ht="15" x14ac:dyDescent="0.25">
      <c r="B11" s="77" t="s">
        <v>2176</v>
      </c>
      <c r="C11" s="77" t="s">
        <v>787</v>
      </c>
      <c r="D11" s="79">
        <v>0</v>
      </c>
      <c r="E11" s="79">
        <v>0</v>
      </c>
      <c r="F11" s="79">
        <v>0</v>
      </c>
      <c r="G11" s="79">
        <v>2071</v>
      </c>
      <c r="H11" s="79">
        <v>5000</v>
      </c>
      <c r="I11" s="248">
        <v>2500</v>
      </c>
      <c r="J11" s="248">
        <v>2500</v>
      </c>
      <c r="K11" s="96"/>
      <c r="L11" s="97">
        <v>0.01</v>
      </c>
      <c r="M11" s="97">
        <f t="shared" ref="M11:P11" si="2">L11</f>
        <v>0.01</v>
      </c>
      <c r="N11" s="97">
        <f t="shared" si="2"/>
        <v>0.01</v>
      </c>
      <c r="O11" s="97">
        <f t="shared" si="2"/>
        <v>0.01</v>
      </c>
      <c r="P11" s="97">
        <f t="shared" si="2"/>
        <v>0.01</v>
      </c>
      <c r="R11" s="248">
        <f>J11*(1+L11)</f>
        <v>2525</v>
      </c>
      <c r="S11" s="248">
        <f t="shared" ref="S11:S74" si="3">R11*(1+M11)</f>
        <v>2550.25</v>
      </c>
      <c r="T11" s="248">
        <f t="shared" ref="T11:T74" si="4">S11*(1+N11)</f>
        <v>2575.7525000000001</v>
      </c>
      <c r="U11" s="248">
        <f t="shared" ref="U11:U74" si="5">T11*(1+O11)</f>
        <v>2601.510025</v>
      </c>
      <c r="V11" s="248">
        <f t="shared" ref="V11:V74" si="6">U11*(1+P11)</f>
        <v>2627.5251252500002</v>
      </c>
    </row>
    <row r="12" spans="1:22" ht="15" x14ac:dyDescent="0.25">
      <c r="B12" s="77" t="s">
        <v>2471</v>
      </c>
      <c r="C12" s="77" t="s">
        <v>420</v>
      </c>
      <c r="D12" s="79">
        <v>0</v>
      </c>
      <c r="E12" s="79">
        <v>0</v>
      </c>
      <c r="F12" s="79">
        <v>0</v>
      </c>
      <c r="G12" s="79">
        <v>167.8</v>
      </c>
      <c r="H12" s="79">
        <v>0</v>
      </c>
      <c r="I12" s="248">
        <v>170</v>
      </c>
      <c r="J12" s="248">
        <v>250</v>
      </c>
      <c r="K12" s="96"/>
      <c r="L12" s="97">
        <v>0.01</v>
      </c>
      <c r="M12" s="97">
        <f t="shared" ref="M12" si="7">L12</f>
        <v>0.01</v>
      </c>
      <c r="N12" s="97">
        <f t="shared" ref="N12" si="8">M12</f>
        <v>0.01</v>
      </c>
      <c r="O12" s="97">
        <f t="shared" ref="O12" si="9">N12</f>
        <v>0.01</v>
      </c>
      <c r="P12" s="97">
        <f t="shared" ref="P12" si="10">O12</f>
        <v>0.01</v>
      </c>
      <c r="R12" s="248">
        <f>J12*(1+L12)</f>
        <v>252.5</v>
      </c>
      <c r="S12" s="248">
        <f t="shared" si="3"/>
        <v>255.02500000000001</v>
      </c>
      <c r="T12" s="248">
        <f t="shared" si="4"/>
        <v>257.57524999999998</v>
      </c>
      <c r="U12" s="248">
        <f t="shared" si="5"/>
        <v>260.1510025</v>
      </c>
      <c r="V12" s="248">
        <f t="shared" si="6"/>
        <v>262.75251252499999</v>
      </c>
    </row>
    <row r="13" spans="1:22" ht="15" x14ac:dyDescent="0.25">
      <c r="B13" s="77" t="s">
        <v>263</v>
      </c>
      <c r="C13" s="77" t="s">
        <v>264</v>
      </c>
      <c r="D13" s="79">
        <v>0</v>
      </c>
      <c r="E13" s="79">
        <v>0</v>
      </c>
      <c r="F13" s="79">
        <v>299.14999999999998</v>
      </c>
      <c r="G13" s="79">
        <v>0</v>
      </c>
      <c r="H13" s="79">
        <v>0</v>
      </c>
      <c r="I13" s="248"/>
      <c r="J13" s="248"/>
      <c r="K13" s="96"/>
      <c r="L13" s="97">
        <v>0.01</v>
      </c>
      <c r="M13" s="97">
        <f t="shared" ref="M13:P13" si="11">L13</f>
        <v>0.01</v>
      </c>
      <c r="N13" s="97">
        <f t="shared" si="11"/>
        <v>0.01</v>
      </c>
      <c r="O13" s="97">
        <f t="shared" si="11"/>
        <v>0.01</v>
      </c>
      <c r="P13" s="97">
        <f t="shared" si="11"/>
        <v>0.01</v>
      </c>
      <c r="R13" s="248">
        <f>J13*(1+L13)</f>
        <v>0</v>
      </c>
      <c r="S13" s="248">
        <f t="shared" si="3"/>
        <v>0</v>
      </c>
      <c r="T13" s="248">
        <f t="shared" si="4"/>
        <v>0</v>
      </c>
      <c r="U13" s="248">
        <f t="shared" si="5"/>
        <v>0</v>
      </c>
      <c r="V13" s="248">
        <f t="shared" si="6"/>
        <v>0</v>
      </c>
    </row>
    <row r="14" spans="1:22" x14ac:dyDescent="0.2">
      <c r="A14" s="350" t="s">
        <v>2021</v>
      </c>
      <c r="B14" s="350"/>
      <c r="C14" s="350"/>
      <c r="D14" s="102">
        <f t="shared" ref="D14:J14" si="12">SUM(D10:D13)</f>
        <v>418.83</v>
      </c>
      <c r="E14" s="102">
        <f t="shared" si="12"/>
        <v>655.88</v>
      </c>
      <c r="F14" s="102">
        <f t="shared" si="12"/>
        <v>7386.1799999999994</v>
      </c>
      <c r="G14" s="102">
        <f t="shared" si="12"/>
        <v>3444.6900000000005</v>
      </c>
      <c r="H14" s="102">
        <f t="shared" si="12"/>
        <v>5850</v>
      </c>
      <c r="I14" s="102">
        <f t="shared" si="12"/>
        <v>3320</v>
      </c>
      <c r="J14" s="102">
        <f t="shared" si="12"/>
        <v>3600</v>
      </c>
      <c r="K14" s="96"/>
      <c r="L14" s="97"/>
      <c r="M14" s="97"/>
      <c r="N14" s="97"/>
      <c r="O14" s="97"/>
      <c r="P14" s="97"/>
      <c r="R14" s="102">
        <f t="shared" ref="R14:V14" si="13">SUM(R10:R13)</f>
        <v>3636</v>
      </c>
      <c r="S14" s="102">
        <f t="shared" si="13"/>
        <v>3672.36</v>
      </c>
      <c r="T14" s="102">
        <f t="shared" si="13"/>
        <v>3709.0835999999999</v>
      </c>
      <c r="U14" s="102">
        <f t="shared" si="13"/>
        <v>3746.1744360000002</v>
      </c>
      <c r="V14" s="102">
        <f t="shared" si="13"/>
        <v>3783.6361803600003</v>
      </c>
    </row>
    <row r="15" spans="1:22" ht="15" x14ac:dyDescent="0.25">
      <c r="A15" s="348" t="s">
        <v>2028</v>
      </c>
      <c r="B15" s="348"/>
      <c r="C15" s="348"/>
      <c r="I15" s="248"/>
      <c r="J15" s="248"/>
      <c r="L15" s="97"/>
      <c r="M15" s="97"/>
      <c r="N15" s="97"/>
      <c r="O15" s="97"/>
      <c r="P15" s="97"/>
      <c r="R15" s="248"/>
      <c r="S15" s="248"/>
      <c r="T15" s="248"/>
      <c r="U15" s="248"/>
      <c r="V15" s="248"/>
    </row>
    <row r="16" spans="1:22" ht="15" x14ac:dyDescent="0.25">
      <c r="B16" s="77" t="s">
        <v>2177</v>
      </c>
      <c r="C16" s="77" t="s">
        <v>376</v>
      </c>
      <c r="D16" s="79">
        <v>0</v>
      </c>
      <c r="E16" s="79">
        <v>0</v>
      </c>
      <c r="F16" s="79">
        <v>269.97000000000003</v>
      </c>
      <c r="G16" s="79">
        <v>0</v>
      </c>
      <c r="H16" s="79">
        <v>0</v>
      </c>
      <c r="I16" s="248"/>
      <c r="J16" s="248"/>
      <c r="K16" s="96"/>
      <c r="L16" s="97">
        <v>0.01</v>
      </c>
      <c r="M16" s="97">
        <f t="shared" ref="M16:P16" si="14">L16</f>
        <v>0.01</v>
      </c>
      <c r="N16" s="97">
        <f t="shared" si="14"/>
        <v>0.01</v>
      </c>
      <c r="O16" s="97">
        <f t="shared" si="14"/>
        <v>0.01</v>
      </c>
      <c r="P16" s="97">
        <f t="shared" si="14"/>
        <v>0.01</v>
      </c>
      <c r="R16" s="248">
        <f>J16*(1+L16)</f>
        <v>0</v>
      </c>
      <c r="S16" s="248">
        <f t="shared" si="3"/>
        <v>0</v>
      </c>
      <c r="T16" s="248">
        <f t="shared" si="4"/>
        <v>0</v>
      </c>
      <c r="U16" s="248">
        <f t="shared" si="5"/>
        <v>0</v>
      </c>
      <c r="V16" s="248">
        <f t="shared" si="6"/>
        <v>0</v>
      </c>
    </row>
    <row r="17" spans="1:22" x14ac:dyDescent="0.2">
      <c r="A17" s="350" t="s">
        <v>2029</v>
      </c>
      <c r="B17" s="350"/>
      <c r="C17" s="350"/>
      <c r="D17" s="102">
        <f t="shared" ref="D17:J17" si="15">SUM(D16:D16)</f>
        <v>0</v>
      </c>
      <c r="E17" s="102">
        <f t="shared" si="15"/>
        <v>0</v>
      </c>
      <c r="F17" s="102">
        <f t="shared" si="15"/>
        <v>269.97000000000003</v>
      </c>
      <c r="G17" s="102">
        <f t="shared" si="15"/>
        <v>0</v>
      </c>
      <c r="H17" s="102">
        <f t="shared" si="15"/>
        <v>0</v>
      </c>
      <c r="I17" s="102">
        <f t="shared" si="15"/>
        <v>0</v>
      </c>
      <c r="J17" s="102">
        <f t="shared" si="15"/>
        <v>0</v>
      </c>
      <c r="K17" s="96"/>
      <c r="L17" s="97"/>
      <c r="M17" s="97"/>
      <c r="N17" s="97"/>
      <c r="O17" s="97"/>
      <c r="P17" s="97"/>
      <c r="R17" s="102">
        <f t="shared" ref="R17:V17" si="16">SUM(R16:R16)</f>
        <v>0</v>
      </c>
      <c r="S17" s="102">
        <f t="shared" si="16"/>
        <v>0</v>
      </c>
      <c r="T17" s="102">
        <f t="shared" si="16"/>
        <v>0</v>
      </c>
      <c r="U17" s="102">
        <f t="shared" si="16"/>
        <v>0</v>
      </c>
      <c r="V17" s="102">
        <f t="shared" si="16"/>
        <v>0</v>
      </c>
    </row>
    <row r="18" spans="1:22" ht="15" x14ac:dyDescent="0.25">
      <c r="A18" s="348" t="s">
        <v>2022</v>
      </c>
      <c r="B18" s="348"/>
      <c r="C18" s="348"/>
      <c r="I18" s="248"/>
      <c r="J18" s="248"/>
      <c r="L18" s="97"/>
      <c r="M18" s="97"/>
      <c r="N18" s="97"/>
      <c r="O18" s="97"/>
      <c r="P18" s="97"/>
      <c r="R18" s="248"/>
      <c r="S18" s="248"/>
      <c r="T18" s="248"/>
      <c r="U18" s="248"/>
      <c r="V18" s="248"/>
    </row>
    <row r="19" spans="1:22" ht="15" x14ac:dyDescent="0.25">
      <c r="B19" s="77" t="s">
        <v>265</v>
      </c>
      <c r="C19" s="77" t="s">
        <v>266</v>
      </c>
      <c r="D19" s="79">
        <v>550</v>
      </c>
      <c r="E19" s="79">
        <v>113.97</v>
      </c>
      <c r="F19" s="79">
        <v>0</v>
      </c>
      <c r="G19" s="79">
        <v>0</v>
      </c>
      <c r="H19" s="79">
        <v>0</v>
      </c>
      <c r="I19" s="248"/>
      <c r="J19" s="248"/>
      <c r="K19" s="96"/>
      <c r="L19" s="97">
        <v>0.01</v>
      </c>
      <c r="M19" s="97">
        <f t="shared" ref="M19:P19" si="17">L19</f>
        <v>0.01</v>
      </c>
      <c r="N19" s="97">
        <f t="shared" si="17"/>
        <v>0.01</v>
      </c>
      <c r="O19" s="97">
        <f t="shared" si="17"/>
        <v>0.01</v>
      </c>
      <c r="P19" s="97">
        <f t="shared" si="17"/>
        <v>0.01</v>
      </c>
      <c r="R19" s="248">
        <f t="shared" ref="R19:R27" si="18">J19*(1+L19)</f>
        <v>0</v>
      </c>
      <c r="S19" s="248">
        <f t="shared" si="3"/>
        <v>0</v>
      </c>
      <c r="T19" s="248">
        <f t="shared" si="4"/>
        <v>0</v>
      </c>
      <c r="U19" s="248">
        <f t="shared" si="5"/>
        <v>0</v>
      </c>
      <c r="V19" s="248">
        <f t="shared" si="6"/>
        <v>0</v>
      </c>
    </row>
    <row r="20" spans="1:22" ht="15" x14ac:dyDescent="0.25">
      <c r="B20" s="77" t="s">
        <v>267</v>
      </c>
      <c r="C20" s="77" t="s">
        <v>268</v>
      </c>
      <c r="D20" s="79">
        <v>0</v>
      </c>
      <c r="E20" s="79">
        <v>75.03</v>
      </c>
      <c r="F20" s="79">
        <v>35.520000000000003</v>
      </c>
      <c r="G20" s="79">
        <v>0</v>
      </c>
      <c r="H20" s="79">
        <v>0</v>
      </c>
      <c r="I20" s="248"/>
      <c r="J20" s="248"/>
      <c r="K20" s="96"/>
      <c r="L20" s="97">
        <v>0.01</v>
      </c>
      <c r="M20" s="97">
        <f t="shared" ref="M20:P20" si="19">L20</f>
        <v>0.01</v>
      </c>
      <c r="N20" s="97">
        <f t="shared" si="19"/>
        <v>0.01</v>
      </c>
      <c r="O20" s="97">
        <f t="shared" si="19"/>
        <v>0.01</v>
      </c>
      <c r="P20" s="97">
        <f t="shared" si="19"/>
        <v>0.01</v>
      </c>
      <c r="R20" s="248">
        <f t="shared" si="18"/>
        <v>0</v>
      </c>
      <c r="S20" s="248">
        <f t="shared" si="3"/>
        <v>0</v>
      </c>
      <c r="T20" s="248">
        <f t="shared" si="4"/>
        <v>0</v>
      </c>
      <c r="U20" s="248">
        <f t="shared" si="5"/>
        <v>0</v>
      </c>
      <c r="V20" s="248">
        <f t="shared" si="6"/>
        <v>0</v>
      </c>
    </row>
    <row r="21" spans="1:22" ht="15" x14ac:dyDescent="0.25">
      <c r="B21" s="77" t="s">
        <v>269</v>
      </c>
      <c r="C21" s="77" t="s">
        <v>270</v>
      </c>
      <c r="D21" s="79">
        <v>0</v>
      </c>
      <c r="E21" s="79">
        <v>25950</v>
      </c>
      <c r="F21" s="79">
        <v>400</v>
      </c>
      <c r="G21" s="79">
        <v>0</v>
      </c>
      <c r="H21" s="79">
        <v>30000</v>
      </c>
      <c r="I21" s="248">
        <v>6000</v>
      </c>
      <c r="J21" s="248">
        <v>30000</v>
      </c>
      <c r="K21" s="96"/>
      <c r="L21" s="97">
        <v>0.01</v>
      </c>
      <c r="M21" s="97">
        <f t="shared" ref="M21:P21" si="20">L21</f>
        <v>0.01</v>
      </c>
      <c r="N21" s="97">
        <f t="shared" si="20"/>
        <v>0.01</v>
      </c>
      <c r="O21" s="97">
        <f t="shared" si="20"/>
        <v>0.01</v>
      </c>
      <c r="P21" s="97">
        <f t="shared" si="20"/>
        <v>0.01</v>
      </c>
      <c r="R21" s="248">
        <f t="shared" si="18"/>
        <v>30300</v>
      </c>
      <c r="S21" s="248">
        <f t="shared" si="3"/>
        <v>30603</v>
      </c>
      <c r="T21" s="248">
        <f t="shared" si="4"/>
        <v>30909.03</v>
      </c>
      <c r="U21" s="248">
        <f t="shared" si="5"/>
        <v>31218.120299999999</v>
      </c>
      <c r="V21" s="248">
        <f t="shared" si="6"/>
        <v>31530.301502999999</v>
      </c>
    </row>
    <row r="22" spans="1:22" ht="15" x14ac:dyDescent="0.25">
      <c r="B22" s="77" t="s">
        <v>271</v>
      </c>
      <c r="C22" s="77" t="s">
        <v>272</v>
      </c>
      <c r="D22" s="79">
        <v>70.56</v>
      </c>
      <c r="E22" s="79">
        <v>1667.38</v>
      </c>
      <c r="F22" s="79">
        <v>798.98</v>
      </c>
      <c r="G22" s="79">
        <v>876.73</v>
      </c>
      <c r="H22" s="79">
        <v>4390</v>
      </c>
      <c r="I22" s="248">
        <v>4750</v>
      </c>
      <c r="J22" s="248">
        <v>1990</v>
      </c>
      <c r="K22" s="96"/>
      <c r="L22" s="97">
        <v>0.01</v>
      </c>
      <c r="M22" s="97">
        <f t="shared" ref="M22:P22" si="21">L22</f>
        <v>0.01</v>
      </c>
      <c r="N22" s="97">
        <f t="shared" si="21"/>
        <v>0.01</v>
      </c>
      <c r="O22" s="97">
        <f t="shared" si="21"/>
        <v>0.01</v>
      </c>
      <c r="P22" s="97">
        <f t="shared" si="21"/>
        <v>0.01</v>
      </c>
      <c r="R22" s="248">
        <f t="shared" si="18"/>
        <v>2009.9</v>
      </c>
      <c r="S22" s="248">
        <f t="shared" si="3"/>
        <v>2029.999</v>
      </c>
      <c r="T22" s="248">
        <f t="shared" si="4"/>
        <v>2050.2989900000002</v>
      </c>
      <c r="U22" s="248">
        <f t="shared" si="5"/>
        <v>2070.8019799000003</v>
      </c>
      <c r="V22" s="248">
        <f t="shared" si="6"/>
        <v>2091.5099996990002</v>
      </c>
    </row>
    <row r="23" spans="1:22" ht="15" x14ac:dyDescent="0.25">
      <c r="B23" s="77" t="s">
        <v>273</v>
      </c>
      <c r="C23" s="77" t="s">
        <v>274</v>
      </c>
      <c r="D23" s="79">
        <v>22152</v>
      </c>
      <c r="E23" s="79">
        <v>11077</v>
      </c>
      <c r="F23" s="79">
        <v>15960</v>
      </c>
      <c r="G23" s="79">
        <v>15958</v>
      </c>
      <c r="H23" s="79">
        <v>16650</v>
      </c>
      <c r="I23" s="248">
        <v>17190</v>
      </c>
      <c r="J23" s="248">
        <v>16850</v>
      </c>
      <c r="K23" s="96"/>
      <c r="L23" s="97">
        <v>0.01</v>
      </c>
      <c r="M23" s="97">
        <f t="shared" ref="M23:P23" si="22">L23</f>
        <v>0.01</v>
      </c>
      <c r="N23" s="97">
        <f t="shared" si="22"/>
        <v>0.01</v>
      </c>
      <c r="O23" s="97">
        <f t="shared" si="22"/>
        <v>0.01</v>
      </c>
      <c r="P23" s="97">
        <f t="shared" si="22"/>
        <v>0.01</v>
      </c>
      <c r="R23" s="248">
        <f t="shared" si="18"/>
        <v>17018.5</v>
      </c>
      <c r="S23" s="248">
        <f t="shared" si="3"/>
        <v>17188.685000000001</v>
      </c>
      <c r="T23" s="248">
        <f t="shared" si="4"/>
        <v>17360.57185</v>
      </c>
      <c r="U23" s="248">
        <f t="shared" si="5"/>
        <v>17534.177568499999</v>
      </c>
      <c r="V23" s="248">
        <f t="shared" si="6"/>
        <v>17709.519344184999</v>
      </c>
    </row>
    <row r="24" spans="1:22" ht="15" x14ac:dyDescent="0.25">
      <c r="B24" s="77" t="s">
        <v>275</v>
      </c>
      <c r="C24" s="77" t="s">
        <v>276</v>
      </c>
      <c r="D24" s="79">
        <v>440</v>
      </c>
      <c r="E24" s="79">
        <v>145</v>
      </c>
      <c r="F24" s="79">
        <v>1305</v>
      </c>
      <c r="G24" s="79">
        <v>1260</v>
      </c>
      <c r="H24" s="79">
        <v>1350</v>
      </c>
      <c r="I24" s="248">
        <v>570</v>
      </c>
      <c r="J24" s="248">
        <v>1700</v>
      </c>
      <c r="K24" s="96"/>
      <c r="L24" s="97">
        <v>0.01</v>
      </c>
      <c r="M24" s="97">
        <f t="shared" ref="M24:P24" si="23">L24</f>
        <v>0.01</v>
      </c>
      <c r="N24" s="97">
        <f t="shared" si="23"/>
        <v>0.01</v>
      </c>
      <c r="O24" s="97">
        <f t="shared" si="23"/>
        <v>0.01</v>
      </c>
      <c r="P24" s="97">
        <f t="shared" si="23"/>
        <v>0.01</v>
      </c>
      <c r="R24" s="248">
        <f t="shared" si="18"/>
        <v>1717</v>
      </c>
      <c r="S24" s="248">
        <f t="shared" si="3"/>
        <v>1734.17</v>
      </c>
      <c r="T24" s="248">
        <f t="shared" si="4"/>
        <v>1751.5117</v>
      </c>
      <c r="U24" s="248">
        <f t="shared" si="5"/>
        <v>1769.0268169999999</v>
      </c>
      <c r="V24" s="248">
        <f t="shared" si="6"/>
        <v>1786.71708517</v>
      </c>
    </row>
    <row r="25" spans="1:22" ht="15" x14ac:dyDescent="0.25">
      <c r="B25" s="77" t="s">
        <v>2178</v>
      </c>
      <c r="C25" s="77" t="s">
        <v>486</v>
      </c>
      <c r="D25" s="79">
        <v>0</v>
      </c>
      <c r="E25" s="79">
        <v>0</v>
      </c>
      <c r="F25" s="79">
        <v>750</v>
      </c>
      <c r="G25" s="79">
        <v>0</v>
      </c>
      <c r="H25" s="79">
        <v>0</v>
      </c>
      <c r="I25" s="248"/>
      <c r="J25" s="248"/>
      <c r="K25" s="96"/>
      <c r="L25" s="97">
        <v>0.01</v>
      </c>
      <c r="M25" s="97">
        <f t="shared" ref="M25:P25" si="24">L25</f>
        <v>0.01</v>
      </c>
      <c r="N25" s="97">
        <f t="shared" si="24"/>
        <v>0.01</v>
      </c>
      <c r="O25" s="97">
        <f t="shared" si="24"/>
        <v>0.01</v>
      </c>
      <c r="P25" s="97">
        <f t="shared" si="24"/>
        <v>0.01</v>
      </c>
      <c r="R25" s="248">
        <f t="shared" si="18"/>
        <v>0</v>
      </c>
      <c r="S25" s="248">
        <f t="shared" si="3"/>
        <v>0</v>
      </c>
      <c r="T25" s="248">
        <f t="shared" si="4"/>
        <v>0</v>
      </c>
      <c r="U25" s="248">
        <f t="shared" si="5"/>
        <v>0</v>
      </c>
      <c r="V25" s="248">
        <f t="shared" si="6"/>
        <v>0</v>
      </c>
    </row>
    <row r="26" spans="1:22" ht="15" x14ac:dyDescent="0.25">
      <c r="B26" s="77" t="s">
        <v>279</v>
      </c>
      <c r="C26" s="77" t="s">
        <v>280</v>
      </c>
      <c r="D26" s="79">
        <v>89275</v>
      </c>
      <c r="E26" s="79">
        <v>87090</v>
      </c>
      <c r="F26" s="79">
        <v>87311.21</v>
      </c>
      <c r="G26" s="79">
        <v>87370</v>
      </c>
      <c r="H26" s="79">
        <v>92700</v>
      </c>
      <c r="I26" s="248">
        <v>92700</v>
      </c>
      <c r="J26" s="248">
        <v>93500</v>
      </c>
      <c r="K26" s="96"/>
      <c r="L26" s="97">
        <v>0.01</v>
      </c>
      <c r="M26" s="97">
        <f t="shared" ref="M26:P26" si="25">L26</f>
        <v>0.01</v>
      </c>
      <c r="N26" s="97">
        <f t="shared" si="25"/>
        <v>0.01</v>
      </c>
      <c r="O26" s="97">
        <f t="shared" si="25"/>
        <v>0.01</v>
      </c>
      <c r="P26" s="97">
        <f t="shared" si="25"/>
        <v>0.01</v>
      </c>
      <c r="R26" s="248">
        <f t="shared" si="18"/>
        <v>94435</v>
      </c>
      <c r="S26" s="248">
        <f t="shared" si="3"/>
        <v>95379.35</v>
      </c>
      <c r="T26" s="248">
        <f t="shared" si="4"/>
        <v>96333.143500000006</v>
      </c>
      <c r="U26" s="248">
        <f t="shared" si="5"/>
        <v>97296.474935000006</v>
      </c>
      <c r="V26" s="248">
        <f t="shared" si="6"/>
        <v>98269.43968435</v>
      </c>
    </row>
    <row r="27" spans="1:22" ht="15" x14ac:dyDescent="0.25">
      <c r="B27" s="77" t="s">
        <v>281</v>
      </c>
      <c r="C27" s="77" t="s">
        <v>282</v>
      </c>
      <c r="D27" s="79">
        <v>21675.02</v>
      </c>
      <c r="E27" s="79">
        <v>16593.71</v>
      </c>
      <c r="F27" s="79">
        <v>5764.1</v>
      </c>
      <c r="G27" s="79">
        <v>5884.96</v>
      </c>
      <c r="H27" s="79">
        <v>20500</v>
      </c>
      <c r="I27" s="248">
        <v>3100</v>
      </c>
      <c r="J27" s="248">
        <v>20500</v>
      </c>
      <c r="K27" s="96"/>
      <c r="L27" s="97">
        <v>0.01</v>
      </c>
      <c r="M27" s="97">
        <f t="shared" ref="M27:P27" si="26">L27</f>
        <v>0.01</v>
      </c>
      <c r="N27" s="97">
        <f t="shared" si="26"/>
        <v>0.01</v>
      </c>
      <c r="O27" s="97">
        <f t="shared" si="26"/>
        <v>0.01</v>
      </c>
      <c r="P27" s="97">
        <f t="shared" si="26"/>
        <v>0.01</v>
      </c>
      <c r="R27" s="248">
        <f t="shared" si="18"/>
        <v>20705</v>
      </c>
      <c r="S27" s="248">
        <f t="shared" si="3"/>
        <v>20912.05</v>
      </c>
      <c r="T27" s="248">
        <f t="shared" si="4"/>
        <v>21121.1705</v>
      </c>
      <c r="U27" s="248">
        <f t="shared" si="5"/>
        <v>21332.382205000002</v>
      </c>
      <c r="V27" s="248">
        <f t="shared" si="6"/>
        <v>21545.706027050001</v>
      </c>
    </row>
    <row r="28" spans="1:22" x14ac:dyDescent="0.2">
      <c r="A28" s="350" t="s">
        <v>2023</v>
      </c>
      <c r="B28" s="350"/>
      <c r="C28" s="350"/>
      <c r="D28" s="102">
        <f t="shared" ref="D28:H28" si="27">SUM(D19:D27)</f>
        <v>134162.57999999999</v>
      </c>
      <c r="E28" s="102">
        <f t="shared" si="27"/>
        <v>142712.09</v>
      </c>
      <c r="F28" s="102">
        <f t="shared" si="27"/>
        <v>112324.81000000001</v>
      </c>
      <c r="G28" s="102">
        <f t="shared" si="27"/>
        <v>111349.69</v>
      </c>
      <c r="H28" s="102">
        <f t="shared" si="27"/>
        <v>165590</v>
      </c>
      <c r="I28" s="102">
        <f t="shared" ref="I28:J28" si="28">SUM(I19:I27)</f>
        <v>124310</v>
      </c>
      <c r="J28" s="102">
        <f t="shared" si="28"/>
        <v>164540</v>
      </c>
      <c r="K28" s="96"/>
      <c r="L28" s="97"/>
      <c r="M28" s="97"/>
      <c r="N28" s="97"/>
      <c r="O28" s="97"/>
      <c r="P28" s="97"/>
      <c r="R28" s="102">
        <f t="shared" ref="R28:V28" si="29">SUM(R19:R27)</f>
        <v>166185.4</v>
      </c>
      <c r="S28" s="102">
        <f t="shared" si="29"/>
        <v>167847.25399999999</v>
      </c>
      <c r="T28" s="102">
        <f t="shared" si="29"/>
        <v>169525.72654</v>
      </c>
      <c r="U28" s="102">
        <f t="shared" si="29"/>
        <v>171220.9838054</v>
      </c>
      <c r="V28" s="102">
        <f t="shared" si="29"/>
        <v>172933.193643454</v>
      </c>
    </row>
    <row r="29" spans="1:22" x14ac:dyDescent="0.2">
      <c r="A29" s="352" t="s">
        <v>283</v>
      </c>
      <c r="B29" s="352"/>
      <c r="C29" s="352"/>
      <c r="D29" s="103">
        <f t="shared" ref="D29:H29" si="30">D14+D17+D28</f>
        <v>134581.40999999997</v>
      </c>
      <c r="E29" s="103">
        <f t="shared" si="30"/>
        <v>143367.97</v>
      </c>
      <c r="F29" s="103">
        <f t="shared" si="30"/>
        <v>119980.96</v>
      </c>
      <c r="G29" s="103">
        <f t="shared" si="30"/>
        <v>114794.38</v>
      </c>
      <c r="H29" s="103">
        <f t="shared" si="30"/>
        <v>171440</v>
      </c>
      <c r="I29" s="103">
        <f t="shared" ref="I29:J29" si="31">I14+I17+I28</f>
        <v>127630</v>
      </c>
      <c r="J29" s="103">
        <f t="shared" si="31"/>
        <v>168140</v>
      </c>
      <c r="K29" s="96"/>
      <c r="L29" s="97"/>
      <c r="M29" s="97"/>
      <c r="N29" s="97"/>
      <c r="O29" s="97"/>
      <c r="P29" s="97"/>
      <c r="R29" s="103">
        <f t="shared" ref="R29:V29" si="32">R14+R17+R28</f>
        <v>169821.4</v>
      </c>
      <c r="S29" s="103">
        <f t="shared" si="32"/>
        <v>171519.61399999997</v>
      </c>
      <c r="T29" s="103">
        <f t="shared" si="32"/>
        <v>173234.81014000002</v>
      </c>
      <c r="U29" s="103">
        <f t="shared" si="32"/>
        <v>174967.1582414</v>
      </c>
      <c r="V29" s="103">
        <f t="shared" si="32"/>
        <v>176716.82982381398</v>
      </c>
    </row>
    <row r="30" spans="1:22" ht="15" x14ac:dyDescent="0.25">
      <c r="A30" s="351" t="s">
        <v>284</v>
      </c>
      <c r="B30" s="351"/>
      <c r="C30" s="351"/>
      <c r="I30" s="248"/>
      <c r="J30" s="248"/>
      <c r="L30" s="97"/>
      <c r="M30" s="97"/>
      <c r="N30" s="97"/>
      <c r="O30" s="97"/>
      <c r="P30" s="97"/>
      <c r="R30" s="248"/>
      <c r="S30" s="248"/>
      <c r="T30" s="248"/>
      <c r="U30" s="248"/>
      <c r="V30" s="248"/>
    </row>
    <row r="31" spans="1:22" ht="15" x14ac:dyDescent="0.25">
      <c r="A31" s="348" t="s">
        <v>2024</v>
      </c>
      <c r="B31" s="348"/>
      <c r="C31" s="348"/>
      <c r="I31" s="248"/>
      <c r="J31" s="248"/>
      <c r="L31" s="97"/>
      <c r="M31" s="97"/>
      <c r="N31" s="97"/>
      <c r="O31" s="97"/>
      <c r="P31" s="97"/>
      <c r="R31" s="248"/>
      <c r="S31" s="248"/>
      <c r="T31" s="248"/>
      <c r="U31" s="248"/>
      <c r="V31" s="248"/>
    </row>
    <row r="32" spans="1:22" ht="15" x14ac:dyDescent="0.25">
      <c r="B32" s="77" t="s">
        <v>2179</v>
      </c>
      <c r="C32" s="77" t="s">
        <v>1883</v>
      </c>
      <c r="D32" s="79">
        <v>0</v>
      </c>
      <c r="E32" s="79">
        <v>0</v>
      </c>
      <c r="F32" s="79">
        <v>4029.08</v>
      </c>
      <c r="G32" s="79">
        <v>1700.44</v>
      </c>
      <c r="H32" s="79">
        <v>0</v>
      </c>
      <c r="I32" s="248"/>
      <c r="J32" s="248"/>
      <c r="K32" s="96"/>
      <c r="L32" s="97"/>
      <c r="M32" s="97"/>
      <c r="N32" s="97"/>
      <c r="O32" s="97"/>
      <c r="P32" s="97"/>
      <c r="R32" s="248"/>
      <c r="S32" s="248"/>
      <c r="T32" s="248"/>
      <c r="U32" s="248"/>
      <c r="V32" s="248"/>
    </row>
    <row r="33" spans="2:22" ht="15" x14ac:dyDescent="0.25">
      <c r="B33" s="77" t="s">
        <v>285</v>
      </c>
      <c r="C33" s="77" t="s">
        <v>286</v>
      </c>
      <c r="D33" s="79">
        <v>542187.11</v>
      </c>
      <c r="E33" s="79">
        <v>626307.01</v>
      </c>
      <c r="F33" s="79">
        <v>653167.25</v>
      </c>
      <c r="G33" s="79">
        <v>681306.52</v>
      </c>
      <c r="H33" s="79">
        <v>702650</v>
      </c>
      <c r="I33" s="248">
        <v>709098</v>
      </c>
      <c r="J33" s="248">
        <v>747451</v>
      </c>
      <c r="K33" s="96"/>
      <c r="L33" s="97">
        <v>0.03</v>
      </c>
      <c r="M33" s="97">
        <f>L33</f>
        <v>0.03</v>
      </c>
      <c r="N33" s="97">
        <f t="shared" ref="N33:P33" si="33">M33</f>
        <v>0.03</v>
      </c>
      <c r="O33" s="97">
        <f t="shared" si="33"/>
        <v>0.03</v>
      </c>
      <c r="P33" s="97">
        <f t="shared" si="33"/>
        <v>0.03</v>
      </c>
      <c r="R33" s="248">
        <f t="shared" ref="R33:R54" si="34">J33*(1+L33)</f>
        <v>769874.53</v>
      </c>
      <c r="S33" s="248">
        <f t="shared" si="3"/>
        <v>792970.7659</v>
      </c>
      <c r="T33" s="248">
        <f t="shared" si="4"/>
        <v>816759.88887700008</v>
      </c>
      <c r="U33" s="248">
        <f t="shared" si="5"/>
        <v>841262.68554331013</v>
      </c>
      <c r="V33" s="248">
        <f t="shared" si="6"/>
        <v>866500.56610960944</v>
      </c>
    </row>
    <row r="34" spans="2:22" ht="15" x14ac:dyDescent="0.25">
      <c r="B34" s="77" t="s">
        <v>287</v>
      </c>
      <c r="C34" s="77" t="s">
        <v>288</v>
      </c>
      <c r="D34" s="79">
        <v>18049.509999999998</v>
      </c>
      <c r="E34" s="79">
        <v>19140.66</v>
      </c>
      <c r="F34" s="79">
        <v>18428.64</v>
      </c>
      <c r="G34" s="79">
        <v>13072.53</v>
      </c>
      <c r="H34" s="79">
        <v>9600</v>
      </c>
      <c r="I34" s="248">
        <v>16192</v>
      </c>
      <c r="J34" s="248">
        <v>16800</v>
      </c>
      <c r="K34" s="96"/>
      <c r="L34" s="97">
        <v>0</v>
      </c>
      <c r="M34" s="97">
        <v>0</v>
      </c>
      <c r="N34" s="97">
        <v>0</v>
      </c>
      <c r="O34" s="97">
        <f t="shared" ref="O34:P34" si="35">N34</f>
        <v>0</v>
      </c>
      <c r="P34" s="97">
        <f t="shared" si="35"/>
        <v>0</v>
      </c>
      <c r="R34" s="248">
        <f t="shared" si="34"/>
        <v>16800</v>
      </c>
      <c r="S34" s="248">
        <f t="shared" si="3"/>
        <v>16800</v>
      </c>
      <c r="T34" s="248">
        <f t="shared" si="4"/>
        <v>16800</v>
      </c>
      <c r="U34" s="248">
        <f t="shared" si="5"/>
        <v>16800</v>
      </c>
      <c r="V34" s="248">
        <f t="shared" si="6"/>
        <v>16800</v>
      </c>
    </row>
    <row r="35" spans="2:22" ht="15" x14ac:dyDescent="0.25">
      <c r="B35" s="77" t="s">
        <v>291</v>
      </c>
      <c r="C35" s="77" t="s">
        <v>292</v>
      </c>
      <c r="D35" s="79">
        <v>1804.93</v>
      </c>
      <c r="E35" s="79">
        <v>1809.87</v>
      </c>
      <c r="F35" s="79">
        <v>710.45</v>
      </c>
      <c r="G35" s="79">
        <v>0</v>
      </c>
      <c r="H35" s="79">
        <v>0</v>
      </c>
      <c r="I35" s="248"/>
      <c r="J35" s="248"/>
      <c r="K35" s="96"/>
      <c r="L35" s="97">
        <v>0</v>
      </c>
      <c r="M35" s="97">
        <v>0</v>
      </c>
      <c r="N35" s="97">
        <v>0</v>
      </c>
      <c r="O35" s="97">
        <f t="shared" ref="O35" si="36">N35</f>
        <v>0</v>
      </c>
      <c r="P35" s="97">
        <f t="shared" ref="P35" si="37">O35</f>
        <v>0</v>
      </c>
      <c r="R35" s="248">
        <f t="shared" si="34"/>
        <v>0</v>
      </c>
      <c r="S35" s="248">
        <f t="shared" si="3"/>
        <v>0</v>
      </c>
      <c r="T35" s="248">
        <f t="shared" si="4"/>
        <v>0</v>
      </c>
      <c r="U35" s="248">
        <f t="shared" si="5"/>
        <v>0</v>
      </c>
      <c r="V35" s="248">
        <f t="shared" si="6"/>
        <v>0</v>
      </c>
    </row>
    <row r="36" spans="2:22" ht="15" x14ac:dyDescent="0.25">
      <c r="B36" s="77" t="s">
        <v>293</v>
      </c>
      <c r="C36" s="77" t="s">
        <v>294</v>
      </c>
      <c r="D36" s="79">
        <v>842.63</v>
      </c>
      <c r="E36" s="79">
        <v>909.22</v>
      </c>
      <c r="F36" s="79">
        <v>2280.9</v>
      </c>
      <c r="G36" s="79">
        <v>2898.57</v>
      </c>
      <c r="H36" s="79">
        <v>3240</v>
      </c>
      <c r="I36" s="248">
        <v>3220</v>
      </c>
      <c r="J36" s="248">
        <v>3360</v>
      </c>
      <c r="K36" s="96"/>
      <c r="L36" s="97">
        <v>0</v>
      </c>
      <c r="M36" s="97">
        <v>0</v>
      </c>
      <c r="N36" s="97">
        <v>0</v>
      </c>
      <c r="O36" s="97">
        <f t="shared" ref="O36:P36" si="38">N36</f>
        <v>0</v>
      </c>
      <c r="P36" s="97">
        <f t="shared" si="38"/>
        <v>0</v>
      </c>
      <c r="R36" s="248">
        <f t="shared" si="34"/>
        <v>3360</v>
      </c>
      <c r="S36" s="248">
        <f t="shared" si="3"/>
        <v>3360</v>
      </c>
      <c r="T36" s="248">
        <f t="shared" si="4"/>
        <v>3360</v>
      </c>
      <c r="U36" s="248">
        <f t="shared" si="5"/>
        <v>3360</v>
      </c>
      <c r="V36" s="248">
        <f t="shared" si="6"/>
        <v>3360</v>
      </c>
    </row>
    <row r="37" spans="2:22" ht="15" x14ac:dyDescent="0.25">
      <c r="B37" s="77" t="s">
        <v>297</v>
      </c>
      <c r="C37" s="77" t="s">
        <v>298</v>
      </c>
      <c r="D37" s="79">
        <v>2440</v>
      </c>
      <c r="E37" s="79">
        <v>2535</v>
      </c>
      <c r="F37" s="79">
        <v>1465</v>
      </c>
      <c r="G37" s="79">
        <v>1351.67</v>
      </c>
      <c r="H37" s="79">
        <v>530</v>
      </c>
      <c r="I37" s="248">
        <v>0</v>
      </c>
      <c r="J37" s="248">
        <v>840</v>
      </c>
      <c r="K37" s="96"/>
      <c r="L37" s="97">
        <v>0.02</v>
      </c>
      <c r="M37" s="97">
        <f t="shared" ref="M37:P37" si="39">L37</f>
        <v>0.02</v>
      </c>
      <c r="N37" s="97">
        <f t="shared" si="39"/>
        <v>0.02</v>
      </c>
      <c r="O37" s="97">
        <f t="shared" si="39"/>
        <v>0.02</v>
      </c>
      <c r="P37" s="97">
        <f t="shared" si="39"/>
        <v>0.02</v>
      </c>
      <c r="R37" s="248">
        <f t="shared" si="34"/>
        <v>856.80000000000007</v>
      </c>
      <c r="S37" s="248">
        <f t="shared" si="3"/>
        <v>873.93600000000004</v>
      </c>
      <c r="T37" s="248">
        <f t="shared" si="4"/>
        <v>891.4147200000001</v>
      </c>
      <c r="U37" s="248">
        <f t="shared" si="5"/>
        <v>909.24301440000011</v>
      </c>
      <c r="V37" s="248">
        <f t="shared" si="6"/>
        <v>927.42787468800009</v>
      </c>
    </row>
    <row r="38" spans="2:22" ht="15" x14ac:dyDescent="0.25">
      <c r="B38" s="77" t="s">
        <v>299</v>
      </c>
      <c r="C38" s="77" t="s">
        <v>300</v>
      </c>
      <c r="D38" s="79">
        <v>343.21</v>
      </c>
      <c r="E38" s="79">
        <v>103.94</v>
      </c>
      <c r="F38" s="79">
        <v>503.29</v>
      </c>
      <c r="G38" s="79">
        <v>33.5</v>
      </c>
      <c r="H38" s="79">
        <v>500</v>
      </c>
      <c r="I38" s="248">
        <v>0</v>
      </c>
      <c r="J38" s="248">
        <v>500</v>
      </c>
      <c r="K38" s="96"/>
      <c r="L38" s="97">
        <v>0.01</v>
      </c>
      <c r="M38" s="97">
        <f t="shared" ref="M38:P38" si="40">L38</f>
        <v>0.01</v>
      </c>
      <c r="N38" s="97">
        <f t="shared" si="40"/>
        <v>0.01</v>
      </c>
      <c r="O38" s="97">
        <f t="shared" si="40"/>
        <v>0.01</v>
      </c>
      <c r="P38" s="97">
        <f t="shared" si="40"/>
        <v>0.01</v>
      </c>
      <c r="R38" s="248">
        <f t="shared" si="34"/>
        <v>505</v>
      </c>
      <c r="S38" s="248">
        <f t="shared" si="3"/>
        <v>510.05</v>
      </c>
      <c r="T38" s="248">
        <f t="shared" si="4"/>
        <v>515.15049999999997</v>
      </c>
      <c r="U38" s="248">
        <f t="shared" si="5"/>
        <v>520.30200500000001</v>
      </c>
      <c r="V38" s="248">
        <f t="shared" si="6"/>
        <v>525.50502504999997</v>
      </c>
    </row>
    <row r="39" spans="2:22" ht="15" x14ac:dyDescent="0.25">
      <c r="B39" s="77" t="s">
        <v>2180</v>
      </c>
      <c r="C39" s="77" t="s">
        <v>1772</v>
      </c>
      <c r="D39" s="79">
        <v>0</v>
      </c>
      <c r="E39" s="79">
        <v>0</v>
      </c>
      <c r="F39" s="79">
        <v>1434.57</v>
      </c>
      <c r="G39" s="79">
        <v>0</v>
      </c>
      <c r="H39" s="79">
        <v>0</v>
      </c>
      <c r="I39" s="248"/>
      <c r="J39" s="248"/>
      <c r="K39" s="96"/>
      <c r="L39" s="97">
        <v>0.01</v>
      </c>
      <c r="M39" s="97">
        <f t="shared" ref="M39:P39" si="41">L39</f>
        <v>0.01</v>
      </c>
      <c r="N39" s="97">
        <f t="shared" si="41"/>
        <v>0.01</v>
      </c>
      <c r="O39" s="97">
        <f t="shared" si="41"/>
        <v>0.01</v>
      </c>
      <c r="P39" s="97">
        <f t="shared" si="41"/>
        <v>0.01</v>
      </c>
      <c r="R39" s="248">
        <f t="shared" si="34"/>
        <v>0</v>
      </c>
      <c r="S39" s="248">
        <f t="shared" si="3"/>
        <v>0</v>
      </c>
      <c r="T39" s="248">
        <f t="shared" si="4"/>
        <v>0</v>
      </c>
      <c r="U39" s="248">
        <f t="shared" si="5"/>
        <v>0</v>
      </c>
      <c r="V39" s="248">
        <f t="shared" si="6"/>
        <v>0</v>
      </c>
    </row>
    <row r="40" spans="2:22" ht="25.5" x14ac:dyDescent="0.25">
      <c r="B40" s="77" t="s">
        <v>301</v>
      </c>
      <c r="C40" s="77" t="s">
        <v>302</v>
      </c>
      <c r="D40" s="79">
        <v>619.72</v>
      </c>
      <c r="E40" s="79">
        <v>661.82</v>
      </c>
      <c r="F40" s="79">
        <v>618.42999999999995</v>
      </c>
      <c r="G40" s="79">
        <v>1903.04</v>
      </c>
      <c r="H40" s="79">
        <v>700</v>
      </c>
      <c r="I40" s="248">
        <v>1965</v>
      </c>
      <c r="J40" s="248">
        <v>2150</v>
      </c>
      <c r="K40" s="96"/>
      <c r="L40" s="97">
        <v>0.01</v>
      </c>
      <c r="M40" s="97">
        <f t="shared" ref="M40:P40" si="42">L40</f>
        <v>0.01</v>
      </c>
      <c r="N40" s="97">
        <f t="shared" si="42"/>
        <v>0.01</v>
      </c>
      <c r="O40" s="97">
        <f t="shared" si="42"/>
        <v>0.01</v>
      </c>
      <c r="P40" s="97">
        <f t="shared" si="42"/>
        <v>0.01</v>
      </c>
      <c r="R40" s="248">
        <f t="shared" si="34"/>
        <v>2171.5</v>
      </c>
      <c r="S40" s="248">
        <f t="shared" si="3"/>
        <v>2193.2150000000001</v>
      </c>
      <c r="T40" s="248">
        <f t="shared" si="4"/>
        <v>2215.1471500000002</v>
      </c>
      <c r="U40" s="248">
        <f t="shared" si="5"/>
        <v>2237.2986215000001</v>
      </c>
      <c r="V40" s="248">
        <f t="shared" si="6"/>
        <v>2259.6716077149999</v>
      </c>
    </row>
    <row r="41" spans="2:22" ht="25.5" x14ac:dyDescent="0.25">
      <c r="B41" s="77" t="s">
        <v>303</v>
      </c>
      <c r="C41" s="77" t="s">
        <v>304</v>
      </c>
      <c r="D41" s="79">
        <v>2192.1</v>
      </c>
      <c r="E41" s="79">
        <v>2674.18</v>
      </c>
      <c r="F41" s="79">
        <v>3293.27</v>
      </c>
      <c r="G41" s="79">
        <v>2580.84</v>
      </c>
      <c r="H41" s="79">
        <v>2310</v>
      </c>
      <c r="I41" s="248">
        <v>2705</v>
      </c>
      <c r="J41" s="248">
        <v>2835</v>
      </c>
      <c r="K41" s="96"/>
      <c r="L41" s="97">
        <v>0.01</v>
      </c>
      <c r="M41" s="97">
        <f t="shared" ref="M41:P41" si="43">L41</f>
        <v>0.01</v>
      </c>
      <c r="N41" s="97">
        <f t="shared" si="43"/>
        <v>0.01</v>
      </c>
      <c r="O41" s="97">
        <f t="shared" si="43"/>
        <v>0.01</v>
      </c>
      <c r="P41" s="97">
        <f t="shared" si="43"/>
        <v>0.01</v>
      </c>
      <c r="R41" s="248">
        <f t="shared" si="34"/>
        <v>2863.35</v>
      </c>
      <c r="S41" s="248">
        <f t="shared" si="3"/>
        <v>2891.9834999999998</v>
      </c>
      <c r="T41" s="248">
        <f t="shared" si="4"/>
        <v>2920.903335</v>
      </c>
      <c r="U41" s="248">
        <f t="shared" si="5"/>
        <v>2950.11236835</v>
      </c>
      <c r="V41" s="248">
        <f t="shared" si="6"/>
        <v>2979.6134920334998</v>
      </c>
    </row>
    <row r="42" spans="2:22" ht="25.5" x14ac:dyDescent="0.25">
      <c r="B42" s="77" t="s">
        <v>305</v>
      </c>
      <c r="C42" s="77" t="s">
        <v>306</v>
      </c>
      <c r="D42" s="79">
        <v>56548.73</v>
      </c>
      <c r="E42" s="79">
        <v>59417.73</v>
      </c>
      <c r="F42" s="79">
        <v>47792.79</v>
      </c>
      <c r="G42" s="79">
        <v>39604.26</v>
      </c>
      <c r="H42" s="79">
        <v>39620</v>
      </c>
      <c r="I42" s="248">
        <v>39302</v>
      </c>
      <c r="J42" s="248">
        <v>44351</v>
      </c>
      <c r="K42" s="96"/>
      <c r="L42" s="97">
        <v>0.05</v>
      </c>
      <c r="M42" s="97">
        <f t="shared" ref="M42:P42" si="44">L42</f>
        <v>0.05</v>
      </c>
      <c r="N42" s="97">
        <f t="shared" si="44"/>
        <v>0.05</v>
      </c>
      <c r="O42" s="97">
        <f t="shared" si="44"/>
        <v>0.05</v>
      </c>
      <c r="P42" s="97">
        <f t="shared" si="44"/>
        <v>0.05</v>
      </c>
      <c r="R42" s="248">
        <f t="shared" si="34"/>
        <v>46568.55</v>
      </c>
      <c r="S42" s="248">
        <f t="shared" si="3"/>
        <v>48896.977500000008</v>
      </c>
      <c r="T42" s="248">
        <f t="shared" si="4"/>
        <v>51341.826375000011</v>
      </c>
      <c r="U42" s="248">
        <f t="shared" si="5"/>
        <v>53908.917693750016</v>
      </c>
      <c r="V42" s="248">
        <f t="shared" si="6"/>
        <v>56604.363578437522</v>
      </c>
    </row>
    <row r="43" spans="2:22" ht="25.5" x14ac:dyDescent="0.25">
      <c r="B43" s="77" t="s">
        <v>2025</v>
      </c>
      <c r="C43" s="77" t="s">
        <v>1865</v>
      </c>
      <c r="D43" s="79">
        <v>2500</v>
      </c>
      <c r="E43" s="79">
        <v>1269.6400000000001</v>
      </c>
      <c r="F43" s="79">
        <v>6562.5</v>
      </c>
      <c r="G43" s="79">
        <v>2055.86</v>
      </c>
      <c r="H43" s="79">
        <v>2000</v>
      </c>
      <c r="I43" s="248">
        <v>2000</v>
      </c>
      <c r="J43" s="248">
        <v>2000</v>
      </c>
      <c r="K43" s="96"/>
      <c r="L43" s="97">
        <v>0</v>
      </c>
      <c r="M43" s="97">
        <f t="shared" ref="M43:P43" si="45">L43</f>
        <v>0</v>
      </c>
      <c r="N43" s="97">
        <f t="shared" si="45"/>
        <v>0</v>
      </c>
      <c r="O43" s="97">
        <f t="shared" si="45"/>
        <v>0</v>
      </c>
      <c r="P43" s="97">
        <f t="shared" si="45"/>
        <v>0</v>
      </c>
      <c r="R43" s="248">
        <f t="shared" si="34"/>
        <v>2000</v>
      </c>
      <c r="S43" s="248">
        <f t="shared" si="3"/>
        <v>2000</v>
      </c>
      <c r="T43" s="248">
        <f t="shared" si="4"/>
        <v>2000</v>
      </c>
      <c r="U43" s="248">
        <f t="shared" si="5"/>
        <v>2000</v>
      </c>
      <c r="V43" s="248">
        <f t="shared" si="6"/>
        <v>2000</v>
      </c>
    </row>
    <row r="44" spans="2:22" ht="25.5" x14ac:dyDescent="0.25">
      <c r="B44" s="77" t="s">
        <v>307</v>
      </c>
      <c r="C44" s="77" t="s">
        <v>308</v>
      </c>
      <c r="D44" s="79">
        <v>1372.07</v>
      </c>
      <c r="E44" s="79">
        <v>1377.46</v>
      </c>
      <c r="F44" s="79">
        <v>1183.73</v>
      </c>
      <c r="G44" s="79">
        <v>677.46</v>
      </c>
      <c r="H44" s="79">
        <v>720</v>
      </c>
      <c r="I44" s="248">
        <v>720</v>
      </c>
      <c r="J44" s="248">
        <v>0</v>
      </c>
      <c r="K44" s="96"/>
      <c r="L44" s="97">
        <v>0.01</v>
      </c>
      <c r="M44" s="97">
        <f t="shared" ref="M44:P44" si="46">L44</f>
        <v>0.01</v>
      </c>
      <c r="N44" s="97">
        <f t="shared" si="46"/>
        <v>0.01</v>
      </c>
      <c r="O44" s="97">
        <f t="shared" si="46"/>
        <v>0.01</v>
      </c>
      <c r="P44" s="97">
        <f t="shared" si="46"/>
        <v>0.01</v>
      </c>
      <c r="R44" s="248">
        <f t="shared" si="34"/>
        <v>0</v>
      </c>
      <c r="S44" s="248">
        <f t="shared" si="3"/>
        <v>0</v>
      </c>
      <c r="T44" s="248">
        <f t="shared" si="4"/>
        <v>0</v>
      </c>
      <c r="U44" s="248">
        <f t="shared" si="5"/>
        <v>0</v>
      </c>
      <c r="V44" s="248">
        <f t="shared" si="6"/>
        <v>0</v>
      </c>
    </row>
    <row r="45" spans="2:22" ht="15" x14ac:dyDescent="0.25">
      <c r="B45" s="77" t="s">
        <v>309</v>
      </c>
      <c r="C45" s="77" t="s">
        <v>1897</v>
      </c>
      <c r="D45" s="79">
        <v>0</v>
      </c>
      <c r="E45" s="79">
        <v>-3231.66</v>
      </c>
      <c r="F45" s="79">
        <v>0</v>
      </c>
      <c r="G45" s="79">
        <v>0</v>
      </c>
      <c r="H45" s="79">
        <v>0</v>
      </c>
      <c r="I45" s="248"/>
      <c r="J45" s="248"/>
      <c r="K45" s="96"/>
      <c r="L45" s="97">
        <v>0.01</v>
      </c>
      <c r="M45" s="97">
        <f t="shared" ref="M45:P45" si="47">L45</f>
        <v>0.01</v>
      </c>
      <c r="N45" s="97">
        <f t="shared" si="47"/>
        <v>0.01</v>
      </c>
      <c r="O45" s="97">
        <f t="shared" si="47"/>
        <v>0.01</v>
      </c>
      <c r="P45" s="97">
        <f t="shared" si="47"/>
        <v>0.01</v>
      </c>
      <c r="R45" s="248">
        <f t="shared" si="34"/>
        <v>0</v>
      </c>
      <c r="S45" s="248">
        <f t="shared" si="3"/>
        <v>0</v>
      </c>
      <c r="T45" s="248">
        <f t="shared" si="4"/>
        <v>0</v>
      </c>
      <c r="U45" s="248">
        <f t="shared" si="5"/>
        <v>0</v>
      </c>
      <c r="V45" s="248">
        <f t="shared" si="6"/>
        <v>0</v>
      </c>
    </row>
    <row r="46" spans="2:22" ht="15" x14ac:dyDescent="0.25">
      <c r="B46" s="77" t="s">
        <v>310</v>
      </c>
      <c r="C46" s="77" t="s">
        <v>1899</v>
      </c>
      <c r="D46" s="79">
        <v>49944.78</v>
      </c>
      <c r="E46" s="79">
        <v>62735.34</v>
      </c>
      <c r="F46" s="79">
        <v>117235.27</v>
      </c>
      <c r="G46" s="79">
        <v>117006.27</v>
      </c>
      <c r="H46" s="79">
        <v>120720</v>
      </c>
      <c r="I46" s="248">
        <v>131618</v>
      </c>
      <c r="J46" s="248">
        <v>127538</v>
      </c>
      <c r="K46" s="96"/>
      <c r="L46" s="97">
        <v>0.05</v>
      </c>
      <c r="M46" s="97">
        <f t="shared" ref="M46:P46" si="48">L46</f>
        <v>0.05</v>
      </c>
      <c r="N46" s="97">
        <f t="shared" si="48"/>
        <v>0.05</v>
      </c>
      <c r="O46" s="97">
        <f t="shared" si="48"/>
        <v>0.05</v>
      </c>
      <c r="P46" s="97">
        <f t="shared" si="48"/>
        <v>0.05</v>
      </c>
      <c r="R46" s="248">
        <f t="shared" si="34"/>
        <v>133914.9</v>
      </c>
      <c r="S46" s="248">
        <f t="shared" si="3"/>
        <v>140610.64499999999</v>
      </c>
      <c r="T46" s="248">
        <f t="shared" si="4"/>
        <v>147641.17725000001</v>
      </c>
      <c r="U46" s="248">
        <f t="shared" si="5"/>
        <v>155023.23611250002</v>
      </c>
      <c r="V46" s="248">
        <f t="shared" si="6"/>
        <v>162774.39791812503</v>
      </c>
    </row>
    <row r="47" spans="2:22" ht="15" x14ac:dyDescent="0.25">
      <c r="B47" s="77" t="s">
        <v>311</v>
      </c>
      <c r="C47" s="77" t="s">
        <v>312</v>
      </c>
      <c r="D47" s="79">
        <v>35</v>
      </c>
      <c r="E47" s="79">
        <v>48</v>
      </c>
      <c r="F47" s="79">
        <v>48</v>
      </c>
      <c r="G47" s="79">
        <v>48</v>
      </c>
      <c r="H47" s="79">
        <v>0</v>
      </c>
      <c r="I47" s="248"/>
      <c r="J47" s="248"/>
      <c r="K47" s="96"/>
      <c r="L47" s="97">
        <v>0.01</v>
      </c>
      <c r="M47" s="97">
        <f t="shared" ref="M47:P47" si="49">L47</f>
        <v>0.01</v>
      </c>
      <c r="N47" s="97">
        <f t="shared" si="49"/>
        <v>0.01</v>
      </c>
      <c r="O47" s="97">
        <f t="shared" si="49"/>
        <v>0.01</v>
      </c>
      <c r="P47" s="97">
        <f t="shared" si="49"/>
        <v>0.01</v>
      </c>
      <c r="R47" s="248">
        <f t="shared" si="34"/>
        <v>0</v>
      </c>
      <c r="S47" s="248">
        <f t="shared" si="3"/>
        <v>0</v>
      </c>
      <c r="T47" s="248">
        <f t="shared" si="4"/>
        <v>0</v>
      </c>
      <c r="U47" s="248">
        <f t="shared" si="5"/>
        <v>0</v>
      </c>
      <c r="V47" s="248">
        <f t="shared" si="6"/>
        <v>0</v>
      </c>
    </row>
    <row r="48" spans="2:22" ht="15" x14ac:dyDescent="0.25">
      <c r="B48" s="77" t="s">
        <v>313</v>
      </c>
      <c r="C48" s="77" t="s">
        <v>314</v>
      </c>
      <c r="D48" s="79">
        <v>934.89</v>
      </c>
      <c r="E48" s="79">
        <v>819.19</v>
      </c>
      <c r="F48" s="79">
        <v>748.34</v>
      </c>
      <c r="G48" s="79">
        <v>482.87</v>
      </c>
      <c r="H48" s="79">
        <v>730</v>
      </c>
      <c r="I48" s="248">
        <v>787</v>
      </c>
      <c r="J48" s="248">
        <v>812</v>
      </c>
      <c r="K48" s="96"/>
      <c r="L48" s="97">
        <v>0.01</v>
      </c>
      <c r="M48" s="97">
        <f t="shared" ref="M48:P48" si="50">L48</f>
        <v>0.01</v>
      </c>
      <c r="N48" s="97">
        <f t="shared" si="50"/>
        <v>0.01</v>
      </c>
      <c r="O48" s="97">
        <f t="shared" si="50"/>
        <v>0.01</v>
      </c>
      <c r="P48" s="97">
        <f t="shared" si="50"/>
        <v>0.01</v>
      </c>
      <c r="R48" s="248">
        <f t="shared" si="34"/>
        <v>820.12</v>
      </c>
      <c r="S48" s="248">
        <f t="shared" si="3"/>
        <v>828.32119999999998</v>
      </c>
      <c r="T48" s="248">
        <f t="shared" si="4"/>
        <v>836.60441200000002</v>
      </c>
      <c r="U48" s="248">
        <f t="shared" si="5"/>
        <v>844.97045611999999</v>
      </c>
      <c r="V48" s="248">
        <f t="shared" si="6"/>
        <v>853.42016068119995</v>
      </c>
    </row>
    <row r="49" spans="1:22" ht="15" x14ac:dyDescent="0.25">
      <c r="B49" s="77" t="s">
        <v>315</v>
      </c>
      <c r="C49" s="77" t="s">
        <v>316</v>
      </c>
      <c r="D49" s="79">
        <v>54</v>
      </c>
      <c r="E49" s="79">
        <v>1008</v>
      </c>
      <c r="F49" s="79">
        <v>1008</v>
      </c>
      <c r="G49" s="79">
        <v>307.14</v>
      </c>
      <c r="H49" s="79">
        <v>580</v>
      </c>
      <c r="I49" s="248">
        <v>36</v>
      </c>
      <c r="J49" s="248">
        <v>576</v>
      </c>
      <c r="K49" s="96"/>
      <c r="L49" s="97">
        <v>0.01</v>
      </c>
      <c r="M49" s="97">
        <f t="shared" ref="M49:P49" si="51">L49</f>
        <v>0.01</v>
      </c>
      <c r="N49" s="97">
        <f t="shared" si="51"/>
        <v>0.01</v>
      </c>
      <c r="O49" s="97">
        <f t="shared" si="51"/>
        <v>0.01</v>
      </c>
      <c r="P49" s="97">
        <f t="shared" si="51"/>
        <v>0.01</v>
      </c>
      <c r="R49" s="248">
        <f t="shared" si="34"/>
        <v>581.76</v>
      </c>
      <c r="S49" s="248">
        <f t="shared" si="3"/>
        <v>587.57759999999996</v>
      </c>
      <c r="T49" s="248">
        <f t="shared" si="4"/>
        <v>593.45337599999993</v>
      </c>
      <c r="U49" s="248">
        <f t="shared" si="5"/>
        <v>599.38790975999996</v>
      </c>
      <c r="V49" s="248">
        <f t="shared" si="6"/>
        <v>605.38178885759999</v>
      </c>
    </row>
    <row r="50" spans="1:22" ht="15" x14ac:dyDescent="0.25">
      <c r="B50" s="77" t="s">
        <v>317</v>
      </c>
      <c r="C50" s="77" t="s">
        <v>2026</v>
      </c>
      <c r="D50" s="79">
        <v>7712.91</v>
      </c>
      <c r="E50" s="79">
        <v>9409.34</v>
      </c>
      <c r="F50" s="79">
        <v>10029.450000000001</v>
      </c>
      <c r="G50" s="79">
        <v>10006.9</v>
      </c>
      <c r="H50" s="79">
        <v>10380</v>
      </c>
      <c r="I50" s="248">
        <v>10953</v>
      </c>
      <c r="J50" s="248">
        <v>11150</v>
      </c>
      <c r="K50" s="96"/>
      <c r="L50" s="97">
        <v>0.01</v>
      </c>
      <c r="M50" s="97">
        <f t="shared" ref="M50:P50" si="52">L50</f>
        <v>0.01</v>
      </c>
      <c r="N50" s="97">
        <f t="shared" si="52"/>
        <v>0.01</v>
      </c>
      <c r="O50" s="97">
        <f t="shared" si="52"/>
        <v>0.01</v>
      </c>
      <c r="P50" s="97">
        <f t="shared" si="52"/>
        <v>0.01</v>
      </c>
      <c r="R50" s="248">
        <f t="shared" si="34"/>
        <v>11261.5</v>
      </c>
      <c r="S50" s="248">
        <f t="shared" si="3"/>
        <v>11374.115</v>
      </c>
      <c r="T50" s="248">
        <f t="shared" si="4"/>
        <v>11487.85615</v>
      </c>
      <c r="U50" s="248">
        <f t="shared" si="5"/>
        <v>11602.734711499999</v>
      </c>
      <c r="V50" s="248">
        <f t="shared" si="6"/>
        <v>11718.762058614999</v>
      </c>
    </row>
    <row r="51" spans="1:22" ht="15" x14ac:dyDescent="0.25">
      <c r="B51" s="77" t="s">
        <v>320</v>
      </c>
      <c r="C51" s="77" t="s">
        <v>321</v>
      </c>
      <c r="D51" s="79">
        <v>654</v>
      </c>
      <c r="E51" s="79">
        <v>660.1</v>
      </c>
      <c r="F51" s="79">
        <v>3818.89</v>
      </c>
      <c r="G51" s="79">
        <v>3635.3</v>
      </c>
      <c r="H51" s="79">
        <v>4290</v>
      </c>
      <c r="I51" s="248">
        <v>821</v>
      </c>
      <c r="J51" s="248">
        <v>1238</v>
      </c>
      <c r="K51" s="96"/>
      <c r="L51" s="97">
        <v>0.01</v>
      </c>
      <c r="M51" s="97">
        <f t="shared" ref="M51:P51" si="53">L51</f>
        <v>0.01</v>
      </c>
      <c r="N51" s="97">
        <f t="shared" si="53"/>
        <v>0.01</v>
      </c>
      <c r="O51" s="97">
        <f t="shared" si="53"/>
        <v>0.01</v>
      </c>
      <c r="P51" s="97">
        <f t="shared" si="53"/>
        <v>0.01</v>
      </c>
      <c r="R51" s="248">
        <f t="shared" si="34"/>
        <v>1250.3800000000001</v>
      </c>
      <c r="S51" s="248">
        <f t="shared" si="3"/>
        <v>1262.8838000000001</v>
      </c>
      <c r="T51" s="248">
        <f t="shared" si="4"/>
        <v>1275.5126380000002</v>
      </c>
      <c r="U51" s="248">
        <f t="shared" si="5"/>
        <v>1288.2677643800002</v>
      </c>
      <c r="V51" s="248">
        <f t="shared" si="6"/>
        <v>1301.1504420238002</v>
      </c>
    </row>
    <row r="52" spans="1:22" ht="15" x14ac:dyDescent="0.25">
      <c r="B52" s="77" t="s">
        <v>322</v>
      </c>
      <c r="C52" s="77" t="s">
        <v>323</v>
      </c>
      <c r="D52" s="79">
        <v>18.95</v>
      </c>
      <c r="E52" s="79">
        <v>0</v>
      </c>
      <c r="F52" s="79">
        <v>18.95</v>
      </c>
      <c r="G52" s="79">
        <v>18.95</v>
      </c>
      <c r="H52" s="79">
        <v>0</v>
      </c>
      <c r="I52" s="248"/>
      <c r="J52" s="248"/>
      <c r="K52" s="96"/>
      <c r="L52" s="97">
        <v>0.01</v>
      </c>
      <c r="M52" s="97">
        <f t="shared" ref="M52:P52" si="54">L52</f>
        <v>0.01</v>
      </c>
      <c r="N52" s="97">
        <f t="shared" si="54"/>
        <v>0.01</v>
      </c>
      <c r="O52" s="97">
        <f t="shared" si="54"/>
        <v>0.01</v>
      </c>
      <c r="P52" s="97">
        <f t="shared" si="54"/>
        <v>0.01</v>
      </c>
      <c r="R52" s="248">
        <f t="shared" si="34"/>
        <v>0</v>
      </c>
      <c r="S52" s="248">
        <f t="shared" si="3"/>
        <v>0</v>
      </c>
      <c r="T52" s="248">
        <f t="shared" si="4"/>
        <v>0</v>
      </c>
      <c r="U52" s="248">
        <f t="shared" si="5"/>
        <v>0</v>
      </c>
      <c r="V52" s="248">
        <f t="shared" si="6"/>
        <v>0</v>
      </c>
    </row>
    <row r="53" spans="1:22" ht="15" x14ac:dyDescent="0.25">
      <c r="B53" s="77" t="s">
        <v>324</v>
      </c>
      <c r="C53" s="77" t="s">
        <v>325</v>
      </c>
      <c r="D53" s="79">
        <v>2000</v>
      </c>
      <c r="E53" s="79">
        <v>2000</v>
      </c>
      <c r="F53" s="79">
        <v>3000</v>
      </c>
      <c r="G53" s="79">
        <v>1500</v>
      </c>
      <c r="H53" s="79">
        <v>0</v>
      </c>
      <c r="I53" s="248"/>
      <c r="J53" s="248"/>
      <c r="K53" s="96"/>
      <c r="L53" s="97">
        <v>0.01</v>
      </c>
      <c r="M53" s="97">
        <f t="shared" ref="M53:P53" si="55">L53</f>
        <v>0.01</v>
      </c>
      <c r="N53" s="97">
        <f t="shared" si="55"/>
        <v>0.01</v>
      </c>
      <c r="O53" s="97">
        <f t="shared" si="55"/>
        <v>0.01</v>
      </c>
      <c r="P53" s="97">
        <f t="shared" si="55"/>
        <v>0.01</v>
      </c>
      <c r="R53" s="248">
        <f t="shared" si="34"/>
        <v>0</v>
      </c>
      <c r="S53" s="248">
        <f t="shared" si="3"/>
        <v>0</v>
      </c>
      <c r="T53" s="248">
        <f t="shared" si="4"/>
        <v>0</v>
      </c>
      <c r="U53" s="248">
        <f t="shared" si="5"/>
        <v>0</v>
      </c>
      <c r="V53" s="248">
        <f t="shared" si="6"/>
        <v>0</v>
      </c>
    </row>
    <row r="54" spans="1:22" ht="15" x14ac:dyDescent="0.25">
      <c r="B54" s="77" t="s">
        <v>326</v>
      </c>
      <c r="C54" s="77" t="s">
        <v>327</v>
      </c>
      <c r="D54" s="79">
        <v>9122</v>
      </c>
      <c r="E54" s="79">
        <v>8476.86</v>
      </c>
      <c r="F54" s="79">
        <v>3880.55</v>
      </c>
      <c r="G54" s="79">
        <v>4833.12</v>
      </c>
      <c r="H54" s="79">
        <v>4850</v>
      </c>
      <c r="I54" s="248">
        <v>5146</v>
      </c>
      <c r="J54" s="248">
        <v>5150</v>
      </c>
      <c r="K54" s="96"/>
      <c r="L54" s="97">
        <v>0.01</v>
      </c>
      <c r="M54" s="97">
        <f t="shared" ref="M54:P54" si="56">L54</f>
        <v>0.01</v>
      </c>
      <c r="N54" s="97">
        <f t="shared" si="56"/>
        <v>0.01</v>
      </c>
      <c r="O54" s="97">
        <f t="shared" si="56"/>
        <v>0.01</v>
      </c>
      <c r="P54" s="97">
        <f t="shared" si="56"/>
        <v>0.01</v>
      </c>
      <c r="R54" s="248">
        <f t="shared" si="34"/>
        <v>5201.5</v>
      </c>
      <c r="S54" s="248">
        <f t="shared" si="3"/>
        <v>5253.5150000000003</v>
      </c>
      <c r="T54" s="248">
        <f t="shared" si="4"/>
        <v>5306.05015</v>
      </c>
      <c r="U54" s="248">
        <f t="shared" si="5"/>
        <v>5359.1106515000001</v>
      </c>
      <c r="V54" s="248">
        <f t="shared" si="6"/>
        <v>5412.7017580150005</v>
      </c>
    </row>
    <row r="55" spans="1:22" x14ac:dyDescent="0.2">
      <c r="A55" s="350" t="s">
        <v>2027</v>
      </c>
      <c r="B55" s="350"/>
      <c r="C55" s="350"/>
      <c r="D55" s="102">
        <f t="shared" ref="D55:J55" si="57">SUM(D32:D54)</f>
        <v>699376.53999999992</v>
      </c>
      <c r="E55" s="102">
        <f t="shared" si="57"/>
        <v>798131.69999999972</v>
      </c>
      <c r="F55" s="102">
        <f t="shared" si="57"/>
        <v>881257.35</v>
      </c>
      <c r="G55" s="102">
        <f t="shared" si="57"/>
        <v>885023.24</v>
      </c>
      <c r="H55" s="102">
        <f t="shared" si="57"/>
        <v>903420</v>
      </c>
      <c r="I55" s="102">
        <f t="shared" si="57"/>
        <v>924563</v>
      </c>
      <c r="J55" s="102">
        <f t="shared" si="57"/>
        <v>966751</v>
      </c>
      <c r="K55" s="96"/>
      <c r="L55" s="97"/>
      <c r="M55" s="97"/>
      <c r="N55" s="97"/>
      <c r="O55" s="97"/>
      <c r="P55" s="97"/>
      <c r="R55" s="102">
        <f t="shared" ref="R55:V55" si="58">SUM(R32:R54)</f>
        <v>998029.89000000013</v>
      </c>
      <c r="S55" s="102">
        <f t="shared" si="58"/>
        <v>1030413.9855</v>
      </c>
      <c r="T55" s="102">
        <f t="shared" si="58"/>
        <v>1063944.9849330003</v>
      </c>
      <c r="U55" s="102">
        <f t="shared" si="58"/>
        <v>1098666.2668520701</v>
      </c>
      <c r="V55" s="102">
        <f t="shared" si="58"/>
        <v>1134622.9618138508</v>
      </c>
    </row>
    <row r="56" spans="1:22" ht="15" x14ac:dyDescent="0.25">
      <c r="A56" s="348" t="s">
        <v>2020</v>
      </c>
      <c r="B56" s="348"/>
      <c r="C56" s="348"/>
      <c r="I56" s="248"/>
      <c r="J56" s="248"/>
      <c r="L56" s="97"/>
      <c r="M56" s="97"/>
      <c r="N56" s="97"/>
      <c r="O56" s="97"/>
      <c r="P56" s="97"/>
      <c r="R56" s="248"/>
      <c r="S56" s="248"/>
      <c r="T56" s="248"/>
      <c r="U56" s="248"/>
      <c r="V56" s="248"/>
    </row>
    <row r="57" spans="1:22" ht="15" x14ac:dyDescent="0.25">
      <c r="B57" s="77" t="s">
        <v>328</v>
      </c>
      <c r="C57" s="77" t="s">
        <v>262</v>
      </c>
      <c r="D57" s="79">
        <v>2574.25</v>
      </c>
      <c r="E57" s="79">
        <v>1715.57</v>
      </c>
      <c r="F57" s="79">
        <v>3355.95</v>
      </c>
      <c r="G57" s="79">
        <v>6470.32</v>
      </c>
      <c r="H57" s="79">
        <v>4400</v>
      </c>
      <c r="I57" s="248">
        <v>2499</v>
      </c>
      <c r="J57" s="248">
        <v>4000</v>
      </c>
      <c r="K57" s="96"/>
      <c r="L57" s="97">
        <v>0.01</v>
      </c>
      <c r="M57" s="97">
        <f t="shared" ref="M57:P57" si="59">L57</f>
        <v>0.01</v>
      </c>
      <c r="N57" s="97">
        <f t="shared" si="59"/>
        <v>0.01</v>
      </c>
      <c r="O57" s="97">
        <f t="shared" si="59"/>
        <v>0.01</v>
      </c>
      <c r="P57" s="97">
        <f t="shared" si="59"/>
        <v>0.01</v>
      </c>
      <c r="R57" s="248">
        <f t="shared" ref="R57:R64" si="60">J57*(1+L57)</f>
        <v>4040</v>
      </c>
      <c r="S57" s="248">
        <f t="shared" si="3"/>
        <v>4080.4</v>
      </c>
      <c r="T57" s="248">
        <f t="shared" si="4"/>
        <v>4121.2039999999997</v>
      </c>
      <c r="U57" s="248">
        <f t="shared" si="5"/>
        <v>4162.4160400000001</v>
      </c>
      <c r="V57" s="248">
        <f t="shared" si="6"/>
        <v>4204.0402003999998</v>
      </c>
    </row>
    <row r="58" spans="1:22" ht="15" x14ac:dyDescent="0.25">
      <c r="B58" s="77" t="s">
        <v>2181</v>
      </c>
      <c r="C58" s="77" t="s">
        <v>787</v>
      </c>
      <c r="D58" s="79">
        <v>0</v>
      </c>
      <c r="E58" s="79">
        <v>0</v>
      </c>
      <c r="F58" s="79">
        <v>0</v>
      </c>
      <c r="G58" s="79">
        <v>816.22</v>
      </c>
      <c r="H58" s="79">
        <v>0</v>
      </c>
      <c r="I58" s="248">
        <v>2210</v>
      </c>
      <c r="J58" s="248">
        <v>2100</v>
      </c>
      <c r="K58" s="96"/>
      <c r="L58" s="97">
        <v>0.01</v>
      </c>
      <c r="M58" s="97">
        <f t="shared" ref="M58:P58" si="61">L58</f>
        <v>0.01</v>
      </c>
      <c r="N58" s="97">
        <f t="shared" si="61"/>
        <v>0.01</v>
      </c>
      <c r="O58" s="97">
        <f t="shared" si="61"/>
        <v>0.01</v>
      </c>
      <c r="P58" s="97">
        <f t="shared" si="61"/>
        <v>0.01</v>
      </c>
      <c r="R58" s="248">
        <f t="shared" si="60"/>
        <v>2121</v>
      </c>
      <c r="S58" s="248">
        <f t="shared" si="3"/>
        <v>2142.21</v>
      </c>
      <c r="T58" s="248">
        <f t="shared" si="4"/>
        <v>2163.6321000000003</v>
      </c>
      <c r="U58" s="248">
        <f t="shared" si="5"/>
        <v>2185.2684210000002</v>
      </c>
      <c r="V58" s="248">
        <f t="shared" si="6"/>
        <v>2207.1211052100002</v>
      </c>
    </row>
    <row r="59" spans="1:22" ht="15" x14ac:dyDescent="0.25">
      <c r="B59" s="77" t="s">
        <v>2182</v>
      </c>
      <c r="C59" s="77" t="s">
        <v>420</v>
      </c>
      <c r="D59" s="79">
        <v>0</v>
      </c>
      <c r="E59" s="79">
        <v>0</v>
      </c>
      <c r="F59" s="79">
        <v>317.83999999999997</v>
      </c>
      <c r="G59" s="79">
        <v>309.45999999999998</v>
      </c>
      <c r="H59" s="79">
        <v>500</v>
      </c>
      <c r="I59" s="248">
        <v>598</v>
      </c>
      <c r="J59" s="248">
        <v>810</v>
      </c>
      <c r="K59" s="96"/>
      <c r="L59" s="97">
        <v>0.01</v>
      </c>
      <c r="M59" s="97">
        <f t="shared" ref="M59:P59" si="62">L59</f>
        <v>0.01</v>
      </c>
      <c r="N59" s="97">
        <f t="shared" si="62"/>
        <v>0.01</v>
      </c>
      <c r="O59" s="97">
        <f t="shared" si="62"/>
        <v>0.01</v>
      </c>
      <c r="P59" s="97">
        <f t="shared" si="62"/>
        <v>0.01</v>
      </c>
      <c r="R59" s="248">
        <f t="shared" si="60"/>
        <v>818.1</v>
      </c>
      <c r="S59" s="248">
        <f t="shared" si="3"/>
        <v>826.28100000000006</v>
      </c>
      <c r="T59" s="248">
        <f t="shared" si="4"/>
        <v>834.54381000000012</v>
      </c>
      <c r="U59" s="248">
        <f t="shared" si="5"/>
        <v>842.88924810000015</v>
      </c>
      <c r="V59" s="248">
        <f t="shared" si="6"/>
        <v>851.31814058100019</v>
      </c>
    </row>
    <row r="60" spans="1:22" ht="15" x14ac:dyDescent="0.25">
      <c r="B60" s="77" t="s">
        <v>1767</v>
      </c>
      <c r="C60" s="77" t="s">
        <v>422</v>
      </c>
      <c r="D60" s="79">
        <v>0</v>
      </c>
      <c r="E60" s="79">
        <v>0</v>
      </c>
      <c r="F60" s="79">
        <v>0</v>
      </c>
      <c r="G60" s="79">
        <v>0</v>
      </c>
      <c r="H60" s="79">
        <v>0</v>
      </c>
      <c r="I60" s="248">
        <v>36</v>
      </c>
      <c r="J60" s="248">
        <v>0</v>
      </c>
      <c r="K60" s="96"/>
      <c r="L60" s="97">
        <v>0.02</v>
      </c>
      <c r="M60" s="97">
        <f t="shared" ref="M60:P60" si="63">L60</f>
        <v>0.02</v>
      </c>
      <c r="N60" s="97">
        <f t="shared" si="63"/>
        <v>0.02</v>
      </c>
      <c r="O60" s="97">
        <f t="shared" si="63"/>
        <v>0.02</v>
      </c>
      <c r="P60" s="97">
        <f t="shared" si="63"/>
        <v>0.02</v>
      </c>
      <c r="R60" s="248">
        <f t="shared" si="60"/>
        <v>0</v>
      </c>
      <c r="S60" s="248">
        <f t="shared" si="3"/>
        <v>0</v>
      </c>
      <c r="T60" s="248">
        <f t="shared" si="4"/>
        <v>0</v>
      </c>
      <c r="U60" s="248">
        <f t="shared" si="5"/>
        <v>0</v>
      </c>
      <c r="V60" s="248">
        <f t="shared" si="6"/>
        <v>0</v>
      </c>
    </row>
    <row r="61" spans="1:22" ht="15" x14ac:dyDescent="0.25">
      <c r="B61" s="77" t="s">
        <v>329</v>
      </c>
      <c r="C61" s="77" t="s">
        <v>330</v>
      </c>
      <c r="D61" s="79">
        <v>2158.38</v>
      </c>
      <c r="E61" s="79">
        <v>3168.72</v>
      </c>
      <c r="F61" s="79">
        <v>12535.25</v>
      </c>
      <c r="G61" s="79">
        <v>149.29</v>
      </c>
      <c r="H61" s="79">
        <v>3000</v>
      </c>
      <c r="I61" s="248">
        <v>250</v>
      </c>
      <c r="J61" s="248">
        <v>1550</v>
      </c>
      <c r="K61" s="96"/>
      <c r="L61" s="97">
        <v>0.01</v>
      </c>
      <c r="M61" s="97">
        <f t="shared" ref="M61:P61" si="64">L61</f>
        <v>0.01</v>
      </c>
      <c r="N61" s="97">
        <f t="shared" si="64"/>
        <v>0.01</v>
      </c>
      <c r="O61" s="97">
        <f t="shared" si="64"/>
        <v>0.01</v>
      </c>
      <c r="P61" s="97">
        <f t="shared" si="64"/>
        <v>0.01</v>
      </c>
      <c r="R61" s="248">
        <f t="shared" si="60"/>
        <v>1565.5</v>
      </c>
      <c r="S61" s="248">
        <f t="shared" si="3"/>
        <v>1581.155</v>
      </c>
      <c r="T61" s="248">
        <f t="shared" si="4"/>
        <v>1596.9665500000001</v>
      </c>
      <c r="U61" s="248">
        <f t="shared" si="5"/>
        <v>1612.9362155000001</v>
      </c>
      <c r="V61" s="248">
        <f t="shared" si="6"/>
        <v>1629.0655776550002</v>
      </c>
    </row>
    <row r="62" spans="1:22" ht="15" x14ac:dyDescent="0.25">
      <c r="B62" s="77" t="s">
        <v>2472</v>
      </c>
      <c r="C62" s="77" t="s">
        <v>425</v>
      </c>
      <c r="D62" s="79">
        <v>0</v>
      </c>
      <c r="E62" s="79">
        <v>0</v>
      </c>
      <c r="F62" s="79">
        <v>0</v>
      </c>
      <c r="G62" s="79">
        <v>0</v>
      </c>
      <c r="H62" s="79">
        <v>0</v>
      </c>
      <c r="I62" s="248">
        <v>157</v>
      </c>
      <c r="J62" s="248">
        <v>3000</v>
      </c>
      <c r="K62" s="96"/>
      <c r="L62" s="97">
        <v>0.01</v>
      </c>
      <c r="M62" s="97">
        <f t="shared" ref="M62:P62" si="65">L62</f>
        <v>0.01</v>
      </c>
      <c r="N62" s="97">
        <f t="shared" si="65"/>
        <v>0.01</v>
      </c>
      <c r="O62" s="97">
        <f t="shared" si="65"/>
        <v>0.01</v>
      </c>
      <c r="P62" s="97">
        <f t="shared" si="65"/>
        <v>0.01</v>
      </c>
      <c r="R62" s="248">
        <f t="shared" si="60"/>
        <v>3030</v>
      </c>
      <c r="S62" s="248">
        <f t="shared" si="3"/>
        <v>3060.3</v>
      </c>
      <c r="T62" s="248">
        <f t="shared" si="4"/>
        <v>3090.9030000000002</v>
      </c>
      <c r="U62" s="248">
        <f t="shared" si="5"/>
        <v>3121.8120300000005</v>
      </c>
      <c r="V62" s="248">
        <f t="shared" si="6"/>
        <v>3153.0301503000005</v>
      </c>
    </row>
    <row r="63" spans="1:22" ht="15" x14ac:dyDescent="0.25">
      <c r="B63" s="77" t="s">
        <v>331</v>
      </c>
      <c r="C63" s="77" t="s">
        <v>332</v>
      </c>
      <c r="D63" s="79">
        <v>1339.22</v>
      </c>
      <c r="E63" s="79">
        <v>620.72</v>
      </c>
      <c r="F63" s="79">
        <v>0</v>
      </c>
      <c r="G63" s="79">
        <v>1944.72</v>
      </c>
      <c r="H63" s="79">
        <v>2000</v>
      </c>
      <c r="I63" s="248">
        <v>500</v>
      </c>
      <c r="J63" s="248">
        <v>0</v>
      </c>
      <c r="K63" s="96"/>
      <c r="L63" s="97">
        <v>0.01</v>
      </c>
      <c r="M63" s="97">
        <f t="shared" ref="M63:P63" si="66">L63</f>
        <v>0.01</v>
      </c>
      <c r="N63" s="97">
        <f t="shared" si="66"/>
        <v>0.01</v>
      </c>
      <c r="O63" s="97">
        <f t="shared" si="66"/>
        <v>0.01</v>
      </c>
      <c r="P63" s="97">
        <f t="shared" si="66"/>
        <v>0.01</v>
      </c>
      <c r="R63" s="248">
        <f t="shared" si="60"/>
        <v>0</v>
      </c>
      <c r="S63" s="248">
        <f t="shared" si="3"/>
        <v>0</v>
      </c>
      <c r="T63" s="248">
        <f t="shared" si="4"/>
        <v>0</v>
      </c>
      <c r="U63" s="248">
        <f t="shared" si="5"/>
        <v>0</v>
      </c>
      <c r="V63" s="248">
        <f t="shared" si="6"/>
        <v>0</v>
      </c>
    </row>
    <row r="64" spans="1:22" ht="15" x14ac:dyDescent="0.25">
      <c r="B64" s="77" t="s">
        <v>333</v>
      </c>
      <c r="C64" s="77" t="s">
        <v>334</v>
      </c>
      <c r="D64" s="79">
        <v>884</v>
      </c>
      <c r="E64" s="79">
        <v>575</v>
      </c>
      <c r="F64" s="79">
        <v>575</v>
      </c>
      <c r="G64" s="79">
        <v>0</v>
      </c>
      <c r="H64" s="79">
        <v>0</v>
      </c>
      <c r="I64" s="248"/>
      <c r="J64" s="248"/>
      <c r="L64" s="97">
        <v>0.01</v>
      </c>
      <c r="M64" s="97">
        <f t="shared" ref="M64:P64" si="67">L64</f>
        <v>0.01</v>
      </c>
      <c r="N64" s="97">
        <f t="shared" si="67"/>
        <v>0.01</v>
      </c>
      <c r="O64" s="97">
        <f t="shared" si="67"/>
        <v>0.01</v>
      </c>
      <c r="P64" s="97">
        <f t="shared" si="67"/>
        <v>0.01</v>
      </c>
      <c r="R64" s="248">
        <f t="shared" si="60"/>
        <v>0</v>
      </c>
      <c r="S64" s="248">
        <f t="shared" si="3"/>
        <v>0</v>
      </c>
      <c r="T64" s="248">
        <f t="shared" si="4"/>
        <v>0</v>
      </c>
      <c r="U64" s="248">
        <f t="shared" si="5"/>
        <v>0</v>
      </c>
      <c r="V64" s="248">
        <f t="shared" si="6"/>
        <v>0</v>
      </c>
    </row>
    <row r="65" spans="1:22" x14ac:dyDescent="0.2">
      <c r="A65" s="350" t="s">
        <v>2021</v>
      </c>
      <c r="B65" s="350"/>
      <c r="C65" s="350"/>
      <c r="D65" s="102">
        <f t="shared" ref="D65:J65" si="68">SUM(D57:D64)</f>
        <v>6955.85</v>
      </c>
      <c r="E65" s="102">
        <f t="shared" si="68"/>
        <v>6080.01</v>
      </c>
      <c r="F65" s="102">
        <f t="shared" si="68"/>
        <v>16784.04</v>
      </c>
      <c r="G65" s="102">
        <f t="shared" si="68"/>
        <v>9690.01</v>
      </c>
      <c r="H65" s="102">
        <f t="shared" si="68"/>
        <v>9900</v>
      </c>
      <c r="I65" s="102">
        <f t="shared" si="68"/>
        <v>6250</v>
      </c>
      <c r="J65" s="102">
        <f t="shared" si="68"/>
        <v>11460</v>
      </c>
      <c r="K65" s="96"/>
      <c r="L65" s="97"/>
      <c r="M65" s="97"/>
      <c r="N65" s="97"/>
      <c r="O65" s="97"/>
      <c r="P65" s="97"/>
      <c r="R65" s="102">
        <f t="shared" ref="R65:V65" si="69">SUM(R57:R64)</f>
        <v>11574.6</v>
      </c>
      <c r="S65" s="102">
        <f t="shared" si="69"/>
        <v>11690.346000000001</v>
      </c>
      <c r="T65" s="102">
        <f t="shared" si="69"/>
        <v>11807.249460000001</v>
      </c>
      <c r="U65" s="102">
        <f t="shared" si="69"/>
        <v>11925.321954600002</v>
      </c>
      <c r="V65" s="102">
        <f t="shared" si="69"/>
        <v>12044.575174146001</v>
      </c>
    </row>
    <row r="66" spans="1:22" ht="15" x14ac:dyDescent="0.25">
      <c r="A66" s="348" t="s">
        <v>2028</v>
      </c>
      <c r="B66" s="348"/>
      <c r="C66" s="348"/>
      <c r="I66" s="248"/>
      <c r="J66" s="248"/>
      <c r="K66" s="96"/>
      <c r="L66" s="97"/>
      <c r="M66" s="97"/>
      <c r="N66" s="97"/>
      <c r="O66" s="97"/>
      <c r="P66" s="97"/>
      <c r="R66" s="248"/>
      <c r="S66" s="248"/>
      <c r="T66" s="248"/>
      <c r="U66" s="248"/>
      <c r="V66" s="248"/>
    </row>
    <row r="67" spans="1:22" ht="15" x14ac:dyDescent="0.25">
      <c r="B67" s="77" t="s">
        <v>337</v>
      </c>
      <c r="C67" s="77" t="s">
        <v>338</v>
      </c>
      <c r="D67" s="79">
        <v>0</v>
      </c>
      <c r="E67" s="79">
        <v>0</v>
      </c>
      <c r="F67" s="79">
        <v>0</v>
      </c>
      <c r="G67" s="79">
        <v>0</v>
      </c>
      <c r="H67" s="79">
        <v>0</v>
      </c>
      <c r="I67" s="248">
        <v>26</v>
      </c>
      <c r="J67" s="248">
        <v>550</v>
      </c>
      <c r="K67" s="96"/>
      <c r="L67" s="97">
        <v>0.01</v>
      </c>
      <c r="M67" s="97">
        <f t="shared" ref="M67:P67" si="70">L67</f>
        <v>0.01</v>
      </c>
      <c r="N67" s="97">
        <f t="shared" si="70"/>
        <v>0.01</v>
      </c>
      <c r="O67" s="97">
        <f t="shared" si="70"/>
        <v>0.01</v>
      </c>
      <c r="P67" s="97">
        <f t="shared" si="70"/>
        <v>0.01</v>
      </c>
      <c r="R67" s="248">
        <f>J67*(1+L67)</f>
        <v>555.5</v>
      </c>
      <c r="S67" s="248">
        <f t="shared" si="3"/>
        <v>561.05499999999995</v>
      </c>
      <c r="T67" s="248">
        <f t="shared" si="4"/>
        <v>566.66554999999994</v>
      </c>
      <c r="U67" s="248">
        <f t="shared" si="5"/>
        <v>572.33220549999999</v>
      </c>
      <c r="V67" s="248">
        <f t="shared" si="6"/>
        <v>578.05552755500003</v>
      </c>
    </row>
    <row r="68" spans="1:22" x14ac:dyDescent="0.2">
      <c r="A68" s="350" t="s">
        <v>2029</v>
      </c>
      <c r="B68" s="350"/>
      <c r="C68" s="350"/>
      <c r="D68" s="102">
        <f t="shared" ref="D68:J68" si="71">SUM(D67:D67)</f>
        <v>0</v>
      </c>
      <c r="E68" s="102">
        <f t="shared" si="71"/>
        <v>0</v>
      </c>
      <c r="F68" s="102">
        <f t="shared" si="71"/>
        <v>0</v>
      </c>
      <c r="G68" s="102">
        <f t="shared" si="71"/>
        <v>0</v>
      </c>
      <c r="H68" s="102">
        <f t="shared" si="71"/>
        <v>0</v>
      </c>
      <c r="I68" s="102">
        <f t="shared" si="71"/>
        <v>26</v>
      </c>
      <c r="J68" s="102">
        <f t="shared" si="71"/>
        <v>550</v>
      </c>
      <c r="K68" s="96"/>
      <c r="L68" s="97"/>
      <c r="M68" s="97"/>
      <c r="N68" s="97"/>
      <c r="O68" s="97"/>
      <c r="P68" s="97"/>
      <c r="R68" s="102">
        <f t="shared" ref="R68:V68" si="72">SUM(R67:R67)</f>
        <v>555.5</v>
      </c>
      <c r="S68" s="102">
        <f t="shared" si="72"/>
        <v>561.05499999999995</v>
      </c>
      <c r="T68" s="102">
        <f t="shared" si="72"/>
        <v>566.66554999999994</v>
      </c>
      <c r="U68" s="102">
        <f t="shared" si="72"/>
        <v>572.33220549999999</v>
      </c>
      <c r="V68" s="102">
        <f t="shared" si="72"/>
        <v>578.05552755500003</v>
      </c>
    </row>
    <row r="69" spans="1:22" ht="15" x14ac:dyDescent="0.25">
      <c r="A69" s="348" t="s">
        <v>2022</v>
      </c>
      <c r="B69" s="348"/>
      <c r="C69" s="348"/>
      <c r="I69" s="248"/>
      <c r="J69" s="248"/>
      <c r="K69" s="96"/>
      <c r="L69" s="97"/>
      <c r="M69" s="97"/>
      <c r="N69" s="97"/>
      <c r="O69" s="97"/>
      <c r="P69" s="97"/>
      <c r="R69" s="248"/>
      <c r="S69" s="248"/>
      <c r="T69" s="248"/>
      <c r="U69" s="248"/>
      <c r="V69" s="248"/>
    </row>
    <row r="70" spans="1:22" ht="15" x14ac:dyDescent="0.25">
      <c r="B70" s="77" t="s">
        <v>339</v>
      </c>
      <c r="C70" s="77" t="s">
        <v>266</v>
      </c>
      <c r="D70" s="79">
        <v>132.11000000000001</v>
      </c>
      <c r="E70" s="79">
        <v>0</v>
      </c>
      <c r="F70" s="79">
        <v>0</v>
      </c>
      <c r="G70" s="79">
        <v>0</v>
      </c>
      <c r="H70" s="79">
        <v>0</v>
      </c>
      <c r="I70" s="248"/>
      <c r="J70" s="248"/>
      <c r="K70" s="96"/>
      <c r="L70" s="97">
        <v>0.01</v>
      </c>
      <c r="M70" s="97">
        <f t="shared" ref="M70:P70" si="73">L70</f>
        <v>0.01</v>
      </c>
      <c r="N70" s="97">
        <f t="shared" si="73"/>
        <v>0.01</v>
      </c>
      <c r="O70" s="97">
        <f t="shared" si="73"/>
        <v>0.01</v>
      </c>
      <c r="P70" s="97">
        <f t="shared" si="73"/>
        <v>0.01</v>
      </c>
      <c r="R70" s="248">
        <f t="shared" ref="R70:R77" si="74">J70*(1+L70)</f>
        <v>0</v>
      </c>
      <c r="S70" s="248">
        <f t="shared" si="3"/>
        <v>0</v>
      </c>
      <c r="T70" s="248">
        <f t="shared" si="4"/>
        <v>0</v>
      </c>
      <c r="U70" s="248">
        <f t="shared" si="5"/>
        <v>0</v>
      </c>
      <c r="V70" s="248">
        <f t="shared" si="6"/>
        <v>0</v>
      </c>
    </row>
    <row r="71" spans="1:22" ht="15" x14ac:dyDescent="0.25">
      <c r="B71" s="77" t="s">
        <v>340</v>
      </c>
      <c r="C71" s="77" t="s">
        <v>268</v>
      </c>
      <c r="D71" s="79">
        <v>1381.28</v>
      </c>
      <c r="E71" s="79">
        <v>863.27</v>
      </c>
      <c r="F71" s="79">
        <v>1457.43</v>
      </c>
      <c r="G71" s="79">
        <v>620</v>
      </c>
      <c r="H71" s="79">
        <v>0</v>
      </c>
      <c r="I71" s="248"/>
      <c r="J71" s="248"/>
      <c r="K71" s="96"/>
      <c r="L71" s="97">
        <v>0.01</v>
      </c>
      <c r="M71" s="97">
        <f t="shared" ref="M71:P71" si="75">L71</f>
        <v>0.01</v>
      </c>
      <c r="N71" s="97">
        <f t="shared" si="75"/>
        <v>0.01</v>
      </c>
      <c r="O71" s="97">
        <f t="shared" si="75"/>
        <v>0.01</v>
      </c>
      <c r="P71" s="97">
        <f t="shared" si="75"/>
        <v>0.01</v>
      </c>
      <c r="R71" s="248">
        <f t="shared" si="74"/>
        <v>0</v>
      </c>
      <c r="S71" s="248">
        <f t="shared" si="3"/>
        <v>0</v>
      </c>
      <c r="T71" s="248">
        <f t="shared" si="4"/>
        <v>0</v>
      </c>
      <c r="U71" s="248">
        <f t="shared" si="5"/>
        <v>0</v>
      </c>
      <c r="V71" s="248">
        <f t="shared" si="6"/>
        <v>0</v>
      </c>
    </row>
    <row r="72" spans="1:22" ht="15" x14ac:dyDescent="0.25">
      <c r="B72" s="77" t="s">
        <v>341</v>
      </c>
      <c r="C72" s="77" t="s">
        <v>270</v>
      </c>
      <c r="D72" s="79">
        <v>0</v>
      </c>
      <c r="E72" s="79">
        <v>1182.5</v>
      </c>
      <c r="F72" s="79">
        <v>950</v>
      </c>
      <c r="G72" s="79">
        <v>375</v>
      </c>
      <c r="H72" s="79">
        <v>0</v>
      </c>
      <c r="I72" s="248"/>
      <c r="J72" s="248"/>
      <c r="K72" s="96"/>
      <c r="L72" s="97">
        <v>0.01</v>
      </c>
      <c r="M72" s="97">
        <f t="shared" ref="M72:P72" si="76">L72</f>
        <v>0.01</v>
      </c>
      <c r="N72" s="97">
        <f t="shared" si="76"/>
        <v>0.01</v>
      </c>
      <c r="O72" s="97">
        <f t="shared" si="76"/>
        <v>0.01</v>
      </c>
      <c r="P72" s="97">
        <f t="shared" si="76"/>
        <v>0.01</v>
      </c>
      <c r="R72" s="248">
        <f t="shared" si="74"/>
        <v>0</v>
      </c>
      <c r="S72" s="248">
        <f t="shared" si="3"/>
        <v>0</v>
      </c>
      <c r="T72" s="248">
        <f t="shared" si="4"/>
        <v>0</v>
      </c>
      <c r="U72" s="248">
        <f t="shared" si="5"/>
        <v>0</v>
      </c>
      <c r="V72" s="248">
        <f t="shared" si="6"/>
        <v>0</v>
      </c>
    </row>
    <row r="73" spans="1:22" ht="15" x14ac:dyDescent="0.25">
      <c r="B73" s="77" t="s">
        <v>344</v>
      </c>
      <c r="C73" s="77" t="s">
        <v>272</v>
      </c>
      <c r="D73" s="79">
        <v>8294.16</v>
      </c>
      <c r="E73" s="79">
        <v>3533.77</v>
      </c>
      <c r="F73" s="79">
        <v>1227.0899999999999</v>
      </c>
      <c r="G73" s="79">
        <v>7235.01</v>
      </c>
      <c r="H73" s="79">
        <v>4835</v>
      </c>
      <c r="I73" s="248">
        <v>4835</v>
      </c>
      <c r="J73" s="248">
        <v>7460</v>
      </c>
      <c r="K73" s="96"/>
      <c r="L73" s="97">
        <v>0.01</v>
      </c>
      <c r="M73" s="97">
        <f t="shared" ref="M73:P73" si="77">L73</f>
        <v>0.01</v>
      </c>
      <c r="N73" s="97">
        <f t="shared" si="77"/>
        <v>0.01</v>
      </c>
      <c r="O73" s="97">
        <f t="shared" si="77"/>
        <v>0.01</v>
      </c>
      <c r="P73" s="97">
        <f t="shared" si="77"/>
        <v>0.01</v>
      </c>
      <c r="R73" s="248">
        <f t="shared" si="74"/>
        <v>7534.6</v>
      </c>
      <c r="S73" s="248">
        <f t="shared" si="3"/>
        <v>7609.9460000000008</v>
      </c>
      <c r="T73" s="248">
        <f t="shared" si="4"/>
        <v>7686.0454600000012</v>
      </c>
      <c r="U73" s="248">
        <f t="shared" si="5"/>
        <v>7762.9059146000009</v>
      </c>
      <c r="V73" s="248">
        <f t="shared" si="6"/>
        <v>7840.534973746001</v>
      </c>
    </row>
    <row r="74" spans="1:22" ht="15" x14ac:dyDescent="0.25">
      <c r="B74" s="77" t="s">
        <v>345</v>
      </c>
      <c r="C74" s="77" t="s">
        <v>274</v>
      </c>
      <c r="D74" s="79">
        <v>4587.55</v>
      </c>
      <c r="E74" s="79">
        <v>5279.42</v>
      </c>
      <c r="F74" s="79">
        <v>4022.05</v>
      </c>
      <c r="G74" s="79">
        <v>2503</v>
      </c>
      <c r="H74" s="79">
        <v>3360</v>
      </c>
      <c r="I74" s="248">
        <v>3360</v>
      </c>
      <c r="J74" s="248">
        <v>4280</v>
      </c>
      <c r="L74" s="97">
        <v>0.01</v>
      </c>
      <c r="M74" s="97">
        <f t="shared" ref="M74:P74" si="78">L74</f>
        <v>0.01</v>
      </c>
      <c r="N74" s="97">
        <f t="shared" si="78"/>
        <v>0.01</v>
      </c>
      <c r="O74" s="97">
        <f t="shared" si="78"/>
        <v>0.01</v>
      </c>
      <c r="P74" s="97">
        <f t="shared" si="78"/>
        <v>0.01</v>
      </c>
      <c r="R74" s="248">
        <f t="shared" si="74"/>
        <v>4322.8</v>
      </c>
      <c r="S74" s="248">
        <f t="shared" si="3"/>
        <v>4366.0280000000002</v>
      </c>
      <c r="T74" s="248">
        <f t="shared" si="4"/>
        <v>4409.6882800000003</v>
      </c>
      <c r="U74" s="248">
        <f t="shared" si="5"/>
        <v>4453.7851628000008</v>
      </c>
      <c r="V74" s="248">
        <f t="shared" si="6"/>
        <v>4498.3230144280005</v>
      </c>
    </row>
    <row r="75" spans="1:22" ht="15" x14ac:dyDescent="0.25">
      <c r="B75" s="77" t="s">
        <v>346</v>
      </c>
      <c r="C75" s="77" t="s">
        <v>276</v>
      </c>
      <c r="D75" s="79">
        <v>5767.48</v>
      </c>
      <c r="E75" s="79">
        <v>3879.77</v>
      </c>
      <c r="F75" s="79">
        <v>1225</v>
      </c>
      <c r="G75" s="79">
        <v>1759.63</v>
      </c>
      <c r="H75" s="79">
        <v>6400</v>
      </c>
      <c r="I75" s="248">
        <v>2295</v>
      </c>
      <c r="J75" s="248">
        <v>4500</v>
      </c>
      <c r="K75" s="96"/>
      <c r="L75" s="97">
        <v>0.01</v>
      </c>
      <c r="M75" s="97">
        <f t="shared" ref="M75:P75" si="79">L75</f>
        <v>0.01</v>
      </c>
      <c r="N75" s="97">
        <f t="shared" si="79"/>
        <v>0.01</v>
      </c>
      <c r="O75" s="97">
        <f t="shared" si="79"/>
        <v>0.01</v>
      </c>
      <c r="P75" s="97">
        <f t="shared" si="79"/>
        <v>0.01</v>
      </c>
      <c r="R75" s="248">
        <f t="shared" si="74"/>
        <v>4545</v>
      </c>
      <c r="S75" s="248">
        <f t="shared" ref="S75:S138" si="80">R75*(1+M75)</f>
        <v>4590.45</v>
      </c>
      <c r="T75" s="248">
        <f t="shared" ref="T75:T138" si="81">S75*(1+N75)</f>
        <v>4636.3544999999995</v>
      </c>
      <c r="U75" s="248">
        <f t="shared" ref="U75:U138" si="82">T75*(1+O75)</f>
        <v>4682.7180449999996</v>
      </c>
      <c r="V75" s="248">
        <f t="shared" ref="V75:V138" si="83">U75*(1+P75)</f>
        <v>4729.5452254499996</v>
      </c>
    </row>
    <row r="76" spans="1:22" ht="15" x14ac:dyDescent="0.25">
      <c r="B76" s="77" t="s">
        <v>2183</v>
      </c>
      <c r="C76" s="77" t="s">
        <v>278</v>
      </c>
      <c r="D76" s="79">
        <v>0</v>
      </c>
      <c r="E76" s="79">
        <v>60</v>
      </c>
      <c r="F76" s="79">
        <v>7100.16</v>
      </c>
      <c r="G76" s="79">
        <v>1095</v>
      </c>
      <c r="H76" s="79">
        <v>0</v>
      </c>
      <c r="I76" s="248"/>
      <c r="J76" s="248"/>
      <c r="K76" s="96"/>
      <c r="L76" s="97">
        <v>0.01</v>
      </c>
      <c r="M76" s="97">
        <f t="shared" ref="M76:P76" si="84">L76</f>
        <v>0.01</v>
      </c>
      <c r="N76" s="97">
        <f t="shared" si="84"/>
        <v>0.01</v>
      </c>
      <c r="O76" s="97">
        <f t="shared" si="84"/>
        <v>0.01</v>
      </c>
      <c r="P76" s="97">
        <f t="shared" si="84"/>
        <v>0.01</v>
      </c>
      <c r="R76" s="248">
        <f t="shared" si="74"/>
        <v>0</v>
      </c>
      <c r="S76" s="248">
        <f t="shared" si="80"/>
        <v>0</v>
      </c>
      <c r="T76" s="248">
        <f t="shared" si="81"/>
        <v>0</v>
      </c>
      <c r="U76" s="248">
        <f t="shared" si="82"/>
        <v>0</v>
      </c>
      <c r="V76" s="248">
        <f t="shared" si="83"/>
        <v>0</v>
      </c>
    </row>
    <row r="77" spans="1:22" ht="15" x14ac:dyDescent="0.25">
      <c r="B77" s="77" t="s">
        <v>347</v>
      </c>
      <c r="C77" s="77" t="s">
        <v>282</v>
      </c>
      <c r="D77" s="79">
        <v>3151.16</v>
      </c>
      <c r="E77" s="79">
        <v>3558.97</v>
      </c>
      <c r="F77" s="79">
        <v>4936.97</v>
      </c>
      <c r="G77" s="79">
        <v>480.47</v>
      </c>
      <c r="H77" s="79">
        <v>6000</v>
      </c>
      <c r="I77" s="248">
        <v>2600</v>
      </c>
      <c r="J77" s="248">
        <v>2000</v>
      </c>
      <c r="K77" s="96"/>
      <c r="L77" s="97">
        <v>0.01</v>
      </c>
      <c r="M77" s="97">
        <f t="shared" ref="M77:P77" si="85">L77</f>
        <v>0.01</v>
      </c>
      <c r="N77" s="97">
        <f t="shared" si="85"/>
        <v>0.01</v>
      </c>
      <c r="O77" s="97">
        <f t="shared" si="85"/>
        <v>0.01</v>
      </c>
      <c r="P77" s="97">
        <f t="shared" si="85"/>
        <v>0.01</v>
      </c>
      <c r="R77" s="248">
        <f t="shared" si="74"/>
        <v>2020</v>
      </c>
      <c r="S77" s="248">
        <f t="shared" si="80"/>
        <v>2040.2</v>
      </c>
      <c r="T77" s="248">
        <f t="shared" si="81"/>
        <v>2060.6019999999999</v>
      </c>
      <c r="U77" s="248">
        <f t="shared" si="82"/>
        <v>2081.20802</v>
      </c>
      <c r="V77" s="248">
        <f t="shared" si="83"/>
        <v>2102.0201001999999</v>
      </c>
    </row>
    <row r="78" spans="1:22" x14ac:dyDescent="0.2">
      <c r="A78" s="350" t="s">
        <v>2023</v>
      </c>
      <c r="B78" s="350"/>
      <c r="C78" s="350"/>
      <c r="D78" s="102">
        <f t="shared" ref="D78:H78" si="86">SUM(D70:D77)</f>
        <v>23313.739999999998</v>
      </c>
      <c r="E78" s="102">
        <f t="shared" si="86"/>
        <v>18357.7</v>
      </c>
      <c r="F78" s="102">
        <f t="shared" si="86"/>
        <v>20918.7</v>
      </c>
      <c r="G78" s="102">
        <f t="shared" si="86"/>
        <v>14068.109999999999</v>
      </c>
      <c r="H78" s="102">
        <f t="shared" si="86"/>
        <v>20595</v>
      </c>
      <c r="I78" s="102">
        <f>SUM(I70:I77)</f>
        <v>13090</v>
      </c>
      <c r="J78" s="102">
        <f>SUM(J70:J77)</f>
        <v>18240</v>
      </c>
      <c r="K78" s="96"/>
      <c r="L78" s="97"/>
      <c r="M78" s="97"/>
      <c r="N78" s="97"/>
      <c r="O78" s="97"/>
      <c r="P78" s="97"/>
      <c r="R78" s="102">
        <f t="shared" ref="R78:V78" si="87">SUM(R70:R77)</f>
        <v>18422.400000000001</v>
      </c>
      <c r="S78" s="102">
        <f t="shared" si="87"/>
        <v>18606.624000000003</v>
      </c>
      <c r="T78" s="102">
        <f t="shared" si="87"/>
        <v>18792.69024</v>
      </c>
      <c r="U78" s="102">
        <f t="shared" si="87"/>
        <v>18980.617142399999</v>
      </c>
      <c r="V78" s="102">
        <f t="shared" si="87"/>
        <v>19170.423313823998</v>
      </c>
    </row>
    <row r="79" spans="1:22" ht="15" x14ac:dyDescent="0.25">
      <c r="A79" s="348" t="s">
        <v>2030</v>
      </c>
      <c r="B79" s="348"/>
      <c r="C79" s="348"/>
      <c r="I79" s="248"/>
      <c r="J79" s="248"/>
      <c r="L79" s="97"/>
      <c r="M79" s="97"/>
      <c r="N79" s="97"/>
      <c r="O79" s="97"/>
      <c r="P79" s="97"/>
      <c r="R79" s="248"/>
      <c r="S79" s="248"/>
      <c r="T79" s="248"/>
      <c r="U79" s="248"/>
      <c r="V79" s="248"/>
    </row>
    <row r="80" spans="1:22" ht="15" x14ac:dyDescent="0.25">
      <c r="B80" s="77" t="s">
        <v>2031</v>
      </c>
      <c r="C80" s="77" t="s">
        <v>567</v>
      </c>
      <c r="D80" s="79">
        <v>0</v>
      </c>
      <c r="E80" s="79">
        <v>0</v>
      </c>
      <c r="F80" s="79">
        <v>18939.509999999998</v>
      </c>
      <c r="G80" s="79">
        <v>30021.17</v>
      </c>
      <c r="H80" s="79">
        <v>27000</v>
      </c>
      <c r="I80" s="248">
        <v>39188</v>
      </c>
      <c r="J80" s="248">
        <v>27000</v>
      </c>
      <c r="K80" s="96"/>
      <c r="L80" s="97">
        <v>0.02</v>
      </c>
      <c r="M80" s="97">
        <f t="shared" ref="M80:P80" si="88">L80</f>
        <v>0.02</v>
      </c>
      <c r="N80" s="97">
        <f t="shared" si="88"/>
        <v>0.02</v>
      </c>
      <c r="O80" s="97">
        <f t="shared" si="88"/>
        <v>0.02</v>
      </c>
      <c r="P80" s="97">
        <f t="shared" si="88"/>
        <v>0.02</v>
      </c>
      <c r="R80" s="248">
        <f>J80*(1+L80)</f>
        <v>27540</v>
      </c>
      <c r="S80" s="248">
        <f t="shared" si="80"/>
        <v>28090.799999999999</v>
      </c>
      <c r="T80" s="248">
        <f t="shared" si="81"/>
        <v>28652.615999999998</v>
      </c>
      <c r="U80" s="248">
        <f t="shared" si="82"/>
        <v>29225.668319999997</v>
      </c>
      <c r="V80" s="248">
        <f t="shared" si="83"/>
        <v>29810.181686399999</v>
      </c>
    </row>
    <row r="81" spans="1:22" ht="15" x14ac:dyDescent="0.25">
      <c r="B81" s="77" t="s">
        <v>2032</v>
      </c>
      <c r="C81" s="77" t="s">
        <v>569</v>
      </c>
      <c r="D81" s="79">
        <v>0</v>
      </c>
      <c r="E81" s="79">
        <v>0</v>
      </c>
      <c r="F81" s="79">
        <v>16140.15</v>
      </c>
      <c r="G81" s="79">
        <v>19964.25</v>
      </c>
      <c r="H81" s="79">
        <v>18000</v>
      </c>
      <c r="I81" s="248">
        <v>19623</v>
      </c>
      <c r="J81" s="248">
        <v>18000</v>
      </c>
      <c r="K81" s="96"/>
      <c r="L81" s="97">
        <v>0.02</v>
      </c>
      <c r="M81" s="97">
        <f t="shared" ref="M81:P81" si="89">L81</f>
        <v>0.02</v>
      </c>
      <c r="N81" s="97">
        <f t="shared" si="89"/>
        <v>0.02</v>
      </c>
      <c r="O81" s="97">
        <f t="shared" si="89"/>
        <v>0.02</v>
      </c>
      <c r="P81" s="97">
        <f t="shared" si="89"/>
        <v>0.02</v>
      </c>
      <c r="R81" s="248">
        <f>J81*(1+L81)</f>
        <v>18360</v>
      </c>
      <c r="S81" s="248">
        <f t="shared" si="80"/>
        <v>18727.2</v>
      </c>
      <c r="T81" s="248">
        <f t="shared" si="81"/>
        <v>19101.744000000002</v>
      </c>
      <c r="U81" s="248">
        <f t="shared" si="82"/>
        <v>19483.778880000002</v>
      </c>
      <c r="V81" s="248">
        <f t="shared" si="83"/>
        <v>19873.454457600001</v>
      </c>
    </row>
    <row r="82" spans="1:22" ht="15" x14ac:dyDescent="0.25">
      <c r="B82" s="77" t="s">
        <v>2033</v>
      </c>
      <c r="C82" s="77" t="s">
        <v>807</v>
      </c>
      <c r="D82" s="79">
        <v>0</v>
      </c>
      <c r="E82" s="79">
        <v>0</v>
      </c>
      <c r="F82" s="79">
        <v>5970.54</v>
      </c>
      <c r="G82" s="79">
        <v>8782.77</v>
      </c>
      <c r="H82" s="79">
        <v>8380</v>
      </c>
      <c r="I82" s="248">
        <v>8564</v>
      </c>
      <c r="J82" s="248">
        <v>8380</v>
      </c>
      <c r="K82" s="96"/>
      <c r="L82" s="97">
        <v>0.02</v>
      </c>
      <c r="M82" s="97">
        <f t="shared" ref="M82:P82" si="90">L82</f>
        <v>0.02</v>
      </c>
      <c r="N82" s="97">
        <f t="shared" si="90"/>
        <v>0.02</v>
      </c>
      <c r="O82" s="97">
        <f t="shared" si="90"/>
        <v>0.02</v>
      </c>
      <c r="P82" s="97">
        <f t="shared" si="90"/>
        <v>0.02</v>
      </c>
      <c r="R82" s="248">
        <f>J82*(1+L82)</f>
        <v>8547.6</v>
      </c>
      <c r="S82" s="248">
        <f t="shared" si="80"/>
        <v>8718.5519999999997</v>
      </c>
      <c r="T82" s="248">
        <f t="shared" si="81"/>
        <v>8892.9230399999997</v>
      </c>
      <c r="U82" s="248">
        <f t="shared" si="82"/>
        <v>9070.7815007999998</v>
      </c>
      <c r="V82" s="248">
        <f t="shared" si="83"/>
        <v>9252.1971308159991</v>
      </c>
    </row>
    <row r="83" spans="1:22" x14ac:dyDescent="0.2">
      <c r="A83" s="350" t="s">
        <v>2034</v>
      </c>
      <c r="B83" s="350"/>
      <c r="C83" s="350"/>
      <c r="D83" s="102">
        <f t="shared" ref="D83:J83" si="91">SUM(D80:D82)</f>
        <v>0</v>
      </c>
      <c r="E83" s="102">
        <f t="shared" si="91"/>
        <v>0</v>
      </c>
      <c r="F83" s="102">
        <f t="shared" si="91"/>
        <v>41050.199999999997</v>
      </c>
      <c r="G83" s="102">
        <f t="shared" si="91"/>
        <v>58768.19</v>
      </c>
      <c r="H83" s="102">
        <f t="shared" si="91"/>
        <v>53380</v>
      </c>
      <c r="I83" s="102">
        <f t="shared" si="91"/>
        <v>67375</v>
      </c>
      <c r="J83" s="102">
        <f t="shared" si="91"/>
        <v>53380</v>
      </c>
      <c r="L83" s="97"/>
      <c r="M83" s="97"/>
      <c r="N83" s="97"/>
      <c r="O83" s="97"/>
      <c r="P83" s="97"/>
      <c r="R83" s="102">
        <f t="shared" ref="R83" si="92">SUM(R80:R82)</f>
        <v>54447.6</v>
      </c>
      <c r="S83" s="102">
        <f t="shared" si="80"/>
        <v>54447.6</v>
      </c>
      <c r="T83" s="102">
        <f t="shared" si="81"/>
        <v>54447.6</v>
      </c>
      <c r="U83" s="102">
        <f t="shared" si="82"/>
        <v>54447.6</v>
      </c>
      <c r="V83" s="102">
        <f t="shared" si="83"/>
        <v>54447.6</v>
      </c>
    </row>
    <row r="84" spans="1:22" x14ac:dyDescent="0.2">
      <c r="A84" s="348" t="s">
        <v>2035</v>
      </c>
      <c r="B84" s="348"/>
      <c r="C84" s="348"/>
      <c r="L84" s="97"/>
      <c r="M84" s="97"/>
      <c r="N84" s="97"/>
      <c r="O84" s="97"/>
      <c r="P84" s="97"/>
    </row>
    <row r="85" spans="1:22" x14ac:dyDescent="0.2">
      <c r="B85" s="77" t="s">
        <v>1922</v>
      </c>
      <c r="C85" s="77" t="s">
        <v>833</v>
      </c>
      <c r="D85" s="79">
        <v>25000</v>
      </c>
      <c r="E85" s="79">
        <v>0</v>
      </c>
      <c r="F85" s="79">
        <v>0</v>
      </c>
      <c r="G85" s="79">
        <v>0</v>
      </c>
      <c r="H85" s="79">
        <v>0</v>
      </c>
      <c r="K85" s="96"/>
      <c r="L85" s="97">
        <v>0.01</v>
      </c>
      <c r="M85" s="97">
        <f t="shared" ref="M85:P85" si="93">L85</f>
        <v>0.01</v>
      </c>
      <c r="N85" s="97">
        <f t="shared" si="93"/>
        <v>0.01</v>
      </c>
      <c r="O85" s="97">
        <f t="shared" si="93"/>
        <v>0.01</v>
      </c>
      <c r="P85" s="97">
        <f t="shared" si="93"/>
        <v>0.01</v>
      </c>
      <c r="R85" s="99">
        <f>J85*(1+L85)</f>
        <v>0</v>
      </c>
      <c r="S85" s="99">
        <f t="shared" si="80"/>
        <v>0</v>
      </c>
      <c r="T85" s="99">
        <f t="shared" si="81"/>
        <v>0</v>
      </c>
      <c r="U85" s="99">
        <f t="shared" si="82"/>
        <v>0</v>
      </c>
      <c r="V85" s="99">
        <f t="shared" si="83"/>
        <v>0</v>
      </c>
    </row>
    <row r="86" spans="1:22" x14ac:dyDescent="0.2">
      <c r="A86" s="350" t="s">
        <v>2036</v>
      </c>
      <c r="B86" s="350"/>
      <c r="C86" s="350"/>
      <c r="D86" s="102">
        <f t="shared" ref="D86:H86" si="94">SUM(D85:D85)</f>
        <v>25000</v>
      </c>
      <c r="E86" s="102">
        <f t="shared" si="94"/>
        <v>0</v>
      </c>
      <c r="F86" s="102">
        <f t="shared" si="94"/>
        <v>0</v>
      </c>
      <c r="G86" s="102">
        <f t="shared" si="94"/>
        <v>0</v>
      </c>
      <c r="H86" s="102">
        <f t="shared" si="94"/>
        <v>0</v>
      </c>
      <c r="I86" s="102">
        <f t="shared" ref="I86:J86" si="95">SUM(I85:I85)</f>
        <v>0</v>
      </c>
      <c r="J86" s="102">
        <f t="shared" si="95"/>
        <v>0</v>
      </c>
      <c r="K86" s="96"/>
      <c r="L86" s="97">
        <v>0.01</v>
      </c>
      <c r="M86" s="97">
        <f t="shared" ref="M86" si="96">L86</f>
        <v>0.01</v>
      </c>
      <c r="N86" s="97">
        <f t="shared" ref="N86" si="97">M86</f>
        <v>0.01</v>
      </c>
      <c r="O86" s="97">
        <f t="shared" ref="O86" si="98">N86</f>
        <v>0.01</v>
      </c>
      <c r="P86" s="97">
        <f t="shared" ref="P86" si="99">O86</f>
        <v>0.01</v>
      </c>
      <c r="R86" s="102">
        <f t="shared" ref="R86" si="100">SUM(R85:R85)</f>
        <v>0</v>
      </c>
      <c r="S86" s="102">
        <f t="shared" si="80"/>
        <v>0</v>
      </c>
      <c r="T86" s="102">
        <f t="shared" si="81"/>
        <v>0</v>
      </c>
      <c r="U86" s="102">
        <f t="shared" si="82"/>
        <v>0</v>
      </c>
      <c r="V86" s="102">
        <f t="shared" si="83"/>
        <v>0</v>
      </c>
    </row>
    <row r="87" spans="1:22" x14ac:dyDescent="0.2">
      <c r="A87" s="352" t="s">
        <v>348</v>
      </c>
      <c r="B87" s="352"/>
      <c r="C87" s="352"/>
      <c r="D87" s="103">
        <f t="shared" ref="D87:H87" si="101">D55+D65+D68+D78+D83+D86</f>
        <v>754646.12999999989</v>
      </c>
      <c r="E87" s="103">
        <f t="shared" si="101"/>
        <v>822569.40999999968</v>
      </c>
      <c r="F87" s="103">
        <f t="shared" si="101"/>
        <v>960010.28999999992</v>
      </c>
      <c r="G87" s="103">
        <f t="shared" si="101"/>
        <v>967549.55</v>
      </c>
      <c r="H87" s="103">
        <f t="shared" si="101"/>
        <v>987295</v>
      </c>
      <c r="I87" s="103">
        <f t="shared" ref="I87:J87" si="102">I55+I65+I68+I78+I83+I86</f>
        <v>1011304</v>
      </c>
      <c r="J87" s="103">
        <f t="shared" si="102"/>
        <v>1050381</v>
      </c>
      <c r="K87" s="96"/>
      <c r="L87" s="97"/>
      <c r="M87" s="97"/>
      <c r="N87" s="97"/>
      <c r="O87" s="97"/>
      <c r="P87" s="97"/>
      <c r="R87" s="103">
        <f t="shared" ref="R87" si="103">R55+R65+R68+R78+R83+R86</f>
        <v>1083029.9900000002</v>
      </c>
      <c r="S87" s="103">
        <f t="shared" si="80"/>
        <v>1083029.9900000002</v>
      </c>
      <c r="T87" s="103">
        <f t="shared" si="81"/>
        <v>1083029.9900000002</v>
      </c>
      <c r="U87" s="103">
        <f t="shared" si="82"/>
        <v>1083029.9900000002</v>
      </c>
      <c r="V87" s="103">
        <f t="shared" si="83"/>
        <v>1083029.9900000002</v>
      </c>
    </row>
    <row r="88" spans="1:22" x14ac:dyDescent="0.2">
      <c r="A88" s="351" t="s">
        <v>349</v>
      </c>
      <c r="B88" s="351"/>
      <c r="C88" s="351"/>
      <c r="K88" s="96"/>
      <c r="L88" s="97"/>
      <c r="M88" s="97"/>
      <c r="N88" s="97"/>
      <c r="O88" s="97"/>
      <c r="P88" s="97"/>
    </row>
    <row r="89" spans="1:22" x14ac:dyDescent="0.2">
      <c r="A89" s="348" t="s">
        <v>2024</v>
      </c>
      <c r="B89" s="348"/>
      <c r="C89" s="348"/>
      <c r="K89" s="96"/>
      <c r="L89" s="97"/>
      <c r="M89" s="97"/>
      <c r="N89" s="97"/>
      <c r="O89" s="97"/>
      <c r="P89" s="97"/>
    </row>
    <row r="90" spans="1:22" x14ac:dyDescent="0.2">
      <c r="B90" s="77" t="s">
        <v>2184</v>
      </c>
      <c r="C90" s="77" t="s">
        <v>1883</v>
      </c>
      <c r="D90" s="79">
        <v>0</v>
      </c>
      <c r="E90" s="79">
        <v>0</v>
      </c>
      <c r="F90" s="79">
        <v>688.68</v>
      </c>
      <c r="G90" s="79">
        <v>4346.6899999999996</v>
      </c>
      <c r="H90" s="79">
        <v>0</v>
      </c>
      <c r="K90" s="96"/>
      <c r="L90" s="97"/>
      <c r="M90" s="97"/>
      <c r="N90" s="97"/>
      <c r="O90" s="97"/>
      <c r="P90" s="97"/>
    </row>
    <row r="91" spans="1:22" ht="15" x14ac:dyDescent="0.25">
      <c r="B91" s="77" t="s">
        <v>350</v>
      </c>
      <c r="C91" s="77" t="s">
        <v>286</v>
      </c>
      <c r="D91" s="79">
        <v>190593.39</v>
      </c>
      <c r="E91" s="79">
        <v>172599.64</v>
      </c>
      <c r="F91" s="79">
        <v>174585.59</v>
      </c>
      <c r="G91" s="79">
        <v>178970.95</v>
      </c>
      <c r="H91" s="79">
        <v>189610</v>
      </c>
      <c r="I91" s="248">
        <v>190010</v>
      </c>
      <c r="J91" s="248">
        <v>199548</v>
      </c>
      <c r="K91" s="96"/>
      <c r="L91" s="97">
        <v>0.03</v>
      </c>
      <c r="M91" s="97">
        <f t="shared" ref="M91" si="104">L91</f>
        <v>0.03</v>
      </c>
      <c r="N91" s="97">
        <f t="shared" ref="N91" si="105">M91</f>
        <v>0.03</v>
      </c>
      <c r="O91" s="97">
        <f t="shared" ref="O91" si="106">N91</f>
        <v>0.03</v>
      </c>
      <c r="P91" s="97">
        <f t="shared" ref="P91" si="107">O91</f>
        <v>0.03</v>
      </c>
      <c r="R91" s="248">
        <f t="shared" ref="R91:R107" si="108">J91*(1+L91)</f>
        <v>205534.44</v>
      </c>
      <c r="S91" s="248">
        <f t="shared" si="80"/>
        <v>211700.47320000001</v>
      </c>
      <c r="T91" s="248">
        <f t="shared" si="81"/>
        <v>218051.48739600001</v>
      </c>
      <c r="U91" s="248">
        <f t="shared" si="82"/>
        <v>224593.03201788</v>
      </c>
      <c r="V91" s="248">
        <f t="shared" si="83"/>
        <v>231330.8229784164</v>
      </c>
    </row>
    <row r="92" spans="1:22" ht="25.5" customHeight="1" x14ac:dyDescent="0.25">
      <c r="B92" s="77" t="s">
        <v>351</v>
      </c>
      <c r="C92" s="77" t="s">
        <v>292</v>
      </c>
      <c r="D92" s="79">
        <v>601.73</v>
      </c>
      <c r="E92" s="79">
        <v>603.38</v>
      </c>
      <c r="F92" s="79">
        <v>596.78</v>
      </c>
      <c r="G92" s="79">
        <v>615.13</v>
      </c>
      <c r="H92" s="79">
        <v>600</v>
      </c>
      <c r="I92" s="248">
        <v>575</v>
      </c>
      <c r="J92" s="248">
        <v>600</v>
      </c>
      <c r="K92" s="96"/>
      <c r="L92" s="97">
        <v>0</v>
      </c>
      <c r="M92" s="97">
        <v>0</v>
      </c>
      <c r="N92" s="97">
        <v>0</v>
      </c>
      <c r="O92" s="97">
        <f t="shared" ref="O92:P92" si="109">N92</f>
        <v>0</v>
      </c>
      <c r="P92" s="97">
        <f t="shared" si="109"/>
        <v>0</v>
      </c>
      <c r="R92" s="248">
        <f t="shared" si="108"/>
        <v>600</v>
      </c>
      <c r="S92" s="248">
        <f t="shared" si="80"/>
        <v>600</v>
      </c>
      <c r="T92" s="248">
        <f t="shared" si="81"/>
        <v>600</v>
      </c>
      <c r="U92" s="248">
        <f t="shared" si="82"/>
        <v>600</v>
      </c>
      <c r="V92" s="248">
        <f t="shared" si="83"/>
        <v>600</v>
      </c>
    </row>
    <row r="93" spans="1:22" ht="25.5" customHeight="1" x14ac:dyDescent="0.25">
      <c r="B93" s="77" t="s">
        <v>352</v>
      </c>
      <c r="C93" s="77" t="s">
        <v>294</v>
      </c>
      <c r="D93" s="79">
        <v>421.32</v>
      </c>
      <c r="E93" s="79">
        <v>422.46</v>
      </c>
      <c r="F93" s="79">
        <v>551.34</v>
      </c>
      <c r="G93" s="79">
        <v>601.79</v>
      </c>
      <c r="H93" s="79">
        <v>600</v>
      </c>
      <c r="I93" s="248">
        <v>575</v>
      </c>
      <c r="J93" s="248">
        <v>600</v>
      </c>
      <c r="K93" s="96"/>
      <c r="L93" s="97">
        <v>0</v>
      </c>
      <c r="M93" s="97">
        <v>0</v>
      </c>
      <c r="N93" s="97">
        <v>0</v>
      </c>
      <c r="O93" s="97">
        <f t="shared" ref="O93:P94" si="110">N93</f>
        <v>0</v>
      </c>
      <c r="P93" s="97">
        <f t="shared" si="110"/>
        <v>0</v>
      </c>
      <c r="R93" s="248">
        <f t="shared" si="108"/>
        <v>600</v>
      </c>
      <c r="S93" s="248">
        <f t="shared" si="80"/>
        <v>600</v>
      </c>
      <c r="T93" s="248">
        <f t="shared" si="81"/>
        <v>600</v>
      </c>
      <c r="U93" s="248">
        <f t="shared" si="82"/>
        <v>600</v>
      </c>
      <c r="V93" s="248">
        <f t="shared" si="83"/>
        <v>600</v>
      </c>
    </row>
    <row r="94" spans="1:22" ht="15" x14ac:dyDescent="0.25">
      <c r="B94" s="77" t="s">
        <v>354</v>
      </c>
      <c r="C94" s="77" t="s">
        <v>298</v>
      </c>
      <c r="D94" s="79">
        <v>1515</v>
      </c>
      <c r="E94" s="79">
        <v>1395</v>
      </c>
      <c r="F94" s="79">
        <v>1515</v>
      </c>
      <c r="G94" s="79">
        <v>1635</v>
      </c>
      <c r="H94" s="79">
        <v>1640</v>
      </c>
      <c r="I94" s="248">
        <v>0</v>
      </c>
      <c r="J94" s="248">
        <v>1765</v>
      </c>
      <c r="K94" s="96"/>
      <c r="L94" s="97">
        <v>0.02</v>
      </c>
      <c r="M94" s="97">
        <f t="shared" ref="M94" si="111">L94</f>
        <v>0.02</v>
      </c>
      <c r="N94" s="97">
        <f t="shared" ref="N94" si="112">M94</f>
        <v>0.02</v>
      </c>
      <c r="O94" s="97">
        <f t="shared" si="110"/>
        <v>0.02</v>
      </c>
      <c r="P94" s="97">
        <f t="shared" si="110"/>
        <v>0.02</v>
      </c>
      <c r="R94" s="248">
        <f t="shared" si="108"/>
        <v>1800.3</v>
      </c>
      <c r="S94" s="248">
        <f t="shared" si="80"/>
        <v>1836.306</v>
      </c>
      <c r="T94" s="248">
        <f t="shared" si="81"/>
        <v>1873.0321200000001</v>
      </c>
      <c r="U94" s="248">
        <f t="shared" si="82"/>
        <v>1910.4927624000002</v>
      </c>
      <c r="V94" s="248">
        <f t="shared" si="83"/>
        <v>1948.7026176480001</v>
      </c>
    </row>
    <row r="95" spans="1:22" ht="15" x14ac:dyDescent="0.25">
      <c r="B95" s="77" t="s">
        <v>355</v>
      </c>
      <c r="C95" s="77" t="s">
        <v>300</v>
      </c>
      <c r="D95" s="79">
        <v>2318.75</v>
      </c>
      <c r="E95" s="79">
        <v>1495.45</v>
      </c>
      <c r="F95" s="79">
        <v>2078.19</v>
      </c>
      <c r="G95" s="79">
        <v>2620.7399999999998</v>
      </c>
      <c r="H95" s="79">
        <v>2500</v>
      </c>
      <c r="I95" s="248">
        <v>920</v>
      </c>
      <c r="J95" s="248">
        <v>2500</v>
      </c>
      <c r="K95" s="96"/>
      <c r="L95" s="97">
        <v>0.01</v>
      </c>
      <c r="M95" s="97">
        <f t="shared" ref="M95:P95" si="113">L95</f>
        <v>0.01</v>
      </c>
      <c r="N95" s="97">
        <f t="shared" si="113"/>
        <v>0.01</v>
      </c>
      <c r="O95" s="97">
        <f t="shared" si="113"/>
        <v>0.01</v>
      </c>
      <c r="P95" s="97">
        <f t="shared" si="113"/>
        <v>0.01</v>
      </c>
      <c r="R95" s="248">
        <f t="shared" si="108"/>
        <v>2525</v>
      </c>
      <c r="S95" s="248">
        <f t="shared" si="80"/>
        <v>2550.25</v>
      </c>
      <c r="T95" s="248">
        <f t="shared" si="81"/>
        <v>2575.7525000000001</v>
      </c>
      <c r="U95" s="248">
        <f t="shared" si="82"/>
        <v>2601.510025</v>
      </c>
      <c r="V95" s="248">
        <f t="shared" si="83"/>
        <v>2627.5251252500002</v>
      </c>
    </row>
    <row r="96" spans="1:22" ht="25.5" x14ac:dyDescent="0.25">
      <c r="B96" s="77" t="s">
        <v>356</v>
      </c>
      <c r="C96" s="77" t="s">
        <v>302</v>
      </c>
      <c r="D96" s="79">
        <v>318.45</v>
      </c>
      <c r="E96" s="79">
        <v>985.28</v>
      </c>
      <c r="F96" s="79">
        <v>285.12</v>
      </c>
      <c r="G96" s="79">
        <v>248.25</v>
      </c>
      <c r="H96" s="79">
        <v>330</v>
      </c>
      <c r="I96" s="248">
        <v>254</v>
      </c>
      <c r="J96" s="248">
        <v>337</v>
      </c>
      <c r="K96" s="96"/>
      <c r="L96" s="97">
        <v>0.01</v>
      </c>
      <c r="M96" s="97">
        <f t="shared" ref="M96:P97" si="114">L96</f>
        <v>0.01</v>
      </c>
      <c r="N96" s="97">
        <f t="shared" si="114"/>
        <v>0.01</v>
      </c>
      <c r="O96" s="97">
        <f t="shared" si="114"/>
        <v>0.01</v>
      </c>
      <c r="P96" s="97">
        <f t="shared" si="114"/>
        <v>0.01</v>
      </c>
      <c r="R96" s="248">
        <f t="shared" si="108"/>
        <v>340.37</v>
      </c>
      <c r="S96" s="248">
        <f t="shared" si="80"/>
        <v>343.77370000000002</v>
      </c>
      <c r="T96" s="248">
        <f t="shared" si="81"/>
        <v>347.21143700000005</v>
      </c>
      <c r="U96" s="248">
        <f t="shared" si="82"/>
        <v>350.68355137000003</v>
      </c>
      <c r="V96" s="248">
        <f t="shared" si="83"/>
        <v>354.19038688370006</v>
      </c>
    </row>
    <row r="97" spans="1:22" ht="25.5" x14ac:dyDescent="0.25">
      <c r="B97" s="77" t="s">
        <v>357</v>
      </c>
      <c r="C97" s="77" t="s">
        <v>304</v>
      </c>
      <c r="D97" s="79">
        <v>1037.96</v>
      </c>
      <c r="E97" s="79">
        <v>0</v>
      </c>
      <c r="F97" s="79">
        <v>700.94</v>
      </c>
      <c r="G97" s="79">
        <v>747.98</v>
      </c>
      <c r="H97" s="79">
        <v>780</v>
      </c>
      <c r="I97" s="248">
        <v>802</v>
      </c>
      <c r="J97" s="248">
        <v>851</v>
      </c>
      <c r="K97" s="96"/>
      <c r="L97" s="97">
        <v>0.05</v>
      </c>
      <c r="M97" s="97">
        <v>0.05</v>
      </c>
      <c r="N97" s="97">
        <f t="shared" si="114"/>
        <v>0.05</v>
      </c>
      <c r="O97" s="97">
        <f t="shared" si="114"/>
        <v>0.05</v>
      </c>
      <c r="P97" s="97">
        <f t="shared" si="114"/>
        <v>0.05</v>
      </c>
      <c r="R97" s="248">
        <f t="shared" si="108"/>
        <v>893.55000000000007</v>
      </c>
      <c r="S97" s="248">
        <f t="shared" si="80"/>
        <v>938.22750000000008</v>
      </c>
      <c r="T97" s="248">
        <f t="shared" si="81"/>
        <v>985.1388750000001</v>
      </c>
      <c r="U97" s="248">
        <f t="shared" si="82"/>
        <v>1034.3958187500002</v>
      </c>
      <c r="V97" s="248">
        <f t="shared" si="83"/>
        <v>1086.1156096875002</v>
      </c>
    </row>
    <row r="98" spans="1:22" ht="25.5" x14ac:dyDescent="0.25">
      <c r="B98" s="77" t="s">
        <v>358</v>
      </c>
      <c r="C98" s="77" t="s">
        <v>306</v>
      </c>
      <c r="D98" s="79">
        <v>18312.650000000001</v>
      </c>
      <c r="E98" s="79">
        <v>12741.53</v>
      </c>
      <c r="F98" s="79">
        <v>11759.32</v>
      </c>
      <c r="G98" s="79">
        <v>11572.26</v>
      </c>
      <c r="H98" s="79">
        <v>12290</v>
      </c>
      <c r="I98" s="248">
        <v>12070</v>
      </c>
      <c r="J98" s="248">
        <v>13510</v>
      </c>
      <c r="K98" s="96"/>
      <c r="L98" s="97">
        <v>0.01</v>
      </c>
      <c r="M98" s="97">
        <f t="shared" ref="M98:P98" si="115">L98</f>
        <v>0.01</v>
      </c>
      <c r="N98" s="97">
        <f t="shared" si="115"/>
        <v>0.01</v>
      </c>
      <c r="O98" s="97">
        <f t="shared" si="115"/>
        <v>0.01</v>
      </c>
      <c r="P98" s="97">
        <f t="shared" si="115"/>
        <v>0.01</v>
      </c>
      <c r="R98" s="248">
        <f t="shared" si="108"/>
        <v>13645.1</v>
      </c>
      <c r="S98" s="248">
        <f t="shared" si="80"/>
        <v>13781.551000000001</v>
      </c>
      <c r="T98" s="248">
        <f t="shared" si="81"/>
        <v>13919.366510000002</v>
      </c>
      <c r="U98" s="248">
        <f t="shared" si="82"/>
        <v>14058.560175100001</v>
      </c>
      <c r="V98" s="248">
        <f t="shared" si="83"/>
        <v>14199.145776851001</v>
      </c>
    </row>
    <row r="99" spans="1:22" ht="25.5" x14ac:dyDescent="0.25">
      <c r="B99" s="77" t="s">
        <v>1768</v>
      </c>
      <c r="C99" s="77" t="s">
        <v>1865</v>
      </c>
      <c r="D99" s="79">
        <v>1000</v>
      </c>
      <c r="E99" s="79">
        <v>471.43</v>
      </c>
      <c r="F99" s="79">
        <v>1857.14</v>
      </c>
      <c r="G99" s="79">
        <v>1071.43</v>
      </c>
      <c r="H99" s="79">
        <v>2000</v>
      </c>
      <c r="I99" s="248">
        <v>2000</v>
      </c>
      <c r="J99" s="248">
        <v>2000</v>
      </c>
      <c r="K99" s="96"/>
      <c r="L99" s="97">
        <v>0</v>
      </c>
      <c r="M99" s="97">
        <f t="shared" ref="M99:P99" si="116">L99</f>
        <v>0</v>
      </c>
      <c r="N99" s="97">
        <f t="shared" si="116"/>
        <v>0</v>
      </c>
      <c r="O99" s="97">
        <f t="shared" si="116"/>
        <v>0</v>
      </c>
      <c r="P99" s="97">
        <f t="shared" si="116"/>
        <v>0</v>
      </c>
      <c r="R99" s="248">
        <f t="shared" si="108"/>
        <v>2000</v>
      </c>
      <c r="S99" s="248">
        <f t="shared" si="80"/>
        <v>2000</v>
      </c>
      <c r="T99" s="248">
        <f t="shared" si="81"/>
        <v>2000</v>
      </c>
      <c r="U99" s="248">
        <f t="shared" si="82"/>
        <v>2000</v>
      </c>
      <c r="V99" s="248">
        <f t="shared" si="83"/>
        <v>2000</v>
      </c>
    </row>
    <row r="100" spans="1:22" ht="25.5" x14ac:dyDescent="0.25">
      <c r="B100" s="77" t="s">
        <v>359</v>
      </c>
      <c r="C100" s="77" t="s">
        <v>308</v>
      </c>
      <c r="D100" s="79">
        <v>722.15</v>
      </c>
      <c r="E100" s="79">
        <v>513.57000000000005</v>
      </c>
      <c r="F100" s="79">
        <v>477.14</v>
      </c>
      <c r="G100" s="79">
        <v>461.43</v>
      </c>
      <c r="H100" s="79">
        <v>480</v>
      </c>
      <c r="I100" s="248">
        <v>480</v>
      </c>
      <c r="J100" s="248">
        <v>0</v>
      </c>
      <c r="K100" s="96"/>
      <c r="L100" s="97">
        <v>0.01</v>
      </c>
      <c r="M100" s="97">
        <f t="shared" ref="M100:P100" si="117">L100</f>
        <v>0.01</v>
      </c>
      <c r="N100" s="97">
        <f t="shared" si="117"/>
        <v>0.01</v>
      </c>
      <c r="O100" s="97">
        <f t="shared" si="117"/>
        <v>0.01</v>
      </c>
      <c r="P100" s="97">
        <f t="shared" si="117"/>
        <v>0.01</v>
      </c>
      <c r="R100" s="248">
        <f t="shared" si="108"/>
        <v>0</v>
      </c>
      <c r="S100" s="248">
        <f t="shared" si="80"/>
        <v>0</v>
      </c>
      <c r="T100" s="248">
        <f t="shared" si="81"/>
        <v>0</v>
      </c>
      <c r="U100" s="248">
        <f t="shared" si="82"/>
        <v>0</v>
      </c>
      <c r="V100" s="248">
        <f t="shared" si="83"/>
        <v>0</v>
      </c>
    </row>
    <row r="101" spans="1:22" ht="15" x14ac:dyDescent="0.25">
      <c r="B101" s="77" t="s">
        <v>360</v>
      </c>
      <c r="C101" s="77" t="s">
        <v>1897</v>
      </c>
      <c r="D101" s="79">
        <v>0</v>
      </c>
      <c r="E101" s="79">
        <v>-549.42999999999995</v>
      </c>
      <c r="F101" s="79">
        <v>1028.7</v>
      </c>
      <c r="G101" s="79">
        <v>0</v>
      </c>
      <c r="H101" s="79">
        <v>0</v>
      </c>
      <c r="I101" s="248"/>
      <c r="J101" s="248"/>
      <c r="K101" s="96"/>
      <c r="L101" s="97">
        <v>0.01</v>
      </c>
      <c r="M101" s="97">
        <f t="shared" ref="M101:P102" si="118">L101</f>
        <v>0.01</v>
      </c>
      <c r="N101" s="97">
        <f t="shared" si="118"/>
        <v>0.01</v>
      </c>
      <c r="O101" s="97">
        <f t="shared" si="118"/>
        <v>0.01</v>
      </c>
      <c r="P101" s="97">
        <f t="shared" si="118"/>
        <v>0.01</v>
      </c>
      <c r="R101" s="248">
        <f t="shared" si="108"/>
        <v>0</v>
      </c>
      <c r="S101" s="248">
        <f t="shared" si="80"/>
        <v>0</v>
      </c>
      <c r="T101" s="248">
        <f t="shared" si="81"/>
        <v>0</v>
      </c>
      <c r="U101" s="248">
        <f t="shared" si="82"/>
        <v>0</v>
      </c>
      <c r="V101" s="248">
        <f t="shared" si="83"/>
        <v>0</v>
      </c>
    </row>
    <row r="102" spans="1:22" ht="15" x14ac:dyDescent="0.25">
      <c r="B102" s="77" t="s">
        <v>361</v>
      </c>
      <c r="C102" s="77" t="s">
        <v>1899</v>
      </c>
      <c r="D102" s="79">
        <v>17608.7</v>
      </c>
      <c r="E102" s="79">
        <v>16482.080000000002</v>
      </c>
      <c r="F102" s="79">
        <v>24744.639999999999</v>
      </c>
      <c r="G102" s="79">
        <v>31219.62</v>
      </c>
      <c r="H102" s="79">
        <v>32600</v>
      </c>
      <c r="I102" s="248">
        <v>32391</v>
      </c>
      <c r="J102" s="248">
        <v>34679</v>
      </c>
      <c r="K102" s="96"/>
      <c r="L102" s="97">
        <v>0.05</v>
      </c>
      <c r="M102" s="97">
        <v>0.05</v>
      </c>
      <c r="N102" s="97">
        <f t="shared" si="118"/>
        <v>0.05</v>
      </c>
      <c r="O102" s="97">
        <f t="shared" si="118"/>
        <v>0.05</v>
      </c>
      <c r="P102" s="97">
        <f t="shared" si="118"/>
        <v>0.05</v>
      </c>
      <c r="R102" s="248">
        <f t="shared" si="108"/>
        <v>36412.950000000004</v>
      </c>
      <c r="S102" s="248">
        <f t="shared" si="80"/>
        <v>38233.597500000003</v>
      </c>
      <c r="T102" s="248">
        <f t="shared" si="81"/>
        <v>40145.277375000005</v>
      </c>
      <c r="U102" s="248">
        <f t="shared" si="82"/>
        <v>42152.541243750005</v>
      </c>
      <c r="V102" s="248">
        <f t="shared" si="83"/>
        <v>44260.168305937506</v>
      </c>
    </row>
    <row r="103" spans="1:22" ht="15" x14ac:dyDescent="0.25">
      <c r="B103" s="77" t="s">
        <v>363</v>
      </c>
      <c r="C103" s="77" t="s">
        <v>314</v>
      </c>
      <c r="D103" s="79">
        <v>329.72</v>
      </c>
      <c r="E103" s="79">
        <v>223.78</v>
      </c>
      <c r="F103" s="79">
        <v>215.51</v>
      </c>
      <c r="G103" s="79">
        <v>141.24</v>
      </c>
      <c r="H103" s="79">
        <v>200</v>
      </c>
      <c r="I103" s="248">
        <v>223</v>
      </c>
      <c r="J103" s="248">
        <v>223</v>
      </c>
      <c r="K103" s="96"/>
      <c r="L103" s="97">
        <v>0.01</v>
      </c>
      <c r="M103" s="97">
        <f t="shared" ref="M103:P103" si="119">L103</f>
        <v>0.01</v>
      </c>
      <c r="N103" s="97">
        <f t="shared" si="119"/>
        <v>0.01</v>
      </c>
      <c r="O103" s="97">
        <f t="shared" si="119"/>
        <v>0.01</v>
      </c>
      <c r="P103" s="97">
        <f t="shared" si="119"/>
        <v>0.01</v>
      </c>
      <c r="R103" s="248">
        <f t="shared" si="108"/>
        <v>225.23</v>
      </c>
      <c r="S103" s="248">
        <f t="shared" si="80"/>
        <v>227.48229999999998</v>
      </c>
      <c r="T103" s="248">
        <f t="shared" si="81"/>
        <v>229.75712299999998</v>
      </c>
      <c r="U103" s="248">
        <f t="shared" si="82"/>
        <v>232.05469422999997</v>
      </c>
      <c r="V103" s="248">
        <f t="shared" si="83"/>
        <v>234.37524117229998</v>
      </c>
    </row>
    <row r="104" spans="1:22" ht="15" x14ac:dyDescent="0.25">
      <c r="B104" s="77" t="s">
        <v>364</v>
      </c>
      <c r="C104" s="77" t="s">
        <v>316</v>
      </c>
      <c r="D104" s="79">
        <v>27</v>
      </c>
      <c r="E104" s="79">
        <v>288</v>
      </c>
      <c r="F104" s="79">
        <v>504</v>
      </c>
      <c r="G104" s="79">
        <v>18</v>
      </c>
      <c r="H104" s="79">
        <v>290</v>
      </c>
      <c r="I104" s="248">
        <v>18</v>
      </c>
      <c r="J104" s="248">
        <v>288</v>
      </c>
      <c r="L104" s="97">
        <v>0.01</v>
      </c>
      <c r="M104" s="97">
        <f t="shared" ref="M104:P104" si="120">L104</f>
        <v>0.01</v>
      </c>
      <c r="N104" s="97">
        <f t="shared" si="120"/>
        <v>0.01</v>
      </c>
      <c r="O104" s="97">
        <f t="shared" si="120"/>
        <v>0.01</v>
      </c>
      <c r="P104" s="97">
        <f t="shared" si="120"/>
        <v>0.01</v>
      </c>
      <c r="R104" s="248">
        <f t="shared" si="108"/>
        <v>290.88</v>
      </c>
      <c r="S104" s="248">
        <f t="shared" si="80"/>
        <v>293.78879999999998</v>
      </c>
      <c r="T104" s="248">
        <f t="shared" si="81"/>
        <v>296.72668799999997</v>
      </c>
      <c r="U104" s="248">
        <f t="shared" si="82"/>
        <v>299.69395487999998</v>
      </c>
      <c r="V104" s="248">
        <f t="shared" si="83"/>
        <v>302.69089442879999</v>
      </c>
    </row>
    <row r="105" spans="1:22" ht="15" x14ac:dyDescent="0.25">
      <c r="B105" s="77" t="s">
        <v>365</v>
      </c>
      <c r="C105" s="77" t="s">
        <v>2026</v>
      </c>
      <c r="D105" s="79">
        <v>2749.95</v>
      </c>
      <c r="E105" s="79">
        <v>2629.59</v>
      </c>
      <c r="F105" s="79">
        <v>2648.37</v>
      </c>
      <c r="G105" s="79">
        <v>2757.04</v>
      </c>
      <c r="H105" s="79">
        <v>2770</v>
      </c>
      <c r="I105" s="248">
        <v>2772</v>
      </c>
      <c r="J105" s="248">
        <v>2938</v>
      </c>
      <c r="K105" s="96"/>
      <c r="L105" s="97">
        <v>0.01</v>
      </c>
      <c r="M105" s="97">
        <f t="shared" ref="M105:P105" si="121">L105</f>
        <v>0.01</v>
      </c>
      <c r="N105" s="97">
        <f t="shared" si="121"/>
        <v>0.01</v>
      </c>
      <c r="O105" s="97">
        <f t="shared" si="121"/>
        <v>0.01</v>
      </c>
      <c r="P105" s="97">
        <f t="shared" si="121"/>
        <v>0.01</v>
      </c>
      <c r="R105" s="248">
        <f t="shared" si="108"/>
        <v>2967.38</v>
      </c>
      <c r="S105" s="248">
        <f t="shared" si="80"/>
        <v>2997.0538000000001</v>
      </c>
      <c r="T105" s="248">
        <f t="shared" si="81"/>
        <v>3027.0243380000002</v>
      </c>
      <c r="U105" s="248">
        <f t="shared" si="82"/>
        <v>3057.2945813800002</v>
      </c>
      <c r="V105" s="248">
        <f t="shared" si="83"/>
        <v>3087.8675271938</v>
      </c>
    </row>
    <row r="106" spans="1:22" ht="15" x14ac:dyDescent="0.25">
      <c r="B106" s="77" t="s">
        <v>366</v>
      </c>
      <c r="C106" s="77" t="s">
        <v>321</v>
      </c>
      <c r="D106" s="79">
        <v>317.5</v>
      </c>
      <c r="E106" s="79">
        <v>261.56</v>
      </c>
      <c r="F106" s="79">
        <v>381</v>
      </c>
      <c r="G106" s="79">
        <v>368.45</v>
      </c>
      <c r="H106" s="79">
        <v>350</v>
      </c>
      <c r="I106" s="248">
        <v>383</v>
      </c>
      <c r="J106" s="248">
        <v>361</v>
      </c>
      <c r="K106" s="96"/>
      <c r="L106" s="97">
        <v>0.01</v>
      </c>
      <c r="M106" s="97">
        <f t="shared" ref="M106:P106" si="122">L106</f>
        <v>0.01</v>
      </c>
      <c r="N106" s="97">
        <f t="shared" si="122"/>
        <v>0.01</v>
      </c>
      <c r="O106" s="97">
        <f t="shared" si="122"/>
        <v>0.01</v>
      </c>
      <c r="P106" s="97">
        <f t="shared" si="122"/>
        <v>0.01</v>
      </c>
      <c r="R106" s="248">
        <f t="shared" si="108"/>
        <v>364.61</v>
      </c>
      <c r="S106" s="248">
        <f t="shared" si="80"/>
        <v>368.2561</v>
      </c>
      <c r="T106" s="248">
        <f t="shared" si="81"/>
        <v>371.93866100000002</v>
      </c>
      <c r="U106" s="248">
        <f t="shared" si="82"/>
        <v>375.65804761000004</v>
      </c>
      <c r="V106" s="248">
        <f t="shared" si="83"/>
        <v>379.41462808610004</v>
      </c>
    </row>
    <row r="107" spans="1:22" ht="15" x14ac:dyDescent="0.25">
      <c r="B107" s="77" t="s">
        <v>368</v>
      </c>
      <c r="C107" s="77" t="s">
        <v>325</v>
      </c>
      <c r="D107" s="79">
        <v>1000</v>
      </c>
      <c r="E107" s="79">
        <v>1000</v>
      </c>
      <c r="F107" s="79">
        <v>1000</v>
      </c>
      <c r="G107" s="79">
        <v>2000</v>
      </c>
      <c r="H107" s="79">
        <v>2500</v>
      </c>
      <c r="I107" s="248">
        <v>2000</v>
      </c>
      <c r="J107" s="248">
        <v>2500</v>
      </c>
      <c r="K107" s="96"/>
      <c r="L107" s="97">
        <v>0.01</v>
      </c>
      <c r="M107" s="97">
        <f t="shared" ref="M107:P107" si="123">L107</f>
        <v>0.01</v>
      </c>
      <c r="N107" s="97">
        <f t="shared" si="123"/>
        <v>0.01</v>
      </c>
      <c r="O107" s="97">
        <f t="shared" si="123"/>
        <v>0.01</v>
      </c>
      <c r="P107" s="97">
        <f t="shared" si="123"/>
        <v>0.01</v>
      </c>
      <c r="R107" s="248">
        <f t="shared" si="108"/>
        <v>2525</v>
      </c>
      <c r="S107" s="248">
        <f t="shared" si="80"/>
        <v>2550.25</v>
      </c>
      <c r="T107" s="248">
        <f t="shared" si="81"/>
        <v>2575.7525000000001</v>
      </c>
      <c r="U107" s="248">
        <f t="shared" si="82"/>
        <v>2601.510025</v>
      </c>
      <c r="V107" s="248">
        <f t="shared" si="83"/>
        <v>2627.5251252500002</v>
      </c>
    </row>
    <row r="108" spans="1:22" x14ac:dyDescent="0.2">
      <c r="A108" s="350" t="s">
        <v>2027</v>
      </c>
      <c r="B108" s="350"/>
      <c r="C108" s="350"/>
      <c r="D108" s="102">
        <f t="shared" ref="D108:J108" si="124">SUM(D90:D107)</f>
        <v>238874.27000000005</v>
      </c>
      <c r="E108" s="102">
        <f t="shared" si="124"/>
        <v>211563.32</v>
      </c>
      <c r="F108" s="102">
        <f t="shared" si="124"/>
        <v>225617.46000000002</v>
      </c>
      <c r="G108" s="102">
        <f t="shared" si="124"/>
        <v>239396.00000000003</v>
      </c>
      <c r="H108" s="102">
        <f t="shared" si="124"/>
        <v>249540</v>
      </c>
      <c r="I108" s="102">
        <f t="shared" si="124"/>
        <v>245473</v>
      </c>
      <c r="J108" s="102">
        <f t="shared" si="124"/>
        <v>262700</v>
      </c>
      <c r="K108" s="96"/>
      <c r="L108" s="97"/>
      <c r="M108" s="97"/>
      <c r="N108" s="97"/>
      <c r="O108" s="97"/>
      <c r="P108" s="97"/>
      <c r="R108" s="102">
        <f t="shared" ref="R108:V108" si="125">SUM(R90:R107)</f>
        <v>270724.80999999994</v>
      </c>
      <c r="S108" s="102">
        <f t="shared" si="125"/>
        <v>279021.0099</v>
      </c>
      <c r="T108" s="102">
        <f t="shared" si="125"/>
        <v>287598.46552299999</v>
      </c>
      <c r="U108" s="102">
        <f t="shared" si="125"/>
        <v>296467.42689735006</v>
      </c>
      <c r="V108" s="102">
        <f t="shared" si="125"/>
        <v>305638.54421680508</v>
      </c>
    </row>
    <row r="109" spans="1:22" ht="15" x14ac:dyDescent="0.25">
      <c r="A109" s="348" t="s">
        <v>2020</v>
      </c>
      <c r="B109" s="348"/>
      <c r="C109" s="348"/>
      <c r="I109" s="248"/>
      <c r="J109" s="248"/>
      <c r="K109" s="96"/>
      <c r="L109" s="97"/>
      <c r="M109" s="97"/>
      <c r="N109" s="97"/>
      <c r="O109" s="97"/>
      <c r="P109" s="97"/>
      <c r="R109" s="248"/>
      <c r="S109" s="248"/>
      <c r="T109" s="248"/>
      <c r="U109" s="248"/>
      <c r="V109" s="248"/>
    </row>
    <row r="110" spans="1:22" ht="15" x14ac:dyDescent="0.25">
      <c r="B110" s="77" t="s">
        <v>369</v>
      </c>
      <c r="C110" s="77" t="s">
        <v>262</v>
      </c>
      <c r="D110" s="79">
        <v>1514.86</v>
      </c>
      <c r="E110" s="79">
        <v>830.47</v>
      </c>
      <c r="F110" s="79">
        <v>784.89</v>
      </c>
      <c r="G110" s="79">
        <v>1381.01</v>
      </c>
      <c r="H110" s="79">
        <v>1400</v>
      </c>
      <c r="I110" s="248">
        <v>1400</v>
      </c>
      <c r="J110" s="248">
        <v>1200</v>
      </c>
      <c r="L110" s="97">
        <v>0.01</v>
      </c>
      <c r="M110" s="97">
        <f t="shared" ref="M110:P110" si="126">L110</f>
        <v>0.01</v>
      </c>
      <c r="N110" s="97">
        <f t="shared" si="126"/>
        <v>0.01</v>
      </c>
      <c r="O110" s="97">
        <f t="shared" si="126"/>
        <v>0.01</v>
      </c>
      <c r="P110" s="97">
        <f t="shared" si="126"/>
        <v>0.01</v>
      </c>
      <c r="R110" s="248">
        <f>J110*(1+L110)</f>
        <v>1212</v>
      </c>
      <c r="S110" s="248">
        <f t="shared" si="80"/>
        <v>1224.1200000000001</v>
      </c>
      <c r="T110" s="248">
        <f t="shared" si="81"/>
        <v>1236.3612000000001</v>
      </c>
      <c r="U110" s="248">
        <f t="shared" si="82"/>
        <v>1248.7248120000002</v>
      </c>
      <c r="V110" s="248">
        <f t="shared" si="83"/>
        <v>1261.2120601200002</v>
      </c>
    </row>
    <row r="111" spans="1:22" ht="15" x14ac:dyDescent="0.25">
      <c r="B111" s="77" t="s">
        <v>370</v>
      </c>
      <c r="C111" s="77" t="s">
        <v>371</v>
      </c>
      <c r="D111" s="79">
        <v>317.23</v>
      </c>
      <c r="E111" s="79">
        <v>365.04</v>
      </c>
      <c r="F111" s="79">
        <v>281.72000000000003</v>
      </c>
      <c r="G111" s="79">
        <v>322.81</v>
      </c>
      <c r="H111" s="79">
        <v>550</v>
      </c>
      <c r="I111" s="248">
        <v>350</v>
      </c>
      <c r="J111" s="248">
        <v>400</v>
      </c>
      <c r="K111" s="96"/>
      <c r="L111" s="97">
        <v>0.01</v>
      </c>
      <c r="M111" s="97">
        <f t="shared" ref="M111:P111" si="127">L111</f>
        <v>0.01</v>
      </c>
      <c r="N111" s="97">
        <f t="shared" si="127"/>
        <v>0.01</v>
      </c>
      <c r="O111" s="97">
        <f t="shared" si="127"/>
        <v>0.01</v>
      </c>
      <c r="P111" s="97">
        <f t="shared" si="127"/>
        <v>0.01</v>
      </c>
      <c r="R111" s="248">
        <f>J111*(1+L111)</f>
        <v>404</v>
      </c>
      <c r="S111" s="248">
        <f t="shared" si="80"/>
        <v>408.04</v>
      </c>
      <c r="T111" s="248">
        <f t="shared" si="81"/>
        <v>412.12040000000002</v>
      </c>
      <c r="U111" s="248">
        <f t="shared" si="82"/>
        <v>416.241604</v>
      </c>
      <c r="V111" s="248">
        <f t="shared" si="83"/>
        <v>420.40402003999998</v>
      </c>
    </row>
    <row r="112" spans="1:22" ht="15" x14ac:dyDescent="0.25">
      <c r="B112" s="77" t="s">
        <v>374</v>
      </c>
      <c r="C112" s="77" t="s">
        <v>334</v>
      </c>
      <c r="D112" s="79">
        <v>8656.25</v>
      </c>
      <c r="E112" s="79">
        <v>6600</v>
      </c>
      <c r="F112" s="79">
        <v>2816.37</v>
      </c>
      <c r="G112" s="79">
        <v>21867.1</v>
      </c>
      <c r="H112" s="79">
        <v>8000</v>
      </c>
      <c r="I112" s="248">
        <v>8000</v>
      </c>
      <c r="J112" s="248">
        <v>8000</v>
      </c>
      <c r="K112" s="96"/>
      <c r="L112" s="97">
        <v>0.01</v>
      </c>
      <c r="M112" s="97">
        <f t="shared" ref="M112:P112" si="128">L112</f>
        <v>0.01</v>
      </c>
      <c r="N112" s="97">
        <f t="shared" si="128"/>
        <v>0.01</v>
      </c>
      <c r="O112" s="97">
        <f t="shared" si="128"/>
        <v>0.01</v>
      </c>
      <c r="P112" s="97">
        <f t="shared" si="128"/>
        <v>0.01</v>
      </c>
      <c r="R112" s="248">
        <f>J112*(1+L112)</f>
        <v>8080</v>
      </c>
      <c r="S112" s="248">
        <f t="shared" si="80"/>
        <v>8160.8</v>
      </c>
      <c r="T112" s="248">
        <f t="shared" si="81"/>
        <v>8242.4079999999994</v>
      </c>
      <c r="U112" s="248">
        <f t="shared" si="82"/>
        <v>8324.8320800000001</v>
      </c>
      <c r="V112" s="248">
        <f t="shared" si="83"/>
        <v>8408.0804007999996</v>
      </c>
    </row>
    <row r="113" spans="1:22" x14ac:dyDescent="0.2">
      <c r="A113" s="350" t="s">
        <v>2021</v>
      </c>
      <c r="B113" s="350"/>
      <c r="C113" s="350"/>
      <c r="D113" s="102">
        <f t="shared" ref="D113:J113" si="129">SUM(D110:D112)</f>
        <v>10488.34</v>
      </c>
      <c r="E113" s="102">
        <f t="shared" si="129"/>
        <v>7795.51</v>
      </c>
      <c r="F113" s="102">
        <f t="shared" si="129"/>
        <v>3882.98</v>
      </c>
      <c r="G113" s="102">
        <f t="shared" si="129"/>
        <v>23570.92</v>
      </c>
      <c r="H113" s="102">
        <f t="shared" si="129"/>
        <v>9950</v>
      </c>
      <c r="I113" s="102">
        <f t="shared" si="129"/>
        <v>9750</v>
      </c>
      <c r="J113" s="102">
        <f t="shared" si="129"/>
        <v>9600</v>
      </c>
      <c r="L113" s="97"/>
      <c r="M113" s="97"/>
      <c r="N113" s="97"/>
      <c r="O113" s="97"/>
      <c r="P113" s="97"/>
      <c r="R113" s="102">
        <f t="shared" ref="R113:V113" si="130">SUM(R110:R112)</f>
        <v>9696</v>
      </c>
      <c r="S113" s="102">
        <f t="shared" si="130"/>
        <v>9792.9600000000009</v>
      </c>
      <c r="T113" s="102">
        <f t="shared" si="130"/>
        <v>9890.8895999999986</v>
      </c>
      <c r="U113" s="102">
        <f t="shared" si="130"/>
        <v>9989.7984959999994</v>
      </c>
      <c r="V113" s="102">
        <f t="shared" si="130"/>
        <v>10089.696480959999</v>
      </c>
    </row>
    <row r="114" spans="1:22" ht="15" x14ac:dyDescent="0.25">
      <c r="A114" s="348" t="s">
        <v>2028</v>
      </c>
      <c r="B114" s="348"/>
      <c r="C114" s="348"/>
      <c r="I114" s="248"/>
      <c r="J114" s="248"/>
      <c r="K114" s="96"/>
      <c r="L114" s="97"/>
      <c r="M114" s="97"/>
      <c r="N114" s="97"/>
      <c r="O114" s="97"/>
      <c r="P114" s="97"/>
      <c r="R114" s="248"/>
      <c r="S114" s="248"/>
      <c r="T114" s="248"/>
      <c r="U114" s="248"/>
      <c r="V114" s="248"/>
    </row>
    <row r="115" spans="1:22" ht="15" x14ac:dyDescent="0.25">
      <c r="B115" s="77" t="s">
        <v>375</v>
      </c>
      <c r="C115" s="77" t="s">
        <v>376</v>
      </c>
      <c r="D115" s="79">
        <v>3094.11</v>
      </c>
      <c r="E115" s="79">
        <v>1896</v>
      </c>
      <c r="F115" s="79">
        <v>0</v>
      </c>
      <c r="G115" s="79">
        <v>0</v>
      </c>
      <c r="H115" s="79">
        <v>0</v>
      </c>
      <c r="I115" s="248"/>
      <c r="J115" s="248"/>
      <c r="K115" s="96"/>
      <c r="L115" s="97">
        <v>0.01</v>
      </c>
      <c r="M115" s="97">
        <f t="shared" ref="M115:P115" si="131">L115</f>
        <v>0.01</v>
      </c>
      <c r="N115" s="97">
        <f t="shared" si="131"/>
        <v>0.01</v>
      </c>
      <c r="O115" s="97">
        <f t="shared" si="131"/>
        <v>0.01</v>
      </c>
      <c r="P115" s="97">
        <f t="shared" si="131"/>
        <v>0.01</v>
      </c>
      <c r="R115" s="248">
        <f>J115*(1+L115)</f>
        <v>0</v>
      </c>
      <c r="S115" s="248">
        <f t="shared" si="80"/>
        <v>0</v>
      </c>
      <c r="T115" s="248">
        <f t="shared" si="81"/>
        <v>0</v>
      </c>
      <c r="U115" s="248">
        <f t="shared" si="82"/>
        <v>0</v>
      </c>
      <c r="V115" s="248">
        <f t="shared" si="83"/>
        <v>0</v>
      </c>
    </row>
    <row r="116" spans="1:22" x14ac:dyDescent="0.2">
      <c r="A116" s="350" t="s">
        <v>2029</v>
      </c>
      <c r="B116" s="350"/>
      <c r="C116" s="350"/>
      <c r="D116" s="102">
        <f t="shared" ref="D116:J116" si="132">SUM(D115:D115)</f>
        <v>3094.11</v>
      </c>
      <c r="E116" s="102">
        <f t="shared" si="132"/>
        <v>1896</v>
      </c>
      <c r="F116" s="102">
        <f t="shared" si="132"/>
        <v>0</v>
      </c>
      <c r="G116" s="102">
        <f t="shared" si="132"/>
        <v>0</v>
      </c>
      <c r="H116" s="102">
        <f t="shared" si="132"/>
        <v>0</v>
      </c>
      <c r="I116" s="102">
        <f t="shared" si="132"/>
        <v>0</v>
      </c>
      <c r="J116" s="102">
        <f t="shared" si="132"/>
        <v>0</v>
      </c>
      <c r="K116" s="96"/>
      <c r="L116" s="97"/>
      <c r="M116" s="97"/>
      <c r="N116" s="97"/>
      <c r="O116" s="97"/>
      <c r="P116" s="97"/>
      <c r="R116" s="102">
        <f t="shared" ref="R116:V116" si="133">SUM(R115:R115)</f>
        <v>0</v>
      </c>
      <c r="S116" s="102">
        <f t="shared" si="133"/>
        <v>0</v>
      </c>
      <c r="T116" s="102">
        <f t="shared" si="133"/>
        <v>0</v>
      </c>
      <c r="U116" s="102">
        <f t="shared" si="133"/>
        <v>0</v>
      </c>
      <c r="V116" s="102">
        <f t="shared" si="133"/>
        <v>0</v>
      </c>
    </row>
    <row r="117" spans="1:22" ht="15" x14ac:dyDescent="0.25">
      <c r="A117" s="348" t="s">
        <v>2022</v>
      </c>
      <c r="B117" s="348"/>
      <c r="C117" s="348"/>
      <c r="I117" s="248"/>
      <c r="J117" s="248"/>
      <c r="K117" s="96"/>
      <c r="L117" s="97"/>
      <c r="M117" s="97"/>
      <c r="N117" s="97"/>
      <c r="O117" s="97"/>
      <c r="P117" s="97"/>
      <c r="R117" s="248"/>
      <c r="S117" s="248"/>
      <c r="T117" s="248"/>
      <c r="U117" s="248"/>
      <c r="V117" s="248"/>
    </row>
    <row r="118" spans="1:22" ht="15" x14ac:dyDescent="0.25">
      <c r="B118" s="77" t="s">
        <v>377</v>
      </c>
      <c r="C118" s="77" t="s">
        <v>266</v>
      </c>
      <c r="D118" s="79">
        <v>554.98</v>
      </c>
      <c r="E118" s="79">
        <v>0</v>
      </c>
      <c r="F118" s="79">
        <v>0</v>
      </c>
      <c r="G118" s="79">
        <v>0</v>
      </c>
      <c r="H118" s="79">
        <v>0</v>
      </c>
      <c r="I118" s="248"/>
      <c r="J118" s="248"/>
      <c r="K118" s="96"/>
      <c r="L118" s="97">
        <v>0.01</v>
      </c>
      <c r="M118" s="97">
        <f t="shared" ref="M118:P118" si="134">L118</f>
        <v>0.01</v>
      </c>
      <c r="N118" s="97">
        <f t="shared" si="134"/>
        <v>0.01</v>
      </c>
      <c r="O118" s="97">
        <f t="shared" si="134"/>
        <v>0.01</v>
      </c>
      <c r="P118" s="97">
        <f t="shared" si="134"/>
        <v>0.01</v>
      </c>
      <c r="R118" s="248">
        <f t="shared" ref="R118:R128" si="135">J118*(1+L118)</f>
        <v>0</v>
      </c>
      <c r="S118" s="248">
        <f t="shared" si="80"/>
        <v>0</v>
      </c>
      <c r="T118" s="248">
        <f t="shared" si="81"/>
        <v>0</v>
      </c>
      <c r="U118" s="248">
        <f t="shared" si="82"/>
        <v>0</v>
      </c>
      <c r="V118" s="248">
        <f t="shared" si="83"/>
        <v>0</v>
      </c>
    </row>
    <row r="119" spans="1:22" ht="15" x14ac:dyDescent="0.25">
      <c r="B119" s="77" t="s">
        <v>378</v>
      </c>
      <c r="C119" s="77" t="s">
        <v>379</v>
      </c>
      <c r="D119" s="79">
        <v>7922.26</v>
      </c>
      <c r="E119" s="79">
        <v>279.08</v>
      </c>
      <c r="F119" s="79">
        <v>28049.63</v>
      </c>
      <c r="G119" s="79">
        <v>38091.57</v>
      </c>
      <c r="H119" s="79">
        <v>10750</v>
      </c>
      <c r="I119" s="248">
        <v>50</v>
      </c>
      <c r="J119" s="248">
        <v>12750</v>
      </c>
      <c r="K119" s="96"/>
      <c r="L119" s="97">
        <v>0.01</v>
      </c>
      <c r="M119" s="97">
        <f t="shared" ref="M119:P119" si="136">L119</f>
        <v>0.01</v>
      </c>
      <c r="N119" s="97">
        <f t="shared" si="136"/>
        <v>0.01</v>
      </c>
      <c r="O119" s="97">
        <f t="shared" si="136"/>
        <v>0.01</v>
      </c>
      <c r="P119" s="97">
        <f t="shared" si="136"/>
        <v>0.01</v>
      </c>
      <c r="R119" s="248">
        <f t="shared" si="135"/>
        <v>12877.5</v>
      </c>
      <c r="S119" s="248">
        <f t="shared" si="80"/>
        <v>13006.275</v>
      </c>
      <c r="T119" s="248">
        <f t="shared" si="81"/>
        <v>13136.337750000001</v>
      </c>
      <c r="U119" s="248">
        <f t="shared" si="82"/>
        <v>13267.7011275</v>
      </c>
      <c r="V119" s="248">
        <f t="shared" si="83"/>
        <v>13400.378138775</v>
      </c>
    </row>
    <row r="120" spans="1:22" ht="15" x14ac:dyDescent="0.25">
      <c r="B120" s="77" t="s">
        <v>380</v>
      </c>
      <c r="C120" s="77" t="s">
        <v>270</v>
      </c>
      <c r="D120" s="79">
        <v>20844.25</v>
      </c>
      <c r="E120" s="79">
        <v>19674.18</v>
      </c>
      <c r="F120" s="79">
        <v>17137.88</v>
      </c>
      <c r="G120" s="79">
        <v>14340</v>
      </c>
      <c r="H120" s="79">
        <v>15810</v>
      </c>
      <c r="I120" s="248">
        <v>19500</v>
      </c>
      <c r="J120" s="248">
        <v>19710</v>
      </c>
      <c r="K120" s="96"/>
      <c r="L120" s="97">
        <v>0.01</v>
      </c>
      <c r="M120" s="97">
        <f t="shared" ref="M120:P120" si="137">L120</f>
        <v>0.01</v>
      </c>
      <c r="N120" s="97">
        <f t="shared" si="137"/>
        <v>0.01</v>
      </c>
      <c r="O120" s="97">
        <f t="shared" si="137"/>
        <v>0.01</v>
      </c>
      <c r="P120" s="97">
        <f t="shared" si="137"/>
        <v>0.01</v>
      </c>
      <c r="R120" s="248">
        <f t="shared" si="135"/>
        <v>19907.099999999999</v>
      </c>
      <c r="S120" s="248">
        <f t="shared" si="80"/>
        <v>20106.170999999998</v>
      </c>
      <c r="T120" s="248">
        <f t="shared" si="81"/>
        <v>20307.23271</v>
      </c>
      <c r="U120" s="248">
        <f t="shared" si="82"/>
        <v>20510.305037099999</v>
      </c>
      <c r="V120" s="248">
        <f t="shared" si="83"/>
        <v>20715.408087470998</v>
      </c>
    </row>
    <row r="121" spans="1:22" ht="15" x14ac:dyDescent="0.25">
      <c r="B121" s="77" t="s">
        <v>381</v>
      </c>
      <c r="C121" s="77" t="s">
        <v>382</v>
      </c>
      <c r="D121" s="79">
        <v>3875.44</v>
      </c>
      <c r="E121" s="79">
        <v>4877.34</v>
      </c>
      <c r="F121" s="79">
        <v>5069.24</v>
      </c>
      <c r="G121" s="79">
        <v>6537.33</v>
      </c>
      <c r="H121" s="79">
        <v>3500</v>
      </c>
      <c r="I121" s="248">
        <v>1640</v>
      </c>
      <c r="J121" s="248">
        <v>3500</v>
      </c>
      <c r="K121" s="96"/>
      <c r="L121" s="97">
        <v>0.01</v>
      </c>
      <c r="M121" s="97">
        <f t="shared" ref="M121:P121" si="138">L121</f>
        <v>0.01</v>
      </c>
      <c r="N121" s="97">
        <f t="shared" si="138"/>
        <v>0.01</v>
      </c>
      <c r="O121" s="97">
        <f t="shared" si="138"/>
        <v>0.01</v>
      </c>
      <c r="P121" s="97">
        <f t="shared" si="138"/>
        <v>0.01</v>
      </c>
      <c r="R121" s="248">
        <f t="shared" si="135"/>
        <v>3535</v>
      </c>
      <c r="S121" s="248">
        <f t="shared" si="80"/>
        <v>3570.35</v>
      </c>
      <c r="T121" s="248">
        <f t="shared" si="81"/>
        <v>3606.0535</v>
      </c>
      <c r="U121" s="248">
        <f t="shared" si="82"/>
        <v>3642.1140350000001</v>
      </c>
      <c r="V121" s="248">
        <f t="shared" si="83"/>
        <v>3678.5351753499999</v>
      </c>
    </row>
    <row r="122" spans="1:22" ht="15" x14ac:dyDescent="0.25">
      <c r="B122" s="77" t="s">
        <v>383</v>
      </c>
      <c r="C122" s="77" t="s">
        <v>384</v>
      </c>
      <c r="D122" s="79">
        <v>215.22</v>
      </c>
      <c r="E122" s="79">
        <v>0</v>
      </c>
      <c r="F122" s="79">
        <v>0</v>
      </c>
      <c r="G122" s="79">
        <v>0</v>
      </c>
      <c r="H122" s="79">
        <v>0</v>
      </c>
      <c r="I122" s="248"/>
      <c r="J122" s="248"/>
      <c r="K122" s="96"/>
      <c r="L122" s="97">
        <v>0.01</v>
      </c>
      <c r="M122" s="97">
        <f t="shared" ref="M122:P122" si="139">L122</f>
        <v>0.01</v>
      </c>
      <c r="N122" s="97">
        <f t="shared" si="139"/>
        <v>0.01</v>
      </c>
      <c r="O122" s="97">
        <f t="shared" si="139"/>
        <v>0.01</v>
      </c>
      <c r="P122" s="97">
        <f t="shared" si="139"/>
        <v>0.01</v>
      </c>
      <c r="R122" s="248">
        <f t="shared" si="135"/>
        <v>0</v>
      </c>
      <c r="S122" s="248">
        <f t="shared" si="80"/>
        <v>0</v>
      </c>
      <c r="T122" s="248">
        <f t="shared" si="81"/>
        <v>0</v>
      </c>
      <c r="U122" s="248">
        <f t="shared" si="82"/>
        <v>0</v>
      </c>
      <c r="V122" s="248">
        <f t="shared" si="83"/>
        <v>0</v>
      </c>
    </row>
    <row r="123" spans="1:22" ht="15" x14ac:dyDescent="0.25">
      <c r="B123" s="77" t="s">
        <v>385</v>
      </c>
      <c r="C123" s="77" t="s">
        <v>272</v>
      </c>
      <c r="D123" s="79">
        <v>463.89</v>
      </c>
      <c r="E123" s="79">
        <v>30.82</v>
      </c>
      <c r="F123" s="79">
        <v>695.02</v>
      </c>
      <c r="G123" s="79">
        <v>430.96</v>
      </c>
      <c r="H123" s="79">
        <v>1530</v>
      </c>
      <c r="I123" s="248">
        <v>2100</v>
      </c>
      <c r="J123" s="248">
        <v>2350</v>
      </c>
      <c r="K123" s="96"/>
      <c r="L123" s="97">
        <v>0.01</v>
      </c>
      <c r="M123" s="97">
        <f t="shared" ref="M123:P123" si="140">L123</f>
        <v>0.01</v>
      </c>
      <c r="N123" s="97">
        <f t="shared" si="140"/>
        <v>0.01</v>
      </c>
      <c r="O123" s="97">
        <f t="shared" si="140"/>
        <v>0.01</v>
      </c>
      <c r="P123" s="97">
        <f t="shared" si="140"/>
        <v>0.01</v>
      </c>
      <c r="R123" s="248">
        <f t="shared" si="135"/>
        <v>2373.5</v>
      </c>
      <c r="S123" s="248">
        <f t="shared" si="80"/>
        <v>2397.2350000000001</v>
      </c>
      <c r="T123" s="248">
        <f t="shared" si="81"/>
        <v>2421.2073500000001</v>
      </c>
      <c r="U123" s="248">
        <f t="shared" si="82"/>
        <v>2445.4194235</v>
      </c>
      <c r="V123" s="248">
        <f t="shared" si="83"/>
        <v>2469.8736177350002</v>
      </c>
    </row>
    <row r="124" spans="1:22" ht="15" x14ac:dyDescent="0.25">
      <c r="B124" s="77" t="s">
        <v>386</v>
      </c>
      <c r="C124" s="77" t="s">
        <v>274</v>
      </c>
      <c r="D124" s="79">
        <v>260</v>
      </c>
      <c r="E124" s="79">
        <v>260</v>
      </c>
      <c r="F124" s="79">
        <v>310</v>
      </c>
      <c r="G124" s="79">
        <v>360</v>
      </c>
      <c r="H124" s="79">
        <v>260</v>
      </c>
      <c r="I124" s="248">
        <v>260</v>
      </c>
      <c r="J124" s="248">
        <v>260</v>
      </c>
      <c r="K124" s="96"/>
      <c r="L124" s="97">
        <v>0.01</v>
      </c>
      <c r="M124" s="97">
        <f t="shared" ref="M124:P124" si="141">L124</f>
        <v>0.01</v>
      </c>
      <c r="N124" s="97">
        <f t="shared" si="141"/>
        <v>0.01</v>
      </c>
      <c r="O124" s="97">
        <f t="shared" si="141"/>
        <v>0.01</v>
      </c>
      <c r="P124" s="97">
        <f t="shared" si="141"/>
        <v>0.01</v>
      </c>
      <c r="R124" s="248">
        <f t="shared" si="135"/>
        <v>262.60000000000002</v>
      </c>
      <c r="S124" s="248">
        <f t="shared" si="80"/>
        <v>265.226</v>
      </c>
      <c r="T124" s="248">
        <f t="shared" si="81"/>
        <v>267.87826000000001</v>
      </c>
      <c r="U124" s="248">
        <f t="shared" si="82"/>
        <v>270.55704259999999</v>
      </c>
      <c r="V124" s="248">
        <f t="shared" si="83"/>
        <v>273.262613026</v>
      </c>
    </row>
    <row r="125" spans="1:22" ht="15" x14ac:dyDescent="0.25">
      <c r="B125" s="77" t="s">
        <v>387</v>
      </c>
      <c r="C125" s="77" t="s">
        <v>276</v>
      </c>
      <c r="D125" s="79">
        <v>1280</v>
      </c>
      <c r="E125" s="79">
        <v>1016.47</v>
      </c>
      <c r="F125" s="79">
        <v>620</v>
      </c>
      <c r="G125" s="79">
        <v>1065</v>
      </c>
      <c r="H125" s="79">
        <v>500</v>
      </c>
      <c r="I125" s="248">
        <v>400</v>
      </c>
      <c r="J125" s="248">
        <v>1940</v>
      </c>
      <c r="K125" s="96"/>
      <c r="L125" s="97">
        <v>0.01</v>
      </c>
      <c r="M125" s="97">
        <f t="shared" ref="M125:P125" si="142">L125</f>
        <v>0.01</v>
      </c>
      <c r="N125" s="97">
        <f t="shared" si="142"/>
        <v>0.01</v>
      </c>
      <c r="O125" s="97">
        <f t="shared" si="142"/>
        <v>0.01</v>
      </c>
      <c r="P125" s="97">
        <f t="shared" si="142"/>
        <v>0.01</v>
      </c>
      <c r="R125" s="248">
        <f t="shared" si="135"/>
        <v>1959.4</v>
      </c>
      <c r="S125" s="248">
        <f t="shared" si="80"/>
        <v>1978.9940000000001</v>
      </c>
      <c r="T125" s="248">
        <f t="shared" si="81"/>
        <v>1998.7839400000003</v>
      </c>
      <c r="U125" s="248">
        <f t="shared" si="82"/>
        <v>2018.7717794000002</v>
      </c>
      <c r="V125" s="248">
        <f t="shared" si="83"/>
        <v>2038.9594971940003</v>
      </c>
    </row>
    <row r="126" spans="1:22" ht="15" x14ac:dyDescent="0.25">
      <c r="B126" s="77" t="s">
        <v>388</v>
      </c>
      <c r="C126" s="77" t="s">
        <v>278</v>
      </c>
      <c r="D126" s="79">
        <v>54.11</v>
      </c>
      <c r="E126" s="79">
        <v>285.11</v>
      </c>
      <c r="F126" s="79">
        <v>99.11</v>
      </c>
      <c r="G126" s="79">
        <v>108.24</v>
      </c>
      <c r="H126" s="79">
        <v>190</v>
      </c>
      <c r="I126" s="248">
        <v>110</v>
      </c>
      <c r="J126" s="248">
        <v>110</v>
      </c>
      <c r="K126" s="96"/>
      <c r="L126" s="97">
        <v>0.01</v>
      </c>
      <c r="M126" s="97">
        <f t="shared" ref="M126:P126" si="143">L126</f>
        <v>0.01</v>
      </c>
      <c r="N126" s="97">
        <f t="shared" si="143"/>
        <v>0.01</v>
      </c>
      <c r="O126" s="97">
        <f t="shared" si="143"/>
        <v>0.01</v>
      </c>
      <c r="P126" s="97">
        <f t="shared" si="143"/>
        <v>0.01</v>
      </c>
      <c r="R126" s="248">
        <f t="shared" si="135"/>
        <v>111.1</v>
      </c>
      <c r="S126" s="248">
        <f t="shared" si="80"/>
        <v>112.211</v>
      </c>
      <c r="T126" s="248">
        <f t="shared" si="81"/>
        <v>113.33311</v>
      </c>
      <c r="U126" s="248">
        <f t="shared" si="82"/>
        <v>114.46644110000001</v>
      </c>
      <c r="V126" s="248">
        <f t="shared" si="83"/>
        <v>115.61110551100002</v>
      </c>
    </row>
    <row r="127" spans="1:22" ht="15" x14ac:dyDescent="0.25">
      <c r="B127" s="77" t="s">
        <v>389</v>
      </c>
      <c r="C127" s="77" t="s">
        <v>282</v>
      </c>
      <c r="D127" s="79">
        <v>0</v>
      </c>
      <c r="E127" s="79">
        <v>50</v>
      </c>
      <c r="F127" s="79">
        <v>224.34</v>
      </c>
      <c r="G127" s="79">
        <v>0</v>
      </c>
      <c r="H127" s="79">
        <v>0</v>
      </c>
      <c r="I127" s="248">
        <v>710</v>
      </c>
      <c r="J127" s="248">
        <v>520</v>
      </c>
      <c r="K127" s="96"/>
      <c r="L127" s="97">
        <v>0.01</v>
      </c>
      <c r="M127" s="97">
        <f t="shared" ref="M127:P127" si="144">L127</f>
        <v>0.01</v>
      </c>
      <c r="N127" s="97">
        <f t="shared" si="144"/>
        <v>0.01</v>
      </c>
      <c r="O127" s="97">
        <f t="shared" si="144"/>
        <v>0.01</v>
      </c>
      <c r="P127" s="97">
        <f t="shared" si="144"/>
        <v>0.01</v>
      </c>
      <c r="R127" s="248">
        <f t="shared" si="135"/>
        <v>525.20000000000005</v>
      </c>
      <c r="S127" s="248">
        <f t="shared" si="80"/>
        <v>530.452</v>
      </c>
      <c r="T127" s="248">
        <f t="shared" si="81"/>
        <v>535.75652000000002</v>
      </c>
      <c r="U127" s="248">
        <f t="shared" si="82"/>
        <v>541.11408519999998</v>
      </c>
      <c r="V127" s="248">
        <f t="shared" si="83"/>
        <v>546.52522605199999</v>
      </c>
    </row>
    <row r="128" spans="1:22" ht="15" x14ac:dyDescent="0.25">
      <c r="B128" s="77" t="s">
        <v>392</v>
      </c>
      <c r="C128" s="77" t="s">
        <v>393</v>
      </c>
      <c r="D128" s="79">
        <v>0</v>
      </c>
      <c r="E128" s="79">
        <v>0</v>
      </c>
      <c r="F128" s="79">
        <v>200</v>
      </c>
      <c r="G128" s="79">
        <v>408.28</v>
      </c>
      <c r="H128" s="79">
        <v>200</v>
      </c>
      <c r="I128" s="248"/>
      <c r="J128" s="248"/>
      <c r="L128" s="97">
        <v>0.01</v>
      </c>
      <c r="M128" s="97">
        <f t="shared" ref="M128:P128" si="145">L128</f>
        <v>0.01</v>
      </c>
      <c r="N128" s="97">
        <f t="shared" si="145"/>
        <v>0.01</v>
      </c>
      <c r="O128" s="97">
        <f t="shared" si="145"/>
        <v>0.01</v>
      </c>
      <c r="P128" s="97">
        <f t="shared" si="145"/>
        <v>0.01</v>
      </c>
      <c r="R128" s="248">
        <f t="shared" si="135"/>
        <v>0</v>
      </c>
      <c r="S128" s="248">
        <f t="shared" si="80"/>
        <v>0</v>
      </c>
      <c r="T128" s="248">
        <f t="shared" si="81"/>
        <v>0</v>
      </c>
      <c r="U128" s="248">
        <f t="shared" si="82"/>
        <v>0</v>
      </c>
      <c r="V128" s="248">
        <f t="shared" si="83"/>
        <v>0</v>
      </c>
    </row>
    <row r="129" spans="1:22" x14ac:dyDescent="0.2">
      <c r="A129" s="350" t="s">
        <v>2023</v>
      </c>
      <c r="B129" s="350"/>
      <c r="C129" s="350"/>
      <c r="D129" s="102">
        <f t="shared" ref="D129:H129" si="146">SUM(D118:D128)</f>
        <v>35470.15</v>
      </c>
      <c r="E129" s="102">
        <f t="shared" si="146"/>
        <v>26473.000000000004</v>
      </c>
      <c r="F129" s="102">
        <f t="shared" si="146"/>
        <v>52405.219999999994</v>
      </c>
      <c r="G129" s="102">
        <f t="shared" si="146"/>
        <v>61341.38</v>
      </c>
      <c r="H129" s="102">
        <f t="shared" si="146"/>
        <v>32740</v>
      </c>
      <c r="I129" s="102">
        <f t="shared" ref="I129:J129" si="147">SUM(I118:I128)</f>
        <v>24770</v>
      </c>
      <c r="J129" s="102">
        <f t="shared" si="147"/>
        <v>41140</v>
      </c>
      <c r="L129" s="97"/>
      <c r="M129" s="97"/>
      <c r="N129" s="97"/>
      <c r="O129" s="97"/>
      <c r="P129" s="97"/>
      <c r="R129" s="102">
        <f t="shared" ref="R129" si="148">SUM(R118:R128)</f>
        <v>41551.399999999994</v>
      </c>
      <c r="S129" s="102">
        <f t="shared" si="80"/>
        <v>41551.399999999994</v>
      </c>
      <c r="T129" s="102">
        <f t="shared" si="81"/>
        <v>41551.399999999994</v>
      </c>
      <c r="U129" s="102">
        <f t="shared" si="82"/>
        <v>41551.399999999994</v>
      </c>
      <c r="V129" s="102">
        <f t="shared" si="83"/>
        <v>41551.399999999994</v>
      </c>
    </row>
    <row r="130" spans="1:22" x14ac:dyDescent="0.2">
      <c r="A130" s="352" t="s">
        <v>394</v>
      </c>
      <c r="B130" s="352"/>
      <c r="C130" s="352"/>
      <c r="D130" s="103">
        <f t="shared" ref="D130:H130" si="149">D108+D113+D116+D129</f>
        <v>287926.87000000005</v>
      </c>
      <c r="E130" s="103">
        <f t="shared" si="149"/>
        <v>247727.83000000002</v>
      </c>
      <c r="F130" s="103">
        <f t="shared" si="149"/>
        <v>281905.66000000003</v>
      </c>
      <c r="G130" s="103">
        <f t="shared" si="149"/>
        <v>324308.30000000005</v>
      </c>
      <c r="H130" s="103">
        <f t="shared" si="149"/>
        <v>292230</v>
      </c>
      <c r="I130" s="103">
        <f t="shared" ref="I130:J130" si="150">I108+I113+I116+I129</f>
        <v>279993</v>
      </c>
      <c r="J130" s="103">
        <f t="shared" si="150"/>
        <v>313440</v>
      </c>
      <c r="K130" s="96"/>
      <c r="L130" s="97"/>
      <c r="M130" s="97"/>
      <c r="N130" s="97"/>
      <c r="O130" s="97"/>
      <c r="P130" s="97"/>
      <c r="R130" s="103">
        <f t="shared" ref="R130" si="151">R108+R113+R116+R129</f>
        <v>321972.20999999996</v>
      </c>
      <c r="S130" s="103">
        <f t="shared" si="80"/>
        <v>321972.20999999996</v>
      </c>
      <c r="T130" s="103">
        <f t="shared" si="81"/>
        <v>321972.20999999996</v>
      </c>
      <c r="U130" s="103">
        <f t="shared" si="82"/>
        <v>321972.20999999996</v>
      </c>
      <c r="V130" s="103">
        <f t="shared" si="83"/>
        <v>321972.20999999996</v>
      </c>
    </row>
    <row r="131" spans="1:22" ht="15" x14ac:dyDescent="0.25">
      <c r="A131" s="351" t="s">
        <v>1881</v>
      </c>
      <c r="B131" s="351"/>
      <c r="C131" s="351"/>
      <c r="I131" s="248"/>
      <c r="J131" s="248"/>
      <c r="K131" s="96"/>
      <c r="L131" s="97"/>
      <c r="M131" s="97"/>
      <c r="N131" s="97"/>
      <c r="O131" s="97"/>
      <c r="P131" s="97"/>
      <c r="R131" s="248"/>
      <c r="S131" s="248"/>
      <c r="T131" s="248"/>
      <c r="U131" s="248"/>
      <c r="V131" s="248"/>
    </row>
    <row r="132" spans="1:22" ht="15" x14ac:dyDescent="0.25">
      <c r="A132" s="348" t="s">
        <v>2024</v>
      </c>
      <c r="B132" s="348"/>
      <c r="C132" s="348"/>
      <c r="I132" s="248"/>
      <c r="J132" s="248"/>
      <c r="K132" s="96"/>
      <c r="L132" s="97"/>
      <c r="M132" s="97"/>
      <c r="N132" s="97"/>
      <c r="O132" s="97"/>
      <c r="P132" s="97"/>
      <c r="R132" s="248"/>
      <c r="S132" s="248"/>
      <c r="T132" s="248"/>
      <c r="U132" s="248"/>
      <c r="V132" s="248"/>
    </row>
    <row r="133" spans="1:22" ht="15" x14ac:dyDescent="0.25">
      <c r="B133" s="77" t="s">
        <v>1882</v>
      </c>
      <c r="C133" s="77" t="s">
        <v>1883</v>
      </c>
      <c r="D133" s="79">
        <v>0</v>
      </c>
      <c r="E133" s="79">
        <v>0</v>
      </c>
      <c r="F133" s="79">
        <v>1161.24</v>
      </c>
      <c r="G133" s="79">
        <v>1346.15</v>
      </c>
      <c r="H133" s="79">
        <v>0</v>
      </c>
      <c r="I133" s="248"/>
      <c r="J133" s="248"/>
      <c r="K133" s="96"/>
      <c r="L133" s="97"/>
      <c r="M133" s="97"/>
      <c r="N133" s="97"/>
      <c r="O133" s="97"/>
      <c r="P133" s="97"/>
      <c r="R133" s="248"/>
      <c r="S133" s="248"/>
      <c r="T133" s="248"/>
      <c r="U133" s="248"/>
      <c r="V133" s="248"/>
    </row>
    <row r="134" spans="1:22" ht="15" x14ac:dyDescent="0.25">
      <c r="B134" s="77" t="s">
        <v>1885</v>
      </c>
      <c r="C134" s="77" t="s">
        <v>286</v>
      </c>
      <c r="D134" s="79">
        <v>0</v>
      </c>
      <c r="E134" s="79">
        <v>103258.9</v>
      </c>
      <c r="F134" s="79">
        <v>188637.79</v>
      </c>
      <c r="G134" s="79">
        <v>259872.51</v>
      </c>
      <c r="H134" s="79">
        <v>291050</v>
      </c>
      <c r="I134" s="248">
        <v>291817</v>
      </c>
      <c r="J134" s="248">
        <v>302675</v>
      </c>
      <c r="K134" s="96"/>
      <c r="L134" s="97">
        <v>0.03</v>
      </c>
      <c r="M134" s="97">
        <f t="shared" ref="M134:P135" si="152">L134</f>
        <v>0.03</v>
      </c>
      <c r="N134" s="97">
        <f t="shared" si="152"/>
        <v>0.03</v>
      </c>
      <c r="O134" s="97">
        <f t="shared" si="152"/>
        <v>0.03</v>
      </c>
      <c r="P134" s="97">
        <f t="shared" si="152"/>
        <v>0.03</v>
      </c>
      <c r="R134" s="248">
        <f t="shared" ref="R134:R151" si="153">J134*(1+L134)</f>
        <v>311755.25</v>
      </c>
      <c r="S134" s="248">
        <f t="shared" si="80"/>
        <v>321107.90750000003</v>
      </c>
      <c r="T134" s="248">
        <f t="shared" si="81"/>
        <v>330741.14472500002</v>
      </c>
      <c r="U134" s="248">
        <f t="shared" si="82"/>
        <v>340663.37906675006</v>
      </c>
      <c r="V134" s="248">
        <f t="shared" si="83"/>
        <v>350883.28043875255</v>
      </c>
    </row>
    <row r="135" spans="1:22" ht="15" x14ac:dyDescent="0.25">
      <c r="B135" s="77" t="s">
        <v>1886</v>
      </c>
      <c r="C135" s="77" t="s">
        <v>292</v>
      </c>
      <c r="D135" s="79">
        <v>0</v>
      </c>
      <c r="E135" s="79">
        <v>1508.18</v>
      </c>
      <c r="F135" s="79">
        <v>630.47</v>
      </c>
      <c r="G135" s="79">
        <v>0</v>
      </c>
      <c r="H135" s="79">
        <v>0</v>
      </c>
      <c r="I135" s="248"/>
      <c r="J135" s="248"/>
      <c r="K135" s="96"/>
      <c r="L135" s="97">
        <v>0</v>
      </c>
      <c r="M135" s="97">
        <v>0</v>
      </c>
      <c r="N135" s="97">
        <v>0</v>
      </c>
      <c r="O135" s="97">
        <f t="shared" si="152"/>
        <v>0</v>
      </c>
      <c r="P135" s="97">
        <f t="shared" si="152"/>
        <v>0</v>
      </c>
      <c r="R135" s="248">
        <f t="shared" si="153"/>
        <v>0</v>
      </c>
      <c r="S135" s="248">
        <f t="shared" si="80"/>
        <v>0</v>
      </c>
      <c r="T135" s="248">
        <f t="shared" si="81"/>
        <v>0</v>
      </c>
      <c r="U135" s="248">
        <f t="shared" si="82"/>
        <v>0</v>
      </c>
      <c r="V135" s="248">
        <f t="shared" si="83"/>
        <v>0</v>
      </c>
    </row>
    <row r="136" spans="1:22" ht="15" x14ac:dyDescent="0.25">
      <c r="B136" s="77" t="s">
        <v>2185</v>
      </c>
      <c r="C136" s="77" t="s">
        <v>294</v>
      </c>
      <c r="D136" s="79">
        <v>0</v>
      </c>
      <c r="E136" s="79">
        <v>0</v>
      </c>
      <c r="F136" s="79">
        <v>621.42999999999995</v>
      </c>
      <c r="G136" s="79">
        <v>1203.57</v>
      </c>
      <c r="H136" s="79">
        <v>1200</v>
      </c>
      <c r="I136" s="248">
        <v>1150</v>
      </c>
      <c r="J136" s="248">
        <v>1200</v>
      </c>
      <c r="K136" s="96"/>
      <c r="L136" s="97">
        <v>0</v>
      </c>
      <c r="M136" s="97">
        <v>0</v>
      </c>
      <c r="N136" s="97">
        <v>0</v>
      </c>
      <c r="O136" s="97">
        <f t="shared" ref="O136:P136" si="154">N136</f>
        <v>0</v>
      </c>
      <c r="P136" s="97">
        <f t="shared" si="154"/>
        <v>0</v>
      </c>
      <c r="R136" s="248">
        <f t="shared" si="153"/>
        <v>1200</v>
      </c>
      <c r="S136" s="248">
        <f t="shared" si="80"/>
        <v>1200</v>
      </c>
      <c r="T136" s="248">
        <f t="shared" si="81"/>
        <v>1200</v>
      </c>
      <c r="U136" s="248">
        <f t="shared" si="82"/>
        <v>1200</v>
      </c>
      <c r="V136" s="248">
        <f t="shared" si="83"/>
        <v>1200</v>
      </c>
    </row>
    <row r="137" spans="1:22" ht="25.5" customHeight="1" x14ac:dyDescent="0.25">
      <c r="B137" s="77" t="s">
        <v>1889</v>
      </c>
      <c r="C137" s="77" t="s">
        <v>298</v>
      </c>
      <c r="D137" s="79">
        <v>0</v>
      </c>
      <c r="E137" s="79">
        <v>720</v>
      </c>
      <c r="F137" s="79">
        <v>382.08</v>
      </c>
      <c r="G137" s="79">
        <v>175</v>
      </c>
      <c r="H137" s="79">
        <v>180</v>
      </c>
      <c r="I137" s="248">
        <v>0</v>
      </c>
      <c r="J137" s="248">
        <v>415</v>
      </c>
      <c r="K137" s="96"/>
      <c r="L137" s="97">
        <v>0.02</v>
      </c>
      <c r="M137" s="97">
        <f t="shared" ref="M137:P138" si="155">L137</f>
        <v>0.02</v>
      </c>
      <c r="N137" s="97">
        <f t="shared" si="155"/>
        <v>0.02</v>
      </c>
      <c r="O137" s="97">
        <f t="shared" si="155"/>
        <v>0.02</v>
      </c>
      <c r="P137" s="97">
        <f t="shared" si="155"/>
        <v>0.02</v>
      </c>
      <c r="R137" s="248">
        <f t="shared" si="153"/>
        <v>423.3</v>
      </c>
      <c r="S137" s="248">
        <f t="shared" si="80"/>
        <v>431.76600000000002</v>
      </c>
      <c r="T137" s="248">
        <f t="shared" si="81"/>
        <v>440.40132000000006</v>
      </c>
      <c r="U137" s="248">
        <f t="shared" si="82"/>
        <v>449.20934640000007</v>
      </c>
      <c r="V137" s="248">
        <f t="shared" si="83"/>
        <v>458.19353332800006</v>
      </c>
    </row>
    <row r="138" spans="1:22" ht="25.5" customHeight="1" x14ac:dyDescent="0.25">
      <c r="B138" s="77" t="s">
        <v>1890</v>
      </c>
      <c r="C138" s="77" t="s">
        <v>300</v>
      </c>
      <c r="D138" s="79">
        <v>0</v>
      </c>
      <c r="E138" s="79">
        <v>3865.06</v>
      </c>
      <c r="F138" s="79">
        <v>2582.91</v>
      </c>
      <c r="G138" s="79">
        <v>1843.75</v>
      </c>
      <c r="H138" s="79">
        <v>2500</v>
      </c>
      <c r="I138" s="248">
        <v>0</v>
      </c>
      <c r="J138" s="248">
        <v>0</v>
      </c>
      <c r="K138" s="96"/>
      <c r="L138" s="97">
        <v>0</v>
      </c>
      <c r="M138" s="97">
        <v>0</v>
      </c>
      <c r="N138" s="97">
        <v>0</v>
      </c>
      <c r="O138" s="97">
        <f t="shared" si="155"/>
        <v>0</v>
      </c>
      <c r="P138" s="97">
        <f t="shared" si="155"/>
        <v>0</v>
      </c>
      <c r="R138" s="248">
        <f t="shared" si="153"/>
        <v>0</v>
      </c>
      <c r="S138" s="248">
        <f t="shared" si="80"/>
        <v>0</v>
      </c>
      <c r="T138" s="248">
        <f t="shared" si="81"/>
        <v>0</v>
      </c>
      <c r="U138" s="248">
        <f t="shared" si="82"/>
        <v>0</v>
      </c>
      <c r="V138" s="248">
        <f t="shared" si="83"/>
        <v>0</v>
      </c>
    </row>
    <row r="139" spans="1:22" ht="25.5" x14ac:dyDescent="0.25">
      <c r="B139" s="77" t="s">
        <v>1891</v>
      </c>
      <c r="C139" s="77" t="s">
        <v>302</v>
      </c>
      <c r="D139" s="79">
        <v>0</v>
      </c>
      <c r="E139" s="79">
        <v>576.39</v>
      </c>
      <c r="F139" s="79">
        <v>278.97000000000003</v>
      </c>
      <c r="G139" s="79">
        <v>364.55</v>
      </c>
      <c r="H139" s="79">
        <v>530</v>
      </c>
      <c r="I139" s="248">
        <v>407</v>
      </c>
      <c r="J139" s="248">
        <v>537</v>
      </c>
      <c r="K139" s="96"/>
      <c r="L139" s="97">
        <v>0.01</v>
      </c>
      <c r="M139" s="97">
        <f t="shared" ref="M139:P139" si="156">L139</f>
        <v>0.01</v>
      </c>
      <c r="N139" s="97">
        <f t="shared" si="156"/>
        <v>0.01</v>
      </c>
      <c r="O139" s="97">
        <f t="shared" si="156"/>
        <v>0.01</v>
      </c>
      <c r="P139" s="97">
        <f t="shared" si="156"/>
        <v>0.01</v>
      </c>
      <c r="R139" s="248">
        <f t="shared" si="153"/>
        <v>542.37</v>
      </c>
      <c r="S139" s="248">
        <f t="shared" ref="S139:S202" si="157">R139*(1+M139)</f>
        <v>547.79370000000006</v>
      </c>
      <c r="T139" s="248">
        <f t="shared" ref="T139:T202" si="158">S139*(1+N139)</f>
        <v>553.27163700000006</v>
      </c>
      <c r="U139" s="248">
        <f t="shared" ref="U139:U202" si="159">T139*(1+O139)</f>
        <v>558.80435337000006</v>
      </c>
      <c r="V139" s="248">
        <f t="shared" ref="V139:V202" si="160">U139*(1+P139)</f>
        <v>564.39239690370005</v>
      </c>
    </row>
    <row r="140" spans="1:22" ht="25.5" x14ac:dyDescent="0.25">
      <c r="B140" s="77" t="s">
        <v>1892</v>
      </c>
      <c r="C140" s="77" t="s">
        <v>304</v>
      </c>
      <c r="D140" s="79">
        <v>0</v>
      </c>
      <c r="E140" s="79">
        <v>131.91</v>
      </c>
      <c r="F140" s="79">
        <v>698.64</v>
      </c>
      <c r="G140" s="79">
        <v>1341.62</v>
      </c>
      <c r="H140" s="79">
        <v>1570</v>
      </c>
      <c r="I140" s="248">
        <v>2172</v>
      </c>
      <c r="J140" s="248">
        <v>1780</v>
      </c>
      <c r="K140" s="96"/>
      <c r="L140" s="97">
        <v>0.01</v>
      </c>
      <c r="M140" s="97">
        <f t="shared" ref="M140:P140" si="161">L140</f>
        <v>0.01</v>
      </c>
      <c r="N140" s="97">
        <f t="shared" si="161"/>
        <v>0.01</v>
      </c>
      <c r="O140" s="97">
        <f t="shared" si="161"/>
        <v>0.01</v>
      </c>
      <c r="P140" s="97">
        <f t="shared" si="161"/>
        <v>0.01</v>
      </c>
      <c r="R140" s="248">
        <f t="shared" si="153"/>
        <v>1797.8</v>
      </c>
      <c r="S140" s="248">
        <f t="shared" si="157"/>
        <v>1815.778</v>
      </c>
      <c r="T140" s="248">
        <f t="shared" si="158"/>
        <v>1833.93578</v>
      </c>
      <c r="U140" s="248">
        <f t="shared" si="159"/>
        <v>1852.2751378</v>
      </c>
      <c r="V140" s="248">
        <f t="shared" si="160"/>
        <v>1870.7978891780001</v>
      </c>
    </row>
    <row r="141" spans="1:22" ht="25.5" x14ac:dyDescent="0.25">
      <c r="B141" s="77" t="s">
        <v>1893</v>
      </c>
      <c r="C141" s="77" t="s">
        <v>306</v>
      </c>
      <c r="D141" s="79">
        <v>0</v>
      </c>
      <c r="E141" s="79">
        <v>12212.23</v>
      </c>
      <c r="F141" s="79">
        <v>13967.15</v>
      </c>
      <c r="G141" s="79">
        <v>32925.379999999997</v>
      </c>
      <c r="H141" s="79">
        <v>40080</v>
      </c>
      <c r="I141" s="248">
        <v>40899</v>
      </c>
      <c r="J141" s="248">
        <v>46892</v>
      </c>
      <c r="K141" s="96"/>
      <c r="L141" s="97">
        <v>0.05</v>
      </c>
      <c r="M141" s="97">
        <f t="shared" ref="M141:P141" si="162">L141</f>
        <v>0.05</v>
      </c>
      <c r="N141" s="97">
        <f t="shared" si="162"/>
        <v>0.05</v>
      </c>
      <c r="O141" s="97">
        <f t="shared" si="162"/>
        <v>0.05</v>
      </c>
      <c r="P141" s="97">
        <f t="shared" si="162"/>
        <v>0.05</v>
      </c>
      <c r="R141" s="248">
        <f t="shared" si="153"/>
        <v>49236.6</v>
      </c>
      <c r="S141" s="248">
        <f t="shared" si="157"/>
        <v>51698.43</v>
      </c>
      <c r="T141" s="248">
        <f t="shared" si="158"/>
        <v>54283.351500000004</v>
      </c>
      <c r="U141" s="248">
        <f t="shared" si="159"/>
        <v>56997.519075000004</v>
      </c>
      <c r="V141" s="248">
        <f t="shared" si="160"/>
        <v>59847.395028750005</v>
      </c>
    </row>
    <row r="142" spans="1:22" ht="25.5" x14ac:dyDescent="0.25">
      <c r="B142" s="77" t="s">
        <v>1894</v>
      </c>
      <c r="C142" s="77" t="s">
        <v>1865</v>
      </c>
      <c r="D142" s="79">
        <v>0</v>
      </c>
      <c r="E142" s="79">
        <v>533.92999999999995</v>
      </c>
      <c r="F142" s="79">
        <v>1691.07</v>
      </c>
      <c r="G142" s="79">
        <v>0</v>
      </c>
      <c r="H142" s="79">
        <v>0</v>
      </c>
      <c r="I142" s="248"/>
      <c r="J142" s="248"/>
      <c r="K142" s="96"/>
      <c r="L142" s="97">
        <v>0</v>
      </c>
      <c r="M142" s="97">
        <f t="shared" ref="M142:P142" si="163">L142</f>
        <v>0</v>
      </c>
      <c r="N142" s="97">
        <f t="shared" si="163"/>
        <v>0</v>
      </c>
      <c r="O142" s="97">
        <f t="shared" si="163"/>
        <v>0</v>
      </c>
      <c r="P142" s="97">
        <f t="shared" si="163"/>
        <v>0</v>
      </c>
      <c r="R142" s="248">
        <f t="shared" si="153"/>
        <v>0</v>
      </c>
      <c r="S142" s="248">
        <f t="shared" si="157"/>
        <v>0</v>
      </c>
      <c r="T142" s="248">
        <f t="shared" si="158"/>
        <v>0</v>
      </c>
      <c r="U142" s="248">
        <f t="shared" si="159"/>
        <v>0</v>
      </c>
      <c r="V142" s="248">
        <f t="shared" si="160"/>
        <v>0</v>
      </c>
    </row>
    <row r="143" spans="1:22" ht="25.5" x14ac:dyDescent="0.25">
      <c r="B143" s="77" t="s">
        <v>1895</v>
      </c>
      <c r="C143" s="77" t="s">
        <v>308</v>
      </c>
      <c r="D143" s="79">
        <v>0</v>
      </c>
      <c r="E143" s="79">
        <v>462.86</v>
      </c>
      <c r="F143" s="79">
        <v>539.25</v>
      </c>
      <c r="G143" s="79">
        <v>293.32</v>
      </c>
      <c r="H143" s="79">
        <v>0</v>
      </c>
      <c r="I143" s="248"/>
      <c r="J143" s="248"/>
      <c r="K143" s="96"/>
      <c r="L143" s="97">
        <v>0.01</v>
      </c>
      <c r="M143" s="97">
        <f t="shared" ref="M143:P143" si="164">L143</f>
        <v>0.01</v>
      </c>
      <c r="N143" s="97">
        <f t="shared" si="164"/>
        <v>0.01</v>
      </c>
      <c r="O143" s="97">
        <f t="shared" si="164"/>
        <v>0.01</v>
      </c>
      <c r="P143" s="97">
        <f t="shared" si="164"/>
        <v>0.01</v>
      </c>
      <c r="R143" s="248">
        <f t="shared" si="153"/>
        <v>0</v>
      </c>
      <c r="S143" s="248">
        <f t="shared" si="157"/>
        <v>0</v>
      </c>
      <c r="T143" s="248">
        <f t="shared" si="158"/>
        <v>0</v>
      </c>
      <c r="U143" s="248">
        <f t="shared" si="159"/>
        <v>0</v>
      </c>
      <c r="V143" s="248">
        <f t="shared" si="160"/>
        <v>0</v>
      </c>
    </row>
    <row r="144" spans="1:22" ht="15" x14ac:dyDescent="0.25">
      <c r="B144" s="77" t="s">
        <v>1896</v>
      </c>
      <c r="C144" s="77" t="s">
        <v>1897</v>
      </c>
      <c r="D144" s="79">
        <v>0</v>
      </c>
      <c r="E144" s="79">
        <v>-1501.84</v>
      </c>
      <c r="F144" s="79">
        <v>0</v>
      </c>
      <c r="G144" s="79">
        <v>0</v>
      </c>
      <c r="H144" s="79">
        <v>0</v>
      </c>
      <c r="I144" s="248"/>
      <c r="J144" s="248"/>
      <c r="K144" s="96"/>
      <c r="L144" s="97">
        <v>0.01</v>
      </c>
      <c r="M144" s="97">
        <f t="shared" ref="M144:P145" si="165">L144</f>
        <v>0.01</v>
      </c>
      <c r="N144" s="97">
        <f t="shared" si="165"/>
        <v>0.01</v>
      </c>
      <c r="O144" s="97">
        <f t="shared" si="165"/>
        <v>0.01</v>
      </c>
      <c r="P144" s="97">
        <f t="shared" si="165"/>
        <v>0.01</v>
      </c>
      <c r="R144" s="248">
        <f t="shared" si="153"/>
        <v>0</v>
      </c>
      <c r="S144" s="248">
        <f t="shared" si="157"/>
        <v>0</v>
      </c>
      <c r="T144" s="248">
        <f t="shared" si="158"/>
        <v>0</v>
      </c>
      <c r="U144" s="248">
        <f t="shared" si="159"/>
        <v>0</v>
      </c>
      <c r="V144" s="248">
        <f t="shared" si="160"/>
        <v>0</v>
      </c>
    </row>
    <row r="145" spans="1:22" ht="15" x14ac:dyDescent="0.25">
      <c r="B145" s="77" t="s">
        <v>1898</v>
      </c>
      <c r="C145" s="77" t="s">
        <v>1899</v>
      </c>
      <c r="D145" s="79">
        <v>0</v>
      </c>
      <c r="E145" s="79">
        <v>11384.57</v>
      </c>
      <c r="F145" s="79">
        <v>29350.080000000002</v>
      </c>
      <c r="G145" s="79">
        <v>43490.91</v>
      </c>
      <c r="H145" s="79">
        <v>49700</v>
      </c>
      <c r="I145" s="248">
        <v>49478</v>
      </c>
      <c r="J145" s="248">
        <v>52072</v>
      </c>
      <c r="K145" s="96"/>
      <c r="L145" s="97">
        <v>0.05</v>
      </c>
      <c r="M145" s="97">
        <f t="shared" si="165"/>
        <v>0.05</v>
      </c>
      <c r="N145" s="97">
        <f t="shared" si="165"/>
        <v>0.05</v>
      </c>
      <c r="O145" s="97">
        <f t="shared" si="165"/>
        <v>0.05</v>
      </c>
      <c r="P145" s="97">
        <f t="shared" si="165"/>
        <v>0.05</v>
      </c>
      <c r="R145" s="248">
        <f t="shared" si="153"/>
        <v>54675.600000000006</v>
      </c>
      <c r="S145" s="248">
        <f t="shared" si="157"/>
        <v>57409.380000000012</v>
      </c>
      <c r="T145" s="248">
        <f t="shared" si="158"/>
        <v>60279.849000000017</v>
      </c>
      <c r="U145" s="248">
        <f t="shared" si="159"/>
        <v>63293.841450000022</v>
      </c>
      <c r="V145" s="248">
        <f t="shared" si="160"/>
        <v>66458.533522500031</v>
      </c>
    </row>
    <row r="146" spans="1:22" ht="15" x14ac:dyDescent="0.25">
      <c r="B146" s="77" t="s">
        <v>1900</v>
      </c>
      <c r="C146" s="77" t="s">
        <v>312</v>
      </c>
      <c r="D146" s="79">
        <v>0</v>
      </c>
      <c r="E146" s="79">
        <v>0</v>
      </c>
      <c r="F146" s="79">
        <v>83</v>
      </c>
      <c r="G146" s="79">
        <v>48</v>
      </c>
      <c r="H146" s="79">
        <v>0</v>
      </c>
      <c r="I146" s="248"/>
      <c r="J146" s="248"/>
      <c r="K146" s="96"/>
      <c r="L146" s="97">
        <v>0.01</v>
      </c>
      <c r="M146" s="97">
        <f t="shared" ref="M146:P146" si="166">L146</f>
        <v>0.01</v>
      </c>
      <c r="N146" s="97">
        <f t="shared" si="166"/>
        <v>0.01</v>
      </c>
      <c r="O146" s="97">
        <f t="shared" si="166"/>
        <v>0.01</v>
      </c>
      <c r="P146" s="97">
        <f t="shared" si="166"/>
        <v>0.01</v>
      </c>
      <c r="R146" s="248">
        <f t="shared" si="153"/>
        <v>0</v>
      </c>
      <c r="S146" s="248">
        <f t="shared" si="157"/>
        <v>0</v>
      </c>
      <c r="T146" s="248">
        <f t="shared" si="158"/>
        <v>0</v>
      </c>
      <c r="U146" s="248">
        <f t="shared" si="159"/>
        <v>0</v>
      </c>
      <c r="V146" s="248">
        <f t="shared" si="160"/>
        <v>0</v>
      </c>
    </row>
    <row r="147" spans="1:22" ht="15" x14ac:dyDescent="0.25">
      <c r="B147" s="77" t="s">
        <v>1901</v>
      </c>
      <c r="C147" s="77" t="s">
        <v>314</v>
      </c>
      <c r="D147" s="79">
        <v>0</v>
      </c>
      <c r="E147" s="79">
        <v>154.58000000000001</v>
      </c>
      <c r="F147" s="79">
        <v>239.22</v>
      </c>
      <c r="G147" s="79">
        <v>203.14</v>
      </c>
      <c r="H147" s="79">
        <v>300</v>
      </c>
      <c r="I147" s="248">
        <v>337</v>
      </c>
      <c r="J147" s="248">
        <v>339</v>
      </c>
      <c r="K147" s="96"/>
      <c r="L147" s="97">
        <v>0.01</v>
      </c>
      <c r="M147" s="97">
        <f t="shared" ref="M147:P147" si="167">L147</f>
        <v>0.01</v>
      </c>
      <c r="N147" s="97">
        <f t="shared" si="167"/>
        <v>0.01</v>
      </c>
      <c r="O147" s="97">
        <f t="shared" si="167"/>
        <v>0.01</v>
      </c>
      <c r="P147" s="97">
        <f t="shared" si="167"/>
        <v>0.01</v>
      </c>
      <c r="R147" s="248">
        <f t="shared" si="153"/>
        <v>342.39</v>
      </c>
      <c r="S147" s="248">
        <f t="shared" si="157"/>
        <v>345.81389999999999</v>
      </c>
      <c r="T147" s="248">
        <f t="shared" si="158"/>
        <v>349.27203900000001</v>
      </c>
      <c r="U147" s="248">
        <f t="shared" si="159"/>
        <v>352.76475938999999</v>
      </c>
      <c r="V147" s="248">
        <f t="shared" si="160"/>
        <v>356.29240698389998</v>
      </c>
    </row>
    <row r="148" spans="1:22" ht="15" x14ac:dyDescent="0.25">
      <c r="B148" s="77" t="s">
        <v>1902</v>
      </c>
      <c r="C148" s="77" t="s">
        <v>316</v>
      </c>
      <c r="D148" s="79">
        <v>0</v>
      </c>
      <c r="E148" s="79">
        <v>288</v>
      </c>
      <c r="F148" s="79">
        <v>897.72</v>
      </c>
      <c r="G148" s="79">
        <v>179.28</v>
      </c>
      <c r="H148" s="79">
        <v>440</v>
      </c>
      <c r="I148" s="248">
        <v>27</v>
      </c>
      <c r="J148" s="248">
        <v>432</v>
      </c>
      <c r="K148" s="96"/>
      <c r="L148" s="97">
        <v>0.01</v>
      </c>
      <c r="M148" s="97">
        <f t="shared" ref="M148:P148" si="168">L148</f>
        <v>0.01</v>
      </c>
      <c r="N148" s="97">
        <f t="shared" si="168"/>
        <v>0.01</v>
      </c>
      <c r="O148" s="97">
        <f t="shared" si="168"/>
        <v>0.01</v>
      </c>
      <c r="P148" s="97">
        <f t="shared" si="168"/>
        <v>0.01</v>
      </c>
      <c r="R148" s="248">
        <f t="shared" si="153"/>
        <v>436.32</v>
      </c>
      <c r="S148" s="248">
        <f t="shared" si="157"/>
        <v>440.6832</v>
      </c>
      <c r="T148" s="248">
        <f t="shared" si="158"/>
        <v>445.09003200000001</v>
      </c>
      <c r="U148" s="248">
        <f t="shared" si="159"/>
        <v>449.54093232000002</v>
      </c>
      <c r="V148" s="248">
        <f t="shared" si="160"/>
        <v>454.03634164320005</v>
      </c>
    </row>
    <row r="149" spans="1:22" ht="15" x14ac:dyDescent="0.25">
      <c r="B149" s="77" t="s">
        <v>1903</v>
      </c>
      <c r="C149" s="77" t="s">
        <v>2026</v>
      </c>
      <c r="D149" s="79">
        <v>0</v>
      </c>
      <c r="E149" s="79">
        <v>1805.76</v>
      </c>
      <c r="F149" s="79">
        <v>2865.64</v>
      </c>
      <c r="G149" s="79">
        <v>3824.81</v>
      </c>
      <c r="H149" s="79">
        <v>4240</v>
      </c>
      <c r="I149" s="248">
        <v>4025</v>
      </c>
      <c r="J149" s="248">
        <v>4412</v>
      </c>
      <c r="K149" s="96"/>
      <c r="L149" s="97">
        <v>0.01</v>
      </c>
      <c r="M149" s="97">
        <f t="shared" ref="M149:P149" si="169">L149</f>
        <v>0.01</v>
      </c>
      <c r="N149" s="97">
        <f t="shared" si="169"/>
        <v>0.01</v>
      </c>
      <c r="O149" s="97">
        <f t="shared" si="169"/>
        <v>0.01</v>
      </c>
      <c r="P149" s="97">
        <f t="shared" si="169"/>
        <v>0.01</v>
      </c>
      <c r="R149" s="248">
        <f t="shared" si="153"/>
        <v>4456.12</v>
      </c>
      <c r="S149" s="248">
        <f t="shared" si="157"/>
        <v>4500.6812</v>
      </c>
      <c r="T149" s="248">
        <f t="shared" si="158"/>
        <v>4545.6880119999996</v>
      </c>
      <c r="U149" s="248">
        <f t="shared" si="159"/>
        <v>4591.1448921199999</v>
      </c>
      <c r="V149" s="248">
        <f t="shared" si="160"/>
        <v>4637.0563410411996</v>
      </c>
    </row>
    <row r="150" spans="1:22" ht="15" x14ac:dyDescent="0.25">
      <c r="B150" s="77" t="s">
        <v>1904</v>
      </c>
      <c r="C150" s="77" t="s">
        <v>321</v>
      </c>
      <c r="D150" s="79">
        <v>0</v>
      </c>
      <c r="E150" s="79">
        <v>215.07</v>
      </c>
      <c r="F150" s="79">
        <v>348.37</v>
      </c>
      <c r="G150" s="79">
        <v>514.82000000000005</v>
      </c>
      <c r="H150" s="79">
        <v>530</v>
      </c>
      <c r="I150" s="248">
        <v>578</v>
      </c>
      <c r="J150" s="248">
        <v>549</v>
      </c>
      <c r="L150" s="97">
        <v>0.01</v>
      </c>
      <c r="M150" s="97">
        <f t="shared" ref="M150:P150" si="170">L150</f>
        <v>0.01</v>
      </c>
      <c r="N150" s="97">
        <f t="shared" si="170"/>
        <v>0.01</v>
      </c>
      <c r="O150" s="97">
        <f t="shared" si="170"/>
        <v>0.01</v>
      </c>
      <c r="P150" s="97">
        <f t="shared" si="170"/>
        <v>0.01</v>
      </c>
      <c r="R150" s="248">
        <f t="shared" si="153"/>
        <v>554.49</v>
      </c>
      <c r="S150" s="248">
        <f t="shared" si="157"/>
        <v>560.03489999999999</v>
      </c>
      <c r="T150" s="248">
        <f t="shared" si="158"/>
        <v>565.63524900000004</v>
      </c>
      <c r="U150" s="248">
        <f t="shared" si="159"/>
        <v>571.29160149000006</v>
      </c>
      <c r="V150" s="248">
        <f t="shared" si="160"/>
        <v>577.00451750490004</v>
      </c>
    </row>
    <row r="151" spans="1:22" ht="15" x14ac:dyDescent="0.25">
      <c r="B151" s="77" t="s">
        <v>1905</v>
      </c>
      <c r="C151" s="77" t="s">
        <v>323</v>
      </c>
      <c r="D151" s="79">
        <v>0</v>
      </c>
      <c r="E151" s="79">
        <v>0</v>
      </c>
      <c r="F151" s="79">
        <v>37.9</v>
      </c>
      <c r="G151" s="79">
        <v>48.95</v>
      </c>
      <c r="H151" s="79">
        <v>0</v>
      </c>
      <c r="I151" s="248"/>
      <c r="J151" s="248"/>
      <c r="K151" s="96"/>
      <c r="L151" s="97">
        <v>0.01</v>
      </c>
      <c r="M151" s="97">
        <f t="shared" ref="M151:P151" si="171">L151</f>
        <v>0.01</v>
      </c>
      <c r="N151" s="97">
        <f t="shared" si="171"/>
        <v>0.01</v>
      </c>
      <c r="O151" s="97">
        <f t="shared" si="171"/>
        <v>0.01</v>
      </c>
      <c r="P151" s="97">
        <f t="shared" si="171"/>
        <v>0.01</v>
      </c>
      <c r="R151" s="248">
        <f t="shared" si="153"/>
        <v>0</v>
      </c>
      <c r="S151" s="248">
        <f t="shared" si="157"/>
        <v>0</v>
      </c>
      <c r="T151" s="248">
        <f t="shared" si="158"/>
        <v>0</v>
      </c>
      <c r="U151" s="248">
        <f t="shared" si="159"/>
        <v>0</v>
      </c>
      <c r="V151" s="248">
        <f t="shared" si="160"/>
        <v>0</v>
      </c>
    </row>
    <row r="152" spans="1:22" x14ac:dyDescent="0.2">
      <c r="A152" s="350" t="s">
        <v>2027</v>
      </c>
      <c r="B152" s="350"/>
      <c r="C152" s="350"/>
      <c r="D152" s="102">
        <f t="shared" ref="D152:J152" si="172">SUM(D133:D151)</f>
        <v>0</v>
      </c>
      <c r="E152" s="102">
        <f t="shared" si="172"/>
        <v>135615.59999999998</v>
      </c>
      <c r="F152" s="102">
        <f t="shared" si="172"/>
        <v>245012.93000000002</v>
      </c>
      <c r="G152" s="102">
        <f t="shared" si="172"/>
        <v>347675.76000000007</v>
      </c>
      <c r="H152" s="102">
        <f t="shared" si="172"/>
        <v>392320</v>
      </c>
      <c r="I152" s="102">
        <f t="shared" si="172"/>
        <v>390890</v>
      </c>
      <c r="J152" s="102">
        <f t="shared" si="172"/>
        <v>411303</v>
      </c>
      <c r="K152" s="96"/>
      <c r="L152" s="97"/>
      <c r="M152" s="97"/>
      <c r="N152" s="97"/>
      <c r="O152" s="97"/>
      <c r="P152" s="97"/>
      <c r="R152" s="102">
        <f t="shared" ref="R152:V152" si="173">SUM(R133:R151)</f>
        <v>425420.23999999993</v>
      </c>
      <c r="S152" s="102">
        <f t="shared" si="173"/>
        <v>440058.26840000006</v>
      </c>
      <c r="T152" s="102">
        <f t="shared" si="173"/>
        <v>455237.63929400005</v>
      </c>
      <c r="U152" s="102">
        <f t="shared" si="173"/>
        <v>470979.77061464003</v>
      </c>
      <c r="V152" s="102">
        <f t="shared" si="173"/>
        <v>487306.9824165855</v>
      </c>
    </row>
    <row r="153" spans="1:22" ht="15" x14ac:dyDescent="0.25">
      <c r="A153" s="348" t="s">
        <v>2020</v>
      </c>
      <c r="B153" s="348"/>
      <c r="C153" s="348"/>
      <c r="I153" s="248"/>
      <c r="J153" s="248"/>
      <c r="K153" s="96"/>
      <c r="L153" s="97"/>
      <c r="M153" s="97"/>
      <c r="N153" s="97"/>
      <c r="O153" s="97"/>
      <c r="P153" s="97"/>
      <c r="R153" s="248"/>
      <c r="S153" s="248"/>
      <c r="T153" s="248"/>
      <c r="U153" s="248"/>
      <c r="V153" s="248"/>
    </row>
    <row r="154" spans="1:22" ht="15" x14ac:dyDescent="0.25">
      <c r="B154" s="77" t="s">
        <v>1906</v>
      </c>
      <c r="C154" s="77" t="s">
        <v>262</v>
      </c>
      <c r="D154" s="79">
        <v>0</v>
      </c>
      <c r="E154" s="79">
        <v>1181.8599999999999</v>
      </c>
      <c r="F154" s="79">
        <v>1182.83</v>
      </c>
      <c r="G154" s="79">
        <v>1030.55</v>
      </c>
      <c r="H154" s="79">
        <v>1300</v>
      </c>
      <c r="I154" s="248">
        <v>480</v>
      </c>
      <c r="J154" s="248">
        <v>1300</v>
      </c>
      <c r="K154" s="96"/>
      <c r="L154" s="97">
        <v>0.01</v>
      </c>
      <c r="M154" s="97">
        <f t="shared" ref="M154:P154" si="174">L154</f>
        <v>0.01</v>
      </c>
      <c r="N154" s="97">
        <f t="shared" si="174"/>
        <v>0.01</v>
      </c>
      <c r="O154" s="97">
        <f t="shared" si="174"/>
        <v>0.01</v>
      </c>
      <c r="P154" s="97">
        <f t="shared" si="174"/>
        <v>0.01</v>
      </c>
      <c r="R154" s="248">
        <f t="shared" ref="R154:R159" si="175">J154*(1+L154)</f>
        <v>1313</v>
      </c>
      <c r="S154" s="248">
        <f t="shared" si="157"/>
        <v>1326.13</v>
      </c>
      <c r="T154" s="248">
        <f t="shared" si="158"/>
        <v>1339.3913000000002</v>
      </c>
      <c r="U154" s="248">
        <f t="shared" si="159"/>
        <v>1352.7852130000003</v>
      </c>
      <c r="V154" s="248">
        <f t="shared" si="160"/>
        <v>1366.3130651300003</v>
      </c>
    </row>
    <row r="155" spans="1:22" ht="15" x14ac:dyDescent="0.25">
      <c r="B155" s="77" t="s">
        <v>1907</v>
      </c>
      <c r="C155" s="77" t="s">
        <v>787</v>
      </c>
      <c r="D155" s="79">
        <v>0</v>
      </c>
      <c r="E155" s="79">
        <v>0</v>
      </c>
      <c r="F155" s="79">
        <v>85.49</v>
      </c>
      <c r="G155" s="79">
        <v>195.29</v>
      </c>
      <c r="H155" s="79">
        <v>200</v>
      </c>
      <c r="I155" s="248">
        <v>350</v>
      </c>
      <c r="J155" s="248">
        <v>300</v>
      </c>
      <c r="K155" s="96"/>
      <c r="L155" s="97">
        <v>0.01</v>
      </c>
      <c r="M155" s="97">
        <f t="shared" ref="M155:P155" si="176">L155</f>
        <v>0.01</v>
      </c>
      <c r="N155" s="97">
        <f t="shared" si="176"/>
        <v>0.01</v>
      </c>
      <c r="O155" s="97">
        <f t="shared" si="176"/>
        <v>0.01</v>
      </c>
      <c r="P155" s="97">
        <f t="shared" si="176"/>
        <v>0.01</v>
      </c>
      <c r="R155" s="248">
        <f t="shared" si="175"/>
        <v>303</v>
      </c>
      <c r="S155" s="248">
        <f t="shared" si="157"/>
        <v>306.03000000000003</v>
      </c>
      <c r="T155" s="248">
        <f t="shared" si="158"/>
        <v>309.09030000000001</v>
      </c>
      <c r="U155" s="248">
        <f t="shared" si="159"/>
        <v>312.18120300000004</v>
      </c>
      <c r="V155" s="248">
        <f t="shared" si="160"/>
        <v>315.30301503000004</v>
      </c>
    </row>
    <row r="156" spans="1:22" ht="15" x14ac:dyDescent="0.25">
      <c r="B156" s="77" t="s">
        <v>1908</v>
      </c>
      <c r="C156" s="77" t="s">
        <v>420</v>
      </c>
      <c r="D156" s="79">
        <v>0</v>
      </c>
      <c r="E156" s="79">
        <v>214.05</v>
      </c>
      <c r="F156" s="79">
        <v>455.67</v>
      </c>
      <c r="G156" s="79">
        <v>793.7</v>
      </c>
      <c r="H156" s="79">
        <v>500</v>
      </c>
      <c r="I156" s="248">
        <v>500</v>
      </c>
      <c r="J156" s="248">
        <v>500</v>
      </c>
      <c r="K156" s="96"/>
      <c r="L156" s="97">
        <v>0.01</v>
      </c>
      <c r="M156" s="97">
        <f t="shared" ref="M156:P156" si="177">L156</f>
        <v>0.01</v>
      </c>
      <c r="N156" s="97">
        <f t="shared" si="177"/>
        <v>0.01</v>
      </c>
      <c r="O156" s="97">
        <f t="shared" si="177"/>
        <v>0.01</v>
      </c>
      <c r="P156" s="97">
        <f t="shared" si="177"/>
        <v>0.01</v>
      </c>
      <c r="R156" s="248">
        <f t="shared" si="175"/>
        <v>505</v>
      </c>
      <c r="S156" s="248">
        <f t="shared" si="157"/>
        <v>510.05</v>
      </c>
      <c r="T156" s="248">
        <f t="shared" si="158"/>
        <v>515.15049999999997</v>
      </c>
      <c r="U156" s="248">
        <f t="shared" si="159"/>
        <v>520.30200500000001</v>
      </c>
      <c r="V156" s="248">
        <f t="shared" si="160"/>
        <v>525.50502504999997</v>
      </c>
    </row>
    <row r="157" spans="1:22" ht="15" x14ac:dyDescent="0.25">
      <c r="B157" s="77" t="s">
        <v>1909</v>
      </c>
      <c r="C157" s="77" t="s">
        <v>422</v>
      </c>
      <c r="D157" s="79">
        <v>0</v>
      </c>
      <c r="E157" s="79">
        <v>0</v>
      </c>
      <c r="F157" s="79">
        <v>0</v>
      </c>
      <c r="G157" s="79">
        <v>143.56</v>
      </c>
      <c r="H157" s="79">
        <v>200</v>
      </c>
      <c r="I157" s="248">
        <v>350</v>
      </c>
      <c r="J157" s="248">
        <v>325</v>
      </c>
      <c r="L157" s="97">
        <v>0.02</v>
      </c>
      <c r="M157" s="97">
        <f t="shared" ref="M157:P157" si="178">L157</f>
        <v>0.02</v>
      </c>
      <c r="N157" s="97">
        <f t="shared" si="178"/>
        <v>0.02</v>
      </c>
      <c r="O157" s="97">
        <f t="shared" si="178"/>
        <v>0.02</v>
      </c>
      <c r="P157" s="97">
        <f t="shared" si="178"/>
        <v>0.02</v>
      </c>
      <c r="R157" s="248">
        <f t="shared" si="175"/>
        <v>331.5</v>
      </c>
      <c r="S157" s="248">
        <f t="shared" si="157"/>
        <v>338.13</v>
      </c>
      <c r="T157" s="248">
        <f t="shared" si="158"/>
        <v>344.89260000000002</v>
      </c>
      <c r="U157" s="248">
        <f t="shared" si="159"/>
        <v>351.79045200000002</v>
      </c>
      <c r="V157" s="248">
        <f t="shared" si="160"/>
        <v>358.82626104000002</v>
      </c>
    </row>
    <row r="158" spans="1:22" ht="15" x14ac:dyDescent="0.25">
      <c r="B158" s="77" t="s">
        <v>1910</v>
      </c>
      <c r="C158" s="77" t="s">
        <v>330</v>
      </c>
      <c r="D158" s="79">
        <v>0</v>
      </c>
      <c r="E158" s="79">
        <v>1521.46</v>
      </c>
      <c r="F158" s="79">
        <v>835.92</v>
      </c>
      <c r="G158" s="79">
        <v>4505.42</v>
      </c>
      <c r="H158" s="79">
        <v>2000</v>
      </c>
      <c r="I158" s="248">
        <v>0</v>
      </c>
      <c r="J158" s="248">
        <v>2000</v>
      </c>
      <c r="K158" s="96"/>
      <c r="L158" s="97">
        <v>0.01</v>
      </c>
      <c r="M158" s="97">
        <f t="shared" ref="M158:P158" si="179">L158</f>
        <v>0.01</v>
      </c>
      <c r="N158" s="97">
        <f t="shared" si="179"/>
        <v>0.01</v>
      </c>
      <c r="O158" s="97">
        <f t="shared" si="179"/>
        <v>0.01</v>
      </c>
      <c r="P158" s="97">
        <f t="shared" si="179"/>
        <v>0.01</v>
      </c>
      <c r="R158" s="248">
        <f t="shared" si="175"/>
        <v>2020</v>
      </c>
      <c r="S158" s="248">
        <f t="shared" si="157"/>
        <v>2040.2</v>
      </c>
      <c r="T158" s="248">
        <f t="shared" si="158"/>
        <v>2060.6019999999999</v>
      </c>
      <c r="U158" s="248">
        <f t="shared" si="159"/>
        <v>2081.20802</v>
      </c>
      <c r="V158" s="248">
        <f t="shared" si="160"/>
        <v>2102.0201001999999</v>
      </c>
    </row>
    <row r="159" spans="1:22" ht="15" x14ac:dyDescent="0.25">
      <c r="B159" s="77" t="s">
        <v>2521</v>
      </c>
      <c r="C159" s="77" t="s">
        <v>334</v>
      </c>
      <c r="D159" s="79">
        <v>0</v>
      </c>
      <c r="E159" s="79">
        <v>0</v>
      </c>
      <c r="F159" s="79">
        <v>0</v>
      </c>
      <c r="G159" s="79">
        <v>0</v>
      </c>
      <c r="H159" s="79">
        <v>0</v>
      </c>
      <c r="I159" s="248">
        <v>0</v>
      </c>
      <c r="J159" s="248">
        <f>147000+6000+15000</f>
        <v>168000</v>
      </c>
      <c r="K159" s="96"/>
      <c r="L159" s="97">
        <v>0.01</v>
      </c>
      <c r="M159" s="97">
        <f t="shared" ref="M159" si="180">L159</f>
        <v>0.01</v>
      </c>
      <c r="N159" s="97">
        <f t="shared" ref="N159" si="181">M159</f>
        <v>0.01</v>
      </c>
      <c r="O159" s="97">
        <f t="shared" ref="O159" si="182">N159</f>
        <v>0.01</v>
      </c>
      <c r="P159" s="97">
        <f t="shared" ref="P159" si="183">O159</f>
        <v>0.01</v>
      </c>
      <c r="R159" s="248">
        <f t="shared" si="175"/>
        <v>169680</v>
      </c>
      <c r="S159" s="248">
        <f t="shared" si="157"/>
        <v>171376.8</v>
      </c>
      <c r="T159" s="248">
        <f t="shared" si="158"/>
        <v>173090.568</v>
      </c>
      <c r="U159" s="248">
        <f t="shared" si="159"/>
        <v>174821.47368</v>
      </c>
      <c r="V159" s="248">
        <f t="shared" si="160"/>
        <v>176569.6884168</v>
      </c>
    </row>
    <row r="160" spans="1:22" x14ac:dyDescent="0.2">
      <c r="A160" s="350" t="s">
        <v>2021</v>
      </c>
      <c r="B160" s="350"/>
      <c r="C160" s="350"/>
      <c r="D160" s="102">
        <f t="shared" ref="D160:J160" si="184">SUM(D154:D159)</f>
        <v>0</v>
      </c>
      <c r="E160" s="102">
        <f t="shared" si="184"/>
        <v>2917.37</v>
      </c>
      <c r="F160" s="102">
        <f t="shared" si="184"/>
        <v>2559.91</v>
      </c>
      <c r="G160" s="102">
        <f t="shared" si="184"/>
        <v>6668.52</v>
      </c>
      <c r="H160" s="102">
        <f t="shared" si="184"/>
        <v>4200</v>
      </c>
      <c r="I160" s="102">
        <f t="shared" si="184"/>
        <v>1680</v>
      </c>
      <c r="J160" s="102">
        <f t="shared" si="184"/>
        <v>172425</v>
      </c>
      <c r="K160" s="96"/>
      <c r="L160" s="97"/>
      <c r="M160" s="97"/>
      <c r="N160" s="97"/>
      <c r="O160" s="97"/>
      <c r="P160" s="97"/>
      <c r="R160" s="102">
        <f t="shared" ref="R160:V160" si="185">SUM(R154:R159)</f>
        <v>174152.5</v>
      </c>
      <c r="S160" s="102">
        <f t="shared" si="185"/>
        <v>175897.34</v>
      </c>
      <c r="T160" s="102">
        <f t="shared" si="185"/>
        <v>177659.69469999999</v>
      </c>
      <c r="U160" s="102">
        <f t="shared" si="185"/>
        <v>179439.74057299999</v>
      </c>
      <c r="V160" s="102">
        <f t="shared" si="185"/>
        <v>181237.65588325</v>
      </c>
    </row>
    <row r="161" spans="1:22" ht="15" x14ac:dyDescent="0.25">
      <c r="A161" s="348" t="s">
        <v>2028</v>
      </c>
      <c r="B161" s="348"/>
      <c r="C161" s="348"/>
      <c r="I161" s="248"/>
      <c r="J161" s="248"/>
      <c r="K161" s="96"/>
      <c r="L161" s="97"/>
      <c r="M161" s="97"/>
      <c r="N161" s="97"/>
      <c r="O161" s="97"/>
      <c r="P161" s="97"/>
      <c r="R161" s="248"/>
      <c r="S161" s="248"/>
      <c r="T161" s="248"/>
      <c r="U161" s="248"/>
      <c r="V161" s="248"/>
    </row>
    <row r="162" spans="1:22" ht="15" x14ac:dyDescent="0.25">
      <c r="B162" s="77" t="s">
        <v>2473</v>
      </c>
      <c r="C162" s="77" t="s">
        <v>338</v>
      </c>
      <c r="D162" s="79">
        <v>0</v>
      </c>
      <c r="E162" s="79">
        <v>0</v>
      </c>
      <c r="F162" s="79">
        <v>0</v>
      </c>
      <c r="G162" s="79">
        <v>0</v>
      </c>
      <c r="H162" s="79">
        <v>0</v>
      </c>
      <c r="I162" s="248"/>
      <c r="J162" s="248">
        <v>550</v>
      </c>
      <c r="K162" s="96"/>
      <c r="L162" s="97">
        <v>0.01</v>
      </c>
      <c r="M162" s="97">
        <f t="shared" ref="M162:P162" si="186">L162</f>
        <v>0.01</v>
      </c>
      <c r="N162" s="97">
        <f t="shared" si="186"/>
        <v>0.01</v>
      </c>
      <c r="O162" s="97">
        <f t="shared" si="186"/>
        <v>0.01</v>
      </c>
      <c r="P162" s="97">
        <f t="shared" si="186"/>
        <v>0.01</v>
      </c>
      <c r="R162" s="248">
        <f>J162*(1+L162)</f>
        <v>555.5</v>
      </c>
      <c r="S162" s="248">
        <f t="shared" si="157"/>
        <v>561.05499999999995</v>
      </c>
      <c r="T162" s="248">
        <f t="shared" si="158"/>
        <v>566.66554999999994</v>
      </c>
      <c r="U162" s="248">
        <f t="shared" si="159"/>
        <v>572.33220549999999</v>
      </c>
      <c r="V162" s="248">
        <f t="shared" si="160"/>
        <v>578.05552755500003</v>
      </c>
    </row>
    <row r="163" spans="1:22" x14ac:dyDescent="0.2">
      <c r="A163" s="350" t="s">
        <v>2029</v>
      </c>
      <c r="B163" s="350"/>
      <c r="C163" s="350"/>
      <c r="D163" s="102">
        <f t="shared" ref="D163:J163" si="187">SUM(D162:D162)</f>
        <v>0</v>
      </c>
      <c r="E163" s="102">
        <f t="shared" si="187"/>
        <v>0</v>
      </c>
      <c r="F163" s="102">
        <f t="shared" si="187"/>
        <v>0</v>
      </c>
      <c r="G163" s="102">
        <f t="shared" si="187"/>
        <v>0</v>
      </c>
      <c r="H163" s="102">
        <f t="shared" si="187"/>
        <v>0</v>
      </c>
      <c r="I163" s="102">
        <f t="shared" si="187"/>
        <v>0</v>
      </c>
      <c r="J163" s="102">
        <f t="shared" si="187"/>
        <v>550</v>
      </c>
      <c r="K163" s="96"/>
      <c r="L163" s="97"/>
      <c r="M163" s="97"/>
      <c r="N163" s="97"/>
      <c r="O163" s="97"/>
      <c r="P163" s="97"/>
      <c r="R163" s="102">
        <f t="shared" ref="R163:V163" si="188">SUM(R162:R162)</f>
        <v>555.5</v>
      </c>
      <c r="S163" s="102">
        <f t="shared" si="188"/>
        <v>561.05499999999995</v>
      </c>
      <c r="T163" s="102">
        <f t="shared" si="188"/>
        <v>566.66554999999994</v>
      </c>
      <c r="U163" s="102">
        <f t="shared" si="188"/>
        <v>572.33220549999999</v>
      </c>
      <c r="V163" s="102">
        <f t="shared" si="188"/>
        <v>578.05552755500003</v>
      </c>
    </row>
    <row r="164" spans="1:22" ht="15" x14ac:dyDescent="0.25">
      <c r="A164" s="348" t="s">
        <v>2022</v>
      </c>
      <c r="B164" s="348"/>
      <c r="C164" s="348"/>
      <c r="I164" s="248"/>
      <c r="J164" s="248"/>
      <c r="K164" s="96"/>
      <c r="L164" s="97"/>
      <c r="M164" s="97"/>
      <c r="N164" s="97"/>
      <c r="O164" s="97"/>
      <c r="P164" s="97"/>
      <c r="R164" s="248"/>
      <c r="S164" s="248"/>
      <c r="T164" s="248"/>
      <c r="U164" s="248"/>
      <c r="V164" s="248"/>
    </row>
    <row r="165" spans="1:22" ht="15" x14ac:dyDescent="0.25">
      <c r="B165" s="77" t="s">
        <v>1911</v>
      </c>
      <c r="C165" s="77" t="s">
        <v>266</v>
      </c>
      <c r="D165" s="79">
        <v>0</v>
      </c>
      <c r="E165" s="79">
        <v>0</v>
      </c>
      <c r="F165" s="79">
        <v>2344.73</v>
      </c>
      <c r="G165" s="79">
        <v>0</v>
      </c>
      <c r="H165" s="79">
        <v>0</v>
      </c>
      <c r="I165" s="248"/>
      <c r="J165" s="248"/>
      <c r="K165" s="96"/>
      <c r="L165" s="97"/>
      <c r="M165" s="97"/>
      <c r="N165" s="97"/>
      <c r="O165" s="97"/>
      <c r="P165" s="97"/>
      <c r="R165" s="248"/>
      <c r="S165" s="248"/>
      <c r="T165" s="248"/>
      <c r="U165" s="248"/>
      <c r="V165" s="248"/>
    </row>
    <row r="166" spans="1:22" ht="15" x14ac:dyDescent="0.25">
      <c r="B166" s="77" t="s">
        <v>1912</v>
      </c>
      <c r="C166" s="77" t="s">
        <v>268</v>
      </c>
      <c r="D166" s="79">
        <v>0</v>
      </c>
      <c r="E166" s="79">
        <v>1590.53</v>
      </c>
      <c r="F166" s="79">
        <v>1692.06</v>
      </c>
      <c r="G166" s="79">
        <v>480</v>
      </c>
      <c r="H166" s="79">
        <v>2400</v>
      </c>
      <c r="I166" s="248">
        <v>1000</v>
      </c>
      <c r="J166" s="248">
        <v>1000</v>
      </c>
      <c r="K166" s="96"/>
      <c r="L166" s="97">
        <v>0.01</v>
      </c>
      <c r="M166" s="97">
        <f t="shared" ref="M166:P166" si="189">L166</f>
        <v>0.01</v>
      </c>
      <c r="N166" s="97">
        <f t="shared" si="189"/>
        <v>0.01</v>
      </c>
      <c r="O166" s="97">
        <f t="shared" si="189"/>
        <v>0.01</v>
      </c>
      <c r="P166" s="97">
        <f t="shared" si="189"/>
        <v>0.01</v>
      </c>
      <c r="R166" s="248">
        <f t="shared" ref="R166:R173" si="190">J166*(1+L166)</f>
        <v>1010</v>
      </c>
      <c r="S166" s="248">
        <f t="shared" si="157"/>
        <v>1020.1</v>
      </c>
      <c r="T166" s="248">
        <f t="shared" si="158"/>
        <v>1030.3009999999999</v>
      </c>
      <c r="U166" s="248">
        <f t="shared" si="159"/>
        <v>1040.60401</v>
      </c>
      <c r="V166" s="248">
        <f t="shared" si="160"/>
        <v>1051.0100500999999</v>
      </c>
    </row>
    <row r="167" spans="1:22" ht="15" x14ac:dyDescent="0.25">
      <c r="B167" s="77" t="s">
        <v>1913</v>
      </c>
      <c r="C167" s="77" t="s">
        <v>270</v>
      </c>
      <c r="D167" s="79">
        <v>0</v>
      </c>
      <c r="E167" s="79">
        <v>0</v>
      </c>
      <c r="F167" s="79">
        <v>4027.08</v>
      </c>
      <c r="G167" s="79">
        <v>13084.49</v>
      </c>
      <c r="H167" s="79">
        <v>29500</v>
      </c>
      <c r="I167" s="248">
        <v>42000</v>
      </c>
      <c r="J167" s="248">
        <v>53680</v>
      </c>
      <c r="K167" s="96"/>
      <c r="L167" s="97">
        <v>0.01</v>
      </c>
      <c r="M167" s="97">
        <f t="shared" ref="M167:P167" si="191">L167</f>
        <v>0.01</v>
      </c>
      <c r="N167" s="97">
        <f t="shared" si="191"/>
        <v>0.01</v>
      </c>
      <c r="O167" s="97">
        <f t="shared" si="191"/>
        <v>0.01</v>
      </c>
      <c r="P167" s="97">
        <f t="shared" si="191"/>
        <v>0.01</v>
      </c>
      <c r="R167" s="248">
        <f t="shared" si="190"/>
        <v>54216.800000000003</v>
      </c>
      <c r="S167" s="248">
        <f t="shared" si="157"/>
        <v>54758.968000000001</v>
      </c>
      <c r="T167" s="248">
        <f t="shared" si="158"/>
        <v>55306.557679999998</v>
      </c>
      <c r="U167" s="248">
        <f t="shared" si="159"/>
        <v>55859.623256799998</v>
      </c>
      <c r="V167" s="248">
        <f t="shared" si="160"/>
        <v>56418.219489367999</v>
      </c>
    </row>
    <row r="168" spans="1:22" ht="15" x14ac:dyDescent="0.25">
      <c r="B168" s="77" t="s">
        <v>1914</v>
      </c>
      <c r="C168" s="77" t="s">
        <v>382</v>
      </c>
      <c r="D168" s="79">
        <v>0</v>
      </c>
      <c r="E168" s="79">
        <v>0</v>
      </c>
      <c r="F168" s="79">
        <v>82.2</v>
      </c>
      <c r="G168" s="79">
        <v>479.13</v>
      </c>
      <c r="H168" s="79">
        <v>800</v>
      </c>
      <c r="I168" s="248">
        <v>2400</v>
      </c>
      <c r="J168" s="248">
        <v>6200</v>
      </c>
      <c r="K168" s="96"/>
      <c r="L168" s="97">
        <v>0.01</v>
      </c>
      <c r="M168" s="97">
        <f t="shared" ref="M168:P168" si="192">L168</f>
        <v>0.01</v>
      </c>
      <c r="N168" s="97">
        <f t="shared" si="192"/>
        <v>0.01</v>
      </c>
      <c r="O168" s="97">
        <f t="shared" si="192"/>
        <v>0.01</v>
      </c>
      <c r="P168" s="97">
        <f t="shared" si="192"/>
        <v>0.01</v>
      </c>
      <c r="R168" s="248">
        <f t="shared" si="190"/>
        <v>6262</v>
      </c>
      <c r="S168" s="248">
        <f t="shared" si="157"/>
        <v>6324.62</v>
      </c>
      <c r="T168" s="248">
        <f t="shared" si="158"/>
        <v>6387.8662000000004</v>
      </c>
      <c r="U168" s="248">
        <f t="shared" si="159"/>
        <v>6451.7448620000005</v>
      </c>
      <c r="V168" s="248">
        <f t="shared" si="160"/>
        <v>6516.2623106200008</v>
      </c>
    </row>
    <row r="169" spans="1:22" ht="15" x14ac:dyDescent="0.25">
      <c r="B169" s="77" t="s">
        <v>1915</v>
      </c>
      <c r="C169" s="77" t="s">
        <v>272</v>
      </c>
      <c r="D169" s="79">
        <v>0</v>
      </c>
      <c r="E169" s="79">
        <v>0</v>
      </c>
      <c r="F169" s="79">
        <v>2524.42</v>
      </c>
      <c r="G169" s="79">
        <v>6488.48</v>
      </c>
      <c r="H169" s="79">
        <v>9800</v>
      </c>
      <c r="I169" s="248">
        <v>9800</v>
      </c>
      <c r="J169" s="248">
        <v>12300</v>
      </c>
      <c r="K169" s="96"/>
      <c r="L169" s="97">
        <v>0.01</v>
      </c>
      <c r="M169" s="97">
        <f t="shared" ref="M169:P169" si="193">L169</f>
        <v>0.01</v>
      </c>
      <c r="N169" s="97">
        <f t="shared" si="193"/>
        <v>0.01</v>
      </c>
      <c r="O169" s="97">
        <f t="shared" si="193"/>
        <v>0.01</v>
      </c>
      <c r="P169" s="97">
        <f t="shared" si="193"/>
        <v>0.01</v>
      </c>
      <c r="R169" s="248">
        <f t="shared" si="190"/>
        <v>12423</v>
      </c>
      <c r="S169" s="248">
        <f t="shared" si="157"/>
        <v>12547.23</v>
      </c>
      <c r="T169" s="248">
        <f t="shared" si="158"/>
        <v>12672.702299999999</v>
      </c>
      <c r="U169" s="248">
        <f t="shared" si="159"/>
        <v>12799.429322999998</v>
      </c>
      <c r="V169" s="248">
        <f t="shared" si="160"/>
        <v>12927.423616229999</v>
      </c>
    </row>
    <row r="170" spans="1:22" ht="15" x14ac:dyDescent="0.25">
      <c r="B170" s="77" t="s">
        <v>1916</v>
      </c>
      <c r="C170" s="77" t="s">
        <v>274</v>
      </c>
      <c r="D170" s="79">
        <v>0</v>
      </c>
      <c r="E170" s="79">
        <v>50.99</v>
      </c>
      <c r="F170" s="79">
        <v>85</v>
      </c>
      <c r="G170" s="79">
        <v>819.99</v>
      </c>
      <c r="H170" s="79">
        <v>2775</v>
      </c>
      <c r="I170" s="248">
        <v>3430</v>
      </c>
      <c r="J170" s="248">
        <v>3530</v>
      </c>
      <c r="K170" s="96"/>
      <c r="L170" s="97">
        <v>0.01</v>
      </c>
      <c r="M170" s="97">
        <f t="shared" ref="M170:P170" si="194">L170</f>
        <v>0.01</v>
      </c>
      <c r="N170" s="97">
        <f t="shared" si="194"/>
        <v>0.01</v>
      </c>
      <c r="O170" s="97">
        <f t="shared" si="194"/>
        <v>0.01</v>
      </c>
      <c r="P170" s="97">
        <f t="shared" si="194"/>
        <v>0.01</v>
      </c>
      <c r="R170" s="248">
        <f t="shared" si="190"/>
        <v>3565.3</v>
      </c>
      <c r="S170" s="248">
        <f t="shared" si="157"/>
        <v>3600.9530000000004</v>
      </c>
      <c r="T170" s="248">
        <f t="shared" si="158"/>
        <v>3636.9625300000002</v>
      </c>
      <c r="U170" s="248">
        <f t="shared" si="159"/>
        <v>3673.3321553000001</v>
      </c>
      <c r="V170" s="248">
        <f t="shared" si="160"/>
        <v>3710.0654768530003</v>
      </c>
    </row>
    <row r="171" spans="1:22" ht="15" x14ac:dyDescent="0.25">
      <c r="B171" s="77" t="s">
        <v>1917</v>
      </c>
      <c r="C171" s="77" t="s">
        <v>276</v>
      </c>
      <c r="D171" s="79">
        <v>0</v>
      </c>
      <c r="E171" s="79">
        <v>13.95</v>
      </c>
      <c r="F171" s="79">
        <v>1109</v>
      </c>
      <c r="G171" s="79">
        <v>6415</v>
      </c>
      <c r="H171" s="79">
        <v>4380</v>
      </c>
      <c r="I171" s="248">
        <v>3910</v>
      </c>
      <c r="J171" s="248">
        <v>4480</v>
      </c>
      <c r="L171" s="97">
        <v>0.01</v>
      </c>
      <c r="M171" s="97">
        <f t="shared" ref="M171:P171" si="195">L171</f>
        <v>0.01</v>
      </c>
      <c r="N171" s="97">
        <f t="shared" si="195"/>
        <v>0.01</v>
      </c>
      <c r="O171" s="97">
        <f t="shared" si="195"/>
        <v>0.01</v>
      </c>
      <c r="P171" s="97">
        <f t="shared" si="195"/>
        <v>0.01</v>
      </c>
      <c r="R171" s="248">
        <f t="shared" si="190"/>
        <v>4524.8</v>
      </c>
      <c r="S171" s="248">
        <f t="shared" si="157"/>
        <v>4570.0479999999998</v>
      </c>
      <c r="T171" s="248">
        <f t="shared" si="158"/>
        <v>4615.7484800000002</v>
      </c>
      <c r="U171" s="248">
        <f t="shared" si="159"/>
        <v>4661.9059648000002</v>
      </c>
      <c r="V171" s="248">
        <f t="shared" si="160"/>
        <v>4708.5250244480003</v>
      </c>
    </row>
    <row r="172" spans="1:22" ht="15" x14ac:dyDescent="0.25">
      <c r="B172" s="77" t="s">
        <v>1918</v>
      </c>
      <c r="C172" s="77" t="s">
        <v>278</v>
      </c>
      <c r="D172" s="79">
        <v>0</v>
      </c>
      <c r="E172" s="79">
        <v>9188.48</v>
      </c>
      <c r="F172" s="79">
        <v>1715.13</v>
      </c>
      <c r="G172" s="79">
        <v>415.52</v>
      </c>
      <c r="H172" s="79">
        <v>2950</v>
      </c>
      <c r="I172" s="248">
        <v>4950</v>
      </c>
      <c r="J172" s="248">
        <v>4950</v>
      </c>
      <c r="L172" s="97">
        <v>0.01</v>
      </c>
      <c r="M172" s="97">
        <f t="shared" ref="M172:P172" si="196">L172</f>
        <v>0.01</v>
      </c>
      <c r="N172" s="97">
        <f t="shared" si="196"/>
        <v>0.01</v>
      </c>
      <c r="O172" s="97">
        <f t="shared" si="196"/>
        <v>0.01</v>
      </c>
      <c r="P172" s="97">
        <f t="shared" si="196"/>
        <v>0.01</v>
      </c>
      <c r="R172" s="248">
        <f t="shared" si="190"/>
        <v>4999.5</v>
      </c>
      <c r="S172" s="248">
        <f t="shared" si="157"/>
        <v>5049.4949999999999</v>
      </c>
      <c r="T172" s="248">
        <f t="shared" si="158"/>
        <v>5099.9899500000001</v>
      </c>
      <c r="U172" s="248">
        <f t="shared" si="159"/>
        <v>5150.9898494999998</v>
      </c>
      <c r="V172" s="248">
        <f t="shared" si="160"/>
        <v>5202.4997479949998</v>
      </c>
    </row>
    <row r="173" spans="1:22" ht="15" x14ac:dyDescent="0.25">
      <c r="B173" s="77" t="s">
        <v>1919</v>
      </c>
      <c r="C173" s="77" t="s">
        <v>282</v>
      </c>
      <c r="D173" s="79">
        <v>0</v>
      </c>
      <c r="E173" s="79">
        <v>47.58</v>
      </c>
      <c r="F173" s="79">
        <v>0</v>
      </c>
      <c r="G173" s="79">
        <v>0</v>
      </c>
      <c r="H173" s="79">
        <v>0</v>
      </c>
      <c r="I173" s="248"/>
      <c r="J173" s="248"/>
      <c r="L173" s="97">
        <v>0.01</v>
      </c>
      <c r="M173" s="97">
        <f t="shared" ref="M173:P173" si="197">L173</f>
        <v>0.01</v>
      </c>
      <c r="N173" s="97">
        <f t="shared" si="197"/>
        <v>0.01</v>
      </c>
      <c r="O173" s="97">
        <f t="shared" si="197"/>
        <v>0.01</v>
      </c>
      <c r="P173" s="97">
        <f t="shared" si="197"/>
        <v>0.01</v>
      </c>
      <c r="R173" s="248">
        <f t="shared" si="190"/>
        <v>0</v>
      </c>
      <c r="S173" s="248">
        <f t="shared" si="157"/>
        <v>0</v>
      </c>
      <c r="T173" s="248">
        <f t="shared" si="158"/>
        <v>0</v>
      </c>
      <c r="U173" s="248">
        <f t="shared" si="159"/>
        <v>0</v>
      </c>
      <c r="V173" s="248">
        <f t="shared" si="160"/>
        <v>0</v>
      </c>
    </row>
    <row r="174" spans="1:22" x14ac:dyDescent="0.2">
      <c r="A174" s="350" t="s">
        <v>2023</v>
      </c>
      <c r="B174" s="350"/>
      <c r="C174" s="350"/>
      <c r="D174" s="102">
        <f t="shared" ref="D174:H174" si="198">SUM(D165:D173)</f>
        <v>0</v>
      </c>
      <c r="E174" s="102">
        <f t="shared" si="198"/>
        <v>10891.529999999999</v>
      </c>
      <c r="F174" s="102">
        <f t="shared" si="198"/>
        <v>13579.619999999999</v>
      </c>
      <c r="G174" s="102">
        <f t="shared" si="198"/>
        <v>28182.61</v>
      </c>
      <c r="H174" s="102">
        <f t="shared" si="198"/>
        <v>52605</v>
      </c>
      <c r="I174" s="102">
        <f t="shared" ref="I174:J174" si="199">SUM(I165:I173)</f>
        <v>67490</v>
      </c>
      <c r="J174" s="102">
        <f t="shared" si="199"/>
        <v>86140</v>
      </c>
      <c r="K174" s="96"/>
      <c r="L174" s="97"/>
      <c r="M174" s="97"/>
      <c r="N174" s="97"/>
      <c r="O174" s="97"/>
      <c r="P174" s="97"/>
      <c r="R174" s="102">
        <f t="shared" ref="R174:V174" si="200">SUM(R165:R173)</f>
        <v>87001.400000000009</v>
      </c>
      <c r="S174" s="102">
        <f t="shared" si="200"/>
        <v>87871.41399999999</v>
      </c>
      <c r="T174" s="102">
        <f t="shared" si="200"/>
        <v>88750.128140000001</v>
      </c>
      <c r="U174" s="102">
        <f t="shared" si="200"/>
        <v>89637.629421399994</v>
      </c>
      <c r="V174" s="102">
        <f t="shared" si="200"/>
        <v>90534.005715613981</v>
      </c>
    </row>
    <row r="175" spans="1:22" x14ac:dyDescent="0.2">
      <c r="A175" s="352" t="s">
        <v>1871</v>
      </c>
      <c r="B175" s="352"/>
      <c r="C175" s="352"/>
      <c r="D175" s="103">
        <f t="shared" ref="D175:H175" si="201">D152+D160+D163+D174</f>
        <v>0</v>
      </c>
      <c r="E175" s="103">
        <f t="shared" si="201"/>
        <v>149424.49999999997</v>
      </c>
      <c r="F175" s="103">
        <f t="shared" si="201"/>
        <v>261152.46000000002</v>
      </c>
      <c r="G175" s="103">
        <f t="shared" si="201"/>
        <v>382526.89000000007</v>
      </c>
      <c r="H175" s="103">
        <f t="shared" si="201"/>
        <v>449125</v>
      </c>
      <c r="I175" s="103">
        <f t="shared" ref="I175:J175" si="202">I152+I160+I163+I174</f>
        <v>460060</v>
      </c>
      <c r="J175" s="103">
        <f t="shared" si="202"/>
        <v>670418</v>
      </c>
      <c r="K175" s="96"/>
      <c r="L175" s="97"/>
      <c r="M175" s="97"/>
      <c r="N175" s="97"/>
      <c r="O175" s="97"/>
      <c r="P175" s="97"/>
      <c r="R175" s="103">
        <f t="shared" ref="R175:V175" si="203">R152+R160+R163+R174</f>
        <v>687129.64</v>
      </c>
      <c r="S175" s="103">
        <f t="shared" si="203"/>
        <v>704388.07740000007</v>
      </c>
      <c r="T175" s="103">
        <f t="shared" si="203"/>
        <v>722214.12768400006</v>
      </c>
      <c r="U175" s="103">
        <f t="shared" si="203"/>
        <v>740629.47281454003</v>
      </c>
      <c r="V175" s="103">
        <f t="shared" si="203"/>
        <v>759656.69954300451</v>
      </c>
    </row>
    <row r="176" spans="1:22" x14ac:dyDescent="0.2">
      <c r="A176" s="352" t="s">
        <v>395</v>
      </c>
      <c r="B176" s="352"/>
      <c r="C176" s="352"/>
      <c r="D176" s="103">
        <f t="shared" ref="D176:H176" si="204">D29+D87+D130+D175</f>
        <v>1177154.4099999999</v>
      </c>
      <c r="E176" s="103">
        <f t="shared" si="204"/>
        <v>1363089.7099999997</v>
      </c>
      <c r="F176" s="103">
        <f t="shared" si="204"/>
        <v>1623049.37</v>
      </c>
      <c r="G176" s="103">
        <f t="shared" si="204"/>
        <v>1789179.1200000003</v>
      </c>
      <c r="H176" s="103">
        <f t="shared" si="204"/>
        <v>1900090</v>
      </c>
      <c r="I176" s="103">
        <f t="shared" ref="I176:J176" si="205">I29+I87+I130+I175</f>
        <v>1878987</v>
      </c>
      <c r="J176" s="103">
        <f t="shared" si="205"/>
        <v>2202379</v>
      </c>
      <c r="K176" s="96"/>
      <c r="L176" s="97"/>
      <c r="M176" s="97"/>
      <c r="N176" s="97"/>
      <c r="O176" s="97"/>
      <c r="P176" s="97"/>
      <c r="R176" s="103">
        <f t="shared" ref="R176:V176" si="206">R29+R87+R130+R175</f>
        <v>2261953.2400000002</v>
      </c>
      <c r="S176" s="103">
        <f t="shared" si="206"/>
        <v>2280909.8914000001</v>
      </c>
      <c r="T176" s="103">
        <f t="shared" si="206"/>
        <v>2300451.1378240003</v>
      </c>
      <c r="U176" s="103">
        <f t="shared" si="206"/>
        <v>2320598.8310559401</v>
      </c>
      <c r="V176" s="103">
        <f t="shared" si="206"/>
        <v>2341375.7293668184</v>
      </c>
    </row>
    <row r="177" spans="1:22" ht="15" x14ac:dyDescent="0.25">
      <c r="A177" s="349" t="s">
        <v>396</v>
      </c>
      <c r="B177" s="349"/>
      <c r="C177" s="349"/>
      <c r="I177" s="248"/>
      <c r="J177" s="248"/>
      <c r="K177" s="96"/>
      <c r="L177" s="97"/>
      <c r="M177" s="97"/>
      <c r="N177" s="97"/>
      <c r="O177" s="97"/>
      <c r="P177" s="97"/>
      <c r="R177" s="248"/>
      <c r="S177" s="248"/>
      <c r="T177" s="248"/>
      <c r="U177" s="248"/>
      <c r="V177" s="248"/>
    </row>
    <row r="178" spans="1:22" ht="15" x14ac:dyDescent="0.25">
      <c r="A178" s="351" t="s">
        <v>397</v>
      </c>
      <c r="B178" s="351"/>
      <c r="C178" s="351"/>
      <c r="I178" s="248"/>
      <c r="J178" s="248"/>
      <c r="K178" s="96"/>
      <c r="L178" s="97"/>
      <c r="M178" s="97"/>
      <c r="N178" s="97"/>
      <c r="O178" s="97"/>
      <c r="P178" s="97"/>
      <c r="R178" s="248"/>
      <c r="S178" s="248"/>
      <c r="T178" s="248"/>
      <c r="U178" s="248"/>
      <c r="V178" s="248"/>
    </row>
    <row r="179" spans="1:22" ht="15" x14ac:dyDescent="0.25">
      <c r="A179" s="348" t="s">
        <v>2024</v>
      </c>
      <c r="B179" s="348"/>
      <c r="C179" s="348"/>
      <c r="I179" s="248"/>
      <c r="J179" s="248"/>
      <c r="K179" s="96"/>
      <c r="L179" s="97"/>
      <c r="M179" s="97"/>
      <c r="N179" s="97"/>
      <c r="O179" s="97"/>
      <c r="P179" s="97"/>
      <c r="R179" s="248"/>
      <c r="S179" s="248"/>
      <c r="T179" s="248"/>
      <c r="U179" s="248"/>
      <c r="V179" s="248"/>
    </row>
    <row r="180" spans="1:22" ht="25.5" customHeight="1" x14ac:dyDescent="0.25">
      <c r="B180" s="77" t="s">
        <v>398</v>
      </c>
      <c r="C180" s="77" t="s">
        <v>286</v>
      </c>
      <c r="D180" s="79">
        <v>298786.34999999998</v>
      </c>
      <c r="E180" s="79">
        <v>324843.87</v>
      </c>
      <c r="F180" s="79">
        <v>307292.74</v>
      </c>
      <c r="G180" s="79">
        <v>320675.18</v>
      </c>
      <c r="H180" s="79">
        <v>432980</v>
      </c>
      <c r="I180" s="248">
        <v>391185</v>
      </c>
      <c r="J180" s="248">
        <v>423228</v>
      </c>
      <c r="K180" s="96"/>
      <c r="L180" s="97">
        <v>0.03</v>
      </c>
      <c r="M180" s="97">
        <f t="shared" ref="M180:P181" si="207">L180</f>
        <v>0.03</v>
      </c>
      <c r="N180" s="97">
        <f t="shared" si="207"/>
        <v>0.03</v>
      </c>
      <c r="O180" s="97">
        <f t="shared" si="207"/>
        <v>0.03</v>
      </c>
      <c r="P180" s="97">
        <f t="shared" si="207"/>
        <v>0.03</v>
      </c>
      <c r="R180" s="248">
        <f t="shared" ref="R180:R198" si="208">J180*(1+L180)</f>
        <v>435924.84</v>
      </c>
      <c r="S180" s="248">
        <f t="shared" si="157"/>
        <v>449002.58520000003</v>
      </c>
      <c r="T180" s="248">
        <f t="shared" si="158"/>
        <v>462472.66275600006</v>
      </c>
      <c r="U180" s="248">
        <f t="shared" si="159"/>
        <v>476346.84263868007</v>
      </c>
      <c r="V180" s="248">
        <f t="shared" si="160"/>
        <v>490637.24791784049</v>
      </c>
    </row>
    <row r="181" spans="1:22" ht="25.5" customHeight="1" x14ac:dyDescent="0.25">
      <c r="B181" s="77" t="s">
        <v>399</v>
      </c>
      <c r="C181" s="77" t="s">
        <v>292</v>
      </c>
      <c r="D181" s="79">
        <v>1722.63</v>
      </c>
      <c r="E181" s="79">
        <v>603.38</v>
      </c>
      <c r="F181" s="79">
        <v>459.95</v>
      </c>
      <c r="G181" s="79">
        <v>1042.3</v>
      </c>
      <c r="H181" s="79">
        <v>1200</v>
      </c>
      <c r="I181" s="248">
        <v>1300</v>
      </c>
      <c r="J181" s="248">
        <v>1500</v>
      </c>
      <c r="K181" s="96"/>
      <c r="L181" s="97">
        <v>0</v>
      </c>
      <c r="M181" s="97">
        <v>0</v>
      </c>
      <c r="N181" s="97">
        <v>0</v>
      </c>
      <c r="O181" s="97">
        <f t="shared" si="207"/>
        <v>0</v>
      </c>
      <c r="P181" s="97">
        <f t="shared" si="207"/>
        <v>0</v>
      </c>
      <c r="R181" s="248">
        <f t="shared" si="208"/>
        <v>1500</v>
      </c>
      <c r="S181" s="248">
        <f t="shared" si="157"/>
        <v>1500</v>
      </c>
      <c r="T181" s="248">
        <f t="shared" si="158"/>
        <v>1500</v>
      </c>
      <c r="U181" s="248">
        <f t="shared" si="159"/>
        <v>1500</v>
      </c>
      <c r="V181" s="248">
        <f t="shared" si="160"/>
        <v>1500</v>
      </c>
    </row>
    <row r="182" spans="1:22" ht="15" x14ac:dyDescent="0.25">
      <c r="B182" s="77" t="s">
        <v>400</v>
      </c>
      <c r="C182" s="77" t="s">
        <v>294</v>
      </c>
      <c r="D182" s="79">
        <v>1263.95</v>
      </c>
      <c r="E182" s="79">
        <v>1267.4000000000001</v>
      </c>
      <c r="F182" s="79">
        <v>772.22</v>
      </c>
      <c r="G182" s="79">
        <v>850</v>
      </c>
      <c r="H182" s="79">
        <v>1200</v>
      </c>
      <c r="I182" s="248">
        <v>1800</v>
      </c>
      <c r="J182" s="248">
        <v>1800</v>
      </c>
      <c r="K182" s="96"/>
      <c r="L182" s="97">
        <v>0</v>
      </c>
      <c r="M182" s="97">
        <v>0</v>
      </c>
      <c r="N182" s="97">
        <v>0</v>
      </c>
      <c r="O182" s="97">
        <f t="shared" ref="O182:P182" si="209">N182</f>
        <v>0</v>
      </c>
      <c r="P182" s="97">
        <f t="shared" si="209"/>
        <v>0</v>
      </c>
      <c r="R182" s="248">
        <f t="shared" si="208"/>
        <v>1800</v>
      </c>
      <c r="S182" s="248">
        <f t="shared" si="157"/>
        <v>1800</v>
      </c>
      <c r="T182" s="248">
        <f t="shared" si="158"/>
        <v>1800</v>
      </c>
      <c r="U182" s="248">
        <f t="shared" si="159"/>
        <v>1800</v>
      </c>
      <c r="V182" s="248">
        <f t="shared" si="160"/>
        <v>1800</v>
      </c>
    </row>
    <row r="183" spans="1:22" ht="15" x14ac:dyDescent="0.25">
      <c r="B183" s="77" t="s">
        <v>402</v>
      </c>
      <c r="C183" s="77" t="s">
        <v>298</v>
      </c>
      <c r="D183" s="79">
        <v>4597.08</v>
      </c>
      <c r="E183" s="79">
        <v>4325</v>
      </c>
      <c r="F183" s="79">
        <v>2025</v>
      </c>
      <c r="G183" s="79">
        <v>1020</v>
      </c>
      <c r="H183" s="79">
        <v>1020</v>
      </c>
      <c r="I183" s="248">
        <v>0</v>
      </c>
      <c r="J183" s="248">
        <v>1295</v>
      </c>
      <c r="K183" s="96"/>
      <c r="L183" s="97">
        <v>0.02</v>
      </c>
      <c r="M183" s="97">
        <f t="shared" ref="M183:P183" si="210">L183</f>
        <v>0.02</v>
      </c>
      <c r="N183" s="97">
        <f t="shared" si="210"/>
        <v>0.02</v>
      </c>
      <c r="O183" s="97">
        <f t="shared" si="210"/>
        <v>0.02</v>
      </c>
      <c r="P183" s="97">
        <f t="shared" si="210"/>
        <v>0.02</v>
      </c>
      <c r="R183" s="248">
        <f t="shared" si="208"/>
        <v>1320.9</v>
      </c>
      <c r="S183" s="248">
        <f t="shared" si="157"/>
        <v>1347.3180000000002</v>
      </c>
      <c r="T183" s="248">
        <f t="shared" si="158"/>
        <v>1374.2643600000004</v>
      </c>
      <c r="U183" s="248">
        <f t="shared" si="159"/>
        <v>1401.7496472000005</v>
      </c>
      <c r="V183" s="248">
        <f t="shared" si="160"/>
        <v>1429.7846401440006</v>
      </c>
    </row>
    <row r="184" spans="1:22" ht="15" x14ac:dyDescent="0.25">
      <c r="B184" s="77" t="s">
        <v>403</v>
      </c>
      <c r="C184" s="77" t="s">
        <v>300</v>
      </c>
      <c r="D184" s="79">
        <v>5464.16</v>
      </c>
      <c r="E184" s="79">
        <v>6172.22</v>
      </c>
      <c r="F184" s="79">
        <v>5085.62</v>
      </c>
      <c r="G184" s="79">
        <v>1288.0899999999999</v>
      </c>
      <c r="H184" s="79">
        <v>5000</v>
      </c>
      <c r="I184" s="248">
        <v>2000</v>
      </c>
      <c r="J184" s="248">
        <v>5000</v>
      </c>
      <c r="K184" s="96"/>
      <c r="L184" s="97">
        <v>0.01</v>
      </c>
      <c r="M184" s="97">
        <f t="shared" ref="M184:P184" si="211">L184</f>
        <v>0.01</v>
      </c>
      <c r="N184" s="97">
        <f t="shared" si="211"/>
        <v>0.01</v>
      </c>
      <c r="O184" s="97">
        <f t="shared" si="211"/>
        <v>0.01</v>
      </c>
      <c r="P184" s="97">
        <f t="shared" si="211"/>
        <v>0.01</v>
      </c>
      <c r="R184" s="248">
        <f t="shared" si="208"/>
        <v>5050</v>
      </c>
      <c r="S184" s="248">
        <f t="shared" si="157"/>
        <v>5100.5</v>
      </c>
      <c r="T184" s="248">
        <f t="shared" si="158"/>
        <v>5151.5050000000001</v>
      </c>
      <c r="U184" s="248">
        <f t="shared" si="159"/>
        <v>5203.0200500000001</v>
      </c>
      <c r="V184" s="248">
        <f t="shared" si="160"/>
        <v>5255.0502505000004</v>
      </c>
    </row>
    <row r="185" spans="1:22" ht="25.5" x14ac:dyDescent="0.25">
      <c r="B185" s="77" t="s">
        <v>404</v>
      </c>
      <c r="C185" s="77" t="s">
        <v>302</v>
      </c>
      <c r="D185" s="79">
        <v>491.56</v>
      </c>
      <c r="E185" s="79">
        <v>1270.3599999999999</v>
      </c>
      <c r="F185" s="79">
        <v>429.76</v>
      </c>
      <c r="G185" s="79">
        <v>382.09</v>
      </c>
      <c r="H185" s="79">
        <v>840</v>
      </c>
      <c r="I185" s="248">
        <v>582</v>
      </c>
      <c r="J185" s="248">
        <v>849</v>
      </c>
      <c r="K185" s="96"/>
      <c r="L185" s="97">
        <v>0.01</v>
      </c>
      <c r="M185" s="97">
        <f t="shared" ref="M185:P185" si="212">L185</f>
        <v>0.01</v>
      </c>
      <c r="N185" s="97">
        <f t="shared" si="212"/>
        <v>0.01</v>
      </c>
      <c r="O185" s="97">
        <f t="shared" si="212"/>
        <v>0.01</v>
      </c>
      <c r="P185" s="97">
        <f t="shared" si="212"/>
        <v>0.01</v>
      </c>
      <c r="R185" s="248">
        <f t="shared" si="208"/>
        <v>857.49</v>
      </c>
      <c r="S185" s="248">
        <f t="shared" si="157"/>
        <v>866.06489999999997</v>
      </c>
      <c r="T185" s="248">
        <f t="shared" si="158"/>
        <v>874.725549</v>
      </c>
      <c r="U185" s="248">
        <f t="shared" si="159"/>
        <v>883.47280449000004</v>
      </c>
      <c r="V185" s="248">
        <f t="shared" si="160"/>
        <v>892.30753253490002</v>
      </c>
    </row>
    <row r="186" spans="1:22" ht="25.5" x14ac:dyDescent="0.25">
      <c r="B186" s="77" t="s">
        <v>405</v>
      </c>
      <c r="C186" s="77" t="s">
        <v>304</v>
      </c>
      <c r="D186" s="79">
        <v>1387.34</v>
      </c>
      <c r="E186" s="79">
        <v>1010.62</v>
      </c>
      <c r="F186" s="79">
        <v>1363.04</v>
      </c>
      <c r="G186" s="79">
        <v>1325.4</v>
      </c>
      <c r="H186" s="79">
        <v>2010</v>
      </c>
      <c r="I186" s="248">
        <v>1848</v>
      </c>
      <c r="J186" s="248">
        <v>1950</v>
      </c>
      <c r="K186" s="96"/>
      <c r="L186" s="97">
        <v>0.01</v>
      </c>
      <c r="M186" s="97">
        <f t="shared" ref="M186:P186" si="213">L186</f>
        <v>0.01</v>
      </c>
      <c r="N186" s="97">
        <f t="shared" si="213"/>
        <v>0.01</v>
      </c>
      <c r="O186" s="97">
        <f t="shared" si="213"/>
        <v>0.01</v>
      </c>
      <c r="P186" s="97">
        <f t="shared" si="213"/>
        <v>0.01</v>
      </c>
      <c r="R186" s="248">
        <f t="shared" si="208"/>
        <v>1969.5</v>
      </c>
      <c r="S186" s="248">
        <f t="shared" si="157"/>
        <v>1989.1949999999999</v>
      </c>
      <c r="T186" s="248">
        <f t="shared" si="158"/>
        <v>2009.0869499999999</v>
      </c>
      <c r="U186" s="248">
        <f t="shared" si="159"/>
        <v>2029.1778194999999</v>
      </c>
      <c r="V186" s="248">
        <f t="shared" si="160"/>
        <v>2049.4695976950002</v>
      </c>
    </row>
    <row r="187" spans="1:22" ht="25.5" x14ac:dyDescent="0.25">
      <c r="B187" s="77" t="s">
        <v>406</v>
      </c>
      <c r="C187" s="77" t="s">
        <v>306</v>
      </c>
      <c r="D187" s="79">
        <v>32822.78</v>
      </c>
      <c r="E187" s="79">
        <v>30179.01</v>
      </c>
      <c r="F187" s="79">
        <v>18698.28</v>
      </c>
      <c r="G187" s="79">
        <v>32627.46</v>
      </c>
      <c r="H187" s="79">
        <v>49830</v>
      </c>
      <c r="I187" s="248">
        <v>50060</v>
      </c>
      <c r="J187" s="248">
        <v>57395</v>
      </c>
      <c r="K187" s="96"/>
      <c r="L187" s="97">
        <v>0.05</v>
      </c>
      <c r="M187" s="97">
        <f t="shared" ref="M187:P187" si="214">L187</f>
        <v>0.05</v>
      </c>
      <c r="N187" s="97">
        <f t="shared" si="214"/>
        <v>0.05</v>
      </c>
      <c r="O187" s="97">
        <f t="shared" si="214"/>
        <v>0.05</v>
      </c>
      <c r="P187" s="97">
        <f t="shared" si="214"/>
        <v>0.05</v>
      </c>
      <c r="R187" s="248">
        <f t="shared" si="208"/>
        <v>60264.75</v>
      </c>
      <c r="S187" s="248">
        <f t="shared" si="157"/>
        <v>63277.987500000003</v>
      </c>
      <c r="T187" s="248">
        <f t="shared" si="158"/>
        <v>66441.886875000011</v>
      </c>
      <c r="U187" s="248">
        <f t="shared" si="159"/>
        <v>69763.981218750021</v>
      </c>
      <c r="V187" s="248">
        <f t="shared" si="160"/>
        <v>73252.180279687527</v>
      </c>
    </row>
    <row r="188" spans="1:22" ht="25.5" x14ac:dyDescent="0.25">
      <c r="B188" s="77" t="s">
        <v>1923</v>
      </c>
      <c r="C188" s="77" t="s">
        <v>1865</v>
      </c>
      <c r="D188" s="79">
        <v>1788.69</v>
      </c>
      <c r="E188" s="79">
        <v>907.75</v>
      </c>
      <c r="F188" s="79">
        <v>5245.23</v>
      </c>
      <c r="G188" s="79">
        <v>1000</v>
      </c>
      <c r="H188" s="79">
        <v>6000</v>
      </c>
      <c r="I188" s="248">
        <v>4000</v>
      </c>
      <c r="J188" s="248">
        <v>4000</v>
      </c>
      <c r="K188" s="96"/>
      <c r="L188" s="97">
        <v>0</v>
      </c>
      <c r="M188" s="97">
        <f t="shared" ref="M188:P188" si="215">L188</f>
        <v>0</v>
      </c>
      <c r="N188" s="97">
        <f t="shared" si="215"/>
        <v>0</v>
      </c>
      <c r="O188" s="97">
        <f t="shared" si="215"/>
        <v>0</v>
      </c>
      <c r="P188" s="97">
        <f t="shared" si="215"/>
        <v>0</v>
      </c>
      <c r="R188" s="248">
        <f t="shared" si="208"/>
        <v>4000</v>
      </c>
      <c r="S188" s="248">
        <f t="shared" si="157"/>
        <v>4000</v>
      </c>
      <c r="T188" s="248">
        <f t="shared" si="158"/>
        <v>4000</v>
      </c>
      <c r="U188" s="248">
        <f t="shared" si="159"/>
        <v>4000</v>
      </c>
      <c r="V188" s="248">
        <f t="shared" si="160"/>
        <v>4000</v>
      </c>
    </row>
    <row r="189" spans="1:22" ht="25.5" x14ac:dyDescent="0.25">
      <c r="B189" s="77" t="s">
        <v>407</v>
      </c>
      <c r="C189" s="77" t="s">
        <v>308</v>
      </c>
      <c r="D189" s="79">
        <v>1049.3599999999999</v>
      </c>
      <c r="E189" s="79">
        <v>1346.46</v>
      </c>
      <c r="F189" s="79">
        <v>810.08</v>
      </c>
      <c r="G189" s="79">
        <v>738.46</v>
      </c>
      <c r="H189" s="79">
        <v>1100</v>
      </c>
      <c r="I189" s="248">
        <v>612</v>
      </c>
      <c r="J189" s="248">
        <v>0</v>
      </c>
      <c r="K189" s="96"/>
      <c r="L189" s="97">
        <v>0.01</v>
      </c>
      <c r="M189" s="97">
        <f t="shared" ref="M189:P189" si="216">L189</f>
        <v>0.01</v>
      </c>
      <c r="N189" s="97">
        <f t="shared" si="216"/>
        <v>0.01</v>
      </c>
      <c r="O189" s="97">
        <f t="shared" si="216"/>
        <v>0.01</v>
      </c>
      <c r="P189" s="97">
        <f t="shared" si="216"/>
        <v>0.01</v>
      </c>
      <c r="R189" s="248">
        <f t="shared" si="208"/>
        <v>0</v>
      </c>
      <c r="S189" s="248">
        <f t="shared" si="157"/>
        <v>0</v>
      </c>
      <c r="T189" s="248">
        <f t="shared" si="158"/>
        <v>0</v>
      </c>
      <c r="U189" s="248">
        <f t="shared" si="159"/>
        <v>0</v>
      </c>
      <c r="V189" s="248">
        <f t="shared" si="160"/>
        <v>0</v>
      </c>
    </row>
    <row r="190" spans="1:22" ht="15" x14ac:dyDescent="0.25">
      <c r="B190" s="77" t="s">
        <v>409</v>
      </c>
      <c r="C190" s="77" t="s">
        <v>1899</v>
      </c>
      <c r="D190" s="79">
        <v>28195.58</v>
      </c>
      <c r="E190" s="79">
        <v>30400.33</v>
      </c>
      <c r="F190" s="79">
        <v>42998.48</v>
      </c>
      <c r="G190" s="79">
        <v>53561.77</v>
      </c>
      <c r="H190" s="79">
        <v>74250</v>
      </c>
      <c r="I190" s="248">
        <v>66798</v>
      </c>
      <c r="J190" s="248">
        <v>74067</v>
      </c>
      <c r="K190" s="96"/>
      <c r="L190" s="97">
        <v>0.05</v>
      </c>
      <c r="M190" s="97">
        <f t="shared" ref="M190:P190" si="217">L190</f>
        <v>0.05</v>
      </c>
      <c r="N190" s="97">
        <f t="shared" si="217"/>
        <v>0.05</v>
      </c>
      <c r="O190" s="97">
        <f t="shared" si="217"/>
        <v>0.05</v>
      </c>
      <c r="P190" s="97">
        <f t="shared" si="217"/>
        <v>0.05</v>
      </c>
      <c r="R190" s="248">
        <f t="shared" si="208"/>
        <v>77770.350000000006</v>
      </c>
      <c r="S190" s="248">
        <f t="shared" si="157"/>
        <v>81658.867500000008</v>
      </c>
      <c r="T190" s="248">
        <f t="shared" si="158"/>
        <v>85741.81087500001</v>
      </c>
      <c r="U190" s="248">
        <f t="shared" si="159"/>
        <v>90028.901418750014</v>
      </c>
      <c r="V190" s="248">
        <f t="shared" si="160"/>
        <v>94530.346489687523</v>
      </c>
    </row>
    <row r="191" spans="1:22" ht="15" x14ac:dyDescent="0.25">
      <c r="B191" s="77" t="s">
        <v>410</v>
      </c>
      <c r="C191" s="77" t="s">
        <v>312</v>
      </c>
      <c r="D191" s="79">
        <v>48</v>
      </c>
      <c r="E191" s="79">
        <v>0</v>
      </c>
      <c r="F191" s="79">
        <v>96</v>
      </c>
      <c r="G191" s="79">
        <v>144</v>
      </c>
      <c r="H191" s="79">
        <v>0</v>
      </c>
      <c r="I191" s="248">
        <v>96</v>
      </c>
      <c r="J191" s="248">
        <v>0</v>
      </c>
      <c r="K191" s="96"/>
      <c r="L191" s="97">
        <v>0.01</v>
      </c>
      <c r="M191" s="97">
        <f t="shared" ref="M191:P191" si="218">L191</f>
        <v>0.01</v>
      </c>
      <c r="N191" s="97">
        <f t="shared" si="218"/>
        <v>0.01</v>
      </c>
      <c r="O191" s="97">
        <f t="shared" si="218"/>
        <v>0.01</v>
      </c>
      <c r="P191" s="97">
        <f t="shared" si="218"/>
        <v>0.01</v>
      </c>
      <c r="R191" s="248">
        <f t="shared" si="208"/>
        <v>0</v>
      </c>
      <c r="S191" s="248">
        <f t="shared" si="157"/>
        <v>0</v>
      </c>
      <c r="T191" s="248">
        <f t="shared" si="158"/>
        <v>0</v>
      </c>
      <c r="U191" s="248">
        <f t="shared" si="159"/>
        <v>0</v>
      </c>
      <c r="V191" s="248">
        <f t="shared" si="160"/>
        <v>0</v>
      </c>
    </row>
    <row r="192" spans="1:22" ht="15" x14ac:dyDescent="0.25">
      <c r="B192" s="77" t="s">
        <v>411</v>
      </c>
      <c r="C192" s="77" t="s">
        <v>314</v>
      </c>
      <c r="D192" s="79">
        <v>527.78</v>
      </c>
      <c r="E192" s="79">
        <v>413.44</v>
      </c>
      <c r="F192" s="79">
        <v>368.58</v>
      </c>
      <c r="G192" s="79">
        <v>250.24</v>
      </c>
      <c r="H192" s="79">
        <v>450</v>
      </c>
      <c r="I192" s="248">
        <v>456</v>
      </c>
      <c r="J192" s="248">
        <v>477</v>
      </c>
      <c r="K192" s="96"/>
      <c r="L192" s="97">
        <v>0.01</v>
      </c>
      <c r="M192" s="97">
        <f t="shared" ref="M192:P192" si="219">L192</f>
        <v>0.01</v>
      </c>
      <c r="N192" s="97">
        <f t="shared" si="219"/>
        <v>0.01</v>
      </c>
      <c r="O192" s="97">
        <f t="shared" si="219"/>
        <v>0.01</v>
      </c>
      <c r="P192" s="97">
        <f t="shared" si="219"/>
        <v>0.01</v>
      </c>
      <c r="R192" s="248">
        <f t="shared" si="208"/>
        <v>481.77</v>
      </c>
      <c r="S192" s="248">
        <f t="shared" si="157"/>
        <v>486.58769999999998</v>
      </c>
      <c r="T192" s="248">
        <f t="shared" si="158"/>
        <v>491.453577</v>
      </c>
      <c r="U192" s="248">
        <f t="shared" si="159"/>
        <v>496.36811276999998</v>
      </c>
      <c r="V192" s="248">
        <f t="shared" si="160"/>
        <v>501.33179389769998</v>
      </c>
    </row>
    <row r="193" spans="1:22" ht="15" x14ac:dyDescent="0.25">
      <c r="B193" s="77" t="s">
        <v>412</v>
      </c>
      <c r="C193" s="77" t="s">
        <v>316</v>
      </c>
      <c r="D193" s="79">
        <v>45</v>
      </c>
      <c r="E193" s="79">
        <v>576</v>
      </c>
      <c r="F193" s="79">
        <v>1074.99</v>
      </c>
      <c r="G193" s="79">
        <v>527.96</v>
      </c>
      <c r="H193" s="79">
        <v>720</v>
      </c>
      <c r="I193" s="248">
        <v>62</v>
      </c>
      <c r="J193" s="248">
        <v>720</v>
      </c>
      <c r="K193" s="96"/>
      <c r="L193" s="97">
        <v>0.01</v>
      </c>
      <c r="M193" s="97">
        <f t="shared" ref="M193:P193" si="220">L193</f>
        <v>0.01</v>
      </c>
      <c r="N193" s="97">
        <f t="shared" si="220"/>
        <v>0.01</v>
      </c>
      <c r="O193" s="97">
        <f t="shared" si="220"/>
        <v>0.01</v>
      </c>
      <c r="P193" s="97">
        <f t="shared" si="220"/>
        <v>0.01</v>
      </c>
      <c r="R193" s="248">
        <f t="shared" si="208"/>
        <v>727.2</v>
      </c>
      <c r="S193" s="248">
        <f t="shared" si="157"/>
        <v>734.47200000000009</v>
      </c>
      <c r="T193" s="248">
        <f t="shared" si="158"/>
        <v>741.81672000000015</v>
      </c>
      <c r="U193" s="248">
        <f t="shared" si="159"/>
        <v>749.23488720000012</v>
      </c>
      <c r="V193" s="248">
        <f t="shared" si="160"/>
        <v>756.7272360720001</v>
      </c>
    </row>
    <row r="194" spans="1:22" ht="15" x14ac:dyDescent="0.25">
      <c r="B194" s="77" t="s">
        <v>413</v>
      </c>
      <c r="C194" s="77" t="s">
        <v>2026</v>
      </c>
      <c r="D194" s="79">
        <v>4396.6499999999996</v>
      </c>
      <c r="E194" s="79">
        <v>4748.99</v>
      </c>
      <c r="F194" s="79">
        <v>4552.13</v>
      </c>
      <c r="G194" s="79">
        <v>4629.6400000000003</v>
      </c>
      <c r="H194" s="79">
        <v>6320</v>
      </c>
      <c r="I194" s="248">
        <v>5566</v>
      </c>
      <c r="J194" s="248">
        <v>6276</v>
      </c>
      <c r="L194" s="97">
        <v>0.01</v>
      </c>
      <c r="M194" s="97">
        <f t="shared" ref="M194:P194" si="221">L194</f>
        <v>0.01</v>
      </c>
      <c r="N194" s="97">
        <f t="shared" si="221"/>
        <v>0.01</v>
      </c>
      <c r="O194" s="97">
        <f t="shared" si="221"/>
        <v>0.01</v>
      </c>
      <c r="P194" s="97">
        <f t="shared" si="221"/>
        <v>0.01</v>
      </c>
      <c r="R194" s="248">
        <f t="shared" si="208"/>
        <v>6338.76</v>
      </c>
      <c r="S194" s="248">
        <f t="shared" si="157"/>
        <v>6402.1476000000002</v>
      </c>
      <c r="T194" s="248">
        <f t="shared" si="158"/>
        <v>6466.1690760000001</v>
      </c>
      <c r="U194" s="248">
        <f t="shared" si="159"/>
        <v>6530.8307667600002</v>
      </c>
      <c r="V194" s="248">
        <f t="shared" si="160"/>
        <v>6596.1390744276005</v>
      </c>
    </row>
    <row r="195" spans="1:22" ht="15" x14ac:dyDescent="0.25">
      <c r="B195" s="77" t="s">
        <v>414</v>
      </c>
      <c r="C195" s="77" t="s">
        <v>321</v>
      </c>
      <c r="D195" s="79">
        <v>501.73</v>
      </c>
      <c r="E195" s="79">
        <v>565.67999999999995</v>
      </c>
      <c r="F195" s="79">
        <v>574.07000000000005</v>
      </c>
      <c r="G195" s="79">
        <v>556.05999999999995</v>
      </c>
      <c r="H195" s="79">
        <v>790</v>
      </c>
      <c r="I195" s="248">
        <v>796</v>
      </c>
      <c r="J195" s="248">
        <v>771</v>
      </c>
      <c r="K195" s="96"/>
      <c r="L195" s="97">
        <v>0.01</v>
      </c>
      <c r="M195" s="97">
        <f t="shared" ref="M195:P195" si="222">L195</f>
        <v>0.01</v>
      </c>
      <c r="N195" s="97">
        <f t="shared" si="222"/>
        <v>0.01</v>
      </c>
      <c r="O195" s="97">
        <f t="shared" si="222"/>
        <v>0.01</v>
      </c>
      <c r="P195" s="97">
        <f t="shared" si="222"/>
        <v>0.01</v>
      </c>
      <c r="R195" s="248">
        <f t="shared" si="208"/>
        <v>778.71</v>
      </c>
      <c r="S195" s="248">
        <f t="shared" si="157"/>
        <v>786.49710000000005</v>
      </c>
      <c r="T195" s="248">
        <f t="shared" si="158"/>
        <v>794.36207100000001</v>
      </c>
      <c r="U195" s="248">
        <f t="shared" si="159"/>
        <v>802.30569171000002</v>
      </c>
      <c r="V195" s="248">
        <f t="shared" si="160"/>
        <v>810.32874862710003</v>
      </c>
    </row>
    <row r="196" spans="1:22" ht="15" x14ac:dyDescent="0.25">
      <c r="B196" s="77" t="s">
        <v>415</v>
      </c>
      <c r="C196" s="77" t="s">
        <v>323</v>
      </c>
      <c r="D196" s="79">
        <v>18.95</v>
      </c>
      <c r="E196" s="79">
        <v>0</v>
      </c>
      <c r="F196" s="79">
        <v>47.9</v>
      </c>
      <c r="G196" s="79">
        <v>86.85</v>
      </c>
      <c r="H196" s="79">
        <v>0</v>
      </c>
      <c r="I196" s="248">
        <v>57</v>
      </c>
      <c r="J196" s="248">
        <v>0</v>
      </c>
      <c r="K196" s="96"/>
      <c r="L196" s="97">
        <v>0.01</v>
      </c>
      <c r="M196" s="97">
        <f t="shared" ref="M196:P196" si="223">L196</f>
        <v>0.01</v>
      </c>
      <c r="N196" s="97">
        <f t="shared" si="223"/>
        <v>0.01</v>
      </c>
      <c r="O196" s="97">
        <f t="shared" si="223"/>
        <v>0.01</v>
      </c>
      <c r="P196" s="97">
        <f t="shared" si="223"/>
        <v>0.01</v>
      </c>
      <c r="R196" s="248">
        <f t="shared" si="208"/>
        <v>0</v>
      </c>
      <c r="S196" s="248">
        <f t="shared" si="157"/>
        <v>0</v>
      </c>
      <c r="T196" s="248">
        <f t="shared" si="158"/>
        <v>0</v>
      </c>
      <c r="U196" s="248">
        <f t="shared" si="159"/>
        <v>0</v>
      </c>
      <c r="V196" s="248">
        <f t="shared" si="160"/>
        <v>0</v>
      </c>
    </row>
    <row r="197" spans="1:22" ht="15" x14ac:dyDescent="0.25">
      <c r="B197" s="77" t="s">
        <v>416</v>
      </c>
      <c r="C197" s="77" t="s">
        <v>325</v>
      </c>
      <c r="D197" s="79">
        <v>6000</v>
      </c>
      <c r="E197" s="79">
        <v>4500</v>
      </c>
      <c r="F197" s="79">
        <v>3000</v>
      </c>
      <c r="G197" s="79">
        <v>1000</v>
      </c>
      <c r="H197" s="79">
        <v>1500</v>
      </c>
      <c r="I197" s="248">
        <v>1000</v>
      </c>
      <c r="J197" s="248">
        <v>1500</v>
      </c>
      <c r="K197" s="96"/>
      <c r="L197" s="97">
        <v>0.01</v>
      </c>
      <c r="M197" s="97">
        <f t="shared" ref="M197:P197" si="224">L197</f>
        <v>0.01</v>
      </c>
      <c r="N197" s="97">
        <f t="shared" si="224"/>
        <v>0.01</v>
      </c>
      <c r="O197" s="97">
        <f t="shared" si="224"/>
        <v>0.01</v>
      </c>
      <c r="P197" s="97">
        <f t="shared" si="224"/>
        <v>0.01</v>
      </c>
      <c r="R197" s="248">
        <f t="shared" si="208"/>
        <v>1515</v>
      </c>
      <c r="S197" s="248">
        <f t="shared" si="157"/>
        <v>1530.15</v>
      </c>
      <c r="T197" s="248">
        <f t="shared" si="158"/>
        <v>1545.4515000000001</v>
      </c>
      <c r="U197" s="248">
        <f t="shared" si="159"/>
        <v>1560.9060150000003</v>
      </c>
      <c r="V197" s="248">
        <f t="shared" si="160"/>
        <v>1576.5150751500003</v>
      </c>
    </row>
    <row r="198" spans="1:22" ht="15" x14ac:dyDescent="0.25">
      <c r="B198" s="77" t="s">
        <v>417</v>
      </c>
      <c r="C198" s="77" t="s">
        <v>327</v>
      </c>
      <c r="D198" s="79">
        <v>364.24</v>
      </c>
      <c r="E198" s="79">
        <v>93.36</v>
      </c>
      <c r="F198" s="79">
        <v>0</v>
      </c>
      <c r="G198" s="79">
        <v>380.76</v>
      </c>
      <c r="H198" s="79">
        <v>390</v>
      </c>
      <c r="I198" s="248">
        <v>391</v>
      </c>
      <c r="J198" s="248">
        <v>400</v>
      </c>
      <c r="K198" s="96"/>
      <c r="L198" s="97">
        <v>0.01</v>
      </c>
      <c r="M198" s="97">
        <f t="shared" ref="M198:P198" si="225">L198</f>
        <v>0.01</v>
      </c>
      <c r="N198" s="97">
        <f t="shared" si="225"/>
        <v>0.01</v>
      </c>
      <c r="O198" s="97">
        <f t="shared" si="225"/>
        <v>0.01</v>
      </c>
      <c r="P198" s="97">
        <f t="shared" si="225"/>
        <v>0.01</v>
      </c>
      <c r="R198" s="248">
        <f t="shared" si="208"/>
        <v>404</v>
      </c>
      <c r="S198" s="248">
        <f t="shared" si="157"/>
        <v>408.04</v>
      </c>
      <c r="T198" s="248">
        <f t="shared" si="158"/>
        <v>412.12040000000002</v>
      </c>
      <c r="U198" s="248">
        <f t="shared" si="159"/>
        <v>416.241604</v>
      </c>
      <c r="V198" s="248">
        <f t="shared" si="160"/>
        <v>420.40402003999998</v>
      </c>
    </row>
    <row r="199" spans="1:22" x14ac:dyDescent="0.2">
      <c r="A199" s="350" t="s">
        <v>2027</v>
      </c>
      <c r="B199" s="350"/>
      <c r="C199" s="350"/>
      <c r="D199" s="102">
        <f t="shared" ref="D199:J199" si="226">SUM(D180:D198)</f>
        <v>389471.83</v>
      </c>
      <c r="E199" s="102">
        <f t="shared" si="226"/>
        <v>413223.87</v>
      </c>
      <c r="F199" s="102">
        <f t="shared" si="226"/>
        <v>394894.07</v>
      </c>
      <c r="G199" s="102">
        <f t="shared" si="226"/>
        <v>422086.26000000013</v>
      </c>
      <c r="H199" s="102">
        <f t="shared" si="226"/>
        <v>585600</v>
      </c>
      <c r="I199" s="102">
        <f t="shared" si="226"/>
        <v>528609</v>
      </c>
      <c r="J199" s="102">
        <f t="shared" si="226"/>
        <v>581228</v>
      </c>
      <c r="K199" s="96"/>
      <c r="L199" s="97"/>
      <c r="M199" s="97"/>
      <c r="N199" s="97"/>
      <c r="O199" s="97"/>
      <c r="P199" s="97"/>
      <c r="R199" s="102">
        <f t="shared" ref="R199:V199" si="227">SUM(R180:R198)</f>
        <v>600703.27</v>
      </c>
      <c r="S199" s="102">
        <f t="shared" si="227"/>
        <v>620890.41250000021</v>
      </c>
      <c r="T199" s="102">
        <f t="shared" si="227"/>
        <v>641817.31570899999</v>
      </c>
      <c r="U199" s="102">
        <f t="shared" si="227"/>
        <v>663513.03267481003</v>
      </c>
      <c r="V199" s="102">
        <f t="shared" si="227"/>
        <v>686007.83265630365</v>
      </c>
    </row>
    <row r="200" spans="1:22" ht="15" x14ac:dyDescent="0.25">
      <c r="A200" s="348" t="s">
        <v>2020</v>
      </c>
      <c r="B200" s="348"/>
      <c r="C200" s="348"/>
      <c r="I200" s="248"/>
      <c r="J200" s="248"/>
      <c r="K200" s="96"/>
      <c r="L200" s="97"/>
      <c r="M200" s="97"/>
      <c r="N200" s="97"/>
      <c r="O200" s="97"/>
      <c r="P200" s="97"/>
      <c r="R200" s="248"/>
      <c r="S200" s="248"/>
      <c r="T200" s="248"/>
      <c r="U200" s="248"/>
      <c r="V200" s="248"/>
    </row>
    <row r="201" spans="1:22" ht="15" x14ac:dyDescent="0.25">
      <c r="B201" s="77" t="s">
        <v>2186</v>
      </c>
      <c r="C201" s="77" t="s">
        <v>1884</v>
      </c>
      <c r="D201" s="79">
        <v>0</v>
      </c>
      <c r="E201" s="79">
        <v>0</v>
      </c>
      <c r="F201" s="79">
        <v>1015.5</v>
      </c>
      <c r="G201" s="79">
        <v>0</v>
      </c>
      <c r="H201" s="79">
        <v>0</v>
      </c>
      <c r="I201" s="248"/>
      <c r="J201" s="248"/>
      <c r="L201" s="97"/>
      <c r="M201" s="97"/>
      <c r="N201" s="97"/>
      <c r="O201" s="97"/>
      <c r="P201" s="97"/>
      <c r="R201" s="248"/>
      <c r="S201" s="248"/>
      <c r="T201" s="248"/>
      <c r="U201" s="248"/>
      <c r="V201" s="248"/>
    </row>
    <row r="202" spans="1:22" ht="15" x14ac:dyDescent="0.25">
      <c r="B202" s="77" t="s">
        <v>418</v>
      </c>
      <c r="C202" s="77" t="s">
        <v>262</v>
      </c>
      <c r="D202" s="79">
        <v>235.62</v>
      </c>
      <c r="E202" s="79">
        <v>130.57</v>
      </c>
      <c r="F202" s="79">
        <v>825.17</v>
      </c>
      <c r="G202" s="79">
        <v>2917.8</v>
      </c>
      <c r="H202" s="79">
        <v>2300</v>
      </c>
      <c r="I202" s="248">
        <v>1000</v>
      </c>
      <c r="J202" s="248">
        <v>1000</v>
      </c>
      <c r="K202" s="96"/>
      <c r="L202" s="97">
        <v>0.01</v>
      </c>
      <c r="M202" s="97">
        <f t="shared" ref="M202:P202" si="228">L202</f>
        <v>0.01</v>
      </c>
      <c r="N202" s="97">
        <f t="shared" si="228"/>
        <v>0.01</v>
      </c>
      <c r="O202" s="97">
        <f t="shared" si="228"/>
        <v>0.01</v>
      </c>
      <c r="P202" s="97">
        <f t="shared" si="228"/>
        <v>0.01</v>
      </c>
      <c r="R202" s="248">
        <f>J202*(1+L202)</f>
        <v>1010</v>
      </c>
      <c r="S202" s="248">
        <f t="shared" si="157"/>
        <v>1020.1</v>
      </c>
      <c r="T202" s="248">
        <f t="shared" si="158"/>
        <v>1030.3009999999999</v>
      </c>
      <c r="U202" s="248">
        <f t="shared" si="159"/>
        <v>1040.60401</v>
      </c>
      <c r="V202" s="248">
        <f t="shared" si="160"/>
        <v>1051.0100500999999</v>
      </c>
    </row>
    <row r="203" spans="1:22" ht="15" x14ac:dyDescent="0.25">
      <c r="B203" s="77" t="s">
        <v>419</v>
      </c>
      <c r="C203" s="77" t="s">
        <v>420</v>
      </c>
      <c r="D203" s="79">
        <v>0</v>
      </c>
      <c r="E203" s="79">
        <v>0</v>
      </c>
      <c r="F203" s="79">
        <v>0</v>
      </c>
      <c r="G203" s="79">
        <v>339.96</v>
      </c>
      <c r="H203" s="79">
        <v>400</v>
      </c>
      <c r="I203" s="248">
        <v>400</v>
      </c>
      <c r="J203" s="248">
        <v>500</v>
      </c>
      <c r="K203" s="96"/>
      <c r="L203" s="97">
        <v>0.01</v>
      </c>
      <c r="M203" s="97">
        <f t="shared" ref="M203:P203" si="229">L203</f>
        <v>0.01</v>
      </c>
      <c r="N203" s="97">
        <f t="shared" si="229"/>
        <v>0.01</v>
      </c>
      <c r="O203" s="97">
        <f t="shared" si="229"/>
        <v>0.01</v>
      </c>
      <c r="P203" s="97">
        <f t="shared" si="229"/>
        <v>0.01</v>
      </c>
      <c r="R203" s="248">
        <f>J203*(1+L203)</f>
        <v>505</v>
      </c>
      <c r="S203" s="248">
        <f t="shared" ref="S203:S266" si="230">R203*(1+M203)</f>
        <v>510.05</v>
      </c>
      <c r="T203" s="248">
        <f t="shared" ref="T203:T266" si="231">S203*(1+N203)</f>
        <v>515.15049999999997</v>
      </c>
      <c r="U203" s="248">
        <f t="shared" ref="U203:U266" si="232">T203*(1+O203)</f>
        <v>520.30200500000001</v>
      </c>
      <c r="V203" s="248">
        <f t="shared" ref="V203:V266" si="233">U203*(1+P203)</f>
        <v>525.50502504999997</v>
      </c>
    </row>
    <row r="204" spans="1:22" ht="15" x14ac:dyDescent="0.25">
      <c r="B204" s="77" t="s">
        <v>421</v>
      </c>
      <c r="C204" s="77" t="s">
        <v>422</v>
      </c>
      <c r="D204" s="79">
        <v>348.28</v>
      </c>
      <c r="E204" s="79">
        <v>123.65</v>
      </c>
      <c r="F204" s="79">
        <v>162.80000000000001</v>
      </c>
      <c r="G204" s="79">
        <v>355.31</v>
      </c>
      <c r="H204" s="79">
        <v>260</v>
      </c>
      <c r="I204" s="248">
        <v>225</v>
      </c>
      <c r="J204" s="248">
        <v>260</v>
      </c>
      <c r="K204" s="96"/>
      <c r="L204" s="97">
        <v>0.02</v>
      </c>
      <c r="M204" s="97">
        <f t="shared" ref="M204:P204" si="234">L204</f>
        <v>0.02</v>
      </c>
      <c r="N204" s="97">
        <f t="shared" si="234"/>
        <v>0.02</v>
      </c>
      <c r="O204" s="97">
        <f t="shared" si="234"/>
        <v>0.02</v>
      </c>
      <c r="P204" s="97">
        <f t="shared" si="234"/>
        <v>0.02</v>
      </c>
      <c r="R204" s="248">
        <f>J204*(1+L204)</f>
        <v>265.2</v>
      </c>
      <c r="S204" s="248">
        <f t="shared" si="230"/>
        <v>270.50400000000002</v>
      </c>
      <c r="T204" s="248">
        <f t="shared" si="231"/>
        <v>275.91408000000001</v>
      </c>
      <c r="U204" s="248">
        <f t="shared" si="232"/>
        <v>281.43236160000004</v>
      </c>
      <c r="V204" s="248">
        <f t="shared" si="233"/>
        <v>287.06100883200003</v>
      </c>
    </row>
    <row r="205" spans="1:22" ht="15" x14ac:dyDescent="0.25">
      <c r="B205" s="77" t="s">
        <v>423</v>
      </c>
      <c r="C205" s="77" t="s">
        <v>330</v>
      </c>
      <c r="D205" s="79">
        <v>10109.299999999999</v>
      </c>
      <c r="E205" s="79">
        <v>22883.93</v>
      </c>
      <c r="F205" s="79">
        <v>23035.9</v>
      </c>
      <c r="G205" s="79">
        <v>43231.33</v>
      </c>
      <c r="H205" s="79">
        <v>14100</v>
      </c>
      <c r="I205" s="248">
        <v>14100</v>
      </c>
      <c r="J205" s="248">
        <v>15400</v>
      </c>
      <c r="L205" s="97">
        <v>0.01</v>
      </c>
      <c r="M205" s="97">
        <f t="shared" ref="M205:P205" si="235">L205</f>
        <v>0.01</v>
      </c>
      <c r="N205" s="97">
        <f t="shared" si="235"/>
        <v>0.01</v>
      </c>
      <c r="O205" s="97">
        <f t="shared" si="235"/>
        <v>0.01</v>
      </c>
      <c r="P205" s="97">
        <f t="shared" si="235"/>
        <v>0.01</v>
      </c>
      <c r="R205" s="248">
        <f>J205*(1+L205)</f>
        <v>15554</v>
      </c>
      <c r="S205" s="248">
        <f t="shared" si="230"/>
        <v>15709.54</v>
      </c>
      <c r="T205" s="248">
        <f t="shared" si="231"/>
        <v>15866.635400000001</v>
      </c>
      <c r="U205" s="248">
        <f t="shared" si="232"/>
        <v>16025.301754000002</v>
      </c>
      <c r="V205" s="248">
        <f t="shared" si="233"/>
        <v>16185.554771540003</v>
      </c>
    </row>
    <row r="206" spans="1:22" x14ac:dyDescent="0.2">
      <c r="A206" s="350" t="s">
        <v>2021</v>
      </c>
      <c r="B206" s="350"/>
      <c r="C206" s="350"/>
      <c r="D206" s="102">
        <f t="shared" ref="D206:J206" si="236">SUM(D201:D205)</f>
        <v>10693.199999999999</v>
      </c>
      <c r="E206" s="102">
        <f t="shared" si="236"/>
        <v>23138.15</v>
      </c>
      <c r="F206" s="102">
        <f t="shared" si="236"/>
        <v>25039.370000000003</v>
      </c>
      <c r="G206" s="102">
        <f t="shared" si="236"/>
        <v>46844.4</v>
      </c>
      <c r="H206" s="102">
        <f t="shared" si="236"/>
        <v>17060</v>
      </c>
      <c r="I206" s="102">
        <f t="shared" si="236"/>
        <v>15725</v>
      </c>
      <c r="J206" s="102">
        <f t="shared" si="236"/>
        <v>17160</v>
      </c>
      <c r="K206" s="96"/>
      <c r="L206" s="97"/>
      <c r="M206" s="97"/>
      <c r="N206" s="97"/>
      <c r="O206" s="97"/>
      <c r="P206" s="97"/>
      <c r="R206" s="102">
        <f t="shared" ref="R206:V206" si="237">SUM(R201:R205)</f>
        <v>17334.2</v>
      </c>
      <c r="S206" s="102">
        <f t="shared" si="237"/>
        <v>17510.194</v>
      </c>
      <c r="T206" s="102">
        <f t="shared" si="237"/>
        <v>17688.000980000001</v>
      </c>
      <c r="U206" s="102">
        <f t="shared" si="237"/>
        <v>17867.640130600001</v>
      </c>
      <c r="V206" s="102">
        <f t="shared" si="237"/>
        <v>18049.130855522002</v>
      </c>
    </row>
    <row r="207" spans="1:22" ht="15" x14ac:dyDescent="0.25">
      <c r="A207" s="348" t="s">
        <v>2028</v>
      </c>
      <c r="B207" s="348"/>
      <c r="C207" s="348"/>
      <c r="I207" s="248"/>
      <c r="J207" s="248"/>
      <c r="K207" s="96"/>
      <c r="L207" s="97"/>
      <c r="M207" s="97"/>
      <c r="N207" s="97"/>
      <c r="O207" s="97"/>
      <c r="P207" s="97"/>
      <c r="R207" s="248"/>
      <c r="S207" s="248"/>
      <c r="T207" s="248"/>
      <c r="U207" s="248"/>
      <c r="V207" s="248"/>
    </row>
    <row r="208" spans="1:22" ht="15" x14ac:dyDescent="0.25">
      <c r="B208" s="77" t="s">
        <v>426</v>
      </c>
      <c r="C208" s="77" t="s">
        <v>427</v>
      </c>
      <c r="D208" s="79">
        <v>35387.24</v>
      </c>
      <c r="E208" s="79">
        <v>20113.11</v>
      </c>
      <c r="F208" s="79">
        <v>11748.7</v>
      </c>
      <c r="G208" s="79">
        <v>31052.97</v>
      </c>
      <c r="H208" s="79">
        <v>28500</v>
      </c>
      <c r="I208" s="248">
        <v>28500</v>
      </c>
      <c r="J208" s="248">
        <v>31000</v>
      </c>
      <c r="K208" s="96"/>
      <c r="L208" s="97">
        <v>0.01</v>
      </c>
      <c r="M208" s="97">
        <f t="shared" ref="M208:P208" si="238">L208</f>
        <v>0.01</v>
      </c>
      <c r="N208" s="97">
        <f t="shared" si="238"/>
        <v>0.01</v>
      </c>
      <c r="O208" s="97">
        <f t="shared" si="238"/>
        <v>0.01</v>
      </c>
      <c r="P208" s="97">
        <f t="shared" si="238"/>
        <v>0.01</v>
      </c>
      <c r="R208" s="248">
        <f>J208*(1+L208)</f>
        <v>31310</v>
      </c>
      <c r="S208" s="248">
        <f t="shared" si="230"/>
        <v>31623.1</v>
      </c>
      <c r="T208" s="248">
        <f t="shared" si="231"/>
        <v>31939.330999999998</v>
      </c>
      <c r="U208" s="248">
        <f t="shared" si="232"/>
        <v>32258.724309999998</v>
      </c>
      <c r="V208" s="248">
        <f t="shared" si="233"/>
        <v>32581.311553099997</v>
      </c>
    </row>
    <row r="209" spans="1:22" ht="25.5" x14ac:dyDescent="0.25">
      <c r="B209" s="77" t="s">
        <v>428</v>
      </c>
      <c r="C209" s="77" t="s">
        <v>429</v>
      </c>
      <c r="D209" s="79">
        <v>165824.31</v>
      </c>
      <c r="E209" s="79">
        <v>171979.9</v>
      </c>
      <c r="F209" s="79">
        <v>230515.02</v>
      </c>
      <c r="G209" s="79">
        <v>135599.06</v>
      </c>
      <c r="H209" s="79">
        <v>120890</v>
      </c>
      <c r="I209" s="248">
        <v>112500</v>
      </c>
      <c r="J209" s="248">
        <v>118500</v>
      </c>
      <c r="K209" s="96"/>
      <c r="L209" s="97">
        <v>0.01</v>
      </c>
      <c r="M209" s="97">
        <f t="shared" ref="M209:P209" si="239">L209</f>
        <v>0.01</v>
      </c>
      <c r="N209" s="97">
        <f t="shared" si="239"/>
        <v>0.01</v>
      </c>
      <c r="O209" s="97">
        <f t="shared" si="239"/>
        <v>0.01</v>
      </c>
      <c r="P209" s="97">
        <f t="shared" si="239"/>
        <v>0.01</v>
      </c>
      <c r="R209" s="248">
        <f>J209*(1+L209)</f>
        <v>119685</v>
      </c>
      <c r="S209" s="248">
        <f t="shared" si="230"/>
        <v>120881.85</v>
      </c>
      <c r="T209" s="248">
        <f t="shared" si="231"/>
        <v>122090.6685</v>
      </c>
      <c r="U209" s="248">
        <f t="shared" si="232"/>
        <v>123311.57518499999</v>
      </c>
      <c r="V209" s="248">
        <f t="shared" si="233"/>
        <v>124544.69093684999</v>
      </c>
    </row>
    <row r="210" spans="1:22" ht="15" x14ac:dyDescent="0.25">
      <c r="B210" s="77" t="s">
        <v>430</v>
      </c>
      <c r="C210" s="77" t="s">
        <v>338</v>
      </c>
      <c r="D210" s="79">
        <v>0</v>
      </c>
      <c r="E210" s="79">
        <v>0</v>
      </c>
      <c r="F210" s="79">
        <v>0</v>
      </c>
      <c r="G210" s="79">
        <v>0</v>
      </c>
      <c r="H210" s="79">
        <v>0</v>
      </c>
      <c r="I210" s="248"/>
      <c r="J210" s="248">
        <v>1100</v>
      </c>
      <c r="K210" s="96"/>
      <c r="L210" s="97">
        <v>0.01</v>
      </c>
      <c r="M210" s="97">
        <f t="shared" ref="M210:P210" si="240">L210</f>
        <v>0.01</v>
      </c>
      <c r="N210" s="97">
        <f t="shared" si="240"/>
        <v>0.01</v>
      </c>
      <c r="O210" s="97">
        <f t="shared" si="240"/>
        <v>0.01</v>
      </c>
      <c r="P210" s="97">
        <f t="shared" si="240"/>
        <v>0.01</v>
      </c>
      <c r="R210" s="248">
        <f>J210*(1+L210)</f>
        <v>1111</v>
      </c>
      <c r="S210" s="248">
        <f t="shared" si="230"/>
        <v>1122.1099999999999</v>
      </c>
      <c r="T210" s="248">
        <f t="shared" si="231"/>
        <v>1133.3310999999999</v>
      </c>
      <c r="U210" s="248">
        <f t="shared" si="232"/>
        <v>1144.664411</v>
      </c>
      <c r="V210" s="248">
        <f t="shared" si="233"/>
        <v>1156.1110551100001</v>
      </c>
    </row>
    <row r="211" spans="1:22" x14ac:dyDescent="0.2">
      <c r="A211" s="350" t="s">
        <v>2029</v>
      </c>
      <c r="B211" s="350"/>
      <c r="C211" s="350"/>
      <c r="D211" s="102">
        <f t="shared" ref="D211:J211" si="241">SUM(D208:D210)</f>
        <v>201211.55</v>
      </c>
      <c r="E211" s="102">
        <f t="shared" si="241"/>
        <v>192093.01</v>
      </c>
      <c r="F211" s="102">
        <f t="shared" si="241"/>
        <v>242263.72</v>
      </c>
      <c r="G211" s="102">
        <f t="shared" si="241"/>
        <v>166652.03</v>
      </c>
      <c r="H211" s="102">
        <f t="shared" si="241"/>
        <v>149390</v>
      </c>
      <c r="I211" s="102">
        <f t="shared" si="241"/>
        <v>141000</v>
      </c>
      <c r="J211" s="102">
        <f t="shared" si="241"/>
        <v>150600</v>
      </c>
      <c r="K211" s="96"/>
      <c r="L211" s="97"/>
      <c r="M211" s="97"/>
      <c r="N211" s="97"/>
      <c r="O211" s="97"/>
      <c r="P211" s="97"/>
      <c r="R211" s="102">
        <f t="shared" ref="R211:V211" si="242">SUM(R208:R210)</f>
        <v>152106</v>
      </c>
      <c r="S211" s="102">
        <f t="shared" si="242"/>
        <v>153627.06</v>
      </c>
      <c r="T211" s="102">
        <f t="shared" si="242"/>
        <v>155163.33060000002</v>
      </c>
      <c r="U211" s="102">
        <f t="shared" si="242"/>
        <v>156714.96390599999</v>
      </c>
      <c r="V211" s="102">
        <f t="shared" si="242"/>
        <v>158282.11354505998</v>
      </c>
    </row>
    <row r="212" spans="1:22" ht="15" x14ac:dyDescent="0.25">
      <c r="A212" s="348" t="s">
        <v>2022</v>
      </c>
      <c r="B212" s="348"/>
      <c r="C212" s="348"/>
      <c r="I212" s="248"/>
      <c r="J212" s="248"/>
      <c r="K212" s="96"/>
      <c r="L212" s="97"/>
      <c r="M212" s="97"/>
      <c r="N212" s="97"/>
      <c r="O212" s="97"/>
      <c r="P212" s="97"/>
      <c r="R212" s="248"/>
      <c r="S212" s="248"/>
      <c r="T212" s="248"/>
      <c r="U212" s="248"/>
      <c r="V212" s="248"/>
    </row>
    <row r="213" spans="1:22" ht="15" x14ac:dyDescent="0.25">
      <c r="B213" s="77" t="s">
        <v>431</v>
      </c>
      <c r="C213" s="77" t="s">
        <v>268</v>
      </c>
      <c r="D213" s="79">
        <v>21213.439999999999</v>
      </c>
      <c r="E213" s="79">
        <v>22539.52</v>
      </c>
      <c r="F213" s="79">
        <v>29259.279999999999</v>
      </c>
      <c r="G213" s="79">
        <v>11676.42</v>
      </c>
      <c r="H213" s="79">
        <v>26000</v>
      </c>
      <c r="I213" s="248">
        <v>2400</v>
      </c>
      <c r="J213" s="248">
        <v>1500</v>
      </c>
      <c r="K213" s="96"/>
      <c r="L213" s="97">
        <v>0.01</v>
      </c>
      <c r="M213" s="97">
        <f t="shared" ref="M213:P213" si="243">L213</f>
        <v>0.01</v>
      </c>
      <c r="N213" s="97">
        <f t="shared" si="243"/>
        <v>0.01</v>
      </c>
      <c r="O213" s="97">
        <f t="shared" si="243"/>
        <v>0.01</v>
      </c>
      <c r="P213" s="97">
        <f t="shared" si="243"/>
        <v>0.01</v>
      </c>
      <c r="R213" s="248">
        <f t="shared" ref="R213:R220" si="244">J213*(1+L213)</f>
        <v>1515</v>
      </c>
      <c r="S213" s="248">
        <f t="shared" si="230"/>
        <v>1530.15</v>
      </c>
      <c r="T213" s="248">
        <f t="shared" si="231"/>
        <v>1545.4515000000001</v>
      </c>
      <c r="U213" s="248">
        <f t="shared" si="232"/>
        <v>1560.9060150000003</v>
      </c>
      <c r="V213" s="248">
        <f t="shared" si="233"/>
        <v>1576.5150751500003</v>
      </c>
    </row>
    <row r="214" spans="1:22" ht="15" x14ac:dyDescent="0.25">
      <c r="B214" s="77" t="s">
        <v>432</v>
      </c>
      <c r="C214" s="77" t="s">
        <v>270</v>
      </c>
      <c r="D214" s="79">
        <v>62407.76</v>
      </c>
      <c r="E214" s="79">
        <v>35229.980000000003</v>
      </c>
      <c r="F214" s="79">
        <v>9464</v>
      </c>
      <c r="G214" s="79">
        <v>29395.93</v>
      </c>
      <c r="H214" s="79">
        <v>8000</v>
      </c>
      <c r="I214" s="248">
        <v>8000</v>
      </c>
      <c r="J214" s="248">
        <v>8000</v>
      </c>
      <c r="K214" s="96"/>
      <c r="L214" s="97">
        <v>0.01</v>
      </c>
      <c r="M214" s="97">
        <f t="shared" ref="M214:P214" si="245">L214</f>
        <v>0.01</v>
      </c>
      <c r="N214" s="97">
        <f t="shared" si="245"/>
        <v>0.01</v>
      </c>
      <c r="O214" s="97">
        <f t="shared" si="245"/>
        <v>0.01</v>
      </c>
      <c r="P214" s="97">
        <f t="shared" si="245"/>
        <v>0.01</v>
      </c>
      <c r="R214" s="248">
        <f t="shared" si="244"/>
        <v>8080</v>
      </c>
      <c r="S214" s="248">
        <f t="shared" si="230"/>
        <v>8160.8</v>
      </c>
      <c r="T214" s="248">
        <f t="shared" si="231"/>
        <v>8242.4079999999994</v>
      </c>
      <c r="U214" s="248">
        <f t="shared" si="232"/>
        <v>8324.8320800000001</v>
      </c>
      <c r="V214" s="248">
        <f t="shared" si="233"/>
        <v>8408.0804007999996</v>
      </c>
    </row>
    <row r="215" spans="1:22" ht="15" x14ac:dyDescent="0.25">
      <c r="B215" s="77" t="s">
        <v>433</v>
      </c>
      <c r="C215" s="77" t="s">
        <v>434</v>
      </c>
      <c r="D215" s="79">
        <v>38315.18</v>
      </c>
      <c r="E215" s="79">
        <v>127225.88</v>
      </c>
      <c r="F215" s="79">
        <v>155553.44</v>
      </c>
      <c r="G215" s="79">
        <v>149763.29999999999</v>
      </c>
      <c r="H215" s="79">
        <v>213500</v>
      </c>
      <c r="I215" s="248">
        <v>201000</v>
      </c>
      <c r="J215" s="248">
        <f>204500</f>
        <v>204500</v>
      </c>
      <c r="L215" s="97">
        <v>0.01</v>
      </c>
      <c r="M215" s="97">
        <f t="shared" ref="M215:P215" si="246">L215</f>
        <v>0.01</v>
      </c>
      <c r="N215" s="97">
        <f t="shared" si="246"/>
        <v>0.01</v>
      </c>
      <c r="O215" s="97">
        <f t="shared" si="246"/>
        <v>0.01</v>
      </c>
      <c r="P215" s="97">
        <f t="shared" si="246"/>
        <v>0.01</v>
      </c>
      <c r="R215" s="248">
        <f t="shared" si="244"/>
        <v>206545</v>
      </c>
      <c r="S215" s="248">
        <f t="shared" si="230"/>
        <v>208610.45</v>
      </c>
      <c r="T215" s="248">
        <f t="shared" si="231"/>
        <v>210696.55450000003</v>
      </c>
      <c r="U215" s="248">
        <f t="shared" si="232"/>
        <v>212803.52004500004</v>
      </c>
      <c r="V215" s="248">
        <f t="shared" si="233"/>
        <v>214931.55524545006</v>
      </c>
    </row>
    <row r="216" spans="1:22" ht="15" x14ac:dyDescent="0.25">
      <c r="B216" s="77" t="s">
        <v>435</v>
      </c>
      <c r="C216" s="77" t="s">
        <v>272</v>
      </c>
      <c r="D216" s="79">
        <v>1033.08</v>
      </c>
      <c r="E216" s="79">
        <v>0</v>
      </c>
      <c r="F216" s="79">
        <v>237.38</v>
      </c>
      <c r="G216" s="79">
        <v>1887.89</v>
      </c>
      <c r="H216" s="79">
        <v>7500</v>
      </c>
      <c r="I216" s="248">
        <v>3750</v>
      </c>
      <c r="J216" s="248">
        <v>7500</v>
      </c>
      <c r="K216" s="96"/>
      <c r="L216" s="97">
        <v>0.01</v>
      </c>
      <c r="M216" s="97">
        <f t="shared" ref="M216:P216" si="247">L216</f>
        <v>0.01</v>
      </c>
      <c r="N216" s="97">
        <f t="shared" si="247"/>
        <v>0.01</v>
      </c>
      <c r="O216" s="97">
        <f t="shared" si="247"/>
        <v>0.01</v>
      </c>
      <c r="P216" s="97">
        <f t="shared" si="247"/>
        <v>0.01</v>
      </c>
      <c r="R216" s="248">
        <f t="shared" si="244"/>
        <v>7575</v>
      </c>
      <c r="S216" s="248">
        <f t="shared" si="230"/>
        <v>7650.75</v>
      </c>
      <c r="T216" s="248">
        <f t="shared" si="231"/>
        <v>7727.2574999999997</v>
      </c>
      <c r="U216" s="248">
        <f t="shared" si="232"/>
        <v>7804.5300749999997</v>
      </c>
      <c r="V216" s="248">
        <f t="shared" si="233"/>
        <v>7882.5753757499997</v>
      </c>
    </row>
    <row r="217" spans="1:22" ht="15" x14ac:dyDescent="0.25">
      <c r="B217" s="77" t="s">
        <v>438</v>
      </c>
      <c r="C217" s="77" t="s">
        <v>276</v>
      </c>
      <c r="D217" s="79">
        <v>175</v>
      </c>
      <c r="E217" s="79">
        <v>175</v>
      </c>
      <c r="F217" s="79">
        <v>450</v>
      </c>
      <c r="G217" s="79">
        <v>640.21</v>
      </c>
      <c r="H217" s="79">
        <v>8250</v>
      </c>
      <c r="I217" s="248">
        <v>5375</v>
      </c>
      <c r="J217" s="248">
        <v>8500</v>
      </c>
      <c r="K217" s="96"/>
      <c r="L217" s="97">
        <v>0.01</v>
      </c>
      <c r="M217" s="97">
        <f t="shared" ref="M217:P217" si="248">L217</f>
        <v>0.01</v>
      </c>
      <c r="N217" s="97">
        <f t="shared" si="248"/>
        <v>0.01</v>
      </c>
      <c r="O217" s="97">
        <f t="shared" si="248"/>
        <v>0.01</v>
      </c>
      <c r="P217" s="97">
        <f t="shared" si="248"/>
        <v>0.01</v>
      </c>
      <c r="R217" s="248">
        <f t="shared" si="244"/>
        <v>8585</v>
      </c>
      <c r="S217" s="248">
        <f t="shared" si="230"/>
        <v>8670.85</v>
      </c>
      <c r="T217" s="248">
        <f t="shared" si="231"/>
        <v>8757.558500000001</v>
      </c>
      <c r="U217" s="248">
        <f t="shared" si="232"/>
        <v>8845.1340850000015</v>
      </c>
      <c r="V217" s="248">
        <f t="shared" si="233"/>
        <v>8933.5854258500021</v>
      </c>
    </row>
    <row r="218" spans="1:22" ht="15" x14ac:dyDescent="0.25">
      <c r="B218" s="77" t="s">
        <v>439</v>
      </c>
      <c r="C218" s="77" t="s">
        <v>278</v>
      </c>
      <c r="D218" s="79">
        <v>34638.79</v>
      </c>
      <c r="E218" s="79">
        <v>53541.23</v>
      </c>
      <c r="F218" s="79">
        <v>32042.48</v>
      </c>
      <c r="G218" s="79">
        <v>72719.77</v>
      </c>
      <c r="H218" s="79">
        <v>88050</v>
      </c>
      <c r="I218" s="248">
        <v>78400</v>
      </c>
      <c r="J218" s="248">
        <f>71400+18000+4000+6000</f>
        <v>99400</v>
      </c>
      <c r="K218" s="96"/>
      <c r="L218" s="97">
        <v>0.01</v>
      </c>
      <c r="M218" s="97">
        <f t="shared" ref="M218:P218" si="249">L218</f>
        <v>0.01</v>
      </c>
      <c r="N218" s="97">
        <f t="shared" si="249"/>
        <v>0.01</v>
      </c>
      <c r="O218" s="97">
        <f t="shared" si="249"/>
        <v>0.01</v>
      </c>
      <c r="P218" s="97">
        <f t="shared" si="249"/>
        <v>0.01</v>
      </c>
      <c r="R218" s="248">
        <f t="shared" si="244"/>
        <v>100394</v>
      </c>
      <c r="S218" s="248">
        <f t="shared" si="230"/>
        <v>101397.94</v>
      </c>
      <c r="T218" s="248">
        <f t="shared" si="231"/>
        <v>102411.9194</v>
      </c>
      <c r="U218" s="248">
        <f t="shared" si="232"/>
        <v>103436.038594</v>
      </c>
      <c r="V218" s="248">
        <f t="shared" si="233"/>
        <v>104470.39897994</v>
      </c>
    </row>
    <row r="219" spans="1:22" ht="15" x14ac:dyDescent="0.25">
      <c r="B219" s="77" t="s">
        <v>440</v>
      </c>
      <c r="C219" s="77" t="s">
        <v>282</v>
      </c>
      <c r="D219" s="79">
        <v>516.73</v>
      </c>
      <c r="E219" s="79">
        <v>0</v>
      </c>
      <c r="F219" s="79">
        <v>0</v>
      </c>
      <c r="G219" s="79">
        <v>0</v>
      </c>
      <c r="H219" s="79">
        <v>0</v>
      </c>
      <c r="I219" s="248"/>
      <c r="J219" s="248"/>
      <c r="L219" s="97">
        <v>0.01</v>
      </c>
      <c r="M219" s="97">
        <f t="shared" ref="M219:P219" si="250">L219</f>
        <v>0.01</v>
      </c>
      <c r="N219" s="97">
        <f t="shared" si="250"/>
        <v>0.01</v>
      </c>
      <c r="O219" s="97">
        <f t="shared" si="250"/>
        <v>0.01</v>
      </c>
      <c r="P219" s="97">
        <f t="shared" si="250"/>
        <v>0.01</v>
      </c>
      <c r="R219" s="248">
        <f t="shared" si="244"/>
        <v>0</v>
      </c>
      <c r="S219" s="248">
        <f t="shared" si="230"/>
        <v>0</v>
      </c>
      <c r="T219" s="248">
        <f t="shared" si="231"/>
        <v>0</v>
      </c>
      <c r="U219" s="248">
        <f t="shared" si="232"/>
        <v>0</v>
      </c>
      <c r="V219" s="248">
        <f t="shared" si="233"/>
        <v>0</v>
      </c>
    </row>
    <row r="220" spans="1:22" ht="15" x14ac:dyDescent="0.25">
      <c r="B220" s="77" t="s">
        <v>2187</v>
      </c>
      <c r="C220" s="77" t="s">
        <v>1969</v>
      </c>
      <c r="D220" s="79">
        <v>0</v>
      </c>
      <c r="E220" s="79">
        <v>24977.759999999998</v>
      </c>
      <c r="F220" s="79">
        <v>0</v>
      </c>
      <c r="G220" s="79">
        <v>0</v>
      </c>
      <c r="H220" s="79">
        <v>0</v>
      </c>
      <c r="I220" s="248"/>
      <c r="J220" s="248"/>
      <c r="K220" s="96"/>
      <c r="L220" s="97">
        <v>0.01</v>
      </c>
      <c r="M220" s="97">
        <f t="shared" ref="M220:P220" si="251">L220</f>
        <v>0.01</v>
      </c>
      <c r="N220" s="97">
        <f t="shared" si="251"/>
        <v>0.01</v>
      </c>
      <c r="O220" s="97">
        <f t="shared" si="251"/>
        <v>0.01</v>
      </c>
      <c r="P220" s="97">
        <f t="shared" si="251"/>
        <v>0.01</v>
      </c>
      <c r="R220" s="248">
        <f t="shared" si="244"/>
        <v>0</v>
      </c>
      <c r="S220" s="248">
        <f t="shared" si="230"/>
        <v>0</v>
      </c>
      <c r="T220" s="248">
        <f t="shared" si="231"/>
        <v>0</v>
      </c>
      <c r="U220" s="248">
        <f t="shared" si="232"/>
        <v>0</v>
      </c>
      <c r="V220" s="248">
        <f t="shared" si="233"/>
        <v>0</v>
      </c>
    </row>
    <row r="221" spans="1:22" x14ac:dyDescent="0.2">
      <c r="A221" s="350" t="s">
        <v>2023</v>
      </c>
      <c r="B221" s="350"/>
      <c r="C221" s="350"/>
      <c r="D221" s="102">
        <f t="shared" ref="D221:J221" si="252">SUM(D213:D220)</f>
        <v>158299.98000000001</v>
      </c>
      <c r="E221" s="102">
        <f t="shared" si="252"/>
        <v>263689.37</v>
      </c>
      <c r="F221" s="102">
        <f t="shared" si="252"/>
        <v>227006.58000000002</v>
      </c>
      <c r="G221" s="102">
        <f t="shared" si="252"/>
        <v>266083.52</v>
      </c>
      <c r="H221" s="102">
        <f t="shared" si="252"/>
        <v>351300</v>
      </c>
      <c r="I221" s="102">
        <f t="shared" si="252"/>
        <v>298925</v>
      </c>
      <c r="J221" s="102">
        <f t="shared" si="252"/>
        <v>329400</v>
      </c>
      <c r="K221" s="96"/>
      <c r="L221" s="97"/>
      <c r="M221" s="97"/>
      <c r="N221" s="97"/>
      <c r="O221" s="97"/>
      <c r="P221" s="97"/>
      <c r="R221" s="102">
        <f t="shared" ref="R221:V221" si="253">SUM(R213:R220)</f>
        <v>332694</v>
      </c>
      <c r="S221" s="102">
        <f t="shared" si="253"/>
        <v>336020.94000000006</v>
      </c>
      <c r="T221" s="102">
        <f t="shared" si="253"/>
        <v>339381.14940000005</v>
      </c>
      <c r="U221" s="102">
        <f t="shared" si="253"/>
        <v>342774.96089400002</v>
      </c>
      <c r="V221" s="102">
        <f t="shared" si="253"/>
        <v>346202.71050294006</v>
      </c>
    </row>
    <row r="222" spans="1:22" ht="15" x14ac:dyDescent="0.25">
      <c r="A222" s="348" t="s">
        <v>2035</v>
      </c>
      <c r="B222" s="348"/>
      <c r="C222" s="348"/>
      <c r="I222" s="248"/>
      <c r="J222" s="248"/>
      <c r="K222" s="96"/>
      <c r="L222" s="97"/>
      <c r="M222" s="97"/>
      <c r="N222" s="97"/>
      <c r="O222" s="97"/>
      <c r="P222" s="97"/>
      <c r="R222" s="248"/>
      <c r="S222" s="248"/>
      <c r="T222" s="248"/>
      <c r="U222" s="248"/>
      <c r="V222" s="248"/>
    </row>
    <row r="223" spans="1:22" ht="15" x14ac:dyDescent="0.25">
      <c r="B223" s="77" t="s">
        <v>443</v>
      </c>
      <c r="C223" s="77" t="s">
        <v>444</v>
      </c>
      <c r="D223" s="79">
        <v>0</v>
      </c>
      <c r="E223" s="79">
        <v>0</v>
      </c>
      <c r="F223" s="79">
        <v>0</v>
      </c>
      <c r="G223" s="79">
        <v>434</v>
      </c>
      <c r="H223" s="79">
        <v>0</v>
      </c>
      <c r="I223" s="248"/>
      <c r="J223" s="248"/>
      <c r="L223" s="97">
        <v>0.01</v>
      </c>
      <c r="M223" s="97">
        <f t="shared" ref="M223:P223" si="254">L223</f>
        <v>0.01</v>
      </c>
      <c r="N223" s="97">
        <f t="shared" si="254"/>
        <v>0.01</v>
      </c>
      <c r="O223" s="97">
        <f t="shared" si="254"/>
        <v>0.01</v>
      </c>
      <c r="P223" s="97">
        <f t="shared" si="254"/>
        <v>0.01</v>
      </c>
      <c r="R223" s="248">
        <f>J223*(1+L223)</f>
        <v>0</v>
      </c>
      <c r="S223" s="248">
        <f t="shared" si="230"/>
        <v>0</v>
      </c>
      <c r="T223" s="248">
        <f t="shared" si="231"/>
        <v>0</v>
      </c>
      <c r="U223" s="248">
        <f t="shared" si="232"/>
        <v>0</v>
      </c>
      <c r="V223" s="248">
        <f t="shared" si="233"/>
        <v>0</v>
      </c>
    </row>
    <row r="224" spans="1:22" ht="15" x14ac:dyDescent="0.25">
      <c r="B224" s="77" t="s">
        <v>445</v>
      </c>
      <c r="C224" s="77" t="s">
        <v>446</v>
      </c>
      <c r="D224" s="79">
        <v>95406.65</v>
      </c>
      <c r="E224" s="79">
        <v>95406.65</v>
      </c>
      <c r="F224" s="79">
        <v>24977.759999999998</v>
      </c>
      <c r="G224" s="79">
        <v>24543.759999999998</v>
      </c>
      <c r="H224" s="79">
        <v>43000</v>
      </c>
      <c r="I224" s="248">
        <v>43000</v>
      </c>
      <c r="J224" s="248">
        <v>43000</v>
      </c>
      <c r="L224" s="97">
        <v>0.01</v>
      </c>
      <c r="M224" s="97">
        <f t="shared" ref="M224:P224" si="255">L224</f>
        <v>0.01</v>
      </c>
      <c r="N224" s="97">
        <f t="shared" si="255"/>
        <v>0.01</v>
      </c>
      <c r="O224" s="97">
        <f t="shared" si="255"/>
        <v>0.01</v>
      </c>
      <c r="P224" s="97">
        <f t="shared" si="255"/>
        <v>0.01</v>
      </c>
      <c r="R224" s="248">
        <f>J224*(1+L224)</f>
        <v>43430</v>
      </c>
      <c r="S224" s="248">
        <f t="shared" si="230"/>
        <v>43864.3</v>
      </c>
      <c r="T224" s="248">
        <f t="shared" si="231"/>
        <v>44302.943000000007</v>
      </c>
      <c r="U224" s="248">
        <f t="shared" si="232"/>
        <v>44745.972430000009</v>
      </c>
      <c r="V224" s="248">
        <f t="shared" si="233"/>
        <v>45193.432154300011</v>
      </c>
    </row>
    <row r="225" spans="1:22" x14ac:dyDescent="0.2">
      <c r="A225" s="350" t="s">
        <v>2036</v>
      </c>
      <c r="B225" s="350"/>
      <c r="C225" s="350"/>
      <c r="D225" s="102">
        <f t="shared" ref="D225:H225" si="256">SUM(D223:D224)</f>
        <v>95406.65</v>
      </c>
      <c r="E225" s="102">
        <f t="shared" si="256"/>
        <v>95406.65</v>
      </c>
      <c r="F225" s="102">
        <f t="shared" si="256"/>
        <v>24977.759999999998</v>
      </c>
      <c r="G225" s="102">
        <f t="shared" si="256"/>
        <v>24977.759999999998</v>
      </c>
      <c r="H225" s="102">
        <f t="shared" si="256"/>
        <v>43000</v>
      </c>
      <c r="I225" s="102">
        <f t="shared" ref="I225:J225" si="257">SUM(I223:I224)</f>
        <v>43000</v>
      </c>
      <c r="J225" s="102">
        <f t="shared" si="257"/>
        <v>43000</v>
      </c>
      <c r="K225" s="96"/>
      <c r="L225" s="97"/>
      <c r="M225" s="97"/>
      <c r="N225" s="97"/>
      <c r="O225" s="97"/>
      <c r="P225" s="97"/>
      <c r="R225" s="102">
        <f t="shared" ref="R225:V225" si="258">SUM(R223:R224)</f>
        <v>43430</v>
      </c>
      <c r="S225" s="102">
        <f t="shared" si="258"/>
        <v>43864.3</v>
      </c>
      <c r="T225" s="102">
        <f t="shared" si="258"/>
        <v>44302.943000000007</v>
      </c>
      <c r="U225" s="102">
        <f t="shared" si="258"/>
        <v>44745.972430000009</v>
      </c>
      <c r="V225" s="102">
        <f t="shared" si="258"/>
        <v>45193.432154300011</v>
      </c>
    </row>
    <row r="226" spans="1:22" x14ac:dyDescent="0.2">
      <c r="A226" s="352" t="s">
        <v>449</v>
      </c>
      <c r="B226" s="352"/>
      <c r="C226" s="352"/>
      <c r="D226" s="103">
        <f t="shared" ref="D226:H226" si="259">D199+D206+D211+D221+D225</f>
        <v>855083.21000000008</v>
      </c>
      <c r="E226" s="103">
        <f t="shared" si="259"/>
        <v>987551.05</v>
      </c>
      <c r="F226" s="103">
        <f t="shared" si="259"/>
        <v>914181.5</v>
      </c>
      <c r="G226" s="103">
        <f t="shared" si="259"/>
        <v>926643.9700000002</v>
      </c>
      <c r="H226" s="103">
        <f t="shared" si="259"/>
        <v>1146350</v>
      </c>
      <c r="I226" s="103">
        <f t="shared" ref="I226:J226" si="260">I199+I206+I211+I221+I225</f>
        <v>1027259</v>
      </c>
      <c r="J226" s="103">
        <f t="shared" si="260"/>
        <v>1121388</v>
      </c>
      <c r="K226" s="96"/>
      <c r="L226" s="97"/>
      <c r="M226" s="97"/>
      <c r="N226" s="97"/>
      <c r="O226" s="97"/>
      <c r="P226" s="97"/>
      <c r="R226" s="103">
        <f t="shared" ref="R226:V226" si="261">R199+R206+R211+R221+R225</f>
        <v>1146267.47</v>
      </c>
      <c r="S226" s="103">
        <f t="shared" si="261"/>
        <v>1171912.9065000003</v>
      </c>
      <c r="T226" s="103">
        <f t="shared" si="261"/>
        <v>1198352.739689</v>
      </c>
      <c r="U226" s="103">
        <f t="shared" si="261"/>
        <v>1225616.5700354101</v>
      </c>
      <c r="V226" s="103">
        <f t="shared" si="261"/>
        <v>1253735.2197141256</v>
      </c>
    </row>
    <row r="227" spans="1:22" ht="15" x14ac:dyDescent="0.25">
      <c r="A227" s="351" t="s">
        <v>450</v>
      </c>
      <c r="B227" s="351"/>
      <c r="C227" s="351"/>
      <c r="I227" s="248"/>
      <c r="J227" s="248"/>
      <c r="K227" s="96"/>
      <c r="L227" s="97"/>
      <c r="M227" s="97"/>
      <c r="N227" s="97"/>
      <c r="O227" s="97"/>
      <c r="P227" s="97"/>
      <c r="R227" s="248"/>
      <c r="S227" s="248"/>
      <c r="T227" s="248"/>
      <c r="U227" s="248"/>
      <c r="V227" s="248"/>
    </row>
    <row r="228" spans="1:22" ht="15" x14ac:dyDescent="0.25">
      <c r="A228" s="348" t="s">
        <v>2024</v>
      </c>
      <c r="B228" s="348"/>
      <c r="C228" s="348"/>
      <c r="I228" s="248"/>
      <c r="J228" s="248"/>
      <c r="K228" s="96"/>
      <c r="L228" s="97"/>
      <c r="M228" s="97"/>
      <c r="N228" s="97"/>
      <c r="O228" s="97"/>
      <c r="P228" s="97"/>
      <c r="R228" s="248"/>
      <c r="S228" s="248"/>
      <c r="T228" s="248"/>
      <c r="U228" s="248"/>
      <c r="V228" s="248"/>
    </row>
    <row r="229" spans="1:22" ht="15" x14ac:dyDescent="0.25">
      <c r="B229" s="77" t="s">
        <v>2188</v>
      </c>
      <c r="C229" s="77" t="s">
        <v>1883</v>
      </c>
      <c r="D229" s="79">
        <v>0</v>
      </c>
      <c r="E229" s="79">
        <v>0</v>
      </c>
      <c r="F229" s="79">
        <v>243.46</v>
      </c>
      <c r="G229" s="79">
        <v>1800.01</v>
      </c>
      <c r="H229" s="79">
        <v>0</v>
      </c>
      <c r="I229" s="248"/>
      <c r="J229" s="248"/>
      <c r="K229" s="96"/>
      <c r="L229" s="97"/>
      <c r="M229" s="97"/>
      <c r="N229" s="97"/>
      <c r="O229" s="97"/>
      <c r="P229" s="97"/>
      <c r="R229" s="248"/>
      <c r="S229" s="248"/>
      <c r="T229" s="248"/>
      <c r="U229" s="248"/>
      <c r="V229" s="248"/>
    </row>
    <row r="230" spans="1:22" ht="15" x14ac:dyDescent="0.25">
      <c r="B230" s="77" t="s">
        <v>451</v>
      </c>
      <c r="C230" s="77" t="s">
        <v>286</v>
      </c>
      <c r="D230" s="79">
        <v>280256.87</v>
      </c>
      <c r="E230" s="79">
        <v>288220.77</v>
      </c>
      <c r="F230" s="79">
        <v>310611.52</v>
      </c>
      <c r="G230" s="79">
        <v>323520.03999999998</v>
      </c>
      <c r="H230" s="79">
        <v>349460</v>
      </c>
      <c r="I230" s="248">
        <v>350810</v>
      </c>
      <c r="J230" s="248">
        <v>362759</v>
      </c>
      <c r="K230" s="96"/>
      <c r="L230" s="97">
        <v>0.03</v>
      </c>
      <c r="M230" s="97">
        <f t="shared" ref="M230:P232" si="262">L230</f>
        <v>0.03</v>
      </c>
      <c r="N230" s="97">
        <f t="shared" si="262"/>
        <v>0.03</v>
      </c>
      <c r="O230" s="97">
        <f t="shared" si="262"/>
        <v>0.03</v>
      </c>
      <c r="P230" s="97">
        <f t="shared" si="262"/>
        <v>0.03</v>
      </c>
      <c r="R230" s="248">
        <f t="shared" ref="R230:R249" si="263">J230*(1+L230)</f>
        <v>373641.77</v>
      </c>
      <c r="S230" s="248">
        <f t="shared" si="230"/>
        <v>384851.02310000005</v>
      </c>
      <c r="T230" s="248">
        <f t="shared" si="231"/>
        <v>396396.55379300006</v>
      </c>
      <c r="U230" s="248">
        <f t="shared" si="232"/>
        <v>408288.45040679007</v>
      </c>
      <c r="V230" s="248">
        <f t="shared" si="233"/>
        <v>420537.10391899379</v>
      </c>
    </row>
    <row r="231" spans="1:22" ht="15" x14ac:dyDescent="0.25">
      <c r="B231" s="77" t="s">
        <v>452</v>
      </c>
      <c r="C231" s="77" t="s">
        <v>292</v>
      </c>
      <c r="D231" s="79">
        <v>3008.12</v>
      </c>
      <c r="E231" s="79">
        <v>3016.36</v>
      </c>
      <c r="F231" s="79">
        <v>3144.13</v>
      </c>
      <c r="G231" s="79">
        <v>4019.58</v>
      </c>
      <c r="H231" s="79">
        <v>3900</v>
      </c>
      <c r="I231" s="248">
        <v>3738</v>
      </c>
      <c r="J231" s="248">
        <v>3900</v>
      </c>
      <c r="K231" s="96"/>
      <c r="L231" s="97">
        <v>0</v>
      </c>
      <c r="M231" s="97">
        <v>0</v>
      </c>
      <c r="N231" s="97">
        <v>0</v>
      </c>
      <c r="O231" s="97">
        <f t="shared" si="262"/>
        <v>0</v>
      </c>
      <c r="P231" s="97">
        <f t="shared" si="262"/>
        <v>0</v>
      </c>
      <c r="R231" s="248">
        <f t="shared" si="263"/>
        <v>3900</v>
      </c>
      <c r="S231" s="248">
        <f t="shared" si="230"/>
        <v>3900</v>
      </c>
      <c r="T231" s="248">
        <f t="shared" si="231"/>
        <v>3900</v>
      </c>
      <c r="U231" s="248">
        <f t="shared" si="232"/>
        <v>3900</v>
      </c>
      <c r="V231" s="248">
        <f t="shared" si="233"/>
        <v>3900</v>
      </c>
    </row>
    <row r="232" spans="1:22" ht="25.5" customHeight="1" x14ac:dyDescent="0.25">
      <c r="B232" s="77" t="s">
        <v>453</v>
      </c>
      <c r="C232" s="77" t="s">
        <v>294</v>
      </c>
      <c r="D232" s="79">
        <v>0</v>
      </c>
      <c r="E232" s="79">
        <v>0</v>
      </c>
      <c r="F232" s="79">
        <v>423.21</v>
      </c>
      <c r="G232" s="79">
        <v>601.79</v>
      </c>
      <c r="H232" s="79">
        <v>600</v>
      </c>
      <c r="I232" s="248">
        <v>575</v>
      </c>
      <c r="J232" s="248">
        <v>600</v>
      </c>
      <c r="K232" s="96"/>
      <c r="L232" s="97">
        <v>0</v>
      </c>
      <c r="M232" s="97">
        <v>0</v>
      </c>
      <c r="N232" s="97">
        <v>0</v>
      </c>
      <c r="O232" s="97">
        <f t="shared" si="262"/>
        <v>0</v>
      </c>
      <c r="P232" s="97">
        <f t="shared" si="262"/>
        <v>0</v>
      </c>
      <c r="R232" s="248">
        <f t="shared" si="263"/>
        <v>600</v>
      </c>
      <c r="S232" s="248">
        <f t="shared" si="230"/>
        <v>600</v>
      </c>
      <c r="T232" s="248">
        <f t="shared" si="231"/>
        <v>600</v>
      </c>
      <c r="U232" s="248">
        <f t="shared" si="232"/>
        <v>600</v>
      </c>
      <c r="V232" s="248">
        <f t="shared" si="233"/>
        <v>600</v>
      </c>
    </row>
    <row r="233" spans="1:22" ht="25.5" customHeight="1" x14ac:dyDescent="0.25">
      <c r="B233" s="77" t="s">
        <v>455</v>
      </c>
      <c r="C233" s="77" t="s">
        <v>298</v>
      </c>
      <c r="D233" s="79">
        <v>605</v>
      </c>
      <c r="E233" s="79">
        <v>900</v>
      </c>
      <c r="F233" s="79">
        <v>1240</v>
      </c>
      <c r="G233" s="79">
        <v>1315</v>
      </c>
      <c r="H233" s="79">
        <v>1260</v>
      </c>
      <c r="I233" s="248">
        <v>0</v>
      </c>
      <c r="J233" s="248">
        <v>1550</v>
      </c>
      <c r="K233" s="96"/>
      <c r="L233" s="97">
        <v>0.02</v>
      </c>
      <c r="M233" s="97">
        <f t="shared" ref="M233:P233" si="264">L233</f>
        <v>0.02</v>
      </c>
      <c r="N233" s="97">
        <f t="shared" si="264"/>
        <v>0.02</v>
      </c>
      <c r="O233" s="97">
        <f t="shared" si="264"/>
        <v>0.02</v>
      </c>
      <c r="P233" s="97">
        <f t="shared" si="264"/>
        <v>0.02</v>
      </c>
      <c r="R233" s="248">
        <f t="shared" si="263"/>
        <v>1581</v>
      </c>
      <c r="S233" s="248">
        <f t="shared" si="230"/>
        <v>1612.6200000000001</v>
      </c>
      <c r="T233" s="248">
        <f t="shared" si="231"/>
        <v>1644.8724000000002</v>
      </c>
      <c r="U233" s="248">
        <f t="shared" si="232"/>
        <v>1677.7698480000001</v>
      </c>
      <c r="V233" s="248">
        <f t="shared" si="233"/>
        <v>1711.3252449600002</v>
      </c>
    </row>
    <row r="234" spans="1:22" ht="15" x14ac:dyDescent="0.25">
      <c r="B234" s="77" t="s">
        <v>456</v>
      </c>
      <c r="C234" s="77" t="s">
        <v>300</v>
      </c>
      <c r="D234" s="79">
        <v>3106.47</v>
      </c>
      <c r="E234" s="79">
        <v>534.73</v>
      </c>
      <c r="F234" s="79">
        <v>1813.83</v>
      </c>
      <c r="G234" s="79">
        <v>945.01</v>
      </c>
      <c r="H234" s="79">
        <v>1800</v>
      </c>
      <c r="I234" s="248">
        <v>1426</v>
      </c>
      <c r="J234" s="248">
        <v>1800</v>
      </c>
      <c r="K234" s="96"/>
      <c r="L234" s="97">
        <v>0.01</v>
      </c>
      <c r="M234" s="97">
        <f t="shared" ref="M234:P234" si="265">L234</f>
        <v>0.01</v>
      </c>
      <c r="N234" s="97">
        <f t="shared" si="265"/>
        <v>0.01</v>
      </c>
      <c r="O234" s="97">
        <f t="shared" si="265"/>
        <v>0.01</v>
      </c>
      <c r="P234" s="97">
        <f t="shared" si="265"/>
        <v>0.01</v>
      </c>
      <c r="R234" s="248">
        <f t="shared" si="263"/>
        <v>1818</v>
      </c>
      <c r="S234" s="248">
        <f t="shared" si="230"/>
        <v>1836.18</v>
      </c>
      <c r="T234" s="248">
        <f t="shared" si="231"/>
        <v>1854.5418000000002</v>
      </c>
      <c r="U234" s="248">
        <f t="shared" si="232"/>
        <v>1873.0872180000001</v>
      </c>
      <c r="V234" s="248">
        <f t="shared" si="233"/>
        <v>1891.8180901800001</v>
      </c>
    </row>
    <row r="235" spans="1:22" ht="25.5" x14ac:dyDescent="0.25">
      <c r="B235" s="77" t="s">
        <v>457</v>
      </c>
      <c r="C235" s="77" t="s">
        <v>302</v>
      </c>
      <c r="D235" s="79">
        <v>372.59</v>
      </c>
      <c r="E235" s="79">
        <v>625.16</v>
      </c>
      <c r="F235" s="79">
        <v>504.71</v>
      </c>
      <c r="G235" s="79">
        <v>453.55</v>
      </c>
      <c r="H235" s="79">
        <v>660</v>
      </c>
      <c r="I235" s="248">
        <v>504</v>
      </c>
      <c r="J235" s="248">
        <v>672</v>
      </c>
      <c r="K235" s="96"/>
      <c r="L235" s="97">
        <v>0.01</v>
      </c>
      <c r="M235" s="97">
        <f t="shared" ref="M235:P235" si="266">L235</f>
        <v>0.01</v>
      </c>
      <c r="N235" s="97">
        <f t="shared" si="266"/>
        <v>0.01</v>
      </c>
      <c r="O235" s="97">
        <f t="shared" si="266"/>
        <v>0.01</v>
      </c>
      <c r="P235" s="97">
        <f t="shared" si="266"/>
        <v>0.01</v>
      </c>
      <c r="R235" s="248">
        <f t="shared" si="263"/>
        <v>678.72</v>
      </c>
      <c r="S235" s="248">
        <f t="shared" si="230"/>
        <v>685.50720000000001</v>
      </c>
      <c r="T235" s="248">
        <f t="shared" si="231"/>
        <v>692.36227199999996</v>
      </c>
      <c r="U235" s="248">
        <f t="shared" si="232"/>
        <v>699.28589471999999</v>
      </c>
      <c r="V235" s="248">
        <f t="shared" si="233"/>
        <v>706.27875366720002</v>
      </c>
    </row>
    <row r="236" spans="1:22" ht="25.5" x14ac:dyDescent="0.25">
      <c r="B236" s="77" t="s">
        <v>458</v>
      </c>
      <c r="C236" s="77" t="s">
        <v>304</v>
      </c>
      <c r="D236" s="79">
        <v>1229.18</v>
      </c>
      <c r="E236" s="79">
        <v>1491.37</v>
      </c>
      <c r="F236" s="79">
        <v>1420.54</v>
      </c>
      <c r="G236" s="79">
        <v>1190.1400000000001</v>
      </c>
      <c r="H236" s="79">
        <v>1200</v>
      </c>
      <c r="I236" s="248">
        <v>1788</v>
      </c>
      <c r="J236" s="248">
        <v>1939</v>
      </c>
      <c r="K236" s="96"/>
      <c r="L236" s="97">
        <v>0.01</v>
      </c>
      <c r="M236" s="97">
        <f t="shared" ref="M236:P236" si="267">L236</f>
        <v>0.01</v>
      </c>
      <c r="N236" s="97">
        <f t="shared" si="267"/>
        <v>0.01</v>
      </c>
      <c r="O236" s="97">
        <f t="shared" si="267"/>
        <v>0.01</v>
      </c>
      <c r="P236" s="97">
        <f t="shared" si="267"/>
        <v>0.01</v>
      </c>
      <c r="R236" s="248">
        <f t="shared" si="263"/>
        <v>1958.39</v>
      </c>
      <c r="S236" s="248">
        <f t="shared" si="230"/>
        <v>1977.9739000000002</v>
      </c>
      <c r="T236" s="248">
        <f t="shared" si="231"/>
        <v>1997.7536390000002</v>
      </c>
      <c r="U236" s="248">
        <f t="shared" si="232"/>
        <v>2017.7311753900003</v>
      </c>
      <c r="V236" s="248">
        <f t="shared" si="233"/>
        <v>2037.9084871439004</v>
      </c>
    </row>
    <row r="237" spans="1:22" ht="25.5" x14ac:dyDescent="0.25">
      <c r="B237" s="77" t="s">
        <v>459</v>
      </c>
      <c r="C237" s="77" t="s">
        <v>306</v>
      </c>
      <c r="D237" s="79">
        <v>42231.040000000001</v>
      </c>
      <c r="E237" s="79">
        <v>48840.77</v>
      </c>
      <c r="F237" s="79">
        <v>35284.82</v>
      </c>
      <c r="G237" s="79">
        <v>28317.42</v>
      </c>
      <c r="H237" s="79">
        <v>28760</v>
      </c>
      <c r="I237" s="248">
        <v>29060</v>
      </c>
      <c r="J237" s="248">
        <v>32247</v>
      </c>
      <c r="K237" s="96"/>
      <c r="L237" s="97">
        <v>0.05</v>
      </c>
      <c r="M237" s="97">
        <f t="shared" ref="M237:P237" si="268">L237</f>
        <v>0.05</v>
      </c>
      <c r="N237" s="97">
        <f t="shared" si="268"/>
        <v>0.05</v>
      </c>
      <c r="O237" s="97">
        <f t="shared" si="268"/>
        <v>0.05</v>
      </c>
      <c r="P237" s="97">
        <f t="shared" si="268"/>
        <v>0.05</v>
      </c>
      <c r="R237" s="248">
        <f t="shared" si="263"/>
        <v>33859.35</v>
      </c>
      <c r="S237" s="248">
        <f t="shared" si="230"/>
        <v>35552.317499999997</v>
      </c>
      <c r="T237" s="248">
        <f t="shared" si="231"/>
        <v>37329.933375000001</v>
      </c>
      <c r="U237" s="248">
        <f t="shared" si="232"/>
        <v>39196.430043749999</v>
      </c>
      <c r="V237" s="248">
        <f t="shared" si="233"/>
        <v>41156.251545937499</v>
      </c>
    </row>
    <row r="238" spans="1:22" ht="25.5" x14ac:dyDescent="0.25">
      <c r="B238" s="77" t="s">
        <v>2039</v>
      </c>
      <c r="C238" s="77" t="s">
        <v>1865</v>
      </c>
      <c r="D238" s="79">
        <v>1791.67</v>
      </c>
      <c r="E238" s="79">
        <v>1057.1400000000001</v>
      </c>
      <c r="F238" s="79">
        <v>6157.14</v>
      </c>
      <c r="G238" s="79">
        <v>1785.72</v>
      </c>
      <c r="H238" s="79">
        <v>4500</v>
      </c>
      <c r="I238" s="248">
        <v>4500</v>
      </c>
      <c r="J238" s="248">
        <v>4500</v>
      </c>
      <c r="K238" s="96"/>
      <c r="L238" s="97">
        <v>0</v>
      </c>
      <c r="M238" s="97">
        <f t="shared" ref="M238:P238" si="269">L238</f>
        <v>0</v>
      </c>
      <c r="N238" s="97">
        <f t="shared" si="269"/>
        <v>0</v>
      </c>
      <c r="O238" s="97">
        <f t="shared" si="269"/>
        <v>0</v>
      </c>
      <c r="P238" s="97">
        <f t="shared" si="269"/>
        <v>0</v>
      </c>
      <c r="R238" s="248">
        <f t="shared" si="263"/>
        <v>4500</v>
      </c>
      <c r="S238" s="248">
        <f t="shared" si="230"/>
        <v>4500</v>
      </c>
      <c r="T238" s="248">
        <f t="shared" si="231"/>
        <v>4500</v>
      </c>
      <c r="U238" s="248">
        <f t="shared" si="232"/>
        <v>4500</v>
      </c>
      <c r="V238" s="248">
        <f t="shared" si="233"/>
        <v>4500</v>
      </c>
    </row>
    <row r="239" spans="1:22" ht="25.5" x14ac:dyDescent="0.25">
      <c r="B239" s="77" t="s">
        <v>460</v>
      </c>
      <c r="C239" s="77" t="s">
        <v>308</v>
      </c>
      <c r="D239" s="79">
        <v>1366.61</v>
      </c>
      <c r="E239" s="79">
        <v>1765.78</v>
      </c>
      <c r="F239" s="79">
        <v>1464.03</v>
      </c>
      <c r="G239" s="79">
        <v>1082.8900000000001</v>
      </c>
      <c r="H239" s="79">
        <v>1040</v>
      </c>
      <c r="I239" s="248">
        <v>1032</v>
      </c>
      <c r="J239" s="248">
        <v>0</v>
      </c>
      <c r="K239" s="96"/>
      <c r="L239" s="97">
        <v>0.01</v>
      </c>
      <c r="M239" s="97">
        <f t="shared" ref="M239:P239" si="270">L239</f>
        <v>0.01</v>
      </c>
      <c r="N239" s="97">
        <f t="shared" si="270"/>
        <v>0.01</v>
      </c>
      <c r="O239" s="97">
        <f t="shared" si="270"/>
        <v>0.01</v>
      </c>
      <c r="P239" s="97">
        <f t="shared" si="270"/>
        <v>0.01</v>
      </c>
      <c r="R239" s="248">
        <f t="shared" si="263"/>
        <v>0</v>
      </c>
      <c r="S239" s="248">
        <f t="shared" si="230"/>
        <v>0</v>
      </c>
      <c r="T239" s="248">
        <f t="shared" si="231"/>
        <v>0</v>
      </c>
      <c r="U239" s="248">
        <f t="shared" si="232"/>
        <v>0</v>
      </c>
      <c r="V239" s="248">
        <f t="shared" si="233"/>
        <v>0</v>
      </c>
    </row>
    <row r="240" spans="1:22" ht="15" x14ac:dyDescent="0.25">
      <c r="B240" s="77" t="s">
        <v>461</v>
      </c>
      <c r="C240" s="77" t="s">
        <v>1897</v>
      </c>
      <c r="D240" s="79">
        <v>0</v>
      </c>
      <c r="E240" s="79">
        <v>-2029.49</v>
      </c>
      <c r="F240" s="79">
        <v>0</v>
      </c>
      <c r="G240" s="79">
        <v>0</v>
      </c>
      <c r="H240" s="79">
        <v>0</v>
      </c>
      <c r="I240" s="248"/>
      <c r="J240" s="248"/>
      <c r="K240" s="96"/>
      <c r="L240" s="97">
        <v>0.01</v>
      </c>
      <c r="M240" s="97">
        <f t="shared" ref="M240:P240" si="271">L240</f>
        <v>0.01</v>
      </c>
      <c r="N240" s="97">
        <f t="shared" si="271"/>
        <v>0.01</v>
      </c>
      <c r="O240" s="97">
        <f t="shared" si="271"/>
        <v>0.01</v>
      </c>
      <c r="P240" s="97">
        <f t="shared" si="271"/>
        <v>0.01</v>
      </c>
      <c r="R240" s="248">
        <f t="shared" si="263"/>
        <v>0</v>
      </c>
      <c r="S240" s="248">
        <f t="shared" si="230"/>
        <v>0</v>
      </c>
      <c r="T240" s="248">
        <f t="shared" si="231"/>
        <v>0</v>
      </c>
      <c r="U240" s="248">
        <f t="shared" si="232"/>
        <v>0</v>
      </c>
      <c r="V240" s="248">
        <f t="shared" si="233"/>
        <v>0</v>
      </c>
    </row>
    <row r="241" spans="1:22" ht="15" x14ac:dyDescent="0.25">
      <c r="B241" s="77" t="s">
        <v>462</v>
      </c>
      <c r="C241" s="77" t="s">
        <v>1899</v>
      </c>
      <c r="D241" s="79">
        <v>25868.74</v>
      </c>
      <c r="E241" s="79">
        <v>28401.87</v>
      </c>
      <c r="F241" s="79">
        <v>45864.72</v>
      </c>
      <c r="G241" s="79">
        <v>54699.63</v>
      </c>
      <c r="H241" s="79">
        <v>59990</v>
      </c>
      <c r="I241" s="248">
        <v>60177</v>
      </c>
      <c r="J241" s="248">
        <v>63534</v>
      </c>
      <c r="K241" s="96"/>
      <c r="L241" s="97">
        <v>0.05</v>
      </c>
      <c r="M241" s="97">
        <f t="shared" ref="M241:P241" si="272">L241</f>
        <v>0.05</v>
      </c>
      <c r="N241" s="97">
        <f t="shared" si="272"/>
        <v>0.05</v>
      </c>
      <c r="O241" s="97">
        <f t="shared" si="272"/>
        <v>0.05</v>
      </c>
      <c r="P241" s="97">
        <f t="shared" si="272"/>
        <v>0.05</v>
      </c>
      <c r="R241" s="248">
        <f t="shared" si="263"/>
        <v>66710.7</v>
      </c>
      <c r="S241" s="248">
        <f t="shared" si="230"/>
        <v>70046.235000000001</v>
      </c>
      <c r="T241" s="248">
        <f t="shared" si="231"/>
        <v>73548.546750000009</v>
      </c>
      <c r="U241" s="248">
        <f t="shared" si="232"/>
        <v>77225.974087500013</v>
      </c>
      <c r="V241" s="248">
        <f t="shared" si="233"/>
        <v>81087.272791875017</v>
      </c>
    </row>
    <row r="242" spans="1:22" ht="15" x14ac:dyDescent="0.25">
      <c r="B242" s="77" t="s">
        <v>463</v>
      </c>
      <c r="C242" s="77" t="s">
        <v>312</v>
      </c>
      <c r="D242" s="79">
        <v>35</v>
      </c>
      <c r="E242" s="79">
        <v>0</v>
      </c>
      <c r="F242" s="79">
        <v>0</v>
      </c>
      <c r="G242" s="79">
        <v>48</v>
      </c>
      <c r="H242" s="79">
        <v>0</v>
      </c>
      <c r="I242" s="248"/>
      <c r="J242" s="248"/>
      <c r="K242" s="96"/>
      <c r="L242" s="97">
        <v>0.01</v>
      </c>
      <c r="M242" s="97">
        <f t="shared" ref="M242:P242" si="273">L242</f>
        <v>0.01</v>
      </c>
      <c r="N242" s="97">
        <f t="shared" si="273"/>
        <v>0.01</v>
      </c>
      <c r="O242" s="97">
        <f t="shared" si="273"/>
        <v>0.01</v>
      </c>
      <c r="P242" s="97">
        <f t="shared" si="273"/>
        <v>0.01</v>
      </c>
      <c r="R242" s="248">
        <f t="shared" si="263"/>
        <v>0</v>
      </c>
      <c r="S242" s="248">
        <f t="shared" si="230"/>
        <v>0</v>
      </c>
      <c r="T242" s="248">
        <f t="shared" si="231"/>
        <v>0</v>
      </c>
      <c r="U242" s="248">
        <f t="shared" si="232"/>
        <v>0</v>
      </c>
      <c r="V242" s="248">
        <f t="shared" si="233"/>
        <v>0</v>
      </c>
    </row>
    <row r="243" spans="1:22" ht="15" x14ac:dyDescent="0.25">
      <c r="B243" s="77" t="s">
        <v>464</v>
      </c>
      <c r="C243" s="77" t="s">
        <v>314</v>
      </c>
      <c r="D243" s="79">
        <v>484.42</v>
      </c>
      <c r="E243" s="79">
        <v>385.6</v>
      </c>
      <c r="F243" s="79">
        <v>387.01</v>
      </c>
      <c r="G243" s="79">
        <v>247.58</v>
      </c>
      <c r="H243" s="79">
        <v>370</v>
      </c>
      <c r="I243" s="248">
        <v>411</v>
      </c>
      <c r="J243" s="248">
        <v>412</v>
      </c>
      <c r="K243" s="96"/>
      <c r="L243" s="97">
        <v>0.01</v>
      </c>
      <c r="M243" s="97">
        <f t="shared" ref="M243:P243" si="274">L243</f>
        <v>0.01</v>
      </c>
      <c r="N243" s="97">
        <f t="shared" si="274"/>
        <v>0.01</v>
      </c>
      <c r="O243" s="97">
        <f t="shared" si="274"/>
        <v>0.01</v>
      </c>
      <c r="P243" s="97">
        <f t="shared" si="274"/>
        <v>0.01</v>
      </c>
      <c r="R243" s="248">
        <f t="shared" si="263"/>
        <v>416.12</v>
      </c>
      <c r="S243" s="248">
        <f t="shared" si="230"/>
        <v>420.28120000000001</v>
      </c>
      <c r="T243" s="248">
        <f t="shared" si="231"/>
        <v>424.48401200000001</v>
      </c>
      <c r="U243" s="248">
        <f t="shared" si="232"/>
        <v>428.72885212</v>
      </c>
      <c r="V243" s="248">
        <f t="shared" si="233"/>
        <v>433.01614064120002</v>
      </c>
    </row>
    <row r="244" spans="1:22" ht="15" x14ac:dyDescent="0.25">
      <c r="B244" s="77" t="s">
        <v>465</v>
      </c>
      <c r="C244" s="77" t="s">
        <v>316</v>
      </c>
      <c r="D244" s="79">
        <v>36</v>
      </c>
      <c r="E244" s="79">
        <v>576</v>
      </c>
      <c r="F244" s="79">
        <v>1008</v>
      </c>
      <c r="G244" s="79">
        <v>43.43</v>
      </c>
      <c r="H244" s="79">
        <v>580</v>
      </c>
      <c r="I244" s="248">
        <v>36</v>
      </c>
      <c r="J244" s="248">
        <v>576</v>
      </c>
      <c r="K244" s="96"/>
      <c r="L244" s="97">
        <v>0.01</v>
      </c>
      <c r="M244" s="97">
        <f t="shared" ref="M244:P244" si="275">L244</f>
        <v>0.01</v>
      </c>
      <c r="N244" s="97">
        <f t="shared" si="275"/>
        <v>0.01</v>
      </c>
      <c r="O244" s="97">
        <f t="shared" si="275"/>
        <v>0.01</v>
      </c>
      <c r="P244" s="97">
        <f t="shared" si="275"/>
        <v>0.01</v>
      </c>
      <c r="R244" s="248">
        <f t="shared" si="263"/>
        <v>581.76</v>
      </c>
      <c r="S244" s="248">
        <f t="shared" si="230"/>
        <v>587.57759999999996</v>
      </c>
      <c r="T244" s="248">
        <f t="shared" si="231"/>
        <v>593.45337599999993</v>
      </c>
      <c r="U244" s="248">
        <f t="shared" si="232"/>
        <v>599.38790975999996</v>
      </c>
      <c r="V244" s="248">
        <f t="shared" si="233"/>
        <v>605.38178885759999</v>
      </c>
    </row>
    <row r="245" spans="1:22" ht="15" x14ac:dyDescent="0.25">
      <c r="B245" s="77" t="s">
        <v>466</v>
      </c>
      <c r="C245" s="77" t="s">
        <v>2026</v>
      </c>
      <c r="D245" s="79">
        <v>3855.76</v>
      </c>
      <c r="E245" s="79">
        <v>4172.67</v>
      </c>
      <c r="F245" s="79">
        <v>4448.2299999999996</v>
      </c>
      <c r="G245" s="79">
        <v>4589.68</v>
      </c>
      <c r="H245" s="79">
        <v>5140</v>
      </c>
      <c r="I245" s="248">
        <v>4815</v>
      </c>
      <c r="J245" s="248">
        <v>5383</v>
      </c>
      <c r="K245" s="96"/>
      <c r="L245" s="97">
        <v>0.01</v>
      </c>
      <c r="M245" s="97">
        <f t="shared" ref="M245:P245" si="276">L245</f>
        <v>0.01</v>
      </c>
      <c r="N245" s="97">
        <f t="shared" si="276"/>
        <v>0.01</v>
      </c>
      <c r="O245" s="97">
        <f t="shared" si="276"/>
        <v>0.01</v>
      </c>
      <c r="P245" s="97">
        <f t="shared" si="276"/>
        <v>0.01</v>
      </c>
      <c r="R245" s="248">
        <f t="shared" si="263"/>
        <v>5436.83</v>
      </c>
      <c r="S245" s="248">
        <f t="shared" si="230"/>
        <v>5491.1983</v>
      </c>
      <c r="T245" s="248">
        <f t="shared" si="231"/>
        <v>5546.110283</v>
      </c>
      <c r="U245" s="248">
        <f t="shared" si="232"/>
        <v>5601.5713858299996</v>
      </c>
      <c r="V245" s="248">
        <f t="shared" si="233"/>
        <v>5657.5870996882995</v>
      </c>
    </row>
    <row r="246" spans="1:22" ht="15" x14ac:dyDescent="0.25">
      <c r="B246" s="77" t="s">
        <v>467</v>
      </c>
      <c r="C246" s="77" t="s">
        <v>321</v>
      </c>
      <c r="D246" s="79">
        <v>457.24</v>
      </c>
      <c r="E246" s="79">
        <v>525.77</v>
      </c>
      <c r="F246" s="79">
        <v>662.76</v>
      </c>
      <c r="G246" s="79">
        <v>616.48</v>
      </c>
      <c r="H246" s="79">
        <v>640</v>
      </c>
      <c r="I246" s="248">
        <v>688</v>
      </c>
      <c r="J246" s="248">
        <v>666</v>
      </c>
      <c r="L246" s="97">
        <v>0.01</v>
      </c>
      <c r="M246" s="97">
        <f t="shared" ref="M246:P246" si="277">L246</f>
        <v>0.01</v>
      </c>
      <c r="N246" s="97">
        <f t="shared" si="277"/>
        <v>0.01</v>
      </c>
      <c r="O246" s="97">
        <f t="shared" si="277"/>
        <v>0.01</v>
      </c>
      <c r="P246" s="97">
        <f t="shared" si="277"/>
        <v>0.01</v>
      </c>
      <c r="R246" s="248">
        <f t="shared" si="263"/>
        <v>672.66</v>
      </c>
      <c r="S246" s="248">
        <f t="shared" si="230"/>
        <v>679.38659999999993</v>
      </c>
      <c r="T246" s="248">
        <f t="shared" si="231"/>
        <v>686.18046599999991</v>
      </c>
      <c r="U246" s="248">
        <f t="shared" si="232"/>
        <v>693.04227065999987</v>
      </c>
      <c r="V246" s="248">
        <f t="shared" si="233"/>
        <v>699.97269336659986</v>
      </c>
    </row>
    <row r="247" spans="1:22" ht="15" x14ac:dyDescent="0.25">
      <c r="B247" s="77" t="s">
        <v>468</v>
      </c>
      <c r="C247" s="77" t="s">
        <v>323</v>
      </c>
      <c r="D247" s="79">
        <v>18.95</v>
      </c>
      <c r="E247" s="79">
        <v>0</v>
      </c>
      <c r="F247" s="79">
        <v>357.5</v>
      </c>
      <c r="G247" s="79">
        <v>548.95000000000005</v>
      </c>
      <c r="H247" s="79">
        <v>500</v>
      </c>
      <c r="I247" s="248">
        <v>0</v>
      </c>
      <c r="J247" s="248">
        <v>6000</v>
      </c>
      <c r="K247" s="96"/>
      <c r="L247" s="97">
        <v>0.01</v>
      </c>
      <c r="M247" s="97">
        <f t="shared" ref="M247:P247" si="278">L247</f>
        <v>0.01</v>
      </c>
      <c r="N247" s="97">
        <f t="shared" si="278"/>
        <v>0.01</v>
      </c>
      <c r="O247" s="97">
        <f t="shared" si="278"/>
        <v>0.01</v>
      </c>
      <c r="P247" s="97">
        <f t="shared" si="278"/>
        <v>0.01</v>
      </c>
      <c r="R247" s="248">
        <f t="shared" si="263"/>
        <v>6060</v>
      </c>
      <c r="S247" s="248">
        <f t="shared" si="230"/>
        <v>6120.6</v>
      </c>
      <c r="T247" s="248">
        <f t="shared" si="231"/>
        <v>6181.8060000000005</v>
      </c>
      <c r="U247" s="248">
        <f t="shared" si="232"/>
        <v>6243.624060000001</v>
      </c>
      <c r="V247" s="248">
        <f t="shared" si="233"/>
        <v>6306.060300600001</v>
      </c>
    </row>
    <row r="248" spans="1:22" ht="15" x14ac:dyDescent="0.25">
      <c r="B248" s="77" t="s">
        <v>469</v>
      </c>
      <c r="C248" s="77" t="s">
        <v>325</v>
      </c>
      <c r="D248" s="79">
        <v>0</v>
      </c>
      <c r="E248" s="79">
        <v>0</v>
      </c>
      <c r="F248" s="79">
        <v>0</v>
      </c>
      <c r="G248" s="79">
        <v>0</v>
      </c>
      <c r="H248" s="79">
        <v>0</v>
      </c>
      <c r="I248" s="248">
        <v>1000</v>
      </c>
      <c r="J248" s="248">
        <v>1000</v>
      </c>
      <c r="K248" s="96"/>
      <c r="L248" s="97">
        <v>0.01</v>
      </c>
      <c r="M248" s="97">
        <f t="shared" ref="M248:P248" si="279">L248</f>
        <v>0.01</v>
      </c>
      <c r="N248" s="97">
        <f t="shared" si="279"/>
        <v>0.01</v>
      </c>
      <c r="O248" s="97">
        <f t="shared" si="279"/>
        <v>0.01</v>
      </c>
      <c r="P248" s="97">
        <f t="shared" si="279"/>
        <v>0.01</v>
      </c>
      <c r="R248" s="248">
        <f t="shared" si="263"/>
        <v>1010</v>
      </c>
      <c r="S248" s="248">
        <f t="shared" si="230"/>
        <v>1020.1</v>
      </c>
      <c r="T248" s="248">
        <f t="shared" si="231"/>
        <v>1030.3009999999999</v>
      </c>
      <c r="U248" s="248">
        <f t="shared" si="232"/>
        <v>1040.60401</v>
      </c>
      <c r="V248" s="248">
        <f t="shared" si="233"/>
        <v>1051.0100500999999</v>
      </c>
    </row>
    <row r="249" spans="1:22" ht="15" x14ac:dyDescent="0.25">
      <c r="B249" s="77" t="s">
        <v>470</v>
      </c>
      <c r="C249" s="77" t="s">
        <v>327</v>
      </c>
      <c r="D249" s="79">
        <v>364.24</v>
      </c>
      <c r="E249" s="79">
        <v>1151.0999999999999</v>
      </c>
      <c r="F249" s="79">
        <v>995.74</v>
      </c>
      <c r="G249" s="79">
        <v>380.76</v>
      </c>
      <c r="H249" s="79">
        <v>390</v>
      </c>
      <c r="I249" s="248">
        <v>391</v>
      </c>
      <c r="J249" s="248">
        <v>400</v>
      </c>
      <c r="K249" s="96"/>
      <c r="L249" s="97">
        <v>0.01</v>
      </c>
      <c r="M249" s="97">
        <f t="shared" ref="M249:P249" si="280">L249</f>
        <v>0.01</v>
      </c>
      <c r="N249" s="97">
        <f t="shared" si="280"/>
        <v>0.01</v>
      </c>
      <c r="O249" s="97">
        <f t="shared" si="280"/>
        <v>0.01</v>
      </c>
      <c r="P249" s="97">
        <f t="shared" si="280"/>
        <v>0.01</v>
      </c>
      <c r="R249" s="248">
        <f t="shared" si="263"/>
        <v>404</v>
      </c>
      <c r="S249" s="248">
        <f t="shared" si="230"/>
        <v>408.04</v>
      </c>
      <c r="T249" s="248">
        <f t="shared" si="231"/>
        <v>412.12040000000002</v>
      </c>
      <c r="U249" s="248">
        <f t="shared" si="232"/>
        <v>416.241604</v>
      </c>
      <c r="V249" s="248">
        <f t="shared" si="233"/>
        <v>420.40402003999998</v>
      </c>
    </row>
    <row r="250" spans="1:22" x14ac:dyDescent="0.2">
      <c r="A250" s="350" t="s">
        <v>2027</v>
      </c>
      <c r="B250" s="350"/>
      <c r="C250" s="350"/>
      <c r="D250" s="102">
        <f t="shared" ref="D250:J250" si="281">SUM(D229:D249)</f>
        <v>365087.89999999991</v>
      </c>
      <c r="E250" s="102">
        <f t="shared" si="281"/>
        <v>379635.6</v>
      </c>
      <c r="F250" s="102">
        <f t="shared" si="281"/>
        <v>416031.35000000009</v>
      </c>
      <c r="G250" s="102">
        <f t="shared" si="281"/>
        <v>426205.66</v>
      </c>
      <c r="H250" s="102">
        <f t="shared" si="281"/>
        <v>460790</v>
      </c>
      <c r="I250" s="102">
        <f t="shared" si="281"/>
        <v>460951</v>
      </c>
      <c r="J250" s="102">
        <f t="shared" si="281"/>
        <v>487938</v>
      </c>
      <c r="K250" s="96"/>
      <c r="L250" s="97"/>
      <c r="M250" s="97"/>
      <c r="N250" s="97"/>
      <c r="O250" s="97"/>
      <c r="P250" s="97"/>
      <c r="R250" s="102">
        <f t="shared" ref="R250:V250" si="282">SUM(R229:R249)</f>
        <v>503829.3</v>
      </c>
      <c r="S250" s="102">
        <f t="shared" si="282"/>
        <v>520289.0404</v>
      </c>
      <c r="T250" s="102">
        <f t="shared" si="282"/>
        <v>537339.01956600009</v>
      </c>
      <c r="U250" s="102">
        <f t="shared" si="282"/>
        <v>555001.92876652</v>
      </c>
      <c r="V250" s="102">
        <f t="shared" si="282"/>
        <v>573301.39092605107</v>
      </c>
    </row>
    <row r="251" spans="1:22" ht="15" x14ac:dyDescent="0.25">
      <c r="A251" s="348" t="s">
        <v>2020</v>
      </c>
      <c r="B251" s="348"/>
      <c r="C251" s="348"/>
      <c r="I251" s="248"/>
      <c r="J251" s="248"/>
      <c r="K251" s="96"/>
      <c r="L251" s="97"/>
      <c r="M251" s="97"/>
      <c r="N251" s="97"/>
      <c r="O251" s="97"/>
      <c r="P251" s="97"/>
      <c r="R251" s="248"/>
      <c r="S251" s="248"/>
      <c r="T251" s="248"/>
      <c r="U251" s="248"/>
      <c r="V251" s="248"/>
    </row>
    <row r="252" spans="1:22" ht="15" x14ac:dyDescent="0.25">
      <c r="B252" s="77" t="s">
        <v>2189</v>
      </c>
      <c r="C252" s="77" t="s">
        <v>1884</v>
      </c>
      <c r="D252" s="79">
        <v>0</v>
      </c>
      <c r="E252" s="79">
        <v>0</v>
      </c>
      <c r="F252" s="79">
        <v>12918.5</v>
      </c>
      <c r="G252" s="79">
        <v>0</v>
      </c>
      <c r="H252" s="79">
        <v>0</v>
      </c>
      <c r="I252" s="248"/>
      <c r="J252" s="248"/>
      <c r="K252" s="96"/>
      <c r="L252" s="97"/>
      <c r="M252" s="97"/>
      <c r="N252" s="97"/>
      <c r="O252" s="97"/>
      <c r="P252" s="97"/>
      <c r="R252" s="248"/>
      <c r="S252" s="248"/>
      <c r="T252" s="248"/>
      <c r="U252" s="248"/>
      <c r="V252" s="248"/>
    </row>
    <row r="253" spans="1:22" ht="15" x14ac:dyDescent="0.25">
      <c r="B253" s="77" t="s">
        <v>471</v>
      </c>
      <c r="C253" s="77" t="s">
        <v>262</v>
      </c>
      <c r="D253" s="79">
        <v>2053.92</v>
      </c>
      <c r="E253" s="79">
        <v>1808.63</v>
      </c>
      <c r="F253" s="79">
        <v>3421.7</v>
      </c>
      <c r="G253" s="79">
        <v>4720.0600000000004</v>
      </c>
      <c r="H253" s="79">
        <v>2380</v>
      </c>
      <c r="I253" s="248">
        <v>2380</v>
      </c>
      <c r="J253" s="248">
        <v>9520</v>
      </c>
      <c r="K253" s="96"/>
      <c r="L253" s="97">
        <v>0.01</v>
      </c>
      <c r="M253" s="97">
        <f t="shared" ref="M253:P253" si="283">L253</f>
        <v>0.01</v>
      </c>
      <c r="N253" s="97">
        <f t="shared" si="283"/>
        <v>0.01</v>
      </c>
      <c r="O253" s="97">
        <f t="shared" si="283"/>
        <v>0.01</v>
      </c>
      <c r="P253" s="97">
        <f t="shared" si="283"/>
        <v>0.01</v>
      </c>
      <c r="R253" s="248">
        <f t="shared" ref="R253:R261" si="284">J253*(1+L253)</f>
        <v>9615.2000000000007</v>
      </c>
      <c r="S253" s="248">
        <f t="shared" si="230"/>
        <v>9711.3520000000008</v>
      </c>
      <c r="T253" s="248">
        <f t="shared" si="231"/>
        <v>9808.4655200000016</v>
      </c>
      <c r="U253" s="248">
        <f t="shared" si="232"/>
        <v>9906.5501752000018</v>
      </c>
      <c r="V253" s="248">
        <f t="shared" si="233"/>
        <v>10005.615676952002</v>
      </c>
    </row>
    <row r="254" spans="1:22" ht="15" x14ac:dyDescent="0.25">
      <c r="B254" s="77" t="s">
        <v>2522</v>
      </c>
      <c r="C254" s="77" t="s">
        <v>787</v>
      </c>
      <c r="D254" s="79">
        <v>0</v>
      </c>
      <c r="E254" s="79">
        <v>0</v>
      </c>
      <c r="F254" s="79">
        <v>0</v>
      </c>
      <c r="G254" s="79">
        <v>0</v>
      </c>
      <c r="H254" s="79">
        <v>0</v>
      </c>
      <c r="I254" s="248">
        <v>0</v>
      </c>
      <c r="J254" s="248">
        <v>500</v>
      </c>
      <c r="K254" s="96"/>
      <c r="L254" s="97">
        <v>0.01</v>
      </c>
      <c r="M254" s="97">
        <f t="shared" ref="M254" si="285">L254</f>
        <v>0.01</v>
      </c>
      <c r="N254" s="97">
        <f t="shared" ref="N254" si="286">M254</f>
        <v>0.01</v>
      </c>
      <c r="O254" s="97">
        <f t="shared" ref="O254" si="287">N254</f>
        <v>0.01</v>
      </c>
      <c r="P254" s="97">
        <f t="shared" ref="P254" si="288">O254</f>
        <v>0.01</v>
      </c>
      <c r="R254" s="248">
        <f t="shared" si="284"/>
        <v>505</v>
      </c>
      <c r="S254" s="248">
        <f t="shared" si="230"/>
        <v>510.05</v>
      </c>
      <c r="T254" s="248">
        <f t="shared" si="231"/>
        <v>515.15049999999997</v>
      </c>
      <c r="U254" s="248">
        <f t="shared" si="232"/>
        <v>520.30200500000001</v>
      </c>
      <c r="V254" s="248">
        <f t="shared" si="233"/>
        <v>525.50502504999997</v>
      </c>
    </row>
    <row r="255" spans="1:22" ht="15" x14ac:dyDescent="0.25">
      <c r="B255" s="77" t="s">
        <v>473</v>
      </c>
      <c r="C255" s="77" t="s">
        <v>371</v>
      </c>
      <c r="D255" s="79">
        <v>403.13</v>
      </c>
      <c r="E255" s="79">
        <v>304.12</v>
      </c>
      <c r="F255" s="79">
        <v>279.42</v>
      </c>
      <c r="G255" s="79">
        <v>172.01</v>
      </c>
      <c r="H255" s="79">
        <v>600</v>
      </c>
      <c r="I255" s="248">
        <v>220</v>
      </c>
      <c r="J255" s="248">
        <v>300</v>
      </c>
      <c r="K255" s="96"/>
      <c r="L255" s="97">
        <v>0.01</v>
      </c>
      <c r="M255" s="97">
        <f t="shared" ref="M255:P255" si="289">L255</f>
        <v>0.01</v>
      </c>
      <c r="N255" s="97">
        <f t="shared" si="289"/>
        <v>0.01</v>
      </c>
      <c r="O255" s="97">
        <f t="shared" si="289"/>
        <v>0.01</v>
      </c>
      <c r="P255" s="97">
        <f t="shared" si="289"/>
        <v>0.01</v>
      </c>
      <c r="R255" s="248">
        <f t="shared" si="284"/>
        <v>303</v>
      </c>
      <c r="S255" s="248">
        <f t="shared" si="230"/>
        <v>306.03000000000003</v>
      </c>
      <c r="T255" s="248">
        <f t="shared" si="231"/>
        <v>309.09030000000001</v>
      </c>
      <c r="U255" s="248">
        <f t="shared" si="232"/>
        <v>312.18120300000004</v>
      </c>
      <c r="V255" s="248">
        <f t="shared" si="233"/>
        <v>315.30301503000004</v>
      </c>
    </row>
    <row r="256" spans="1:22" ht="15" x14ac:dyDescent="0.25">
      <c r="B256" s="77" t="s">
        <v>1921</v>
      </c>
      <c r="C256" s="77" t="s">
        <v>791</v>
      </c>
      <c r="D256" s="79">
        <v>0</v>
      </c>
      <c r="E256" s="79">
        <v>1310.5</v>
      </c>
      <c r="F256" s="79">
        <v>558.86</v>
      </c>
      <c r="G256" s="79">
        <v>545.08000000000004</v>
      </c>
      <c r="H256" s="79">
        <v>650</v>
      </c>
      <c r="I256" s="248">
        <v>549</v>
      </c>
      <c r="J256" s="248">
        <v>600</v>
      </c>
      <c r="K256" s="96"/>
      <c r="L256" s="97">
        <v>0.01</v>
      </c>
      <c r="M256" s="97">
        <f t="shared" ref="M256:P256" si="290">L256</f>
        <v>0.01</v>
      </c>
      <c r="N256" s="97">
        <f t="shared" si="290"/>
        <v>0.01</v>
      </c>
      <c r="O256" s="97">
        <f t="shared" si="290"/>
        <v>0.01</v>
      </c>
      <c r="P256" s="97">
        <f t="shared" si="290"/>
        <v>0.01</v>
      </c>
      <c r="R256" s="248">
        <f t="shared" si="284"/>
        <v>606</v>
      </c>
      <c r="S256" s="248">
        <f t="shared" si="230"/>
        <v>612.06000000000006</v>
      </c>
      <c r="T256" s="248">
        <f t="shared" si="231"/>
        <v>618.18060000000003</v>
      </c>
      <c r="U256" s="248">
        <f t="shared" si="232"/>
        <v>624.36240600000008</v>
      </c>
      <c r="V256" s="248">
        <f t="shared" si="233"/>
        <v>630.60603006000008</v>
      </c>
    </row>
    <row r="257" spans="1:22" ht="15" x14ac:dyDescent="0.25">
      <c r="B257" s="77" t="s">
        <v>474</v>
      </c>
      <c r="C257" s="77" t="s">
        <v>425</v>
      </c>
      <c r="D257" s="79">
        <v>2745.09</v>
      </c>
      <c r="E257" s="79">
        <v>1040.54</v>
      </c>
      <c r="F257" s="79">
        <v>0</v>
      </c>
      <c r="G257" s="79">
        <v>123</v>
      </c>
      <c r="H257" s="79">
        <v>1000</v>
      </c>
      <c r="I257" s="248">
        <v>750</v>
      </c>
      <c r="J257" s="248">
        <v>1490</v>
      </c>
      <c r="L257" s="97">
        <v>0.01</v>
      </c>
      <c r="M257" s="97">
        <f t="shared" ref="M257:P257" si="291">L257</f>
        <v>0.01</v>
      </c>
      <c r="N257" s="97">
        <f t="shared" si="291"/>
        <v>0.01</v>
      </c>
      <c r="O257" s="97">
        <f t="shared" si="291"/>
        <v>0.01</v>
      </c>
      <c r="P257" s="97">
        <f t="shared" si="291"/>
        <v>0.01</v>
      </c>
      <c r="R257" s="248">
        <f t="shared" si="284"/>
        <v>1504.9</v>
      </c>
      <c r="S257" s="248">
        <f t="shared" si="230"/>
        <v>1519.9490000000001</v>
      </c>
      <c r="T257" s="248">
        <f t="shared" si="231"/>
        <v>1535.14849</v>
      </c>
      <c r="U257" s="248">
        <f t="shared" si="232"/>
        <v>1550.4999749000001</v>
      </c>
      <c r="V257" s="248">
        <f t="shared" si="233"/>
        <v>1566.0049746490001</v>
      </c>
    </row>
    <row r="258" spans="1:22" ht="25.5" x14ac:dyDescent="0.25">
      <c r="B258" s="77" t="s">
        <v>475</v>
      </c>
      <c r="C258" s="77" t="s">
        <v>476</v>
      </c>
      <c r="D258" s="79">
        <v>0</v>
      </c>
      <c r="E258" s="79">
        <v>0</v>
      </c>
      <c r="F258" s="79">
        <v>0</v>
      </c>
      <c r="G258" s="79">
        <v>1089.1400000000001</v>
      </c>
      <c r="H258" s="79">
        <v>0</v>
      </c>
      <c r="I258" s="248"/>
      <c r="J258" s="248"/>
      <c r="K258" s="96"/>
      <c r="L258" s="97">
        <v>0.01</v>
      </c>
      <c r="M258" s="97">
        <f t="shared" ref="M258:P258" si="292">L258</f>
        <v>0.01</v>
      </c>
      <c r="N258" s="97">
        <f t="shared" si="292"/>
        <v>0.01</v>
      </c>
      <c r="O258" s="97">
        <f t="shared" si="292"/>
        <v>0.01</v>
      </c>
      <c r="P258" s="97">
        <f t="shared" si="292"/>
        <v>0.01</v>
      </c>
      <c r="R258" s="248">
        <f t="shared" si="284"/>
        <v>0</v>
      </c>
      <c r="S258" s="248">
        <f t="shared" si="230"/>
        <v>0</v>
      </c>
      <c r="T258" s="248">
        <f t="shared" si="231"/>
        <v>0</v>
      </c>
      <c r="U258" s="248">
        <f t="shared" si="232"/>
        <v>0</v>
      </c>
      <c r="V258" s="248">
        <f t="shared" si="233"/>
        <v>0</v>
      </c>
    </row>
    <row r="259" spans="1:22" ht="25.5" x14ac:dyDescent="0.25">
      <c r="B259" s="77" t="s">
        <v>1867</v>
      </c>
      <c r="C259" s="77" t="s">
        <v>1868</v>
      </c>
      <c r="D259" s="79">
        <v>0</v>
      </c>
      <c r="E259" s="79">
        <v>492.77</v>
      </c>
      <c r="F259" s="79">
        <v>3863.05</v>
      </c>
      <c r="G259" s="79">
        <v>0</v>
      </c>
      <c r="H259" s="79">
        <v>0</v>
      </c>
      <c r="I259" s="248"/>
      <c r="J259" s="248">
        <v>9900</v>
      </c>
      <c r="K259" s="96"/>
      <c r="L259" s="97">
        <v>0.01</v>
      </c>
      <c r="M259" s="97">
        <f t="shared" ref="M259:P259" si="293">L259</f>
        <v>0.01</v>
      </c>
      <c r="N259" s="97">
        <f t="shared" si="293"/>
        <v>0.01</v>
      </c>
      <c r="O259" s="97">
        <f t="shared" si="293"/>
        <v>0.01</v>
      </c>
      <c r="P259" s="97">
        <f t="shared" si="293"/>
        <v>0.01</v>
      </c>
      <c r="R259" s="248">
        <f t="shared" si="284"/>
        <v>9999</v>
      </c>
      <c r="S259" s="248">
        <f t="shared" si="230"/>
        <v>10098.99</v>
      </c>
      <c r="T259" s="248">
        <f t="shared" si="231"/>
        <v>10199.9799</v>
      </c>
      <c r="U259" s="248">
        <f t="shared" si="232"/>
        <v>10301.979699</v>
      </c>
      <c r="V259" s="248">
        <f t="shared" si="233"/>
        <v>10404.99949599</v>
      </c>
    </row>
    <row r="260" spans="1:22" ht="25.5" x14ac:dyDescent="0.25">
      <c r="B260" s="77" t="s">
        <v>1869</v>
      </c>
      <c r="C260" s="77" t="s">
        <v>1866</v>
      </c>
      <c r="D260" s="79">
        <v>354.57</v>
      </c>
      <c r="E260" s="79">
        <v>7858.63</v>
      </c>
      <c r="F260" s="79">
        <v>3713.12</v>
      </c>
      <c r="G260" s="79">
        <v>7526.7</v>
      </c>
      <c r="H260" s="79">
        <v>9900</v>
      </c>
      <c r="I260" s="248">
        <v>7000</v>
      </c>
      <c r="J260" s="248"/>
      <c r="K260" s="96"/>
      <c r="L260" s="97">
        <v>0.01</v>
      </c>
      <c r="M260" s="97">
        <f t="shared" ref="M260:P260" si="294">L260</f>
        <v>0.01</v>
      </c>
      <c r="N260" s="97">
        <f t="shared" si="294"/>
        <v>0.01</v>
      </c>
      <c r="O260" s="97">
        <f t="shared" si="294"/>
        <v>0.01</v>
      </c>
      <c r="P260" s="97">
        <f t="shared" si="294"/>
        <v>0.01</v>
      </c>
      <c r="R260" s="248">
        <f t="shared" si="284"/>
        <v>0</v>
      </c>
      <c r="S260" s="248">
        <f t="shared" si="230"/>
        <v>0</v>
      </c>
      <c r="T260" s="248">
        <f t="shared" si="231"/>
        <v>0</v>
      </c>
      <c r="U260" s="248">
        <f t="shared" si="232"/>
        <v>0</v>
      </c>
      <c r="V260" s="248">
        <f t="shared" si="233"/>
        <v>0</v>
      </c>
    </row>
    <row r="261" spans="1:22" ht="15" x14ac:dyDescent="0.25">
      <c r="B261" s="77" t="s">
        <v>478</v>
      </c>
      <c r="C261" s="77" t="s">
        <v>336</v>
      </c>
      <c r="D261" s="79">
        <v>14147.29</v>
      </c>
      <c r="E261" s="79">
        <v>16753.13</v>
      </c>
      <c r="F261" s="79">
        <v>34480.61</v>
      </c>
      <c r="G261" s="79">
        <v>4901.08</v>
      </c>
      <c r="H261" s="79">
        <v>39800</v>
      </c>
      <c r="I261" s="248">
        <v>17000</v>
      </c>
      <c r="J261" s="248">
        <v>48700</v>
      </c>
      <c r="K261" s="96"/>
      <c r="L261" s="97">
        <v>0.01</v>
      </c>
      <c r="M261" s="97">
        <f t="shared" ref="M261:P261" si="295">L261</f>
        <v>0.01</v>
      </c>
      <c r="N261" s="97">
        <f t="shared" si="295"/>
        <v>0.01</v>
      </c>
      <c r="O261" s="97">
        <f t="shared" si="295"/>
        <v>0.01</v>
      </c>
      <c r="P261" s="97">
        <f t="shared" si="295"/>
        <v>0.01</v>
      </c>
      <c r="R261" s="248">
        <f t="shared" si="284"/>
        <v>49187</v>
      </c>
      <c r="S261" s="248">
        <f t="shared" si="230"/>
        <v>49678.87</v>
      </c>
      <c r="T261" s="248">
        <f t="shared" si="231"/>
        <v>50175.6587</v>
      </c>
      <c r="U261" s="248">
        <f t="shared" si="232"/>
        <v>50677.415287000003</v>
      </c>
      <c r="V261" s="248">
        <f t="shared" si="233"/>
        <v>51184.189439870002</v>
      </c>
    </row>
    <row r="262" spans="1:22" x14ac:dyDescent="0.2">
      <c r="A262" s="350" t="s">
        <v>2021</v>
      </c>
      <c r="B262" s="350"/>
      <c r="C262" s="350"/>
      <c r="D262" s="102">
        <f t="shared" ref="D262:J262" si="296">SUM(D252:D261)</f>
        <v>19704</v>
      </c>
      <c r="E262" s="102">
        <f t="shared" si="296"/>
        <v>29568.32</v>
      </c>
      <c r="F262" s="102">
        <f t="shared" si="296"/>
        <v>59235.259999999995</v>
      </c>
      <c r="G262" s="102">
        <f t="shared" si="296"/>
        <v>19077.07</v>
      </c>
      <c r="H262" s="102">
        <f t="shared" si="296"/>
        <v>54330</v>
      </c>
      <c r="I262" s="102">
        <f t="shared" si="296"/>
        <v>27899</v>
      </c>
      <c r="J262" s="102">
        <f t="shared" si="296"/>
        <v>71010</v>
      </c>
      <c r="K262" s="96"/>
      <c r="L262" s="97"/>
      <c r="M262" s="97"/>
      <c r="N262" s="97"/>
      <c r="O262" s="97"/>
      <c r="P262" s="97"/>
      <c r="R262" s="102">
        <f t="shared" ref="R262:V262" si="297">SUM(R252:R261)</f>
        <v>71720.100000000006</v>
      </c>
      <c r="S262" s="102">
        <f t="shared" si="297"/>
        <v>72437.301000000007</v>
      </c>
      <c r="T262" s="102">
        <f t="shared" si="297"/>
        <v>73161.674010000002</v>
      </c>
      <c r="U262" s="102">
        <f t="shared" si="297"/>
        <v>73893.290750100001</v>
      </c>
      <c r="V262" s="102">
        <f t="shared" si="297"/>
        <v>74632.223657601004</v>
      </c>
    </row>
    <row r="263" spans="1:22" ht="15" x14ac:dyDescent="0.25">
      <c r="A263" s="348" t="s">
        <v>2022</v>
      </c>
      <c r="B263" s="348"/>
      <c r="C263" s="348"/>
      <c r="I263" s="248"/>
      <c r="J263" s="248"/>
      <c r="K263" s="96"/>
      <c r="L263" s="97"/>
      <c r="M263" s="97"/>
      <c r="N263" s="97"/>
      <c r="O263" s="97"/>
      <c r="P263" s="97"/>
      <c r="R263" s="248"/>
      <c r="S263" s="248"/>
      <c r="T263" s="248"/>
      <c r="U263" s="248"/>
      <c r="V263" s="248"/>
    </row>
    <row r="264" spans="1:22" ht="15" x14ac:dyDescent="0.25">
      <c r="B264" s="77" t="s">
        <v>479</v>
      </c>
      <c r="C264" s="77" t="s">
        <v>268</v>
      </c>
      <c r="D264" s="79">
        <v>266.87</v>
      </c>
      <c r="E264" s="79">
        <v>0</v>
      </c>
      <c r="F264" s="79">
        <v>509.79</v>
      </c>
      <c r="G264" s="79">
        <v>0</v>
      </c>
      <c r="H264" s="79">
        <v>0</v>
      </c>
      <c r="I264" s="248"/>
      <c r="J264" s="248"/>
      <c r="K264" s="96"/>
      <c r="L264" s="97">
        <v>0.01</v>
      </c>
      <c r="M264" s="97">
        <f t="shared" ref="M264:P264" si="298">L264</f>
        <v>0.01</v>
      </c>
      <c r="N264" s="97">
        <f t="shared" si="298"/>
        <v>0.01</v>
      </c>
      <c r="O264" s="97">
        <f t="shared" si="298"/>
        <v>0.01</v>
      </c>
      <c r="P264" s="97">
        <f t="shared" si="298"/>
        <v>0.01</v>
      </c>
      <c r="R264" s="248">
        <f t="shared" ref="R264:R273" si="299">J264*(1+L264)</f>
        <v>0</v>
      </c>
      <c r="S264" s="248">
        <f t="shared" si="230"/>
        <v>0</v>
      </c>
      <c r="T264" s="248">
        <f t="shared" si="231"/>
        <v>0</v>
      </c>
      <c r="U264" s="248">
        <f t="shared" si="232"/>
        <v>0</v>
      </c>
      <c r="V264" s="248">
        <f t="shared" si="233"/>
        <v>0</v>
      </c>
    </row>
    <row r="265" spans="1:22" ht="15" x14ac:dyDescent="0.25">
      <c r="B265" s="77" t="s">
        <v>480</v>
      </c>
      <c r="C265" s="77" t="s">
        <v>270</v>
      </c>
      <c r="D265" s="79">
        <v>62911.57</v>
      </c>
      <c r="E265" s="79">
        <v>61771.85</v>
      </c>
      <c r="F265" s="79">
        <v>82932.149999999994</v>
      </c>
      <c r="G265" s="79">
        <v>65145.08</v>
      </c>
      <c r="H265" s="79">
        <v>71770</v>
      </c>
      <c r="I265" s="248">
        <v>84500</v>
      </c>
      <c r="J265" s="248">
        <v>63200</v>
      </c>
      <c r="K265" s="96"/>
      <c r="L265" s="97">
        <v>0.01</v>
      </c>
      <c r="M265" s="97">
        <f t="shared" ref="M265:P265" si="300">L265</f>
        <v>0.01</v>
      </c>
      <c r="N265" s="97">
        <f t="shared" si="300"/>
        <v>0.01</v>
      </c>
      <c r="O265" s="97">
        <f t="shared" si="300"/>
        <v>0.01</v>
      </c>
      <c r="P265" s="97">
        <f t="shared" si="300"/>
        <v>0.01</v>
      </c>
      <c r="R265" s="248">
        <f t="shared" si="299"/>
        <v>63832</v>
      </c>
      <c r="S265" s="248">
        <f t="shared" si="230"/>
        <v>64470.32</v>
      </c>
      <c r="T265" s="248">
        <f t="shared" si="231"/>
        <v>65115.023200000003</v>
      </c>
      <c r="U265" s="248">
        <f t="shared" si="232"/>
        <v>65766.173432000011</v>
      </c>
      <c r="V265" s="248">
        <f t="shared" si="233"/>
        <v>66423.835166320016</v>
      </c>
    </row>
    <row r="266" spans="1:22" ht="15" x14ac:dyDescent="0.25">
      <c r="B266" s="77" t="s">
        <v>2474</v>
      </c>
      <c r="C266" s="77" t="s">
        <v>434</v>
      </c>
      <c r="D266" s="79">
        <v>0</v>
      </c>
      <c r="E266" s="79">
        <v>0</v>
      </c>
      <c r="F266" s="79">
        <v>0</v>
      </c>
      <c r="G266" s="79">
        <v>0</v>
      </c>
      <c r="H266" s="79">
        <v>0</v>
      </c>
      <c r="I266" s="248">
        <v>1325</v>
      </c>
      <c r="J266" s="248">
        <v>88850</v>
      </c>
      <c r="K266" s="96"/>
      <c r="L266" s="97">
        <v>0.01</v>
      </c>
      <c r="M266" s="97">
        <f t="shared" ref="M266:P266" si="301">L266</f>
        <v>0.01</v>
      </c>
      <c r="N266" s="97">
        <f t="shared" si="301"/>
        <v>0.01</v>
      </c>
      <c r="O266" s="97">
        <f t="shared" si="301"/>
        <v>0.01</v>
      </c>
      <c r="P266" s="97">
        <f t="shared" si="301"/>
        <v>0.01</v>
      </c>
      <c r="R266" s="248">
        <f t="shared" si="299"/>
        <v>89738.5</v>
      </c>
      <c r="S266" s="248">
        <f t="shared" si="230"/>
        <v>90635.884999999995</v>
      </c>
      <c r="T266" s="248">
        <f t="shared" si="231"/>
        <v>91542.243849999999</v>
      </c>
      <c r="U266" s="248">
        <f t="shared" si="232"/>
        <v>92457.666288499997</v>
      </c>
      <c r="V266" s="248">
        <f t="shared" si="233"/>
        <v>93382.242951384993</v>
      </c>
    </row>
    <row r="267" spans="1:22" ht="15" x14ac:dyDescent="0.25">
      <c r="B267" s="77" t="s">
        <v>481</v>
      </c>
      <c r="C267" s="77" t="s">
        <v>382</v>
      </c>
      <c r="D267" s="79">
        <v>97.6</v>
      </c>
      <c r="E267" s="79">
        <v>0</v>
      </c>
      <c r="F267" s="79">
        <v>0</v>
      </c>
      <c r="G267" s="79">
        <v>22.27</v>
      </c>
      <c r="H267" s="79">
        <v>500</v>
      </c>
      <c r="I267" s="248">
        <v>0</v>
      </c>
      <c r="J267" s="248">
        <v>200</v>
      </c>
      <c r="K267" s="96"/>
      <c r="L267" s="97">
        <v>0.01</v>
      </c>
      <c r="M267" s="97">
        <f t="shared" ref="M267:P267" si="302">L267</f>
        <v>0.01</v>
      </c>
      <c r="N267" s="97">
        <f t="shared" si="302"/>
        <v>0.01</v>
      </c>
      <c r="O267" s="97">
        <f t="shared" si="302"/>
        <v>0.01</v>
      </c>
      <c r="P267" s="97">
        <f t="shared" si="302"/>
        <v>0.01</v>
      </c>
      <c r="R267" s="248">
        <f t="shared" si="299"/>
        <v>202</v>
      </c>
      <c r="S267" s="248">
        <f t="shared" ref="S267:S325" si="303">R267*(1+M267)</f>
        <v>204.02</v>
      </c>
      <c r="T267" s="248">
        <f t="shared" ref="T267:T325" si="304">S267*(1+N267)</f>
        <v>206.06020000000001</v>
      </c>
      <c r="U267" s="248">
        <f t="shared" ref="U267:U325" si="305">T267*(1+O267)</f>
        <v>208.120802</v>
      </c>
      <c r="V267" s="248">
        <f t="shared" ref="V267:V325" si="306">U267*(1+P267)</f>
        <v>210.20201001999999</v>
      </c>
    </row>
    <row r="268" spans="1:22" ht="15" x14ac:dyDescent="0.25">
      <c r="B268" s="77" t="s">
        <v>482</v>
      </c>
      <c r="C268" s="77" t="s">
        <v>272</v>
      </c>
      <c r="D268" s="79">
        <v>1886.71</v>
      </c>
      <c r="E268" s="79">
        <v>0</v>
      </c>
      <c r="F268" s="79">
        <v>520.14</v>
      </c>
      <c r="G268" s="79">
        <v>0</v>
      </c>
      <c r="H268" s="79">
        <v>5350</v>
      </c>
      <c r="I268" s="248">
        <v>350</v>
      </c>
      <c r="J268" s="248">
        <v>5000</v>
      </c>
      <c r="K268" s="96"/>
      <c r="L268" s="97">
        <v>0.01</v>
      </c>
      <c r="M268" s="97">
        <f t="shared" ref="M268:P268" si="307">L268</f>
        <v>0.01</v>
      </c>
      <c r="N268" s="97">
        <f t="shared" si="307"/>
        <v>0.01</v>
      </c>
      <c r="O268" s="97">
        <f t="shared" si="307"/>
        <v>0.01</v>
      </c>
      <c r="P268" s="97">
        <f t="shared" si="307"/>
        <v>0.01</v>
      </c>
      <c r="R268" s="248">
        <f t="shared" si="299"/>
        <v>5050</v>
      </c>
      <c r="S268" s="248">
        <f t="shared" si="303"/>
        <v>5100.5</v>
      </c>
      <c r="T268" s="248">
        <f t="shared" si="304"/>
        <v>5151.5050000000001</v>
      </c>
      <c r="U268" s="248">
        <f t="shared" si="305"/>
        <v>5203.0200500000001</v>
      </c>
      <c r="V268" s="248">
        <f t="shared" si="306"/>
        <v>5255.0502505000004</v>
      </c>
    </row>
    <row r="269" spans="1:22" ht="15" x14ac:dyDescent="0.25">
      <c r="B269" s="77" t="s">
        <v>483</v>
      </c>
      <c r="C269" s="77" t="s">
        <v>274</v>
      </c>
      <c r="D269" s="79">
        <v>558</v>
      </c>
      <c r="E269" s="79">
        <v>658</v>
      </c>
      <c r="F269" s="79">
        <v>688</v>
      </c>
      <c r="G269" s="79">
        <v>1022</v>
      </c>
      <c r="H269" s="79">
        <v>830</v>
      </c>
      <c r="I269" s="248">
        <v>640</v>
      </c>
      <c r="J269" s="248">
        <v>685</v>
      </c>
      <c r="L269" s="97">
        <v>0.01</v>
      </c>
      <c r="M269" s="97">
        <f t="shared" ref="M269:P269" si="308">L269</f>
        <v>0.01</v>
      </c>
      <c r="N269" s="97">
        <f t="shared" si="308"/>
        <v>0.01</v>
      </c>
      <c r="O269" s="97">
        <f t="shared" si="308"/>
        <v>0.01</v>
      </c>
      <c r="P269" s="97">
        <f t="shared" si="308"/>
        <v>0.01</v>
      </c>
      <c r="R269" s="248">
        <f t="shared" si="299"/>
        <v>691.85</v>
      </c>
      <c r="S269" s="248">
        <f t="shared" si="303"/>
        <v>698.76850000000002</v>
      </c>
      <c r="T269" s="248">
        <f t="shared" si="304"/>
        <v>705.75618500000007</v>
      </c>
      <c r="U269" s="248">
        <f t="shared" si="305"/>
        <v>712.81374685000003</v>
      </c>
      <c r="V269" s="248">
        <f t="shared" si="306"/>
        <v>719.9418843185</v>
      </c>
    </row>
    <row r="270" spans="1:22" ht="15" x14ac:dyDescent="0.25">
      <c r="B270" s="77" t="s">
        <v>484</v>
      </c>
      <c r="C270" s="77" t="s">
        <v>276</v>
      </c>
      <c r="D270" s="79">
        <v>2945</v>
      </c>
      <c r="E270" s="79">
        <v>698</v>
      </c>
      <c r="F270" s="79">
        <v>0</v>
      </c>
      <c r="G270" s="79">
        <v>2473</v>
      </c>
      <c r="H270" s="79">
        <v>5800</v>
      </c>
      <c r="I270" s="248">
        <v>1500</v>
      </c>
      <c r="J270" s="248">
        <v>5150</v>
      </c>
      <c r="L270" s="97">
        <v>0.01</v>
      </c>
      <c r="M270" s="97">
        <f t="shared" ref="M270:P270" si="309">L270</f>
        <v>0.01</v>
      </c>
      <c r="N270" s="97">
        <f t="shared" si="309"/>
        <v>0.01</v>
      </c>
      <c r="O270" s="97">
        <f t="shared" si="309"/>
        <v>0.01</v>
      </c>
      <c r="P270" s="97">
        <f t="shared" si="309"/>
        <v>0.01</v>
      </c>
      <c r="R270" s="248">
        <f t="shared" si="299"/>
        <v>5201.5</v>
      </c>
      <c r="S270" s="248">
        <f t="shared" si="303"/>
        <v>5253.5150000000003</v>
      </c>
      <c r="T270" s="248">
        <f t="shared" si="304"/>
        <v>5306.05015</v>
      </c>
      <c r="U270" s="248">
        <f t="shared" si="305"/>
        <v>5359.1106515000001</v>
      </c>
      <c r="V270" s="248">
        <f t="shared" si="306"/>
        <v>5412.7017580150005</v>
      </c>
    </row>
    <row r="271" spans="1:22" ht="15" x14ac:dyDescent="0.25">
      <c r="B271" s="77" t="s">
        <v>2190</v>
      </c>
      <c r="C271" s="77" t="s">
        <v>278</v>
      </c>
      <c r="D271" s="79">
        <v>0</v>
      </c>
      <c r="E271" s="79">
        <v>0</v>
      </c>
      <c r="F271" s="79">
        <v>139.94999999999999</v>
      </c>
      <c r="G271" s="79">
        <v>0</v>
      </c>
      <c r="H271" s="79">
        <v>0</v>
      </c>
      <c r="I271" s="248">
        <v>2737</v>
      </c>
      <c r="J271" s="248">
        <v>3160</v>
      </c>
      <c r="K271" s="96"/>
      <c r="L271" s="97">
        <v>0.01</v>
      </c>
      <c r="M271" s="97">
        <f t="shared" ref="M271:P271" si="310">L271</f>
        <v>0.01</v>
      </c>
      <c r="N271" s="97">
        <f t="shared" si="310"/>
        <v>0.01</v>
      </c>
      <c r="O271" s="97">
        <f t="shared" si="310"/>
        <v>0.01</v>
      </c>
      <c r="P271" s="97">
        <f t="shared" si="310"/>
        <v>0.01</v>
      </c>
      <c r="R271" s="248">
        <f t="shared" si="299"/>
        <v>3191.6</v>
      </c>
      <c r="S271" s="248">
        <f t="shared" si="303"/>
        <v>3223.5160000000001</v>
      </c>
      <c r="T271" s="248">
        <f t="shared" si="304"/>
        <v>3255.7511600000003</v>
      </c>
      <c r="U271" s="248">
        <f t="shared" si="305"/>
        <v>3288.3086716000003</v>
      </c>
      <c r="V271" s="248">
        <f t="shared" si="306"/>
        <v>3321.1917583160002</v>
      </c>
    </row>
    <row r="272" spans="1:22" ht="15" x14ac:dyDescent="0.25">
      <c r="B272" s="77" t="s">
        <v>485</v>
      </c>
      <c r="C272" s="77" t="s">
        <v>486</v>
      </c>
      <c r="D272" s="79">
        <v>0</v>
      </c>
      <c r="E272" s="79">
        <v>0</v>
      </c>
      <c r="F272" s="79">
        <v>0</v>
      </c>
      <c r="G272" s="79">
        <v>0</v>
      </c>
      <c r="H272" s="79">
        <v>1400</v>
      </c>
      <c r="I272" s="248">
        <v>0</v>
      </c>
      <c r="J272" s="248">
        <v>0</v>
      </c>
      <c r="K272" s="96"/>
      <c r="L272" s="97">
        <v>0.01</v>
      </c>
      <c r="M272" s="97">
        <f t="shared" ref="M272:P272" si="311">L272</f>
        <v>0.01</v>
      </c>
      <c r="N272" s="97">
        <f t="shared" si="311"/>
        <v>0.01</v>
      </c>
      <c r="O272" s="97">
        <f t="shared" si="311"/>
        <v>0.01</v>
      </c>
      <c r="P272" s="97">
        <f t="shared" si="311"/>
        <v>0.01</v>
      </c>
      <c r="R272" s="248">
        <f t="shared" si="299"/>
        <v>0</v>
      </c>
      <c r="S272" s="248">
        <f t="shared" si="303"/>
        <v>0</v>
      </c>
      <c r="T272" s="248">
        <f t="shared" si="304"/>
        <v>0</v>
      </c>
      <c r="U272" s="248">
        <f t="shared" si="305"/>
        <v>0</v>
      </c>
      <c r="V272" s="248">
        <f t="shared" si="306"/>
        <v>0</v>
      </c>
    </row>
    <row r="273" spans="1:22" ht="15" x14ac:dyDescent="0.25">
      <c r="B273" s="77" t="s">
        <v>487</v>
      </c>
      <c r="C273" s="77" t="s">
        <v>282</v>
      </c>
      <c r="D273" s="79">
        <v>3833.3</v>
      </c>
      <c r="E273" s="79">
        <v>3346.52</v>
      </c>
      <c r="F273" s="79">
        <v>8111.34</v>
      </c>
      <c r="G273" s="79">
        <v>7541.97</v>
      </c>
      <c r="H273" s="79">
        <v>8850</v>
      </c>
      <c r="I273" s="248">
        <v>11000</v>
      </c>
      <c r="J273" s="248">
        <v>10000</v>
      </c>
      <c r="K273" s="96"/>
      <c r="L273" s="97">
        <v>0.01</v>
      </c>
      <c r="M273" s="97">
        <f t="shared" ref="M273:P273" si="312">L273</f>
        <v>0.01</v>
      </c>
      <c r="N273" s="97">
        <f t="shared" si="312"/>
        <v>0.01</v>
      </c>
      <c r="O273" s="97">
        <f t="shared" si="312"/>
        <v>0.01</v>
      </c>
      <c r="P273" s="97">
        <f t="shared" si="312"/>
        <v>0.01</v>
      </c>
      <c r="R273" s="248">
        <f t="shared" si="299"/>
        <v>10100</v>
      </c>
      <c r="S273" s="248">
        <f t="shared" si="303"/>
        <v>10201</v>
      </c>
      <c r="T273" s="248">
        <f t="shared" si="304"/>
        <v>10303.01</v>
      </c>
      <c r="U273" s="248">
        <f t="shared" si="305"/>
        <v>10406.0401</v>
      </c>
      <c r="V273" s="248">
        <f t="shared" si="306"/>
        <v>10510.100501000001</v>
      </c>
    </row>
    <row r="274" spans="1:22" x14ac:dyDescent="0.2">
      <c r="A274" s="350" t="s">
        <v>2023</v>
      </c>
      <c r="B274" s="350"/>
      <c r="C274" s="350"/>
      <c r="D274" s="102">
        <f t="shared" ref="D274:H274" si="313">SUM(D264:D273)</f>
        <v>72499.05</v>
      </c>
      <c r="E274" s="102">
        <f t="shared" si="313"/>
        <v>66474.37</v>
      </c>
      <c r="F274" s="102">
        <f t="shared" si="313"/>
        <v>92901.369999999981</v>
      </c>
      <c r="G274" s="102">
        <f t="shared" si="313"/>
        <v>76204.320000000007</v>
      </c>
      <c r="H274" s="102">
        <f t="shared" si="313"/>
        <v>94500</v>
      </c>
      <c r="I274" s="102">
        <f t="shared" ref="I274:J274" si="314">SUM(I264:I273)</f>
        <v>102052</v>
      </c>
      <c r="J274" s="102">
        <f t="shared" si="314"/>
        <v>176245</v>
      </c>
      <c r="K274" s="96"/>
      <c r="L274" s="97"/>
      <c r="M274" s="97"/>
      <c r="N274" s="97"/>
      <c r="O274" s="97"/>
      <c r="P274" s="97"/>
      <c r="R274" s="102">
        <f t="shared" ref="R274:V274" si="315">SUM(R264:R273)</f>
        <v>178007.45</v>
      </c>
      <c r="S274" s="102">
        <f t="shared" si="315"/>
        <v>179787.5245</v>
      </c>
      <c r="T274" s="102">
        <f t="shared" si="315"/>
        <v>181585.39974500003</v>
      </c>
      <c r="U274" s="102">
        <f t="shared" si="315"/>
        <v>183401.25374245</v>
      </c>
      <c r="V274" s="102">
        <f t="shared" si="315"/>
        <v>185235.26627987454</v>
      </c>
    </row>
    <row r="275" spans="1:22" x14ac:dyDescent="0.2">
      <c r="A275" s="352" t="s">
        <v>489</v>
      </c>
      <c r="B275" s="352"/>
      <c r="C275" s="352"/>
      <c r="D275" s="103">
        <f t="shared" ref="D275:H275" si="316">D250+D262+D274</f>
        <v>457290.9499999999</v>
      </c>
      <c r="E275" s="103">
        <f t="shared" si="316"/>
        <v>475678.29</v>
      </c>
      <c r="F275" s="103">
        <f t="shared" si="316"/>
        <v>568167.9800000001</v>
      </c>
      <c r="G275" s="103">
        <f t="shared" si="316"/>
        <v>521487.05</v>
      </c>
      <c r="H275" s="103">
        <f t="shared" si="316"/>
        <v>609620</v>
      </c>
      <c r="I275" s="103">
        <f t="shared" ref="I275:J275" si="317">I250+I262+I274</f>
        <v>590902</v>
      </c>
      <c r="J275" s="103">
        <f t="shared" si="317"/>
        <v>735193</v>
      </c>
      <c r="K275" s="96"/>
      <c r="L275" s="97"/>
      <c r="M275" s="97"/>
      <c r="N275" s="97"/>
      <c r="O275" s="97"/>
      <c r="P275" s="97"/>
      <c r="R275" s="103">
        <f t="shared" ref="R275:V275" si="318">R250+R262+R274</f>
        <v>753556.85000000009</v>
      </c>
      <c r="S275" s="103">
        <f t="shared" si="318"/>
        <v>772513.86590000009</v>
      </c>
      <c r="T275" s="103">
        <f t="shared" si="318"/>
        <v>792086.09332100011</v>
      </c>
      <c r="U275" s="103">
        <f t="shared" si="318"/>
        <v>812296.47325907007</v>
      </c>
      <c r="V275" s="103">
        <f t="shared" si="318"/>
        <v>833168.8808635266</v>
      </c>
    </row>
    <row r="276" spans="1:22" ht="25.5" customHeight="1" x14ac:dyDescent="0.25">
      <c r="A276" s="351" t="s">
        <v>530</v>
      </c>
      <c r="B276" s="351"/>
      <c r="C276" s="351"/>
      <c r="I276" s="248"/>
      <c r="J276" s="248"/>
      <c r="K276" s="96"/>
      <c r="L276" s="97"/>
      <c r="M276" s="97"/>
      <c r="N276" s="97"/>
      <c r="O276" s="97"/>
      <c r="P276" s="97"/>
      <c r="R276" s="248"/>
      <c r="S276" s="248"/>
      <c r="T276" s="248"/>
      <c r="U276" s="248"/>
      <c r="V276" s="248"/>
    </row>
    <row r="277" spans="1:22" ht="25.5" customHeight="1" x14ac:dyDescent="0.25">
      <c r="A277" s="348" t="s">
        <v>2024</v>
      </c>
      <c r="B277" s="348"/>
      <c r="C277" s="348"/>
      <c r="I277" s="248"/>
      <c r="J277" s="248"/>
      <c r="K277" s="96"/>
      <c r="L277" s="97"/>
      <c r="M277" s="97"/>
      <c r="N277" s="97"/>
      <c r="O277" s="97"/>
      <c r="P277" s="97"/>
      <c r="R277" s="248"/>
      <c r="S277" s="248"/>
      <c r="T277" s="248"/>
      <c r="U277" s="248"/>
      <c r="V277" s="248"/>
    </row>
    <row r="278" spans="1:22" ht="15" x14ac:dyDescent="0.25">
      <c r="B278" s="77" t="s">
        <v>2191</v>
      </c>
      <c r="C278" s="77" t="s">
        <v>1883</v>
      </c>
      <c r="D278" s="79">
        <v>0</v>
      </c>
      <c r="E278" s="79">
        <v>0</v>
      </c>
      <c r="F278" s="79">
        <v>1256.1300000000001</v>
      </c>
      <c r="G278" s="79">
        <v>1134.4100000000001</v>
      </c>
      <c r="H278" s="79">
        <v>0</v>
      </c>
      <c r="I278" s="248">
        <v>1842</v>
      </c>
      <c r="J278" s="248"/>
      <c r="K278" s="96"/>
      <c r="L278" s="97"/>
      <c r="M278" s="97"/>
      <c r="N278" s="97"/>
      <c r="O278" s="97"/>
      <c r="P278" s="97"/>
      <c r="R278" s="248"/>
      <c r="S278" s="248"/>
      <c r="T278" s="248"/>
      <c r="U278" s="248"/>
      <c r="V278" s="248"/>
    </row>
    <row r="279" spans="1:22" ht="15" x14ac:dyDescent="0.25">
      <c r="B279" s="77" t="s">
        <v>531</v>
      </c>
      <c r="C279" s="77" t="s">
        <v>286</v>
      </c>
      <c r="D279" s="79">
        <v>238651.39</v>
      </c>
      <c r="E279" s="79">
        <v>249394.74</v>
      </c>
      <c r="F279" s="79">
        <v>401217.42</v>
      </c>
      <c r="G279" s="79">
        <v>372254.07</v>
      </c>
      <c r="H279" s="79">
        <v>385390</v>
      </c>
      <c r="I279" s="248">
        <v>378598</v>
      </c>
      <c r="J279" s="248">
        <f>393356+39665+15421</f>
        <v>448442</v>
      </c>
      <c r="K279" s="96"/>
      <c r="L279" s="97">
        <v>0.03</v>
      </c>
      <c r="M279" s="97">
        <f t="shared" ref="M279:P281" si="319">L279</f>
        <v>0.03</v>
      </c>
      <c r="N279" s="97">
        <f t="shared" si="319"/>
        <v>0.03</v>
      </c>
      <c r="O279" s="97">
        <f t="shared" si="319"/>
        <v>0.03</v>
      </c>
      <c r="P279" s="97">
        <f t="shared" si="319"/>
        <v>0.03</v>
      </c>
      <c r="R279" s="248">
        <f t="shared" ref="R279:R297" si="320">J279*(1+L279)</f>
        <v>461895.26</v>
      </c>
      <c r="S279" s="248">
        <f t="shared" si="303"/>
        <v>475752.11780000001</v>
      </c>
      <c r="T279" s="248">
        <f t="shared" si="304"/>
        <v>490024.68133400002</v>
      </c>
      <c r="U279" s="248">
        <f t="shared" si="305"/>
        <v>504725.42177402001</v>
      </c>
      <c r="V279" s="248">
        <f t="shared" si="306"/>
        <v>519867.18442724063</v>
      </c>
    </row>
    <row r="280" spans="1:22" ht="15" x14ac:dyDescent="0.25">
      <c r="B280" s="77" t="s">
        <v>532</v>
      </c>
      <c r="C280" s="77" t="s">
        <v>292</v>
      </c>
      <c r="D280" s="79">
        <v>2406.4</v>
      </c>
      <c r="E280" s="79">
        <v>4451.41</v>
      </c>
      <c r="F280" s="79">
        <v>5668.4</v>
      </c>
      <c r="G280" s="79">
        <v>5165.6000000000004</v>
      </c>
      <c r="H280" s="79">
        <v>4800</v>
      </c>
      <c r="I280" s="248">
        <v>3575</v>
      </c>
      <c r="J280" s="248">
        <v>3600</v>
      </c>
      <c r="K280" s="96"/>
      <c r="L280" s="97">
        <v>0</v>
      </c>
      <c r="M280" s="97">
        <v>0</v>
      </c>
      <c r="N280" s="97">
        <v>0</v>
      </c>
      <c r="O280" s="97">
        <f t="shared" si="319"/>
        <v>0</v>
      </c>
      <c r="P280" s="97">
        <f t="shared" si="319"/>
        <v>0</v>
      </c>
      <c r="R280" s="248">
        <f t="shared" si="320"/>
        <v>3600</v>
      </c>
      <c r="S280" s="248">
        <f t="shared" si="303"/>
        <v>3600</v>
      </c>
      <c r="T280" s="248">
        <f t="shared" si="304"/>
        <v>3600</v>
      </c>
      <c r="U280" s="248">
        <f t="shared" si="305"/>
        <v>3600</v>
      </c>
      <c r="V280" s="248">
        <f t="shared" si="306"/>
        <v>3600</v>
      </c>
    </row>
    <row r="281" spans="1:22" ht="15" x14ac:dyDescent="0.25">
      <c r="B281" s="77" t="s">
        <v>2192</v>
      </c>
      <c r="C281" s="77" t="s">
        <v>294</v>
      </c>
      <c r="D281" s="79">
        <v>0</v>
      </c>
      <c r="E281" s="79">
        <v>0</v>
      </c>
      <c r="F281" s="79">
        <v>196.29</v>
      </c>
      <c r="G281" s="79">
        <v>151.79</v>
      </c>
      <c r="H281" s="79">
        <v>0</v>
      </c>
      <c r="I281" s="248">
        <v>0</v>
      </c>
      <c r="J281" s="248"/>
      <c r="K281" s="96"/>
      <c r="L281" s="97">
        <v>0</v>
      </c>
      <c r="M281" s="97">
        <v>0</v>
      </c>
      <c r="N281" s="97">
        <v>0</v>
      </c>
      <c r="O281" s="97">
        <f t="shared" si="319"/>
        <v>0</v>
      </c>
      <c r="P281" s="97">
        <f t="shared" si="319"/>
        <v>0</v>
      </c>
      <c r="R281" s="248">
        <f t="shared" si="320"/>
        <v>0</v>
      </c>
      <c r="S281" s="248">
        <f t="shared" si="303"/>
        <v>0</v>
      </c>
      <c r="T281" s="248">
        <f t="shared" si="304"/>
        <v>0</v>
      </c>
      <c r="U281" s="248">
        <f t="shared" si="305"/>
        <v>0</v>
      </c>
      <c r="V281" s="248">
        <f t="shared" si="306"/>
        <v>0</v>
      </c>
    </row>
    <row r="282" spans="1:22" ht="15" x14ac:dyDescent="0.25">
      <c r="B282" s="77" t="s">
        <v>534</v>
      </c>
      <c r="C282" s="77" t="s">
        <v>298</v>
      </c>
      <c r="D282" s="79">
        <v>1745</v>
      </c>
      <c r="E282" s="79">
        <v>2055</v>
      </c>
      <c r="F282" s="79">
        <v>3765</v>
      </c>
      <c r="G282" s="79">
        <v>3315</v>
      </c>
      <c r="H282" s="79">
        <v>3010</v>
      </c>
      <c r="I282" s="248"/>
      <c r="J282" s="248">
        <v>2775</v>
      </c>
      <c r="K282" s="96"/>
      <c r="L282" s="97">
        <v>0.02</v>
      </c>
      <c r="M282" s="97">
        <f t="shared" ref="M282:P282" si="321">L282</f>
        <v>0.02</v>
      </c>
      <c r="N282" s="97">
        <f t="shared" si="321"/>
        <v>0.02</v>
      </c>
      <c r="O282" s="97">
        <f t="shared" si="321"/>
        <v>0.02</v>
      </c>
      <c r="P282" s="97">
        <f t="shared" si="321"/>
        <v>0.02</v>
      </c>
      <c r="R282" s="248">
        <f t="shared" si="320"/>
        <v>2830.5</v>
      </c>
      <c r="S282" s="248">
        <f t="shared" si="303"/>
        <v>2887.11</v>
      </c>
      <c r="T282" s="248">
        <f t="shared" si="304"/>
        <v>2944.8522000000003</v>
      </c>
      <c r="U282" s="248">
        <f t="shared" si="305"/>
        <v>3003.7492440000005</v>
      </c>
      <c r="V282" s="248">
        <f t="shared" si="306"/>
        <v>3063.8242288800006</v>
      </c>
    </row>
    <row r="283" spans="1:22" ht="15" x14ac:dyDescent="0.25">
      <c r="B283" s="77" t="s">
        <v>535</v>
      </c>
      <c r="C283" s="77" t="s">
        <v>300</v>
      </c>
      <c r="D283" s="79">
        <v>1287.6099999999999</v>
      </c>
      <c r="E283" s="79">
        <v>2497.34</v>
      </c>
      <c r="F283" s="79">
        <v>3275.66</v>
      </c>
      <c r="G283" s="79">
        <v>2627.3</v>
      </c>
      <c r="H283" s="79">
        <v>4000</v>
      </c>
      <c r="I283" s="248">
        <v>3775</v>
      </c>
      <c r="J283" s="248">
        <v>4000</v>
      </c>
      <c r="K283" s="96"/>
      <c r="L283" s="97">
        <v>0.01</v>
      </c>
      <c r="M283" s="97">
        <f t="shared" ref="M283:P283" si="322">L283</f>
        <v>0.01</v>
      </c>
      <c r="N283" s="97">
        <f t="shared" si="322"/>
        <v>0.01</v>
      </c>
      <c r="O283" s="97">
        <f t="shared" si="322"/>
        <v>0.01</v>
      </c>
      <c r="P283" s="97">
        <f t="shared" si="322"/>
        <v>0.01</v>
      </c>
      <c r="R283" s="248">
        <f t="shared" si="320"/>
        <v>4040</v>
      </c>
      <c r="S283" s="248">
        <f t="shared" si="303"/>
        <v>4080.4</v>
      </c>
      <c r="T283" s="248">
        <f t="shared" si="304"/>
        <v>4121.2039999999997</v>
      </c>
      <c r="U283" s="248">
        <f t="shared" si="305"/>
        <v>4162.4160400000001</v>
      </c>
      <c r="V283" s="248">
        <f t="shared" si="306"/>
        <v>4204.0402003999998</v>
      </c>
    </row>
    <row r="284" spans="1:22" ht="25.5" x14ac:dyDescent="0.25">
      <c r="B284" s="77" t="s">
        <v>536</v>
      </c>
      <c r="C284" s="77" t="s">
        <v>302</v>
      </c>
      <c r="D284" s="79">
        <v>420.69</v>
      </c>
      <c r="E284" s="79">
        <v>1496.2</v>
      </c>
      <c r="F284" s="79">
        <v>707.28</v>
      </c>
      <c r="G284" s="79">
        <v>570.86</v>
      </c>
      <c r="H284" s="79">
        <v>900</v>
      </c>
      <c r="I284" s="248">
        <v>673</v>
      </c>
      <c r="J284" s="248">
        <v>953</v>
      </c>
      <c r="K284" s="96"/>
      <c r="L284" s="97">
        <v>0.01</v>
      </c>
      <c r="M284" s="97">
        <f t="shared" ref="M284:P284" si="323">L284</f>
        <v>0.01</v>
      </c>
      <c r="N284" s="97">
        <f t="shared" si="323"/>
        <v>0.01</v>
      </c>
      <c r="O284" s="97">
        <f t="shared" si="323"/>
        <v>0.01</v>
      </c>
      <c r="P284" s="97">
        <f t="shared" si="323"/>
        <v>0.01</v>
      </c>
      <c r="R284" s="248">
        <f t="shared" si="320"/>
        <v>962.53</v>
      </c>
      <c r="S284" s="248">
        <f t="shared" si="303"/>
        <v>972.15530000000001</v>
      </c>
      <c r="T284" s="248">
        <f t="shared" si="304"/>
        <v>981.87685299999998</v>
      </c>
      <c r="U284" s="248">
        <f t="shared" si="305"/>
        <v>991.69562153000004</v>
      </c>
      <c r="V284" s="248">
        <f t="shared" si="306"/>
        <v>1001.6125777453001</v>
      </c>
    </row>
    <row r="285" spans="1:22" ht="25.5" x14ac:dyDescent="0.25">
      <c r="B285" s="77" t="s">
        <v>537</v>
      </c>
      <c r="C285" s="77" t="s">
        <v>304</v>
      </c>
      <c r="D285" s="79">
        <v>1998.96</v>
      </c>
      <c r="E285" s="79">
        <v>926.89</v>
      </c>
      <c r="F285" s="79">
        <v>3202.69</v>
      </c>
      <c r="G285" s="79">
        <v>2793.98</v>
      </c>
      <c r="H285" s="79">
        <v>3020</v>
      </c>
      <c r="I285" s="248">
        <v>2556</v>
      </c>
      <c r="J285" s="248">
        <v>3256</v>
      </c>
      <c r="K285" s="96"/>
      <c r="L285" s="97">
        <v>0.01</v>
      </c>
      <c r="M285" s="97">
        <f t="shared" ref="M285:P285" si="324">L285</f>
        <v>0.01</v>
      </c>
      <c r="N285" s="97">
        <f t="shared" si="324"/>
        <v>0.01</v>
      </c>
      <c r="O285" s="97">
        <f t="shared" si="324"/>
        <v>0.01</v>
      </c>
      <c r="P285" s="97">
        <f t="shared" si="324"/>
        <v>0.01</v>
      </c>
      <c r="R285" s="248">
        <f t="shared" si="320"/>
        <v>3288.56</v>
      </c>
      <c r="S285" s="248">
        <f t="shared" si="303"/>
        <v>3321.4456</v>
      </c>
      <c r="T285" s="248">
        <f t="shared" si="304"/>
        <v>3354.6600560000002</v>
      </c>
      <c r="U285" s="248">
        <f t="shared" si="305"/>
        <v>3388.2066565600003</v>
      </c>
      <c r="V285" s="248">
        <f t="shared" si="306"/>
        <v>3422.0887231256002</v>
      </c>
    </row>
    <row r="286" spans="1:22" ht="25.5" x14ac:dyDescent="0.25">
      <c r="B286" s="77" t="s">
        <v>538</v>
      </c>
      <c r="C286" s="77" t="s">
        <v>306</v>
      </c>
      <c r="D286" s="79">
        <v>46479.93</v>
      </c>
      <c r="E286" s="79">
        <v>46948.89</v>
      </c>
      <c r="F286" s="79">
        <v>59144.7</v>
      </c>
      <c r="G286" s="79">
        <v>52779.62</v>
      </c>
      <c r="H286" s="79">
        <v>62480</v>
      </c>
      <c r="I286" s="248">
        <v>51034</v>
      </c>
      <c r="J286" s="248">
        <v>66367</v>
      </c>
      <c r="K286" s="96"/>
      <c r="L286" s="97">
        <v>0.05</v>
      </c>
      <c r="M286" s="97">
        <f t="shared" ref="M286:P286" si="325">L286</f>
        <v>0.05</v>
      </c>
      <c r="N286" s="97">
        <f t="shared" si="325"/>
        <v>0.05</v>
      </c>
      <c r="O286" s="97">
        <f t="shared" si="325"/>
        <v>0.05</v>
      </c>
      <c r="P286" s="97">
        <f t="shared" si="325"/>
        <v>0.05</v>
      </c>
      <c r="R286" s="248">
        <f t="shared" si="320"/>
        <v>69685.350000000006</v>
      </c>
      <c r="S286" s="248">
        <f t="shared" si="303"/>
        <v>73169.617500000008</v>
      </c>
      <c r="T286" s="248">
        <f t="shared" si="304"/>
        <v>76828.098375000016</v>
      </c>
      <c r="U286" s="248">
        <f t="shared" si="305"/>
        <v>80669.503293750022</v>
      </c>
      <c r="V286" s="248">
        <f t="shared" si="306"/>
        <v>84702.97845843753</v>
      </c>
    </row>
    <row r="287" spans="1:22" ht="25.5" x14ac:dyDescent="0.25">
      <c r="B287" s="77" t="s">
        <v>1924</v>
      </c>
      <c r="C287" s="77" t="s">
        <v>1865</v>
      </c>
      <c r="D287" s="79">
        <v>2500</v>
      </c>
      <c r="E287" s="79">
        <v>1282.74</v>
      </c>
      <c r="F287" s="79">
        <v>11307.74</v>
      </c>
      <c r="G287" s="79">
        <v>464.29</v>
      </c>
      <c r="H287" s="79">
        <v>5500</v>
      </c>
      <c r="I287" s="248">
        <v>6333</v>
      </c>
      <c r="J287" s="248">
        <v>5048</v>
      </c>
      <c r="L287" s="97">
        <v>0</v>
      </c>
      <c r="M287" s="97">
        <f t="shared" ref="M287:P287" si="326">L287</f>
        <v>0</v>
      </c>
      <c r="N287" s="97">
        <f t="shared" si="326"/>
        <v>0</v>
      </c>
      <c r="O287" s="97">
        <f t="shared" si="326"/>
        <v>0</v>
      </c>
      <c r="P287" s="97">
        <f t="shared" si="326"/>
        <v>0</v>
      </c>
      <c r="R287" s="248">
        <f t="shared" si="320"/>
        <v>5048</v>
      </c>
      <c r="S287" s="248">
        <f t="shared" si="303"/>
        <v>5048</v>
      </c>
      <c r="T287" s="248">
        <f t="shared" si="304"/>
        <v>5048</v>
      </c>
      <c r="U287" s="248">
        <f t="shared" si="305"/>
        <v>5048</v>
      </c>
      <c r="V287" s="248">
        <f t="shared" si="306"/>
        <v>5048</v>
      </c>
    </row>
    <row r="288" spans="1:22" ht="25.5" x14ac:dyDescent="0.25">
      <c r="B288" s="77" t="s">
        <v>539</v>
      </c>
      <c r="C288" s="77" t="s">
        <v>308</v>
      </c>
      <c r="D288" s="79">
        <v>1437.93</v>
      </c>
      <c r="E288" s="79">
        <v>1440.93</v>
      </c>
      <c r="F288" s="79">
        <v>1973.65</v>
      </c>
      <c r="G288" s="79">
        <v>1563.11</v>
      </c>
      <c r="H288" s="79">
        <v>1280</v>
      </c>
      <c r="I288" s="248">
        <v>1152</v>
      </c>
      <c r="J288" s="248">
        <v>0</v>
      </c>
      <c r="K288" s="96"/>
      <c r="L288" s="97">
        <v>0.01</v>
      </c>
      <c r="M288" s="97">
        <f t="shared" ref="M288:P288" si="327">L288</f>
        <v>0.01</v>
      </c>
      <c r="N288" s="97">
        <f t="shared" si="327"/>
        <v>0.01</v>
      </c>
      <c r="O288" s="97">
        <f t="shared" si="327"/>
        <v>0.01</v>
      </c>
      <c r="P288" s="97">
        <f t="shared" si="327"/>
        <v>0.01</v>
      </c>
      <c r="R288" s="248">
        <f t="shared" si="320"/>
        <v>0</v>
      </c>
      <c r="S288" s="248">
        <f t="shared" si="303"/>
        <v>0</v>
      </c>
      <c r="T288" s="248">
        <f t="shared" si="304"/>
        <v>0</v>
      </c>
      <c r="U288" s="248">
        <f t="shared" si="305"/>
        <v>0</v>
      </c>
      <c r="V288" s="248">
        <f t="shared" si="306"/>
        <v>0</v>
      </c>
    </row>
    <row r="289" spans="1:22" ht="15" x14ac:dyDescent="0.25">
      <c r="B289" s="77" t="s">
        <v>541</v>
      </c>
      <c r="C289" s="77" t="s">
        <v>1899</v>
      </c>
      <c r="D289" s="79">
        <v>22020.51</v>
      </c>
      <c r="E289" s="79">
        <v>23472.86</v>
      </c>
      <c r="F289" s="79">
        <v>59200.61</v>
      </c>
      <c r="G289" s="79">
        <v>63651.01</v>
      </c>
      <c r="H289" s="79">
        <v>66470</v>
      </c>
      <c r="I289" s="248">
        <v>65356</v>
      </c>
      <c r="J289" s="248">
        <v>71982</v>
      </c>
      <c r="K289" s="96"/>
      <c r="L289" s="97">
        <v>0.05</v>
      </c>
      <c r="M289" s="97">
        <f t="shared" ref="M289:P289" si="328">L289</f>
        <v>0.05</v>
      </c>
      <c r="N289" s="97">
        <f t="shared" si="328"/>
        <v>0.05</v>
      </c>
      <c r="O289" s="97">
        <f t="shared" si="328"/>
        <v>0.05</v>
      </c>
      <c r="P289" s="97">
        <f t="shared" si="328"/>
        <v>0.05</v>
      </c>
      <c r="R289" s="248">
        <f t="shared" si="320"/>
        <v>75581.100000000006</v>
      </c>
      <c r="S289" s="248">
        <f t="shared" si="303"/>
        <v>79360.155000000013</v>
      </c>
      <c r="T289" s="248">
        <f t="shared" si="304"/>
        <v>83328.162750000018</v>
      </c>
      <c r="U289" s="248">
        <f t="shared" si="305"/>
        <v>87494.570887500027</v>
      </c>
      <c r="V289" s="248">
        <f t="shared" si="306"/>
        <v>91869.299431875028</v>
      </c>
    </row>
    <row r="290" spans="1:22" ht="15" x14ac:dyDescent="0.25">
      <c r="B290" s="77" t="s">
        <v>542</v>
      </c>
      <c r="C290" s="77" t="s">
        <v>312</v>
      </c>
      <c r="D290" s="79">
        <v>389</v>
      </c>
      <c r="E290" s="79">
        <v>224</v>
      </c>
      <c r="F290" s="79">
        <v>0</v>
      </c>
      <c r="G290" s="79">
        <v>324</v>
      </c>
      <c r="H290" s="79">
        <v>0</v>
      </c>
      <c r="I290" s="248">
        <v>216</v>
      </c>
      <c r="J290" s="248">
        <v>0</v>
      </c>
      <c r="K290" s="96"/>
      <c r="L290" s="97">
        <v>0.01</v>
      </c>
      <c r="M290" s="97">
        <f t="shared" ref="M290:P290" si="329">L290</f>
        <v>0.01</v>
      </c>
      <c r="N290" s="97">
        <f t="shared" si="329"/>
        <v>0.01</v>
      </c>
      <c r="O290" s="97">
        <f t="shared" si="329"/>
        <v>0.01</v>
      </c>
      <c r="P290" s="97">
        <f t="shared" si="329"/>
        <v>0.01</v>
      </c>
      <c r="R290" s="248">
        <f t="shared" si="320"/>
        <v>0</v>
      </c>
      <c r="S290" s="248">
        <f t="shared" si="303"/>
        <v>0</v>
      </c>
      <c r="T290" s="248">
        <f t="shared" si="304"/>
        <v>0</v>
      </c>
      <c r="U290" s="248">
        <f t="shared" si="305"/>
        <v>0</v>
      </c>
      <c r="V290" s="248">
        <f t="shared" si="306"/>
        <v>0</v>
      </c>
    </row>
    <row r="291" spans="1:22" ht="15" x14ac:dyDescent="0.25">
      <c r="B291" s="77" t="s">
        <v>543</v>
      </c>
      <c r="C291" s="77" t="s">
        <v>314</v>
      </c>
      <c r="D291" s="79">
        <v>5056.34</v>
      </c>
      <c r="E291" s="79">
        <v>3906.51</v>
      </c>
      <c r="F291" s="79">
        <v>4489.58</v>
      </c>
      <c r="G291" s="79">
        <v>2959.51</v>
      </c>
      <c r="H291" s="79">
        <v>4350</v>
      </c>
      <c r="I291" s="248">
        <v>4877</v>
      </c>
      <c r="J291" s="248">
        <v>6438</v>
      </c>
      <c r="K291" s="96"/>
      <c r="L291" s="97">
        <v>0.01</v>
      </c>
      <c r="M291" s="97">
        <f t="shared" ref="M291:P291" si="330">L291</f>
        <v>0.01</v>
      </c>
      <c r="N291" s="97">
        <f t="shared" si="330"/>
        <v>0.01</v>
      </c>
      <c r="O291" s="97">
        <f t="shared" si="330"/>
        <v>0.01</v>
      </c>
      <c r="P291" s="97">
        <f t="shared" si="330"/>
        <v>0.01</v>
      </c>
      <c r="R291" s="248">
        <f t="shared" si="320"/>
        <v>6502.38</v>
      </c>
      <c r="S291" s="248">
        <f t="shared" si="303"/>
        <v>6567.4038</v>
      </c>
      <c r="T291" s="248">
        <f t="shared" si="304"/>
        <v>6633.0778380000002</v>
      </c>
      <c r="U291" s="248">
        <f t="shared" si="305"/>
        <v>6699.4086163800002</v>
      </c>
      <c r="V291" s="248">
        <f t="shared" si="306"/>
        <v>6766.4027025437999</v>
      </c>
    </row>
    <row r="292" spans="1:22" ht="15" x14ac:dyDescent="0.25">
      <c r="B292" s="77" t="s">
        <v>544</v>
      </c>
      <c r="C292" s="77" t="s">
        <v>316</v>
      </c>
      <c r="D292" s="79">
        <v>161.69</v>
      </c>
      <c r="E292" s="79">
        <v>310.83</v>
      </c>
      <c r="F292" s="79">
        <v>2378.9299999999998</v>
      </c>
      <c r="G292" s="79">
        <v>90</v>
      </c>
      <c r="H292" s="79">
        <v>1300</v>
      </c>
      <c r="I292" s="248">
        <v>85</v>
      </c>
      <c r="J292" s="248">
        <v>1349</v>
      </c>
      <c r="K292" s="96"/>
      <c r="L292" s="97">
        <v>0.01</v>
      </c>
      <c r="M292" s="97">
        <f t="shared" ref="M292:P292" si="331">L292</f>
        <v>0.01</v>
      </c>
      <c r="N292" s="97">
        <f t="shared" si="331"/>
        <v>0.01</v>
      </c>
      <c r="O292" s="97">
        <f t="shared" si="331"/>
        <v>0.01</v>
      </c>
      <c r="P292" s="97">
        <f t="shared" si="331"/>
        <v>0.01</v>
      </c>
      <c r="R292" s="248">
        <f t="shared" si="320"/>
        <v>1362.49</v>
      </c>
      <c r="S292" s="248">
        <f t="shared" si="303"/>
        <v>1376.1149</v>
      </c>
      <c r="T292" s="248">
        <f t="shared" si="304"/>
        <v>1389.876049</v>
      </c>
      <c r="U292" s="248">
        <f t="shared" si="305"/>
        <v>1403.7748094900001</v>
      </c>
      <c r="V292" s="248">
        <f t="shared" si="306"/>
        <v>1417.8125575849001</v>
      </c>
    </row>
    <row r="293" spans="1:22" ht="15" x14ac:dyDescent="0.25">
      <c r="B293" s="77" t="s">
        <v>545</v>
      </c>
      <c r="C293" s="77" t="s">
        <v>2026</v>
      </c>
      <c r="D293" s="79">
        <v>4255.01</v>
      </c>
      <c r="E293" s="79">
        <v>3595.73</v>
      </c>
      <c r="F293" s="79">
        <v>5858.17</v>
      </c>
      <c r="G293" s="79">
        <v>5498.01</v>
      </c>
      <c r="H293" s="79">
        <v>5670</v>
      </c>
      <c r="I293" s="248">
        <v>5468</v>
      </c>
      <c r="J293" s="248">
        <v>6099</v>
      </c>
      <c r="K293" s="96"/>
      <c r="L293" s="97">
        <v>0.01</v>
      </c>
      <c r="M293" s="97">
        <f t="shared" ref="M293:P293" si="332">L293</f>
        <v>0.01</v>
      </c>
      <c r="N293" s="97">
        <f t="shared" si="332"/>
        <v>0.01</v>
      </c>
      <c r="O293" s="97">
        <f t="shared" si="332"/>
        <v>0.01</v>
      </c>
      <c r="P293" s="97">
        <f t="shared" si="332"/>
        <v>0.01</v>
      </c>
      <c r="R293" s="248">
        <f t="shared" si="320"/>
        <v>6159.99</v>
      </c>
      <c r="S293" s="248">
        <f t="shared" si="303"/>
        <v>6221.5898999999999</v>
      </c>
      <c r="T293" s="248">
        <f t="shared" si="304"/>
        <v>6283.8057989999998</v>
      </c>
      <c r="U293" s="248">
        <f t="shared" si="305"/>
        <v>6346.6438569900001</v>
      </c>
      <c r="V293" s="248">
        <f t="shared" si="306"/>
        <v>6410.1102955598999</v>
      </c>
    </row>
    <row r="294" spans="1:22" ht="15" x14ac:dyDescent="0.25">
      <c r="B294" s="77" t="s">
        <v>546</v>
      </c>
      <c r="C294" s="77" t="s">
        <v>321</v>
      </c>
      <c r="D294" s="79">
        <v>451.33</v>
      </c>
      <c r="E294" s="79">
        <v>454.58</v>
      </c>
      <c r="F294" s="79">
        <v>819.22</v>
      </c>
      <c r="G294" s="79">
        <v>691.62</v>
      </c>
      <c r="H294" s="79">
        <v>710</v>
      </c>
      <c r="I294" s="248">
        <v>817</v>
      </c>
      <c r="J294" s="248">
        <v>751</v>
      </c>
      <c r="K294" s="96"/>
      <c r="L294" s="97">
        <v>0.01</v>
      </c>
      <c r="M294" s="97">
        <f t="shared" ref="M294:P294" si="333">L294</f>
        <v>0.01</v>
      </c>
      <c r="N294" s="97">
        <f t="shared" si="333"/>
        <v>0.01</v>
      </c>
      <c r="O294" s="97">
        <f t="shared" si="333"/>
        <v>0.01</v>
      </c>
      <c r="P294" s="97">
        <f t="shared" si="333"/>
        <v>0.01</v>
      </c>
      <c r="R294" s="248">
        <f t="shared" si="320"/>
        <v>758.51</v>
      </c>
      <c r="S294" s="248">
        <f t="shared" si="303"/>
        <v>766.0951</v>
      </c>
      <c r="T294" s="248">
        <f t="shared" si="304"/>
        <v>773.75605099999996</v>
      </c>
      <c r="U294" s="248">
        <f t="shared" si="305"/>
        <v>781.49361150999994</v>
      </c>
      <c r="V294" s="248">
        <f t="shared" si="306"/>
        <v>789.30854762509989</v>
      </c>
    </row>
    <row r="295" spans="1:22" ht="15" x14ac:dyDescent="0.25">
      <c r="B295" s="77" t="s">
        <v>547</v>
      </c>
      <c r="C295" s="77" t="s">
        <v>323</v>
      </c>
      <c r="D295" s="79">
        <v>37.9</v>
      </c>
      <c r="E295" s="79">
        <v>86.85</v>
      </c>
      <c r="F295" s="79">
        <v>0</v>
      </c>
      <c r="G295" s="79">
        <v>95.8</v>
      </c>
      <c r="H295" s="79">
        <v>0</v>
      </c>
      <c r="I295" s="248">
        <v>68</v>
      </c>
      <c r="J295" s="248">
        <v>0</v>
      </c>
      <c r="L295" s="97">
        <v>0.01</v>
      </c>
      <c r="M295" s="97">
        <f t="shared" ref="M295:P295" si="334">L295</f>
        <v>0.01</v>
      </c>
      <c r="N295" s="97">
        <f t="shared" si="334"/>
        <v>0.01</v>
      </c>
      <c r="O295" s="97">
        <f t="shared" si="334"/>
        <v>0.01</v>
      </c>
      <c r="P295" s="97">
        <f t="shared" si="334"/>
        <v>0.01</v>
      </c>
      <c r="R295" s="248">
        <f t="shared" si="320"/>
        <v>0</v>
      </c>
      <c r="S295" s="248">
        <f t="shared" si="303"/>
        <v>0</v>
      </c>
      <c r="T295" s="248">
        <f t="shared" si="304"/>
        <v>0</v>
      </c>
      <c r="U295" s="248">
        <f t="shared" si="305"/>
        <v>0</v>
      </c>
      <c r="V295" s="248">
        <f t="shared" si="306"/>
        <v>0</v>
      </c>
    </row>
    <row r="296" spans="1:22" ht="15" x14ac:dyDescent="0.25">
      <c r="B296" s="77" t="s">
        <v>548</v>
      </c>
      <c r="C296" s="77" t="s">
        <v>325</v>
      </c>
      <c r="D296" s="79">
        <v>1000</v>
      </c>
      <c r="E296" s="79">
        <v>2000</v>
      </c>
      <c r="F296" s="79">
        <v>3500</v>
      </c>
      <c r="G296" s="79">
        <v>3500</v>
      </c>
      <c r="H296" s="79">
        <v>2500</v>
      </c>
      <c r="I296" s="248">
        <v>2000</v>
      </c>
      <c r="J296" s="248">
        <v>1500</v>
      </c>
      <c r="K296" s="96"/>
      <c r="L296" s="97">
        <v>0.01</v>
      </c>
      <c r="M296" s="97">
        <f t="shared" ref="M296:P296" si="335">L296</f>
        <v>0.01</v>
      </c>
      <c r="N296" s="97">
        <f t="shared" si="335"/>
        <v>0.01</v>
      </c>
      <c r="O296" s="97">
        <f t="shared" si="335"/>
        <v>0.01</v>
      </c>
      <c r="P296" s="97">
        <f t="shared" si="335"/>
        <v>0.01</v>
      </c>
      <c r="R296" s="248">
        <f t="shared" si="320"/>
        <v>1515</v>
      </c>
      <c r="S296" s="248">
        <f t="shared" si="303"/>
        <v>1530.15</v>
      </c>
      <c r="T296" s="248">
        <f t="shared" si="304"/>
        <v>1545.4515000000001</v>
      </c>
      <c r="U296" s="248">
        <f t="shared" si="305"/>
        <v>1560.9060150000003</v>
      </c>
      <c r="V296" s="248">
        <f t="shared" si="306"/>
        <v>1576.5150751500003</v>
      </c>
    </row>
    <row r="297" spans="1:22" ht="15" x14ac:dyDescent="0.25">
      <c r="B297" s="77" t="s">
        <v>549</v>
      </c>
      <c r="C297" s="77" t="s">
        <v>327</v>
      </c>
      <c r="D297" s="79">
        <v>306.60000000000002</v>
      </c>
      <c r="E297" s="79">
        <v>93.36</v>
      </c>
      <c r="F297" s="79">
        <v>73.08</v>
      </c>
      <c r="G297" s="79">
        <v>190.44</v>
      </c>
      <c r="H297" s="79">
        <v>200</v>
      </c>
      <c r="I297" s="248">
        <v>195</v>
      </c>
      <c r="J297" s="248">
        <v>200</v>
      </c>
      <c r="K297" s="96"/>
      <c r="L297" s="97">
        <v>0.01</v>
      </c>
      <c r="M297" s="97">
        <f t="shared" ref="M297:P297" si="336">L297</f>
        <v>0.01</v>
      </c>
      <c r="N297" s="97">
        <f t="shared" si="336"/>
        <v>0.01</v>
      </c>
      <c r="O297" s="97">
        <f t="shared" si="336"/>
        <v>0.01</v>
      </c>
      <c r="P297" s="97">
        <f t="shared" si="336"/>
        <v>0.01</v>
      </c>
      <c r="R297" s="248">
        <f t="shared" si="320"/>
        <v>202</v>
      </c>
      <c r="S297" s="248">
        <f t="shared" si="303"/>
        <v>204.02</v>
      </c>
      <c r="T297" s="248">
        <f t="shared" si="304"/>
        <v>206.06020000000001</v>
      </c>
      <c r="U297" s="248">
        <f t="shared" si="305"/>
        <v>208.120802</v>
      </c>
      <c r="V297" s="248">
        <f t="shared" si="306"/>
        <v>210.20201001999999</v>
      </c>
    </row>
    <row r="298" spans="1:22" x14ac:dyDescent="0.2">
      <c r="A298" s="350" t="s">
        <v>2027</v>
      </c>
      <c r="B298" s="350"/>
      <c r="C298" s="350"/>
      <c r="D298" s="102">
        <f t="shared" ref="D298:J298" si="337">SUM(D278:D297)</f>
        <v>330606.29000000004</v>
      </c>
      <c r="E298" s="102">
        <f t="shared" si="337"/>
        <v>344638.86</v>
      </c>
      <c r="F298" s="102">
        <f t="shared" si="337"/>
        <v>568034.55000000005</v>
      </c>
      <c r="G298" s="102">
        <f t="shared" si="337"/>
        <v>519820.41999999987</v>
      </c>
      <c r="H298" s="102">
        <f t="shared" si="337"/>
        <v>551580</v>
      </c>
      <c r="I298" s="102">
        <f t="shared" si="337"/>
        <v>528620</v>
      </c>
      <c r="J298" s="102">
        <f t="shared" si="337"/>
        <v>622760</v>
      </c>
      <c r="K298" s="96"/>
      <c r="L298" s="97"/>
      <c r="M298" s="97"/>
      <c r="N298" s="97"/>
      <c r="O298" s="97"/>
      <c r="P298" s="97"/>
      <c r="R298" s="102">
        <f t="shared" ref="R298:V298" si="338">SUM(R278:R297)</f>
        <v>643431.67000000004</v>
      </c>
      <c r="S298" s="102">
        <f t="shared" si="338"/>
        <v>664856.37490000017</v>
      </c>
      <c r="T298" s="102">
        <f t="shared" si="338"/>
        <v>687063.563005</v>
      </c>
      <c r="U298" s="102">
        <f t="shared" si="338"/>
        <v>710083.91122873011</v>
      </c>
      <c r="V298" s="102">
        <f t="shared" si="338"/>
        <v>733949.37923618779</v>
      </c>
    </row>
    <row r="299" spans="1:22" ht="15" x14ac:dyDescent="0.25">
      <c r="A299" s="348" t="s">
        <v>2020</v>
      </c>
      <c r="B299" s="348"/>
      <c r="C299" s="348"/>
      <c r="I299" s="248"/>
      <c r="J299" s="248"/>
      <c r="K299" s="96"/>
      <c r="L299" s="97"/>
      <c r="M299" s="97"/>
      <c r="N299" s="97"/>
      <c r="O299" s="97"/>
      <c r="P299" s="97"/>
      <c r="R299" s="248"/>
      <c r="S299" s="248"/>
      <c r="T299" s="248"/>
      <c r="U299" s="248"/>
      <c r="V299" s="248"/>
    </row>
    <row r="300" spans="1:22" ht="15" x14ac:dyDescent="0.25">
      <c r="B300" s="77" t="s">
        <v>2193</v>
      </c>
      <c r="C300" s="77" t="s">
        <v>1884</v>
      </c>
      <c r="D300" s="79">
        <v>0</v>
      </c>
      <c r="E300" s="79">
        <v>3464.5</v>
      </c>
      <c r="F300" s="79">
        <v>975</v>
      </c>
      <c r="G300" s="79">
        <v>0</v>
      </c>
      <c r="H300" s="79">
        <v>0</v>
      </c>
      <c r="I300" s="248"/>
      <c r="J300" s="248"/>
      <c r="L300" s="97"/>
      <c r="M300" s="97"/>
      <c r="N300" s="97"/>
      <c r="O300" s="97"/>
      <c r="P300" s="97"/>
      <c r="R300" s="248"/>
      <c r="S300" s="248"/>
      <c r="T300" s="248"/>
      <c r="U300" s="248"/>
      <c r="V300" s="248"/>
    </row>
    <row r="301" spans="1:22" ht="15" x14ac:dyDescent="0.25">
      <c r="B301" s="77" t="s">
        <v>550</v>
      </c>
      <c r="C301" s="77" t="s">
        <v>262</v>
      </c>
      <c r="D301" s="79">
        <v>255.98</v>
      </c>
      <c r="E301" s="79">
        <v>464.71</v>
      </c>
      <c r="F301" s="79">
        <v>864.87</v>
      </c>
      <c r="G301" s="79">
        <v>179.21</v>
      </c>
      <c r="H301" s="79">
        <v>1000</v>
      </c>
      <c r="I301" s="248">
        <v>1000</v>
      </c>
      <c r="J301" s="248">
        <v>800</v>
      </c>
      <c r="K301" s="96"/>
      <c r="L301" s="97">
        <v>0.01</v>
      </c>
      <c r="M301" s="97">
        <f t="shared" ref="M301:P301" si="339">L301</f>
        <v>0.01</v>
      </c>
      <c r="N301" s="97">
        <f t="shared" si="339"/>
        <v>0.01</v>
      </c>
      <c r="O301" s="97">
        <f t="shared" si="339"/>
        <v>0.01</v>
      </c>
      <c r="P301" s="97">
        <f t="shared" si="339"/>
        <v>0.01</v>
      </c>
      <c r="R301" s="248">
        <f t="shared" ref="R301:R306" si="340">J301*(1+L301)</f>
        <v>808</v>
      </c>
      <c r="S301" s="248">
        <f t="shared" si="303"/>
        <v>816.08</v>
      </c>
      <c r="T301" s="248">
        <f t="shared" si="304"/>
        <v>824.24080000000004</v>
      </c>
      <c r="U301" s="248">
        <f t="shared" si="305"/>
        <v>832.48320799999999</v>
      </c>
      <c r="V301" s="248">
        <f t="shared" si="306"/>
        <v>840.80804007999996</v>
      </c>
    </row>
    <row r="302" spans="1:22" ht="15" x14ac:dyDescent="0.25">
      <c r="B302" s="77" t="s">
        <v>2475</v>
      </c>
      <c r="C302" s="77" t="s">
        <v>787</v>
      </c>
      <c r="D302" s="79">
        <v>0</v>
      </c>
      <c r="E302" s="79">
        <v>0</v>
      </c>
      <c r="F302" s="79">
        <v>0</v>
      </c>
      <c r="G302" s="79">
        <v>0</v>
      </c>
      <c r="H302" s="79">
        <v>0</v>
      </c>
      <c r="I302" s="248">
        <v>60</v>
      </c>
      <c r="J302" s="248">
        <v>0</v>
      </c>
      <c r="K302" s="96"/>
      <c r="L302" s="97">
        <v>0.01</v>
      </c>
      <c r="M302" s="97">
        <f t="shared" ref="M302:P302" si="341">L302</f>
        <v>0.01</v>
      </c>
      <c r="N302" s="97">
        <f t="shared" si="341"/>
        <v>0.01</v>
      </c>
      <c r="O302" s="97">
        <f t="shared" si="341"/>
        <v>0.01</v>
      </c>
      <c r="P302" s="97">
        <f t="shared" si="341"/>
        <v>0.01</v>
      </c>
      <c r="R302" s="248">
        <f t="shared" si="340"/>
        <v>0</v>
      </c>
      <c r="S302" s="248">
        <f t="shared" si="303"/>
        <v>0</v>
      </c>
      <c r="T302" s="248">
        <f t="shared" si="304"/>
        <v>0</v>
      </c>
      <c r="U302" s="248">
        <f t="shared" si="305"/>
        <v>0</v>
      </c>
      <c r="V302" s="248">
        <f t="shared" si="306"/>
        <v>0</v>
      </c>
    </row>
    <row r="303" spans="1:22" ht="15" x14ac:dyDescent="0.25">
      <c r="B303" s="77" t="s">
        <v>551</v>
      </c>
      <c r="C303" s="77" t="s">
        <v>420</v>
      </c>
      <c r="D303" s="79">
        <v>1519.18</v>
      </c>
      <c r="E303" s="79">
        <v>1297.8</v>
      </c>
      <c r="F303" s="79">
        <v>1660.72</v>
      </c>
      <c r="G303" s="79">
        <v>2113.52</v>
      </c>
      <c r="H303" s="79">
        <v>2400</v>
      </c>
      <c r="I303" s="248">
        <v>2400</v>
      </c>
      <c r="J303" s="248">
        <v>2400</v>
      </c>
      <c r="K303" s="96"/>
      <c r="L303" s="97">
        <v>0.01</v>
      </c>
      <c r="M303" s="97">
        <f t="shared" ref="M303:P303" si="342">L303</f>
        <v>0.01</v>
      </c>
      <c r="N303" s="97">
        <f t="shared" si="342"/>
        <v>0.01</v>
      </c>
      <c r="O303" s="97">
        <f t="shared" si="342"/>
        <v>0.01</v>
      </c>
      <c r="P303" s="97">
        <f t="shared" si="342"/>
        <v>0.01</v>
      </c>
      <c r="R303" s="248">
        <f t="shared" si="340"/>
        <v>2424</v>
      </c>
      <c r="S303" s="248">
        <f t="shared" si="303"/>
        <v>2448.2400000000002</v>
      </c>
      <c r="T303" s="248">
        <f t="shared" si="304"/>
        <v>2472.7224000000001</v>
      </c>
      <c r="U303" s="248">
        <f t="shared" si="305"/>
        <v>2497.4496240000003</v>
      </c>
      <c r="V303" s="248">
        <f t="shared" si="306"/>
        <v>2522.4241202400003</v>
      </c>
    </row>
    <row r="304" spans="1:22" ht="15" x14ac:dyDescent="0.25">
      <c r="B304" s="77" t="s">
        <v>552</v>
      </c>
      <c r="C304" s="77" t="s">
        <v>422</v>
      </c>
      <c r="D304" s="79">
        <v>3559.72</v>
      </c>
      <c r="E304" s="79">
        <v>3828</v>
      </c>
      <c r="F304" s="79">
        <v>3560.2</v>
      </c>
      <c r="G304" s="79">
        <v>5202.7700000000004</v>
      </c>
      <c r="H304" s="79">
        <v>5000</v>
      </c>
      <c r="I304" s="248">
        <v>5000</v>
      </c>
      <c r="J304" s="248">
        <v>5000</v>
      </c>
      <c r="K304" s="96"/>
      <c r="L304" s="97">
        <v>0.02</v>
      </c>
      <c r="M304" s="97">
        <f t="shared" ref="M304:P304" si="343">L304</f>
        <v>0.02</v>
      </c>
      <c r="N304" s="97">
        <f t="shared" si="343"/>
        <v>0.02</v>
      </c>
      <c r="O304" s="97">
        <f t="shared" si="343"/>
        <v>0.02</v>
      </c>
      <c r="P304" s="97">
        <f t="shared" si="343"/>
        <v>0.02</v>
      </c>
      <c r="R304" s="248">
        <f t="shared" si="340"/>
        <v>5100</v>
      </c>
      <c r="S304" s="248">
        <f t="shared" si="303"/>
        <v>5202</v>
      </c>
      <c r="T304" s="248">
        <f t="shared" si="304"/>
        <v>5306.04</v>
      </c>
      <c r="U304" s="248">
        <f t="shared" si="305"/>
        <v>5412.1607999999997</v>
      </c>
      <c r="V304" s="248">
        <f t="shared" si="306"/>
        <v>5520.4040159999995</v>
      </c>
    </row>
    <row r="305" spans="1:22" ht="15" x14ac:dyDescent="0.25">
      <c r="B305" s="77" t="s">
        <v>553</v>
      </c>
      <c r="C305" s="77" t="s">
        <v>330</v>
      </c>
      <c r="D305" s="79">
        <v>3805.71</v>
      </c>
      <c r="E305" s="79">
        <v>3192.11</v>
      </c>
      <c r="F305" s="79">
        <v>929.33</v>
      </c>
      <c r="G305" s="79">
        <v>3117.34</v>
      </c>
      <c r="H305" s="79">
        <v>2000</v>
      </c>
      <c r="I305" s="248">
        <v>2340</v>
      </c>
      <c r="J305" s="248">
        <v>2200</v>
      </c>
      <c r="K305" s="96"/>
      <c r="L305" s="97">
        <v>0.01</v>
      </c>
      <c r="M305" s="97">
        <f t="shared" ref="M305:P305" si="344">L305</f>
        <v>0.01</v>
      </c>
      <c r="N305" s="97">
        <f t="shared" si="344"/>
        <v>0.01</v>
      </c>
      <c r="O305" s="97">
        <f t="shared" si="344"/>
        <v>0.01</v>
      </c>
      <c r="P305" s="97">
        <f t="shared" si="344"/>
        <v>0.01</v>
      </c>
      <c r="R305" s="248">
        <f t="shared" si="340"/>
        <v>2222</v>
      </c>
      <c r="S305" s="248">
        <f t="shared" si="303"/>
        <v>2244.2199999999998</v>
      </c>
      <c r="T305" s="248">
        <f t="shared" si="304"/>
        <v>2266.6621999999998</v>
      </c>
      <c r="U305" s="248">
        <f t="shared" si="305"/>
        <v>2289.3288219999999</v>
      </c>
      <c r="V305" s="248">
        <f t="shared" si="306"/>
        <v>2312.2221102200001</v>
      </c>
    </row>
    <row r="306" spans="1:22" ht="15" x14ac:dyDescent="0.25">
      <c r="B306" s="77" t="s">
        <v>555</v>
      </c>
      <c r="C306" s="77" t="s">
        <v>556</v>
      </c>
      <c r="D306" s="79">
        <v>38687.360000000001</v>
      </c>
      <c r="E306" s="79">
        <v>37008.9</v>
      </c>
      <c r="F306" s="79">
        <v>46520.84</v>
      </c>
      <c r="G306" s="79">
        <v>39801.26</v>
      </c>
      <c r="H306" s="79">
        <v>38030</v>
      </c>
      <c r="I306" s="248">
        <v>38401</v>
      </c>
      <c r="J306" s="248">
        <v>38030</v>
      </c>
      <c r="K306" s="96"/>
      <c r="L306" s="97">
        <v>0.01</v>
      </c>
      <c r="M306" s="97">
        <f t="shared" ref="M306:P306" si="345">L306</f>
        <v>0.01</v>
      </c>
      <c r="N306" s="97">
        <f t="shared" si="345"/>
        <v>0.01</v>
      </c>
      <c r="O306" s="97">
        <f t="shared" si="345"/>
        <v>0.01</v>
      </c>
      <c r="P306" s="97">
        <f t="shared" si="345"/>
        <v>0.01</v>
      </c>
      <c r="R306" s="248">
        <f t="shared" si="340"/>
        <v>38410.300000000003</v>
      </c>
      <c r="S306" s="248">
        <f t="shared" si="303"/>
        <v>38794.403000000006</v>
      </c>
      <c r="T306" s="248">
        <f t="shared" si="304"/>
        <v>39182.347030000004</v>
      </c>
      <c r="U306" s="248">
        <f t="shared" si="305"/>
        <v>39574.170500300002</v>
      </c>
      <c r="V306" s="248">
        <f t="shared" si="306"/>
        <v>39969.912205303001</v>
      </c>
    </row>
    <row r="307" spans="1:22" x14ac:dyDescent="0.2">
      <c r="A307" s="350" t="s">
        <v>2021</v>
      </c>
      <c r="B307" s="350"/>
      <c r="C307" s="350"/>
      <c r="D307" s="102">
        <f t="shared" ref="D307:J307" si="346">SUM(D300:D306)</f>
        <v>47827.95</v>
      </c>
      <c r="E307" s="102">
        <f t="shared" si="346"/>
        <v>49256.020000000004</v>
      </c>
      <c r="F307" s="102">
        <f t="shared" si="346"/>
        <v>54510.96</v>
      </c>
      <c r="G307" s="102">
        <f t="shared" si="346"/>
        <v>50414.100000000006</v>
      </c>
      <c r="H307" s="102">
        <f t="shared" si="346"/>
        <v>48430</v>
      </c>
      <c r="I307" s="102">
        <f t="shared" si="346"/>
        <v>49201</v>
      </c>
      <c r="J307" s="102">
        <f t="shared" si="346"/>
        <v>48430</v>
      </c>
      <c r="K307" s="96"/>
      <c r="L307" s="97"/>
      <c r="M307" s="97"/>
      <c r="N307" s="97"/>
      <c r="O307" s="97"/>
      <c r="P307" s="97"/>
      <c r="R307" s="102">
        <f t="shared" ref="R307:V307" si="347">SUM(R300:R306)</f>
        <v>48964.3</v>
      </c>
      <c r="S307" s="102">
        <f t="shared" si="347"/>
        <v>49504.943000000007</v>
      </c>
      <c r="T307" s="102">
        <f t="shared" si="347"/>
        <v>50052.012430000002</v>
      </c>
      <c r="U307" s="102">
        <f t="shared" si="347"/>
        <v>50605.592954300002</v>
      </c>
      <c r="V307" s="102">
        <f t="shared" si="347"/>
        <v>51165.770491843003</v>
      </c>
    </row>
    <row r="308" spans="1:22" ht="15" x14ac:dyDescent="0.25">
      <c r="A308" s="348" t="s">
        <v>2028</v>
      </c>
      <c r="B308" s="348"/>
      <c r="C308" s="348"/>
      <c r="I308" s="248"/>
      <c r="J308" s="248"/>
      <c r="L308" s="97"/>
      <c r="M308" s="97"/>
      <c r="N308" s="97"/>
      <c r="O308" s="97"/>
      <c r="P308" s="97"/>
      <c r="R308" s="248"/>
      <c r="S308" s="248"/>
      <c r="T308" s="248"/>
      <c r="U308" s="248"/>
      <c r="V308" s="248"/>
    </row>
    <row r="309" spans="1:22" ht="15" x14ac:dyDescent="0.25">
      <c r="B309" s="77" t="s">
        <v>557</v>
      </c>
      <c r="C309" s="77" t="s">
        <v>558</v>
      </c>
      <c r="D309" s="79">
        <v>112171.98</v>
      </c>
      <c r="E309" s="79">
        <v>140703.98000000001</v>
      </c>
      <c r="F309" s="79">
        <v>120970.42</v>
      </c>
      <c r="G309" s="79">
        <v>172467.79</v>
      </c>
      <c r="H309" s="79">
        <v>157000</v>
      </c>
      <c r="I309" s="248">
        <v>172460</v>
      </c>
      <c r="J309" s="248">
        <f>157000+15500</f>
        <v>172500</v>
      </c>
      <c r="K309" s="96"/>
      <c r="L309" s="97">
        <v>0.01</v>
      </c>
      <c r="M309" s="97">
        <f t="shared" ref="M309:P309" si="348">L309</f>
        <v>0.01</v>
      </c>
      <c r="N309" s="97">
        <f t="shared" si="348"/>
        <v>0.01</v>
      </c>
      <c r="O309" s="97">
        <f t="shared" si="348"/>
        <v>0.01</v>
      </c>
      <c r="P309" s="97">
        <f t="shared" si="348"/>
        <v>0.01</v>
      </c>
      <c r="R309" s="248">
        <f>J309*(1+L309)</f>
        <v>174225</v>
      </c>
      <c r="S309" s="248">
        <f t="shared" si="303"/>
        <v>175967.25</v>
      </c>
      <c r="T309" s="248">
        <f t="shared" si="304"/>
        <v>177726.92250000002</v>
      </c>
      <c r="U309" s="248">
        <f t="shared" si="305"/>
        <v>179504.19172500001</v>
      </c>
      <c r="V309" s="248">
        <f t="shared" si="306"/>
        <v>181299.23364225001</v>
      </c>
    </row>
    <row r="310" spans="1:22" ht="15" x14ac:dyDescent="0.25">
      <c r="B310" s="77" t="s">
        <v>559</v>
      </c>
      <c r="C310" s="77" t="s">
        <v>338</v>
      </c>
      <c r="D310" s="79">
        <v>51</v>
      </c>
      <c r="E310" s="79">
        <v>0</v>
      </c>
      <c r="F310" s="79">
        <v>7</v>
      </c>
      <c r="G310" s="79">
        <v>68.91</v>
      </c>
      <c r="H310" s="79">
        <v>0</v>
      </c>
      <c r="I310" s="248"/>
      <c r="J310" s="248">
        <v>3865</v>
      </c>
      <c r="K310" s="96"/>
      <c r="L310" s="97">
        <v>0.01</v>
      </c>
      <c r="M310" s="97">
        <f t="shared" ref="M310:P310" si="349">L310</f>
        <v>0.01</v>
      </c>
      <c r="N310" s="97">
        <f t="shared" si="349"/>
        <v>0.01</v>
      </c>
      <c r="O310" s="97">
        <f t="shared" si="349"/>
        <v>0.01</v>
      </c>
      <c r="P310" s="97">
        <f t="shared" si="349"/>
        <v>0.01</v>
      </c>
      <c r="R310" s="248">
        <f>J310*(1+L310)</f>
        <v>3903.65</v>
      </c>
      <c r="S310" s="248">
        <f t="shared" si="303"/>
        <v>3942.6865000000003</v>
      </c>
      <c r="T310" s="248">
        <f t="shared" si="304"/>
        <v>3982.1133650000002</v>
      </c>
      <c r="U310" s="248">
        <f t="shared" si="305"/>
        <v>4021.93449865</v>
      </c>
      <c r="V310" s="248">
        <f t="shared" si="306"/>
        <v>4062.1538436364999</v>
      </c>
    </row>
    <row r="311" spans="1:22" ht="15" x14ac:dyDescent="0.25">
      <c r="B311" s="77" t="s">
        <v>560</v>
      </c>
      <c r="C311" s="77" t="s">
        <v>561</v>
      </c>
      <c r="D311" s="79">
        <v>74320.490000000005</v>
      </c>
      <c r="E311" s="79">
        <v>53014.27</v>
      </c>
      <c r="F311" s="79">
        <v>54343.71</v>
      </c>
      <c r="G311" s="79">
        <v>62059.59</v>
      </c>
      <c r="H311" s="79">
        <v>62500</v>
      </c>
      <c r="I311" s="248">
        <v>75000</v>
      </c>
      <c r="J311" s="248">
        <v>62500</v>
      </c>
      <c r="L311" s="97">
        <v>0.01</v>
      </c>
      <c r="M311" s="97">
        <f t="shared" ref="M311:P311" si="350">L311</f>
        <v>0.01</v>
      </c>
      <c r="N311" s="97">
        <f t="shared" si="350"/>
        <v>0.01</v>
      </c>
      <c r="O311" s="97">
        <f t="shared" si="350"/>
        <v>0.01</v>
      </c>
      <c r="P311" s="97">
        <f t="shared" si="350"/>
        <v>0.01</v>
      </c>
      <c r="R311" s="248">
        <f>J311*(1+L311)</f>
        <v>63125</v>
      </c>
      <c r="S311" s="248">
        <f t="shared" si="303"/>
        <v>63756.25</v>
      </c>
      <c r="T311" s="248">
        <f t="shared" si="304"/>
        <v>64393.8125</v>
      </c>
      <c r="U311" s="248">
        <f t="shared" si="305"/>
        <v>65037.750625000001</v>
      </c>
      <c r="V311" s="248">
        <f t="shared" si="306"/>
        <v>65688.128131250007</v>
      </c>
    </row>
    <row r="312" spans="1:22" x14ac:dyDescent="0.2">
      <c r="A312" s="350" t="s">
        <v>2029</v>
      </c>
      <c r="B312" s="350"/>
      <c r="C312" s="350"/>
      <c r="D312" s="102">
        <f t="shared" ref="D312:J312" si="351">SUM(D309:D311)</f>
        <v>186543.47</v>
      </c>
      <c r="E312" s="102">
        <f t="shared" si="351"/>
        <v>193718.25</v>
      </c>
      <c r="F312" s="102">
        <f t="shared" si="351"/>
        <v>175321.13</v>
      </c>
      <c r="G312" s="102">
        <f t="shared" si="351"/>
        <v>234596.29</v>
      </c>
      <c r="H312" s="102">
        <f t="shared" si="351"/>
        <v>219500</v>
      </c>
      <c r="I312" s="102">
        <f t="shared" si="351"/>
        <v>247460</v>
      </c>
      <c r="J312" s="102">
        <f t="shared" si="351"/>
        <v>238865</v>
      </c>
      <c r="K312" s="96"/>
      <c r="L312" s="97"/>
      <c r="M312" s="97"/>
      <c r="N312" s="97"/>
      <c r="O312" s="97"/>
      <c r="P312" s="97"/>
      <c r="R312" s="102">
        <f t="shared" ref="R312:V312" si="352">SUM(R309:R311)</f>
        <v>241253.65</v>
      </c>
      <c r="S312" s="102">
        <f t="shared" si="352"/>
        <v>243666.18650000001</v>
      </c>
      <c r="T312" s="102">
        <f t="shared" si="352"/>
        <v>246102.84836500001</v>
      </c>
      <c r="U312" s="102">
        <f t="shared" si="352"/>
        <v>248563.87684864999</v>
      </c>
      <c r="V312" s="102">
        <f t="shared" si="352"/>
        <v>251049.51561713652</v>
      </c>
    </row>
    <row r="313" spans="1:22" ht="15" x14ac:dyDescent="0.25">
      <c r="A313" s="348" t="s">
        <v>2022</v>
      </c>
      <c r="B313" s="348"/>
      <c r="C313" s="348"/>
      <c r="I313" s="248"/>
      <c r="J313" s="248"/>
      <c r="K313" s="96"/>
      <c r="L313" s="97"/>
      <c r="M313" s="97"/>
      <c r="N313" s="97"/>
      <c r="O313" s="97"/>
      <c r="P313" s="97"/>
      <c r="R313" s="248"/>
      <c r="S313" s="248"/>
      <c r="T313" s="248"/>
      <c r="U313" s="248"/>
      <c r="V313" s="248"/>
    </row>
    <row r="314" spans="1:22" ht="15" x14ac:dyDescent="0.25">
      <c r="B314" s="77" t="s">
        <v>562</v>
      </c>
      <c r="C314" s="77" t="s">
        <v>268</v>
      </c>
      <c r="D314" s="79">
        <v>2422.67</v>
      </c>
      <c r="E314" s="79">
        <v>2444.7800000000002</v>
      </c>
      <c r="F314" s="79">
        <v>1479.91</v>
      </c>
      <c r="G314" s="79">
        <v>1252.9100000000001</v>
      </c>
      <c r="H314" s="79">
        <v>720</v>
      </c>
      <c r="I314" s="248">
        <v>1500</v>
      </c>
      <c r="J314" s="248">
        <v>1500</v>
      </c>
      <c r="K314" s="96"/>
      <c r="L314" s="97">
        <v>0.01</v>
      </c>
      <c r="M314" s="97">
        <f t="shared" ref="M314:P314" si="353">L314</f>
        <v>0.01</v>
      </c>
      <c r="N314" s="97">
        <f t="shared" si="353"/>
        <v>0.01</v>
      </c>
      <c r="O314" s="97">
        <f t="shared" si="353"/>
        <v>0.01</v>
      </c>
      <c r="P314" s="97">
        <f t="shared" si="353"/>
        <v>0.01</v>
      </c>
      <c r="R314" s="248">
        <f>J314*(1+L314)</f>
        <v>1515</v>
      </c>
      <c r="S314" s="248">
        <f t="shared" si="303"/>
        <v>1530.15</v>
      </c>
      <c r="T314" s="248">
        <f t="shared" si="304"/>
        <v>1545.4515000000001</v>
      </c>
      <c r="U314" s="248">
        <f t="shared" si="305"/>
        <v>1560.9060150000003</v>
      </c>
      <c r="V314" s="248">
        <f t="shared" si="306"/>
        <v>1576.5150751500003</v>
      </c>
    </row>
    <row r="315" spans="1:22" ht="15" x14ac:dyDescent="0.25">
      <c r="B315" s="77" t="s">
        <v>563</v>
      </c>
      <c r="C315" s="77" t="s">
        <v>270</v>
      </c>
      <c r="D315" s="79">
        <v>145189.82</v>
      </c>
      <c r="E315" s="79">
        <v>126080.43</v>
      </c>
      <c r="F315" s="79">
        <v>112651.49</v>
      </c>
      <c r="G315" s="79">
        <v>164345.94</v>
      </c>
      <c r="H315" s="79">
        <v>142490</v>
      </c>
      <c r="I315" s="248">
        <v>161963</v>
      </c>
      <c r="J315" s="248">
        <v>142490</v>
      </c>
      <c r="L315" s="97">
        <v>0.01</v>
      </c>
      <c r="M315" s="97">
        <f t="shared" ref="M315:P315" si="354">L315</f>
        <v>0.01</v>
      </c>
      <c r="N315" s="97">
        <f t="shared" si="354"/>
        <v>0.01</v>
      </c>
      <c r="O315" s="97">
        <f t="shared" si="354"/>
        <v>0.01</v>
      </c>
      <c r="P315" s="97">
        <f t="shared" si="354"/>
        <v>0.01</v>
      </c>
      <c r="R315" s="248">
        <f>J315*(1+L315)</f>
        <v>143914.9</v>
      </c>
      <c r="S315" s="248">
        <f t="shared" si="303"/>
        <v>145354.049</v>
      </c>
      <c r="T315" s="248">
        <f t="shared" si="304"/>
        <v>146807.58949000001</v>
      </c>
      <c r="U315" s="248">
        <f t="shared" si="305"/>
        <v>148275.66538490003</v>
      </c>
      <c r="V315" s="248">
        <f t="shared" si="306"/>
        <v>149758.42203874903</v>
      </c>
    </row>
    <row r="316" spans="1:22" ht="15" x14ac:dyDescent="0.25">
      <c r="B316" s="77" t="s">
        <v>564</v>
      </c>
      <c r="C316" s="77" t="s">
        <v>272</v>
      </c>
      <c r="D316" s="79">
        <v>422.86</v>
      </c>
      <c r="E316" s="79">
        <v>50.13</v>
      </c>
      <c r="F316" s="79">
        <v>9</v>
      </c>
      <c r="G316" s="79">
        <v>0</v>
      </c>
      <c r="H316" s="79">
        <v>670</v>
      </c>
      <c r="I316" s="248">
        <v>0</v>
      </c>
      <c r="J316" s="248">
        <v>670</v>
      </c>
      <c r="L316" s="97">
        <v>0.01</v>
      </c>
      <c r="M316" s="97">
        <f t="shared" ref="M316:P316" si="355">L316</f>
        <v>0.01</v>
      </c>
      <c r="N316" s="97">
        <f t="shared" si="355"/>
        <v>0.01</v>
      </c>
      <c r="O316" s="97">
        <f t="shared" si="355"/>
        <v>0.01</v>
      </c>
      <c r="P316" s="97">
        <f t="shared" si="355"/>
        <v>0.01</v>
      </c>
      <c r="R316" s="248">
        <f>J316*(1+L316)</f>
        <v>676.7</v>
      </c>
      <c r="S316" s="248">
        <f t="shared" si="303"/>
        <v>683.4670000000001</v>
      </c>
      <c r="T316" s="248">
        <f t="shared" si="304"/>
        <v>690.30167000000006</v>
      </c>
      <c r="U316" s="248">
        <f t="shared" si="305"/>
        <v>697.20468670000002</v>
      </c>
      <c r="V316" s="248">
        <f t="shared" si="306"/>
        <v>704.17673356700004</v>
      </c>
    </row>
    <row r="317" spans="1:22" ht="15" x14ac:dyDescent="0.25">
      <c r="B317" s="77" t="s">
        <v>565</v>
      </c>
      <c r="C317" s="77" t="s">
        <v>276</v>
      </c>
      <c r="D317" s="79">
        <v>0</v>
      </c>
      <c r="E317" s="79">
        <v>1795</v>
      </c>
      <c r="F317" s="79">
        <v>0</v>
      </c>
      <c r="G317" s="79">
        <v>0</v>
      </c>
      <c r="H317" s="79">
        <v>3500</v>
      </c>
      <c r="I317" s="248">
        <v>1400</v>
      </c>
      <c r="J317" s="248">
        <v>3500</v>
      </c>
      <c r="K317" s="96"/>
      <c r="L317" s="97">
        <v>0.01</v>
      </c>
      <c r="M317" s="97">
        <f t="shared" ref="M317:P317" si="356">L317</f>
        <v>0.01</v>
      </c>
      <c r="N317" s="97">
        <f t="shared" si="356"/>
        <v>0.01</v>
      </c>
      <c r="O317" s="97">
        <f t="shared" si="356"/>
        <v>0.01</v>
      </c>
      <c r="P317" s="97">
        <f t="shared" si="356"/>
        <v>0.01</v>
      </c>
      <c r="R317" s="248">
        <f>J317*(1+L317)</f>
        <v>3535</v>
      </c>
      <c r="S317" s="248">
        <f t="shared" si="303"/>
        <v>3570.35</v>
      </c>
      <c r="T317" s="248">
        <f t="shared" si="304"/>
        <v>3606.0535</v>
      </c>
      <c r="U317" s="248">
        <f t="shared" si="305"/>
        <v>3642.1140350000001</v>
      </c>
      <c r="V317" s="248">
        <f t="shared" si="306"/>
        <v>3678.5351753499999</v>
      </c>
    </row>
    <row r="318" spans="1:22" x14ac:dyDescent="0.2">
      <c r="A318" s="350" t="s">
        <v>2023</v>
      </c>
      <c r="B318" s="350"/>
      <c r="C318" s="350"/>
      <c r="D318" s="102">
        <f t="shared" ref="D318:J318" si="357">SUM(D314:D317)</f>
        <v>148035.35</v>
      </c>
      <c r="E318" s="102">
        <f t="shared" si="357"/>
        <v>130370.34</v>
      </c>
      <c r="F318" s="102">
        <f t="shared" si="357"/>
        <v>114140.40000000001</v>
      </c>
      <c r="G318" s="102">
        <f t="shared" si="357"/>
        <v>165598.85</v>
      </c>
      <c r="H318" s="102">
        <f t="shared" si="357"/>
        <v>147380</v>
      </c>
      <c r="I318" s="102">
        <f t="shared" si="357"/>
        <v>164863</v>
      </c>
      <c r="J318" s="102">
        <f t="shared" si="357"/>
        <v>148160</v>
      </c>
      <c r="K318" s="96"/>
      <c r="L318" s="97"/>
      <c r="M318" s="97"/>
      <c r="N318" s="97"/>
      <c r="O318" s="97"/>
      <c r="P318" s="97"/>
      <c r="R318" s="102">
        <f t="shared" ref="R318:V318" si="358">SUM(R314:R317)</f>
        <v>149641.60000000001</v>
      </c>
      <c r="S318" s="102">
        <f t="shared" si="358"/>
        <v>151138.016</v>
      </c>
      <c r="T318" s="102">
        <f t="shared" si="358"/>
        <v>152649.39616</v>
      </c>
      <c r="U318" s="102">
        <f t="shared" si="358"/>
        <v>154175.89012160001</v>
      </c>
      <c r="V318" s="102">
        <f t="shared" si="358"/>
        <v>155717.64902281604</v>
      </c>
    </row>
    <row r="319" spans="1:22" ht="15" x14ac:dyDescent="0.25">
      <c r="A319" s="348" t="s">
        <v>2030</v>
      </c>
      <c r="B319" s="348"/>
      <c r="C319" s="348"/>
      <c r="I319" s="248"/>
      <c r="J319" s="248"/>
      <c r="K319" s="96"/>
      <c r="L319" s="97"/>
      <c r="M319" s="97"/>
      <c r="N319" s="97"/>
      <c r="O319" s="97"/>
      <c r="P319" s="97"/>
      <c r="R319" s="248"/>
      <c r="S319" s="248"/>
      <c r="T319" s="248"/>
      <c r="U319" s="248"/>
      <c r="V319" s="248"/>
    </row>
    <row r="320" spans="1:22" ht="15" x14ac:dyDescent="0.25">
      <c r="B320" s="77" t="s">
        <v>566</v>
      </c>
      <c r="C320" s="77" t="s">
        <v>567</v>
      </c>
      <c r="D320" s="79">
        <v>16329.64</v>
      </c>
      <c r="E320" s="79">
        <v>14722.93</v>
      </c>
      <c r="F320" s="79">
        <v>3233.02</v>
      </c>
      <c r="G320" s="79">
        <v>5250.69</v>
      </c>
      <c r="H320" s="79">
        <v>4780</v>
      </c>
      <c r="I320" s="248">
        <v>5683</v>
      </c>
      <c r="J320" s="248">
        <v>4780</v>
      </c>
      <c r="K320" s="96"/>
      <c r="L320" s="97">
        <v>0.02</v>
      </c>
      <c r="M320" s="97">
        <f t="shared" ref="M320:P320" si="359">L320</f>
        <v>0.02</v>
      </c>
      <c r="N320" s="97">
        <f t="shared" si="359"/>
        <v>0.02</v>
      </c>
      <c r="O320" s="97">
        <f t="shared" si="359"/>
        <v>0.02</v>
      </c>
      <c r="P320" s="97">
        <f t="shared" si="359"/>
        <v>0.02</v>
      </c>
      <c r="R320" s="248">
        <f>J320*(1+L320)</f>
        <v>4875.6000000000004</v>
      </c>
      <c r="S320" s="248">
        <f t="shared" si="303"/>
        <v>4973.1120000000001</v>
      </c>
      <c r="T320" s="248">
        <f t="shared" si="304"/>
        <v>5072.5742399999999</v>
      </c>
      <c r="U320" s="248">
        <f t="shared" si="305"/>
        <v>5174.0257247999998</v>
      </c>
      <c r="V320" s="248">
        <f t="shared" si="306"/>
        <v>5277.5062392959999</v>
      </c>
    </row>
    <row r="321" spans="1:22" ht="15" x14ac:dyDescent="0.25">
      <c r="B321" s="77" t="s">
        <v>568</v>
      </c>
      <c r="C321" s="77" t="s">
        <v>569</v>
      </c>
      <c r="D321" s="79">
        <v>4523.76</v>
      </c>
      <c r="E321" s="79">
        <v>6230.28</v>
      </c>
      <c r="F321" s="79">
        <v>688.45</v>
      </c>
      <c r="G321" s="79">
        <v>526.71</v>
      </c>
      <c r="H321" s="79">
        <v>1000</v>
      </c>
      <c r="I321" s="248">
        <v>0</v>
      </c>
      <c r="J321" s="248">
        <v>1000</v>
      </c>
      <c r="K321" s="96"/>
      <c r="L321" s="97">
        <v>0.02</v>
      </c>
      <c r="M321" s="97">
        <f t="shared" ref="M321:P321" si="360">L321</f>
        <v>0.02</v>
      </c>
      <c r="N321" s="97">
        <f t="shared" si="360"/>
        <v>0.02</v>
      </c>
      <c r="O321" s="97">
        <f t="shared" si="360"/>
        <v>0.02</v>
      </c>
      <c r="P321" s="97">
        <f t="shared" si="360"/>
        <v>0.02</v>
      </c>
      <c r="R321" s="248">
        <f>J321*(1+L321)</f>
        <v>1020</v>
      </c>
      <c r="S321" s="248">
        <f t="shared" si="303"/>
        <v>1040.4000000000001</v>
      </c>
      <c r="T321" s="248">
        <f t="shared" si="304"/>
        <v>1061.2080000000001</v>
      </c>
      <c r="U321" s="248">
        <f t="shared" si="305"/>
        <v>1082.4321600000001</v>
      </c>
      <c r="V321" s="248">
        <f t="shared" si="306"/>
        <v>1104.0808032</v>
      </c>
    </row>
    <row r="322" spans="1:22" ht="15" x14ac:dyDescent="0.25">
      <c r="B322" s="77" t="s">
        <v>2100</v>
      </c>
      <c r="C322" s="77" t="s">
        <v>807</v>
      </c>
      <c r="D322" s="79">
        <v>0</v>
      </c>
      <c r="E322" s="79">
        <v>0</v>
      </c>
      <c r="F322" s="79">
        <v>1150.77</v>
      </c>
      <c r="G322" s="79">
        <v>2631.24</v>
      </c>
      <c r="H322" s="79">
        <v>3000</v>
      </c>
      <c r="I322" s="248">
        <v>2690</v>
      </c>
      <c r="J322" s="248">
        <v>3000</v>
      </c>
      <c r="K322" s="96"/>
      <c r="L322" s="97">
        <v>0.02</v>
      </c>
      <c r="M322" s="97">
        <f t="shared" ref="M322:P322" si="361">L322</f>
        <v>0.02</v>
      </c>
      <c r="N322" s="97">
        <f t="shared" si="361"/>
        <v>0.02</v>
      </c>
      <c r="O322" s="97">
        <f t="shared" si="361"/>
        <v>0.02</v>
      </c>
      <c r="P322" s="97">
        <f t="shared" si="361"/>
        <v>0.02</v>
      </c>
      <c r="R322" s="248">
        <f>J322*(1+L322)</f>
        <v>3060</v>
      </c>
      <c r="S322" s="248">
        <f t="shared" si="303"/>
        <v>3121.2000000000003</v>
      </c>
      <c r="T322" s="248">
        <f t="shared" si="304"/>
        <v>3183.6240000000003</v>
      </c>
      <c r="U322" s="248">
        <f t="shared" si="305"/>
        <v>3247.2964800000004</v>
      </c>
      <c r="V322" s="248">
        <f t="shared" si="306"/>
        <v>3312.2424096000004</v>
      </c>
    </row>
    <row r="323" spans="1:22" x14ac:dyDescent="0.2">
      <c r="A323" s="350" t="s">
        <v>2034</v>
      </c>
      <c r="B323" s="350"/>
      <c r="C323" s="350"/>
      <c r="D323" s="102">
        <f t="shared" ref="D323:J323" si="362">SUM(D320:D322)</f>
        <v>20853.400000000001</v>
      </c>
      <c r="E323" s="102">
        <f t="shared" si="362"/>
        <v>20953.21</v>
      </c>
      <c r="F323" s="102">
        <f t="shared" si="362"/>
        <v>5072.24</v>
      </c>
      <c r="G323" s="102">
        <f t="shared" si="362"/>
        <v>8408.64</v>
      </c>
      <c r="H323" s="102">
        <f t="shared" si="362"/>
        <v>8780</v>
      </c>
      <c r="I323" s="102">
        <f t="shared" si="362"/>
        <v>8373</v>
      </c>
      <c r="J323" s="102">
        <f t="shared" si="362"/>
        <v>8780</v>
      </c>
      <c r="K323" s="96"/>
      <c r="L323" s="97"/>
      <c r="M323" s="97"/>
      <c r="N323" s="97"/>
      <c r="O323" s="97"/>
      <c r="P323" s="97"/>
      <c r="R323" s="102">
        <f t="shared" ref="R323:V323" si="363">SUM(R320:R322)</f>
        <v>8955.6</v>
      </c>
      <c r="S323" s="102">
        <f t="shared" si="363"/>
        <v>9134.7120000000014</v>
      </c>
      <c r="T323" s="102">
        <f t="shared" si="363"/>
        <v>9317.4062400000003</v>
      </c>
      <c r="U323" s="102">
        <f t="shared" si="363"/>
        <v>9503.754364800001</v>
      </c>
      <c r="V323" s="102">
        <f t="shared" si="363"/>
        <v>9693.8294520960008</v>
      </c>
    </row>
    <row r="324" spans="1:22" ht="15" x14ac:dyDescent="0.25">
      <c r="A324" s="348" t="s">
        <v>2037</v>
      </c>
      <c r="B324" s="348"/>
      <c r="C324" s="348"/>
      <c r="I324" s="248"/>
      <c r="J324" s="248"/>
      <c r="K324" s="96"/>
      <c r="L324" s="97"/>
      <c r="M324" s="97"/>
      <c r="N324" s="97"/>
      <c r="O324" s="97"/>
      <c r="P324" s="97"/>
      <c r="R324" s="248"/>
      <c r="S324" s="248"/>
      <c r="T324" s="248"/>
      <c r="U324" s="248"/>
      <c r="V324" s="248"/>
    </row>
    <row r="325" spans="1:22" ht="15" x14ac:dyDescent="0.25">
      <c r="B325" s="77" t="s">
        <v>1925</v>
      </c>
      <c r="C325" s="77" t="s">
        <v>1599</v>
      </c>
      <c r="D325" s="79">
        <v>0</v>
      </c>
      <c r="E325" s="79">
        <v>8781</v>
      </c>
      <c r="F325" s="79">
        <v>0</v>
      </c>
      <c r="G325" s="79">
        <v>0</v>
      </c>
      <c r="H325" s="79">
        <v>0</v>
      </c>
      <c r="I325" s="248"/>
      <c r="J325" s="248">
        <v>0</v>
      </c>
      <c r="K325" s="96"/>
      <c r="L325" s="97">
        <v>0.01</v>
      </c>
      <c r="M325" s="97">
        <f t="shared" ref="M325" si="364">L325</f>
        <v>0.01</v>
      </c>
      <c r="N325" s="97">
        <f t="shared" ref="N325" si="365">M325</f>
        <v>0.01</v>
      </c>
      <c r="O325" s="97">
        <f t="shared" ref="O325" si="366">N325</f>
        <v>0.01</v>
      </c>
      <c r="P325" s="97">
        <f t="shared" ref="P325" si="367">O325</f>
        <v>0.01</v>
      </c>
      <c r="R325" s="248">
        <f>J325*(1+L325)</f>
        <v>0</v>
      </c>
      <c r="S325" s="248">
        <f t="shared" si="303"/>
        <v>0</v>
      </c>
      <c r="T325" s="248">
        <f t="shared" si="304"/>
        <v>0</v>
      </c>
      <c r="U325" s="248">
        <f t="shared" si="305"/>
        <v>0</v>
      </c>
      <c r="V325" s="248">
        <f t="shared" si="306"/>
        <v>0</v>
      </c>
    </row>
    <row r="326" spans="1:22" x14ac:dyDescent="0.2">
      <c r="A326" s="350" t="s">
        <v>2038</v>
      </c>
      <c r="B326" s="350"/>
      <c r="C326" s="350"/>
      <c r="D326" s="102">
        <f t="shared" ref="D326:H326" si="368">SUM(D325:D325)</f>
        <v>0</v>
      </c>
      <c r="E326" s="102">
        <f t="shared" si="368"/>
        <v>8781</v>
      </c>
      <c r="F326" s="102">
        <f t="shared" si="368"/>
        <v>0</v>
      </c>
      <c r="G326" s="102">
        <f t="shared" si="368"/>
        <v>0</v>
      </c>
      <c r="H326" s="102">
        <f t="shared" si="368"/>
        <v>0</v>
      </c>
      <c r="I326" s="102">
        <f t="shared" ref="I326:J326" si="369">SUM(I325:I325)</f>
        <v>0</v>
      </c>
      <c r="J326" s="102">
        <f t="shared" si="369"/>
        <v>0</v>
      </c>
      <c r="K326" s="96"/>
      <c r="L326" s="97"/>
      <c r="M326" s="97"/>
      <c r="N326" s="97"/>
      <c r="O326" s="97"/>
      <c r="P326" s="97"/>
      <c r="R326" s="102">
        <f t="shared" ref="R326:V326" si="370">SUM(R325:R325)</f>
        <v>0</v>
      </c>
      <c r="S326" s="102">
        <f t="shared" si="370"/>
        <v>0</v>
      </c>
      <c r="T326" s="102">
        <f t="shared" si="370"/>
        <v>0</v>
      </c>
      <c r="U326" s="102">
        <f t="shared" si="370"/>
        <v>0</v>
      </c>
      <c r="V326" s="102">
        <f t="shared" si="370"/>
        <v>0</v>
      </c>
    </row>
    <row r="327" spans="1:22" x14ac:dyDescent="0.2">
      <c r="A327" s="352" t="s">
        <v>570</v>
      </c>
      <c r="B327" s="352"/>
      <c r="C327" s="352"/>
      <c r="D327" s="103">
        <f t="shared" ref="D327:H327" si="371">D298+D307+D312+D318+D323+D326</f>
        <v>733866.46000000008</v>
      </c>
      <c r="E327" s="103">
        <f t="shared" si="371"/>
        <v>747717.67999999993</v>
      </c>
      <c r="F327" s="103">
        <f t="shared" si="371"/>
        <v>917079.28</v>
      </c>
      <c r="G327" s="103">
        <f t="shared" si="371"/>
        <v>978838.29999999993</v>
      </c>
      <c r="H327" s="103">
        <f t="shared" si="371"/>
        <v>975670</v>
      </c>
      <c r="I327" s="103">
        <f t="shared" ref="I327:J327" si="372">I298+I307+I312+I318+I323+I326</f>
        <v>998517</v>
      </c>
      <c r="J327" s="103">
        <f t="shared" si="372"/>
        <v>1066995</v>
      </c>
      <c r="K327" s="96"/>
      <c r="L327" s="97"/>
      <c r="M327" s="97"/>
      <c r="N327" s="97"/>
      <c r="O327" s="97"/>
      <c r="P327" s="97"/>
      <c r="R327" s="103">
        <f t="shared" ref="R327:V327" si="373">R298+R307+R312+R318+R323+R326</f>
        <v>1092246.8200000003</v>
      </c>
      <c r="S327" s="103">
        <f t="shared" si="373"/>
        <v>1118300.2324000003</v>
      </c>
      <c r="T327" s="103">
        <f t="shared" si="373"/>
        <v>1145185.2261999999</v>
      </c>
      <c r="U327" s="103">
        <f t="shared" si="373"/>
        <v>1172933.02551808</v>
      </c>
      <c r="V327" s="103">
        <f t="shared" si="373"/>
        <v>1201576.1438200793</v>
      </c>
    </row>
    <row r="328" spans="1:22" x14ac:dyDescent="0.2">
      <c r="A328" s="352" t="s">
        <v>571</v>
      </c>
      <c r="B328" s="352"/>
      <c r="C328" s="352"/>
      <c r="D328" s="103">
        <f t="shared" ref="D328:H328" si="374">D226+D275+D327</f>
        <v>2046240.62</v>
      </c>
      <c r="E328" s="103">
        <f t="shared" si="374"/>
        <v>2210947.02</v>
      </c>
      <c r="F328" s="103">
        <f t="shared" si="374"/>
        <v>2399428.7599999998</v>
      </c>
      <c r="G328" s="103">
        <f t="shared" si="374"/>
        <v>2426969.3200000003</v>
      </c>
      <c r="H328" s="103">
        <f t="shared" si="374"/>
        <v>2731640</v>
      </c>
      <c r="I328" s="103">
        <f t="shared" ref="I328:J328" si="375">I226+I275+I327</f>
        <v>2616678</v>
      </c>
      <c r="J328" s="103">
        <f t="shared" si="375"/>
        <v>2923576</v>
      </c>
      <c r="K328" s="96"/>
      <c r="L328" s="97"/>
      <c r="M328" s="97"/>
      <c r="N328" s="97"/>
      <c r="O328" s="97"/>
      <c r="P328" s="97"/>
      <c r="R328" s="103">
        <f t="shared" ref="R328:V328" si="376">R226+R275+R327</f>
        <v>2992071.1400000006</v>
      </c>
      <c r="S328" s="103">
        <f t="shared" si="376"/>
        <v>3062727.0048000007</v>
      </c>
      <c r="T328" s="103">
        <f t="shared" si="376"/>
        <v>3135624.0592100001</v>
      </c>
      <c r="U328" s="103">
        <f t="shared" si="376"/>
        <v>3210846.0688125603</v>
      </c>
      <c r="V328" s="103">
        <f t="shared" si="376"/>
        <v>3288480.2443977315</v>
      </c>
    </row>
    <row r="329" spans="1:22" ht="15" x14ac:dyDescent="0.25">
      <c r="A329" s="349" t="s">
        <v>572</v>
      </c>
      <c r="B329" s="349"/>
      <c r="C329" s="349"/>
      <c r="I329" s="248"/>
      <c r="J329" s="248"/>
      <c r="K329" s="96"/>
      <c r="L329" s="97"/>
      <c r="M329" s="97"/>
      <c r="N329" s="97"/>
      <c r="O329" s="97"/>
      <c r="P329" s="97"/>
      <c r="R329" s="248"/>
      <c r="S329" s="248"/>
      <c r="T329" s="248"/>
      <c r="U329" s="248"/>
      <c r="V329" s="248"/>
    </row>
    <row r="330" spans="1:22" ht="15" x14ac:dyDescent="0.25">
      <c r="A330" s="351" t="s">
        <v>573</v>
      </c>
      <c r="B330" s="351"/>
      <c r="C330" s="351"/>
      <c r="I330" s="248"/>
      <c r="J330" s="248"/>
      <c r="K330" s="96"/>
      <c r="L330" s="97"/>
      <c r="M330" s="97"/>
      <c r="N330" s="97"/>
      <c r="O330" s="97"/>
      <c r="P330" s="97"/>
      <c r="R330" s="248"/>
      <c r="S330" s="248"/>
      <c r="T330" s="248"/>
      <c r="U330" s="248"/>
      <c r="V330" s="248"/>
    </row>
    <row r="331" spans="1:22" ht="15" x14ac:dyDescent="0.25">
      <c r="A331" s="348" t="s">
        <v>2024</v>
      </c>
      <c r="B331" s="348"/>
      <c r="C331" s="348"/>
      <c r="I331" s="248"/>
      <c r="J331" s="248"/>
      <c r="K331" s="96"/>
      <c r="L331" s="97"/>
      <c r="M331" s="97"/>
      <c r="N331" s="97"/>
      <c r="O331" s="97"/>
      <c r="P331" s="97"/>
      <c r="R331" s="248"/>
      <c r="S331" s="248"/>
      <c r="T331" s="248"/>
      <c r="U331" s="248"/>
      <c r="V331" s="248"/>
    </row>
    <row r="332" spans="1:22" ht="15" x14ac:dyDescent="0.25">
      <c r="B332" s="77" t="s">
        <v>574</v>
      </c>
      <c r="C332" s="77" t="s">
        <v>286</v>
      </c>
      <c r="D332" s="79">
        <v>67884.61</v>
      </c>
      <c r="E332" s="79">
        <v>195744.93</v>
      </c>
      <c r="F332" s="79">
        <v>209721.35</v>
      </c>
      <c r="G332" s="79">
        <v>225119.4</v>
      </c>
      <c r="H332" s="79">
        <v>251500</v>
      </c>
      <c r="I332" s="248">
        <v>252167</v>
      </c>
      <c r="J332" s="248">
        <v>0</v>
      </c>
      <c r="K332" s="96"/>
      <c r="L332" s="97"/>
      <c r="M332" s="97"/>
      <c r="N332" s="97"/>
      <c r="O332" s="97"/>
      <c r="P332" s="97"/>
      <c r="R332" s="248"/>
      <c r="S332" s="248"/>
      <c r="T332" s="248"/>
      <c r="U332" s="248"/>
      <c r="V332" s="248"/>
    </row>
    <row r="333" spans="1:22" ht="15" x14ac:dyDescent="0.25">
      <c r="B333" s="77" t="s">
        <v>2194</v>
      </c>
      <c r="C333" s="77" t="s">
        <v>288</v>
      </c>
      <c r="D333" s="79">
        <v>0</v>
      </c>
      <c r="E333" s="79">
        <v>0</v>
      </c>
      <c r="F333" s="79">
        <v>0</v>
      </c>
      <c r="G333" s="79">
        <v>2584.6</v>
      </c>
      <c r="H333" s="79">
        <v>7200</v>
      </c>
      <c r="I333" s="248">
        <v>6900</v>
      </c>
      <c r="J333" s="248">
        <v>0</v>
      </c>
      <c r="K333" s="96"/>
      <c r="L333" s="97"/>
      <c r="M333" s="97"/>
      <c r="N333" s="97"/>
      <c r="O333" s="97"/>
      <c r="P333" s="97"/>
      <c r="R333" s="248"/>
      <c r="S333" s="248"/>
      <c r="T333" s="248"/>
      <c r="U333" s="248"/>
      <c r="V333" s="248"/>
    </row>
    <row r="334" spans="1:22" ht="15" x14ac:dyDescent="0.25">
      <c r="B334" s="77" t="s">
        <v>1929</v>
      </c>
      <c r="C334" s="77" t="s">
        <v>294</v>
      </c>
      <c r="D334" s="79">
        <v>0</v>
      </c>
      <c r="E334" s="79">
        <v>421.31</v>
      </c>
      <c r="F334" s="79">
        <v>438.22</v>
      </c>
      <c r="G334" s="79">
        <v>601.79</v>
      </c>
      <c r="H334" s="79">
        <v>600</v>
      </c>
      <c r="I334" s="248">
        <v>575</v>
      </c>
      <c r="J334" s="248">
        <v>0</v>
      </c>
      <c r="K334" s="96"/>
      <c r="L334" s="97"/>
      <c r="M334" s="97"/>
      <c r="N334" s="97"/>
      <c r="O334" s="97"/>
      <c r="P334" s="97"/>
      <c r="R334" s="248"/>
      <c r="S334" s="248"/>
      <c r="T334" s="248"/>
      <c r="U334" s="248"/>
      <c r="V334" s="248"/>
    </row>
    <row r="335" spans="1:22" ht="15" x14ac:dyDescent="0.25">
      <c r="B335" s="77" t="s">
        <v>577</v>
      </c>
      <c r="C335" s="77" t="s">
        <v>298</v>
      </c>
      <c r="D335" s="79">
        <v>420</v>
      </c>
      <c r="E335" s="79">
        <v>1555</v>
      </c>
      <c r="F335" s="79">
        <v>540</v>
      </c>
      <c r="G335" s="79">
        <v>700</v>
      </c>
      <c r="H335" s="79">
        <v>700</v>
      </c>
      <c r="I335" s="248">
        <v>0</v>
      </c>
      <c r="J335" s="248">
        <v>0</v>
      </c>
      <c r="K335" s="96"/>
      <c r="L335" s="97"/>
      <c r="M335" s="97"/>
      <c r="N335" s="97"/>
      <c r="O335" s="97"/>
      <c r="P335" s="97"/>
      <c r="R335" s="248"/>
      <c r="S335" s="248"/>
      <c r="T335" s="248"/>
      <c r="U335" s="248"/>
      <c r="V335" s="248"/>
    </row>
    <row r="336" spans="1:22" ht="15" x14ac:dyDescent="0.25">
      <c r="B336" s="77" t="s">
        <v>1770</v>
      </c>
      <c r="C336" s="77" t="s">
        <v>300</v>
      </c>
      <c r="D336" s="79">
        <v>0</v>
      </c>
      <c r="E336" s="79">
        <v>63.8</v>
      </c>
      <c r="F336" s="79">
        <v>1098.46</v>
      </c>
      <c r="G336" s="79">
        <v>267.16000000000003</v>
      </c>
      <c r="H336" s="79">
        <v>500</v>
      </c>
      <c r="I336" s="248">
        <v>150</v>
      </c>
      <c r="J336" s="248">
        <v>0</v>
      </c>
      <c r="K336" s="96"/>
      <c r="L336" s="97"/>
      <c r="M336" s="97"/>
      <c r="N336" s="97"/>
      <c r="O336" s="97"/>
      <c r="P336" s="97"/>
      <c r="R336" s="248"/>
      <c r="S336" s="248"/>
      <c r="T336" s="248"/>
      <c r="U336" s="248"/>
      <c r="V336" s="248"/>
    </row>
    <row r="337" spans="1:22" ht="25.5" x14ac:dyDescent="0.25">
      <c r="B337" s="77" t="s">
        <v>578</v>
      </c>
      <c r="C337" s="77" t="s">
        <v>302</v>
      </c>
      <c r="D337" s="79">
        <v>111.68</v>
      </c>
      <c r="E337" s="79">
        <v>613.53</v>
      </c>
      <c r="F337" s="79">
        <v>257.17</v>
      </c>
      <c r="G337" s="79">
        <v>249.17</v>
      </c>
      <c r="H337" s="79">
        <v>330</v>
      </c>
      <c r="I337" s="248">
        <v>255</v>
      </c>
      <c r="J337" s="248">
        <v>0</v>
      </c>
      <c r="K337" s="96"/>
      <c r="L337" s="97"/>
      <c r="M337" s="97"/>
      <c r="N337" s="97"/>
      <c r="O337" s="97"/>
      <c r="P337" s="97"/>
      <c r="R337" s="248"/>
      <c r="S337" s="248"/>
      <c r="T337" s="248"/>
      <c r="U337" s="248"/>
      <c r="V337" s="248"/>
    </row>
    <row r="338" spans="1:22" ht="25.5" x14ac:dyDescent="0.25">
      <c r="B338" s="77" t="s">
        <v>579</v>
      </c>
      <c r="C338" s="77" t="s">
        <v>304</v>
      </c>
      <c r="D338" s="79">
        <v>744.69</v>
      </c>
      <c r="E338" s="79">
        <v>681.05</v>
      </c>
      <c r="F338" s="79">
        <v>385.29</v>
      </c>
      <c r="G338" s="79">
        <v>397.75</v>
      </c>
      <c r="H338" s="79">
        <v>420</v>
      </c>
      <c r="I338" s="248">
        <v>433</v>
      </c>
      <c r="J338" s="248">
        <v>0</v>
      </c>
      <c r="L338" s="97"/>
      <c r="M338" s="97"/>
      <c r="N338" s="97"/>
      <c r="O338" s="97"/>
      <c r="P338" s="97"/>
      <c r="R338" s="248"/>
      <c r="S338" s="248"/>
      <c r="T338" s="248"/>
      <c r="U338" s="248"/>
      <c r="V338" s="248"/>
    </row>
    <row r="339" spans="1:22" ht="25.5" x14ac:dyDescent="0.25">
      <c r="B339" s="77" t="s">
        <v>580</v>
      </c>
      <c r="C339" s="77" t="s">
        <v>306</v>
      </c>
      <c r="D339" s="79">
        <v>1956.7</v>
      </c>
      <c r="E339" s="79">
        <v>47.72</v>
      </c>
      <c r="F339" s="79">
        <v>0</v>
      </c>
      <c r="G339" s="79">
        <v>0</v>
      </c>
      <c r="H339" s="79">
        <v>0</v>
      </c>
      <c r="I339" s="248"/>
      <c r="J339" s="248">
        <v>0</v>
      </c>
      <c r="K339" s="96"/>
      <c r="L339" s="97"/>
      <c r="M339" s="97"/>
      <c r="N339" s="97"/>
      <c r="O339" s="97"/>
      <c r="P339" s="97"/>
      <c r="R339" s="248"/>
      <c r="S339" s="248"/>
      <c r="T339" s="248"/>
      <c r="U339" s="248"/>
      <c r="V339" s="248"/>
    </row>
    <row r="340" spans="1:22" ht="25.5" x14ac:dyDescent="0.25">
      <c r="B340" s="77" t="s">
        <v>581</v>
      </c>
      <c r="C340" s="77" t="s">
        <v>308</v>
      </c>
      <c r="D340" s="79">
        <v>240.72</v>
      </c>
      <c r="E340" s="79">
        <v>482.14</v>
      </c>
      <c r="F340" s="79">
        <v>257.86</v>
      </c>
      <c r="G340" s="79">
        <v>230.71</v>
      </c>
      <c r="H340" s="79">
        <v>240</v>
      </c>
      <c r="I340" s="248">
        <v>240</v>
      </c>
      <c r="J340" s="248">
        <v>0</v>
      </c>
      <c r="K340" s="96"/>
      <c r="L340" s="97"/>
      <c r="M340" s="97"/>
      <c r="N340" s="97"/>
      <c r="O340" s="97"/>
      <c r="P340" s="97"/>
      <c r="R340" s="248"/>
      <c r="S340" s="248"/>
      <c r="T340" s="248"/>
      <c r="U340" s="248"/>
      <c r="V340" s="248"/>
    </row>
    <row r="341" spans="1:22" ht="15" x14ac:dyDescent="0.25">
      <c r="B341" s="77" t="s">
        <v>583</v>
      </c>
      <c r="C341" s="77" t="s">
        <v>1899</v>
      </c>
      <c r="D341" s="79">
        <v>6154.43</v>
      </c>
      <c r="E341" s="79">
        <v>17737.88</v>
      </c>
      <c r="F341" s="79">
        <v>29730.54</v>
      </c>
      <c r="G341" s="79">
        <v>37725.99</v>
      </c>
      <c r="H341" s="79">
        <v>43810</v>
      </c>
      <c r="I341" s="248">
        <v>43949</v>
      </c>
      <c r="J341" s="248">
        <v>0</v>
      </c>
      <c r="K341" s="96"/>
      <c r="L341" s="97"/>
      <c r="M341" s="97"/>
      <c r="N341" s="97"/>
      <c r="O341" s="97"/>
      <c r="P341" s="97"/>
      <c r="R341" s="248"/>
      <c r="S341" s="248"/>
      <c r="T341" s="248"/>
      <c r="U341" s="248"/>
      <c r="V341" s="248"/>
    </row>
    <row r="342" spans="1:22" ht="15" x14ac:dyDescent="0.25">
      <c r="B342" s="77" t="s">
        <v>1930</v>
      </c>
      <c r="C342" s="77" t="s">
        <v>312</v>
      </c>
      <c r="D342" s="79">
        <v>48</v>
      </c>
      <c r="E342" s="79">
        <v>0</v>
      </c>
      <c r="F342" s="79">
        <v>48</v>
      </c>
      <c r="G342" s="79">
        <v>0</v>
      </c>
      <c r="H342" s="79">
        <v>0</v>
      </c>
      <c r="I342" s="248"/>
      <c r="J342" s="248">
        <v>0</v>
      </c>
      <c r="K342" s="96"/>
      <c r="L342" s="97"/>
      <c r="M342" s="97"/>
      <c r="N342" s="97"/>
      <c r="O342" s="97"/>
      <c r="P342" s="97"/>
      <c r="R342" s="248"/>
      <c r="S342" s="248"/>
      <c r="T342" s="248"/>
      <c r="U342" s="248"/>
      <c r="V342" s="248"/>
    </row>
    <row r="343" spans="1:22" ht="15" x14ac:dyDescent="0.25">
      <c r="B343" s="77" t="s">
        <v>584</v>
      </c>
      <c r="C343" s="77" t="s">
        <v>314</v>
      </c>
      <c r="D343" s="79">
        <v>115.25</v>
      </c>
      <c r="E343" s="79">
        <v>240.88</v>
      </c>
      <c r="F343" s="79">
        <v>246.49</v>
      </c>
      <c r="G343" s="79">
        <v>171.3</v>
      </c>
      <c r="H343" s="79">
        <v>270</v>
      </c>
      <c r="I343" s="248">
        <v>301</v>
      </c>
      <c r="J343" s="248">
        <v>0</v>
      </c>
      <c r="K343" s="96"/>
      <c r="L343" s="97"/>
      <c r="M343" s="97"/>
      <c r="N343" s="97"/>
      <c r="O343" s="97"/>
      <c r="P343" s="97"/>
      <c r="R343" s="248"/>
      <c r="S343" s="248"/>
      <c r="T343" s="248"/>
      <c r="U343" s="248"/>
      <c r="V343" s="248"/>
    </row>
    <row r="344" spans="1:22" ht="15" x14ac:dyDescent="0.25">
      <c r="B344" s="77" t="s">
        <v>585</v>
      </c>
      <c r="C344" s="77" t="s">
        <v>316</v>
      </c>
      <c r="D344" s="79">
        <v>0</v>
      </c>
      <c r="E344" s="79">
        <v>288</v>
      </c>
      <c r="F344" s="79">
        <v>504</v>
      </c>
      <c r="G344" s="79">
        <v>18</v>
      </c>
      <c r="H344" s="79">
        <v>290</v>
      </c>
      <c r="I344" s="248">
        <v>290</v>
      </c>
      <c r="J344" s="248">
        <v>0</v>
      </c>
      <c r="K344" s="96"/>
      <c r="L344" s="97"/>
      <c r="M344" s="97"/>
      <c r="N344" s="97"/>
      <c r="O344" s="97"/>
      <c r="P344" s="97"/>
      <c r="R344" s="248"/>
      <c r="S344" s="248"/>
      <c r="T344" s="248"/>
      <c r="U344" s="248"/>
      <c r="V344" s="248"/>
    </row>
    <row r="345" spans="1:22" ht="15" x14ac:dyDescent="0.25">
      <c r="B345" s="77" t="s">
        <v>586</v>
      </c>
      <c r="C345" s="77" t="s">
        <v>2026</v>
      </c>
      <c r="D345" s="79">
        <v>952.21</v>
      </c>
      <c r="E345" s="79">
        <v>2841.58</v>
      </c>
      <c r="F345" s="79">
        <v>3029.94</v>
      </c>
      <c r="G345" s="79">
        <v>3335.95</v>
      </c>
      <c r="H345" s="79">
        <v>3770</v>
      </c>
      <c r="I345" s="248">
        <v>3779</v>
      </c>
      <c r="J345" s="248">
        <v>0</v>
      </c>
      <c r="K345" s="96"/>
      <c r="L345" s="97"/>
      <c r="M345" s="97"/>
      <c r="N345" s="97"/>
      <c r="O345" s="97"/>
      <c r="P345" s="97"/>
      <c r="R345" s="248"/>
      <c r="S345" s="248"/>
      <c r="T345" s="248"/>
      <c r="U345" s="248"/>
      <c r="V345" s="248"/>
    </row>
    <row r="346" spans="1:22" ht="15" x14ac:dyDescent="0.25">
      <c r="B346" s="77" t="s">
        <v>587</v>
      </c>
      <c r="C346" s="77" t="s">
        <v>321</v>
      </c>
      <c r="D346" s="79">
        <v>131.33000000000001</v>
      </c>
      <c r="E346" s="79">
        <v>261.12</v>
      </c>
      <c r="F346" s="79">
        <v>333.98</v>
      </c>
      <c r="G346" s="79">
        <v>373.76</v>
      </c>
      <c r="H346" s="79">
        <v>470</v>
      </c>
      <c r="I346" s="248">
        <v>384</v>
      </c>
      <c r="J346" s="248">
        <v>0</v>
      </c>
      <c r="L346" s="97"/>
      <c r="M346" s="97"/>
      <c r="N346" s="97"/>
      <c r="O346" s="97"/>
      <c r="P346" s="97"/>
      <c r="R346" s="248"/>
      <c r="S346" s="248"/>
      <c r="T346" s="248"/>
      <c r="U346" s="248"/>
      <c r="V346" s="248"/>
    </row>
    <row r="347" spans="1:22" ht="15" x14ac:dyDescent="0.25">
      <c r="B347" s="77" t="s">
        <v>1931</v>
      </c>
      <c r="C347" s="77" t="s">
        <v>323</v>
      </c>
      <c r="D347" s="79">
        <v>18.95</v>
      </c>
      <c r="E347" s="79">
        <v>0</v>
      </c>
      <c r="F347" s="79">
        <v>18.95</v>
      </c>
      <c r="G347" s="79">
        <v>0</v>
      </c>
      <c r="H347" s="79">
        <v>0</v>
      </c>
      <c r="I347" s="248"/>
      <c r="J347" s="248">
        <v>0</v>
      </c>
      <c r="K347" s="96"/>
      <c r="L347" s="97"/>
      <c r="M347" s="97"/>
      <c r="N347" s="97"/>
      <c r="O347" s="97"/>
      <c r="P347" s="97"/>
      <c r="R347" s="248"/>
      <c r="S347" s="248"/>
      <c r="T347" s="248"/>
      <c r="U347" s="248"/>
      <c r="V347" s="248"/>
    </row>
    <row r="348" spans="1:22" ht="15" x14ac:dyDescent="0.25">
      <c r="B348" s="77" t="s">
        <v>1773</v>
      </c>
      <c r="C348" s="77" t="s">
        <v>325</v>
      </c>
      <c r="D348" s="79">
        <v>0</v>
      </c>
      <c r="E348" s="79">
        <v>1500</v>
      </c>
      <c r="F348" s="79">
        <v>0</v>
      </c>
      <c r="G348" s="79">
        <v>0</v>
      </c>
      <c r="H348" s="79">
        <v>1000</v>
      </c>
      <c r="I348" s="248">
        <v>1000</v>
      </c>
      <c r="J348" s="248">
        <v>0</v>
      </c>
      <c r="K348" s="96"/>
      <c r="L348" s="97"/>
      <c r="M348" s="97"/>
      <c r="N348" s="97"/>
      <c r="O348" s="97"/>
      <c r="P348" s="97"/>
      <c r="R348" s="248"/>
      <c r="S348" s="248"/>
      <c r="T348" s="248"/>
      <c r="U348" s="248"/>
      <c r="V348" s="248"/>
    </row>
    <row r="349" spans="1:22" x14ac:dyDescent="0.2">
      <c r="A349" s="350" t="s">
        <v>2027</v>
      </c>
      <c r="B349" s="350"/>
      <c r="C349" s="350"/>
      <c r="D349" s="102">
        <f t="shared" ref="D349:J349" si="377">SUM(D332:D348)</f>
        <v>78778.569999999992</v>
      </c>
      <c r="E349" s="102">
        <f t="shared" si="377"/>
        <v>222478.93999999997</v>
      </c>
      <c r="F349" s="102">
        <f t="shared" si="377"/>
        <v>246610.25000000003</v>
      </c>
      <c r="G349" s="102">
        <f t="shared" si="377"/>
        <v>271775.58</v>
      </c>
      <c r="H349" s="102">
        <f t="shared" si="377"/>
        <v>311100</v>
      </c>
      <c r="I349" s="102">
        <f t="shared" si="377"/>
        <v>310423</v>
      </c>
      <c r="J349" s="102">
        <f t="shared" si="377"/>
        <v>0</v>
      </c>
      <c r="K349" s="96"/>
      <c r="L349" s="97"/>
      <c r="M349" s="97"/>
      <c r="N349" s="97"/>
      <c r="O349" s="97"/>
      <c r="P349" s="97"/>
      <c r="R349" s="102"/>
      <c r="S349" s="102"/>
      <c r="T349" s="102"/>
      <c r="U349" s="102"/>
      <c r="V349" s="102"/>
    </row>
    <row r="350" spans="1:22" ht="15" x14ac:dyDescent="0.25">
      <c r="A350" s="348" t="s">
        <v>2020</v>
      </c>
      <c r="B350" s="348"/>
      <c r="C350" s="348"/>
      <c r="I350" s="248"/>
      <c r="J350" s="248"/>
      <c r="K350" s="96"/>
      <c r="L350" s="97"/>
      <c r="M350" s="97"/>
      <c r="N350" s="97"/>
      <c r="O350" s="97"/>
      <c r="P350" s="97"/>
      <c r="R350" s="248"/>
      <c r="S350" s="248"/>
      <c r="T350" s="248"/>
      <c r="U350" s="248"/>
      <c r="V350" s="248"/>
    </row>
    <row r="351" spans="1:22" ht="15" x14ac:dyDescent="0.25">
      <c r="B351" s="77" t="s">
        <v>588</v>
      </c>
      <c r="C351" s="77" t="s">
        <v>262</v>
      </c>
      <c r="D351" s="79">
        <v>1420.08</v>
      </c>
      <c r="E351" s="79">
        <v>1130.6400000000001</v>
      </c>
      <c r="F351" s="79">
        <v>1394.63</v>
      </c>
      <c r="G351" s="79">
        <v>1323.7</v>
      </c>
      <c r="H351" s="79">
        <v>1500</v>
      </c>
      <c r="I351" s="248">
        <v>1000</v>
      </c>
      <c r="J351" s="248"/>
      <c r="L351" s="97"/>
      <c r="M351" s="97"/>
      <c r="N351" s="97"/>
      <c r="O351" s="97"/>
      <c r="P351" s="97"/>
      <c r="R351" s="248"/>
      <c r="S351" s="248"/>
      <c r="T351" s="248"/>
      <c r="U351" s="248"/>
      <c r="V351" s="248"/>
    </row>
    <row r="352" spans="1:22" ht="15" x14ac:dyDescent="0.25">
      <c r="B352" s="77" t="s">
        <v>2476</v>
      </c>
      <c r="C352" s="77" t="s">
        <v>787</v>
      </c>
      <c r="D352" s="79">
        <v>0</v>
      </c>
      <c r="E352" s="79">
        <v>0</v>
      </c>
      <c r="F352" s="79">
        <v>0</v>
      </c>
      <c r="G352" s="79">
        <v>0</v>
      </c>
      <c r="H352" s="79">
        <v>0</v>
      </c>
      <c r="I352" s="248">
        <v>587</v>
      </c>
      <c r="J352" s="248"/>
      <c r="K352" s="96"/>
      <c r="L352" s="97"/>
      <c r="M352" s="97"/>
      <c r="N352" s="97"/>
      <c r="O352" s="97"/>
      <c r="P352" s="97"/>
      <c r="R352" s="248"/>
      <c r="S352" s="248"/>
      <c r="T352" s="248"/>
      <c r="U352" s="248"/>
      <c r="V352" s="248"/>
    </row>
    <row r="353" spans="1:22" ht="15" x14ac:dyDescent="0.25">
      <c r="B353" s="77" t="s">
        <v>589</v>
      </c>
      <c r="C353" s="77" t="s">
        <v>371</v>
      </c>
      <c r="D353" s="79">
        <v>194.49</v>
      </c>
      <c r="E353" s="79">
        <v>428.38</v>
      </c>
      <c r="F353" s="79">
        <v>147</v>
      </c>
      <c r="G353" s="79">
        <v>186.38</v>
      </c>
      <c r="H353" s="79">
        <v>500</v>
      </c>
      <c r="I353" s="248">
        <v>100</v>
      </c>
      <c r="J353" s="248"/>
      <c r="K353" s="96"/>
      <c r="L353" s="97"/>
      <c r="M353" s="97"/>
      <c r="N353" s="97"/>
      <c r="O353" s="97"/>
      <c r="P353" s="97"/>
      <c r="R353" s="248"/>
      <c r="S353" s="248"/>
      <c r="T353" s="248"/>
      <c r="U353" s="248"/>
      <c r="V353" s="248"/>
    </row>
    <row r="354" spans="1:22" ht="15" x14ac:dyDescent="0.25">
      <c r="B354" s="77" t="s">
        <v>590</v>
      </c>
      <c r="C354" s="77" t="s">
        <v>591</v>
      </c>
      <c r="D354" s="79">
        <v>2079.4</v>
      </c>
      <c r="E354" s="79">
        <v>2276.33</v>
      </c>
      <c r="F354" s="79">
        <v>194.95</v>
      </c>
      <c r="G354" s="79">
        <v>0</v>
      </c>
      <c r="H354" s="79">
        <v>500</v>
      </c>
      <c r="I354" s="248">
        <v>0</v>
      </c>
      <c r="J354" s="248"/>
      <c r="K354" s="96"/>
      <c r="L354" s="97"/>
      <c r="M354" s="97"/>
      <c r="N354" s="97"/>
      <c r="O354" s="97"/>
      <c r="P354" s="97"/>
      <c r="R354" s="248"/>
      <c r="S354" s="248"/>
      <c r="T354" s="248"/>
      <c r="U354" s="248"/>
      <c r="V354" s="248"/>
    </row>
    <row r="355" spans="1:22" ht="15" x14ac:dyDescent="0.25">
      <c r="B355" s="77" t="s">
        <v>592</v>
      </c>
      <c r="C355" s="77" t="s">
        <v>425</v>
      </c>
      <c r="D355" s="79">
        <v>13461.29</v>
      </c>
      <c r="E355" s="79">
        <v>8792.69</v>
      </c>
      <c r="F355" s="79">
        <v>7626.09</v>
      </c>
      <c r="G355" s="79">
        <v>9722.23</v>
      </c>
      <c r="H355" s="79">
        <v>12415</v>
      </c>
      <c r="I355" s="248">
        <v>6000</v>
      </c>
      <c r="J355" s="248"/>
      <c r="K355" s="96"/>
      <c r="L355" s="97"/>
      <c r="M355" s="97"/>
      <c r="N355" s="97"/>
      <c r="O355" s="97"/>
      <c r="P355" s="97"/>
      <c r="R355" s="248"/>
      <c r="S355" s="248"/>
      <c r="T355" s="248"/>
      <c r="U355" s="248"/>
      <c r="V355" s="248"/>
    </row>
    <row r="356" spans="1:22" x14ac:dyDescent="0.2">
      <c r="A356" s="350" t="s">
        <v>2021</v>
      </c>
      <c r="B356" s="350"/>
      <c r="C356" s="350"/>
      <c r="D356" s="102">
        <f t="shared" ref="D356:J356" si="378">SUM(D351:D355)</f>
        <v>17155.260000000002</v>
      </c>
      <c r="E356" s="102">
        <f t="shared" si="378"/>
        <v>12628.04</v>
      </c>
      <c r="F356" s="102">
        <f t="shared" si="378"/>
        <v>9362.67</v>
      </c>
      <c r="G356" s="102">
        <f t="shared" si="378"/>
        <v>11232.31</v>
      </c>
      <c r="H356" s="102">
        <f t="shared" si="378"/>
        <v>14915</v>
      </c>
      <c r="I356" s="102">
        <f t="shared" si="378"/>
        <v>7687</v>
      </c>
      <c r="J356" s="102">
        <f t="shared" si="378"/>
        <v>0</v>
      </c>
      <c r="K356" s="96"/>
      <c r="L356" s="97"/>
      <c r="M356" s="97"/>
      <c r="N356" s="97"/>
      <c r="O356" s="97"/>
      <c r="P356" s="97"/>
      <c r="R356" s="102"/>
      <c r="S356" s="102"/>
      <c r="T356" s="102"/>
      <c r="U356" s="102"/>
      <c r="V356" s="102"/>
    </row>
    <row r="357" spans="1:22" ht="15" x14ac:dyDescent="0.25">
      <c r="A357" s="348" t="s">
        <v>2022</v>
      </c>
      <c r="B357" s="348"/>
      <c r="C357" s="348"/>
      <c r="I357" s="248"/>
      <c r="J357" s="248"/>
      <c r="L357" s="97"/>
      <c r="M357" s="97"/>
      <c r="N357" s="97"/>
      <c r="O357" s="97"/>
      <c r="P357" s="97"/>
      <c r="R357" s="248"/>
      <c r="S357" s="248"/>
      <c r="T357" s="248"/>
      <c r="U357" s="248"/>
      <c r="V357" s="248"/>
    </row>
    <row r="358" spans="1:22" ht="15" x14ac:dyDescent="0.25">
      <c r="B358" s="77" t="s">
        <v>594</v>
      </c>
      <c r="C358" s="77" t="s">
        <v>268</v>
      </c>
      <c r="D358" s="79">
        <v>0</v>
      </c>
      <c r="E358" s="79">
        <v>379.9</v>
      </c>
      <c r="F358" s="79">
        <v>221.19</v>
      </c>
      <c r="G358" s="79">
        <v>93.31</v>
      </c>
      <c r="H358" s="79">
        <v>0</v>
      </c>
      <c r="I358" s="248"/>
      <c r="J358" s="248"/>
      <c r="K358" s="96"/>
      <c r="L358" s="97"/>
      <c r="M358" s="97"/>
      <c r="N358" s="97"/>
      <c r="O358" s="97"/>
      <c r="P358" s="97"/>
      <c r="R358" s="248"/>
      <c r="S358" s="248"/>
      <c r="T358" s="248"/>
      <c r="U358" s="248"/>
      <c r="V358" s="248"/>
    </row>
    <row r="359" spans="1:22" ht="15" x14ac:dyDescent="0.25">
      <c r="B359" s="77" t="s">
        <v>595</v>
      </c>
      <c r="C359" s="77" t="s">
        <v>596</v>
      </c>
      <c r="D359" s="79">
        <v>0</v>
      </c>
      <c r="E359" s="79">
        <v>0</v>
      </c>
      <c r="F359" s="79">
        <v>109105</v>
      </c>
      <c r="G359" s="79">
        <v>66000</v>
      </c>
      <c r="H359" s="79">
        <v>78500</v>
      </c>
      <c r="I359" s="248">
        <v>78500</v>
      </c>
      <c r="J359" s="248"/>
      <c r="K359" s="96"/>
      <c r="L359" s="97"/>
      <c r="M359" s="97"/>
      <c r="N359" s="97"/>
      <c r="O359" s="97"/>
      <c r="P359" s="97"/>
      <c r="R359" s="248"/>
      <c r="S359" s="248"/>
      <c r="T359" s="248"/>
      <c r="U359" s="248"/>
      <c r="V359" s="248"/>
    </row>
    <row r="360" spans="1:22" ht="15" x14ac:dyDescent="0.25">
      <c r="B360" s="77" t="s">
        <v>597</v>
      </c>
      <c r="C360" s="77" t="s">
        <v>270</v>
      </c>
      <c r="D360" s="79">
        <v>10076.82</v>
      </c>
      <c r="E360" s="79">
        <v>4136</v>
      </c>
      <c r="F360" s="79">
        <v>4160</v>
      </c>
      <c r="G360" s="79">
        <v>2715</v>
      </c>
      <c r="H360" s="79">
        <v>7500</v>
      </c>
      <c r="I360" s="248">
        <v>7500</v>
      </c>
      <c r="J360" s="248"/>
      <c r="K360" s="96"/>
      <c r="L360" s="97"/>
      <c r="M360" s="97"/>
      <c r="N360" s="97"/>
      <c r="O360" s="97"/>
      <c r="P360" s="97"/>
      <c r="R360" s="248"/>
      <c r="S360" s="248"/>
      <c r="T360" s="248"/>
      <c r="U360" s="248"/>
      <c r="V360" s="248"/>
    </row>
    <row r="361" spans="1:22" ht="15" x14ac:dyDescent="0.25">
      <c r="B361" s="77" t="s">
        <v>598</v>
      </c>
      <c r="C361" s="77" t="s">
        <v>382</v>
      </c>
      <c r="D361" s="79">
        <v>569.48</v>
      </c>
      <c r="E361" s="79">
        <v>3890.31</v>
      </c>
      <c r="F361" s="79">
        <v>512.89</v>
      </c>
      <c r="G361" s="79">
        <v>113</v>
      </c>
      <c r="H361" s="79">
        <v>4000</v>
      </c>
      <c r="I361" s="248">
        <v>3000</v>
      </c>
      <c r="J361" s="248"/>
      <c r="K361" s="96"/>
      <c r="L361" s="97"/>
      <c r="M361" s="97"/>
      <c r="N361" s="97"/>
      <c r="O361" s="97"/>
      <c r="P361" s="97"/>
      <c r="R361" s="248"/>
      <c r="S361" s="248"/>
      <c r="T361" s="248"/>
      <c r="U361" s="248"/>
      <c r="V361" s="248"/>
    </row>
    <row r="362" spans="1:22" ht="15" x14ac:dyDescent="0.25">
      <c r="B362" s="77" t="s">
        <v>599</v>
      </c>
      <c r="C362" s="77" t="s">
        <v>272</v>
      </c>
      <c r="D362" s="79">
        <v>529.6</v>
      </c>
      <c r="E362" s="79">
        <v>391.95</v>
      </c>
      <c r="F362" s="79">
        <v>44.67</v>
      </c>
      <c r="G362" s="79">
        <v>810.52</v>
      </c>
      <c r="H362" s="79">
        <v>2650</v>
      </c>
      <c r="I362" s="248">
        <v>2650</v>
      </c>
      <c r="J362" s="248"/>
      <c r="L362" s="97"/>
      <c r="M362" s="97"/>
      <c r="N362" s="97"/>
      <c r="O362" s="97"/>
      <c r="P362" s="97"/>
      <c r="R362" s="248"/>
      <c r="S362" s="248"/>
      <c r="T362" s="248"/>
      <c r="U362" s="248"/>
      <c r="V362" s="248"/>
    </row>
    <row r="363" spans="1:22" ht="15" x14ac:dyDescent="0.25">
      <c r="B363" s="77" t="s">
        <v>600</v>
      </c>
      <c r="C363" s="77" t="s">
        <v>274</v>
      </c>
      <c r="D363" s="79">
        <v>500</v>
      </c>
      <c r="E363" s="79">
        <v>980</v>
      </c>
      <c r="F363" s="79">
        <v>980</v>
      </c>
      <c r="G363" s="79">
        <v>980</v>
      </c>
      <c r="H363" s="79">
        <v>1280</v>
      </c>
      <c r="I363" s="248">
        <v>1280</v>
      </c>
      <c r="J363" s="248"/>
      <c r="K363" s="96"/>
      <c r="L363" s="97"/>
      <c r="M363" s="97"/>
      <c r="N363" s="97"/>
      <c r="O363" s="97"/>
      <c r="P363" s="97"/>
      <c r="R363" s="248"/>
      <c r="S363" s="248"/>
      <c r="T363" s="248"/>
      <c r="U363" s="248"/>
      <c r="V363" s="248"/>
    </row>
    <row r="364" spans="1:22" ht="15" x14ac:dyDescent="0.25">
      <c r="B364" s="77" t="s">
        <v>601</v>
      </c>
      <c r="C364" s="77" t="s">
        <v>276</v>
      </c>
      <c r="D364" s="79">
        <v>259.67</v>
      </c>
      <c r="E364" s="79">
        <v>239.88</v>
      </c>
      <c r="F364" s="79">
        <v>0</v>
      </c>
      <c r="G364" s="79">
        <v>745</v>
      </c>
      <c r="H364" s="79">
        <v>2100</v>
      </c>
      <c r="I364" s="248">
        <v>2100</v>
      </c>
      <c r="J364" s="248"/>
      <c r="K364" s="96"/>
      <c r="L364" s="97"/>
      <c r="M364" s="97"/>
      <c r="N364" s="97"/>
      <c r="O364" s="97"/>
      <c r="P364" s="97"/>
      <c r="R364" s="248"/>
      <c r="S364" s="248"/>
      <c r="T364" s="248"/>
      <c r="U364" s="248"/>
      <c r="V364" s="248"/>
    </row>
    <row r="365" spans="1:22" ht="15" x14ac:dyDescent="0.25">
      <c r="B365" s="77" t="s">
        <v>602</v>
      </c>
      <c r="C365" s="77" t="s">
        <v>278</v>
      </c>
      <c r="D365" s="79">
        <v>2092.48</v>
      </c>
      <c r="E365" s="79">
        <v>2633.19</v>
      </c>
      <c r="F365" s="79">
        <v>2366.96</v>
      </c>
      <c r="G365" s="79">
        <v>1295</v>
      </c>
      <c r="H365" s="79">
        <v>2100</v>
      </c>
      <c r="I365" s="248">
        <v>6000</v>
      </c>
      <c r="J365" s="248"/>
      <c r="K365" s="96"/>
      <c r="L365" s="97"/>
      <c r="M365" s="97"/>
      <c r="N365" s="97"/>
      <c r="O365" s="97"/>
      <c r="P365" s="97"/>
      <c r="R365" s="248"/>
      <c r="S365" s="248"/>
      <c r="T365" s="248"/>
      <c r="U365" s="248"/>
      <c r="V365" s="248"/>
    </row>
    <row r="366" spans="1:22" ht="15" x14ac:dyDescent="0.25">
      <c r="B366" s="77" t="s">
        <v>603</v>
      </c>
      <c r="C366" s="77" t="s">
        <v>604</v>
      </c>
      <c r="D366" s="79">
        <v>8300</v>
      </c>
      <c r="E366" s="79">
        <v>8270</v>
      </c>
      <c r="F366" s="79">
        <v>8480</v>
      </c>
      <c r="G366" s="79">
        <v>8320</v>
      </c>
      <c r="H366" s="79">
        <v>8500</v>
      </c>
      <c r="I366" s="248">
        <v>8500</v>
      </c>
      <c r="J366" s="248"/>
      <c r="K366" s="96"/>
      <c r="L366" s="97"/>
      <c r="M366" s="97"/>
      <c r="N366" s="97"/>
      <c r="O366" s="97"/>
      <c r="P366" s="97"/>
      <c r="R366" s="248"/>
      <c r="S366" s="248"/>
      <c r="T366" s="248"/>
      <c r="U366" s="248"/>
      <c r="V366" s="248"/>
    </row>
    <row r="367" spans="1:22" ht="15" x14ac:dyDescent="0.25">
      <c r="B367" s="77" t="s">
        <v>605</v>
      </c>
      <c r="C367" s="77" t="s">
        <v>606</v>
      </c>
      <c r="D367" s="79">
        <v>20000</v>
      </c>
      <c r="E367" s="79">
        <v>20000</v>
      </c>
      <c r="F367" s="79">
        <v>20000</v>
      </c>
      <c r="G367" s="79">
        <v>20000</v>
      </c>
      <c r="H367" s="79">
        <v>20000</v>
      </c>
      <c r="I367" s="248">
        <v>10000</v>
      </c>
      <c r="J367" s="248"/>
      <c r="L367" s="97"/>
      <c r="M367" s="97"/>
      <c r="N367" s="97"/>
      <c r="O367" s="97"/>
      <c r="P367" s="97"/>
      <c r="R367" s="248"/>
      <c r="S367" s="248"/>
      <c r="T367" s="248"/>
      <c r="U367" s="248"/>
      <c r="V367" s="248"/>
    </row>
    <row r="368" spans="1:22" x14ac:dyDescent="0.2">
      <c r="A368" s="350" t="s">
        <v>2023</v>
      </c>
      <c r="B368" s="350"/>
      <c r="C368" s="350"/>
      <c r="D368" s="102">
        <f t="shared" ref="D368:J368" si="379">SUM(D358:D367)</f>
        <v>42328.05</v>
      </c>
      <c r="E368" s="102">
        <f t="shared" si="379"/>
        <v>40921.229999999996</v>
      </c>
      <c r="F368" s="102">
        <f t="shared" si="379"/>
        <v>145870.71000000002</v>
      </c>
      <c r="G368" s="102">
        <f t="shared" si="379"/>
        <v>101071.83</v>
      </c>
      <c r="H368" s="102">
        <f t="shared" si="379"/>
        <v>126630</v>
      </c>
      <c r="I368" s="102">
        <f t="shared" si="379"/>
        <v>119530</v>
      </c>
      <c r="J368" s="102">
        <f t="shared" si="379"/>
        <v>0</v>
      </c>
      <c r="L368" s="97"/>
      <c r="M368" s="97"/>
      <c r="N368" s="97"/>
      <c r="O368" s="97"/>
      <c r="P368" s="97"/>
      <c r="R368" s="102">
        <f>J368*(1+L368)</f>
        <v>0</v>
      </c>
      <c r="S368" s="102">
        <f t="shared" ref="S368:S394" si="380">R368*(1+M368)</f>
        <v>0</v>
      </c>
      <c r="T368" s="102">
        <f t="shared" ref="T368:T394" si="381">S368*(1+N368)</f>
        <v>0</v>
      </c>
      <c r="U368" s="102">
        <f t="shared" ref="U368:U394" si="382">T368*(1+O368)</f>
        <v>0</v>
      </c>
      <c r="V368" s="102">
        <f t="shared" ref="V368:V394" si="383">U368*(1+P368)</f>
        <v>0</v>
      </c>
    </row>
    <row r="369" spans="1:22" ht="15" x14ac:dyDescent="0.25">
      <c r="A369" s="348" t="s">
        <v>2030</v>
      </c>
      <c r="B369" s="348"/>
      <c r="C369" s="348"/>
      <c r="I369" s="248"/>
      <c r="J369" s="248"/>
      <c r="L369" s="97"/>
      <c r="M369" s="97"/>
      <c r="N369" s="97"/>
      <c r="O369" s="97"/>
      <c r="P369" s="97"/>
      <c r="R369" s="248"/>
      <c r="S369" s="248"/>
      <c r="T369" s="248"/>
      <c r="U369" s="248"/>
      <c r="V369" s="248"/>
    </row>
    <row r="370" spans="1:22" ht="15" x14ac:dyDescent="0.25">
      <c r="B370" s="77" t="s">
        <v>2040</v>
      </c>
      <c r="C370" s="77" t="s">
        <v>567</v>
      </c>
      <c r="D370" s="79">
        <v>0</v>
      </c>
      <c r="E370" s="79">
        <v>0</v>
      </c>
      <c r="F370" s="79">
        <v>14693.53</v>
      </c>
      <c r="G370" s="79">
        <v>29553.99</v>
      </c>
      <c r="H370" s="79">
        <v>22540</v>
      </c>
      <c r="I370" s="248">
        <v>26338</v>
      </c>
      <c r="J370" s="248">
        <v>22540</v>
      </c>
      <c r="K370" s="96"/>
      <c r="L370" s="97">
        <v>0.02</v>
      </c>
      <c r="M370" s="97">
        <f t="shared" ref="M370:P370" si="384">L370</f>
        <v>0.02</v>
      </c>
      <c r="N370" s="97">
        <f t="shared" si="384"/>
        <v>0.02</v>
      </c>
      <c r="O370" s="97">
        <f t="shared" si="384"/>
        <v>0.02</v>
      </c>
      <c r="P370" s="97">
        <f t="shared" si="384"/>
        <v>0.02</v>
      </c>
      <c r="R370" s="248">
        <f>J370*(1+L370)</f>
        <v>22990.799999999999</v>
      </c>
      <c r="S370" s="248">
        <f t="shared" si="380"/>
        <v>23450.615999999998</v>
      </c>
      <c r="T370" s="248">
        <f t="shared" si="381"/>
        <v>23919.62832</v>
      </c>
      <c r="U370" s="248">
        <f t="shared" si="382"/>
        <v>24398.020886400001</v>
      </c>
      <c r="V370" s="248">
        <f t="shared" si="383"/>
        <v>24885.981304128003</v>
      </c>
    </row>
    <row r="371" spans="1:22" ht="15" x14ac:dyDescent="0.25">
      <c r="B371" s="77" t="s">
        <v>2041</v>
      </c>
      <c r="C371" s="77" t="s">
        <v>569</v>
      </c>
      <c r="D371" s="79">
        <v>0</v>
      </c>
      <c r="E371" s="79">
        <v>0</v>
      </c>
      <c r="F371" s="79">
        <v>6785.93</v>
      </c>
      <c r="G371" s="79">
        <v>9050.2800000000007</v>
      </c>
      <c r="H371" s="79">
        <v>7000</v>
      </c>
      <c r="I371" s="248">
        <v>8644</v>
      </c>
      <c r="J371" s="248">
        <v>7000</v>
      </c>
      <c r="K371" s="96"/>
      <c r="L371" s="97">
        <v>0.02</v>
      </c>
      <c r="M371" s="97">
        <f t="shared" ref="M371:P371" si="385">L371</f>
        <v>0.02</v>
      </c>
      <c r="N371" s="97">
        <f t="shared" si="385"/>
        <v>0.02</v>
      </c>
      <c r="O371" s="97">
        <f t="shared" si="385"/>
        <v>0.02</v>
      </c>
      <c r="P371" s="97">
        <f t="shared" si="385"/>
        <v>0.02</v>
      </c>
      <c r="R371" s="248">
        <f>J371*(1+L371)</f>
        <v>7140</v>
      </c>
      <c r="S371" s="248">
        <f t="shared" si="380"/>
        <v>7282.8</v>
      </c>
      <c r="T371" s="248">
        <f t="shared" si="381"/>
        <v>7428.4560000000001</v>
      </c>
      <c r="U371" s="248">
        <f t="shared" si="382"/>
        <v>7577.0251200000002</v>
      </c>
      <c r="V371" s="248">
        <f t="shared" si="383"/>
        <v>7728.5656224000004</v>
      </c>
    </row>
    <row r="372" spans="1:22" ht="15" x14ac:dyDescent="0.25">
      <c r="B372" s="77" t="s">
        <v>2195</v>
      </c>
      <c r="C372" s="77" t="s">
        <v>807</v>
      </c>
      <c r="D372" s="79">
        <v>0</v>
      </c>
      <c r="E372" s="79">
        <v>0</v>
      </c>
      <c r="F372" s="79">
        <v>1039.02</v>
      </c>
      <c r="G372" s="79">
        <v>0</v>
      </c>
      <c r="H372" s="79">
        <v>0</v>
      </c>
      <c r="I372" s="248">
        <v>0</v>
      </c>
      <c r="J372" s="248">
        <v>0</v>
      </c>
      <c r="K372" s="96"/>
      <c r="L372" s="97">
        <v>0.02</v>
      </c>
      <c r="M372" s="97">
        <f t="shared" ref="M372:P372" si="386">L372</f>
        <v>0.02</v>
      </c>
      <c r="N372" s="97">
        <f t="shared" si="386"/>
        <v>0.02</v>
      </c>
      <c r="O372" s="97">
        <f t="shared" si="386"/>
        <v>0.02</v>
      </c>
      <c r="P372" s="97">
        <f t="shared" si="386"/>
        <v>0.02</v>
      </c>
      <c r="R372" s="248">
        <f>J372*(1+L372)</f>
        <v>0</v>
      </c>
      <c r="S372" s="248">
        <f t="shared" si="380"/>
        <v>0</v>
      </c>
      <c r="T372" s="248">
        <f t="shared" si="381"/>
        <v>0</v>
      </c>
      <c r="U372" s="248">
        <f t="shared" si="382"/>
        <v>0</v>
      </c>
      <c r="V372" s="248">
        <f t="shared" si="383"/>
        <v>0</v>
      </c>
    </row>
    <row r="373" spans="1:22" x14ac:dyDescent="0.2">
      <c r="A373" s="350" t="s">
        <v>2034</v>
      </c>
      <c r="B373" s="350"/>
      <c r="C373" s="350"/>
      <c r="D373" s="102">
        <f t="shared" ref="D373:J373" si="387">SUM(D370:D372)</f>
        <v>0</v>
      </c>
      <c r="E373" s="102">
        <f t="shared" si="387"/>
        <v>0</v>
      </c>
      <c r="F373" s="102">
        <f t="shared" si="387"/>
        <v>22518.48</v>
      </c>
      <c r="G373" s="102">
        <f t="shared" si="387"/>
        <v>38604.270000000004</v>
      </c>
      <c r="H373" s="102">
        <f t="shared" si="387"/>
        <v>29540</v>
      </c>
      <c r="I373" s="102">
        <f t="shared" si="387"/>
        <v>34982</v>
      </c>
      <c r="J373" s="102">
        <f t="shared" si="387"/>
        <v>29540</v>
      </c>
      <c r="K373" s="96"/>
      <c r="L373" s="97"/>
      <c r="M373" s="97"/>
      <c r="N373" s="97"/>
      <c r="O373" s="97"/>
      <c r="P373" s="97"/>
      <c r="R373" s="102">
        <f t="shared" ref="R373:V373" si="388">SUM(R370:R372)</f>
        <v>30130.799999999999</v>
      </c>
      <c r="S373" s="102">
        <f t="shared" si="388"/>
        <v>30733.415999999997</v>
      </c>
      <c r="T373" s="102">
        <f t="shared" si="388"/>
        <v>31348.084320000002</v>
      </c>
      <c r="U373" s="102">
        <f t="shared" si="388"/>
        <v>31975.0460064</v>
      </c>
      <c r="V373" s="102">
        <f t="shared" si="388"/>
        <v>32614.546926528004</v>
      </c>
    </row>
    <row r="374" spans="1:22" ht="15" x14ac:dyDescent="0.25">
      <c r="A374" s="348" t="s">
        <v>2037</v>
      </c>
      <c r="B374" s="348"/>
      <c r="C374" s="348"/>
      <c r="I374" s="248"/>
      <c r="J374" s="248"/>
      <c r="K374" s="96"/>
      <c r="L374" s="97"/>
      <c r="M374" s="97"/>
      <c r="N374" s="97"/>
      <c r="O374" s="97"/>
      <c r="P374" s="97"/>
      <c r="R374" s="248"/>
      <c r="S374" s="248"/>
      <c r="T374" s="248"/>
      <c r="U374" s="248"/>
      <c r="V374" s="248"/>
    </row>
    <row r="375" spans="1:22" ht="15" x14ac:dyDescent="0.25">
      <c r="B375" s="77" t="s">
        <v>2196</v>
      </c>
      <c r="C375" s="77" t="s">
        <v>2477</v>
      </c>
      <c r="D375" s="79">
        <v>0</v>
      </c>
      <c r="E375" s="79">
        <v>0</v>
      </c>
      <c r="F375" s="79">
        <v>0</v>
      </c>
      <c r="G375" s="79">
        <v>8410210.1999999993</v>
      </c>
      <c r="H375" s="79">
        <v>0</v>
      </c>
      <c r="I375" s="248"/>
      <c r="J375" s="248">
        <v>0</v>
      </c>
      <c r="K375" s="96"/>
      <c r="L375" s="97">
        <v>0.01</v>
      </c>
      <c r="M375" s="97">
        <f t="shared" ref="M375:P375" si="389">L375</f>
        <v>0.01</v>
      </c>
      <c r="N375" s="97">
        <f t="shared" si="389"/>
        <v>0.01</v>
      </c>
      <c r="O375" s="97">
        <f t="shared" si="389"/>
        <v>0.01</v>
      </c>
      <c r="P375" s="97">
        <f t="shared" si="389"/>
        <v>0.01</v>
      </c>
      <c r="R375" s="248">
        <f>J375*(1+L375)</f>
        <v>0</v>
      </c>
      <c r="S375" s="248">
        <f t="shared" si="380"/>
        <v>0</v>
      </c>
      <c r="T375" s="248">
        <f t="shared" si="381"/>
        <v>0</v>
      </c>
      <c r="U375" s="248">
        <f t="shared" si="382"/>
        <v>0</v>
      </c>
      <c r="V375" s="248">
        <f t="shared" si="383"/>
        <v>0</v>
      </c>
    </row>
    <row r="376" spans="1:22" x14ac:dyDescent="0.2">
      <c r="A376" s="350" t="s">
        <v>2038</v>
      </c>
      <c r="B376" s="350"/>
      <c r="C376" s="350"/>
      <c r="D376" s="102">
        <f t="shared" ref="D376:H376" si="390">SUM(D375:D375)</f>
        <v>0</v>
      </c>
      <c r="E376" s="102">
        <f t="shared" si="390"/>
        <v>0</v>
      </c>
      <c r="F376" s="102">
        <f t="shared" si="390"/>
        <v>0</v>
      </c>
      <c r="G376" s="102">
        <f t="shared" si="390"/>
        <v>8410210.1999999993</v>
      </c>
      <c r="H376" s="102">
        <f t="shared" si="390"/>
        <v>0</v>
      </c>
      <c r="I376" s="102">
        <f t="shared" ref="I376:J376" si="391">SUM(I375:I375)</f>
        <v>0</v>
      </c>
      <c r="J376" s="102">
        <f t="shared" si="391"/>
        <v>0</v>
      </c>
      <c r="K376" s="96"/>
      <c r="L376" s="97"/>
      <c r="M376" s="97"/>
      <c r="N376" s="97"/>
      <c r="O376" s="97"/>
      <c r="P376" s="97"/>
      <c r="R376" s="102">
        <f t="shared" ref="R376:V376" si="392">SUM(R375:R375)</f>
        <v>0</v>
      </c>
      <c r="S376" s="102">
        <f t="shared" si="392"/>
        <v>0</v>
      </c>
      <c r="T376" s="102">
        <f t="shared" si="392"/>
        <v>0</v>
      </c>
      <c r="U376" s="102">
        <f t="shared" si="392"/>
        <v>0</v>
      </c>
      <c r="V376" s="102">
        <f t="shared" si="392"/>
        <v>0</v>
      </c>
    </row>
    <row r="377" spans="1:22" x14ac:dyDescent="0.2">
      <c r="A377" s="352" t="s">
        <v>609</v>
      </c>
      <c r="B377" s="352"/>
      <c r="C377" s="352"/>
      <c r="D377" s="103">
        <f t="shared" ref="D377:H377" si="393">D349+D356+D368+D373+D376</f>
        <v>138261.88</v>
      </c>
      <c r="E377" s="103">
        <f t="shared" si="393"/>
        <v>276028.20999999996</v>
      </c>
      <c r="F377" s="103">
        <f t="shared" si="393"/>
        <v>424362.11000000004</v>
      </c>
      <c r="G377" s="103">
        <f t="shared" si="393"/>
        <v>8832894.1899999995</v>
      </c>
      <c r="H377" s="103">
        <f t="shared" si="393"/>
        <v>482185</v>
      </c>
      <c r="I377" s="103">
        <f t="shared" ref="I377:J377" si="394">I349+I356+I368+I373+I376</f>
        <v>472622</v>
      </c>
      <c r="J377" s="103">
        <f t="shared" si="394"/>
        <v>29540</v>
      </c>
      <c r="K377" s="96"/>
      <c r="L377" s="97"/>
      <c r="M377" s="97"/>
      <c r="N377" s="97"/>
      <c r="O377" s="97"/>
      <c r="P377" s="97"/>
      <c r="R377" s="103">
        <f t="shared" ref="R377:V377" si="395">R349+R356+R368+R373+R376</f>
        <v>30130.799999999999</v>
      </c>
      <c r="S377" s="103">
        <f t="shared" si="395"/>
        <v>30733.415999999997</v>
      </c>
      <c r="T377" s="103">
        <f t="shared" si="395"/>
        <v>31348.084320000002</v>
      </c>
      <c r="U377" s="103">
        <f t="shared" si="395"/>
        <v>31975.0460064</v>
      </c>
      <c r="V377" s="103">
        <f t="shared" si="395"/>
        <v>32614.546926528004</v>
      </c>
    </row>
    <row r="378" spans="1:22" ht="15" x14ac:dyDescent="0.25">
      <c r="A378" s="351" t="s">
        <v>2042</v>
      </c>
      <c r="B378" s="351"/>
      <c r="C378" s="351"/>
      <c r="I378" s="248"/>
      <c r="J378" s="248"/>
      <c r="K378" s="96"/>
      <c r="L378" s="97"/>
      <c r="M378" s="97"/>
      <c r="N378" s="97"/>
      <c r="O378" s="97"/>
      <c r="P378" s="97"/>
      <c r="R378" s="248"/>
      <c r="S378" s="248"/>
      <c r="T378" s="248"/>
      <c r="U378" s="248"/>
      <c r="V378" s="248"/>
    </row>
    <row r="379" spans="1:22" ht="15" x14ac:dyDescent="0.25">
      <c r="A379" s="348" t="s">
        <v>2024</v>
      </c>
      <c r="B379" s="348"/>
      <c r="C379" s="348"/>
      <c r="I379" s="248"/>
      <c r="J379" s="248"/>
      <c r="K379" s="96"/>
      <c r="L379" s="97"/>
      <c r="M379" s="97"/>
      <c r="N379" s="97"/>
      <c r="O379" s="97"/>
      <c r="P379" s="97"/>
      <c r="R379" s="248"/>
      <c r="S379" s="248"/>
      <c r="T379" s="248"/>
      <c r="U379" s="248"/>
      <c r="V379" s="248"/>
    </row>
    <row r="380" spans="1:22" ht="15" x14ac:dyDescent="0.25">
      <c r="B380" s="77" t="s">
        <v>1932</v>
      </c>
      <c r="C380" s="77" t="s">
        <v>1883</v>
      </c>
      <c r="D380" s="79">
        <v>0</v>
      </c>
      <c r="E380" s="79">
        <v>0</v>
      </c>
      <c r="F380" s="79">
        <v>2556.9299999999998</v>
      </c>
      <c r="G380" s="79">
        <v>3286.6</v>
      </c>
      <c r="H380" s="79">
        <v>0</v>
      </c>
      <c r="I380" s="248"/>
      <c r="J380" s="248"/>
      <c r="K380" s="96"/>
      <c r="L380" s="97"/>
      <c r="M380" s="97"/>
      <c r="N380" s="97"/>
      <c r="O380" s="97"/>
      <c r="P380" s="97"/>
      <c r="R380" s="248"/>
      <c r="S380" s="248"/>
      <c r="T380" s="248"/>
      <c r="U380" s="248"/>
      <c r="V380" s="248"/>
    </row>
    <row r="381" spans="1:22" ht="15" x14ac:dyDescent="0.25">
      <c r="B381" s="77" t="s">
        <v>1933</v>
      </c>
      <c r="C381" s="77" t="s">
        <v>286</v>
      </c>
      <c r="D381" s="79">
        <v>0</v>
      </c>
      <c r="E381" s="79">
        <v>318067.34999999998</v>
      </c>
      <c r="F381" s="79">
        <v>269712.45</v>
      </c>
      <c r="G381" s="79">
        <v>285110.42</v>
      </c>
      <c r="H381" s="79">
        <v>366600</v>
      </c>
      <c r="I381" s="248">
        <v>405784</v>
      </c>
      <c r="J381" s="248">
        <v>924185</v>
      </c>
      <c r="K381" s="96" t="s">
        <v>2523</v>
      </c>
      <c r="L381" s="97">
        <v>0.03</v>
      </c>
      <c r="M381" s="97">
        <f t="shared" ref="M381:P384" si="396">L381</f>
        <v>0.03</v>
      </c>
      <c r="N381" s="97">
        <f t="shared" si="396"/>
        <v>0.03</v>
      </c>
      <c r="O381" s="97">
        <f t="shared" si="396"/>
        <v>0.03</v>
      </c>
      <c r="P381" s="97">
        <f t="shared" si="396"/>
        <v>0.03</v>
      </c>
      <c r="R381" s="248">
        <f t="shared" ref="R381:R400" si="397">J381*(1+L381)</f>
        <v>951910.55</v>
      </c>
      <c r="S381" s="248">
        <f t="shared" si="380"/>
        <v>980467.86650000012</v>
      </c>
      <c r="T381" s="248">
        <f t="shared" si="381"/>
        <v>1009881.9024950002</v>
      </c>
      <c r="U381" s="248">
        <f t="shared" si="382"/>
        <v>1040178.3595698501</v>
      </c>
      <c r="V381" s="248">
        <f t="shared" si="383"/>
        <v>1071383.7103569456</v>
      </c>
    </row>
    <row r="382" spans="1:22" ht="15" x14ac:dyDescent="0.25">
      <c r="B382" s="77" t="s">
        <v>2524</v>
      </c>
      <c r="C382" s="77" t="s">
        <v>288</v>
      </c>
      <c r="D382" s="79">
        <v>0</v>
      </c>
      <c r="E382" s="79">
        <v>0</v>
      </c>
      <c r="F382" s="79">
        <v>0</v>
      </c>
      <c r="G382" s="79">
        <v>0</v>
      </c>
      <c r="H382" s="79">
        <v>0</v>
      </c>
      <c r="I382" s="248">
        <v>0</v>
      </c>
      <c r="J382" s="248">
        <v>7200</v>
      </c>
      <c r="K382" s="96"/>
      <c r="L382" s="97">
        <v>0</v>
      </c>
      <c r="M382" s="97">
        <v>0</v>
      </c>
      <c r="N382" s="97">
        <v>0</v>
      </c>
      <c r="O382" s="97">
        <f t="shared" si="396"/>
        <v>0</v>
      </c>
      <c r="P382" s="97">
        <f t="shared" si="396"/>
        <v>0</v>
      </c>
      <c r="R382" s="248">
        <f t="shared" si="397"/>
        <v>7200</v>
      </c>
      <c r="S382" s="248">
        <f t="shared" si="380"/>
        <v>7200</v>
      </c>
      <c r="T382" s="248">
        <f t="shared" si="381"/>
        <v>7200</v>
      </c>
      <c r="U382" s="248">
        <f t="shared" si="382"/>
        <v>7200</v>
      </c>
      <c r="V382" s="248">
        <f t="shared" si="383"/>
        <v>7200</v>
      </c>
    </row>
    <row r="383" spans="1:22" ht="15" x14ac:dyDescent="0.25">
      <c r="B383" s="77" t="s">
        <v>1934</v>
      </c>
      <c r="C383" s="77" t="s">
        <v>292</v>
      </c>
      <c r="D383" s="79">
        <v>0</v>
      </c>
      <c r="E383" s="79">
        <v>1181.8800000000001</v>
      </c>
      <c r="F383" s="79">
        <v>569.58000000000004</v>
      </c>
      <c r="G383" s="79">
        <v>2168.23</v>
      </c>
      <c r="H383" s="79">
        <v>1500</v>
      </c>
      <c r="I383" s="248">
        <v>2313</v>
      </c>
      <c r="J383" s="248">
        <v>4200</v>
      </c>
      <c r="K383" s="96"/>
      <c r="L383" s="97">
        <v>0</v>
      </c>
      <c r="M383" s="97">
        <v>0</v>
      </c>
      <c r="N383" s="97">
        <v>0</v>
      </c>
      <c r="O383" s="97">
        <f t="shared" si="396"/>
        <v>0</v>
      </c>
      <c r="P383" s="97">
        <f t="shared" si="396"/>
        <v>0</v>
      </c>
      <c r="R383" s="248">
        <f t="shared" si="397"/>
        <v>4200</v>
      </c>
      <c r="S383" s="248">
        <f t="shared" si="380"/>
        <v>4200</v>
      </c>
      <c r="T383" s="248">
        <f t="shared" si="381"/>
        <v>4200</v>
      </c>
      <c r="U383" s="248">
        <f t="shared" si="382"/>
        <v>4200</v>
      </c>
      <c r="V383" s="248">
        <f t="shared" si="383"/>
        <v>4200</v>
      </c>
    </row>
    <row r="384" spans="1:22" ht="15" x14ac:dyDescent="0.25">
      <c r="B384" s="77" t="s">
        <v>1935</v>
      </c>
      <c r="C384" s="77" t="s">
        <v>294</v>
      </c>
      <c r="D384" s="79">
        <v>0</v>
      </c>
      <c r="E384" s="79">
        <v>0</v>
      </c>
      <c r="F384" s="79">
        <v>12.5</v>
      </c>
      <c r="G384" s="79">
        <v>0</v>
      </c>
      <c r="H384" s="79">
        <v>0</v>
      </c>
      <c r="I384" s="248">
        <v>313</v>
      </c>
      <c r="J384" s="248">
        <v>1200</v>
      </c>
      <c r="K384" s="96"/>
      <c r="L384" s="97">
        <v>0</v>
      </c>
      <c r="M384" s="97">
        <v>0</v>
      </c>
      <c r="N384" s="97">
        <v>0</v>
      </c>
      <c r="O384" s="97">
        <f t="shared" si="396"/>
        <v>0</v>
      </c>
      <c r="P384" s="97">
        <f t="shared" si="396"/>
        <v>0</v>
      </c>
      <c r="R384" s="248">
        <f t="shared" si="397"/>
        <v>1200</v>
      </c>
      <c r="S384" s="248">
        <f t="shared" si="380"/>
        <v>1200</v>
      </c>
      <c r="T384" s="248">
        <f t="shared" si="381"/>
        <v>1200</v>
      </c>
      <c r="U384" s="248">
        <f t="shared" si="382"/>
        <v>1200</v>
      </c>
      <c r="V384" s="248">
        <f t="shared" si="383"/>
        <v>1200</v>
      </c>
    </row>
    <row r="385" spans="2:22" ht="15" x14ac:dyDescent="0.25">
      <c r="B385" s="77" t="s">
        <v>1937</v>
      </c>
      <c r="C385" s="77" t="s">
        <v>298</v>
      </c>
      <c r="D385" s="79">
        <v>0</v>
      </c>
      <c r="E385" s="79">
        <v>800</v>
      </c>
      <c r="F385" s="79">
        <v>828.75</v>
      </c>
      <c r="G385" s="79">
        <v>755</v>
      </c>
      <c r="H385" s="79">
        <v>760</v>
      </c>
      <c r="I385" s="248">
        <v>0</v>
      </c>
      <c r="J385" s="248">
        <v>2700</v>
      </c>
      <c r="K385" s="96"/>
      <c r="L385" s="97">
        <v>0.02</v>
      </c>
      <c r="M385" s="97">
        <f t="shared" ref="M385:P385" si="398">L385</f>
        <v>0.02</v>
      </c>
      <c r="N385" s="97">
        <f t="shared" si="398"/>
        <v>0.02</v>
      </c>
      <c r="O385" s="97">
        <f t="shared" si="398"/>
        <v>0.02</v>
      </c>
      <c r="P385" s="97">
        <f t="shared" si="398"/>
        <v>0.02</v>
      </c>
      <c r="R385" s="248">
        <f t="shared" si="397"/>
        <v>2754</v>
      </c>
      <c r="S385" s="248">
        <f t="shared" si="380"/>
        <v>2809.08</v>
      </c>
      <c r="T385" s="248">
        <f t="shared" si="381"/>
        <v>2865.2615999999998</v>
      </c>
      <c r="U385" s="248">
        <f t="shared" si="382"/>
        <v>2922.566832</v>
      </c>
      <c r="V385" s="248">
        <f t="shared" si="383"/>
        <v>2981.0181686400001</v>
      </c>
    </row>
    <row r="386" spans="2:22" ht="15" x14ac:dyDescent="0.25">
      <c r="B386" s="77" t="s">
        <v>1938</v>
      </c>
      <c r="C386" s="77" t="s">
        <v>300</v>
      </c>
      <c r="D386" s="79">
        <v>0</v>
      </c>
      <c r="E386" s="79">
        <v>574.41</v>
      </c>
      <c r="F386" s="79">
        <v>1686.8</v>
      </c>
      <c r="G386" s="79">
        <v>28.91</v>
      </c>
      <c r="H386" s="79">
        <v>500</v>
      </c>
      <c r="I386" s="248">
        <v>20</v>
      </c>
      <c r="J386" s="248">
        <v>3000</v>
      </c>
      <c r="K386" s="96"/>
      <c r="L386" s="97">
        <v>0.01</v>
      </c>
      <c r="M386" s="97">
        <f t="shared" ref="M386:P386" si="399">L386</f>
        <v>0.01</v>
      </c>
      <c r="N386" s="97">
        <f t="shared" si="399"/>
        <v>0.01</v>
      </c>
      <c r="O386" s="97">
        <f t="shared" si="399"/>
        <v>0.01</v>
      </c>
      <c r="P386" s="97">
        <f t="shared" si="399"/>
        <v>0.01</v>
      </c>
      <c r="R386" s="248">
        <f t="shared" si="397"/>
        <v>3030</v>
      </c>
      <c r="S386" s="248">
        <f t="shared" si="380"/>
        <v>3060.3</v>
      </c>
      <c r="T386" s="248">
        <f t="shared" si="381"/>
        <v>3090.9030000000002</v>
      </c>
      <c r="U386" s="248">
        <f t="shared" si="382"/>
        <v>3121.8120300000005</v>
      </c>
      <c r="V386" s="248">
        <f t="shared" si="383"/>
        <v>3153.0301503000005</v>
      </c>
    </row>
    <row r="387" spans="2:22" ht="25.5" x14ac:dyDescent="0.25">
      <c r="B387" s="77" t="s">
        <v>1939</v>
      </c>
      <c r="C387" s="77" t="s">
        <v>302</v>
      </c>
      <c r="D387" s="79">
        <v>0</v>
      </c>
      <c r="E387" s="79">
        <v>1255.8399999999999</v>
      </c>
      <c r="F387" s="79">
        <v>513.09</v>
      </c>
      <c r="G387" s="79">
        <v>484.21</v>
      </c>
      <c r="H387" s="79">
        <v>810</v>
      </c>
      <c r="I387" s="248">
        <v>722</v>
      </c>
      <c r="J387" s="248">
        <v>1761</v>
      </c>
      <c r="K387" s="96"/>
      <c r="L387" s="97">
        <v>0.01</v>
      </c>
      <c r="M387" s="97">
        <f t="shared" ref="M387:P387" si="400">L387</f>
        <v>0.01</v>
      </c>
      <c r="N387" s="97">
        <f t="shared" si="400"/>
        <v>0.01</v>
      </c>
      <c r="O387" s="97">
        <f t="shared" si="400"/>
        <v>0.01</v>
      </c>
      <c r="P387" s="97">
        <f t="shared" si="400"/>
        <v>0.01</v>
      </c>
      <c r="R387" s="248">
        <f t="shared" si="397"/>
        <v>1778.6100000000001</v>
      </c>
      <c r="S387" s="248">
        <f t="shared" si="380"/>
        <v>1796.3961000000002</v>
      </c>
      <c r="T387" s="248">
        <f t="shared" si="381"/>
        <v>1814.3600610000001</v>
      </c>
      <c r="U387" s="248">
        <f t="shared" si="382"/>
        <v>1832.5036616100001</v>
      </c>
      <c r="V387" s="248">
        <f t="shared" si="383"/>
        <v>1850.8286982261002</v>
      </c>
    </row>
    <row r="388" spans="2:22" ht="25.5" x14ac:dyDescent="0.25">
      <c r="B388" s="77" t="s">
        <v>1940</v>
      </c>
      <c r="C388" s="77" t="s">
        <v>304</v>
      </c>
      <c r="D388" s="79">
        <v>0</v>
      </c>
      <c r="E388" s="79">
        <v>1130.96</v>
      </c>
      <c r="F388" s="79">
        <v>1749.3</v>
      </c>
      <c r="G388" s="79">
        <v>2305.65</v>
      </c>
      <c r="H388" s="79">
        <v>2840</v>
      </c>
      <c r="I388" s="248">
        <v>3517</v>
      </c>
      <c r="J388" s="248">
        <v>5174</v>
      </c>
      <c r="K388" s="96"/>
      <c r="L388" s="97">
        <v>0.01</v>
      </c>
      <c r="M388" s="97">
        <f t="shared" ref="M388:P388" si="401">L388</f>
        <v>0.01</v>
      </c>
      <c r="N388" s="97">
        <f t="shared" si="401"/>
        <v>0.01</v>
      </c>
      <c r="O388" s="97">
        <f t="shared" si="401"/>
        <v>0.01</v>
      </c>
      <c r="P388" s="97">
        <f t="shared" si="401"/>
        <v>0.01</v>
      </c>
      <c r="R388" s="248">
        <f t="shared" si="397"/>
        <v>5225.74</v>
      </c>
      <c r="S388" s="248">
        <f t="shared" si="380"/>
        <v>5277.9974000000002</v>
      </c>
      <c r="T388" s="248">
        <f t="shared" si="381"/>
        <v>5330.7773740000002</v>
      </c>
      <c r="U388" s="248">
        <f t="shared" si="382"/>
        <v>5384.0851477400001</v>
      </c>
      <c r="V388" s="248">
        <f t="shared" si="383"/>
        <v>5437.9259992174002</v>
      </c>
    </row>
    <row r="389" spans="2:22" ht="25.5" x14ac:dyDescent="0.25">
      <c r="B389" s="77" t="s">
        <v>1941</v>
      </c>
      <c r="C389" s="77" t="s">
        <v>306</v>
      </c>
      <c r="D389" s="79">
        <v>0</v>
      </c>
      <c r="E389" s="79">
        <v>45167.58</v>
      </c>
      <c r="F389" s="79">
        <v>34680.11</v>
      </c>
      <c r="G389" s="79">
        <v>40894.080000000002</v>
      </c>
      <c r="H389" s="79">
        <v>55240</v>
      </c>
      <c r="I389" s="248">
        <v>46257</v>
      </c>
      <c r="J389" s="248">
        <v>73681</v>
      </c>
      <c r="L389" s="97">
        <v>0.05</v>
      </c>
      <c r="M389" s="97">
        <f t="shared" ref="M389:P389" si="402">L389</f>
        <v>0.05</v>
      </c>
      <c r="N389" s="97">
        <f t="shared" si="402"/>
        <v>0.05</v>
      </c>
      <c r="O389" s="97">
        <f t="shared" si="402"/>
        <v>0.05</v>
      </c>
      <c r="P389" s="97">
        <f t="shared" si="402"/>
        <v>0.05</v>
      </c>
      <c r="R389" s="248">
        <f t="shared" si="397"/>
        <v>77365.05</v>
      </c>
      <c r="S389" s="248">
        <f t="shared" si="380"/>
        <v>81233.302500000005</v>
      </c>
      <c r="T389" s="248">
        <f t="shared" si="381"/>
        <v>85294.967625000005</v>
      </c>
      <c r="U389" s="248">
        <f t="shared" si="382"/>
        <v>89559.716006250004</v>
      </c>
      <c r="V389" s="248">
        <f t="shared" si="383"/>
        <v>94037.701806562502</v>
      </c>
    </row>
    <row r="390" spans="2:22" ht="25.5" x14ac:dyDescent="0.25">
      <c r="B390" s="77" t="s">
        <v>1942</v>
      </c>
      <c r="C390" s="77" t="s">
        <v>1865</v>
      </c>
      <c r="D390" s="79">
        <v>0</v>
      </c>
      <c r="E390" s="79">
        <v>1289.29</v>
      </c>
      <c r="F390" s="79">
        <v>3749.99</v>
      </c>
      <c r="G390" s="79">
        <v>2243.71</v>
      </c>
      <c r="H390" s="79">
        <v>1500</v>
      </c>
      <c r="I390" s="248">
        <v>1000</v>
      </c>
      <c r="J390" s="248">
        <v>5000</v>
      </c>
      <c r="K390" s="96"/>
      <c r="L390" s="97">
        <v>0</v>
      </c>
      <c r="M390" s="97">
        <f t="shared" ref="M390:P390" si="403">L390</f>
        <v>0</v>
      </c>
      <c r="N390" s="97">
        <f t="shared" si="403"/>
        <v>0</v>
      </c>
      <c r="O390" s="97">
        <f t="shared" si="403"/>
        <v>0</v>
      </c>
      <c r="P390" s="97">
        <f t="shared" si="403"/>
        <v>0</v>
      </c>
      <c r="R390" s="248">
        <f t="shared" si="397"/>
        <v>5000</v>
      </c>
      <c r="S390" s="248">
        <f t="shared" si="380"/>
        <v>5000</v>
      </c>
      <c r="T390" s="248">
        <f t="shared" si="381"/>
        <v>5000</v>
      </c>
      <c r="U390" s="248">
        <f t="shared" si="382"/>
        <v>5000</v>
      </c>
      <c r="V390" s="248">
        <f t="shared" si="383"/>
        <v>5000</v>
      </c>
    </row>
    <row r="391" spans="2:22" ht="25.5" x14ac:dyDescent="0.25">
      <c r="B391" s="77" t="s">
        <v>1943</v>
      </c>
      <c r="C391" s="77" t="s">
        <v>308</v>
      </c>
      <c r="D391" s="79">
        <v>0</v>
      </c>
      <c r="E391" s="79">
        <v>1117.03</v>
      </c>
      <c r="F391" s="79">
        <v>1342.29</v>
      </c>
      <c r="G391" s="79">
        <v>916.79</v>
      </c>
      <c r="H391" s="79">
        <v>360</v>
      </c>
      <c r="I391" s="248">
        <v>740</v>
      </c>
      <c r="J391" s="248">
        <v>0</v>
      </c>
      <c r="K391" s="96"/>
      <c r="L391" s="97">
        <v>0.01</v>
      </c>
      <c r="M391" s="97">
        <f t="shared" ref="M391:P391" si="404">L391</f>
        <v>0.01</v>
      </c>
      <c r="N391" s="97">
        <f t="shared" si="404"/>
        <v>0.01</v>
      </c>
      <c r="O391" s="97">
        <f t="shared" si="404"/>
        <v>0.01</v>
      </c>
      <c r="P391" s="97">
        <f t="shared" si="404"/>
        <v>0.01</v>
      </c>
      <c r="R391" s="248">
        <f t="shared" si="397"/>
        <v>0</v>
      </c>
      <c r="S391" s="248">
        <f t="shared" si="380"/>
        <v>0</v>
      </c>
      <c r="T391" s="248">
        <f t="shared" si="381"/>
        <v>0</v>
      </c>
      <c r="U391" s="248">
        <f t="shared" si="382"/>
        <v>0</v>
      </c>
      <c r="V391" s="248">
        <f t="shared" si="383"/>
        <v>0</v>
      </c>
    </row>
    <row r="392" spans="2:22" ht="15" x14ac:dyDescent="0.25">
      <c r="B392" s="77" t="s">
        <v>1944</v>
      </c>
      <c r="C392" s="77" t="s">
        <v>1899</v>
      </c>
      <c r="D392" s="79">
        <v>0</v>
      </c>
      <c r="E392" s="79">
        <v>29663.47</v>
      </c>
      <c r="F392" s="79">
        <v>38131.269999999997</v>
      </c>
      <c r="G392" s="79">
        <v>47975.08</v>
      </c>
      <c r="H392" s="79">
        <v>56940</v>
      </c>
      <c r="I392" s="248">
        <v>69701</v>
      </c>
      <c r="J392" s="248">
        <v>160876</v>
      </c>
      <c r="K392" s="96"/>
      <c r="L392" s="97">
        <v>0.05</v>
      </c>
      <c r="M392" s="97">
        <f t="shared" ref="M392:P392" si="405">L392</f>
        <v>0.05</v>
      </c>
      <c r="N392" s="97">
        <f t="shared" si="405"/>
        <v>0.05</v>
      </c>
      <c r="O392" s="97">
        <f t="shared" si="405"/>
        <v>0.05</v>
      </c>
      <c r="P392" s="97">
        <f t="shared" si="405"/>
        <v>0.05</v>
      </c>
      <c r="R392" s="248">
        <f t="shared" si="397"/>
        <v>168919.80000000002</v>
      </c>
      <c r="S392" s="248">
        <f t="shared" si="380"/>
        <v>177365.79000000004</v>
      </c>
      <c r="T392" s="248">
        <f t="shared" si="381"/>
        <v>186234.07950000005</v>
      </c>
      <c r="U392" s="248">
        <f t="shared" si="382"/>
        <v>195545.78347500006</v>
      </c>
      <c r="V392" s="248">
        <f t="shared" si="383"/>
        <v>205323.07264875007</v>
      </c>
    </row>
    <row r="393" spans="2:22" ht="15" x14ac:dyDescent="0.25">
      <c r="B393" s="77" t="s">
        <v>1945</v>
      </c>
      <c r="C393" s="77" t="s">
        <v>312</v>
      </c>
      <c r="D393" s="79">
        <v>0</v>
      </c>
      <c r="E393" s="79">
        <v>276</v>
      </c>
      <c r="F393" s="79">
        <v>505</v>
      </c>
      <c r="G393" s="79">
        <v>482</v>
      </c>
      <c r="H393" s="79">
        <v>0</v>
      </c>
      <c r="I393" s="248">
        <v>95</v>
      </c>
      <c r="J393" s="248">
        <v>0</v>
      </c>
      <c r="K393" s="96"/>
      <c r="L393" s="97">
        <v>0.01</v>
      </c>
      <c r="M393" s="97">
        <f t="shared" ref="M393:P393" si="406">L393</f>
        <v>0.01</v>
      </c>
      <c r="N393" s="97">
        <f t="shared" si="406"/>
        <v>0.01</v>
      </c>
      <c r="O393" s="97">
        <f t="shared" si="406"/>
        <v>0.01</v>
      </c>
      <c r="P393" s="97">
        <f t="shared" si="406"/>
        <v>0.01</v>
      </c>
      <c r="R393" s="248">
        <f t="shared" si="397"/>
        <v>0</v>
      </c>
      <c r="S393" s="248">
        <f t="shared" si="380"/>
        <v>0</v>
      </c>
      <c r="T393" s="248">
        <f t="shared" si="381"/>
        <v>0</v>
      </c>
      <c r="U393" s="248">
        <f t="shared" si="382"/>
        <v>0</v>
      </c>
      <c r="V393" s="248">
        <f t="shared" si="383"/>
        <v>0</v>
      </c>
    </row>
    <row r="394" spans="2:22" ht="15" x14ac:dyDescent="0.25">
      <c r="B394" s="77" t="s">
        <v>1946</v>
      </c>
      <c r="C394" s="77" t="s">
        <v>314</v>
      </c>
      <c r="D394" s="79">
        <v>0</v>
      </c>
      <c r="E394" s="79">
        <v>748.17</v>
      </c>
      <c r="F394" s="79">
        <v>606.82000000000005</v>
      </c>
      <c r="G394" s="79">
        <v>862.79</v>
      </c>
      <c r="H394" s="79">
        <v>650</v>
      </c>
      <c r="I394" s="248">
        <v>650</v>
      </c>
      <c r="J394" s="248">
        <v>1519</v>
      </c>
      <c r="K394" s="96"/>
      <c r="L394" s="97">
        <v>0.01</v>
      </c>
      <c r="M394" s="97">
        <f t="shared" ref="M394:P394" si="407">L394</f>
        <v>0.01</v>
      </c>
      <c r="N394" s="97">
        <f t="shared" si="407"/>
        <v>0.01</v>
      </c>
      <c r="O394" s="97">
        <f t="shared" si="407"/>
        <v>0.01</v>
      </c>
      <c r="P394" s="97">
        <f t="shared" si="407"/>
        <v>0.01</v>
      </c>
      <c r="R394" s="248">
        <f t="shared" si="397"/>
        <v>1534.19</v>
      </c>
      <c r="S394" s="248">
        <f t="shared" si="380"/>
        <v>1549.5319000000002</v>
      </c>
      <c r="T394" s="248">
        <f t="shared" si="381"/>
        <v>1565.0272190000003</v>
      </c>
      <c r="U394" s="248">
        <f t="shared" si="382"/>
        <v>1580.6774911900004</v>
      </c>
      <c r="V394" s="248">
        <f t="shared" si="383"/>
        <v>1596.4842661019004</v>
      </c>
    </row>
    <row r="395" spans="2:22" ht="15" x14ac:dyDescent="0.25">
      <c r="B395" s="77" t="s">
        <v>1947</v>
      </c>
      <c r="C395" s="77" t="s">
        <v>316</v>
      </c>
      <c r="D395" s="79">
        <v>0</v>
      </c>
      <c r="E395" s="79">
        <v>1143.06</v>
      </c>
      <c r="F395" s="79">
        <v>1569.25</v>
      </c>
      <c r="G395" s="79">
        <v>694.97</v>
      </c>
      <c r="H395" s="79">
        <v>940</v>
      </c>
      <c r="I395" s="248">
        <v>68</v>
      </c>
      <c r="J395" s="248">
        <v>1872</v>
      </c>
      <c r="L395" s="97">
        <v>0.01</v>
      </c>
      <c r="M395" s="97">
        <f t="shared" ref="M395:P395" si="408">L395</f>
        <v>0.01</v>
      </c>
      <c r="N395" s="97">
        <f t="shared" si="408"/>
        <v>0.01</v>
      </c>
      <c r="O395" s="97">
        <f t="shared" si="408"/>
        <v>0.01</v>
      </c>
      <c r="P395" s="97">
        <f t="shared" si="408"/>
        <v>0.01</v>
      </c>
      <c r="R395" s="248">
        <f t="shared" si="397"/>
        <v>1890.72</v>
      </c>
      <c r="S395" s="248">
        <f t="shared" ref="S395:S424" si="409">R395*(1+M395)</f>
        <v>1909.6272000000001</v>
      </c>
      <c r="T395" s="248">
        <f t="shared" ref="T395:T424" si="410">S395*(1+N395)</f>
        <v>1928.7234720000001</v>
      </c>
      <c r="U395" s="248">
        <f t="shared" ref="U395:U424" si="411">T395*(1+O395)</f>
        <v>1948.0107067200001</v>
      </c>
      <c r="V395" s="248">
        <f t="shared" ref="V395:V424" si="412">U395*(1+P395)</f>
        <v>1967.4908137872001</v>
      </c>
    </row>
    <row r="396" spans="2:22" ht="15" x14ac:dyDescent="0.25">
      <c r="B396" s="77" t="s">
        <v>1948</v>
      </c>
      <c r="C396" s="77" t="s">
        <v>2026</v>
      </c>
      <c r="D396" s="79">
        <v>0</v>
      </c>
      <c r="E396" s="79">
        <v>4433.3900000000003</v>
      </c>
      <c r="F396" s="79">
        <v>3872.26</v>
      </c>
      <c r="G396" s="79">
        <v>4162.58</v>
      </c>
      <c r="H396" s="79">
        <v>4900</v>
      </c>
      <c r="I396" s="248">
        <v>5973</v>
      </c>
      <c r="J396" s="248">
        <v>13632</v>
      </c>
      <c r="K396" s="96"/>
      <c r="L396" s="97">
        <v>0.01</v>
      </c>
      <c r="M396" s="97">
        <f t="shared" ref="M396:P396" si="413">L396</f>
        <v>0.01</v>
      </c>
      <c r="N396" s="97">
        <f t="shared" si="413"/>
        <v>0.01</v>
      </c>
      <c r="O396" s="97">
        <f t="shared" si="413"/>
        <v>0.01</v>
      </c>
      <c r="P396" s="97">
        <f t="shared" si="413"/>
        <v>0.01</v>
      </c>
      <c r="R396" s="248">
        <f t="shared" si="397"/>
        <v>13768.32</v>
      </c>
      <c r="S396" s="248">
        <f t="shared" si="409"/>
        <v>13906.003199999999</v>
      </c>
      <c r="T396" s="248">
        <f t="shared" si="410"/>
        <v>14045.063231999999</v>
      </c>
      <c r="U396" s="248">
        <f t="shared" si="411"/>
        <v>14185.513864319999</v>
      </c>
      <c r="V396" s="248">
        <f t="shared" si="412"/>
        <v>14327.3690029632</v>
      </c>
    </row>
    <row r="397" spans="2:22" ht="15" x14ac:dyDescent="0.25">
      <c r="B397" s="77" t="s">
        <v>1949</v>
      </c>
      <c r="C397" s="77" t="s">
        <v>321</v>
      </c>
      <c r="D397" s="79">
        <v>0</v>
      </c>
      <c r="E397" s="79">
        <v>667.6</v>
      </c>
      <c r="F397" s="79">
        <v>560.64</v>
      </c>
      <c r="G397" s="79">
        <v>600.78</v>
      </c>
      <c r="H397" s="79">
        <v>610</v>
      </c>
      <c r="I397" s="248">
        <v>910</v>
      </c>
      <c r="J397" s="248">
        <v>1690</v>
      </c>
      <c r="K397" s="96"/>
      <c r="L397" s="97">
        <v>0.01</v>
      </c>
      <c r="M397" s="97">
        <f t="shared" ref="M397:P397" si="414">L397</f>
        <v>0.01</v>
      </c>
      <c r="N397" s="97">
        <f t="shared" si="414"/>
        <v>0.01</v>
      </c>
      <c r="O397" s="97">
        <f t="shared" si="414"/>
        <v>0.01</v>
      </c>
      <c r="P397" s="97">
        <f t="shared" si="414"/>
        <v>0.01</v>
      </c>
      <c r="R397" s="248">
        <f t="shared" si="397"/>
        <v>1706.9</v>
      </c>
      <c r="S397" s="248">
        <f t="shared" si="409"/>
        <v>1723.9690000000001</v>
      </c>
      <c r="T397" s="248">
        <f t="shared" si="410"/>
        <v>1741.2086900000002</v>
      </c>
      <c r="U397" s="248">
        <f t="shared" si="411"/>
        <v>1758.6207769000002</v>
      </c>
      <c r="V397" s="248">
        <f t="shared" si="412"/>
        <v>1776.2069846690003</v>
      </c>
    </row>
    <row r="398" spans="2:22" ht="15" x14ac:dyDescent="0.25">
      <c r="B398" s="77" t="s">
        <v>1950</v>
      </c>
      <c r="C398" s="77" t="s">
        <v>323</v>
      </c>
      <c r="D398" s="79">
        <v>0</v>
      </c>
      <c r="E398" s="79">
        <v>77.900000000000006</v>
      </c>
      <c r="F398" s="79">
        <v>154.75</v>
      </c>
      <c r="G398" s="79">
        <v>125.8</v>
      </c>
      <c r="H398" s="79">
        <v>0</v>
      </c>
      <c r="I398" s="248">
        <v>29</v>
      </c>
      <c r="J398" s="248">
        <v>0</v>
      </c>
      <c r="K398" s="96"/>
      <c r="L398" s="97">
        <v>0.01</v>
      </c>
      <c r="M398" s="97">
        <f t="shared" ref="M398:P398" si="415">L398</f>
        <v>0.01</v>
      </c>
      <c r="N398" s="97">
        <f t="shared" si="415"/>
        <v>0.01</v>
      </c>
      <c r="O398" s="97">
        <f t="shared" si="415"/>
        <v>0.01</v>
      </c>
      <c r="P398" s="97">
        <f t="shared" si="415"/>
        <v>0.01</v>
      </c>
      <c r="R398" s="248">
        <f t="shared" si="397"/>
        <v>0</v>
      </c>
      <c r="S398" s="248">
        <f t="shared" si="409"/>
        <v>0</v>
      </c>
      <c r="T398" s="248">
        <f t="shared" si="410"/>
        <v>0</v>
      </c>
      <c r="U398" s="248">
        <f t="shared" si="411"/>
        <v>0</v>
      </c>
      <c r="V398" s="248">
        <f t="shared" si="412"/>
        <v>0</v>
      </c>
    </row>
    <row r="399" spans="2:22" ht="15" x14ac:dyDescent="0.25">
      <c r="B399" s="77" t="s">
        <v>2478</v>
      </c>
      <c r="C399" s="77" t="s">
        <v>325</v>
      </c>
      <c r="D399" s="79">
        <v>0</v>
      </c>
      <c r="E399" s="79">
        <v>0</v>
      </c>
      <c r="F399" s="79">
        <v>0</v>
      </c>
      <c r="G399" s="79">
        <v>0</v>
      </c>
      <c r="H399" s="79">
        <v>0</v>
      </c>
      <c r="I399" s="248">
        <v>1000</v>
      </c>
      <c r="J399" s="248">
        <v>3000</v>
      </c>
      <c r="K399" s="96"/>
      <c r="L399" s="97">
        <v>0.01</v>
      </c>
      <c r="M399" s="97">
        <f t="shared" ref="M399:P399" si="416">L399</f>
        <v>0.01</v>
      </c>
      <c r="N399" s="97">
        <f t="shared" si="416"/>
        <v>0.01</v>
      </c>
      <c r="O399" s="97">
        <f t="shared" si="416"/>
        <v>0.01</v>
      </c>
      <c r="P399" s="97">
        <f t="shared" si="416"/>
        <v>0.01</v>
      </c>
      <c r="R399" s="248">
        <f t="shared" si="397"/>
        <v>3030</v>
      </c>
      <c r="S399" s="248">
        <f t="shared" si="409"/>
        <v>3060.3</v>
      </c>
      <c r="T399" s="248">
        <f t="shared" si="410"/>
        <v>3090.9030000000002</v>
      </c>
      <c r="U399" s="248">
        <f t="shared" si="411"/>
        <v>3121.8120300000005</v>
      </c>
      <c r="V399" s="248">
        <f t="shared" si="412"/>
        <v>3153.0301503000005</v>
      </c>
    </row>
    <row r="400" spans="2:22" ht="15" x14ac:dyDescent="0.25">
      <c r="B400" s="77" t="s">
        <v>1951</v>
      </c>
      <c r="C400" s="77" t="s">
        <v>327</v>
      </c>
      <c r="D400" s="79">
        <v>0</v>
      </c>
      <c r="E400" s="79">
        <v>200.93</v>
      </c>
      <c r="F400" s="79">
        <v>219.21</v>
      </c>
      <c r="G400" s="79">
        <v>230.52</v>
      </c>
      <c r="H400" s="79">
        <v>240</v>
      </c>
      <c r="I400" s="248">
        <v>237</v>
      </c>
      <c r="J400" s="248">
        <v>240</v>
      </c>
      <c r="K400" s="96"/>
      <c r="L400" s="97">
        <v>0.01</v>
      </c>
      <c r="M400" s="97">
        <f t="shared" ref="M400:P400" si="417">L400</f>
        <v>0.01</v>
      </c>
      <c r="N400" s="97">
        <f t="shared" si="417"/>
        <v>0.01</v>
      </c>
      <c r="O400" s="97">
        <f t="shared" si="417"/>
        <v>0.01</v>
      </c>
      <c r="P400" s="97">
        <f t="shared" si="417"/>
        <v>0.01</v>
      </c>
      <c r="R400" s="248">
        <f t="shared" si="397"/>
        <v>242.4</v>
      </c>
      <c r="S400" s="248">
        <f t="shared" si="409"/>
        <v>244.82400000000001</v>
      </c>
      <c r="T400" s="248">
        <f t="shared" si="410"/>
        <v>247.27224000000001</v>
      </c>
      <c r="U400" s="248">
        <f t="shared" si="411"/>
        <v>249.74496240000002</v>
      </c>
      <c r="V400" s="248">
        <f t="shared" si="412"/>
        <v>252.24241202400003</v>
      </c>
    </row>
    <row r="401" spans="1:22" x14ac:dyDescent="0.2">
      <c r="A401" s="350" t="s">
        <v>2027</v>
      </c>
      <c r="B401" s="350"/>
      <c r="C401" s="350"/>
      <c r="D401" s="102">
        <f t="shared" ref="D401:J401" si="418">SUM(D380:D400)</f>
        <v>0</v>
      </c>
      <c r="E401" s="102">
        <f t="shared" si="418"/>
        <v>407794.86000000004</v>
      </c>
      <c r="F401" s="102">
        <f t="shared" si="418"/>
        <v>363020.99000000005</v>
      </c>
      <c r="G401" s="102">
        <f t="shared" si="418"/>
        <v>393328.12</v>
      </c>
      <c r="H401" s="102">
        <f t="shared" si="418"/>
        <v>494390</v>
      </c>
      <c r="I401" s="102">
        <f t="shared" si="418"/>
        <v>539329</v>
      </c>
      <c r="J401" s="102">
        <f t="shared" si="418"/>
        <v>1210930</v>
      </c>
      <c r="K401" s="96"/>
      <c r="L401" s="97"/>
      <c r="M401" s="97"/>
      <c r="N401" s="97"/>
      <c r="O401" s="97"/>
      <c r="P401" s="97"/>
      <c r="R401" s="102">
        <f t="shared" ref="R401:V401" si="419">SUM(R380:R400)</f>
        <v>1250756.2799999998</v>
      </c>
      <c r="S401" s="102">
        <f t="shared" si="419"/>
        <v>1292004.9878000002</v>
      </c>
      <c r="T401" s="102">
        <f t="shared" si="419"/>
        <v>1334730.4495080004</v>
      </c>
      <c r="U401" s="102">
        <f t="shared" si="419"/>
        <v>1378989.20655398</v>
      </c>
      <c r="V401" s="102">
        <f t="shared" si="419"/>
        <v>1424840.1114584866</v>
      </c>
    </row>
    <row r="402" spans="1:22" ht="15" x14ac:dyDescent="0.25">
      <c r="A402" s="348" t="s">
        <v>2020</v>
      </c>
      <c r="B402" s="348"/>
      <c r="C402" s="348"/>
      <c r="I402" s="248"/>
      <c r="J402" s="248"/>
      <c r="K402" s="96"/>
      <c r="L402" s="97"/>
      <c r="M402" s="97"/>
      <c r="N402" s="97"/>
      <c r="O402" s="97"/>
      <c r="P402" s="97"/>
      <c r="R402" s="248"/>
      <c r="S402" s="248"/>
      <c r="T402" s="248"/>
      <c r="U402" s="248"/>
      <c r="V402" s="248"/>
    </row>
    <row r="403" spans="1:22" ht="15" x14ac:dyDescent="0.25">
      <c r="B403" s="77" t="s">
        <v>1952</v>
      </c>
      <c r="C403" s="77" t="s">
        <v>262</v>
      </c>
      <c r="D403" s="79">
        <v>0</v>
      </c>
      <c r="E403" s="79">
        <v>1040.73</v>
      </c>
      <c r="F403" s="79">
        <v>958.03</v>
      </c>
      <c r="G403" s="79">
        <v>1738.12</v>
      </c>
      <c r="H403" s="79">
        <v>2000</v>
      </c>
      <c r="I403" s="248">
        <v>1500</v>
      </c>
      <c r="J403" s="248">
        <v>6000</v>
      </c>
      <c r="K403" s="96"/>
      <c r="L403" s="97">
        <v>0.01</v>
      </c>
      <c r="M403" s="97">
        <f t="shared" ref="M403:P403" si="420">L403</f>
        <v>0.01</v>
      </c>
      <c r="N403" s="97">
        <f t="shared" si="420"/>
        <v>0.01</v>
      </c>
      <c r="O403" s="97">
        <f t="shared" si="420"/>
        <v>0.01</v>
      </c>
      <c r="P403" s="97">
        <f t="shared" si="420"/>
        <v>0.01</v>
      </c>
      <c r="R403" s="248">
        <f t="shared" ref="R403:R409" si="421">J403*(1+L403)</f>
        <v>6060</v>
      </c>
      <c r="S403" s="248">
        <f t="shared" si="409"/>
        <v>6120.6</v>
      </c>
      <c r="T403" s="248">
        <f t="shared" si="410"/>
        <v>6181.8060000000005</v>
      </c>
      <c r="U403" s="248">
        <f t="shared" si="411"/>
        <v>6243.624060000001</v>
      </c>
      <c r="V403" s="248">
        <f t="shared" si="412"/>
        <v>6306.060300600001</v>
      </c>
    </row>
    <row r="404" spans="1:22" ht="15" x14ac:dyDescent="0.25">
      <c r="B404" s="77" t="s">
        <v>1953</v>
      </c>
      <c r="C404" s="77" t="s">
        <v>420</v>
      </c>
      <c r="D404" s="79">
        <v>0</v>
      </c>
      <c r="E404" s="79">
        <v>629.65</v>
      </c>
      <c r="F404" s="79">
        <v>236.79</v>
      </c>
      <c r="G404" s="79">
        <v>433.56</v>
      </c>
      <c r="H404" s="79">
        <v>2050</v>
      </c>
      <c r="I404" s="248">
        <v>2050</v>
      </c>
      <c r="J404" s="248">
        <v>2500</v>
      </c>
      <c r="K404" s="96"/>
      <c r="L404" s="97">
        <v>0.01</v>
      </c>
      <c r="M404" s="97">
        <f t="shared" ref="M404:P404" si="422">L404</f>
        <v>0.01</v>
      </c>
      <c r="N404" s="97">
        <f t="shared" si="422"/>
        <v>0.01</v>
      </c>
      <c r="O404" s="97">
        <f t="shared" si="422"/>
        <v>0.01</v>
      </c>
      <c r="P404" s="97">
        <f t="shared" si="422"/>
        <v>0.01</v>
      </c>
      <c r="R404" s="248">
        <f t="shared" si="421"/>
        <v>2525</v>
      </c>
      <c r="S404" s="248">
        <f t="shared" si="409"/>
        <v>2550.25</v>
      </c>
      <c r="T404" s="248">
        <f t="shared" si="410"/>
        <v>2575.7525000000001</v>
      </c>
      <c r="U404" s="248">
        <f t="shared" si="411"/>
        <v>2601.510025</v>
      </c>
      <c r="V404" s="248">
        <f t="shared" si="412"/>
        <v>2627.5251252500002</v>
      </c>
    </row>
    <row r="405" spans="1:22" ht="15" x14ac:dyDescent="0.25">
      <c r="B405" s="77" t="s">
        <v>1954</v>
      </c>
      <c r="C405" s="77" t="s">
        <v>422</v>
      </c>
      <c r="D405" s="79">
        <v>0</v>
      </c>
      <c r="E405" s="79">
        <v>3847.04</v>
      </c>
      <c r="F405" s="79">
        <v>2826.16</v>
      </c>
      <c r="G405" s="79">
        <v>5120.08</v>
      </c>
      <c r="H405" s="79">
        <v>4350</v>
      </c>
      <c r="I405" s="248">
        <v>4350</v>
      </c>
      <c r="J405" s="248">
        <v>0</v>
      </c>
      <c r="K405" s="96"/>
      <c r="L405" s="97">
        <v>0.02</v>
      </c>
      <c r="M405" s="97">
        <f t="shared" ref="M405:P405" si="423">L405</f>
        <v>0.02</v>
      </c>
      <c r="N405" s="97">
        <f t="shared" si="423"/>
        <v>0.02</v>
      </c>
      <c r="O405" s="97">
        <f t="shared" si="423"/>
        <v>0.02</v>
      </c>
      <c r="P405" s="97">
        <f t="shared" si="423"/>
        <v>0.02</v>
      </c>
      <c r="R405" s="248">
        <f t="shared" si="421"/>
        <v>0</v>
      </c>
      <c r="S405" s="248">
        <f t="shared" si="409"/>
        <v>0</v>
      </c>
      <c r="T405" s="248">
        <f t="shared" si="410"/>
        <v>0</v>
      </c>
      <c r="U405" s="248">
        <f t="shared" si="411"/>
        <v>0</v>
      </c>
      <c r="V405" s="248">
        <f t="shared" si="412"/>
        <v>0</v>
      </c>
    </row>
    <row r="406" spans="1:22" ht="15" x14ac:dyDescent="0.25">
      <c r="B406" s="77" t="s">
        <v>1955</v>
      </c>
      <c r="C406" s="77" t="s">
        <v>330</v>
      </c>
      <c r="D406" s="79">
        <v>0</v>
      </c>
      <c r="E406" s="79">
        <v>1171.8900000000001</v>
      </c>
      <c r="F406" s="79">
        <v>1909.52</v>
      </c>
      <c r="G406" s="79">
        <v>2756.94</v>
      </c>
      <c r="H406" s="79">
        <v>420</v>
      </c>
      <c r="I406" s="248">
        <v>250</v>
      </c>
      <c r="J406" s="248">
        <v>2000</v>
      </c>
      <c r="K406" s="96"/>
      <c r="L406" s="97">
        <v>0.01</v>
      </c>
      <c r="M406" s="97">
        <f t="shared" ref="M406:P406" si="424">L406</f>
        <v>0.01</v>
      </c>
      <c r="N406" s="97">
        <f t="shared" si="424"/>
        <v>0.01</v>
      </c>
      <c r="O406" s="97">
        <f t="shared" si="424"/>
        <v>0.01</v>
      </c>
      <c r="P406" s="97">
        <f t="shared" si="424"/>
        <v>0.01</v>
      </c>
      <c r="R406" s="248">
        <f t="shared" si="421"/>
        <v>2020</v>
      </c>
      <c r="S406" s="248">
        <f t="shared" si="409"/>
        <v>2040.2</v>
      </c>
      <c r="T406" s="248">
        <f t="shared" si="410"/>
        <v>2060.6019999999999</v>
      </c>
      <c r="U406" s="248">
        <f t="shared" si="411"/>
        <v>2081.20802</v>
      </c>
      <c r="V406" s="248">
        <f t="shared" si="412"/>
        <v>2102.0201001999999</v>
      </c>
    </row>
    <row r="407" spans="1:22" ht="15" x14ac:dyDescent="0.25">
      <c r="B407" s="77" t="s">
        <v>2525</v>
      </c>
      <c r="C407" s="77" t="s">
        <v>371</v>
      </c>
      <c r="D407" s="79">
        <v>0</v>
      </c>
      <c r="E407" s="79">
        <v>0</v>
      </c>
      <c r="F407" s="79">
        <v>0</v>
      </c>
      <c r="G407" s="79">
        <v>0</v>
      </c>
      <c r="H407" s="79">
        <v>0</v>
      </c>
      <c r="I407" s="248">
        <v>0</v>
      </c>
      <c r="J407" s="248">
        <v>4000</v>
      </c>
      <c r="K407" s="96"/>
      <c r="L407" s="97">
        <v>0.01</v>
      </c>
      <c r="M407" s="97">
        <f t="shared" ref="M407:M408" si="425">L407</f>
        <v>0.01</v>
      </c>
      <c r="N407" s="97">
        <f t="shared" ref="N407:N408" si="426">M407</f>
        <v>0.01</v>
      </c>
      <c r="O407" s="97">
        <f t="shared" ref="O407:O408" si="427">N407</f>
        <v>0.01</v>
      </c>
      <c r="P407" s="97">
        <f t="shared" ref="P407:P408" si="428">O407</f>
        <v>0.01</v>
      </c>
      <c r="R407" s="248">
        <f t="shared" si="421"/>
        <v>4040</v>
      </c>
      <c r="S407" s="248">
        <f t="shared" si="409"/>
        <v>4080.4</v>
      </c>
      <c r="T407" s="248">
        <f t="shared" si="410"/>
        <v>4121.2039999999997</v>
      </c>
      <c r="U407" s="248">
        <f t="shared" si="411"/>
        <v>4162.4160400000001</v>
      </c>
      <c r="V407" s="248">
        <f t="shared" si="412"/>
        <v>4204.0402003999998</v>
      </c>
    </row>
    <row r="408" spans="1:22" ht="15" x14ac:dyDescent="0.25">
      <c r="B408" s="77" t="s">
        <v>2390</v>
      </c>
      <c r="C408" s="77" t="s">
        <v>633</v>
      </c>
      <c r="D408" s="79">
        <v>0</v>
      </c>
      <c r="E408" s="79">
        <v>0</v>
      </c>
      <c r="F408" s="79">
        <v>0</v>
      </c>
      <c r="G408" s="79">
        <v>0</v>
      </c>
      <c r="H408" s="79">
        <v>0</v>
      </c>
      <c r="I408" s="248">
        <v>0</v>
      </c>
      <c r="J408" s="248">
        <v>600</v>
      </c>
      <c r="K408" s="96"/>
      <c r="L408" s="97">
        <v>0.01</v>
      </c>
      <c r="M408" s="97">
        <f t="shared" si="425"/>
        <v>0.01</v>
      </c>
      <c r="N408" s="97">
        <f t="shared" si="426"/>
        <v>0.01</v>
      </c>
      <c r="O408" s="97">
        <f t="shared" si="427"/>
        <v>0.01</v>
      </c>
      <c r="P408" s="97">
        <f t="shared" si="428"/>
        <v>0.01</v>
      </c>
      <c r="R408" s="248">
        <f t="shared" si="421"/>
        <v>606</v>
      </c>
      <c r="S408" s="248">
        <f t="shared" si="409"/>
        <v>612.06000000000006</v>
      </c>
      <c r="T408" s="248">
        <f t="shared" si="410"/>
        <v>618.18060000000003</v>
      </c>
      <c r="U408" s="248">
        <f t="shared" si="411"/>
        <v>624.36240600000008</v>
      </c>
      <c r="V408" s="248">
        <f t="shared" si="412"/>
        <v>630.60603006000008</v>
      </c>
    </row>
    <row r="409" spans="1:22" ht="15" x14ac:dyDescent="0.25">
      <c r="B409" s="77" t="s">
        <v>1956</v>
      </c>
      <c r="C409" s="77" t="s">
        <v>425</v>
      </c>
      <c r="D409" s="79">
        <v>0</v>
      </c>
      <c r="E409" s="79">
        <v>121.28</v>
      </c>
      <c r="F409" s="79">
        <v>0</v>
      </c>
      <c r="G409" s="79">
        <v>65.03</v>
      </c>
      <c r="H409" s="79">
        <v>250</v>
      </c>
      <c r="I409" s="248">
        <v>100</v>
      </c>
      <c r="J409" s="248">
        <v>3900</v>
      </c>
      <c r="L409" s="97">
        <v>0.01</v>
      </c>
      <c r="M409" s="97">
        <f t="shared" ref="M409:P409" si="429">L409</f>
        <v>0.01</v>
      </c>
      <c r="N409" s="97">
        <f t="shared" si="429"/>
        <v>0.01</v>
      </c>
      <c r="O409" s="97">
        <f t="shared" si="429"/>
        <v>0.01</v>
      </c>
      <c r="P409" s="97">
        <f t="shared" si="429"/>
        <v>0.01</v>
      </c>
      <c r="R409" s="248">
        <f t="shared" si="421"/>
        <v>3939</v>
      </c>
      <c r="S409" s="248">
        <f t="shared" si="409"/>
        <v>3978.39</v>
      </c>
      <c r="T409" s="248">
        <f t="shared" si="410"/>
        <v>4018.1738999999998</v>
      </c>
      <c r="U409" s="248">
        <f t="shared" si="411"/>
        <v>4058.3556389999999</v>
      </c>
      <c r="V409" s="248">
        <f t="shared" si="412"/>
        <v>4098.9391953900004</v>
      </c>
    </row>
    <row r="410" spans="1:22" x14ac:dyDescent="0.2">
      <c r="A410" s="350" t="s">
        <v>2021</v>
      </c>
      <c r="B410" s="350"/>
      <c r="C410" s="350"/>
      <c r="D410" s="102">
        <f t="shared" ref="D410:J410" si="430">SUM(D403:D409)</f>
        <v>0</v>
      </c>
      <c r="E410" s="102">
        <f t="shared" si="430"/>
        <v>6810.59</v>
      </c>
      <c r="F410" s="102">
        <f t="shared" si="430"/>
        <v>5930.5</v>
      </c>
      <c r="G410" s="102">
        <f t="shared" si="430"/>
        <v>10113.730000000001</v>
      </c>
      <c r="H410" s="102">
        <f t="shared" si="430"/>
        <v>9070</v>
      </c>
      <c r="I410" s="102">
        <f t="shared" si="430"/>
        <v>8250</v>
      </c>
      <c r="J410" s="102">
        <f t="shared" si="430"/>
        <v>19000</v>
      </c>
      <c r="K410" s="96"/>
      <c r="L410" s="97"/>
      <c r="M410" s="97"/>
      <c r="N410" s="97"/>
      <c r="O410" s="97"/>
      <c r="P410" s="97"/>
      <c r="R410" s="102">
        <f t="shared" ref="R410:V410" si="431">SUM(R403:R409)</f>
        <v>19190</v>
      </c>
      <c r="S410" s="102">
        <f t="shared" si="431"/>
        <v>19381.900000000001</v>
      </c>
      <c r="T410" s="102">
        <f t="shared" si="431"/>
        <v>19575.719000000001</v>
      </c>
      <c r="U410" s="102">
        <f t="shared" si="431"/>
        <v>19771.476190000001</v>
      </c>
      <c r="V410" s="102">
        <f t="shared" si="431"/>
        <v>19969.1909519</v>
      </c>
    </row>
    <row r="411" spans="1:22" ht="15" x14ac:dyDescent="0.25">
      <c r="A411" s="348" t="s">
        <v>2028</v>
      </c>
      <c r="B411" s="348"/>
      <c r="C411" s="348"/>
      <c r="I411" s="248"/>
      <c r="J411" s="248"/>
      <c r="K411" s="96"/>
      <c r="L411" s="97"/>
      <c r="M411" s="97"/>
      <c r="N411" s="97"/>
      <c r="O411" s="97"/>
      <c r="P411" s="97"/>
      <c r="R411" s="248"/>
      <c r="S411" s="248"/>
      <c r="T411" s="248"/>
      <c r="U411" s="248"/>
      <c r="V411" s="248"/>
    </row>
    <row r="412" spans="1:22" ht="15" x14ac:dyDescent="0.25">
      <c r="B412" s="77" t="s">
        <v>2479</v>
      </c>
      <c r="C412" s="77" t="s">
        <v>338</v>
      </c>
      <c r="D412" s="79">
        <v>0</v>
      </c>
      <c r="E412" s="79">
        <v>0</v>
      </c>
      <c r="F412" s="79">
        <v>0</v>
      </c>
      <c r="G412" s="79">
        <v>0</v>
      </c>
      <c r="H412" s="79">
        <v>0</v>
      </c>
      <c r="I412" s="248"/>
      <c r="J412" s="248">
        <v>5520</v>
      </c>
      <c r="K412" s="96"/>
      <c r="L412" s="97">
        <v>0.01</v>
      </c>
      <c r="M412" s="97">
        <f t="shared" ref="M412:P412" si="432">L412</f>
        <v>0.01</v>
      </c>
      <c r="N412" s="97">
        <f t="shared" si="432"/>
        <v>0.01</v>
      </c>
      <c r="O412" s="97">
        <f t="shared" si="432"/>
        <v>0.01</v>
      </c>
      <c r="P412" s="97">
        <f t="shared" si="432"/>
        <v>0.01</v>
      </c>
      <c r="R412" s="248">
        <f>J412*(1+L412)</f>
        <v>5575.2</v>
      </c>
      <c r="S412" s="248">
        <f t="shared" si="409"/>
        <v>5630.9520000000002</v>
      </c>
      <c r="T412" s="248">
        <f t="shared" si="410"/>
        <v>5687.26152</v>
      </c>
      <c r="U412" s="248">
        <f t="shared" si="411"/>
        <v>5744.1341351999999</v>
      </c>
      <c r="V412" s="248">
        <f t="shared" si="412"/>
        <v>5801.5754765519996</v>
      </c>
    </row>
    <row r="413" spans="1:22" x14ac:dyDescent="0.2">
      <c r="A413" s="350" t="s">
        <v>2029</v>
      </c>
      <c r="B413" s="350"/>
      <c r="C413" s="350"/>
      <c r="D413" s="102">
        <f t="shared" ref="D413:J413" si="433">SUM(D412:D412)</f>
        <v>0</v>
      </c>
      <c r="E413" s="102">
        <f t="shared" si="433"/>
        <v>0</v>
      </c>
      <c r="F413" s="102">
        <f t="shared" si="433"/>
        <v>0</v>
      </c>
      <c r="G413" s="102">
        <f t="shared" si="433"/>
        <v>0</v>
      </c>
      <c r="H413" s="102">
        <f t="shared" si="433"/>
        <v>0</v>
      </c>
      <c r="I413" s="102">
        <f t="shared" si="433"/>
        <v>0</v>
      </c>
      <c r="J413" s="102">
        <f t="shared" si="433"/>
        <v>5520</v>
      </c>
      <c r="K413" s="96"/>
      <c r="L413" s="97"/>
      <c r="M413" s="97"/>
      <c r="N413" s="97"/>
      <c r="O413" s="97"/>
      <c r="P413" s="97"/>
      <c r="R413" s="102">
        <f t="shared" ref="R413:V413" si="434">SUM(R412:R412)</f>
        <v>5575.2</v>
      </c>
      <c r="S413" s="102">
        <f t="shared" si="434"/>
        <v>5630.9520000000002</v>
      </c>
      <c r="T413" s="102">
        <f t="shared" si="434"/>
        <v>5687.26152</v>
      </c>
      <c r="U413" s="102">
        <f t="shared" si="434"/>
        <v>5744.1341351999999</v>
      </c>
      <c r="V413" s="102">
        <f t="shared" si="434"/>
        <v>5801.5754765519996</v>
      </c>
    </row>
    <row r="414" spans="1:22" ht="15" x14ac:dyDescent="0.25">
      <c r="A414" s="348" t="s">
        <v>2022</v>
      </c>
      <c r="B414" s="348"/>
      <c r="C414" s="348"/>
      <c r="I414" s="248"/>
      <c r="J414" s="248"/>
      <c r="L414" s="97"/>
      <c r="M414" s="97"/>
      <c r="N414" s="97"/>
      <c r="O414" s="97"/>
      <c r="P414" s="97"/>
      <c r="R414" s="248"/>
      <c r="S414" s="248"/>
      <c r="T414" s="248"/>
      <c r="U414" s="248"/>
      <c r="V414" s="248"/>
    </row>
    <row r="415" spans="1:22" ht="15" x14ac:dyDescent="0.25">
      <c r="B415" s="77" t="s">
        <v>1957</v>
      </c>
      <c r="C415" s="77" t="s">
        <v>268</v>
      </c>
      <c r="D415" s="79">
        <v>0</v>
      </c>
      <c r="E415" s="79">
        <v>1178.54</v>
      </c>
      <c r="F415" s="79">
        <v>38196.300000000003</v>
      </c>
      <c r="G415" s="79">
        <v>1632.6</v>
      </c>
      <c r="H415" s="79">
        <v>1800</v>
      </c>
      <c r="I415" s="248">
        <v>3550</v>
      </c>
      <c r="J415" s="248">
        <v>5985</v>
      </c>
      <c r="K415" s="96"/>
      <c r="L415" s="97">
        <v>0.01</v>
      </c>
      <c r="M415" s="97">
        <f t="shared" ref="M415:P415" si="435">L415</f>
        <v>0.01</v>
      </c>
      <c r="N415" s="97">
        <f t="shared" si="435"/>
        <v>0.01</v>
      </c>
      <c r="O415" s="97">
        <f t="shared" si="435"/>
        <v>0.01</v>
      </c>
      <c r="P415" s="97">
        <f t="shared" si="435"/>
        <v>0.01</v>
      </c>
      <c r="R415" s="248">
        <f t="shared" ref="R415:R424" si="436">J415*(1+L415)</f>
        <v>6044.85</v>
      </c>
      <c r="S415" s="248">
        <f t="shared" si="409"/>
        <v>6105.2985000000008</v>
      </c>
      <c r="T415" s="248">
        <f t="shared" si="410"/>
        <v>6166.351485000001</v>
      </c>
      <c r="U415" s="248">
        <f t="shared" si="411"/>
        <v>6228.014999850001</v>
      </c>
      <c r="V415" s="248">
        <f t="shared" si="412"/>
        <v>6290.2951498485008</v>
      </c>
    </row>
    <row r="416" spans="1:22" ht="15" x14ac:dyDescent="0.25">
      <c r="B416" s="77" t="s">
        <v>2526</v>
      </c>
      <c r="C416" s="77" t="s">
        <v>596</v>
      </c>
      <c r="D416" s="79">
        <v>0</v>
      </c>
      <c r="E416" s="79">
        <v>0</v>
      </c>
      <c r="F416" s="79">
        <v>0</v>
      </c>
      <c r="G416" s="79">
        <v>0</v>
      </c>
      <c r="H416" s="79">
        <v>0</v>
      </c>
      <c r="I416" s="248">
        <v>0</v>
      </c>
      <c r="J416" s="248">
        <v>330500</v>
      </c>
      <c r="K416" s="96"/>
      <c r="L416" s="97">
        <v>0.01</v>
      </c>
      <c r="M416" s="97">
        <f t="shared" ref="M416" si="437">L416</f>
        <v>0.01</v>
      </c>
      <c r="N416" s="97">
        <f t="shared" ref="N416" si="438">M416</f>
        <v>0.01</v>
      </c>
      <c r="O416" s="97">
        <f t="shared" ref="O416" si="439">N416</f>
        <v>0.01</v>
      </c>
      <c r="P416" s="97">
        <f t="shared" ref="P416" si="440">O416</f>
        <v>0.01</v>
      </c>
      <c r="R416" s="248">
        <f t="shared" si="436"/>
        <v>333805</v>
      </c>
      <c r="S416" s="248">
        <f t="shared" si="409"/>
        <v>337143.05</v>
      </c>
      <c r="T416" s="248">
        <f t="shared" si="410"/>
        <v>340514.48050000001</v>
      </c>
      <c r="U416" s="248">
        <f t="shared" si="411"/>
        <v>343919.62530499999</v>
      </c>
      <c r="V416" s="248">
        <f t="shared" si="412"/>
        <v>347358.82155805</v>
      </c>
    </row>
    <row r="417" spans="1:22" ht="15" x14ac:dyDescent="0.25">
      <c r="B417" s="77" t="s">
        <v>1958</v>
      </c>
      <c r="C417" s="77" t="s">
        <v>270</v>
      </c>
      <c r="D417" s="79">
        <v>0</v>
      </c>
      <c r="E417" s="79">
        <v>45562.66</v>
      </c>
      <c r="F417" s="79">
        <v>101408.13</v>
      </c>
      <c r="G417" s="79">
        <v>49205.1</v>
      </c>
      <c r="H417" s="79">
        <v>102110</v>
      </c>
      <c r="I417" s="248">
        <v>102110</v>
      </c>
      <c r="J417" s="248">
        <f>53600+10000</f>
        <v>63600</v>
      </c>
      <c r="K417" s="96"/>
      <c r="L417" s="97">
        <v>0.01</v>
      </c>
      <c r="M417" s="97">
        <f t="shared" ref="M417:P418" si="441">L417</f>
        <v>0.01</v>
      </c>
      <c r="N417" s="97">
        <f t="shared" si="441"/>
        <v>0.01</v>
      </c>
      <c r="O417" s="97">
        <f t="shared" si="441"/>
        <v>0.01</v>
      </c>
      <c r="P417" s="97">
        <f t="shared" si="441"/>
        <v>0.01</v>
      </c>
      <c r="R417" s="248">
        <f t="shared" si="436"/>
        <v>64236</v>
      </c>
      <c r="S417" s="248">
        <f t="shared" si="409"/>
        <v>64878.36</v>
      </c>
      <c r="T417" s="248">
        <f t="shared" si="410"/>
        <v>65527.143600000003</v>
      </c>
      <c r="U417" s="248">
        <f t="shared" si="411"/>
        <v>66182.415036000006</v>
      </c>
      <c r="V417" s="248">
        <f t="shared" si="412"/>
        <v>66844.239186360006</v>
      </c>
    </row>
    <row r="418" spans="1:22" ht="15" x14ac:dyDescent="0.25">
      <c r="B418" s="77" t="s">
        <v>2527</v>
      </c>
      <c r="C418" s="77" t="s">
        <v>382</v>
      </c>
      <c r="D418" s="79">
        <v>0</v>
      </c>
      <c r="E418" s="79">
        <v>0</v>
      </c>
      <c r="F418" s="79">
        <v>0</v>
      </c>
      <c r="G418" s="79">
        <v>0</v>
      </c>
      <c r="H418" s="79">
        <v>0</v>
      </c>
      <c r="I418" s="248">
        <v>0</v>
      </c>
      <c r="J418" s="248">
        <v>1500</v>
      </c>
      <c r="K418" s="96"/>
      <c r="L418" s="97">
        <v>0.01</v>
      </c>
      <c r="M418" s="97">
        <f t="shared" si="441"/>
        <v>0.01</v>
      </c>
      <c r="N418" s="97">
        <f t="shared" si="441"/>
        <v>0.01</v>
      </c>
      <c r="O418" s="97">
        <f t="shared" si="441"/>
        <v>0.01</v>
      </c>
      <c r="P418" s="97">
        <f t="shared" si="441"/>
        <v>0.01</v>
      </c>
      <c r="R418" s="248">
        <f t="shared" si="436"/>
        <v>1515</v>
      </c>
      <c r="S418" s="248">
        <f t="shared" si="409"/>
        <v>1530.15</v>
      </c>
      <c r="T418" s="248">
        <f t="shared" si="410"/>
        <v>1545.4515000000001</v>
      </c>
      <c r="U418" s="248">
        <f t="shared" si="411"/>
        <v>1560.9060150000003</v>
      </c>
      <c r="V418" s="248">
        <f t="shared" si="412"/>
        <v>1576.5150751500003</v>
      </c>
    </row>
    <row r="419" spans="1:22" ht="15" x14ac:dyDescent="0.25">
      <c r="B419" s="77" t="s">
        <v>1959</v>
      </c>
      <c r="C419" s="77" t="s">
        <v>272</v>
      </c>
      <c r="D419" s="79">
        <v>0</v>
      </c>
      <c r="E419" s="79">
        <v>953.59</v>
      </c>
      <c r="F419" s="79">
        <v>514.85</v>
      </c>
      <c r="G419" s="79">
        <v>1198.56</v>
      </c>
      <c r="H419" s="79">
        <v>1000</v>
      </c>
      <c r="I419" s="248">
        <v>1000</v>
      </c>
      <c r="J419" s="248">
        <v>5460</v>
      </c>
      <c r="K419" s="96"/>
      <c r="L419" s="97">
        <v>0.01</v>
      </c>
      <c r="M419" s="97">
        <f t="shared" ref="M419:P419" si="442">L419</f>
        <v>0.01</v>
      </c>
      <c r="N419" s="97">
        <f t="shared" si="442"/>
        <v>0.01</v>
      </c>
      <c r="O419" s="97">
        <f t="shared" si="442"/>
        <v>0.01</v>
      </c>
      <c r="P419" s="97">
        <f t="shared" si="442"/>
        <v>0.01</v>
      </c>
      <c r="R419" s="248">
        <f t="shared" si="436"/>
        <v>5514.6</v>
      </c>
      <c r="S419" s="248">
        <f t="shared" si="409"/>
        <v>5569.7460000000001</v>
      </c>
      <c r="T419" s="248">
        <f t="shared" si="410"/>
        <v>5625.4434600000004</v>
      </c>
      <c r="U419" s="248">
        <f t="shared" si="411"/>
        <v>5681.6978946000008</v>
      </c>
      <c r="V419" s="248">
        <f t="shared" si="412"/>
        <v>5738.5148735460007</v>
      </c>
    </row>
    <row r="420" spans="1:22" ht="15" x14ac:dyDescent="0.25">
      <c r="B420" s="77" t="s">
        <v>1960</v>
      </c>
      <c r="C420" s="77" t="s">
        <v>274</v>
      </c>
      <c r="D420" s="79">
        <v>0</v>
      </c>
      <c r="E420" s="79">
        <v>0</v>
      </c>
      <c r="F420" s="79">
        <v>426</v>
      </c>
      <c r="G420" s="79">
        <v>508.35</v>
      </c>
      <c r="H420" s="79">
        <v>1020</v>
      </c>
      <c r="I420" s="248">
        <v>1020</v>
      </c>
      <c r="J420" s="248">
        <v>6555</v>
      </c>
      <c r="L420" s="97">
        <v>0.01</v>
      </c>
      <c r="M420" s="97">
        <f t="shared" ref="M420:P420" si="443">L420</f>
        <v>0.01</v>
      </c>
      <c r="N420" s="97">
        <f t="shared" si="443"/>
        <v>0.01</v>
      </c>
      <c r="O420" s="97">
        <f t="shared" si="443"/>
        <v>0.01</v>
      </c>
      <c r="P420" s="97">
        <f t="shared" si="443"/>
        <v>0.01</v>
      </c>
      <c r="R420" s="248">
        <f t="shared" si="436"/>
        <v>6620.55</v>
      </c>
      <c r="S420" s="248">
        <f t="shared" si="409"/>
        <v>6686.7555000000002</v>
      </c>
      <c r="T420" s="248">
        <f t="shared" si="410"/>
        <v>6753.623055</v>
      </c>
      <c r="U420" s="248">
        <f t="shared" si="411"/>
        <v>6821.1592855500003</v>
      </c>
      <c r="V420" s="248">
        <f t="shared" si="412"/>
        <v>6889.3708784055007</v>
      </c>
    </row>
    <row r="421" spans="1:22" ht="15" x14ac:dyDescent="0.25">
      <c r="B421" s="77" t="s">
        <v>1961</v>
      </c>
      <c r="C421" s="77" t="s">
        <v>276</v>
      </c>
      <c r="D421" s="79">
        <v>0</v>
      </c>
      <c r="E421" s="79">
        <v>1334.09</v>
      </c>
      <c r="F421" s="79">
        <v>1242</v>
      </c>
      <c r="G421" s="79">
        <v>1103</v>
      </c>
      <c r="H421" s="79">
        <v>3250</v>
      </c>
      <c r="I421" s="248">
        <v>3250</v>
      </c>
      <c r="J421" s="248">
        <v>5745</v>
      </c>
      <c r="L421" s="97">
        <v>0.01</v>
      </c>
      <c r="M421" s="97">
        <f t="shared" ref="M421:P421" si="444">L421</f>
        <v>0.01</v>
      </c>
      <c r="N421" s="97">
        <f t="shared" si="444"/>
        <v>0.01</v>
      </c>
      <c r="O421" s="97">
        <f t="shared" si="444"/>
        <v>0.01</v>
      </c>
      <c r="P421" s="97">
        <f t="shared" si="444"/>
        <v>0.01</v>
      </c>
      <c r="R421" s="248">
        <f t="shared" si="436"/>
        <v>5802.45</v>
      </c>
      <c r="S421" s="248">
        <f t="shared" si="409"/>
        <v>5860.4745000000003</v>
      </c>
      <c r="T421" s="248">
        <f t="shared" si="410"/>
        <v>5919.0792449999999</v>
      </c>
      <c r="U421" s="248">
        <f t="shared" si="411"/>
        <v>5978.27003745</v>
      </c>
      <c r="V421" s="248">
        <f t="shared" si="412"/>
        <v>6038.0527378244997</v>
      </c>
    </row>
    <row r="422" spans="1:22" ht="15" x14ac:dyDescent="0.25">
      <c r="B422" s="77" t="s">
        <v>2480</v>
      </c>
      <c r="C422" s="77" t="s">
        <v>278</v>
      </c>
      <c r="D422" s="79">
        <v>0</v>
      </c>
      <c r="E422" s="79">
        <v>0</v>
      </c>
      <c r="F422" s="79">
        <v>0</v>
      </c>
      <c r="G422" s="79">
        <v>0</v>
      </c>
      <c r="H422" s="79">
        <v>0</v>
      </c>
      <c r="I422" s="248">
        <v>400</v>
      </c>
      <c r="J422" s="248">
        <v>10845</v>
      </c>
      <c r="K422" s="96"/>
      <c r="L422" s="97">
        <v>0.01</v>
      </c>
      <c r="M422" s="97">
        <f t="shared" ref="M422:P422" si="445">L422</f>
        <v>0.01</v>
      </c>
      <c r="N422" s="97">
        <f t="shared" si="445"/>
        <v>0.01</v>
      </c>
      <c r="O422" s="97">
        <f t="shared" si="445"/>
        <v>0.01</v>
      </c>
      <c r="P422" s="97">
        <f t="shared" si="445"/>
        <v>0.01</v>
      </c>
      <c r="R422" s="248">
        <f t="shared" si="436"/>
        <v>10953.45</v>
      </c>
      <c r="S422" s="248">
        <f t="shared" si="409"/>
        <v>11062.9845</v>
      </c>
      <c r="T422" s="248">
        <f t="shared" si="410"/>
        <v>11173.614345</v>
      </c>
      <c r="U422" s="248">
        <f t="shared" si="411"/>
        <v>11285.35048845</v>
      </c>
      <c r="V422" s="248">
        <f t="shared" si="412"/>
        <v>11398.2039933345</v>
      </c>
    </row>
    <row r="423" spans="1:22" ht="15" x14ac:dyDescent="0.25">
      <c r="B423" s="77" t="s">
        <v>2531</v>
      </c>
      <c r="C423" s="77" t="s">
        <v>604</v>
      </c>
      <c r="D423" s="79">
        <v>0</v>
      </c>
      <c r="E423" s="79">
        <v>0</v>
      </c>
      <c r="F423" s="79">
        <v>0</v>
      </c>
      <c r="G423" s="79">
        <v>0</v>
      </c>
      <c r="H423" s="79">
        <v>0</v>
      </c>
      <c r="I423" s="248">
        <v>0</v>
      </c>
      <c r="J423" s="248">
        <v>8500</v>
      </c>
      <c r="K423" s="96"/>
      <c r="L423" s="97">
        <v>0.01</v>
      </c>
      <c r="M423" s="97">
        <f t="shared" ref="M423:M424" si="446">L423</f>
        <v>0.01</v>
      </c>
      <c r="N423" s="97">
        <f t="shared" ref="N423:N424" si="447">M423</f>
        <v>0.01</v>
      </c>
      <c r="O423" s="97">
        <f t="shared" ref="O423:O424" si="448">N423</f>
        <v>0.01</v>
      </c>
      <c r="P423" s="97">
        <f t="shared" ref="P423:P424" si="449">O423</f>
        <v>0.01</v>
      </c>
      <c r="R423" s="248">
        <f t="shared" si="436"/>
        <v>8585</v>
      </c>
      <c r="S423" s="248">
        <f t="shared" si="409"/>
        <v>8670.85</v>
      </c>
      <c r="T423" s="248">
        <f t="shared" si="410"/>
        <v>8757.558500000001</v>
      </c>
      <c r="U423" s="248">
        <f t="shared" si="411"/>
        <v>8845.1340850000015</v>
      </c>
      <c r="V423" s="248">
        <f t="shared" si="412"/>
        <v>8933.5854258500021</v>
      </c>
    </row>
    <row r="424" spans="1:22" ht="15" x14ac:dyDescent="0.25">
      <c r="B424" s="77" t="s">
        <v>2528</v>
      </c>
      <c r="C424" s="77" t="s">
        <v>606</v>
      </c>
      <c r="D424" s="79">
        <v>0</v>
      </c>
      <c r="E424" s="79">
        <v>0</v>
      </c>
      <c r="F424" s="79">
        <v>0</v>
      </c>
      <c r="G424" s="79">
        <v>0</v>
      </c>
      <c r="H424" s="79">
        <v>0</v>
      </c>
      <c r="I424" s="248">
        <v>0</v>
      </c>
      <c r="J424" s="248">
        <v>20000</v>
      </c>
      <c r="K424" s="96"/>
      <c r="L424" s="97">
        <v>0.01</v>
      </c>
      <c r="M424" s="97">
        <f t="shared" si="446"/>
        <v>0.01</v>
      </c>
      <c r="N424" s="97">
        <f t="shared" si="447"/>
        <v>0.01</v>
      </c>
      <c r="O424" s="97">
        <f t="shared" si="448"/>
        <v>0.01</v>
      </c>
      <c r="P424" s="97">
        <f t="shared" si="449"/>
        <v>0.01</v>
      </c>
      <c r="R424" s="248">
        <f t="shared" si="436"/>
        <v>20200</v>
      </c>
      <c r="S424" s="248">
        <f t="shared" si="409"/>
        <v>20402</v>
      </c>
      <c r="T424" s="248">
        <f t="shared" si="410"/>
        <v>20606.02</v>
      </c>
      <c r="U424" s="248">
        <f t="shared" si="411"/>
        <v>20812.0802</v>
      </c>
      <c r="V424" s="248">
        <f t="shared" si="412"/>
        <v>21020.201002000002</v>
      </c>
    </row>
    <row r="425" spans="1:22" x14ac:dyDescent="0.2">
      <c r="A425" s="350" t="s">
        <v>2023</v>
      </c>
      <c r="B425" s="350"/>
      <c r="C425" s="350"/>
      <c r="D425" s="102">
        <f t="shared" ref="D425:J425" si="450">SUM(D415:D424)</f>
        <v>0</v>
      </c>
      <c r="E425" s="102">
        <f t="shared" si="450"/>
        <v>49028.88</v>
      </c>
      <c r="F425" s="102">
        <f t="shared" si="450"/>
        <v>141787.28</v>
      </c>
      <c r="G425" s="102">
        <f t="shared" si="450"/>
        <v>53647.609999999993</v>
      </c>
      <c r="H425" s="102">
        <f t="shared" si="450"/>
        <v>109180</v>
      </c>
      <c r="I425" s="102">
        <f t="shared" si="450"/>
        <v>111330</v>
      </c>
      <c r="J425" s="102">
        <f t="shared" si="450"/>
        <v>458690</v>
      </c>
      <c r="K425" s="96"/>
      <c r="L425" s="97"/>
      <c r="M425" s="97"/>
      <c r="N425" s="97"/>
      <c r="O425" s="97"/>
      <c r="P425" s="97"/>
      <c r="R425" s="102">
        <f t="shared" ref="R425:V425" si="451">SUM(R415:R424)</f>
        <v>463276.89999999997</v>
      </c>
      <c r="S425" s="102">
        <f t="shared" si="451"/>
        <v>467909.66899999999</v>
      </c>
      <c r="T425" s="102">
        <f t="shared" si="451"/>
        <v>472588.76568999997</v>
      </c>
      <c r="U425" s="102">
        <f t="shared" si="451"/>
        <v>477314.65334690007</v>
      </c>
      <c r="V425" s="102">
        <f t="shared" si="451"/>
        <v>482087.79988036904</v>
      </c>
    </row>
    <row r="426" spans="1:22" x14ac:dyDescent="0.2">
      <c r="A426" s="352" t="s">
        <v>2043</v>
      </c>
      <c r="B426" s="352"/>
      <c r="C426" s="352"/>
      <c r="D426" s="103">
        <f t="shared" ref="D426:H426" si="452">D401+D410+D413+D425</f>
        <v>0</v>
      </c>
      <c r="E426" s="103">
        <f t="shared" si="452"/>
        <v>463634.33000000007</v>
      </c>
      <c r="F426" s="103">
        <f t="shared" si="452"/>
        <v>510738.77</v>
      </c>
      <c r="G426" s="103">
        <f t="shared" si="452"/>
        <v>457089.45999999996</v>
      </c>
      <c r="H426" s="103">
        <f t="shared" si="452"/>
        <v>612640</v>
      </c>
      <c r="I426" s="103">
        <f t="shared" ref="I426:J426" si="453">I401+I410+I413+I425</f>
        <v>658909</v>
      </c>
      <c r="J426" s="103">
        <f t="shared" si="453"/>
        <v>1694140</v>
      </c>
      <c r="K426" s="96"/>
      <c r="L426" s="97"/>
      <c r="M426" s="97"/>
      <c r="N426" s="97"/>
      <c r="O426" s="97"/>
      <c r="P426" s="97"/>
      <c r="R426" s="103">
        <f t="shared" ref="R426:V426" si="454">R401+R410+R413+R425</f>
        <v>1738798.3799999997</v>
      </c>
      <c r="S426" s="103">
        <f t="shared" si="454"/>
        <v>1784927.5088000002</v>
      </c>
      <c r="T426" s="103">
        <f t="shared" si="454"/>
        <v>1832582.1957180004</v>
      </c>
      <c r="U426" s="103">
        <f t="shared" si="454"/>
        <v>1881819.4702260802</v>
      </c>
      <c r="V426" s="103">
        <f t="shared" si="454"/>
        <v>1932698.6777673077</v>
      </c>
    </row>
    <row r="427" spans="1:22" ht="15" x14ac:dyDescent="0.25">
      <c r="A427" s="351" t="s">
        <v>610</v>
      </c>
      <c r="B427" s="351"/>
      <c r="C427" s="351"/>
      <c r="I427" s="248"/>
      <c r="J427" s="248"/>
      <c r="K427" s="96"/>
      <c r="L427" s="97"/>
      <c r="M427" s="97"/>
      <c r="N427" s="97"/>
      <c r="O427" s="97"/>
      <c r="P427" s="97"/>
      <c r="R427" s="248"/>
      <c r="S427" s="248"/>
      <c r="T427" s="248"/>
      <c r="U427" s="248"/>
      <c r="V427" s="248"/>
    </row>
    <row r="428" spans="1:22" ht="15" x14ac:dyDescent="0.25">
      <c r="A428" s="348" t="s">
        <v>2024</v>
      </c>
      <c r="B428" s="348"/>
      <c r="C428" s="348"/>
      <c r="I428" s="248"/>
      <c r="J428" s="248"/>
      <c r="K428" s="96"/>
      <c r="L428" s="97"/>
      <c r="M428" s="97"/>
      <c r="N428" s="97"/>
      <c r="O428" s="97"/>
      <c r="P428" s="97"/>
      <c r="R428" s="248"/>
      <c r="S428" s="248"/>
      <c r="T428" s="248"/>
      <c r="U428" s="248"/>
      <c r="V428" s="248"/>
    </row>
    <row r="429" spans="1:22" ht="15" x14ac:dyDescent="0.25">
      <c r="B429" s="77" t="s">
        <v>2198</v>
      </c>
      <c r="C429" s="77" t="s">
        <v>1883</v>
      </c>
      <c r="D429" s="79">
        <v>0</v>
      </c>
      <c r="E429" s="79">
        <v>0</v>
      </c>
      <c r="F429" s="79">
        <v>3214.2</v>
      </c>
      <c r="G429" s="79">
        <v>0</v>
      </c>
      <c r="H429" s="79">
        <v>0</v>
      </c>
      <c r="I429" s="248"/>
      <c r="J429" s="248"/>
      <c r="K429" s="96"/>
      <c r="L429" s="97"/>
      <c r="M429" s="97"/>
      <c r="N429" s="97"/>
      <c r="O429" s="97"/>
      <c r="P429" s="97"/>
      <c r="R429" s="248"/>
      <c r="S429" s="248"/>
      <c r="T429" s="248"/>
      <c r="U429" s="248"/>
      <c r="V429" s="248"/>
    </row>
    <row r="430" spans="1:22" ht="15" x14ac:dyDescent="0.25">
      <c r="B430" s="77" t="s">
        <v>611</v>
      </c>
      <c r="C430" s="77" t="s">
        <v>286</v>
      </c>
      <c r="D430" s="79">
        <v>405705.87</v>
      </c>
      <c r="E430" s="79">
        <v>381373.48</v>
      </c>
      <c r="F430" s="79">
        <v>415654.49</v>
      </c>
      <c r="G430" s="79">
        <v>409955.29</v>
      </c>
      <c r="H430" s="79">
        <v>443710</v>
      </c>
      <c r="I430" s="248">
        <v>291074</v>
      </c>
      <c r="J430" s="248">
        <v>0</v>
      </c>
      <c r="K430" s="96"/>
      <c r="L430" s="97"/>
      <c r="M430" s="97"/>
      <c r="N430" s="97"/>
      <c r="O430" s="97"/>
      <c r="P430" s="97"/>
      <c r="R430" s="248"/>
      <c r="S430" s="248"/>
      <c r="T430" s="248"/>
      <c r="U430" s="248"/>
      <c r="V430" s="248"/>
    </row>
    <row r="431" spans="1:22" ht="25.5" customHeight="1" x14ac:dyDescent="0.25">
      <c r="B431" s="77" t="s">
        <v>612</v>
      </c>
      <c r="C431" s="77" t="s">
        <v>292</v>
      </c>
      <c r="D431" s="79">
        <v>3610.37</v>
      </c>
      <c r="E431" s="79">
        <v>2994.63</v>
      </c>
      <c r="F431" s="79">
        <v>2685.52</v>
      </c>
      <c r="G431" s="79">
        <v>3476.67</v>
      </c>
      <c r="H431" s="79">
        <v>4200</v>
      </c>
      <c r="I431" s="248">
        <v>1813</v>
      </c>
      <c r="J431" s="248">
        <v>0</v>
      </c>
      <c r="K431" s="96"/>
      <c r="L431" s="97"/>
      <c r="M431" s="97"/>
      <c r="N431" s="97"/>
      <c r="O431" s="97"/>
      <c r="P431" s="97"/>
      <c r="R431" s="248"/>
      <c r="S431" s="248"/>
      <c r="T431" s="248"/>
      <c r="U431" s="248"/>
      <c r="V431" s="248"/>
    </row>
    <row r="432" spans="1:22" ht="25.5" customHeight="1" x14ac:dyDescent="0.25">
      <c r="B432" s="77" t="s">
        <v>614</v>
      </c>
      <c r="C432" s="77" t="s">
        <v>298</v>
      </c>
      <c r="D432" s="79">
        <v>8115</v>
      </c>
      <c r="E432" s="79">
        <v>7905</v>
      </c>
      <c r="F432" s="79">
        <v>6246.25</v>
      </c>
      <c r="G432" s="79">
        <v>8205</v>
      </c>
      <c r="H432" s="79">
        <v>6940</v>
      </c>
      <c r="I432" s="248">
        <v>2713</v>
      </c>
      <c r="J432" s="248">
        <v>0</v>
      </c>
      <c r="K432" s="96"/>
      <c r="L432" s="97"/>
      <c r="M432" s="97"/>
      <c r="N432" s="97"/>
      <c r="O432" s="97"/>
      <c r="P432" s="97"/>
      <c r="R432" s="248"/>
      <c r="S432" s="248"/>
      <c r="T432" s="248"/>
      <c r="U432" s="248"/>
      <c r="V432" s="248"/>
    </row>
    <row r="433" spans="1:22" ht="15" x14ac:dyDescent="0.25">
      <c r="B433" s="77" t="s">
        <v>615</v>
      </c>
      <c r="C433" s="77" t="s">
        <v>300</v>
      </c>
      <c r="D433" s="79">
        <v>110.45</v>
      </c>
      <c r="E433" s="79">
        <v>405.29</v>
      </c>
      <c r="F433" s="79">
        <v>2194.29</v>
      </c>
      <c r="G433" s="79">
        <v>512.41999999999996</v>
      </c>
      <c r="H433" s="79">
        <v>1500</v>
      </c>
      <c r="I433" s="248">
        <v>203</v>
      </c>
      <c r="J433" s="248">
        <v>0</v>
      </c>
      <c r="K433" s="96"/>
      <c r="L433" s="97"/>
      <c r="M433" s="97"/>
      <c r="N433" s="97"/>
      <c r="O433" s="97"/>
      <c r="P433" s="97"/>
      <c r="R433" s="248"/>
      <c r="S433" s="248"/>
      <c r="T433" s="248"/>
      <c r="U433" s="248"/>
      <c r="V433" s="248"/>
    </row>
    <row r="434" spans="1:22" ht="25.5" x14ac:dyDescent="0.25">
      <c r="B434" s="77" t="s">
        <v>616</v>
      </c>
      <c r="C434" s="77" t="s">
        <v>302</v>
      </c>
      <c r="D434" s="79">
        <v>741.8</v>
      </c>
      <c r="E434" s="79">
        <v>1868.15</v>
      </c>
      <c r="F434" s="79">
        <v>748.52</v>
      </c>
      <c r="G434" s="79">
        <v>641.44000000000005</v>
      </c>
      <c r="H434" s="79">
        <v>940</v>
      </c>
      <c r="I434" s="248">
        <v>377</v>
      </c>
      <c r="J434" s="248">
        <v>0</v>
      </c>
      <c r="K434" s="96"/>
      <c r="L434" s="97"/>
      <c r="M434" s="97"/>
      <c r="N434" s="97"/>
      <c r="O434" s="97"/>
      <c r="P434" s="97"/>
      <c r="R434" s="248"/>
      <c r="S434" s="248"/>
      <c r="T434" s="248"/>
      <c r="U434" s="248"/>
      <c r="V434" s="248"/>
    </row>
    <row r="435" spans="1:22" ht="25.5" x14ac:dyDescent="0.25">
      <c r="B435" s="77" t="s">
        <v>617</v>
      </c>
      <c r="C435" s="77" t="s">
        <v>304</v>
      </c>
      <c r="D435" s="79">
        <v>2523.39</v>
      </c>
      <c r="E435" s="79">
        <v>877.9</v>
      </c>
      <c r="F435" s="79">
        <v>2215.73</v>
      </c>
      <c r="G435" s="79">
        <v>2277.29</v>
      </c>
      <c r="H435" s="79">
        <v>2360</v>
      </c>
      <c r="I435" s="248">
        <v>1380</v>
      </c>
      <c r="J435" s="248">
        <v>0</v>
      </c>
      <c r="K435" s="96"/>
      <c r="L435" s="97"/>
      <c r="M435" s="97"/>
      <c r="N435" s="97"/>
      <c r="O435" s="97"/>
      <c r="P435" s="97"/>
      <c r="R435" s="248"/>
      <c r="S435" s="248"/>
      <c r="T435" s="248"/>
      <c r="U435" s="248"/>
      <c r="V435" s="248"/>
    </row>
    <row r="436" spans="1:22" ht="25.5" x14ac:dyDescent="0.25">
      <c r="B436" s="77" t="s">
        <v>618</v>
      </c>
      <c r="C436" s="77" t="s">
        <v>306</v>
      </c>
      <c r="D436" s="79">
        <v>47147.75</v>
      </c>
      <c r="E436" s="79">
        <v>41165.25</v>
      </c>
      <c r="F436" s="79">
        <v>46375.25</v>
      </c>
      <c r="G436" s="79">
        <v>48600.97</v>
      </c>
      <c r="H436" s="79">
        <v>55150</v>
      </c>
      <c r="I436" s="248">
        <v>34982</v>
      </c>
      <c r="J436" s="248">
        <v>0</v>
      </c>
      <c r="K436" s="96"/>
      <c r="L436" s="97"/>
      <c r="M436" s="97"/>
      <c r="N436" s="97"/>
      <c r="O436" s="97"/>
      <c r="P436" s="97"/>
      <c r="R436" s="248"/>
      <c r="S436" s="248"/>
      <c r="T436" s="248"/>
      <c r="U436" s="248"/>
      <c r="V436" s="248"/>
    </row>
    <row r="437" spans="1:22" ht="25.5" x14ac:dyDescent="0.25">
      <c r="B437" s="77" t="s">
        <v>1870</v>
      </c>
      <c r="C437" s="77" t="s">
        <v>1865</v>
      </c>
      <c r="D437" s="79">
        <v>2500</v>
      </c>
      <c r="E437" s="79">
        <v>1246.43</v>
      </c>
      <c r="F437" s="79">
        <v>8151.18</v>
      </c>
      <c r="G437" s="79">
        <v>285.72000000000003</v>
      </c>
      <c r="H437" s="79">
        <v>5000</v>
      </c>
      <c r="I437" s="248">
        <v>7500</v>
      </c>
      <c r="J437" s="248">
        <v>0</v>
      </c>
      <c r="K437" s="96"/>
      <c r="L437" s="97"/>
      <c r="M437" s="97"/>
      <c r="N437" s="97"/>
      <c r="O437" s="97"/>
      <c r="P437" s="97"/>
      <c r="R437" s="248"/>
      <c r="S437" s="248"/>
      <c r="T437" s="248"/>
      <c r="U437" s="248"/>
      <c r="V437" s="248"/>
    </row>
    <row r="438" spans="1:22" ht="25.5" x14ac:dyDescent="0.25">
      <c r="B438" s="77" t="s">
        <v>619</v>
      </c>
      <c r="C438" s="77" t="s">
        <v>308</v>
      </c>
      <c r="D438" s="79">
        <v>1335.97</v>
      </c>
      <c r="E438" s="79">
        <v>1420.67</v>
      </c>
      <c r="F438" s="79">
        <v>2043.09</v>
      </c>
      <c r="G438" s="79">
        <v>1592.93</v>
      </c>
      <c r="H438" s="79">
        <v>1170</v>
      </c>
      <c r="I438" s="248">
        <v>667</v>
      </c>
      <c r="J438" s="248">
        <v>0</v>
      </c>
      <c r="K438" s="96"/>
      <c r="L438" s="97"/>
      <c r="M438" s="97"/>
      <c r="N438" s="97"/>
      <c r="O438" s="97"/>
      <c r="P438" s="97"/>
      <c r="R438" s="248"/>
      <c r="S438" s="248"/>
      <c r="T438" s="248"/>
      <c r="U438" s="248"/>
      <c r="V438" s="248"/>
    </row>
    <row r="439" spans="1:22" ht="15" x14ac:dyDescent="0.25">
      <c r="B439" s="77" t="s">
        <v>620</v>
      </c>
      <c r="C439" s="77" t="s">
        <v>1899</v>
      </c>
      <c r="D439" s="79">
        <v>37614.01</v>
      </c>
      <c r="E439" s="79">
        <v>35797.800000000003</v>
      </c>
      <c r="F439" s="79">
        <v>61130.44</v>
      </c>
      <c r="G439" s="79">
        <v>70253.17</v>
      </c>
      <c r="H439" s="79">
        <v>75780</v>
      </c>
      <c r="I439" s="248">
        <v>49060</v>
      </c>
      <c r="J439" s="248">
        <v>0</v>
      </c>
      <c r="K439" s="96"/>
      <c r="L439" s="97"/>
      <c r="M439" s="97"/>
      <c r="N439" s="97"/>
      <c r="O439" s="97"/>
      <c r="P439" s="97"/>
      <c r="R439" s="248"/>
      <c r="S439" s="248"/>
      <c r="T439" s="248"/>
      <c r="U439" s="248"/>
      <c r="V439" s="248"/>
    </row>
    <row r="440" spans="1:22" ht="15" x14ac:dyDescent="0.25">
      <c r="B440" s="77" t="s">
        <v>1764</v>
      </c>
      <c r="C440" s="77" t="s">
        <v>312</v>
      </c>
      <c r="D440" s="79">
        <v>35</v>
      </c>
      <c r="E440" s="79">
        <v>108</v>
      </c>
      <c r="F440" s="79">
        <v>96</v>
      </c>
      <c r="G440" s="79">
        <v>0</v>
      </c>
      <c r="H440" s="79">
        <v>0</v>
      </c>
      <c r="I440" s="248"/>
      <c r="J440" s="248">
        <v>0</v>
      </c>
      <c r="K440" s="96"/>
      <c r="L440" s="97"/>
      <c r="M440" s="97"/>
      <c r="N440" s="97"/>
      <c r="O440" s="97"/>
      <c r="P440" s="97"/>
      <c r="R440" s="248"/>
      <c r="S440" s="248"/>
      <c r="T440" s="248"/>
      <c r="U440" s="248"/>
      <c r="V440" s="248"/>
    </row>
    <row r="441" spans="1:22" ht="15" x14ac:dyDescent="0.25">
      <c r="B441" s="77" t="s">
        <v>621</v>
      </c>
      <c r="C441" s="77" t="s">
        <v>314</v>
      </c>
      <c r="D441" s="79">
        <v>1434.13</v>
      </c>
      <c r="E441" s="79">
        <v>979.78</v>
      </c>
      <c r="F441" s="79">
        <v>1029.18</v>
      </c>
      <c r="G441" s="79">
        <v>1290.2</v>
      </c>
      <c r="H441" s="79">
        <v>870</v>
      </c>
      <c r="I441" s="248">
        <v>558</v>
      </c>
      <c r="J441" s="248">
        <v>0</v>
      </c>
      <c r="K441" s="96"/>
      <c r="L441" s="97"/>
      <c r="M441" s="97"/>
      <c r="N441" s="97"/>
      <c r="O441" s="97"/>
      <c r="P441" s="97"/>
      <c r="R441" s="248"/>
      <c r="S441" s="248"/>
      <c r="T441" s="248"/>
      <c r="U441" s="248"/>
      <c r="V441" s="248"/>
    </row>
    <row r="442" spans="1:22" ht="15" x14ac:dyDescent="0.25">
      <c r="B442" s="77" t="s">
        <v>622</v>
      </c>
      <c r="C442" s="77" t="s">
        <v>316</v>
      </c>
      <c r="D442" s="79">
        <v>63</v>
      </c>
      <c r="E442" s="79">
        <v>1008</v>
      </c>
      <c r="F442" s="79">
        <v>1990.93</v>
      </c>
      <c r="G442" s="79">
        <v>63</v>
      </c>
      <c r="H442" s="79">
        <v>1010</v>
      </c>
      <c r="I442" s="248">
        <v>45</v>
      </c>
      <c r="J442" s="248">
        <v>0</v>
      </c>
      <c r="K442" s="96"/>
      <c r="L442" s="97"/>
      <c r="M442" s="97"/>
      <c r="N442" s="97"/>
      <c r="O442" s="97"/>
      <c r="P442" s="97"/>
      <c r="R442" s="248"/>
      <c r="S442" s="248"/>
      <c r="T442" s="248"/>
      <c r="U442" s="248"/>
      <c r="V442" s="248"/>
    </row>
    <row r="443" spans="1:22" ht="15" x14ac:dyDescent="0.25">
      <c r="B443" s="77" t="s">
        <v>623</v>
      </c>
      <c r="C443" s="77" t="s">
        <v>2026</v>
      </c>
      <c r="D443" s="79">
        <v>4872.3999999999996</v>
      </c>
      <c r="E443" s="79">
        <v>4625.2299999999996</v>
      </c>
      <c r="F443" s="79">
        <v>5657.66</v>
      </c>
      <c r="G443" s="79">
        <v>5094.8900000000003</v>
      </c>
      <c r="H443" s="79">
        <v>5470</v>
      </c>
      <c r="I443" s="248">
        <v>2949</v>
      </c>
      <c r="J443" s="248">
        <v>0</v>
      </c>
      <c r="K443" s="96"/>
      <c r="L443" s="97"/>
      <c r="M443" s="97"/>
      <c r="N443" s="97"/>
      <c r="O443" s="97"/>
      <c r="P443" s="97"/>
      <c r="R443" s="248"/>
      <c r="S443" s="248"/>
      <c r="T443" s="248"/>
      <c r="U443" s="248"/>
      <c r="V443" s="248"/>
    </row>
    <row r="444" spans="1:22" ht="15" x14ac:dyDescent="0.25">
      <c r="B444" s="77" t="s">
        <v>624</v>
      </c>
      <c r="C444" s="77" t="s">
        <v>321</v>
      </c>
      <c r="D444" s="79">
        <v>802.02</v>
      </c>
      <c r="E444" s="79">
        <v>718.39</v>
      </c>
      <c r="F444" s="79">
        <v>884.08</v>
      </c>
      <c r="G444" s="79">
        <v>821.56</v>
      </c>
      <c r="H444" s="79">
        <v>810</v>
      </c>
      <c r="I444" s="248">
        <v>465</v>
      </c>
      <c r="J444" s="248">
        <v>0</v>
      </c>
      <c r="L444" s="97"/>
      <c r="M444" s="97"/>
      <c r="N444" s="97"/>
      <c r="O444" s="97"/>
      <c r="P444" s="97"/>
      <c r="R444" s="248"/>
      <c r="S444" s="248"/>
      <c r="T444" s="248"/>
      <c r="U444" s="248"/>
      <c r="V444" s="248"/>
    </row>
    <row r="445" spans="1:22" ht="15" x14ac:dyDescent="0.25">
      <c r="B445" s="77" t="s">
        <v>2199</v>
      </c>
      <c r="C445" s="77" t="s">
        <v>323</v>
      </c>
      <c r="D445" s="79">
        <v>0</v>
      </c>
      <c r="E445" s="79">
        <v>67.900000000000006</v>
      </c>
      <c r="F445" s="79">
        <v>37.9</v>
      </c>
      <c r="G445" s="79">
        <v>0</v>
      </c>
      <c r="H445" s="79">
        <v>0</v>
      </c>
      <c r="I445" s="248"/>
      <c r="J445" s="248">
        <v>0</v>
      </c>
      <c r="K445" s="96"/>
      <c r="L445" s="97"/>
      <c r="M445" s="97"/>
      <c r="N445" s="97"/>
      <c r="O445" s="97"/>
      <c r="P445" s="97"/>
      <c r="R445" s="248"/>
      <c r="S445" s="248"/>
      <c r="T445" s="248"/>
      <c r="U445" s="248"/>
      <c r="V445" s="248"/>
    </row>
    <row r="446" spans="1:22" ht="15" x14ac:dyDescent="0.25">
      <c r="B446" s="77" t="s">
        <v>625</v>
      </c>
      <c r="C446" s="77" t="s">
        <v>325</v>
      </c>
      <c r="D446" s="79">
        <v>7000</v>
      </c>
      <c r="E446" s="79">
        <v>7250</v>
      </c>
      <c r="F446" s="79">
        <v>6250</v>
      </c>
      <c r="G446" s="79">
        <v>4750</v>
      </c>
      <c r="H446" s="79">
        <v>8500</v>
      </c>
      <c r="I446" s="248">
        <v>4750</v>
      </c>
      <c r="J446" s="248">
        <v>0</v>
      </c>
      <c r="K446" s="96"/>
      <c r="L446" s="97"/>
      <c r="M446" s="97"/>
      <c r="N446" s="97"/>
      <c r="O446" s="97"/>
      <c r="P446" s="97"/>
      <c r="R446" s="248"/>
      <c r="S446" s="248"/>
      <c r="T446" s="248"/>
      <c r="U446" s="248"/>
      <c r="V446" s="248"/>
    </row>
    <row r="447" spans="1:22" ht="15" x14ac:dyDescent="0.25">
      <c r="B447" s="77" t="s">
        <v>626</v>
      </c>
      <c r="C447" s="77" t="s">
        <v>327</v>
      </c>
      <c r="D447" s="79">
        <v>297.51</v>
      </c>
      <c r="E447" s="79">
        <v>89.67</v>
      </c>
      <c r="F447" s="79">
        <v>0</v>
      </c>
      <c r="G447" s="79">
        <v>0</v>
      </c>
      <c r="H447" s="79">
        <v>0</v>
      </c>
      <c r="I447" s="248"/>
      <c r="J447" s="248">
        <v>0</v>
      </c>
      <c r="K447" s="96"/>
      <c r="L447" s="97"/>
      <c r="M447" s="97"/>
      <c r="N447" s="97"/>
      <c r="O447" s="97"/>
      <c r="P447" s="97"/>
      <c r="R447" s="248"/>
      <c r="S447" s="248"/>
      <c r="T447" s="248"/>
      <c r="U447" s="248"/>
      <c r="V447" s="248"/>
    </row>
    <row r="448" spans="1:22" x14ac:dyDescent="0.2">
      <c r="A448" s="350" t="s">
        <v>2027</v>
      </c>
      <c r="B448" s="350"/>
      <c r="C448" s="350"/>
      <c r="D448" s="102">
        <f t="shared" ref="D448:J448" si="455">SUM(D429:D447)</f>
        <v>523908.67000000004</v>
      </c>
      <c r="E448" s="102">
        <f t="shared" si="455"/>
        <v>489901.57</v>
      </c>
      <c r="F448" s="102">
        <f t="shared" si="455"/>
        <v>566604.71000000008</v>
      </c>
      <c r="G448" s="102">
        <f t="shared" si="455"/>
        <v>557820.54999999993</v>
      </c>
      <c r="H448" s="102">
        <f t="shared" si="455"/>
        <v>613410</v>
      </c>
      <c r="I448" s="102">
        <f t="shared" si="455"/>
        <v>398536</v>
      </c>
      <c r="J448" s="102">
        <f t="shared" si="455"/>
        <v>0</v>
      </c>
      <c r="K448" s="96"/>
      <c r="L448" s="97"/>
      <c r="M448" s="97"/>
      <c r="N448" s="97"/>
      <c r="O448" s="97"/>
      <c r="P448" s="97"/>
      <c r="R448" s="102"/>
      <c r="S448" s="102"/>
      <c r="T448" s="102"/>
      <c r="U448" s="102"/>
      <c r="V448" s="102"/>
    </row>
    <row r="449" spans="1:22" ht="15" x14ac:dyDescent="0.25">
      <c r="A449" s="348" t="s">
        <v>2020</v>
      </c>
      <c r="B449" s="348"/>
      <c r="C449" s="348"/>
      <c r="I449" s="248"/>
      <c r="J449" s="248"/>
      <c r="K449" s="96"/>
      <c r="L449" s="97"/>
      <c r="M449" s="97"/>
      <c r="N449" s="97"/>
      <c r="O449" s="97"/>
      <c r="P449" s="97"/>
      <c r="R449" s="248"/>
      <c r="S449" s="248"/>
      <c r="T449" s="248"/>
      <c r="U449" s="248"/>
      <c r="V449" s="248"/>
    </row>
    <row r="450" spans="1:22" ht="15" x14ac:dyDescent="0.25">
      <c r="B450" s="77" t="s">
        <v>627</v>
      </c>
      <c r="C450" s="77" t="s">
        <v>262</v>
      </c>
      <c r="D450" s="79">
        <v>2869.31</v>
      </c>
      <c r="E450" s="79">
        <v>3348.27</v>
      </c>
      <c r="F450" s="79">
        <v>3575.44</v>
      </c>
      <c r="G450" s="79">
        <v>2806.71</v>
      </c>
      <c r="H450" s="79">
        <v>3370</v>
      </c>
      <c r="I450" s="248">
        <v>1000</v>
      </c>
      <c r="J450" s="248">
        <v>0</v>
      </c>
      <c r="K450" s="96"/>
      <c r="L450" s="97"/>
      <c r="M450" s="97"/>
      <c r="N450" s="97"/>
      <c r="O450" s="97"/>
      <c r="P450" s="97"/>
      <c r="R450" s="248"/>
      <c r="S450" s="248"/>
      <c r="T450" s="248"/>
      <c r="U450" s="248"/>
      <c r="V450" s="248"/>
    </row>
    <row r="451" spans="1:22" ht="15" x14ac:dyDescent="0.25">
      <c r="B451" s="77" t="s">
        <v>628</v>
      </c>
      <c r="C451" s="77" t="s">
        <v>420</v>
      </c>
      <c r="D451" s="79">
        <v>1872.88</v>
      </c>
      <c r="E451" s="79">
        <v>1597.6</v>
      </c>
      <c r="F451" s="79">
        <v>1444.8</v>
      </c>
      <c r="G451" s="79">
        <v>1697.49</v>
      </c>
      <c r="H451" s="79">
        <v>1800</v>
      </c>
      <c r="I451" s="248">
        <v>500</v>
      </c>
      <c r="J451" s="248">
        <v>0</v>
      </c>
      <c r="L451" s="97"/>
      <c r="M451" s="97"/>
      <c r="N451" s="97"/>
      <c r="O451" s="97"/>
      <c r="P451" s="97"/>
      <c r="R451" s="248"/>
      <c r="S451" s="248"/>
      <c r="T451" s="248"/>
      <c r="U451" s="248"/>
      <c r="V451" s="248"/>
    </row>
    <row r="452" spans="1:22" ht="15" x14ac:dyDescent="0.25">
      <c r="B452" s="77" t="s">
        <v>629</v>
      </c>
      <c r="C452" s="77" t="s">
        <v>422</v>
      </c>
      <c r="D452" s="79">
        <v>2628.22</v>
      </c>
      <c r="E452" s="79">
        <v>1770.53</v>
      </c>
      <c r="F452" s="79">
        <v>2046.81</v>
      </c>
      <c r="G452" s="79">
        <v>2881.5</v>
      </c>
      <c r="H452" s="79">
        <v>2750</v>
      </c>
      <c r="I452" s="248">
        <v>2750</v>
      </c>
      <c r="J452" s="248">
        <v>0</v>
      </c>
      <c r="K452" s="96"/>
      <c r="L452" s="97"/>
      <c r="M452" s="97"/>
      <c r="N452" s="97"/>
      <c r="O452" s="97"/>
      <c r="P452" s="97"/>
      <c r="R452" s="248"/>
      <c r="S452" s="248"/>
      <c r="T452" s="248"/>
      <c r="U452" s="248"/>
      <c r="V452" s="248"/>
    </row>
    <row r="453" spans="1:22" ht="15" x14ac:dyDescent="0.25">
      <c r="B453" s="77" t="s">
        <v>630</v>
      </c>
      <c r="C453" s="77" t="s">
        <v>330</v>
      </c>
      <c r="D453" s="79">
        <v>4052.44</v>
      </c>
      <c r="E453" s="79">
        <v>2249.69</v>
      </c>
      <c r="F453" s="79">
        <v>2975.48</v>
      </c>
      <c r="G453" s="79">
        <v>2544.0100000000002</v>
      </c>
      <c r="H453" s="79">
        <v>3000</v>
      </c>
      <c r="I453" s="248">
        <v>3000</v>
      </c>
      <c r="J453" s="248">
        <v>0</v>
      </c>
      <c r="K453" s="96"/>
      <c r="L453" s="97"/>
      <c r="M453" s="97"/>
      <c r="N453" s="97"/>
      <c r="O453" s="97"/>
      <c r="P453" s="97"/>
      <c r="R453" s="248"/>
      <c r="S453" s="248"/>
      <c r="T453" s="248"/>
      <c r="U453" s="248"/>
      <c r="V453" s="248"/>
    </row>
    <row r="454" spans="1:22" ht="15" x14ac:dyDescent="0.25">
      <c r="B454" s="77" t="s">
        <v>631</v>
      </c>
      <c r="C454" s="77" t="s">
        <v>373</v>
      </c>
      <c r="D454" s="79">
        <v>1044.76</v>
      </c>
      <c r="E454" s="79">
        <v>998.4</v>
      </c>
      <c r="F454" s="79">
        <v>2576.33</v>
      </c>
      <c r="G454" s="79">
        <v>1090.48</v>
      </c>
      <c r="H454" s="79">
        <v>1080</v>
      </c>
      <c r="I454" s="248">
        <v>580</v>
      </c>
      <c r="J454" s="248">
        <v>0</v>
      </c>
      <c r="K454" s="96"/>
      <c r="L454" s="97"/>
      <c r="M454" s="97"/>
      <c r="N454" s="97"/>
      <c r="O454" s="97"/>
      <c r="P454" s="97"/>
      <c r="R454" s="248"/>
      <c r="S454" s="248"/>
      <c r="T454" s="248"/>
      <c r="U454" s="248"/>
      <c r="V454" s="248"/>
    </row>
    <row r="455" spans="1:22" ht="15" x14ac:dyDescent="0.25">
      <c r="B455" s="77" t="s">
        <v>632</v>
      </c>
      <c r="C455" s="77" t="s">
        <v>633</v>
      </c>
      <c r="D455" s="79">
        <v>1500</v>
      </c>
      <c r="E455" s="79">
        <v>2492.96</v>
      </c>
      <c r="F455" s="79">
        <v>926</v>
      </c>
      <c r="G455" s="79">
        <v>2893.45</v>
      </c>
      <c r="H455" s="79">
        <v>3000</v>
      </c>
      <c r="I455" s="248">
        <v>0</v>
      </c>
      <c r="J455" s="248">
        <v>0</v>
      </c>
      <c r="K455" s="96"/>
      <c r="L455" s="97"/>
      <c r="M455" s="97"/>
      <c r="N455" s="97"/>
      <c r="O455" s="97"/>
      <c r="P455" s="97"/>
      <c r="R455" s="248"/>
      <c r="S455" s="248"/>
      <c r="T455" s="248"/>
      <c r="U455" s="248"/>
      <c r="V455" s="248"/>
    </row>
    <row r="456" spans="1:22" x14ac:dyDescent="0.2">
      <c r="A456" s="350" t="s">
        <v>2021</v>
      </c>
      <c r="B456" s="350"/>
      <c r="C456" s="350"/>
      <c r="D456" s="102">
        <f t="shared" ref="D456:J456" si="456">SUM(D450:D455)</f>
        <v>13967.61</v>
      </c>
      <c r="E456" s="102">
        <f t="shared" si="456"/>
        <v>12457.45</v>
      </c>
      <c r="F456" s="102">
        <f t="shared" si="456"/>
        <v>13544.859999999999</v>
      </c>
      <c r="G456" s="102">
        <f t="shared" si="456"/>
        <v>13913.64</v>
      </c>
      <c r="H456" s="102">
        <f t="shared" si="456"/>
        <v>15000</v>
      </c>
      <c r="I456" s="102">
        <f t="shared" si="456"/>
        <v>7830</v>
      </c>
      <c r="J456" s="102">
        <f t="shared" si="456"/>
        <v>0</v>
      </c>
      <c r="K456" s="96"/>
      <c r="L456" s="97"/>
      <c r="M456" s="97"/>
      <c r="N456" s="97"/>
      <c r="O456" s="97"/>
      <c r="P456" s="97"/>
      <c r="R456" s="102"/>
      <c r="S456" s="102"/>
      <c r="T456" s="102"/>
      <c r="U456" s="102"/>
      <c r="V456" s="102"/>
    </row>
    <row r="457" spans="1:22" ht="15" x14ac:dyDescent="0.25">
      <c r="A457" s="348" t="s">
        <v>2028</v>
      </c>
      <c r="B457" s="348"/>
      <c r="C457" s="348"/>
      <c r="I457" s="248"/>
      <c r="J457" s="248"/>
      <c r="K457" s="96"/>
      <c r="L457" s="97"/>
      <c r="M457" s="97"/>
      <c r="N457" s="97"/>
      <c r="O457" s="97"/>
      <c r="P457" s="97"/>
      <c r="R457" s="248"/>
      <c r="S457" s="248"/>
      <c r="T457" s="248"/>
      <c r="U457" s="248"/>
      <c r="V457" s="248"/>
    </row>
    <row r="458" spans="1:22" ht="15" x14ac:dyDescent="0.25">
      <c r="B458" s="77" t="s">
        <v>1765</v>
      </c>
      <c r="C458" s="77" t="s">
        <v>338</v>
      </c>
      <c r="D458" s="79">
        <v>0</v>
      </c>
      <c r="E458" s="79">
        <v>0</v>
      </c>
      <c r="F458" s="79">
        <v>56.99</v>
      </c>
      <c r="G458" s="79">
        <v>11</v>
      </c>
      <c r="H458" s="79">
        <v>0</v>
      </c>
      <c r="I458" s="248"/>
      <c r="J458" s="248">
        <v>0</v>
      </c>
      <c r="K458" s="96"/>
      <c r="L458" s="97"/>
      <c r="M458" s="97"/>
      <c r="N458" s="97"/>
      <c r="O458" s="97"/>
      <c r="P458" s="97"/>
      <c r="R458" s="248"/>
      <c r="S458" s="248"/>
      <c r="T458" s="248"/>
      <c r="U458" s="248"/>
      <c r="V458" s="248"/>
    </row>
    <row r="459" spans="1:22" x14ac:dyDescent="0.2">
      <c r="A459" s="350" t="s">
        <v>2029</v>
      </c>
      <c r="B459" s="350"/>
      <c r="C459" s="350"/>
      <c r="D459" s="102">
        <f t="shared" ref="D459:J459" si="457">SUM(D458:D458)</f>
        <v>0</v>
      </c>
      <c r="E459" s="102">
        <f t="shared" si="457"/>
        <v>0</v>
      </c>
      <c r="F459" s="102">
        <f t="shared" si="457"/>
        <v>56.99</v>
      </c>
      <c r="G459" s="102">
        <f t="shared" si="457"/>
        <v>11</v>
      </c>
      <c r="H459" s="102">
        <f t="shared" si="457"/>
        <v>0</v>
      </c>
      <c r="I459" s="102">
        <f t="shared" si="457"/>
        <v>0</v>
      </c>
      <c r="J459" s="102">
        <f t="shared" si="457"/>
        <v>0</v>
      </c>
      <c r="L459" s="97"/>
      <c r="M459" s="97"/>
      <c r="N459" s="97"/>
      <c r="O459" s="97"/>
      <c r="P459" s="97"/>
      <c r="R459" s="102"/>
      <c r="S459" s="102"/>
      <c r="T459" s="102"/>
      <c r="U459" s="102"/>
      <c r="V459" s="102"/>
    </row>
    <row r="460" spans="1:22" ht="15" x14ac:dyDescent="0.25">
      <c r="A460" s="348" t="s">
        <v>2022</v>
      </c>
      <c r="B460" s="348"/>
      <c r="C460" s="348"/>
      <c r="I460" s="248"/>
      <c r="J460" s="248"/>
      <c r="L460" s="97"/>
      <c r="M460" s="97"/>
      <c r="N460" s="97"/>
      <c r="O460" s="97"/>
      <c r="P460" s="97"/>
      <c r="R460" s="248"/>
      <c r="S460" s="248"/>
      <c r="T460" s="248"/>
      <c r="U460" s="248"/>
      <c r="V460" s="248"/>
    </row>
    <row r="461" spans="1:22" ht="15" x14ac:dyDescent="0.25">
      <c r="B461" s="77" t="s">
        <v>634</v>
      </c>
      <c r="C461" s="77" t="s">
        <v>268</v>
      </c>
      <c r="D461" s="79">
        <v>4661.04</v>
      </c>
      <c r="E461" s="79">
        <v>4731.79</v>
      </c>
      <c r="F461" s="79">
        <v>3654.13</v>
      </c>
      <c r="G461" s="79">
        <v>2704.63</v>
      </c>
      <c r="H461" s="79">
        <v>2940</v>
      </c>
      <c r="I461" s="248">
        <v>3805</v>
      </c>
      <c r="J461" s="248">
        <v>0</v>
      </c>
      <c r="K461" s="96"/>
      <c r="L461" s="97"/>
      <c r="M461" s="97"/>
      <c r="N461" s="97"/>
      <c r="O461" s="97"/>
      <c r="P461" s="97"/>
      <c r="R461" s="248"/>
      <c r="S461" s="248"/>
      <c r="T461" s="248"/>
      <c r="U461" s="248"/>
      <c r="V461" s="248"/>
    </row>
    <row r="462" spans="1:22" ht="15" x14ac:dyDescent="0.25">
      <c r="B462" s="77" t="s">
        <v>635</v>
      </c>
      <c r="C462" s="77" t="s">
        <v>270</v>
      </c>
      <c r="D462" s="79">
        <v>200.75</v>
      </c>
      <c r="E462" s="79">
        <v>500</v>
      </c>
      <c r="F462" s="79">
        <v>0</v>
      </c>
      <c r="G462" s="79">
        <v>0</v>
      </c>
      <c r="H462" s="79">
        <v>500</v>
      </c>
      <c r="I462" s="248">
        <v>56000</v>
      </c>
      <c r="J462" s="248">
        <v>0</v>
      </c>
      <c r="K462" s="96"/>
      <c r="L462" s="97"/>
      <c r="M462" s="97"/>
      <c r="N462" s="97"/>
      <c r="O462" s="97"/>
      <c r="P462" s="97"/>
      <c r="R462" s="248"/>
      <c r="S462" s="248"/>
      <c r="T462" s="248"/>
      <c r="U462" s="248"/>
      <c r="V462" s="248"/>
    </row>
    <row r="463" spans="1:22" ht="15" x14ac:dyDescent="0.25">
      <c r="B463" s="77" t="s">
        <v>636</v>
      </c>
      <c r="C463" s="77" t="s">
        <v>272</v>
      </c>
      <c r="D463" s="79">
        <v>2914.58</v>
      </c>
      <c r="E463" s="79">
        <v>2970.21</v>
      </c>
      <c r="F463" s="79">
        <v>2328.36</v>
      </c>
      <c r="G463" s="79">
        <v>2408.9899999999998</v>
      </c>
      <c r="H463" s="79">
        <v>2950</v>
      </c>
      <c r="I463" s="248">
        <v>2950</v>
      </c>
      <c r="J463" s="248">
        <v>0</v>
      </c>
      <c r="K463" s="96"/>
      <c r="L463" s="97"/>
      <c r="M463" s="97"/>
      <c r="N463" s="97"/>
      <c r="O463" s="97"/>
      <c r="P463" s="97"/>
      <c r="R463" s="248"/>
      <c r="S463" s="248"/>
      <c r="T463" s="248"/>
      <c r="U463" s="248"/>
      <c r="V463" s="248"/>
    </row>
    <row r="464" spans="1:22" ht="15" x14ac:dyDescent="0.25">
      <c r="B464" s="77" t="s">
        <v>637</v>
      </c>
      <c r="C464" s="77" t="s">
        <v>274</v>
      </c>
      <c r="D464" s="79">
        <v>1105.8800000000001</v>
      </c>
      <c r="E464" s="79">
        <v>1334</v>
      </c>
      <c r="F464" s="79">
        <v>1004.03</v>
      </c>
      <c r="G464" s="79">
        <v>1185.71</v>
      </c>
      <c r="H464" s="79">
        <v>1050</v>
      </c>
      <c r="I464" s="248">
        <v>500</v>
      </c>
      <c r="J464" s="248">
        <v>0</v>
      </c>
      <c r="K464" s="96"/>
      <c r="L464" s="97"/>
      <c r="M464" s="97"/>
      <c r="N464" s="97"/>
      <c r="O464" s="97"/>
      <c r="P464" s="97"/>
      <c r="R464" s="248"/>
      <c r="S464" s="248"/>
      <c r="T464" s="248"/>
      <c r="U464" s="248"/>
      <c r="V464" s="248"/>
    </row>
    <row r="465" spans="1:22" ht="15" x14ac:dyDescent="0.25">
      <c r="B465" s="77" t="s">
        <v>638</v>
      </c>
      <c r="C465" s="77" t="s">
        <v>276</v>
      </c>
      <c r="D465" s="79">
        <v>1650.59</v>
      </c>
      <c r="E465" s="79">
        <v>1315</v>
      </c>
      <c r="F465" s="79">
        <v>1593.24</v>
      </c>
      <c r="G465" s="79">
        <v>1575.52</v>
      </c>
      <c r="H465" s="79">
        <v>1620</v>
      </c>
      <c r="I465" s="248">
        <v>2067</v>
      </c>
      <c r="J465" s="248">
        <v>0</v>
      </c>
      <c r="K465" s="96"/>
      <c r="L465" s="97"/>
      <c r="M465" s="97"/>
      <c r="N465" s="97"/>
      <c r="O465" s="97"/>
      <c r="P465" s="97"/>
      <c r="R465" s="248"/>
      <c r="S465" s="248"/>
      <c r="T465" s="248"/>
      <c r="U465" s="248"/>
      <c r="V465" s="248"/>
    </row>
    <row r="466" spans="1:22" ht="15" x14ac:dyDescent="0.25">
      <c r="B466" s="77" t="s">
        <v>2481</v>
      </c>
      <c r="C466" s="77" t="s">
        <v>2482</v>
      </c>
      <c r="D466" s="79">
        <v>0</v>
      </c>
      <c r="E466" s="79">
        <v>0</v>
      </c>
      <c r="F466" s="79">
        <v>0</v>
      </c>
      <c r="G466" s="79">
        <v>0</v>
      </c>
      <c r="H466" s="79">
        <v>0</v>
      </c>
      <c r="I466" s="248">
        <v>0</v>
      </c>
      <c r="J466" s="248">
        <v>0</v>
      </c>
      <c r="K466" s="96"/>
      <c r="L466" s="97"/>
      <c r="M466" s="97"/>
      <c r="N466" s="97"/>
      <c r="O466" s="97"/>
      <c r="P466" s="97"/>
      <c r="R466" s="248"/>
      <c r="S466" s="248"/>
      <c r="T466" s="248"/>
      <c r="U466" s="248"/>
      <c r="V466" s="248"/>
    </row>
    <row r="467" spans="1:22" x14ac:dyDescent="0.2">
      <c r="A467" s="350" t="s">
        <v>2023</v>
      </c>
      <c r="B467" s="350"/>
      <c r="C467" s="350"/>
      <c r="D467" s="102">
        <f t="shared" ref="D467:H467" si="458">SUM(D461:D466)</f>
        <v>10532.84</v>
      </c>
      <c r="E467" s="102">
        <f t="shared" si="458"/>
        <v>10851</v>
      </c>
      <c r="F467" s="102">
        <f t="shared" si="458"/>
        <v>8579.76</v>
      </c>
      <c r="G467" s="102">
        <f t="shared" si="458"/>
        <v>7874.85</v>
      </c>
      <c r="H467" s="102">
        <f t="shared" si="458"/>
        <v>9060</v>
      </c>
      <c r="I467" s="102">
        <f t="shared" ref="I467:J467" si="459">SUM(I461:I466)</f>
        <v>65322</v>
      </c>
      <c r="J467" s="102">
        <f t="shared" si="459"/>
        <v>0</v>
      </c>
      <c r="K467" s="96"/>
      <c r="L467" s="97"/>
      <c r="M467" s="97"/>
      <c r="N467" s="97"/>
      <c r="O467" s="97"/>
      <c r="P467" s="97"/>
      <c r="R467" s="102"/>
      <c r="S467" s="102"/>
      <c r="T467" s="102"/>
      <c r="U467" s="102"/>
      <c r="V467" s="102"/>
    </row>
    <row r="468" spans="1:22" x14ac:dyDescent="0.2">
      <c r="A468" s="352" t="s">
        <v>639</v>
      </c>
      <c r="B468" s="352"/>
      <c r="C468" s="352"/>
      <c r="D468" s="103">
        <f t="shared" ref="D468:H468" si="460">D448+D456+D459+D467</f>
        <v>548409.12</v>
      </c>
      <c r="E468" s="103">
        <f t="shared" si="460"/>
        <v>513210.02</v>
      </c>
      <c r="F468" s="103">
        <f t="shared" si="460"/>
        <v>588786.32000000007</v>
      </c>
      <c r="G468" s="103">
        <f t="shared" si="460"/>
        <v>579620.03999999992</v>
      </c>
      <c r="H468" s="103">
        <f t="shared" si="460"/>
        <v>637470</v>
      </c>
      <c r="I468" s="103">
        <f t="shared" ref="I468:J468" si="461">I448+I456+I459+I467</f>
        <v>471688</v>
      </c>
      <c r="J468" s="103">
        <f t="shared" si="461"/>
        <v>0</v>
      </c>
      <c r="K468" s="96"/>
      <c r="L468" s="97"/>
      <c r="M468" s="97"/>
      <c r="N468" s="97"/>
      <c r="O468" s="97"/>
      <c r="P468" s="97"/>
      <c r="R468" s="103"/>
      <c r="S468" s="103"/>
      <c r="T468" s="103"/>
      <c r="U468" s="103"/>
      <c r="V468" s="103"/>
    </row>
    <row r="469" spans="1:22" ht="15" x14ac:dyDescent="0.25">
      <c r="A469" s="351" t="s">
        <v>640</v>
      </c>
      <c r="B469" s="351"/>
      <c r="C469" s="351"/>
      <c r="I469" s="248"/>
      <c r="J469" s="248"/>
      <c r="K469" s="96"/>
      <c r="L469" s="97"/>
      <c r="M469" s="97"/>
      <c r="N469" s="97"/>
      <c r="O469" s="97"/>
      <c r="P469" s="97"/>
      <c r="R469" s="248"/>
      <c r="S469" s="248"/>
      <c r="T469" s="248"/>
      <c r="U469" s="248"/>
      <c r="V469" s="248"/>
    </row>
    <row r="470" spans="1:22" ht="15" x14ac:dyDescent="0.25">
      <c r="A470" s="348" t="s">
        <v>2024</v>
      </c>
      <c r="B470" s="348"/>
      <c r="C470" s="348"/>
      <c r="I470" s="248"/>
      <c r="J470" s="248"/>
      <c r="K470" s="96"/>
      <c r="L470" s="97"/>
      <c r="M470" s="97"/>
      <c r="N470" s="97"/>
      <c r="O470" s="97"/>
      <c r="P470" s="97"/>
      <c r="R470" s="248"/>
      <c r="S470" s="248"/>
      <c r="T470" s="248"/>
      <c r="U470" s="248"/>
      <c r="V470" s="248"/>
    </row>
    <row r="471" spans="1:22" ht="15" x14ac:dyDescent="0.25">
      <c r="B471" s="77" t="s">
        <v>2200</v>
      </c>
      <c r="C471" s="77" t="s">
        <v>1883</v>
      </c>
      <c r="D471" s="79">
        <v>0</v>
      </c>
      <c r="E471" s="79">
        <v>0</v>
      </c>
      <c r="F471" s="79">
        <v>1993.86</v>
      </c>
      <c r="G471" s="79">
        <v>488.2</v>
      </c>
      <c r="H471" s="79">
        <v>0</v>
      </c>
      <c r="I471" s="248"/>
      <c r="J471" s="248"/>
      <c r="K471" s="96"/>
      <c r="L471" s="97"/>
      <c r="M471" s="97"/>
      <c r="N471" s="97"/>
      <c r="O471" s="97"/>
      <c r="P471" s="97"/>
      <c r="R471" s="248"/>
      <c r="S471" s="248"/>
      <c r="T471" s="248"/>
      <c r="U471" s="248"/>
      <c r="V471" s="248"/>
    </row>
    <row r="472" spans="1:22" ht="15" x14ac:dyDescent="0.25">
      <c r="B472" s="77" t="s">
        <v>641</v>
      </c>
      <c r="C472" s="77" t="s">
        <v>286</v>
      </c>
      <c r="D472" s="79">
        <v>318259.51</v>
      </c>
      <c r="E472" s="79">
        <v>112930.45</v>
      </c>
      <c r="F472" s="79">
        <v>81320.179999999993</v>
      </c>
      <c r="G472" s="79">
        <v>66498.25</v>
      </c>
      <c r="H472" s="79">
        <v>116580</v>
      </c>
      <c r="I472" s="248">
        <v>127089</v>
      </c>
      <c r="J472" s="248">
        <v>0</v>
      </c>
      <c r="K472" s="96"/>
      <c r="L472" s="97"/>
      <c r="M472" s="97"/>
      <c r="N472" s="97"/>
      <c r="O472" s="97"/>
      <c r="P472" s="97"/>
      <c r="R472" s="248"/>
      <c r="S472" s="248"/>
      <c r="T472" s="248"/>
      <c r="U472" s="248"/>
      <c r="V472" s="248"/>
    </row>
    <row r="473" spans="1:22" ht="15" x14ac:dyDescent="0.25">
      <c r="B473" s="77" t="s">
        <v>642</v>
      </c>
      <c r="C473" s="77" t="s">
        <v>292</v>
      </c>
      <c r="D473" s="79">
        <v>1273.3</v>
      </c>
      <c r="E473" s="79">
        <v>1508.18</v>
      </c>
      <c r="F473" s="79">
        <v>803.54</v>
      </c>
      <c r="G473" s="79">
        <v>0</v>
      </c>
      <c r="H473" s="79">
        <v>0</v>
      </c>
      <c r="I473" s="248">
        <v>1150</v>
      </c>
      <c r="J473" s="248">
        <v>0</v>
      </c>
      <c r="K473" s="96"/>
      <c r="L473" s="97"/>
      <c r="M473" s="97"/>
      <c r="N473" s="97"/>
      <c r="O473" s="97"/>
      <c r="P473" s="97"/>
      <c r="R473" s="248"/>
      <c r="S473" s="248"/>
      <c r="T473" s="248"/>
      <c r="U473" s="248"/>
      <c r="V473" s="248"/>
    </row>
    <row r="474" spans="1:22" ht="15" x14ac:dyDescent="0.25">
      <c r="B474" s="77" t="s">
        <v>643</v>
      </c>
      <c r="C474" s="77" t="s">
        <v>294</v>
      </c>
      <c r="D474" s="79">
        <v>421.32</v>
      </c>
      <c r="E474" s="79">
        <v>1.1499999999999999</v>
      </c>
      <c r="F474" s="79">
        <v>0</v>
      </c>
      <c r="G474" s="79">
        <v>0</v>
      </c>
      <c r="H474" s="79">
        <v>0</v>
      </c>
      <c r="I474" s="248">
        <v>1563</v>
      </c>
      <c r="J474" s="248">
        <v>0</v>
      </c>
      <c r="K474" s="96"/>
      <c r="L474" s="97"/>
      <c r="M474" s="97"/>
      <c r="N474" s="97"/>
      <c r="O474" s="97"/>
      <c r="P474" s="97"/>
      <c r="R474" s="248"/>
      <c r="S474" s="248"/>
      <c r="T474" s="248"/>
      <c r="U474" s="248"/>
      <c r="V474" s="248"/>
    </row>
    <row r="475" spans="1:22" ht="15" x14ac:dyDescent="0.25">
      <c r="B475" s="77" t="s">
        <v>645</v>
      </c>
      <c r="C475" s="77" t="s">
        <v>298</v>
      </c>
      <c r="D475" s="79">
        <v>2470</v>
      </c>
      <c r="E475" s="79">
        <v>1290</v>
      </c>
      <c r="F475" s="79">
        <v>576.66999999999996</v>
      </c>
      <c r="G475" s="79">
        <v>35</v>
      </c>
      <c r="H475" s="79">
        <v>40</v>
      </c>
      <c r="I475" s="248">
        <v>0</v>
      </c>
      <c r="J475" s="248">
        <v>0</v>
      </c>
      <c r="K475" s="96"/>
      <c r="L475" s="97"/>
      <c r="M475" s="97"/>
      <c r="N475" s="97"/>
      <c r="O475" s="97"/>
      <c r="P475" s="97"/>
      <c r="R475" s="248"/>
      <c r="S475" s="248"/>
      <c r="T475" s="248"/>
      <c r="U475" s="248"/>
      <c r="V475" s="248"/>
    </row>
    <row r="476" spans="1:22" ht="15" x14ac:dyDescent="0.25">
      <c r="B476" s="77" t="s">
        <v>646</v>
      </c>
      <c r="C476" s="77" t="s">
        <v>300</v>
      </c>
      <c r="D476" s="79">
        <v>48.69</v>
      </c>
      <c r="E476" s="79">
        <v>19.79</v>
      </c>
      <c r="F476" s="79">
        <v>0</v>
      </c>
      <c r="G476" s="79">
        <v>0</v>
      </c>
      <c r="H476" s="79">
        <v>500</v>
      </c>
      <c r="I476" s="248">
        <v>0</v>
      </c>
      <c r="J476" s="248">
        <v>0</v>
      </c>
      <c r="K476" s="96"/>
      <c r="L476" s="97"/>
      <c r="M476" s="97"/>
      <c r="N476" s="97"/>
      <c r="O476" s="97"/>
      <c r="P476" s="97"/>
      <c r="R476" s="248"/>
      <c r="S476" s="248"/>
      <c r="T476" s="248"/>
      <c r="U476" s="248"/>
      <c r="V476" s="248"/>
    </row>
    <row r="477" spans="1:22" ht="15" x14ac:dyDescent="0.25">
      <c r="B477" s="77" t="s">
        <v>2201</v>
      </c>
      <c r="C477" s="77" t="s">
        <v>1772</v>
      </c>
      <c r="D477" s="79">
        <v>0</v>
      </c>
      <c r="E477" s="79">
        <v>0</v>
      </c>
      <c r="F477" s="79">
        <v>2.79</v>
      </c>
      <c r="G477" s="79">
        <v>0</v>
      </c>
      <c r="H477" s="79">
        <v>0</v>
      </c>
      <c r="I477" s="248"/>
      <c r="J477" s="248">
        <v>0</v>
      </c>
      <c r="K477" s="96"/>
      <c r="L477" s="97"/>
      <c r="M477" s="97"/>
      <c r="N477" s="97"/>
      <c r="O477" s="97"/>
      <c r="P477" s="97"/>
      <c r="R477" s="248"/>
      <c r="S477" s="248"/>
      <c r="T477" s="248"/>
      <c r="U477" s="248"/>
      <c r="V477" s="248"/>
    </row>
    <row r="478" spans="1:22" ht="25.5" x14ac:dyDescent="0.25">
      <c r="B478" s="77" t="s">
        <v>647</v>
      </c>
      <c r="C478" s="77" t="s">
        <v>302</v>
      </c>
      <c r="D478" s="79">
        <v>526.29</v>
      </c>
      <c r="E478" s="79">
        <v>617.24</v>
      </c>
      <c r="F478" s="79">
        <v>101.18</v>
      </c>
      <c r="G478" s="79">
        <v>87.45</v>
      </c>
      <c r="H478" s="79">
        <v>230</v>
      </c>
      <c r="I478" s="248">
        <v>184</v>
      </c>
      <c r="J478" s="248">
        <v>0</v>
      </c>
      <c r="K478" s="96"/>
      <c r="L478" s="97"/>
      <c r="M478" s="97"/>
      <c r="N478" s="97"/>
      <c r="O478" s="97"/>
      <c r="P478" s="97"/>
      <c r="R478" s="248"/>
      <c r="S478" s="248"/>
      <c r="T478" s="248"/>
      <c r="U478" s="248"/>
      <c r="V478" s="248"/>
    </row>
    <row r="479" spans="1:22" ht="25.5" x14ac:dyDescent="0.25">
      <c r="B479" s="77" t="s">
        <v>648</v>
      </c>
      <c r="C479" s="77" t="s">
        <v>304</v>
      </c>
      <c r="D479" s="79">
        <v>980.42</v>
      </c>
      <c r="E479" s="79">
        <v>151.13999999999999</v>
      </c>
      <c r="F479" s="79">
        <v>290.19</v>
      </c>
      <c r="G479" s="79">
        <v>138.9</v>
      </c>
      <c r="H479" s="79">
        <v>470</v>
      </c>
      <c r="I479" s="248">
        <v>231</v>
      </c>
      <c r="J479" s="248">
        <v>0</v>
      </c>
      <c r="K479" s="96"/>
      <c r="L479" s="97"/>
      <c r="M479" s="97"/>
      <c r="N479" s="97"/>
      <c r="O479" s="97"/>
      <c r="P479" s="97"/>
      <c r="R479" s="248"/>
      <c r="S479" s="248"/>
      <c r="T479" s="248"/>
      <c r="U479" s="248"/>
      <c r="V479" s="248"/>
    </row>
    <row r="480" spans="1:22" ht="25.5" x14ac:dyDescent="0.25">
      <c r="B480" s="77" t="s">
        <v>649</v>
      </c>
      <c r="C480" s="77" t="s">
        <v>306</v>
      </c>
      <c r="D480" s="79">
        <v>19610.55</v>
      </c>
      <c r="E480" s="79">
        <v>12700.34</v>
      </c>
      <c r="F480" s="79">
        <v>6074.14</v>
      </c>
      <c r="G480" s="79">
        <v>4071.51</v>
      </c>
      <c r="H480" s="79">
        <v>9220</v>
      </c>
      <c r="I480" s="248">
        <v>9950</v>
      </c>
      <c r="J480" s="248">
        <v>0</v>
      </c>
      <c r="K480" s="96"/>
      <c r="L480" s="97"/>
      <c r="M480" s="97"/>
      <c r="N480" s="97"/>
      <c r="O480" s="97"/>
      <c r="P480" s="97"/>
      <c r="R480" s="248"/>
      <c r="S480" s="248"/>
      <c r="T480" s="248"/>
      <c r="U480" s="248"/>
      <c r="V480" s="248"/>
    </row>
    <row r="481" spans="1:22" ht="25.5" x14ac:dyDescent="0.25">
      <c r="B481" s="77" t="s">
        <v>1962</v>
      </c>
      <c r="C481" s="77" t="s">
        <v>1865</v>
      </c>
      <c r="D481" s="79">
        <v>875</v>
      </c>
      <c r="E481" s="79">
        <v>127.38</v>
      </c>
      <c r="F481" s="79">
        <v>1470.25</v>
      </c>
      <c r="G481" s="79">
        <v>35.71</v>
      </c>
      <c r="H481" s="79">
        <v>1500</v>
      </c>
      <c r="I481" s="248">
        <v>0</v>
      </c>
      <c r="J481" s="248">
        <v>0</v>
      </c>
      <c r="L481" s="97"/>
      <c r="M481" s="97"/>
      <c r="N481" s="97"/>
      <c r="O481" s="97"/>
      <c r="P481" s="97"/>
      <c r="R481" s="248"/>
      <c r="S481" s="248"/>
      <c r="T481" s="248"/>
      <c r="U481" s="248"/>
      <c r="V481" s="248"/>
    </row>
    <row r="482" spans="1:22" ht="25.5" x14ac:dyDescent="0.25">
      <c r="B482" s="77" t="s">
        <v>650</v>
      </c>
      <c r="C482" s="77" t="s">
        <v>308</v>
      </c>
      <c r="D482" s="79">
        <v>962.85</v>
      </c>
      <c r="E482" s="79">
        <v>504.29</v>
      </c>
      <c r="F482" s="79">
        <v>253.21</v>
      </c>
      <c r="G482" s="79">
        <v>155.36000000000001</v>
      </c>
      <c r="H482" s="79">
        <v>360</v>
      </c>
      <c r="I482" s="248">
        <v>120</v>
      </c>
      <c r="J482" s="248">
        <v>0</v>
      </c>
      <c r="K482" s="96"/>
      <c r="L482" s="97"/>
      <c r="M482" s="97"/>
      <c r="N482" s="97"/>
      <c r="O482" s="97"/>
      <c r="P482" s="97"/>
      <c r="R482" s="248"/>
      <c r="S482" s="248"/>
      <c r="T482" s="248"/>
      <c r="U482" s="248"/>
      <c r="V482" s="248"/>
    </row>
    <row r="483" spans="1:22" ht="15" x14ac:dyDescent="0.25">
      <c r="B483" s="77" t="s">
        <v>652</v>
      </c>
      <c r="C483" s="77" t="s">
        <v>1899</v>
      </c>
      <c r="D483" s="79">
        <v>29057.79</v>
      </c>
      <c r="E483" s="79">
        <v>11147.73</v>
      </c>
      <c r="F483" s="79">
        <v>11576.45</v>
      </c>
      <c r="G483" s="79">
        <v>11020.46</v>
      </c>
      <c r="H483" s="79">
        <v>14530</v>
      </c>
      <c r="I483" s="248">
        <v>21989</v>
      </c>
      <c r="J483" s="248">
        <v>0</v>
      </c>
      <c r="K483" s="96"/>
      <c r="L483" s="97"/>
      <c r="M483" s="97"/>
      <c r="N483" s="97"/>
      <c r="O483" s="97"/>
      <c r="P483" s="97"/>
      <c r="R483" s="248"/>
      <c r="S483" s="248"/>
      <c r="T483" s="248"/>
      <c r="U483" s="248"/>
      <c r="V483" s="248"/>
    </row>
    <row r="484" spans="1:22" ht="15" x14ac:dyDescent="0.25">
      <c r="B484" s="77" t="s">
        <v>653</v>
      </c>
      <c r="C484" s="77" t="s">
        <v>312</v>
      </c>
      <c r="D484" s="79">
        <v>0</v>
      </c>
      <c r="E484" s="79">
        <v>0</v>
      </c>
      <c r="F484" s="79">
        <v>0</v>
      </c>
      <c r="G484" s="79">
        <v>35</v>
      </c>
      <c r="H484" s="79">
        <v>0</v>
      </c>
      <c r="I484" s="248"/>
      <c r="J484" s="248">
        <v>0</v>
      </c>
      <c r="K484" s="96"/>
      <c r="L484" s="97"/>
      <c r="M484" s="97"/>
      <c r="N484" s="97"/>
      <c r="O484" s="97"/>
      <c r="P484" s="97"/>
      <c r="R484" s="248"/>
      <c r="S484" s="248"/>
      <c r="T484" s="248"/>
      <c r="U484" s="248"/>
      <c r="V484" s="248"/>
    </row>
    <row r="485" spans="1:22" ht="15" x14ac:dyDescent="0.25">
      <c r="B485" s="77" t="s">
        <v>654</v>
      </c>
      <c r="C485" s="77" t="s">
        <v>314</v>
      </c>
      <c r="D485" s="79">
        <v>543.96</v>
      </c>
      <c r="E485" s="79">
        <v>151.29</v>
      </c>
      <c r="F485" s="79">
        <v>98.96</v>
      </c>
      <c r="G485" s="79">
        <v>49.52</v>
      </c>
      <c r="H485" s="79">
        <v>90</v>
      </c>
      <c r="I485" s="248">
        <v>150</v>
      </c>
      <c r="J485" s="248">
        <v>0</v>
      </c>
      <c r="K485" s="96"/>
      <c r="L485" s="97"/>
      <c r="M485" s="97"/>
      <c r="N485" s="97"/>
      <c r="O485" s="97"/>
      <c r="P485" s="97"/>
      <c r="R485" s="248"/>
      <c r="S485" s="248"/>
      <c r="T485" s="248"/>
      <c r="U485" s="248"/>
      <c r="V485" s="248"/>
    </row>
    <row r="486" spans="1:22" ht="15" x14ac:dyDescent="0.25">
      <c r="B486" s="77" t="s">
        <v>655</v>
      </c>
      <c r="C486" s="77" t="s">
        <v>316</v>
      </c>
      <c r="D486" s="79">
        <v>54</v>
      </c>
      <c r="E486" s="79">
        <v>288</v>
      </c>
      <c r="F486" s="79">
        <v>504</v>
      </c>
      <c r="G486" s="79">
        <v>269.66000000000003</v>
      </c>
      <c r="H486" s="79">
        <v>220</v>
      </c>
      <c r="I486" s="248">
        <v>220</v>
      </c>
      <c r="J486" s="248">
        <v>0</v>
      </c>
      <c r="K486" s="96"/>
      <c r="L486" s="97"/>
      <c r="M486" s="97"/>
      <c r="N486" s="97"/>
      <c r="O486" s="97"/>
      <c r="P486" s="97"/>
      <c r="R486" s="248"/>
      <c r="S486" s="248"/>
      <c r="T486" s="248"/>
      <c r="U486" s="248"/>
      <c r="V486" s="248"/>
    </row>
    <row r="487" spans="1:22" ht="15" x14ac:dyDescent="0.25">
      <c r="B487" s="77" t="s">
        <v>656</v>
      </c>
      <c r="C487" s="77" t="s">
        <v>2026</v>
      </c>
      <c r="D487" s="79">
        <v>4520.78</v>
      </c>
      <c r="E487" s="79">
        <v>1719.32</v>
      </c>
      <c r="F487" s="79">
        <v>1236.6400000000001</v>
      </c>
      <c r="G487" s="79">
        <v>971.64</v>
      </c>
      <c r="H487" s="79">
        <v>1250</v>
      </c>
      <c r="I487" s="248">
        <v>1873</v>
      </c>
      <c r="J487" s="248">
        <v>0</v>
      </c>
      <c r="K487" s="96"/>
      <c r="L487" s="97"/>
      <c r="M487" s="97"/>
      <c r="N487" s="97"/>
      <c r="O487" s="97"/>
      <c r="P487" s="97"/>
      <c r="R487" s="248"/>
      <c r="S487" s="248"/>
      <c r="T487" s="248"/>
      <c r="U487" s="248"/>
      <c r="V487" s="248"/>
    </row>
    <row r="488" spans="1:22" ht="15" x14ac:dyDescent="0.25">
      <c r="B488" s="77" t="s">
        <v>657</v>
      </c>
      <c r="C488" s="77" t="s">
        <v>321</v>
      </c>
      <c r="D488" s="79">
        <v>520.26</v>
      </c>
      <c r="E488" s="79">
        <v>247.63</v>
      </c>
      <c r="F488" s="79">
        <v>148.4</v>
      </c>
      <c r="G488" s="79">
        <v>129.85</v>
      </c>
      <c r="H488" s="79">
        <v>160</v>
      </c>
      <c r="I488" s="248">
        <v>261</v>
      </c>
      <c r="J488" s="248">
        <v>0</v>
      </c>
      <c r="K488" s="96"/>
      <c r="L488" s="97"/>
      <c r="M488" s="97"/>
      <c r="N488" s="97"/>
      <c r="O488" s="97"/>
      <c r="P488" s="97"/>
      <c r="R488" s="248"/>
      <c r="S488" s="248"/>
      <c r="T488" s="248"/>
      <c r="U488" s="248"/>
      <c r="V488" s="248"/>
    </row>
    <row r="489" spans="1:22" ht="15" x14ac:dyDescent="0.25">
      <c r="B489" s="77" t="s">
        <v>658</v>
      </c>
      <c r="C489" s="77" t="s">
        <v>323</v>
      </c>
      <c r="D489" s="79">
        <v>0</v>
      </c>
      <c r="E489" s="79">
        <v>0</v>
      </c>
      <c r="F489" s="79">
        <v>0</v>
      </c>
      <c r="G489" s="79">
        <v>47.9</v>
      </c>
      <c r="H489" s="79">
        <v>0</v>
      </c>
      <c r="I489" s="248"/>
      <c r="J489" s="248">
        <v>0</v>
      </c>
      <c r="L489" s="97"/>
      <c r="M489" s="97"/>
      <c r="N489" s="97"/>
      <c r="O489" s="97"/>
      <c r="P489" s="97"/>
      <c r="R489" s="248"/>
      <c r="S489" s="248"/>
      <c r="T489" s="248"/>
      <c r="U489" s="248"/>
      <c r="V489" s="248"/>
    </row>
    <row r="490" spans="1:22" ht="15" x14ac:dyDescent="0.25">
      <c r="B490" s="77" t="s">
        <v>659</v>
      </c>
      <c r="C490" s="77" t="s">
        <v>325</v>
      </c>
      <c r="D490" s="79">
        <v>2500</v>
      </c>
      <c r="E490" s="79">
        <v>1000</v>
      </c>
      <c r="F490" s="79">
        <v>1000</v>
      </c>
      <c r="G490" s="79">
        <v>0</v>
      </c>
      <c r="H490" s="79">
        <v>0</v>
      </c>
      <c r="I490" s="248"/>
      <c r="J490" s="248">
        <v>0</v>
      </c>
      <c r="K490" s="96"/>
      <c r="L490" s="97"/>
      <c r="M490" s="97"/>
      <c r="N490" s="97"/>
      <c r="O490" s="97"/>
      <c r="P490" s="97"/>
      <c r="R490" s="248"/>
      <c r="S490" s="248"/>
      <c r="T490" s="248"/>
      <c r="U490" s="248"/>
      <c r="V490" s="248"/>
    </row>
    <row r="491" spans="1:22" x14ac:dyDescent="0.2">
      <c r="A491" s="350" t="s">
        <v>2027</v>
      </c>
      <c r="B491" s="350"/>
      <c r="C491" s="350"/>
      <c r="D491" s="102">
        <f t="shared" ref="D491:J491" si="462">SUM(D471:D490)</f>
        <v>382624.72</v>
      </c>
      <c r="E491" s="102">
        <f t="shared" si="462"/>
        <v>144403.93</v>
      </c>
      <c r="F491" s="102">
        <f t="shared" si="462"/>
        <v>107450.45999999998</v>
      </c>
      <c r="G491" s="102">
        <f t="shared" si="462"/>
        <v>84034.41</v>
      </c>
      <c r="H491" s="102">
        <f t="shared" si="462"/>
        <v>145150</v>
      </c>
      <c r="I491" s="102">
        <f t="shared" si="462"/>
        <v>164780</v>
      </c>
      <c r="J491" s="102">
        <f t="shared" si="462"/>
        <v>0</v>
      </c>
      <c r="K491" s="96"/>
      <c r="L491" s="97"/>
      <c r="M491" s="97"/>
      <c r="N491" s="97"/>
      <c r="O491" s="97"/>
      <c r="P491" s="97"/>
      <c r="R491" s="102"/>
      <c r="S491" s="102"/>
      <c r="T491" s="102"/>
      <c r="U491" s="102"/>
      <c r="V491" s="102"/>
    </row>
    <row r="492" spans="1:22" ht="15" x14ac:dyDescent="0.25">
      <c r="A492" s="348" t="s">
        <v>2020</v>
      </c>
      <c r="B492" s="348"/>
      <c r="C492" s="348"/>
      <c r="I492" s="248"/>
      <c r="J492" s="248"/>
      <c r="L492" s="97"/>
      <c r="M492" s="97"/>
      <c r="N492" s="97"/>
      <c r="O492" s="97"/>
      <c r="P492" s="97"/>
      <c r="R492" s="248"/>
      <c r="S492" s="248"/>
      <c r="T492" s="248"/>
      <c r="U492" s="248"/>
      <c r="V492" s="248"/>
    </row>
    <row r="493" spans="1:22" ht="15" x14ac:dyDescent="0.25">
      <c r="B493" s="77" t="s">
        <v>660</v>
      </c>
      <c r="C493" s="77" t="s">
        <v>262</v>
      </c>
      <c r="D493" s="79">
        <v>2748.91</v>
      </c>
      <c r="E493" s="79">
        <v>2610.73</v>
      </c>
      <c r="F493" s="79">
        <v>1134.28</v>
      </c>
      <c r="G493" s="79">
        <v>728.97</v>
      </c>
      <c r="H493" s="79">
        <v>2500</v>
      </c>
      <c r="I493" s="248">
        <v>2000</v>
      </c>
      <c r="J493" s="248">
        <v>0</v>
      </c>
      <c r="K493" s="96"/>
      <c r="L493" s="97"/>
      <c r="M493" s="97"/>
      <c r="N493" s="97"/>
      <c r="O493" s="97"/>
      <c r="P493" s="97"/>
      <c r="R493" s="248"/>
      <c r="S493" s="248"/>
      <c r="T493" s="248"/>
      <c r="U493" s="248"/>
      <c r="V493" s="248"/>
    </row>
    <row r="494" spans="1:22" ht="15" x14ac:dyDescent="0.25">
      <c r="B494" s="77" t="s">
        <v>2202</v>
      </c>
      <c r="C494" s="77" t="s">
        <v>330</v>
      </c>
      <c r="D494" s="79">
        <v>0</v>
      </c>
      <c r="E494" s="79">
        <v>0</v>
      </c>
      <c r="F494" s="79">
        <v>209.94</v>
      </c>
      <c r="G494" s="79">
        <v>0</v>
      </c>
      <c r="H494" s="79">
        <v>0</v>
      </c>
      <c r="I494" s="248"/>
      <c r="J494" s="248">
        <v>0</v>
      </c>
      <c r="K494" s="96"/>
      <c r="L494" s="97"/>
      <c r="M494" s="97"/>
      <c r="N494" s="97"/>
      <c r="O494" s="97"/>
      <c r="P494" s="97"/>
      <c r="R494" s="248"/>
      <c r="S494" s="248"/>
      <c r="T494" s="248"/>
      <c r="U494" s="248"/>
      <c r="V494" s="248"/>
    </row>
    <row r="495" spans="1:22" ht="15" x14ac:dyDescent="0.25">
      <c r="B495" s="77" t="s">
        <v>661</v>
      </c>
      <c r="C495" s="77" t="s">
        <v>371</v>
      </c>
      <c r="D495" s="79">
        <v>2042.58</v>
      </c>
      <c r="E495" s="79">
        <v>588.63</v>
      </c>
      <c r="F495" s="79">
        <v>693.53</v>
      </c>
      <c r="G495" s="79">
        <v>704.26</v>
      </c>
      <c r="H495" s="79">
        <v>2220</v>
      </c>
      <c r="I495" s="248">
        <v>3500</v>
      </c>
      <c r="J495" s="248">
        <v>0</v>
      </c>
      <c r="K495" s="96"/>
      <c r="L495" s="97"/>
      <c r="M495" s="97"/>
      <c r="N495" s="97"/>
      <c r="O495" s="97"/>
      <c r="P495" s="97"/>
      <c r="R495" s="248"/>
      <c r="S495" s="248"/>
      <c r="T495" s="248"/>
      <c r="U495" s="248"/>
      <c r="V495" s="248"/>
    </row>
    <row r="496" spans="1:22" ht="15" x14ac:dyDescent="0.25">
      <c r="B496" s="77" t="s">
        <v>662</v>
      </c>
      <c r="C496" s="77" t="s">
        <v>591</v>
      </c>
      <c r="D496" s="79">
        <v>673.89</v>
      </c>
      <c r="E496" s="79">
        <v>0</v>
      </c>
      <c r="F496" s="79">
        <v>0</v>
      </c>
      <c r="G496" s="79">
        <v>0</v>
      </c>
      <c r="H496" s="79">
        <v>0</v>
      </c>
      <c r="I496" s="248"/>
      <c r="J496" s="248">
        <v>0</v>
      </c>
      <c r="K496" s="96"/>
      <c r="L496" s="97"/>
      <c r="M496" s="97"/>
      <c r="N496" s="97"/>
      <c r="O496" s="97"/>
      <c r="P496" s="97"/>
      <c r="R496" s="248"/>
      <c r="S496" s="248"/>
      <c r="T496" s="248"/>
      <c r="U496" s="248"/>
      <c r="V496" s="248"/>
    </row>
    <row r="497" spans="1:22" x14ac:dyDescent="0.2">
      <c r="A497" s="350" t="s">
        <v>2021</v>
      </c>
      <c r="B497" s="350"/>
      <c r="C497" s="350"/>
      <c r="D497" s="102">
        <f t="shared" ref="D497:J497" si="463">SUM(D493:D496)</f>
        <v>5465.38</v>
      </c>
      <c r="E497" s="102">
        <f t="shared" si="463"/>
        <v>3199.36</v>
      </c>
      <c r="F497" s="102">
        <f t="shared" si="463"/>
        <v>2037.75</v>
      </c>
      <c r="G497" s="102">
        <f t="shared" si="463"/>
        <v>1433.23</v>
      </c>
      <c r="H497" s="102">
        <f t="shared" si="463"/>
        <v>4720</v>
      </c>
      <c r="I497" s="102">
        <f t="shared" si="463"/>
        <v>5500</v>
      </c>
      <c r="J497" s="102">
        <f t="shared" si="463"/>
        <v>0</v>
      </c>
      <c r="K497" s="96"/>
      <c r="L497" s="97"/>
      <c r="M497" s="97"/>
      <c r="N497" s="97"/>
      <c r="O497" s="97"/>
      <c r="P497" s="97"/>
      <c r="R497" s="102"/>
      <c r="S497" s="102"/>
      <c r="T497" s="102"/>
      <c r="U497" s="102"/>
      <c r="V497" s="102"/>
    </row>
    <row r="498" spans="1:22" ht="15" x14ac:dyDescent="0.25">
      <c r="A498" s="348" t="s">
        <v>2022</v>
      </c>
      <c r="B498" s="348"/>
      <c r="C498" s="348"/>
      <c r="I498" s="248"/>
      <c r="J498" s="248"/>
      <c r="K498" s="96"/>
      <c r="L498" s="97"/>
      <c r="M498" s="97"/>
      <c r="N498" s="97"/>
      <c r="O498" s="97"/>
      <c r="P498" s="97"/>
      <c r="R498" s="248"/>
      <c r="S498" s="248"/>
      <c r="T498" s="248"/>
      <c r="U498" s="248"/>
      <c r="V498" s="248"/>
    </row>
    <row r="499" spans="1:22" ht="15" x14ac:dyDescent="0.25">
      <c r="B499" s="77" t="s">
        <v>1777</v>
      </c>
      <c r="C499" s="77" t="s">
        <v>268</v>
      </c>
      <c r="D499" s="79">
        <v>0</v>
      </c>
      <c r="E499" s="79">
        <v>-7.0000000000000007E-2</v>
      </c>
      <c r="F499" s="79">
        <v>0</v>
      </c>
      <c r="G499" s="79">
        <v>0</v>
      </c>
      <c r="H499" s="79">
        <v>0</v>
      </c>
      <c r="I499" s="248"/>
      <c r="J499" s="248">
        <v>0</v>
      </c>
      <c r="K499" s="96"/>
      <c r="L499" s="97"/>
      <c r="M499" s="97"/>
      <c r="N499" s="97"/>
      <c r="O499" s="97"/>
      <c r="P499" s="97"/>
      <c r="R499" s="248"/>
      <c r="S499" s="248"/>
      <c r="T499" s="248"/>
      <c r="U499" s="248"/>
      <c r="V499" s="248"/>
    </row>
    <row r="500" spans="1:22" ht="15" x14ac:dyDescent="0.25">
      <c r="B500" s="77" t="s">
        <v>663</v>
      </c>
      <c r="C500" s="77" t="s">
        <v>596</v>
      </c>
      <c r="D500" s="79">
        <v>5737</v>
      </c>
      <c r="E500" s="79">
        <v>31050</v>
      </c>
      <c r="F500" s="79">
        <v>40848.629999999997</v>
      </c>
      <c r="G500" s="79">
        <v>8794.23</v>
      </c>
      <c r="H500" s="79">
        <v>8000</v>
      </c>
      <c r="I500" s="248">
        <v>17000</v>
      </c>
      <c r="J500" s="248">
        <v>0</v>
      </c>
      <c r="L500" s="97"/>
      <c r="M500" s="97"/>
      <c r="N500" s="97"/>
      <c r="O500" s="97"/>
      <c r="P500" s="97"/>
      <c r="R500" s="248"/>
      <c r="S500" s="248"/>
      <c r="T500" s="248"/>
      <c r="U500" s="248"/>
      <c r="V500" s="248"/>
    </row>
    <row r="501" spans="1:22" ht="15" x14ac:dyDescent="0.25">
      <c r="B501" s="77" t="s">
        <v>1778</v>
      </c>
      <c r="C501" s="77" t="s">
        <v>382</v>
      </c>
      <c r="D501" s="79">
        <v>0</v>
      </c>
      <c r="E501" s="79">
        <v>955</v>
      </c>
      <c r="F501" s="79">
        <v>0</v>
      </c>
      <c r="G501" s="79">
        <v>0</v>
      </c>
      <c r="H501" s="79">
        <v>0</v>
      </c>
      <c r="I501" s="248"/>
      <c r="J501" s="248">
        <v>0</v>
      </c>
      <c r="L501" s="97"/>
      <c r="M501" s="97"/>
      <c r="N501" s="97"/>
      <c r="O501" s="97"/>
      <c r="P501" s="97"/>
      <c r="R501" s="248"/>
      <c r="S501" s="248"/>
      <c r="T501" s="248"/>
      <c r="U501" s="248"/>
      <c r="V501" s="248"/>
    </row>
    <row r="502" spans="1:22" ht="15" x14ac:dyDescent="0.25">
      <c r="B502" s="77" t="s">
        <v>664</v>
      </c>
      <c r="C502" s="77" t="s">
        <v>272</v>
      </c>
      <c r="D502" s="79">
        <v>965.03</v>
      </c>
      <c r="E502" s="79">
        <v>1056.8599999999999</v>
      </c>
      <c r="F502" s="79">
        <v>0</v>
      </c>
      <c r="G502" s="79">
        <v>376.44</v>
      </c>
      <c r="H502" s="79">
        <v>3400</v>
      </c>
      <c r="I502" s="248">
        <v>3400</v>
      </c>
      <c r="J502" s="248">
        <v>0</v>
      </c>
      <c r="K502" s="96"/>
      <c r="L502" s="97"/>
      <c r="M502" s="97"/>
      <c r="N502" s="97"/>
      <c r="O502" s="97"/>
      <c r="P502" s="97"/>
      <c r="R502" s="248"/>
      <c r="S502" s="248"/>
      <c r="T502" s="248"/>
      <c r="U502" s="248"/>
      <c r="V502" s="248"/>
    </row>
    <row r="503" spans="1:22" ht="15" x14ac:dyDescent="0.25">
      <c r="B503" s="77" t="s">
        <v>665</v>
      </c>
      <c r="C503" s="77" t="s">
        <v>274</v>
      </c>
      <c r="D503" s="79">
        <v>688</v>
      </c>
      <c r="E503" s="79">
        <v>301</v>
      </c>
      <c r="F503" s="79">
        <v>397</v>
      </c>
      <c r="G503" s="79">
        <v>532</v>
      </c>
      <c r="H503" s="79">
        <v>1700</v>
      </c>
      <c r="I503" s="248">
        <v>1700</v>
      </c>
      <c r="J503" s="248">
        <v>0</v>
      </c>
      <c r="K503" s="96"/>
      <c r="L503" s="97"/>
      <c r="M503" s="97"/>
      <c r="N503" s="97"/>
      <c r="O503" s="97"/>
      <c r="P503" s="97"/>
      <c r="R503" s="248"/>
      <c r="S503" s="248"/>
      <c r="T503" s="248"/>
      <c r="U503" s="248"/>
      <c r="V503" s="248"/>
    </row>
    <row r="504" spans="1:22" ht="15" x14ac:dyDescent="0.25">
      <c r="B504" s="77" t="s">
        <v>666</v>
      </c>
      <c r="C504" s="77" t="s">
        <v>276</v>
      </c>
      <c r="D504" s="79">
        <v>2830</v>
      </c>
      <c r="E504" s="79">
        <v>0</v>
      </c>
      <c r="F504" s="79">
        <v>0</v>
      </c>
      <c r="G504" s="79">
        <v>0</v>
      </c>
      <c r="H504" s="79">
        <v>3580</v>
      </c>
      <c r="I504" s="248">
        <v>2580</v>
      </c>
      <c r="J504" s="248">
        <v>0</v>
      </c>
      <c r="K504" s="96"/>
      <c r="L504" s="97"/>
      <c r="M504" s="97"/>
      <c r="N504" s="97"/>
      <c r="O504" s="97"/>
      <c r="P504" s="97"/>
      <c r="R504" s="248"/>
      <c r="S504" s="248"/>
      <c r="T504" s="248"/>
      <c r="U504" s="248"/>
      <c r="V504" s="248"/>
    </row>
    <row r="505" spans="1:22" ht="15" x14ac:dyDescent="0.25">
      <c r="B505" s="77" t="s">
        <v>668</v>
      </c>
      <c r="C505" s="77" t="s">
        <v>393</v>
      </c>
      <c r="D505" s="79">
        <v>500</v>
      </c>
      <c r="E505" s="79">
        <v>0</v>
      </c>
      <c r="F505" s="79">
        <v>0</v>
      </c>
      <c r="G505" s="79">
        <v>0</v>
      </c>
      <c r="H505" s="79">
        <v>500</v>
      </c>
      <c r="I505" s="248">
        <v>0</v>
      </c>
      <c r="J505" s="248">
        <v>0</v>
      </c>
      <c r="K505" s="96"/>
      <c r="L505" s="97"/>
      <c r="M505" s="97"/>
      <c r="N505" s="97"/>
      <c r="O505" s="97"/>
      <c r="P505" s="97"/>
      <c r="R505" s="248"/>
      <c r="S505" s="248"/>
      <c r="T505" s="248"/>
      <c r="U505" s="248"/>
      <c r="V505" s="248"/>
    </row>
    <row r="506" spans="1:22" x14ac:dyDescent="0.2">
      <c r="A506" s="350" t="s">
        <v>2023</v>
      </c>
      <c r="B506" s="350"/>
      <c r="C506" s="350"/>
      <c r="D506" s="102">
        <f t="shared" ref="D506:H506" si="464">SUM(D499:D505)</f>
        <v>10720.029999999999</v>
      </c>
      <c r="E506" s="102">
        <f t="shared" si="464"/>
        <v>33362.79</v>
      </c>
      <c r="F506" s="102">
        <f t="shared" si="464"/>
        <v>41245.629999999997</v>
      </c>
      <c r="G506" s="102">
        <f t="shared" si="464"/>
        <v>9702.67</v>
      </c>
      <c r="H506" s="102">
        <f t="shared" si="464"/>
        <v>17180</v>
      </c>
      <c r="I506" s="102">
        <f t="shared" ref="I506:J506" si="465">SUM(I499:I505)</f>
        <v>24680</v>
      </c>
      <c r="J506" s="102">
        <f t="shared" si="465"/>
        <v>0</v>
      </c>
      <c r="K506" s="96"/>
      <c r="L506" s="97"/>
      <c r="M506" s="97"/>
      <c r="N506" s="97"/>
      <c r="O506" s="97"/>
      <c r="P506" s="97"/>
      <c r="R506" s="102">
        <f t="shared" ref="R506:V506" si="466">SUM(R499:R505)</f>
        <v>0</v>
      </c>
      <c r="S506" s="102">
        <f t="shared" si="466"/>
        <v>0</v>
      </c>
      <c r="T506" s="102">
        <f t="shared" si="466"/>
        <v>0</v>
      </c>
      <c r="U506" s="102">
        <f t="shared" si="466"/>
        <v>0</v>
      </c>
      <c r="V506" s="102">
        <f t="shared" si="466"/>
        <v>0</v>
      </c>
    </row>
    <row r="507" spans="1:22" x14ac:dyDescent="0.2">
      <c r="A507" s="352" t="s">
        <v>670</v>
      </c>
      <c r="B507" s="352"/>
      <c r="C507" s="352"/>
      <c r="D507" s="103">
        <f t="shared" ref="D507:H507" si="467">D491+D497+D506</f>
        <v>398810.13</v>
      </c>
      <c r="E507" s="103">
        <f t="shared" si="467"/>
        <v>180966.08</v>
      </c>
      <c r="F507" s="103">
        <f t="shared" si="467"/>
        <v>150733.83999999997</v>
      </c>
      <c r="G507" s="103">
        <f t="shared" si="467"/>
        <v>95170.31</v>
      </c>
      <c r="H507" s="103">
        <f t="shared" si="467"/>
        <v>167050</v>
      </c>
      <c r="I507" s="103">
        <f t="shared" ref="I507:J507" si="468">I491+I497+I506</f>
        <v>194960</v>
      </c>
      <c r="J507" s="103">
        <f t="shared" si="468"/>
        <v>0</v>
      </c>
      <c r="K507" s="96"/>
      <c r="L507" s="97"/>
      <c r="M507" s="97"/>
      <c r="N507" s="97"/>
      <c r="O507" s="97"/>
      <c r="P507" s="97"/>
      <c r="R507" s="103">
        <f t="shared" ref="R507:V507" si="469">R491+R497+R506</f>
        <v>0</v>
      </c>
      <c r="S507" s="103">
        <f t="shared" si="469"/>
        <v>0</v>
      </c>
      <c r="T507" s="103">
        <f t="shared" si="469"/>
        <v>0</v>
      </c>
      <c r="U507" s="103">
        <f t="shared" si="469"/>
        <v>0</v>
      </c>
      <c r="V507" s="103">
        <f t="shared" si="469"/>
        <v>0</v>
      </c>
    </row>
    <row r="508" spans="1:22" x14ac:dyDescent="0.2">
      <c r="A508" s="352" t="s">
        <v>671</v>
      </c>
      <c r="B508" s="352"/>
      <c r="C508" s="352"/>
      <c r="D508" s="103">
        <f t="shared" ref="D508:H508" si="470">D377+D426+D468+D507</f>
        <v>1085481.1299999999</v>
      </c>
      <c r="E508" s="103">
        <f t="shared" si="470"/>
        <v>1433838.6400000001</v>
      </c>
      <c r="F508" s="103">
        <f t="shared" si="470"/>
        <v>1674621.04</v>
      </c>
      <c r="G508" s="103">
        <f t="shared" si="470"/>
        <v>9964773.9999999981</v>
      </c>
      <c r="H508" s="103">
        <f t="shared" si="470"/>
        <v>1899345</v>
      </c>
      <c r="I508" s="103">
        <f t="shared" ref="I508:J508" si="471">I377+I426+I468+I507</f>
        <v>1798179</v>
      </c>
      <c r="J508" s="103">
        <f t="shared" si="471"/>
        <v>1723680</v>
      </c>
      <c r="K508" s="96"/>
      <c r="L508" s="97"/>
      <c r="M508" s="97"/>
      <c r="N508" s="97"/>
      <c r="O508" s="97"/>
      <c r="P508" s="97"/>
      <c r="R508" s="103">
        <f t="shared" ref="R508:V508" si="472">R377+R426+R468+R507</f>
        <v>1768929.1799999997</v>
      </c>
      <c r="S508" s="103">
        <f t="shared" si="472"/>
        <v>1815660.9248000002</v>
      </c>
      <c r="T508" s="103">
        <f t="shared" si="472"/>
        <v>1863930.2800380003</v>
      </c>
      <c r="U508" s="103">
        <f t="shared" si="472"/>
        <v>1913794.5162324801</v>
      </c>
      <c r="V508" s="103">
        <f t="shared" si="472"/>
        <v>1965313.2246938357</v>
      </c>
    </row>
    <row r="509" spans="1:22" ht="15" x14ac:dyDescent="0.25">
      <c r="A509" s="349" t="s">
        <v>672</v>
      </c>
      <c r="B509" s="349"/>
      <c r="C509" s="349"/>
      <c r="I509" s="248"/>
      <c r="J509" s="248"/>
      <c r="K509" s="96"/>
      <c r="L509" s="97"/>
      <c r="M509" s="97"/>
      <c r="N509" s="97"/>
      <c r="O509" s="97"/>
      <c r="P509" s="97"/>
      <c r="R509" s="248"/>
      <c r="S509" s="248"/>
      <c r="T509" s="248"/>
      <c r="U509" s="248"/>
      <c r="V509" s="248"/>
    </row>
    <row r="510" spans="1:22" ht="25.5" customHeight="1" x14ac:dyDescent="0.25">
      <c r="A510" s="351" t="s">
        <v>490</v>
      </c>
      <c r="B510" s="351"/>
      <c r="C510" s="351"/>
      <c r="I510" s="248"/>
      <c r="J510" s="248"/>
      <c r="K510" s="96"/>
      <c r="L510" s="97"/>
      <c r="M510" s="97"/>
      <c r="N510" s="97"/>
      <c r="O510" s="97"/>
      <c r="P510" s="97"/>
      <c r="R510" s="248"/>
      <c r="S510" s="248"/>
      <c r="T510" s="248"/>
      <c r="U510" s="248"/>
      <c r="V510" s="248"/>
    </row>
    <row r="511" spans="1:22" ht="25.5" customHeight="1" x14ac:dyDescent="0.25">
      <c r="A511" s="348" t="s">
        <v>2024</v>
      </c>
      <c r="B511" s="348"/>
      <c r="C511" s="348"/>
      <c r="I511" s="248"/>
      <c r="J511" s="248"/>
      <c r="K511" s="96"/>
      <c r="L511" s="97"/>
      <c r="M511" s="97"/>
      <c r="N511" s="97"/>
      <c r="O511" s="97"/>
      <c r="P511" s="97"/>
      <c r="R511" s="248"/>
      <c r="S511" s="248"/>
      <c r="T511" s="248"/>
      <c r="U511" s="248"/>
      <c r="V511" s="248"/>
    </row>
    <row r="512" spans="1:22" ht="15" x14ac:dyDescent="0.25">
      <c r="B512" s="77" t="s">
        <v>2203</v>
      </c>
      <c r="C512" s="77" t="s">
        <v>1883</v>
      </c>
      <c r="D512" s="79">
        <v>0</v>
      </c>
      <c r="E512" s="79">
        <v>375.34</v>
      </c>
      <c r="F512" s="79">
        <v>0</v>
      </c>
      <c r="G512" s="79">
        <v>1939.8</v>
      </c>
      <c r="H512" s="79">
        <v>0</v>
      </c>
      <c r="I512" s="248"/>
      <c r="J512" s="248"/>
      <c r="K512" s="96"/>
      <c r="L512" s="97"/>
      <c r="M512" s="97"/>
      <c r="N512" s="97"/>
      <c r="O512" s="97"/>
      <c r="P512" s="97"/>
      <c r="R512" s="248"/>
      <c r="S512" s="248"/>
      <c r="T512" s="248"/>
      <c r="U512" s="248"/>
      <c r="V512" s="248"/>
    </row>
    <row r="513" spans="2:22" ht="15" x14ac:dyDescent="0.25">
      <c r="B513" s="77" t="s">
        <v>673</v>
      </c>
      <c r="C513" s="77" t="s">
        <v>286</v>
      </c>
      <c r="D513" s="79">
        <v>191495.11</v>
      </c>
      <c r="E513" s="79">
        <v>227101.84</v>
      </c>
      <c r="F513" s="79">
        <v>212635.75</v>
      </c>
      <c r="G513" s="79">
        <v>264614.55</v>
      </c>
      <c r="H513" s="79">
        <v>281140</v>
      </c>
      <c r="I513" s="248">
        <v>228562</v>
      </c>
      <c r="J513" s="248">
        <v>280149</v>
      </c>
      <c r="K513" s="96"/>
      <c r="L513" s="97">
        <v>0.03</v>
      </c>
      <c r="M513" s="97">
        <f t="shared" ref="M513:P516" si="473">L513</f>
        <v>0.03</v>
      </c>
      <c r="N513" s="97">
        <f t="shared" si="473"/>
        <v>0.03</v>
      </c>
      <c r="O513" s="97">
        <f t="shared" si="473"/>
        <v>0.03</v>
      </c>
      <c r="P513" s="97">
        <f t="shared" si="473"/>
        <v>0.03</v>
      </c>
      <c r="R513" s="248">
        <f t="shared" ref="R513:R531" si="474">J513*(1+L513)</f>
        <v>288553.47000000003</v>
      </c>
      <c r="S513" s="248">
        <f t="shared" ref="S513:S522" si="475">R513*(1+M513)</f>
        <v>297210.07410000003</v>
      </c>
      <c r="T513" s="248">
        <f t="shared" ref="T513:T522" si="476">S513*(1+N513)</f>
        <v>306126.37632300006</v>
      </c>
      <c r="U513" s="248">
        <f t="shared" ref="U513:U522" si="477">T513*(1+O513)</f>
        <v>315310.16761269007</v>
      </c>
      <c r="V513" s="248">
        <f t="shared" ref="V513:V522" si="478">U513*(1+P513)</f>
        <v>324769.47264107078</v>
      </c>
    </row>
    <row r="514" spans="2:22" ht="15" x14ac:dyDescent="0.25">
      <c r="B514" s="77" t="s">
        <v>674</v>
      </c>
      <c r="C514" s="77" t="s">
        <v>292</v>
      </c>
      <c r="D514" s="79">
        <v>2894.59</v>
      </c>
      <c r="E514" s="79">
        <v>2413.2399999999998</v>
      </c>
      <c r="F514" s="79">
        <v>2424.84</v>
      </c>
      <c r="G514" s="79">
        <v>3342.74</v>
      </c>
      <c r="H514" s="79">
        <v>3300</v>
      </c>
      <c r="I514" s="248">
        <v>1988</v>
      </c>
      <c r="J514" s="248">
        <v>3600</v>
      </c>
      <c r="K514" s="96"/>
      <c r="L514" s="97">
        <v>0</v>
      </c>
      <c r="M514" s="97">
        <v>0</v>
      </c>
      <c r="N514" s="97">
        <v>0</v>
      </c>
      <c r="O514" s="97">
        <f t="shared" si="473"/>
        <v>0</v>
      </c>
      <c r="P514" s="97">
        <f t="shared" si="473"/>
        <v>0</v>
      </c>
      <c r="R514" s="248">
        <f t="shared" si="474"/>
        <v>3600</v>
      </c>
      <c r="S514" s="248">
        <f t="shared" si="475"/>
        <v>3600</v>
      </c>
      <c r="T514" s="248">
        <f t="shared" si="476"/>
        <v>3600</v>
      </c>
      <c r="U514" s="248">
        <f t="shared" si="477"/>
        <v>3600</v>
      </c>
      <c r="V514" s="248">
        <f t="shared" si="478"/>
        <v>3600</v>
      </c>
    </row>
    <row r="515" spans="2:22" ht="15" x14ac:dyDescent="0.25">
      <c r="B515" s="77" t="s">
        <v>2204</v>
      </c>
      <c r="C515" s="77" t="s">
        <v>294</v>
      </c>
      <c r="D515" s="79">
        <v>0</v>
      </c>
      <c r="E515" s="79">
        <v>0</v>
      </c>
      <c r="F515" s="79">
        <v>0</v>
      </c>
      <c r="G515" s="79">
        <v>350</v>
      </c>
      <c r="H515" s="79">
        <v>600</v>
      </c>
      <c r="I515" s="248">
        <v>225</v>
      </c>
      <c r="J515" s="248">
        <v>0</v>
      </c>
      <c r="K515" s="96"/>
      <c r="L515" s="97">
        <v>0</v>
      </c>
      <c r="M515" s="97">
        <v>0</v>
      </c>
      <c r="N515" s="97">
        <v>0</v>
      </c>
      <c r="O515" s="97">
        <f t="shared" si="473"/>
        <v>0</v>
      </c>
      <c r="P515" s="97">
        <f t="shared" si="473"/>
        <v>0</v>
      </c>
      <c r="R515" s="248">
        <f t="shared" si="474"/>
        <v>0</v>
      </c>
      <c r="S515" s="248">
        <f t="shared" si="475"/>
        <v>0</v>
      </c>
      <c r="T515" s="248">
        <f t="shared" si="476"/>
        <v>0</v>
      </c>
      <c r="U515" s="248">
        <f t="shared" si="477"/>
        <v>0</v>
      </c>
      <c r="V515" s="248">
        <f t="shared" si="478"/>
        <v>0</v>
      </c>
    </row>
    <row r="516" spans="2:22" ht="15" x14ac:dyDescent="0.25">
      <c r="B516" s="77" t="s">
        <v>2205</v>
      </c>
      <c r="C516" s="77" t="s">
        <v>713</v>
      </c>
      <c r="D516" s="79">
        <v>0</v>
      </c>
      <c r="E516" s="79">
        <v>0</v>
      </c>
      <c r="F516" s="79">
        <v>0</v>
      </c>
      <c r="G516" s="79">
        <v>0</v>
      </c>
      <c r="H516" s="79">
        <v>7800</v>
      </c>
      <c r="I516" s="248">
        <v>0</v>
      </c>
      <c r="J516" s="248">
        <v>7800</v>
      </c>
      <c r="K516" s="96"/>
      <c r="L516" s="97">
        <v>0</v>
      </c>
      <c r="M516" s="97">
        <v>0</v>
      </c>
      <c r="N516" s="97">
        <v>0</v>
      </c>
      <c r="O516" s="97">
        <f t="shared" si="473"/>
        <v>0</v>
      </c>
      <c r="P516" s="97">
        <f t="shared" si="473"/>
        <v>0</v>
      </c>
      <c r="R516" s="248">
        <f t="shared" si="474"/>
        <v>7800</v>
      </c>
      <c r="S516" s="248">
        <f t="shared" si="475"/>
        <v>7800</v>
      </c>
      <c r="T516" s="248">
        <f t="shared" si="476"/>
        <v>7800</v>
      </c>
      <c r="U516" s="248">
        <f t="shared" si="477"/>
        <v>7800</v>
      </c>
      <c r="V516" s="248">
        <f t="shared" si="478"/>
        <v>7800</v>
      </c>
    </row>
    <row r="517" spans="2:22" ht="15" x14ac:dyDescent="0.25">
      <c r="B517" s="77" t="s">
        <v>675</v>
      </c>
      <c r="C517" s="77" t="s">
        <v>298</v>
      </c>
      <c r="D517" s="79">
        <v>2720</v>
      </c>
      <c r="E517" s="79">
        <v>2960</v>
      </c>
      <c r="F517" s="79">
        <v>2245</v>
      </c>
      <c r="G517" s="79">
        <v>2030</v>
      </c>
      <c r="H517" s="79">
        <v>2430</v>
      </c>
      <c r="I517" s="248">
        <v>748</v>
      </c>
      <c r="J517" s="248">
        <v>175</v>
      </c>
      <c r="K517" s="96"/>
      <c r="L517" s="97">
        <v>0.02</v>
      </c>
      <c r="M517" s="97">
        <f t="shared" ref="M517:P517" si="479">L517</f>
        <v>0.02</v>
      </c>
      <c r="N517" s="97">
        <f t="shared" si="479"/>
        <v>0.02</v>
      </c>
      <c r="O517" s="97">
        <f t="shared" si="479"/>
        <v>0.02</v>
      </c>
      <c r="P517" s="97">
        <f t="shared" si="479"/>
        <v>0.02</v>
      </c>
      <c r="R517" s="248">
        <f t="shared" si="474"/>
        <v>178.5</v>
      </c>
      <c r="S517" s="248">
        <f t="shared" si="475"/>
        <v>182.07</v>
      </c>
      <c r="T517" s="248">
        <f t="shared" si="476"/>
        <v>185.7114</v>
      </c>
      <c r="U517" s="248">
        <f t="shared" si="477"/>
        <v>189.42562799999999</v>
      </c>
      <c r="V517" s="248">
        <f t="shared" si="478"/>
        <v>193.21414056</v>
      </c>
    </row>
    <row r="518" spans="2:22" ht="15" x14ac:dyDescent="0.25">
      <c r="B518" s="77" t="s">
        <v>676</v>
      </c>
      <c r="C518" s="77" t="s">
        <v>300</v>
      </c>
      <c r="D518" s="79">
        <v>2791.97</v>
      </c>
      <c r="E518" s="79">
        <v>3433.73</v>
      </c>
      <c r="F518" s="79">
        <v>2360.54</v>
      </c>
      <c r="G518" s="79">
        <v>2680.34</v>
      </c>
      <c r="H518" s="79">
        <v>3500</v>
      </c>
      <c r="I518" s="248">
        <v>3162</v>
      </c>
      <c r="J518" s="248">
        <v>3500</v>
      </c>
      <c r="K518" s="96"/>
      <c r="L518" s="97">
        <v>0.01</v>
      </c>
      <c r="M518" s="97">
        <f t="shared" ref="M518:P518" si="480">L518</f>
        <v>0.01</v>
      </c>
      <c r="N518" s="97">
        <f t="shared" si="480"/>
        <v>0.01</v>
      </c>
      <c r="O518" s="97">
        <f t="shared" si="480"/>
        <v>0.01</v>
      </c>
      <c r="P518" s="97">
        <f t="shared" si="480"/>
        <v>0.01</v>
      </c>
      <c r="R518" s="248">
        <f t="shared" si="474"/>
        <v>3535</v>
      </c>
      <c r="S518" s="248">
        <f t="shared" si="475"/>
        <v>3570.35</v>
      </c>
      <c r="T518" s="248">
        <f t="shared" si="476"/>
        <v>3606.0535</v>
      </c>
      <c r="U518" s="248">
        <f t="shared" si="477"/>
        <v>3642.1140350000001</v>
      </c>
      <c r="V518" s="248">
        <f t="shared" si="478"/>
        <v>3678.5351753499999</v>
      </c>
    </row>
    <row r="519" spans="2:22" ht="25.5" x14ac:dyDescent="0.25">
      <c r="B519" s="77" t="s">
        <v>677</v>
      </c>
      <c r="C519" s="77" t="s">
        <v>302</v>
      </c>
      <c r="D519" s="79">
        <v>253</v>
      </c>
      <c r="E519" s="79">
        <v>334.4</v>
      </c>
      <c r="F519" s="79">
        <v>339.32</v>
      </c>
      <c r="G519" s="79">
        <v>429.54</v>
      </c>
      <c r="H519" s="79">
        <v>650</v>
      </c>
      <c r="I519" s="248">
        <v>316</v>
      </c>
      <c r="J519" s="248">
        <v>658</v>
      </c>
      <c r="K519" s="96"/>
      <c r="L519" s="97">
        <v>0.01</v>
      </c>
      <c r="M519" s="97">
        <f t="shared" ref="M519:P519" si="481">L519</f>
        <v>0.01</v>
      </c>
      <c r="N519" s="97">
        <f t="shared" si="481"/>
        <v>0.01</v>
      </c>
      <c r="O519" s="97">
        <f t="shared" si="481"/>
        <v>0.01</v>
      </c>
      <c r="P519" s="97">
        <f t="shared" si="481"/>
        <v>0.01</v>
      </c>
      <c r="R519" s="248">
        <f t="shared" si="474"/>
        <v>664.58</v>
      </c>
      <c r="S519" s="248">
        <f t="shared" si="475"/>
        <v>671.22580000000005</v>
      </c>
      <c r="T519" s="248">
        <f t="shared" si="476"/>
        <v>677.93805800000007</v>
      </c>
      <c r="U519" s="248">
        <f t="shared" si="477"/>
        <v>684.71743858000002</v>
      </c>
      <c r="V519" s="248">
        <f t="shared" si="478"/>
        <v>691.56461296580005</v>
      </c>
    </row>
    <row r="520" spans="2:22" ht="25.5" x14ac:dyDescent="0.25">
      <c r="B520" s="77" t="s">
        <v>678</v>
      </c>
      <c r="C520" s="77" t="s">
        <v>304</v>
      </c>
      <c r="D520" s="79">
        <v>1364.44</v>
      </c>
      <c r="E520" s="79">
        <v>1707.8</v>
      </c>
      <c r="F520" s="79">
        <v>1737.25</v>
      </c>
      <c r="G520" s="79">
        <v>1791.54</v>
      </c>
      <c r="H520" s="79">
        <v>1880</v>
      </c>
      <c r="I520" s="248">
        <v>1483</v>
      </c>
      <c r="J520" s="248">
        <v>2128</v>
      </c>
      <c r="K520" s="96"/>
      <c r="L520" s="97">
        <v>0.01</v>
      </c>
      <c r="M520" s="97">
        <f t="shared" ref="M520:P520" si="482">L520</f>
        <v>0.01</v>
      </c>
      <c r="N520" s="97">
        <f t="shared" si="482"/>
        <v>0.01</v>
      </c>
      <c r="O520" s="97">
        <f t="shared" si="482"/>
        <v>0.01</v>
      </c>
      <c r="P520" s="97">
        <f t="shared" si="482"/>
        <v>0.01</v>
      </c>
      <c r="R520" s="248">
        <f t="shared" si="474"/>
        <v>2149.2800000000002</v>
      </c>
      <c r="S520" s="248">
        <f t="shared" si="475"/>
        <v>2170.7728000000002</v>
      </c>
      <c r="T520" s="248">
        <f t="shared" si="476"/>
        <v>2192.480528</v>
      </c>
      <c r="U520" s="248">
        <f t="shared" si="477"/>
        <v>2214.4053332799999</v>
      </c>
      <c r="V520" s="248">
        <f t="shared" si="478"/>
        <v>2236.5493866127999</v>
      </c>
    </row>
    <row r="521" spans="2:22" ht="25.5" x14ac:dyDescent="0.25">
      <c r="B521" s="77" t="s">
        <v>679</v>
      </c>
      <c r="C521" s="77" t="s">
        <v>306</v>
      </c>
      <c r="D521" s="79">
        <v>46000.29</v>
      </c>
      <c r="E521" s="79">
        <v>50846.46</v>
      </c>
      <c r="F521" s="79">
        <v>35290.870000000003</v>
      </c>
      <c r="G521" s="79">
        <v>35949.61</v>
      </c>
      <c r="H521" s="79">
        <v>38610</v>
      </c>
      <c r="I521" s="248">
        <v>29271</v>
      </c>
      <c r="J521" s="248">
        <v>36415</v>
      </c>
      <c r="K521" s="96"/>
      <c r="L521" s="97">
        <v>0.05</v>
      </c>
      <c r="M521" s="97">
        <f t="shared" ref="M521:P521" si="483">L521</f>
        <v>0.05</v>
      </c>
      <c r="N521" s="97">
        <f t="shared" si="483"/>
        <v>0.05</v>
      </c>
      <c r="O521" s="97">
        <f t="shared" si="483"/>
        <v>0.05</v>
      </c>
      <c r="P521" s="97">
        <f t="shared" si="483"/>
        <v>0.05</v>
      </c>
      <c r="R521" s="248">
        <f t="shared" si="474"/>
        <v>38235.75</v>
      </c>
      <c r="S521" s="248">
        <f t="shared" si="475"/>
        <v>40147.537499999999</v>
      </c>
      <c r="T521" s="248">
        <f t="shared" si="476"/>
        <v>42154.914375</v>
      </c>
      <c r="U521" s="248">
        <f t="shared" si="477"/>
        <v>44262.660093750004</v>
      </c>
      <c r="V521" s="248">
        <f t="shared" si="478"/>
        <v>46475.793098437505</v>
      </c>
    </row>
    <row r="522" spans="2:22" ht="25.5" x14ac:dyDescent="0.25">
      <c r="B522" s="77" t="s">
        <v>1963</v>
      </c>
      <c r="C522" s="77" t="s">
        <v>1865</v>
      </c>
      <c r="D522" s="79">
        <v>1666.68</v>
      </c>
      <c r="E522" s="79">
        <v>864.29</v>
      </c>
      <c r="F522" s="79">
        <v>6916.66</v>
      </c>
      <c r="G522" s="79">
        <v>285.72000000000003</v>
      </c>
      <c r="H522" s="79">
        <v>4000</v>
      </c>
      <c r="I522" s="248">
        <v>1500</v>
      </c>
      <c r="J522" s="248">
        <v>2000</v>
      </c>
      <c r="L522" s="97">
        <v>0.01</v>
      </c>
      <c r="M522" s="97">
        <f t="shared" ref="M522:P522" si="484">L522</f>
        <v>0.01</v>
      </c>
      <c r="N522" s="97">
        <f t="shared" si="484"/>
        <v>0.01</v>
      </c>
      <c r="O522" s="97">
        <f t="shared" si="484"/>
        <v>0.01</v>
      </c>
      <c r="P522" s="97">
        <f t="shared" si="484"/>
        <v>0.01</v>
      </c>
      <c r="R522" s="248">
        <f t="shared" si="474"/>
        <v>2020</v>
      </c>
      <c r="S522" s="248">
        <f t="shared" si="475"/>
        <v>2040.2</v>
      </c>
      <c r="T522" s="248">
        <f t="shared" si="476"/>
        <v>2060.6019999999999</v>
      </c>
      <c r="U522" s="248">
        <f t="shared" si="477"/>
        <v>2081.20802</v>
      </c>
      <c r="V522" s="248">
        <f t="shared" si="478"/>
        <v>2102.0201001999999</v>
      </c>
    </row>
    <row r="523" spans="2:22" ht="25.5" x14ac:dyDescent="0.25">
      <c r="B523" s="77" t="s">
        <v>680</v>
      </c>
      <c r="C523" s="77" t="s">
        <v>308</v>
      </c>
      <c r="D523" s="79">
        <v>1402.07</v>
      </c>
      <c r="E523" s="79">
        <v>1629.57</v>
      </c>
      <c r="F523" s="79">
        <v>1526.01</v>
      </c>
      <c r="G523" s="79">
        <v>1237.96</v>
      </c>
      <c r="H523" s="79">
        <v>1500</v>
      </c>
      <c r="I523" s="248">
        <v>380</v>
      </c>
      <c r="J523" s="248">
        <v>0</v>
      </c>
      <c r="K523" s="96"/>
      <c r="L523" s="97">
        <v>0.01</v>
      </c>
      <c r="M523" s="97">
        <f t="shared" ref="M523:P523" si="485">L523</f>
        <v>0.01</v>
      </c>
      <c r="N523" s="97">
        <f t="shared" si="485"/>
        <v>0.01</v>
      </c>
      <c r="O523" s="97">
        <f t="shared" si="485"/>
        <v>0.01</v>
      </c>
      <c r="P523" s="97">
        <f t="shared" si="485"/>
        <v>0.01</v>
      </c>
      <c r="R523" s="248">
        <f t="shared" si="474"/>
        <v>0</v>
      </c>
      <c r="S523" s="248">
        <f t="shared" ref="S523:S586" si="486">R523*(1+M523)</f>
        <v>0</v>
      </c>
      <c r="T523" s="248">
        <f t="shared" ref="T523:T586" si="487">S523*(1+N523)</f>
        <v>0</v>
      </c>
      <c r="U523" s="248">
        <f t="shared" ref="U523:U586" si="488">T523*(1+O523)</f>
        <v>0</v>
      </c>
      <c r="V523" s="248">
        <f t="shared" ref="V523:V586" si="489">U523*(1+P523)</f>
        <v>0</v>
      </c>
    </row>
    <row r="524" spans="2:22" ht="15" x14ac:dyDescent="0.25">
      <c r="B524" s="77" t="s">
        <v>682</v>
      </c>
      <c r="C524" s="77" t="s">
        <v>1899</v>
      </c>
      <c r="D524" s="79">
        <v>17998.61</v>
      </c>
      <c r="E524" s="79">
        <v>21660.86</v>
      </c>
      <c r="F524" s="79">
        <v>31630.59</v>
      </c>
      <c r="G524" s="79">
        <v>45494.77</v>
      </c>
      <c r="H524" s="79">
        <v>49970</v>
      </c>
      <c r="I524" s="248">
        <v>39929</v>
      </c>
      <c r="J524" s="248">
        <v>50520</v>
      </c>
      <c r="K524" s="96"/>
      <c r="L524" s="97">
        <v>0.05</v>
      </c>
      <c r="M524" s="97">
        <f t="shared" ref="M524:P524" si="490">L524</f>
        <v>0.05</v>
      </c>
      <c r="N524" s="97">
        <f t="shared" si="490"/>
        <v>0.05</v>
      </c>
      <c r="O524" s="97">
        <f t="shared" si="490"/>
        <v>0.05</v>
      </c>
      <c r="P524" s="97">
        <f t="shared" si="490"/>
        <v>0.05</v>
      </c>
      <c r="R524" s="248">
        <f t="shared" si="474"/>
        <v>53046</v>
      </c>
      <c r="S524" s="248">
        <f t="shared" si="486"/>
        <v>55698.3</v>
      </c>
      <c r="T524" s="248">
        <f t="shared" si="487"/>
        <v>58483.215000000004</v>
      </c>
      <c r="U524" s="248">
        <f t="shared" si="488"/>
        <v>61407.375750000007</v>
      </c>
      <c r="V524" s="248">
        <f t="shared" si="489"/>
        <v>64477.74453750001</v>
      </c>
    </row>
    <row r="525" spans="2:22" ht="15" x14ac:dyDescent="0.25">
      <c r="B525" s="77" t="s">
        <v>683</v>
      </c>
      <c r="C525" s="77" t="s">
        <v>312</v>
      </c>
      <c r="D525" s="79">
        <v>155</v>
      </c>
      <c r="E525" s="79">
        <v>110</v>
      </c>
      <c r="F525" s="79">
        <v>643.33000000000004</v>
      </c>
      <c r="G525" s="79">
        <v>330</v>
      </c>
      <c r="H525" s="79">
        <v>0</v>
      </c>
      <c r="I525" s="248">
        <v>512</v>
      </c>
      <c r="J525" s="248">
        <v>0</v>
      </c>
      <c r="K525" s="96"/>
      <c r="L525" s="97">
        <v>0.01</v>
      </c>
      <c r="M525" s="97">
        <f t="shared" ref="M525:P525" si="491">L525</f>
        <v>0.01</v>
      </c>
      <c r="N525" s="97">
        <f t="shared" si="491"/>
        <v>0.01</v>
      </c>
      <c r="O525" s="97">
        <f t="shared" si="491"/>
        <v>0.01</v>
      </c>
      <c r="P525" s="97">
        <f t="shared" si="491"/>
        <v>0.01</v>
      </c>
      <c r="R525" s="248">
        <f t="shared" si="474"/>
        <v>0</v>
      </c>
      <c r="S525" s="248">
        <f t="shared" si="486"/>
        <v>0</v>
      </c>
      <c r="T525" s="248">
        <f t="shared" si="487"/>
        <v>0</v>
      </c>
      <c r="U525" s="248">
        <f t="shared" si="488"/>
        <v>0</v>
      </c>
      <c r="V525" s="248">
        <f t="shared" si="489"/>
        <v>0</v>
      </c>
    </row>
    <row r="526" spans="2:22" ht="15" x14ac:dyDescent="0.25">
      <c r="B526" s="77" t="s">
        <v>684</v>
      </c>
      <c r="C526" s="77" t="s">
        <v>314</v>
      </c>
      <c r="D526" s="79">
        <v>4679.41</v>
      </c>
      <c r="E526" s="79">
        <v>4085.33</v>
      </c>
      <c r="F526" s="79">
        <v>3765.25</v>
      </c>
      <c r="G526" s="79">
        <v>4053.51</v>
      </c>
      <c r="H526" s="79">
        <v>5750</v>
      </c>
      <c r="I526" s="248">
        <v>4885</v>
      </c>
      <c r="J526" s="248">
        <v>6109</v>
      </c>
      <c r="K526" s="96"/>
      <c r="L526" s="97">
        <v>0.01</v>
      </c>
      <c r="M526" s="97">
        <f t="shared" ref="M526:P526" si="492">L526</f>
        <v>0.01</v>
      </c>
      <c r="N526" s="97">
        <f t="shared" si="492"/>
        <v>0.01</v>
      </c>
      <c r="O526" s="97">
        <f t="shared" si="492"/>
        <v>0.01</v>
      </c>
      <c r="P526" s="97">
        <f t="shared" si="492"/>
        <v>0.01</v>
      </c>
      <c r="R526" s="248">
        <f t="shared" si="474"/>
        <v>6170.09</v>
      </c>
      <c r="S526" s="248">
        <f t="shared" si="486"/>
        <v>6231.7909</v>
      </c>
      <c r="T526" s="248">
        <f t="shared" si="487"/>
        <v>6294.1088090000003</v>
      </c>
      <c r="U526" s="248">
        <f t="shared" si="488"/>
        <v>6357.0498970900007</v>
      </c>
      <c r="V526" s="248">
        <f t="shared" si="489"/>
        <v>6420.6203960609009</v>
      </c>
    </row>
    <row r="527" spans="2:22" ht="15" x14ac:dyDescent="0.25">
      <c r="B527" s="77" t="s">
        <v>685</v>
      </c>
      <c r="C527" s="77" t="s">
        <v>316</v>
      </c>
      <c r="D527" s="79">
        <v>42.99</v>
      </c>
      <c r="E527" s="79">
        <v>726.43</v>
      </c>
      <c r="F527" s="79">
        <v>1284.99</v>
      </c>
      <c r="G527" s="79">
        <v>539.47</v>
      </c>
      <c r="H527" s="79">
        <v>850</v>
      </c>
      <c r="I527" s="248">
        <v>45</v>
      </c>
      <c r="J527" s="248">
        <v>720</v>
      </c>
      <c r="K527" s="96"/>
      <c r="L527" s="97">
        <v>0.01</v>
      </c>
      <c r="M527" s="97">
        <f t="shared" ref="M527:P527" si="493">L527</f>
        <v>0.01</v>
      </c>
      <c r="N527" s="97">
        <f t="shared" si="493"/>
        <v>0.01</v>
      </c>
      <c r="O527" s="97">
        <f t="shared" si="493"/>
        <v>0.01</v>
      </c>
      <c r="P527" s="97">
        <f t="shared" si="493"/>
        <v>0.01</v>
      </c>
      <c r="R527" s="248">
        <f t="shared" si="474"/>
        <v>727.2</v>
      </c>
      <c r="S527" s="248">
        <f t="shared" si="486"/>
        <v>734.47200000000009</v>
      </c>
      <c r="T527" s="248">
        <f t="shared" si="487"/>
        <v>741.81672000000015</v>
      </c>
      <c r="U527" s="248">
        <f t="shared" si="488"/>
        <v>749.23488720000012</v>
      </c>
      <c r="V527" s="248">
        <f t="shared" si="489"/>
        <v>756.7272360720001</v>
      </c>
    </row>
    <row r="528" spans="2:22" ht="15" x14ac:dyDescent="0.25">
      <c r="B528" s="77" t="s">
        <v>686</v>
      </c>
      <c r="C528" s="77" t="s">
        <v>2026</v>
      </c>
      <c r="D528" s="79">
        <v>2709.63</v>
      </c>
      <c r="E528" s="79">
        <v>3264.1</v>
      </c>
      <c r="F528" s="79">
        <v>3033.52</v>
      </c>
      <c r="G528" s="79">
        <v>3902.26</v>
      </c>
      <c r="H528" s="79">
        <v>4250</v>
      </c>
      <c r="I528" s="248">
        <v>2897</v>
      </c>
      <c r="J528" s="248">
        <v>4281</v>
      </c>
      <c r="L528" s="97">
        <v>0.01</v>
      </c>
      <c r="M528" s="97">
        <f t="shared" ref="M528:P528" si="494">L528</f>
        <v>0.01</v>
      </c>
      <c r="N528" s="97">
        <f t="shared" si="494"/>
        <v>0.01</v>
      </c>
      <c r="O528" s="97">
        <f t="shared" si="494"/>
        <v>0.01</v>
      </c>
      <c r="P528" s="97">
        <f t="shared" si="494"/>
        <v>0.01</v>
      </c>
      <c r="R528" s="248">
        <f t="shared" si="474"/>
        <v>4323.8100000000004</v>
      </c>
      <c r="S528" s="248">
        <f t="shared" si="486"/>
        <v>4367.0481000000009</v>
      </c>
      <c r="T528" s="248">
        <f t="shared" si="487"/>
        <v>4410.718581000001</v>
      </c>
      <c r="U528" s="248">
        <f t="shared" si="488"/>
        <v>4454.8257668100014</v>
      </c>
      <c r="V528" s="248">
        <f t="shared" si="489"/>
        <v>4499.3740244781011</v>
      </c>
    </row>
    <row r="529" spans="1:22" ht="15" x14ac:dyDescent="0.25">
      <c r="B529" s="77" t="s">
        <v>687</v>
      </c>
      <c r="C529" s="77" t="s">
        <v>321</v>
      </c>
      <c r="D529" s="79">
        <v>334.29</v>
      </c>
      <c r="E529" s="79">
        <v>350.04</v>
      </c>
      <c r="F529" s="79">
        <v>400.23</v>
      </c>
      <c r="G529" s="79">
        <v>510.43</v>
      </c>
      <c r="H529" s="79">
        <v>530</v>
      </c>
      <c r="I529" s="248">
        <v>383</v>
      </c>
      <c r="J529" s="248">
        <v>512</v>
      </c>
      <c r="K529" s="96"/>
      <c r="L529" s="97">
        <v>0.01</v>
      </c>
      <c r="M529" s="97">
        <f t="shared" ref="M529:P529" si="495">L529</f>
        <v>0.01</v>
      </c>
      <c r="N529" s="97">
        <f t="shared" si="495"/>
        <v>0.01</v>
      </c>
      <c r="O529" s="97">
        <f t="shared" si="495"/>
        <v>0.01</v>
      </c>
      <c r="P529" s="97">
        <f t="shared" si="495"/>
        <v>0.01</v>
      </c>
      <c r="R529" s="248">
        <f t="shared" si="474"/>
        <v>517.12</v>
      </c>
      <c r="S529" s="248">
        <f t="shared" si="486"/>
        <v>522.2912</v>
      </c>
      <c r="T529" s="248">
        <f t="shared" si="487"/>
        <v>527.51411199999995</v>
      </c>
      <c r="U529" s="248">
        <f t="shared" si="488"/>
        <v>532.78925312000001</v>
      </c>
      <c r="V529" s="248">
        <f t="shared" si="489"/>
        <v>538.11714565119996</v>
      </c>
    </row>
    <row r="530" spans="1:22" ht="15" x14ac:dyDescent="0.25">
      <c r="B530" s="77" t="s">
        <v>1964</v>
      </c>
      <c r="C530" s="77" t="s">
        <v>323</v>
      </c>
      <c r="D530" s="79">
        <v>18.95</v>
      </c>
      <c r="E530" s="79">
        <v>18.95</v>
      </c>
      <c r="F530" s="79">
        <v>96.85</v>
      </c>
      <c r="G530" s="79">
        <v>18.95</v>
      </c>
      <c r="H530" s="79">
        <v>0</v>
      </c>
      <c r="I530" s="248">
        <v>19</v>
      </c>
      <c r="J530" s="248">
        <v>0</v>
      </c>
      <c r="K530" s="96"/>
      <c r="L530" s="97">
        <v>0.01</v>
      </c>
      <c r="M530" s="97">
        <f t="shared" ref="M530:P530" si="496">L530</f>
        <v>0.01</v>
      </c>
      <c r="N530" s="97">
        <f t="shared" si="496"/>
        <v>0.01</v>
      </c>
      <c r="O530" s="97">
        <f t="shared" si="496"/>
        <v>0.01</v>
      </c>
      <c r="P530" s="97">
        <f t="shared" si="496"/>
        <v>0.01</v>
      </c>
      <c r="R530" s="248">
        <f t="shared" si="474"/>
        <v>0</v>
      </c>
      <c r="S530" s="248">
        <f t="shared" si="486"/>
        <v>0</v>
      </c>
      <c r="T530" s="248">
        <f t="shared" si="487"/>
        <v>0</v>
      </c>
      <c r="U530" s="248">
        <f t="shared" si="488"/>
        <v>0</v>
      </c>
      <c r="V530" s="248">
        <f t="shared" si="489"/>
        <v>0</v>
      </c>
    </row>
    <row r="531" spans="1:22" ht="15" x14ac:dyDescent="0.25">
      <c r="B531" s="77" t="s">
        <v>688</v>
      </c>
      <c r="C531" s="77" t="s">
        <v>325</v>
      </c>
      <c r="D531" s="79">
        <v>2750</v>
      </c>
      <c r="E531" s="79">
        <v>3000</v>
      </c>
      <c r="F531" s="79">
        <v>3000</v>
      </c>
      <c r="G531" s="79">
        <v>2000</v>
      </c>
      <c r="H531" s="79">
        <v>2000</v>
      </c>
      <c r="I531" s="248">
        <v>2000</v>
      </c>
      <c r="J531" s="248">
        <v>0</v>
      </c>
      <c r="K531" s="96"/>
      <c r="L531" s="97">
        <v>0.01</v>
      </c>
      <c r="M531" s="97">
        <f t="shared" ref="M531:P531" si="497">L531</f>
        <v>0.01</v>
      </c>
      <c r="N531" s="97">
        <f t="shared" si="497"/>
        <v>0.01</v>
      </c>
      <c r="O531" s="97">
        <f t="shared" si="497"/>
        <v>0.01</v>
      </c>
      <c r="P531" s="97">
        <f t="shared" si="497"/>
        <v>0.01</v>
      </c>
      <c r="R531" s="248">
        <f t="shared" si="474"/>
        <v>0</v>
      </c>
      <c r="S531" s="248">
        <f t="shared" si="486"/>
        <v>0</v>
      </c>
      <c r="T531" s="248">
        <f t="shared" si="487"/>
        <v>0</v>
      </c>
      <c r="U531" s="248">
        <f t="shared" si="488"/>
        <v>0</v>
      </c>
      <c r="V531" s="248">
        <f t="shared" si="489"/>
        <v>0</v>
      </c>
    </row>
    <row r="532" spans="1:22" x14ac:dyDescent="0.2">
      <c r="A532" s="350" t="s">
        <v>2027</v>
      </c>
      <c r="B532" s="350"/>
      <c r="C532" s="350"/>
      <c r="D532" s="102">
        <f t="shared" ref="D532:J532" si="498">SUM(D512:D531)</f>
        <v>279277.02999999997</v>
      </c>
      <c r="E532" s="102">
        <f t="shared" si="498"/>
        <v>324882.37999999995</v>
      </c>
      <c r="F532" s="102">
        <f t="shared" si="498"/>
        <v>309331</v>
      </c>
      <c r="G532" s="102">
        <f t="shared" si="498"/>
        <v>371501.18999999994</v>
      </c>
      <c r="H532" s="102">
        <f t="shared" si="498"/>
        <v>408760</v>
      </c>
      <c r="I532" s="102">
        <f t="shared" si="498"/>
        <v>318305</v>
      </c>
      <c r="J532" s="102">
        <f t="shared" si="498"/>
        <v>398567</v>
      </c>
      <c r="K532" s="96"/>
      <c r="L532" s="97"/>
      <c r="M532" s="97"/>
      <c r="N532" s="97"/>
      <c r="O532" s="97"/>
      <c r="P532" s="97"/>
      <c r="R532" s="102">
        <f t="shared" ref="R532:V532" si="499">SUM(R512:R531)</f>
        <v>411520.8000000001</v>
      </c>
      <c r="S532" s="102">
        <f t="shared" si="499"/>
        <v>424946.1324</v>
      </c>
      <c r="T532" s="102">
        <f t="shared" si="499"/>
        <v>438861.44940600003</v>
      </c>
      <c r="U532" s="102">
        <f t="shared" si="499"/>
        <v>453285.97371552006</v>
      </c>
      <c r="V532" s="102">
        <f t="shared" si="499"/>
        <v>468239.73249495908</v>
      </c>
    </row>
    <row r="533" spans="1:22" ht="15" x14ac:dyDescent="0.25">
      <c r="A533" s="348" t="s">
        <v>2020</v>
      </c>
      <c r="B533" s="348"/>
      <c r="C533" s="348"/>
      <c r="I533" s="248"/>
      <c r="J533" s="248"/>
      <c r="K533" s="96"/>
      <c r="L533" s="97"/>
      <c r="M533" s="97"/>
      <c r="N533" s="97"/>
      <c r="O533" s="97"/>
      <c r="P533" s="97"/>
      <c r="R533" s="248"/>
      <c r="S533" s="248"/>
      <c r="T533" s="248"/>
      <c r="U533" s="248"/>
      <c r="V533" s="248"/>
    </row>
    <row r="534" spans="1:22" ht="15" x14ac:dyDescent="0.25">
      <c r="B534" s="77" t="s">
        <v>2206</v>
      </c>
      <c r="C534" s="77" t="s">
        <v>1884</v>
      </c>
      <c r="D534" s="79">
        <v>0</v>
      </c>
      <c r="E534" s="79">
        <v>0</v>
      </c>
      <c r="F534" s="79">
        <v>0</v>
      </c>
      <c r="G534" s="79">
        <v>639.5</v>
      </c>
      <c r="H534" s="79">
        <v>0</v>
      </c>
      <c r="I534" s="248"/>
      <c r="J534" s="248"/>
      <c r="K534" s="96"/>
      <c r="L534" s="97"/>
      <c r="M534" s="97"/>
      <c r="N534" s="97"/>
      <c r="O534" s="97"/>
      <c r="P534" s="97"/>
      <c r="R534" s="248"/>
      <c r="S534" s="248"/>
      <c r="T534" s="248"/>
      <c r="U534" s="248"/>
      <c r="V534" s="248"/>
    </row>
    <row r="535" spans="1:22" ht="15" x14ac:dyDescent="0.25">
      <c r="B535" s="77" t="s">
        <v>690</v>
      </c>
      <c r="C535" s="77" t="s">
        <v>262</v>
      </c>
      <c r="D535" s="79">
        <v>207.59</v>
      </c>
      <c r="E535" s="79">
        <v>0</v>
      </c>
      <c r="F535" s="79">
        <v>0</v>
      </c>
      <c r="G535" s="79">
        <v>0</v>
      </c>
      <c r="H535" s="79">
        <v>0</v>
      </c>
      <c r="I535" s="248">
        <v>0</v>
      </c>
      <c r="J535" s="248"/>
      <c r="K535" s="96"/>
      <c r="L535" s="97">
        <v>0.01</v>
      </c>
      <c r="M535" s="97">
        <f t="shared" ref="M535:P535" si="500">L535</f>
        <v>0.01</v>
      </c>
      <c r="N535" s="97">
        <f t="shared" si="500"/>
        <v>0.01</v>
      </c>
      <c r="O535" s="97">
        <f t="shared" si="500"/>
        <v>0.01</v>
      </c>
      <c r="P535" s="97">
        <f t="shared" si="500"/>
        <v>0.01</v>
      </c>
      <c r="R535" s="248">
        <f t="shared" ref="R535:R543" si="501">J535*(1+L535)</f>
        <v>0</v>
      </c>
      <c r="S535" s="248">
        <f t="shared" si="486"/>
        <v>0</v>
      </c>
      <c r="T535" s="248">
        <f t="shared" si="487"/>
        <v>0</v>
      </c>
      <c r="U535" s="248">
        <f t="shared" si="488"/>
        <v>0</v>
      </c>
      <c r="V535" s="248">
        <f t="shared" si="489"/>
        <v>0</v>
      </c>
    </row>
    <row r="536" spans="1:22" ht="15" x14ac:dyDescent="0.25">
      <c r="B536" s="77" t="s">
        <v>691</v>
      </c>
      <c r="C536" s="77" t="s">
        <v>420</v>
      </c>
      <c r="D536" s="79">
        <v>1590.02</v>
      </c>
      <c r="E536" s="79">
        <v>1148.28</v>
      </c>
      <c r="F536" s="79">
        <v>2198.16</v>
      </c>
      <c r="G536" s="79">
        <v>2276.9</v>
      </c>
      <c r="H536" s="79">
        <v>1360</v>
      </c>
      <c r="I536" s="248">
        <v>1360</v>
      </c>
      <c r="J536" s="248">
        <v>1490</v>
      </c>
      <c r="K536" s="96"/>
      <c r="L536" s="97">
        <v>0.01</v>
      </c>
      <c r="M536" s="97">
        <f t="shared" ref="M536:P536" si="502">L536</f>
        <v>0.01</v>
      </c>
      <c r="N536" s="97">
        <f t="shared" si="502"/>
        <v>0.01</v>
      </c>
      <c r="O536" s="97">
        <f t="shared" si="502"/>
        <v>0.01</v>
      </c>
      <c r="P536" s="97">
        <f t="shared" si="502"/>
        <v>0.01</v>
      </c>
      <c r="R536" s="248">
        <f t="shared" si="501"/>
        <v>1504.9</v>
      </c>
      <c r="S536" s="248">
        <f t="shared" si="486"/>
        <v>1519.9490000000001</v>
      </c>
      <c r="T536" s="248">
        <f t="shared" si="487"/>
        <v>1535.14849</v>
      </c>
      <c r="U536" s="248">
        <f t="shared" si="488"/>
        <v>1550.4999749000001</v>
      </c>
      <c r="V536" s="248">
        <f t="shared" si="489"/>
        <v>1566.0049746490001</v>
      </c>
    </row>
    <row r="537" spans="1:22" ht="15" x14ac:dyDescent="0.25">
      <c r="B537" s="77" t="s">
        <v>2207</v>
      </c>
      <c r="C537" s="77" t="s">
        <v>2208</v>
      </c>
      <c r="D537" s="79">
        <v>0</v>
      </c>
      <c r="E537" s="79">
        <v>0</v>
      </c>
      <c r="F537" s="79">
        <v>0</v>
      </c>
      <c r="G537" s="79">
        <v>0</v>
      </c>
      <c r="H537" s="79">
        <v>640</v>
      </c>
      <c r="I537" s="248">
        <v>510</v>
      </c>
      <c r="J537" s="248">
        <v>510</v>
      </c>
      <c r="K537" s="96"/>
      <c r="L537" s="97">
        <v>0.01</v>
      </c>
      <c r="M537" s="97">
        <f t="shared" ref="M537:P537" si="503">L537</f>
        <v>0.01</v>
      </c>
      <c r="N537" s="97">
        <f t="shared" si="503"/>
        <v>0.01</v>
      </c>
      <c r="O537" s="97">
        <f t="shared" si="503"/>
        <v>0.01</v>
      </c>
      <c r="P537" s="97">
        <f t="shared" si="503"/>
        <v>0.01</v>
      </c>
      <c r="R537" s="248">
        <f t="shared" si="501"/>
        <v>515.1</v>
      </c>
      <c r="S537" s="248">
        <f t="shared" si="486"/>
        <v>520.25099999999998</v>
      </c>
      <c r="T537" s="248">
        <f t="shared" si="487"/>
        <v>525.45350999999994</v>
      </c>
      <c r="U537" s="248">
        <f t="shared" si="488"/>
        <v>530.70804509999994</v>
      </c>
      <c r="V537" s="248">
        <f t="shared" si="489"/>
        <v>536.01512555099998</v>
      </c>
    </row>
    <row r="538" spans="1:22" ht="15" x14ac:dyDescent="0.25">
      <c r="B538" s="77" t="s">
        <v>692</v>
      </c>
      <c r="C538" s="77" t="s">
        <v>422</v>
      </c>
      <c r="D538" s="79">
        <v>2816.31</v>
      </c>
      <c r="E538" s="79">
        <v>1333.25</v>
      </c>
      <c r="F538" s="79">
        <v>1189.56</v>
      </c>
      <c r="G538" s="79">
        <v>6109.14</v>
      </c>
      <c r="H538" s="79">
        <v>2750</v>
      </c>
      <c r="I538" s="248">
        <v>3387</v>
      </c>
      <c r="J538" s="248">
        <v>2750</v>
      </c>
      <c r="K538" s="96"/>
      <c r="L538" s="97">
        <v>0.01</v>
      </c>
      <c r="M538" s="97">
        <f t="shared" ref="M538:P538" si="504">L538</f>
        <v>0.01</v>
      </c>
      <c r="N538" s="97">
        <f t="shared" si="504"/>
        <v>0.01</v>
      </c>
      <c r="O538" s="97">
        <f t="shared" si="504"/>
        <v>0.01</v>
      </c>
      <c r="P538" s="97">
        <f t="shared" si="504"/>
        <v>0.01</v>
      </c>
      <c r="R538" s="248">
        <f t="shared" si="501"/>
        <v>2777.5</v>
      </c>
      <c r="S538" s="248">
        <f t="shared" si="486"/>
        <v>2805.2750000000001</v>
      </c>
      <c r="T538" s="248">
        <f t="shared" si="487"/>
        <v>2833.3277499999999</v>
      </c>
      <c r="U538" s="248">
        <f t="shared" si="488"/>
        <v>2861.6610274999998</v>
      </c>
      <c r="V538" s="248">
        <f t="shared" si="489"/>
        <v>2890.2776377749997</v>
      </c>
    </row>
    <row r="539" spans="1:22" ht="15" x14ac:dyDescent="0.25">
      <c r="B539" s="77" t="s">
        <v>693</v>
      </c>
      <c r="C539" s="77" t="s">
        <v>330</v>
      </c>
      <c r="D539" s="79">
        <v>10106.799999999999</v>
      </c>
      <c r="E539" s="79">
        <v>5548.41</v>
      </c>
      <c r="F539" s="79">
        <v>8409.65</v>
      </c>
      <c r="G539" s="79">
        <v>11413.21</v>
      </c>
      <c r="H539" s="79">
        <v>6900</v>
      </c>
      <c r="I539" s="248">
        <v>8900</v>
      </c>
      <c r="J539" s="248">
        <v>17300</v>
      </c>
      <c r="L539" s="97">
        <v>0.01</v>
      </c>
      <c r="M539" s="97">
        <f t="shared" ref="M539:M541" si="505">L539</f>
        <v>0.01</v>
      </c>
      <c r="N539" s="97">
        <f t="shared" ref="N539:N541" si="506">M539</f>
        <v>0.01</v>
      </c>
      <c r="O539" s="97">
        <f t="shared" ref="O539:O541" si="507">N539</f>
        <v>0.01</v>
      </c>
      <c r="P539" s="97">
        <f t="shared" ref="P539:P541" si="508">O539</f>
        <v>0.01</v>
      </c>
      <c r="R539" s="248">
        <f t="shared" si="501"/>
        <v>17473</v>
      </c>
      <c r="S539" s="248">
        <f t="shared" si="486"/>
        <v>17647.73</v>
      </c>
      <c r="T539" s="248">
        <f t="shared" si="487"/>
        <v>17824.207299999998</v>
      </c>
      <c r="U539" s="248">
        <f t="shared" si="488"/>
        <v>18002.449372999999</v>
      </c>
      <c r="V539" s="248">
        <f t="shared" si="489"/>
        <v>18182.473866730001</v>
      </c>
    </row>
    <row r="540" spans="1:22" ht="15" x14ac:dyDescent="0.25">
      <c r="B540" s="77" t="s">
        <v>694</v>
      </c>
      <c r="C540" s="77" t="s">
        <v>513</v>
      </c>
      <c r="D540" s="79">
        <v>896.82</v>
      </c>
      <c r="E540" s="79">
        <v>0</v>
      </c>
      <c r="F540" s="79">
        <v>0</v>
      </c>
      <c r="G540" s="79">
        <v>0</v>
      </c>
      <c r="H540" s="79">
        <v>0</v>
      </c>
      <c r="I540" s="248"/>
      <c r="J540" s="248">
        <v>0</v>
      </c>
      <c r="L540" s="97">
        <v>0.01</v>
      </c>
      <c r="M540" s="97">
        <f t="shared" si="505"/>
        <v>0.01</v>
      </c>
      <c r="N540" s="97">
        <f t="shared" si="506"/>
        <v>0.01</v>
      </c>
      <c r="O540" s="97">
        <f t="shared" si="507"/>
        <v>0.01</v>
      </c>
      <c r="P540" s="97">
        <f t="shared" si="508"/>
        <v>0.01</v>
      </c>
      <c r="R540" s="248">
        <f t="shared" si="501"/>
        <v>0</v>
      </c>
      <c r="S540" s="248">
        <f t="shared" si="486"/>
        <v>0</v>
      </c>
      <c r="T540" s="248">
        <f t="shared" si="487"/>
        <v>0</v>
      </c>
      <c r="U540" s="248">
        <f t="shared" si="488"/>
        <v>0</v>
      </c>
      <c r="V540" s="248">
        <f t="shared" si="489"/>
        <v>0</v>
      </c>
    </row>
    <row r="541" spans="1:22" ht="15" x14ac:dyDescent="0.25">
      <c r="B541" s="77" t="s">
        <v>695</v>
      </c>
      <c r="C541" s="77" t="s">
        <v>696</v>
      </c>
      <c r="D541" s="79">
        <v>1754.27</v>
      </c>
      <c r="E541" s="79">
        <v>1406.54</v>
      </c>
      <c r="F541" s="79">
        <v>3709.83</v>
      </c>
      <c r="G541" s="79">
        <v>1493.02</v>
      </c>
      <c r="H541" s="79">
        <v>3600</v>
      </c>
      <c r="I541" s="248">
        <v>2171</v>
      </c>
      <c r="J541" s="248">
        <v>0</v>
      </c>
      <c r="L541" s="97">
        <v>0.01</v>
      </c>
      <c r="M541" s="97">
        <f t="shared" si="505"/>
        <v>0.01</v>
      </c>
      <c r="N541" s="97">
        <f t="shared" si="506"/>
        <v>0.01</v>
      </c>
      <c r="O541" s="97">
        <f t="shared" si="507"/>
        <v>0.01</v>
      </c>
      <c r="P541" s="97">
        <f t="shared" si="508"/>
        <v>0.01</v>
      </c>
      <c r="R541" s="248">
        <f t="shared" si="501"/>
        <v>0</v>
      </c>
      <c r="S541" s="248">
        <f t="shared" si="486"/>
        <v>0</v>
      </c>
      <c r="T541" s="248">
        <f t="shared" si="487"/>
        <v>0</v>
      </c>
      <c r="U541" s="248">
        <f t="shared" si="488"/>
        <v>0</v>
      </c>
      <c r="V541" s="248">
        <f t="shared" si="489"/>
        <v>0</v>
      </c>
    </row>
    <row r="542" spans="1:22" ht="15" x14ac:dyDescent="0.25">
      <c r="B542" s="77" t="s">
        <v>697</v>
      </c>
      <c r="C542" s="77" t="s">
        <v>515</v>
      </c>
      <c r="D542" s="79">
        <v>5814.46</v>
      </c>
      <c r="E542" s="79">
        <v>10226.42</v>
      </c>
      <c r="F542" s="79">
        <v>3257.79</v>
      </c>
      <c r="G542" s="79">
        <v>3286.61</v>
      </c>
      <c r="H542" s="79">
        <v>6800</v>
      </c>
      <c r="I542" s="248">
        <v>1757</v>
      </c>
      <c r="J542" s="248">
        <v>0</v>
      </c>
      <c r="K542" s="96"/>
      <c r="L542" s="97">
        <v>0.01</v>
      </c>
      <c r="M542" s="97">
        <f t="shared" ref="M542:P543" si="509">L542</f>
        <v>0.01</v>
      </c>
      <c r="N542" s="97">
        <f t="shared" si="509"/>
        <v>0.01</v>
      </c>
      <c r="O542" s="97">
        <f t="shared" si="509"/>
        <v>0.01</v>
      </c>
      <c r="P542" s="97">
        <f t="shared" si="509"/>
        <v>0.01</v>
      </c>
      <c r="R542" s="248">
        <f t="shared" si="501"/>
        <v>0</v>
      </c>
      <c r="S542" s="248">
        <f t="shared" si="486"/>
        <v>0</v>
      </c>
      <c r="T542" s="248">
        <f t="shared" si="487"/>
        <v>0</v>
      </c>
      <c r="U542" s="248">
        <f t="shared" si="488"/>
        <v>0</v>
      </c>
      <c r="V542" s="248">
        <f t="shared" si="489"/>
        <v>0</v>
      </c>
    </row>
    <row r="543" spans="1:22" ht="15" x14ac:dyDescent="0.25">
      <c r="B543" s="77" t="s">
        <v>2483</v>
      </c>
      <c r="C543" s="77" t="s">
        <v>371</v>
      </c>
      <c r="D543" s="79">
        <v>0</v>
      </c>
      <c r="E543" s="79">
        <v>0</v>
      </c>
      <c r="F543" s="79">
        <v>0</v>
      </c>
      <c r="G543" s="79">
        <v>0</v>
      </c>
      <c r="H543" s="79">
        <v>0</v>
      </c>
      <c r="I543" s="248">
        <v>0</v>
      </c>
      <c r="J543" s="248"/>
      <c r="K543" s="96"/>
      <c r="L543" s="97">
        <v>0.01</v>
      </c>
      <c r="M543" s="97">
        <f t="shared" si="509"/>
        <v>0.01</v>
      </c>
      <c r="N543" s="97">
        <f t="shared" si="509"/>
        <v>0.01</v>
      </c>
      <c r="O543" s="97">
        <f t="shared" si="509"/>
        <v>0.01</v>
      </c>
      <c r="P543" s="97">
        <f t="shared" si="509"/>
        <v>0.01</v>
      </c>
      <c r="R543" s="248">
        <f t="shared" si="501"/>
        <v>0</v>
      </c>
      <c r="S543" s="248">
        <f t="shared" si="486"/>
        <v>0</v>
      </c>
      <c r="T543" s="248">
        <f t="shared" si="487"/>
        <v>0</v>
      </c>
      <c r="U543" s="248">
        <f t="shared" si="488"/>
        <v>0</v>
      </c>
      <c r="V543" s="248">
        <f t="shared" si="489"/>
        <v>0</v>
      </c>
    </row>
    <row r="544" spans="1:22" x14ac:dyDescent="0.2">
      <c r="A544" s="350" t="s">
        <v>2021</v>
      </c>
      <c r="B544" s="350"/>
      <c r="C544" s="350"/>
      <c r="D544" s="102">
        <f t="shared" ref="D544:J544" si="510">SUM(D534:D543)</f>
        <v>23186.269999999997</v>
      </c>
      <c r="E544" s="102">
        <f t="shared" si="510"/>
        <v>19662.900000000001</v>
      </c>
      <c r="F544" s="102">
        <f t="shared" si="510"/>
        <v>18764.989999999998</v>
      </c>
      <c r="G544" s="102">
        <f t="shared" si="510"/>
        <v>25218.38</v>
      </c>
      <c r="H544" s="102">
        <f t="shared" si="510"/>
        <v>22050</v>
      </c>
      <c r="I544" s="102">
        <f t="shared" si="510"/>
        <v>18085</v>
      </c>
      <c r="J544" s="102">
        <f t="shared" si="510"/>
        <v>22050</v>
      </c>
      <c r="K544" s="96"/>
      <c r="L544" s="97"/>
      <c r="M544" s="97"/>
      <c r="N544" s="97"/>
      <c r="O544" s="97"/>
      <c r="P544" s="97"/>
      <c r="R544" s="102">
        <f t="shared" ref="R544:V544" si="511">SUM(R534:R543)</f>
        <v>22270.5</v>
      </c>
      <c r="S544" s="102">
        <f t="shared" si="511"/>
        <v>22493.205000000002</v>
      </c>
      <c r="T544" s="102">
        <f t="shared" si="511"/>
        <v>22718.137049999998</v>
      </c>
      <c r="U544" s="102">
        <f t="shared" si="511"/>
        <v>22945.3184205</v>
      </c>
      <c r="V544" s="102">
        <f t="shared" si="511"/>
        <v>23174.771604705002</v>
      </c>
    </row>
    <row r="545" spans="1:22" ht="15" x14ac:dyDescent="0.25">
      <c r="A545" s="348" t="s">
        <v>2028</v>
      </c>
      <c r="B545" s="348"/>
      <c r="C545" s="348"/>
      <c r="I545" s="248"/>
      <c r="J545" s="248"/>
      <c r="K545" s="96"/>
      <c r="L545" s="97"/>
      <c r="M545" s="97"/>
      <c r="N545" s="97"/>
      <c r="O545" s="97"/>
      <c r="P545" s="97"/>
      <c r="R545" s="248"/>
      <c r="S545" s="248"/>
      <c r="T545" s="248"/>
      <c r="U545" s="248"/>
      <c r="V545" s="248"/>
    </row>
    <row r="546" spans="1:22" ht="15" x14ac:dyDescent="0.25">
      <c r="B546" s="77" t="s">
        <v>698</v>
      </c>
      <c r="C546" s="77" t="s">
        <v>376</v>
      </c>
      <c r="D546" s="79">
        <v>2911.69</v>
      </c>
      <c r="E546" s="79">
        <v>603.53</v>
      </c>
      <c r="F546" s="79">
        <v>326.89</v>
      </c>
      <c r="G546" s="79">
        <v>1436.72</v>
      </c>
      <c r="H546" s="79">
        <v>1500</v>
      </c>
      <c r="I546" s="248">
        <v>1500</v>
      </c>
      <c r="J546" s="248">
        <v>1500</v>
      </c>
      <c r="K546" s="96"/>
      <c r="L546" s="97">
        <v>0.01</v>
      </c>
      <c r="M546" s="97">
        <f t="shared" ref="M546:P546" si="512">L546</f>
        <v>0.01</v>
      </c>
      <c r="N546" s="97">
        <f t="shared" si="512"/>
        <v>0.01</v>
      </c>
      <c r="O546" s="97">
        <f t="shared" si="512"/>
        <v>0.01</v>
      </c>
      <c r="P546" s="97">
        <f t="shared" si="512"/>
        <v>0.01</v>
      </c>
      <c r="R546" s="248">
        <f>J546*(1+L546)</f>
        <v>1515</v>
      </c>
      <c r="S546" s="248">
        <f t="shared" si="486"/>
        <v>1530.15</v>
      </c>
      <c r="T546" s="248">
        <f t="shared" si="487"/>
        <v>1545.4515000000001</v>
      </c>
      <c r="U546" s="248">
        <f t="shared" si="488"/>
        <v>1560.9060150000003</v>
      </c>
      <c r="V546" s="248">
        <f t="shared" si="489"/>
        <v>1576.5150751500003</v>
      </c>
    </row>
    <row r="547" spans="1:22" ht="15" x14ac:dyDescent="0.25">
      <c r="B547" s="77" t="s">
        <v>699</v>
      </c>
      <c r="C547" s="77" t="s">
        <v>338</v>
      </c>
      <c r="D547" s="79">
        <v>95048.08</v>
      </c>
      <c r="E547" s="79">
        <v>64207.41</v>
      </c>
      <c r="F547" s="79">
        <v>85995.88</v>
      </c>
      <c r="G547" s="79">
        <v>105812.19</v>
      </c>
      <c r="H547" s="79">
        <v>80000</v>
      </c>
      <c r="I547" s="248">
        <v>49208</v>
      </c>
      <c r="J547" s="248">
        <v>2590</v>
      </c>
      <c r="K547" s="96"/>
      <c r="L547" s="97">
        <v>0.01</v>
      </c>
      <c r="M547" s="97">
        <f t="shared" ref="M547:P547" si="513">L547</f>
        <v>0.01</v>
      </c>
      <c r="N547" s="97">
        <f t="shared" si="513"/>
        <v>0.01</v>
      </c>
      <c r="O547" s="97">
        <f t="shared" si="513"/>
        <v>0.01</v>
      </c>
      <c r="P547" s="97">
        <f t="shared" si="513"/>
        <v>0.01</v>
      </c>
      <c r="R547" s="248">
        <f>J547*(1+L547)</f>
        <v>2615.9</v>
      </c>
      <c r="S547" s="248">
        <f t="shared" si="486"/>
        <v>2642.0590000000002</v>
      </c>
      <c r="T547" s="248">
        <f t="shared" si="487"/>
        <v>2668.4795900000004</v>
      </c>
      <c r="U547" s="248">
        <f t="shared" si="488"/>
        <v>2695.1643859000005</v>
      </c>
      <c r="V547" s="248">
        <f t="shared" si="489"/>
        <v>2722.1160297590004</v>
      </c>
    </row>
    <row r="548" spans="1:22" ht="25.5" x14ac:dyDescent="0.25">
      <c r="B548" s="77" t="s">
        <v>1965</v>
      </c>
      <c r="C548" s="77" t="s">
        <v>1833</v>
      </c>
      <c r="D548" s="79">
        <v>20802.150000000001</v>
      </c>
      <c r="E548" s="79">
        <v>12859.45</v>
      </c>
      <c r="F548" s="79">
        <v>5104.3</v>
      </c>
      <c r="G548" s="79">
        <v>191321.79</v>
      </c>
      <c r="H548" s="79">
        <v>0</v>
      </c>
      <c r="I548" s="248">
        <v>0</v>
      </c>
      <c r="J548" s="248">
        <v>0</v>
      </c>
      <c r="K548" s="96"/>
      <c r="L548" s="97">
        <v>0.01</v>
      </c>
      <c r="M548" s="97">
        <f t="shared" ref="M548:P548" si="514">L548</f>
        <v>0.01</v>
      </c>
      <c r="N548" s="97">
        <f t="shared" si="514"/>
        <v>0.01</v>
      </c>
      <c r="O548" s="97">
        <f t="shared" si="514"/>
        <v>0.01</v>
      </c>
      <c r="P548" s="97">
        <f t="shared" si="514"/>
        <v>0.01</v>
      </c>
      <c r="R548" s="248">
        <f>J548*(1+L548)</f>
        <v>0</v>
      </c>
      <c r="S548" s="248">
        <f t="shared" si="486"/>
        <v>0</v>
      </c>
      <c r="T548" s="248">
        <f t="shared" si="487"/>
        <v>0</v>
      </c>
      <c r="U548" s="248">
        <f t="shared" si="488"/>
        <v>0</v>
      </c>
      <c r="V548" s="248">
        <f t="shared" si="489"/>
        <v>0</v>
      </c>
    </row>
    <row r="549" spans="1:22" ht="15" x14ac:dyDescent="0.25">
      <c r="B549" s="77" t="s">
        <v>1966</v>
      </c>
      <c r="C549" s="77" t="s">
        <v>1967</v>
      </c>
      <c r="D549" s="79">
        <v>1445</v>
      </c>
      <c r="E549" s="79">
        <v>975</v>
      </c>
      <c r="F549" s="79">
        <v>0</v>
      </c>
      <c r="G549" s="79">
        <v>0</v>
      </c>
      <c r="H549" s="79">
        <v>0</v>
      </c>
      <c r="I549" s="248"/>
      <c r="J549" s="248"/>
      <c r="K549" s="96"/>
      <c r="L549" s="97">
        <v>0.01</v>
      </c>
      <c r="M549" s="97">
        <f t="shared" ref="M549:P549" si="515">L549</f>
        <v>0.01</v>
      </c>
      <c r="N549" s="97">
        <f t="shared" si="515"/>
        <v>0.01</v>
      </c>
      <c r="O549" s="97">
        <f t="shared" si="515"/>
        <v>0.01</v>
      </c>
      <c r="P549" s="97">
        <f t="shared" si="515"/>
        <v>0.01</v>
      </c>
      <c r="R549" s="248">
        <f>J549*(1+L549)</f>
        <v>0</v>
      </c>
      <c r="S549" s="248">
        <f t="shared" si="486"/>
        <v>0</v>
      </c>
      <c r="T549" s="248">
        <f t="shared" si="487"/>
        <v>0</v>
      </c>
      <c r="U549" s="248">
        <f t="shared" si="488"/>
        <v>0</v>
      </c>
      <c r="V549" s="248">
        <f t="shared" si="489"/>
        <v>0</v>
      </c>
    </row>
    <row r="550" spans="1:22" x14ac:dyDescent="0.2">
      <c r="A550" s="350" t="s">
        <v>2029</v>
      </c>
      <c r="B550" s="350"/>
      <c r="C550" s="350"/>
      <c r="D550" s="102">
        <f t="shared" ref="D550:J550" si="516">SUM(D546:D549)</f>
        <v>120206.92000000001</v>
      </c>
      <c r="E550" s="102">
        <f t="shared" si="516"/>
        <v>78645.39</v>
      </c>
      <c r="F550" s="102">
        <f t="shared" si="516"/>
        <v>91427.07</v>
      </c>
      <c r="G550" s="102">
        <f t="shared" si="516"/>
        <v>298570.7</v>
      </c>
      <c r="H550" s="102">
        <f t="shared" si="516"/>
        <v>81500</v>
      </c>
      <c r="I550" s="102">
        <f t="shared" si="516"/>
        <v>50708</v>
      </c>
      <c r="J550" s="102">
        <f t="shared" si="516"/>
        <v>4090</v>
      </c>
      <c r="K550" s="96"/>
      <c r="L550" s="97"/>
      <c r="M550" s="97"/>
      <c r="N550" s="97"/>
      <c r="O550" s="97"/>
      <c r="P550" s="97"/>
      <c r="R550" s="102">
        <f t="shared" ref="R550:V550" si="517">SUM(R546:R549)</f>
        <v>4130.8999999999996</v>
      </c>
      <c r="S550" s="102">
        <f t="shared" si="517"/>
        <v>4172.2090000000007</v>
      </c>
      <c r="T550" s="102">
        <f t="shared" si="517"/>
        <v>4213.93109</v>
      </c>
      <c r="U550" s="102">
        <f t="shared" si="517"/>
        <v>4256.070400900001</v>
      </c>
      <c r="V550" s="102">
        <f t="shared" si="517"/>
        <v>4298.6311049090009</v>
      </c>
    </row>
    <row r="551" spans="1:22" ht="15" x14ac:dyDescent="0.25">
      <c r="A551" s="348" t="s">
        <v>2022</v>
      </c>
      <c r="B551" s="348"/>
      <c r="C551" s="348"/>
      <c r="I551" s="248"/>
      <c r="J551" s="248"/>
      <c r="K551" s="96"/>
      <c r="L551" s="97"/>
      <c r="M551" s="97"/>
      <c r="N551" s="97"/>
      <c r="O551" s="97"/>
      <c r="P551" s="97"/>
      <c r="R551" s="248"/>
      <c r="S551" s="248"/>
      <c r="T551" s="248"/>
      <c r="U551" s="248"/>
      <c r="V551" s="248"/>
    </row>
    <row r="552" spans="1:22" ht="15" x14ac:dyDescent="0.25">
      <c r="B552" s="77" t="s">
        <v>700</v>
      </c>
      <c r="C552" s="77" t="s">
        <v>268</v>
      </c>
      <c r="D552" s="79">
        <v>229.33</v>
      </c>
      <c r="E552" s="79">
        <v>445.73</v>
      </c>
      <c r="F552" s="79">
        <v>466.77</v>
      </c>
      <c r="G552" s="79">
        <v>167.48</v>
      </c>
      <c r="H552" s="79">
        <v>0</v>
      </c>
      <c r="I552" s="248"/>
      <c r="J552" s="248"/>
      <c r="K552" s="96"/>
      <c r="L552" s="97">
        <v>0.01</v>
      </c>
      <c r="M552" s="97">
        <f t="shared" ref="M552:P552" si="518">L552</f>
        <v>0.01</v>
      </c>
      <c r="N552" s="97">
        <f t="shared" si="518"/>
        <v>0.01</v>
      </c>
      <c r="O552" s="97">
        <f t="shared" si="518"/>
        <v>0.01</v>
      </c>
      <c r="P552" s="97">
        <f t="shared" si="518"/>
        <v>0.01</v>
      </c>
      <c r="R552" s="248">
        <f t="shared" ref="R552:R559" si="519">J552*(1+L552)</f>
        <v>0</v>
      </c>
      <c r="S552" s="248">
        <f t="shared" si="486"/>
        <v>0</v>
      </c>
      <c r="T552" s="248">
        <f t="shared" si="487"/>
        <v>0</v>
      </c>
      <c r="U552" s="248">
        <f t="shared" si="488"/>
        <v>0</v>
      </c>
      <c r="V552" s="248">
        <f t="shared" si="489"/>
        <v>0</v>
      </c>
    </row>
    <row r="553" spans="1:22" ht="15" x14ac:dyDescent="0.25">
      <c r="B553" s="77" t="s">
        <v>701</v>
      </c>
      <c r="C553" s="77" t="s">
        <v>270</v>
      </c>
      <c r="D553" s="79">
        <v>62</v>
      </c>
      <c r="E553" s="79">
        <v>167</v>
      </c>
      <c r="F553" s="79">
        <v>116.33</v>
      </c>
      <c r="G553" s="79">
        <v>136</v>
      </c>
      <c r="H553" s="79">
        <v>500</v>
      </c>
      <c r="I553" s="248">
        <v>154</v>
      </c>
      <c r="J553" s="248">
        <v>250</v>
      </c>
      <c r="K553" s="96"/>
      <c r="L553" s="97">
        <v>0.01</v>
      </c>
      <c r="M553" s="97">
        <f t="shared" ref="M553:P553" si="520">L553</f>
        <v>0.01</v>
      </c>
      <c r="N553" s="97">
        <f t="shared" si="520"/>
        <v>0.01</v>
      </c>
      <c r="O553" s="97">
        <f t="shared" si="520"/>
        <v>0.01</v>
      </c>
      <c r="P553" s="97">
        <f t="shared" si="520"/>
        <v>0.01</v>
      </c>
      <c r="R553" s="248">
        <f t="shared" si="519"/>
        <v>252.5</v>
      </c>
      <c r="S553" s="248">
        <f t="shared" si="486"/>
        <v>255.02500000000001</v>
      </c>
      <c r="T553" s="248">
        <f t="shared" si="487"/>
        <v>257.57524999999998</v>
      </c>
      <c r="U553" s="248">
        <f t="shared" si="488"/>
        <v>260.1510025</v>
      </c>
      <c r="V553" s="248">
        <f t="shared" si="489"/>
        <v>262.75251252499999</v>
      </c>
    </row>
    <row r="554" spans="1:22" ht="15" x14ac:dyDescent="0.25">
      <c r="B554" s="77" t="s">
        <v>702</v>
      </c>
      <c r="C554" s="77" t="s">
        <v>434</v>
      </c>
      <c r="D554" s="79">
        <v>2995</v>
      </c>
      <c r="E554" s="79">
        <v>8295</v>
      </c>
      <c r="F554" s="79">
        <v>5810</v>
      </c>
      <c r="G554" s="79">
        <v>6226.33</v>
      </c>
      <c r="H554" s="79">
        <v>9020</v>
      </c>
      <c r="I554" s="248">
        <v>5950</v>
      </c>
      <c r="J554" s="248">
        <v>6250</v>
      </c>
      <c r="K554" s="96"/>
      <c r="L554" s="97">
        <v>0.01</v>
      </c>
      <c r="M554" s="97">
        <f t="shared" ref="M554" si="521">L554</f>
        <v>0.01</v>
      </c>
      <c r="N554" s="97">
        <f t="shared" ref="N554" si="522">M554</f>
        <v>0.01</v>
      </c>
      <c r="O554" s="97">
        <f t="shared" ref="O554" si="523">N554</f>
        <v>0.01</v>
      </c>
      <c r="P554" s="97">
        <f t="shared" ref="P554" si="524">O554</f>
        <v>0.01</v>
      </c>
      <c r="R554" s="248">
        <f t="shared" si="519"/>
        <v>6312.5</v>
      </c>
      <c r="S554" s="248">
        <f t="shared" si="486"/>
        <v>6375.625</v>
      </c>
      <c r="T554" s="248">
        <f t="shared" si="487"/>
        <v>6439.3812500000004</v>
      </c>
      <c r="U554" s="248">
        <f t="shared" si="488"/>
        <v>6503.7750625000008</v>
      </c>
      <c r="V554" s="248">
        <f t="shared" si="489"/>
        <v>6568.8128131250005</v>
      </c>
    </row>
    <row r="555" spans="1:22" ht="15" x14ac:dyDescent="0.25">
      <c r="B555" s="77" t="s">
        <v>703</v>
      </c>
      <c r="C555" s="77" t="s">
        <v>272</v>
      </c>
      <c r="D555" s="79">
        <v>0</v>
      </c>
      <c r="E555" s="79">
        <v>154.94</v>
      </c>
      <c r="F555" s="79">
        <v>0</v>
      </c>
      <c r="G555" s="79">
        <v>5.88</v>
      </c>
      <c r="H555" s="79">
        <v>0</v>
      </c>
      <c r="I555" s="248"/>
      <c r="J555" s="248"/>
      <c r="K555" s="96"/>
      <c r="L555" s="97">
        <v>0.01</v>
      </c>
      <c r="M555" s="97">
        <f t="shared" ref="M555:P555" si="525">L555</f>
        <v>0.01</v>
      </c>
      <c r="N555" s="97">
        <f t="shared" si="525"/>
        <v>0.01</v>
      </c>
      <c r="O555" s="97">
        <f t="shared" si="525"/>
        <v>0.01</v>
      </c>
      <c r="P555" s="97">
        <f t="shared" si="525"/>
        <v>0.01</v>
      </c>
      <c r="R555" s="248">
        <f t="shared" si="519"/>
        <v>0</v>
      </c>
      <c r="S555" s="248">
        <f t="shared" si="486"/>
        <v>0</v>
      </c>
      <c r="T555" s="248">
        <f t="shared" si="487"/>
        <v>0</v>
      </c>
      <c r="U555" s="248">
        <f t="shared" si="488"/>
        <v>0</v>
      </c>
      <c r="V555" s="248">
        <f t="shared" si="489"/>
        <v>0</v>
      </c>
    </row>
    <row r="556" spans="1:22" ht="15" x14ac:dyDescent="0.25">
      <c r="B556" s="77" t="s">
        <v>705</v>
      </c>
      <c r="C556" s="77" t="s">
        <v>274</v>
      </c>
      <c r="D556" s="79">
        <v>371</v>
      </c>
      <c r="E556" s="79">
        <v>329</v>
      </c>
      <c r="F556" s="79">
        <v>115</v>
      </c>
      <c r="G556" s="79">
        <v>245</v>
      </c>
      <c r="H556" s="79">
        <v>350</v>
      </c>
      <c r="I556" s="248">
        <v>350</v>
      </c>
      <c r="J556" s="248">
        <v>315</v>
      </c>
      <c r="K556" s="96"/>
      <c r="L556" s="97">
        <v>0.01</v>
      </c>
      <c r="M556" s="97">
        <f t="shared" ref="M556:P556" si="526">L556</f>
        <v>0.01</v>
      </c>
      <c r="N556" s="97">
        <f t="shared" si="526"/>
        <v>0.01</v>
      </c>
      <c r="O556" s="97">
        <f t="shared" si="526"/>
        <v>0.01</v>
      </c>
      <c r="P556" s="97">
        <f t="shared" si="526"/>
        <v>0.01</v>
      </c>
      <c r="R556" s="248">
        <f t="shared" si="519"/>
        <v>318.14999999999998</v>
      </c>
      <c r="S556" s="248">
        <f t="shared" si="486"/>
        <v>321.33150000000001</v>
      </c>
      <c r="T556" s="248">
        <f t="shared" si="487"/>
        <v>324.54481500000003</v>
      </c>
      <c r="U556" s="248">
        <f t="shared" si="488"/>
        <v>327.79026315000004</v>
      </c>
      <c r="V556" s="248">
        <f t="shared" si="489"/>
        <v>331.06816578150006</v>
      </c>
    </row>
    <row r="557" spans="1:22" ht="15" x14ac:dyDescent="0.25">
      <c r="B557" s="77" t="s">
        <v>706</v>
      </c>
      <c r="C557" s="77" t="s">
        <v>276</v>
      </c>
      <c r="D557" s="79">
        <v>1197.75</v>
      </c>
      <c r="E557" s="79">
        <v>1135</v>
      </c>
      <c r="F557" s="79">
        <v>1312.42</v>
      </c>
      <c r="G557" s="79">
        <v>1079.4000000000001</v>
      </c>
      <c r="H557" s="79">
        <v>2430</v>
      </c>
      <c r="I557" s="248">
        <v>2430</v>
      </c>
      <c r="J557" s="248">
        <v>3350</v>
      </c>
      <c r="K557" s="96"/>
      <c r="L557" s="97">
        <v>0.01</v>
      </c>
      <c r="M557" s="97">
        <f t="shared" ref="M557:P557" si="527">L557</f>
        <v>0.01</v>
      </c>
      <c r="N557" s="97">
        <f t="shared" si="527"/>
        <v>0.01</v>
      </c>
      <c r="O557" s="97">
        <f t="shared" si="527"/>
        <v>0.01</v>
      </c>
      <c r="P557" s="97">
        <f t="shared" si="527"/>
        <v>0.01</v>
      </c>
      <c r="R557" s="248">
        <f t="shared" si="519"/>
        <v>3383.5</v>
      </c>
      <c r="S557" s="248">
        <f t="shared" si="486"/>
        <v>3417.335</v>
      </c>
      <c r="T557" s="248">
        <f t="shared" si="487"/>
        <v>3451.5083500000001</v>
      </c>
      <c r="U557" s="248">
        <f t="shared" si="488"/>
        <v>3486.0234335</v>
      </c>
      <c r="V557" s="248">
        <f t="shared" si="489"/>
        <v>3520.8836678349999</v>
      </c>
    </row>
    <row r="558" spans="1:22" ht="15" x14ac:dyDescent="0.25">
      <c r="B558" s="77" t="s">
        <v>707</v>
      </c>
      <c r="C558" s="77" t="s">
        <v>278</v>
      </c>
      <c r="D558" s="79">
        <v>1749</v>
      </c>
      <c r="E558" s="79">
        <v>0</v>
      </c>
      <c r="F558" s="79">
        <v>0</v>
      </c>
      <c r="G558" s="79">
        <v>0</v>
      </c>
      <c r="H558" s="79">
        <v>7200</v>
      </c>
      <c r="I558" s="248">
        <v>7200</v>
      </c>
      <c r="J558" s="248">
        <v>0</v>
      </c>
      <c r="K558" s="96"/>
      <c r="L558" s="97">
        <v>0.01</v>
      </c>
      <c r="M558" s="97">
        <f t="shared" ref="M558:P558" si="528">L558</f>
        <v>0.01</v>
      </c>
      <c r="N558" s="97">
        <f t="shared" si="528"/>
        <v>0.01</v>
      </c>
      <c r="O558" s="97">
        <f t="shared" si="528"/>
        <v>0.01</v>
      </c>
      <c r="P558" s="97">
        <f t="shared" si="528"/>
        <v>0.01</v>
      </c>
      <c r="R558" s="248">
        <f t="shared" si="519"/>
        <v>0</v>
      </c>
      <c r="S558" s="248">
        <f t="shared" si="486"/>
        <v>0</v>
      </c>
      <c r="T558" s="248">
        <f t="shared" si="487"/>
        <v>0</v>
      </c>
      <c r="U558" s="248">
        <f t="shared" si="488"/>
        <v>0</v>
      </c>
      <c r="V558" s="248">
        <f t="shared" si="489"/>
        <v>0</v>
      </c>
    </row>
    <row r="559" spans="1:22" ht="15" x14ac:dyDescent="0.25">
      <c r="B559" s="77" t="s">
        <v>1968</v>
      </c>
      <c r="C559" s="77" t="s">
        <v>1969</v>
      </c>
      <c r="D559" s="79">
        <v>401747.99</v>
      </c>
      <c r="E559" s="79">
        <v>0</v>
      </c>
      <c r="F559" s="79">
        <v>0</v>
      </c>
      <c r="G559" s="79">
        <v>0</v>
      </c>
      <c r="H559" s="79">
        <v>0</v>
      </c>
      <c r="I559" s="248"/>
      <c r="J559" s="248">
        <v>0</v>
      </c>
      <c r="K559" s="96"/>
      <c r="L559" s="97">
        <v>0.01</v>
      </c>
      <c r="M559" s="97">
        <f t="shared" ref="M559:P559" si="529">L559</f>
        <v>0.01</v>
      </c>
      <c r="N559" s="97">
        <f t="shared" si="529"/>
        <v>0.01</v>
      </c>
      <c r="O559" s="97">
        <f t="shared" si="529"/>
        <v>0.01</v>
      </c>
      <c r="P559" s="97">
        <f t="shared" si="529"/>
        <v>0.01</v>
      </c>
      <c r="R559" s="248">
        <f t="shared" si="519"/>
        <v>0</v>
      </c>
      <c r="S559" s="248">
        <f t="shared" si="486"/>
        <v>0</v>
      </c>
      <c r="T559" s="248">
        <f t="shared" si="487"/>
        <v>0</v>
      </c>
      <c r="U559" s="248">
        <f t="shared" si="488"/>
        <v>0</v>
      </c>
      <c r="V559" s="248">
        <f t="shared" si="489"/>
        <v>0</v>
      </c>
    </row>
    <row r="560" spans="1:22" x14ac:dyDescent="0.2">
      <c r="A560" s="350" t="s">
        <v>2023</v>
      </c>
      <c r="B560" s="350"/>
      <c r="C560" s="350"/>
      <c r="D560" s="102">
        <f t="shared" ref="D560:J560" si="530">SUM(D552:D559)</f>
        <v>408352.07</v>
      </c>
      <c r="E560" s="102">
        <f t="shared" si="530"/>
        <v>10526.67</v>
      </c>
      <c r="F560" s="102">
        <f t="shared" si="530"/>
        <v>7820.52</v>
      </c>
      <c r="G560" s="102">
        <f t="shared" si="530"/>
        <v>7860.09</v>
      </c>
      <c r="H560" s="102">
        <f t="shared" si="530"/>
        <v>19500</v>
      </c>
      <c r="I560" s="102">
        <f t="shared" si="530"/>
        <v>16084</v>
      </c>
      <c r="J560" s="102">
        <f t="shared" si="530"/>
        <v>10165</v>
      </c>
      <c r="K560" s="96"/>
      <c r="L560" s="97"/>
      <c r="M560" s="97"/>
      <c r="N560" s="97"/>
      <c r="O560" s="97"/>
      <c r="P560" s="97"/>
      <c r="R560" s="102">
        <f t="shared" ref="R560:V560" si="531">SUM(R552:R559)</f>
        <v>10266.65</v>
      </c>
      <c r="S560" s="102">
        <f t="shared" si="531"/>
        <v>10369.316500000001</v>
      </c>
      <c r="T560" s="102">
        <f t="shared" si="531"/>
        <v>10473.009665000001</v>
      </c>
      <c r="U560" s="102">
        <f t="shared" si="531"/>
        <v>10577.73976165</v>
      </c>
      <c r="V560" s="102">
        <f t="shared" si="531"/>
        <v>10683.517159266501</v>
      </c>
    </row>
    <row r="561" spans="1:22" ht="15" x14ac:dyDescent="0.25">
      <c r="A561" s="348" t="s">
        <v>2035</v>
      </c>
      <c r="B561" s="348"/>
      <c r="C561" s="348"/>
      <c r="I561" s="248"/>
      <c r="J561" s="248"/>
      <c r="K561" s="96"/>
      <c r="L561" s="97"/>
      <c r="M561" s="97"/>
      <c r="N561" s="97"/>
      <c r="O561" s="97"/>
      <c r="P561" s="97"/>
      <c r="R561" s="248"/>
      <c r="S561" s="248"/>
      <c r="T561" s="248"/>
      <c r="U561" s="248"/>
      <c r="V561" s="248"/>
    </row>
    <row r="562" spans="1:22" ht="15" x14ac:dyDescent="0.25">
      <c r="B562" s="77" t="s">
        <v>1970</v>
      </c>
      <c r="C562" s="77" t="s">
        <v>833</v>
      </c>
      <c r="D562" s="79">
        <v>119752</v>
      </c>
      <c r="E562" s="79">
        <v>580600</v>
      </c>
      <c r="F562" s="79">
        <v>722600</v>
      </c>
      <c r="G562" s="79">
        <v>689900</v>
      </c>
      <c r="H562" s="79">
        <v>689900</v>
      </c>
      <c r="I562" s="248">
        <v>689900</v>
      </c>
      <c r="J562" s="248">
        <v>799810</v>
      </c>
      <c r="K562" s="96"/>
      <c r="L562" s="97">
        <v>0.01</v>
      </c>
      <c r="M562" s="97">
        <f t="shared" ref="M562:P562" si="532">L562</f>
        <v>0.01</v>
      </c>
      <c r="N562" s="97">
        <f t="shared" si="532"/>
        <v>0.01</v>
      </c>
      <c r="O562" s="97">
        <f t="shared" si="532"/>
        <v>0.01</v>
      </c>
      <c r="P562" s="97">
        <f t="shared" si="532"/>
        <v>0.01</v>
      </c>
      <c r="R562" s="248">
        <f>J562*(1+L562)</f>
        <v>807808.1</v>
      </c>
      <c r="S562" s="248">
        <f t="shared" si="486"/>
        <v>815886.18099999998</v>
      </c>
      <c r="T562" s="248">
        <f t="shared" si="487"/>
        <v>824045.04281000001</v>
      </c>
      <c r="U562" s="248">
        <f t="shared" si="488"/>
        <v>832285.49323809997</v>
      </c>
      <c r="V562" s="248">
        <f t="shared" si="489"/>
        <v>840608.34817048092</v>
      </c>
    </row>
    <row r="563" spans="1:22" x14ac:dyDescent="0.2">
      <c r="A563" s="350" t="s">
        <v>2036</v>
      </c>
      <c r="B563" s="350"/>
      <c r="C563" s="350"/>
      <c r="D563" s="102">
        <f t="shared" ref="D563:J563" si="533">SUM(D562:D562)</f>
        <v>119752</v>
      </c>
      <c r="E563" s="102">
        <f t="shared" si="533"/>
        <v>580600</v>
      </c>
      <c r="F563" s="102">
        <f t="shared" si="533"/>
        <v>722600</v>
      </c>
      <c r="G563" s="102">
        <f t="shared" si="533"/>
        <v>689900</v>
      </c>
      <c r="H563" s="102">
        <f t="shared" si="533"/>
        <v>689900</v>
      </c>
      <c r="I563" s="102">
        <f t="shared" si="533"/>
        <v>689900</v>
      </c>
      <c r="J563" s="102">
        <f t="shared" si="533"/>
        <v>799810</v>
      </c>
      <c r="L563" s="97"/>
      <c r="M563" s="97"/>
      <c r="N563" s="97"/>
      <c r="O563" s="97"/>
      <c r="P563" s="97"/>
      <c r="R563" s="102">
        <f t="shared" ref="R563:V563" si="534">SUM(R562:R562)</f>
        <v>807808.1</v>
      </c>
      <c r="S563" s="102">
        <f t="shared" si="534"/>
        <v>815886.18099999998</v>
      </c>
      <c r="T563" s="102">
        <f t="shared" si="534"/>
        <v>824045.04281000001</v>
      </c>
      <c r="U563" s="102">
        <f t="shared" si="534"/>
        <v>832285.49323809997</v>
      </c>
      <c r="V563" s="102">
        <f t="shared" si="534"/>
        <v>840608.34817048092</v>
      </c>
    </row>
    <row r="564" spans="1:22" ht="15" x14ac:dyDescent="0.25">
      <c r="A564" s="348" t="s">
        <v>2037</v>
      </c>
      <c r="B564" s="348"/>
      <c r="C564" s="348"/>
      <c r="I564" s="248"/>
      <c r="J564" s="248"/>
      <c r="K564" s="96"/>
      <c r="L564" s="97"/>
      <c r="M564" s="97"/>
      <c r="N564" s="97"/>
      <c r="O564" s="97"/>
      <c r="P564" s="97"/>
      <c r="R564" s="248"/>
      <c r="S564" s="248"/>
      <c r="T564" s="248"/>
      <c r="U564" s="248"/>
      <c r="V564" s="248"/>
    </row>
    <row r="565" spans="1:22" ht="15" x14ac:dyDescent="0.25">
      <c r="B565" s="77" t="s">
        <v>1746</v>
      </c>
      <c r="C565" s="77" t="s">
        <v>448</v>
      </c>
      <c r="D565" s="79">
        <v>0</v>
      </c>
      <c r="E565" s="79">
        <v>0</v>
      </c>
      <c r="F565" s="79">
        <v>0</v>
      </c>
      <c r="G565" s="79">
        <v>13941.29</v>
      </c>
      <c r="H565" s="79">
        <v>0</v>
      </c>
      <c r="I565" s="248"/>
      <c r="J565" s="248"/>
      <c r="K565" s="96"/>
      <c r="L565" s="97">
        <v>0.01</v>
      </c>
      <c r="M565" s="97">
        <f t="shared" ref="M565:P565" si="535">L565</f>
        <v>0.01</v>
      </c>
      <c r="N565" s="97">
        <f t="shared" si="535"/>
        <v>0.01</v>
      </c>
      <c r="O565" s="97">
        <f t="shared" si="535"/>
        <v>0.01</v>
      </c>
      <c r="P565" s="97">
        <f t="shared" si="535"/>
        <v>0.01</v>
      </c>
      <c r="R565" s="248">
        <f>J565*(1+L565)</f>
        <v>0</v>
      </c>
      <c r="S565" s="248">
        <f t="shared" si="486"/>
        <v>0</v>
      </c>
      <c r="T565" s="248">
        <f t="shared" si="487"/>
        <v>0</v>
      </c>
      <c r="U565" s="248">
        <f t="shared" si="488"/>
        <v>0</v>
      </c>
      <c r="V565" s="248">
        <f t="shared" si="489"/>
        <v>0</v>
      </c>
    </row>
    <row r="566" spans="1:22" x14ac:dyDescent="0.2">
      <c r="A566" s="350" t="s">
        <v>2038</v>
      </c>
      <c r="B566" s="350"/>
      <c r="C566" s="350"/>
      <c r="D566" s="102">
        <f t="shared" ref="D566:H566" si="536">SUM(D565:D565)</f>
        <v>0</v>
      </c>
      <c r="E566" s="102">
        <f t="shared" si="536"/>
        <v>0</v>
      </c>
      <c r="F566" s="102">
        <f t="shared" si="536"/>
        <v>0</v>
      </c>
      <c r="G566" s="102">
        <f t="shared" si="536"/>
        <v>13941.29</v>
      </c>
      <c r="H566" s="102">
        <f t="shared" si="536"/>
        <v>0</v>
      </c>
      <c r="I566" s="102">
        <f t="shared" ref="I566:J566" si="537">SUM(I565:I565)</f>
        <v>0</v>
      </c>
      <c r="J566" s="102">
        <f t="shared" si="537"/>
        <v>0</v>
      </c>
      <c r="K566" s="96"/>
      <c r="L566" s="97"/>
      <c r="M566" s="97"/>
      <c r="N566" s="97"/>
      <c r="O566" s="97"/>
      <c r="P566" s="97"/>
      <c r="R566" s="102">
        <f t="shared" ref="R566" si="538">SUM(R565:R565)</f>
        <v>0</v>
      </c>
      <c r="S566" s="102">
        <f t="shared" si="486"/>
        <v>0</v>
      </c>
      <c r="T566" s="102">
        <f t="shared" si="487"/>
        <v>0</v>
      </c>
      <c r="U566" s="102">
        <f t="shared" si="488"/>
        <v>0</v>
      </c>
      <c r="V566" s="102">
        <f t="shared" si="489"/>
        <v>0</v>
      </c>
    </row>
    <row r="567" spans="1:22" x14ac:dyDescent="0.2">
      <c r="A567" s="352" t="s">
        <v>529</v>
      </c>
      <c r="B567" s="352"/>
      <c r="C567" s="352"/>
      <c r="D567" s="103">
        <f t="shared" ref="D567:H567" si="539">D532+D544+D550+D560+D563+D566</f>
        <v>950774.29</v>
      </c>
      <c r="E567" s="103">
        <f t="shared" si="539"/>
        <v>1014317.34</v>
      </c>
      <c r="F567" s="103">
        <f t="shared" si="539"/>
        <v>1149943.58</v>
      </c>
      <c r="G567" s="103">
        <f t="shared" si="539"/>
        <v>1406991.65</v>
      </c>
      <c r="H567" s="103">
        <f t="shared" si="539"/>
        <v>1221710</v>
      </c>
      <c r="I567" s="103">
        <f t="shared" ref="I567:J567" si="540">I532+I544+I550+I560+I563+I566</f>
        <v>1093082</v>
      </c>
      <c r="J567" s="103">
        <f t="shared" si="540"/>
        <v>1234682</v>
      </c>
      <c r="K567" s="96"/>
      <c r="L567" s="97"/>
      <c r="M567" s="97"/>
      <c r="N567" s="97"/>
      <c r="O567" s="97"/>
      <c r="P567" s="97"/>
      <c r="R567" s="103">
        <f t="shared" ref="R567" si="541">R532+R544+R550+R560+R563+R566</f>
        <v>1255996.9500000002</v>
      </c>
      <c r="S567" s="103">
        <f t="shared" si="486"/>
        <v>1255996.9500000002</v>
      </c>
      <c r="T567" s="103">
        <f t="shared" si="487"/>
        <v>1255996.9500000002</v>
      </c>
      <c r="U567" s="103">
        <f t="shared" si="488"/>
        <v>1255996.9500000002</v>
      </c>
      <c r="V567" s="103">
        <f t="shared" si="489"/>
        <v>1255996.9500000002</v>
      </c>
    </row>
    <row r="568" spans="1:22" ht="15" x14ac:dyDescent="0.25">
      <c r="A568" s="351" t="s">
        <v>254</v>
      </c>
      <c r="B568" s="351"/>
      <c r="C568" s="351"/>
      <c r="I568" s="248"/>
      <c r="J568" s="248"/>
      <c r="K568" s="96"/>
      <c r="L568" s="97"/>
      <c r="M568" s="97"/>
      <c r="N568" s="97"/>
      <c r="O568" s="97"/>
      <c r="P568" s="97"/>
      <c r="R568" s="248"/>
      <c r="S568" s="248"/>
      <c r="T568" s="248"/>
      <c r="U568" s="248"/>
      <c r="V568" s="248"/>
    </row>
    <row r="569" spans="1:22" ht="15" x14ac:dyDescent="0.25">
      <c r="A569" s="348" t="s">
        <v>2024</v>
      </c>
      <c r="B569" s="348"/>
      <c r="C569" s="348"/>
      <c r="I569" s="248"/>
      <c r="J569" s="248"/>
      <c r="K569" s="96"/>
      <c r="L569" s="97"/>
      <c r="M569" s="97"/>
      <c r="N569" s="97"/>
      <c r="O569" s="97"/>
      <c r="P569" s="97"/>
      <c r="R569" s="248"/>
      <c r="S569" s="248"/>
      <c r="T569" s="248"/>
      <c r="U569" s="248"/>
      <c r="V569" s="248"/>
    </row>
    <row r="570" spans="1:22" ht="15" x14ac:dyDescent="0.25">
      <c r="B570" s="77" t="s">
        <v>2102</v>
      </c>
      <c r="C570" s="77" t="s">
        <v>1883</v>
      </c>
      <c r="D570" s="79">
        <v>0</v>
      </c>
      <c r="E570" s="79">
        <v>-312.63</v>
      </c>
      <c r="F570" s="79">
        <v>3890.96</v>
      </c>
      <c r="G570" s="79">
        <v>875.57</v>
      </c>
      <c r="H570" s="79">
        <v>0</v>
      </c>
      <c r="I570" s="248"/>
      <c r="J570" s="248"/>
      <c r="K570" s="96"/>
      <c r="L570" s="97"/>
      <c r="M570" s="97"/>
      <c r="N570" s="97"/>
      <c r="O570" s="97"/>
      <c r="P570" s="97"/>
      <c r="R570" s="248">
        <f t="shared" ref="R570:R588" si="542">J570*(1+L570)</f>
        <v>0</v>
      </c>
      <c r="S570" s="248">
        <f t="shared" si="486"/>
        <v>0</v>
      </c>
      <c r="T570" s="248">
        <f t="shared" si="487"/>
        <v>0</v>
      </c>
      <c r="U570" s="248">
        <f t="shared" si="488"/>
        <v>0</v>
      </c>
      <c r="V570" s="248">
        <f t="shared" si="489"/>
        <v>0</v>
      </c>
    </row>
    <row r="571" spans="1:22" ht="15" x14ac:dyDescent="0.25">
      <c r="B571" s="77" t="s">
        <v>710</v>
      </c>
      <c r="C571" s="77" t="s">
        <v>286</v>
      </c>
      <c r="D571" s="79">
        <v>366584.11</v>
      </c>
      <c r="E571" s="79">
        <v>315676.53999999998</v>
      </c>
      <c r="F571" s="79">
        <v>359711.61</v>
      </c>
      <c r="G571" s="79">
        <v>200343.02</v>
      </c>
      <c r="H571" s="79">
        <v>431990</v>
      </c>
      <c r="I571" s="248">
        <v>314108</v>
      </c>
      <c r="J571" s="248">
        <v>483132</v>
      </c>
      <c r="K571" s="96"/>
      <c r="L571" s="97">
        <v>0.03</v>
      </c>
      <c r="M571" s="97">
        <f t="shared" ref="M571:P573" si="543">L571</f>
        <v>0.03</v>
      </c>
      <c r="N571" s="97">
        <f t="shared" si="543"/>
        <v>0.03</v>
      </c>
      <c r="O571" s="97">
        <f t="shared" si="543"/>
        <v>0.03</v>
      </c>
      <c r="P571" s="97">
        <f t="shared" si="543"/>
        <v>0.03</v>
      </c>
      <c r="R571" s="248">
        <f t="shared" si="542"/>
        <v>497625.96</v>
      </c>
      <c r="S571" s="248">
        <f t="shared" si="486"/>
        <v>512554.73880000005</v>
      </c>
      <c r="T571" s="248">
        <f t="shared" si="487"/>
        <v>527931.38096400001</v>
      </c>
      <c r="U571" s="248">
        <f t="shared" si="488"/>
        <v>543769.32239292003</v>
      </c>
      <c r="V571" s="248">
        <f t="shared" si="489"/>
        <v>560082.4020647076</v>
      </c>
    </row>
    <row r="572" spans="1:22" ht="15" x14ac:dyDescent="0.25">
      <c r="B572" s="77" t="s">
        <v>711</v>
      </c>
      <c r="C572" s="77" t="s">
        <v>292</v>
      </c>
      <c r="D572" s="79">
        <v>4244.9799999999996</v>
      </c>
      <c r="E572" s="79">
        <v>2690.45</v>
      </c>
      <c r="F572" s="79">
        <v>4162.41</v>
      </c>
      <c r="G572" s="79">
        <v>1997.84</v>
      </c>
      <c r="H572" s="79">
        <v>0</v>
      </c>
      <c r="I572" s="248"/>
      <c r="J572" s="248"/>
      <c r="K572" s="96"/>
      <c r="L572" s="97">
        <v>0</v>
      </c>
      <c r="M572" s="97">
        <v>0</v>
      </c>
      <c r="N572" s="97">
        <v>0</v>
      </c>
      <c r="O572" s="97">
        <f t="shared" si="543"/>
        <v>0</v>
      </c>
      <c r="P572" s="97">
        <f t="shared" si="543"/>
        <v>0</v>
      </c>
      <c r="R572" s="248">
        <f t="shared" si="542"/>
        <v>0</v>
      </c>
      <c r="S572" s="248">
        <f t="shared" si="486"/>
        <v>0</v>
      </c>
      <c r="T572" s="248">
        <f t="shared" si="487"/>
        <v>0</v>
      </c>
      <c r="U572" s="248">
        <f t="shared" si="488"/>
        <v>0</v>
      </c>
      <c r="V572" s="248">
        <f t="shared" si="489"/>
        <v>0</v>
      </c>
    </row>
    <row r="573" spans="1:22" ht="15" x14ac:dyDescent="0.25">
      <c r="B573" s="77" t="s">
        <v>712</v>
      </c>
      <c r="C573" s="77" t="s">
        <v>713</v>
      </c>
      <c r="D573" s="79">
        <v>3581.42</v>
      </c>
      <c r="E573" s="79">
        <v>3820.71</v>
      </c>
      <c r="F573" s="79">
        <v>2568.56</v>
      </c>
      <c r="G573" s="79">
        <v>2400.7199999999998</v>
      </c>
      <c r="H573" s="79">
        <v>8020</v>
      </c>
      <c r="I573" s="248">
        <v>2006</v>
      </c>
      <c r="J573" s="248">
        <v>8020</v>
      </c>
      <c r="K573" s="96"/>
      <c r="L573" s="97">
        <v>0</v>
      </c>
      <c r="M573" s="97">
        <v>0</v>
      </c>
      <c r="N573" s="97">
        <v>0</v>
      </c>
      <c r="O573" s="97">
        <f t="shared" si="543"/>
        <v>0</v>
      </c>
      <c r="P573" s="97">
        <f t="shared" si="543"/>
        <v>0</v>
      </c>
      <c r="R573" s="248">
        <f t="shared" si="542"/>
        <v>8020</v>
      </c>
      <c r="S573" s="248">
        <f t="shared" si="486"/>
        <v>8020</v>
      </c>
      <c r="T573" s="248">
        <f t="shared" si="487"/>
        <v>8020</v>
      </c>
      <c r="U573" s="248">
        <f t="shared" si="488"/>
        <v>8020</v>
      </c>
      <c r="V573" s="248">
        <f t="shared" si="489"/>
        <v>8020</v>
      </c>
    </row>
    <row r="574" spans="1:22" ht="15" x14ac:dyDescent="0.25">
      <c r="B574" s="77" t="s">
        <v>715</v>
      </c>
      <c r="C574" s="77" t="s">
        <v>298</v>
      </c>
      <c r="D574" s="79">
        <v>2358.13</v>
      </c>
      <c r="E574" s="79">
        <v>1170.6199999999999</v>
      </c>
      <c r="F574" s="79">
        <v>2403.33</v>
      </c>
      <c r="G574" s="79">
        <v>285</v>
      </c>
      <c r="H574" s="79">
        <v>290</v>
      </c>
      <c r="I574" s="248">
        <v>0</v>
      </c>
      <c r="J574" s="248">
        <v>755</v>
      </c>
      <c r="L574" s="97">
        <v>0.02</v>
      </c>
      <c r="M574" s="97">
        <f t="shared" ref="M574:P574" si="544">L574</f>
        <v>0.02</v>
      </c>
      <c r="N574" s="97">
        <f t="shared" si="544"/>
        <v>0.02</v>
      </c>
      <c r="O574" s="97">
        <f t="shared" si="544"/>
        <v>0.02</v>
      </c>
      <c r="P574" s="97">
        <f t="shared" si="544"/>
        <v>0.02</v>
      </c>
      <c r="R574" s="248">
        <f t="shared" si="542"/>
        <v>770.1</v>
      </c>
      <c r="S574" s="248">
        <f t="shared" si="486"/>
        <v>785.50200000000007</v>
      </c>
      <c r="T574" s="248">
        <f t="shared" si="487"/>
        <v>801.21204000000012</v>
      </c>
      <c r="U574" s="248">
        <f t="shared" si="488"/>
        <v>817.23628080000015</v>
      </c>
      <c r="V574" s="248">
        <f t="shared" si="489"/>
        <v>833.58100641600015</v>
      </c>
    </row>
    <row r="575" spans="1:22" ht="15" x14ac:dyDescent="0.25">
      <c r="B575" s="77" t="s">
        <v>716</v>
      </c>
      <c r="C575" s="77" t="s">
        <v>300</v>
      </c>
      <c r="D575" s="79">
        <v>11101.98</v>
      </c>
      <c r="E575" s="79">
        <v>5006.3900000000003</v>
      </c>
      <c r="F575" s="79">
        <v>8329.09</v>
      </c>
      <c r="G575" s="79">
        <v>8023.48</v>
      </c>
      <c r="H575" s="79">
        <v>12860</v>
      </c>
      <c r="I575" s="248">
        <v>7977</v>
      </c>
      <c r="J575" s="248">
        <v>12860</v>
      </c>
      <c r="K575" s="96"/>
      <c r="L575" s="97">
        <v>0.01</v>
      </c>
      <c r="M575" s="97">
        <f t="shared" ref="M575:P575" si="545">L575</f>
        <v>0.01</v>
      </c>
      <c r="N575" s="97">
        <f t="shared" si="545"/>
        <v>0.01</v>
      </c>
      <c r="O575" s="97">
        <f t="shared" si="545"/>
        <v>0.01</v>
      </c>
      <c r="P575" s="97">
        <f t="shared" si="545"/>
        <v>0.01</v>
      </c>
      <c r="R575" s="248">
        <f t="shared" si="542"/>
        <v>12988.6</v>
      </c>
      <c r="S575" s="248">
        <f t="shared" si="486"/>
        <v>13118.486000000001</v>
      </c>
      <c r="T575" s="248">
        <f t="shared" si="487"/>
        <v>13249.67086</v>
      </c>
      <c r="U575" s="248">
        <f t="shared" si="488"/>
        <v>13382.1675686</v>
      </c>
      <c r="V575" s="248">
        <f t="shared" si="489"/>
        <v>13515.989244286</v>
      </c>
    </row>
    <row r="576" spans="1:22" ht="25.5" x14ac:dyDescent="0.25">
      <c r="B576" s="77" t="s">
        <v>717</v>
      </c>
      <c r="C576" s="77" t="s">
        <v>302</v>
      </c>
      <c r="D576" s="79">
        <v>604.6</v>
      </c>
      <c r="E576" s="79">
        <v>544.59</v>
      </c>
      <c r="F576" s="79">
        <v>624.79</v>
      </c>
      <c r="G576" s="79">
        <v>334.26</v>
      </c>
      <c r="H576" s="79">
        <v>1030</v>
      </c>
      <c r="I576" s="248">
        <v>503</v>
      </c>
      <c r="J576" s="248">
        <v>1121</v>
      </c>
      <c r="K576" s="96"/>
      <c r="L576" s="97">
        <v>0.01</v>
      </c>
      <c r="M576" s="97">
        <f t="shared" ref="M576:P576" si="546">L576</f>
        <v>0.01</v>
      </c>
      <c r="N576" s="97">
        <f t="shared" si="546"/>
        <v>0.01</v>
      </c>
      <c r="O576" s="97">
        <f t="shared" si="546"/>
        <v>0.01</v>
      </c>
      <c r="P576" s="97">
        <f t="shared" si="546"/>
        <v>0.01</v>
      </c>
      <c r="R576" s="248">
        <f t="shared" si="542"/>
        <v>1132.21</v>
      </c>
      <c r="S576" s="248">
        <f t="shared" si="486"/>
        <v>1143.5321000000001</v>
      </c>
      <c r="T576" s="248">
        <f t="shared" si="487"/>
        <v>1154.9674210000001</v>
      </c>
      <c r="U576" s="248">
        <f t="shared" si="488"/>
        <v>1166.51709521</v>
      </c>
      <c r="V576" s="248">
        <f t="shared" si="489"/>
        <v>1178.1822661620999</v>
      </c>
    </row>
    <row r="577" spans="1:22" ht="25.5" x14ac:dyDescent="0.25">
      <c r="B577" s="77" t="s">
        <v>718</v>
      </c>
      <c r="C577" s="77" t="s">
        <v>304</v>
      </c>
      <c r="D577" s="79">
        <v>1877.77</v>
      </c>
      <c r="E577" s="79">
        <v>1236.8</v>
      </c>
      <c r="F577" s="79">
        <v>1704</v>
      </c>
      <c r="G577" s="79">
        <v>909.73</v>
      </c>
      <c r="H577" s="79">
        <v>3420</v>
      </c>
      <c r="I577" s="248">
        <v>1393</v>
      </c>
      <c r="J577" s="248">
        <v>2604</v>
      </c>
      <c r="K577" s="96"/>
      <c r="L577" s="97">
        <v>0.01</v>
      </c>
      <c r="M577" s="97">
        <f t="shared" ref="M577:P577" si="547">L577</f>
        <v>0.01</v>
      </c>
      <c r="N577" s="97">
        <f t="shared" si="547"/>
        <v>0.01</v>
      </c>
      <c r="O577" s="97">
        <f t="shared" si="547"/>
        <v>0.01</v>
      </c>
      <c r="P577" s="97">
        <f t="shared" si="547"/>
        <v>0.01</v>
      </c>
      <c r="R577" s="248">
        <f t="shared" si="542"/>
        <v>2630.04</v>
      </c>
      <c r="S577" s="248">
        <f t="shared" si="486"/>
        <v>2656.3404</v>
      </c>
      <c r="T577" s="248">
        <f t="shared" si="487"/>
        <v>2682.903804</v>
      </c>
      <c r="U577" s="248">
        <f t="shared" si="488"/>
        <v>2709.7328420399999</v>
      </c>
      <c r="V577" s="248">
        <f t="shared" si="489"/>
        <v>2736.8301704604</v>
      </c>
    </row>
    <row r="578" spans="1:22" ht="25.5" x14ac:dyDescent="0.25">
      <c r="B578" s="77" t="s">
        <v>719</v>
      </c>
      <c r="C578" s="77" t="s">
        <v>306</v>
      </c>
      <c r="D578" s="79">
        <v>60752.58</v>
      </c>
      <c r="E578" s="79">
        <v>54944.54</v>
      </c>
      <c r="F578" s="79">
        <v>56675.58</v>
      </c>
      <c r="G578" s="79">
        <v>34457.67</v>
      </c>
      <c r="H578" s="79">
        <v>62150</v>
      </c>
      <c r="I578" s="248">
        <v>41659</v>
      </c>
      <c r="J578" s="248">
        <v>66703</v>
      </c>
      <c r="K578" s="96"/>
      <c r="L578" s="97">
        <v>0.05</v>
      </c>
      <c r="M578" s="97">
        <f t="shared" ref="M578:P578" si="548">L578</f>
        <v>0.05</v>
      </c>
      <c r="N578" s="97">
        <f t="shared" si="548"/>
        <v>0.05</v>
      </c>
      <c r="O578" s="97">
        <f t="shared" si="548"/>
        <v>0.05</v>
      </c>
      <c r="P578" s="97">
        <f t="shared" si="548"/>
        <v>0.05</v>
      </c>
      <c r="R578" s="248">
        <f t="shared" si="542"/>
        <v>70038.150000000009</v>
      </c>
      <c r="S578" s="248">
        <f t="shared" si="486"/>
        <v>73540.05750000001</v>
      </c>
      <c r="T578" s="248">
        <f t="shared" si="487"/>
        <v>77217.060375000015</v>
      </c>
      <c r="U578" s="248">
        <f t="shared" si="488"/>
        <v>81077.913393750016</v>
      </c>
      <c r="V578" s="248">
        <f t="shared" si="489"/>
        <v>85131.809063437526</v>
      </c>
    </row>
    <row r="579" spans="1:22" ht="25.5" x14ac:dyDescent="0.25">
      <c r="B579" s="77" t="s">
        <v>1926</v>
      </c>
      <c r="C579" s="77" t="s">
        <v>1865</v>
      </c>
      <c r="D579" s="79">
        <v>2958.36</v>
      </c>
      <c r="E579" s="79">
        <v>1323.81</v>
      </c>
      <c r="F579" s="79">
        <v>9827.3799999999992</v>
      </c>
      <c r="G579" s="79">
        <v>1344.14</v>
      </c>
      <c r="H579" s="79">
        <v>9000</v>
      </c>
      <c r="I579" s="248">
        <v>4000</v>
      </c>
      <c r="J579" s="248">
        <v>4500</v>
      </c>
      <c r="K579" s="96"/>
      <c r="L579" s="97">
        <v>0.01</v>
      </c>
      <c r="M579" s="97">
        <f t="shared" ref="M579:P579" si="549">L579</f>
        <v>0.01</v>
      </c>
      <c r="N579" s="97">
        <f t="shared" si="549"/>
        <v>0.01</v>
      </c>
      <c r="O579" s="97">
        <f t="shared" si="549"/>
        <v>0.01</v>
      </c>
      <c r="P579" s="97">
        <f t="shared" si="549"/>
        <v>0.01</v>
      </c>
      <c r="R579" s="248">
        <f t="shared" si="542"/>
        <v>4545</v>
      </c>
      <c r="S579" s="248">
        <f t="shared" si="486"/>
        <v>4590.45</v>
      </c>
      <c r="T579" s="248">
        <f t="shared" si="487"/>
        <v>4636.3544999999995</v>
      </c>
      <c r="U579" s="248">
        <f t="shared" si="488"/>
        <v>4682.7180449999996</v>
      </c>
      <c r="V579" s="248">
        <f t="shared" si="489"/>
        <v>4729.5452254499996</v>
      </c>
    </row>
    <row r="580" spans="1:22" ht="25.5" x14ac:dyDescent="0.25">
      <c r="B580" s="77" t="s">
        <v>720</v>
      </c>
      <c r="C580" s="77" t="s">
        <v>308</v>
      </c>
      <c r="D580" s="79">
        <v>2014.85</v>
      </c>
      <c r="E580" s="79">
        <v>1875.93</v>
      </c>
      <c r="F580" s="79">
        <v>2168.25</v>
      </c>
      <c r="G580" s="79">
        <v>945.54</v>
      </c>
      <c r="H580" s="79">
        <v>2160</v>
      </c>
      <c r="I580" s="248">
        <v>320</v>
      </c>
      <c r="J580" s="248">
        <v>0</v>
      </c>
      <c r="L580" s="97">
        <v>0.01</v>
      </c>
      <c r="M580" s="97">
        <f t="shared" ref="M580:P580" si="550">L580</f>
        <v>0.01</v>
      </c>
      <c r="N580" s="97">
        <f t="shared" si="550"/>
        <v>0.01</v>
      </c>
      <c r="O580" s="97">
        <f t="shared" si="550"/>
        <v>0.01</v>
      </c>
      <c r="P580" s="97">
        <f t="shared" si="550"/>
        <v>0.01</v>
      </c>
      <c r="R580" s="248">
        <f t="shared" si="542"/>
        <v>0</v>
      </c>
      <c r="S580" s="248">
        <f t="shared" si="486"/>
        <v>0</v>
      </c>
      <c r="T580" s="248">
        <f t="shared" si="487"/>
        <v>0</v>
      </c>
      <c r="U580" s="248">
        <f t="shared" si="488"/>
        <v>0</v>
      </c>
      <c r="V580" s="248">
        <f t="shared" si="489"/>
        <v>0</v>
      </c>
    </row>
    <row r="581" spans="1:22" ht="15" x14ac:dyDescent="0.25">
      <c r="B581" s="77" t="s">
        <v>722</v>
      </c>
      <c r="C581" s="77" t="s">
        <v>1899</v>
      </c>
      <c r="D581" s="79">
        <v>35467.040000000001</v>
      </c>
      <c r="E581" s="79">
        <v>30612.01</v>
      </c>
      <c r="F581" s="79">
        <v>54193.07</v>
      </c>
      <c r="G581" s="79">
        <v>35389.11</v>
      </c>
      <c r="H581" s="79">
        <v>76360</v>
      </c>
      <c r="I581" s="248">
        <v>56641</v>
      </c>
      <c r="J581" s="248">
        <v>86378</v>
      </c>
      <c r="K581" s="96"/>
      <c r="L581" s="97">
        <v>0.05</v>
      </c>
      <c r="M581" s="97">
        <f t="shared" ref="M581:P581" si="551">L581</f>
        <v>0.05</v>
      </c>
      <c r="N581" s="97">
        <f t="shared" si="551"/>
        <v>0.05</v>
      </c>
      <c r="O581" s="97">
        <f t="shared" si="551"/>
        <v>0.05</v>
      </c>
      <c r="P581" s="97">
        <f t="shared" si="551"/>
        <v>0.05</v>
      </c>
      <c r="R581" s="248">
        <f t="shared" si="542"/>
        <v>90696.900000000009</v>
      </c>
      <c r="S581" s="248">
        <f t="shared" si="486"/>
        <v>95231.74500000001</v>
      </c>
      <c r="T581" s="248">
        <f t="shared" si="487"/>
        <v>99993.332250000021</v>
      </c>
      <c r="U581" s="248">
        <f t="shared" si="488"/>
        <v>104992.99886250003</v>
      </c>
      <c r="V581" s="248">
        <f t="shared" si="489"/>
        <v>110242.64880562504</v>
      </c>
    </row>
    <row r="582" spans="1:22" ht="15" x14ac:dyDescent="0.25">
      <c r="B582" s="77" t="s">
        <v>723</v>
      </c>
      <c r="C582" s="77" t="s">
        <v>312</v>
      </c>
      <c r="D582" s="79">
        <v>738</v>
      </c>
      <c r="E582" s="79">
        <v>689</v>
      </c>
      <c r="F582" s="79">
        <v>645</v>
      </c>
      <c r="G582" s="79">
        <v>640</v>
      </c>
      <c r="H582" s="79">
        <v>0</v>
      </c>
      <c r="I582" s="248">
        <v>486</v>
      </c>
      <c r="J582" s="248">
        <v>0</v>
      </c>
      <c r="K582" s="96"/>
      <c r="L582" s="97">
        <v>0.01</v>
      </c>
      <c r="M582" s="97">
        <f t="shared" ref="M582:P582" si="552">L582</f>
        <v>0.01</v>
      </c>
      <c r="N582" s="97">
        <f t="shared" si="552"/>
        <v>0.01</v>
      </c>
      <c r="O582" s="97">
        <f t="shared" si="552"/>
        <v>0.01</v>
      </c>
      <c r="P582" s="97">
        <f t="shared" si="552"/>
        <v>0.01</v>
      </c>
      <c r="R582" s="248">
        <f t="shared" si="542"/>
        <v>0</v>
      </c>
      <c r="S582" s="248">
        <f t="shared" si="486"/>
        <v>0</v>
      </c>
      <c r="T582" s="248">
        <f t="shared" si="487"/>
        <v>0</v>
      </c>
      <c r="U582" s="248">
        <f t="shared" si="488"/>
        <v>0</v>
      </c>
      <c r="V582" s="248">
        <f t="shared" si="489"/>
        <v>0</v>
      </c>
    </row>
    <row r="583" spans="1:22" ht="15" x14ac:dyDescent="0.25">
      <c r="B583" s="77" t="s">
        <v>724</v>
      </c>
      <c r="C583" s="77" t="s">
        <v>314</v>
      </c>
      <c r="D583" s="79">
        <v>15550.48</v>
      </c>
      <c r="E583" s="79">
        <v>9736.4</v>
      </c>
      <c r="F583" s="79">
        <v>10207.68</v>
      </c>
      <c r="G583" s="79">
        <v>6090.43</v>
      </c>
      <c r="H583" s="79">
        <v>8320</v>
      </c>
      <c r="I583" s="248">
        <v>4882</v>
      </c>
      <c r="J583" s="248">
        <v>10029</v>
      </c>
      <c r="K583" s="96"/>
      <c r="L583" s="97">
        <v>0.01</v>
      </c>
      <c r="M583" s="97">
        <f t="shared" ref="M583:P583" si="553">L583</f>
        <v>0.01</v>
      </c>
      <c r="N583" s="97">
        <f t="shared" si="553"/>
        <v>0.01</v>
      </c>
      <c r="O583" s="97">
        <f t="shared" si="553"/>
        <v>0.01</v>
      </c>
      <c r="P583" s="97">
        <f t="shared" si="553"/>
        <v>0.01</v>
      </c>
      <c r="R583" s="248">
        <f t="shared" si="542"/>
        <v>10129.290000000001</v>
      </c>
      <c r="S583" s="248">
        <f t="shared" si="486"/>
        <v>10230.582900000001</v>
      </c>
      <c r="T583" s="248">
        <f t="shared" si="487"/>
        <v>10332.888729000002</v>
      </c>
      <c r="U583" s="248">
        <f t="shared" si="488"/>
        <v>10436.217616290001</v>
      </c>
      <c r="V583" s="248">
        <f t="shared" si="489"/>
        <v>10540.579792452902</v>
      </c>
    </row>
    <row r="584" spans="1:22" ht="15" x14ac:dyDescent="0.25">
      <c r="B584" s="77" t="s">
        <v>725</v>
      </c>
      <c r="C584" s="77" t="s">
        <v>316</v>
      </c>
      <c r="D584" s="79">
        <v>327.58999999999997</v>
      </c>
      <c r="E584" s="79">
        <v>1296</v>
      </c>
      <c r="F584" s="79">
        <v>3149.96</v>
      </c>
      <c r="G584" s="79">
        <v>374.69</v>
      </c>
      <c r="H584" s="79">
        <v>1570</v>
      </c>
      <c r="I584" s="248">
        <v>69</v>
      </c>
      <c r="J584" s="248">
        <v>1440</v>
      </c>
      <c r="K584" s="96"/>
      <c r="L584" s="97">
        <v>0.01</v>
      </c>
      <c r="M584" s="97">
        <f t="shared" ref="M584:P584" si="554">L584</f>
        <v>0.01</v>
      </c>
      <c r="N584" s="97">
        <f t="shared" si="554"/>
        <v>0.01</v>
      </c>
      <c r="O584" s="97">
        <f t="shared" si="554"/>
        <v>0.01</v>
      </c>
      <c r="P584" s="97">
        <f t="shared" si="554"/>
        <v>0.01</v>
      </c>
      <c r="R584" s="248">
        <f t="shared" si="542"/>
        <v>1454.4</v>
      </c>
      <c r="S584" s="248">
        <f t="shared" si="486"/>
        <v>1468.9440000000002</v>
      </c>
      <c r="T584" s="248">
        <f t="shared" si="487"/>
        <v>1483.6334400000003</v>
      </c>
      <c r="U584" s="248">
        <f t="shared" si="488"/>
        <v>1498.4697744000002</v>
      </c>
      <c r="V584" s="248">
        <f t="shared" si="489"/>
        <v>1513.4544721440002</v>
      </c>
    </row>
    <row r="585" spans="1:22" ht="15" x14ac:dyDescent="0.25">
      <c r="B585" s="77" t="s">
        <v>726</v>
      </c>
      <c r="C585" s="77" t="s">
        <v>2026</v>
      </c>
      <c r="D585" s="79">
        <v>5403.74</v>
      </c>
      <c r="E585" s="79">
        <v>4639.84</v>
      </c>
      <c r="F585" s="79">
        <v>5322.98</v>
      </c>
      <c r="G585" s="79">
        <v>3097.35</v>
      </c>
      <c r="H585" s="79">
        <v>6390</v>
      </c>
      <c r="I585" s="248">
        <v>4033</v>
      </c>
      <c r="J585" s="248">
        <v>7319</v>
      </c>
      <c r="K585" s="96"/>
      <c r="L585" s="97">
        <v>0.01</v>
      </c>
      <c r="M585" s="97">
        <f t="shared" ref="M585:P585" si="555">L585</f>
        <v>0.01</v>
      </c>
      <c r="N585" s="97">
        <f t="shared" si="555"/>
        <v>0.01</v>
      </c>
      <c r="O585" s="97">
        <f t="shared" si="555"/>
        <v>0.01</v>
      </c>
      <c r="P585" s="97">
        <f t="shared" si="555"/>
        <v>0.01</v>
      </c>
      <c r="R585" s="248">
        <f t="shared" si="542"/>
        <v>7392.1900000000005</v>
      </c>
      <c r="S585" s="248">
        <f t="shared" si="486"/>
        <v>7466.1119000000008</v>
      </c>
      <c r="T585" s="248">
        <f t="shared" si="487"/>
        <v>7540.7730190000011</v>
      </c>
      <c r="U585" s="248">
        <f t="shared" si="488"/>
        <v>7616.1807491900008</v>
      </c>
      <c r="V585" s="248">
        <f t="shared" si="489"/>
        <v>7692.3425566819005</v>
      </c>
    </row>
    <row r="586" spans="1:22" ht="15" x14ac:dyDescent="0.25">
      <c r="B586" s="77" t="s">
        <v>727</v>
      </c>
      <c r="C586" s="77" t="s">
        <v>321</v>
      </c>
      <c r="D586" s="79">
        <v>692.9</v>
      </c>
      <c r="E586" s="79">
        <v>607.09</v>
      </c>
      <c r="F586" s="79">
        <v>771.91</v>
      </c>
      <c r="G586" s="79">
        <v>397.35</v>
      </c>
      <c r="H586" s="79">
        <v>790</v>
      </c>
      <c r="I586" s="248">
        <v>607</v>
      </c>
      <c r="J586" s="248">
        <v>872</v>
      </c>
      <c r="K586" s="96"/>
      <c r="L586" s="97">
        <v>0.01</v>
      </c>
      <c r="M586" s="97">
        <f t="shared" ref="M586:P586" si="556">L586</f>
        <v>0.01</v>
      </c>
      <c r="N586" s="97">
        <f t="shared" si="556"/>
        <v>0.01</v>
      </c>
      <c r="O586" s="97">
        <f t="shared" si="556"/>
        <v>0.01</v>
      </c>
      <c r="P586" s="97">
        <f t="shared" si="556"/>
        <v>0.01</v>
      </c>
      <c r="R586" s="248">
        <f t="shared" si="542"/>
        <v>880.72</v>
      </c>
      <c r="S586" s="248">
        <f t="shared" si="486"/>
        <v>889.52719999999999</v>
      </c>
      <c r="T586" s="248">
        <f t="shared" si="487"/>
        <v>898.42247199999997</v>
      </c>
      <c r="U586" s="248">
        <f t="shared" si="488"/>
        <v>907.40669672000001</v>
      </c>
      <c r="V586" s="248">
        <f t="shared" si="489"/>
        <v>916.48076368720001</v>
      </c>
    </row>
    <row r="587" spans="1:22" ht="15" x14ac:dyDescent="0.25">
      <c r="B587" s="77" t="s">
        <v>728</v>
      </c>
      <c r="C587" s="77" t="s">
        <v>323</v>
      </c>
      <c r="D587" s="79">
        <v>210.55</v>
      </c>
      <c r="E587" s="79">
        <v>162.75</v>
      </c>
      <c r="F587" s="79">
        <v>75.8</v>
      </c>
      <c r="G587" s="79">
        <v>86.85</v>
      </c>
      <c r="H587" s="79">
        <v>0</v>
      </c>
      <c r="I587" s="248">
        <v>163</v>
      </c>
      <c r="J587" s="248">
        <v>0</v>
      </c>
      <c r="K587" s="96"/>
      <c r="L587" s="97">
        <v>0.01</v>
      </c>
      <c r="M587" s="97">
        <f t="shared" ref="M587:P587" si="557">L587</f>
        <v>0.01</v>
      </c>
      <c r="N587" s="97">
        <f t="shared" si="557"/>
        <v>0.01</v>
      </c>
      <c r="O587" s="97">
        <f t="shared" si="557"/>
        <v>0.01</v>
      </c>
      <c r="P587" s="97">
        <f t="shared" si="557"/>
        <v>0.01</v>
      </c>
      <c r="R587" s="248">
        <f t="shared" si="542"/>
        <v>0</v>
      </c>
      <c r="S587" s="248">
        <f t="shared" ref="S587:S650" si="558">R587*(1+M587)</f>
        <v>0</v>
      </c>
      <c r="T587" s="248">
        <f t="shared" ref="T587:T650" si="559">S587*(1+N587)</f>
        <v>0</v>
      </c>
      <c r="U587" s="248">
        <f t="shared" ref="U587:U650" si="560">T587*(1+O587)</f>
        <v>0</v>
      </c>
      <c r="V587" s="248">
        <f t="shared" ref="V587:V650" si="561">U587*(1+P587)</f>
        <v>0</v>
      </c>
    </row>
    <row r="588" spans="1:22" ht="15" x14ac:dyDescent="0.25">
      <c r="B588" s="77" t="s">
        <v>729</v>
      </c>
      <c r="C588" s="77" t="s">
        <v>325</v>
      </c>
      <c r="D588" s="79">
        <v>1500</v>
      </c>
      <c r="E588" s="79">
        <v>0</v>
      </c>
      <c r="F588" s="79">
        <v>0</v>
      </c>
      <c r="G588" s="79">
        <v>1500</v>
      </c>
      <c r="H588" s="79">
        <v>0</v>
      </c>
      <c r="I588" s="248"/>
      <c r="J588" s="248"/>
      <c r="K588" s="96"/>
      <c r="L588" s="97">
        <v>0.01</v>
      </c>
      <c r="M588" s="97">
        <f t="shared" ref="M588:P588" si="562">L588</f>
        <v>0.01</v>
      </c>
      <c r="N588" s="97">
        <f t="shared" si="562"/>
        <v>0.01</v>
      </c>
      <c r="O588" s="97">
        <f t="shared" si="562"/>
        <v>0.01</v>
      </c>
      <c r="P588" s="97">
        <f t="shared" si="562"/>
        <v>0.01</v>
      </c>
      <c r="R588" s="248">
        <f t="shared" si="542"/>
        <v>0</v>
      </c>
      <c r="S588" s="248">
        <f t="shared" si="558"/>
        <v>0</v>
      </c>
      <c r="T588" s="248">
        <f t="shared" si="559"/>
        <v>0</v>
      </c>
      <c r="U588" s="248">
        <f t="shared" si="560"/>
        <v>0</v>
      </c>
      <c r="V588" s="248">
        <f t="shared" si="561"/>
        <v>0</v>
      </c>
    </row>
    <row r="589" spans="1:22" x14ac:dyDescent="0.2">
      <c r="A589" s="350" t="s">
        <v>2027</v>
      </c>
      <c r="B589" s="350"/>
      <c r="C589" s="350"/>
      <c r="D589" s="102">
        <f t="shared" ref="D589:J589" si="563">SUM(D570:D588)</f>
        <v>515969.0799999999</v>
      </c>
      <c r="E589" s="102">
        <f t="shared" si="563"/>
        <v>435720.84000000008</v>
      </c>
      <c r="F589" s="102">
        <f t="shared" si="563"/>
        <v>526432.3600000001</v>
      </c>
      <c r="G589" s="102">
        <f t="shared" si="563"/>
        <v>299492.75</v>
      </c>
      <c r="H589" s="102">
        <f t="shared" si="563"/>
        <v>624350</v>
      </c>
      <c r="I589" s="102">
        <f t="shared" si="563"/>
        <v>438847</v>
      </c>
      <c r="J589" s="102">
        <f t="shared" si="563"/>
        <v>685733</v>
      </c>
      <c r="K589" s="96"/>
      <c r="L589" s="97"/>
      <c r="M589" s="97"/>
      <c r="N589" s="97"/>
      <c r="O589" s="97"/>
      <c r="P589" s="97"/>
      <c r="R589" s="102">
        <f t="shared" ref="R589:V589" si="564">SUM(R570:R588)</f>
        <v>708303.55999999994</v>
      </c>
      <c r="S589" s="102">
        <f t="shared" si="564"/>
        <v>731696.01780000003</v>
      </c>
      <c r="T589" s="102">
        <f t="shared" si="564"/>
        <v>755942.59987399995</v>
      </c>
      <c r="U589" s="102">
        <f t="shared" si="564"/>
        <v>781076.88131742016</v>
      </c>
      <c r="V589" s="102">
        <f t="shared" si="564"/>
        <v>807133.84543151059</v>
      </c>
    </row>
    <row r="590" spans="1:22" ht="15" x14ac:dyDescent="0.25">
      <c r="A590" s="348" t="s">
        <v>2020</v>
      </c>
      <c r="B590" s="348"/>
      <c r="C590" s="348"/>
      <c r="I590" s="248"/>
      <c r="J590" s="248"/>
      <c r="L590" s="97"/>
      <c r="M590" s="97"/>
      <c r="N590" s="97"/>
      <c r="O590" s="97"/>
      <c r="P590" s="97"/>
      <c r="R590" s="248"/>
      <c r="S590" s="248"/>
      <c r="T590" s="248"/>
      <c r="U590" s="248"/>
      <c r="V590" s="248"/>
    </row>
    <row r="591" spans="1:22" ht="15" x14ac:dyDescent="0.25">
      <c r="B591" s="77" t="s">
        <v>731</v>
      </c>
      <c r="C591" s="77" t="s">
        <v>420</v>
      </c>
      <c r="D591" s="79">
        <v>4032.88</v>
      </c>
      <c r="E591" s="79">
        <v>3854.23</v>
      </c>
      <c r="F591" s="79">
        <v>5541.39</v>
      </c>
      <c r="G591" s="79">
        <v>6321.55</v>
      </c>
      <c r="H591" s="79">
        <v>6570</v>
      </c>
      <c r="I591" s="248">
        <v>6570</v>
      </c>
      <c r="J591" s="248">
        <v>5130</v>
      </c>
      <c r="K591" s="96"/>
      <c r="L591" s="97">
        <v>0.01</v>
      </c>
      <c r="M591" s="97">
        <f t="shared" ref="M591:P591" si="565">L591</f>
        <v>0.01</v>
      </c>
      <c r="N591" s="97">
        <f t="shared" si="565"/>
        <v>0.01</v>
      </c>
      <c r="O591" s="97">
        <f t="shared" si="565"/>
        <v>0.01</v>
      </c>
      <c r="P591" s="97">
        <f t="shared" si="565"/>
        <v>0.01</v>
      </c>
      <c r="R591" s="248">
        <f t="shared" ref="R591:R596" si="566">J591*(1+L591)</f>
        <v>5181.3</v>
      </c>
      <c r="S591" s="248">
        <f t="shared" si="558"/>
        <v>5233.1130000000003</v>
      </c>
      <c r="T591" s="248">
        <f t="shared" si="559"/>
        <v>5285.4441300000008</v>
      </c>
      <c r="U591" s="248">
        <f t="shared" si="560"/>
        <v>5338.2985713000007</v>
      </c>
      <c r="V591" s="248">
        <f t="shared" si="561"/>
        <v>5391.6815570130011</v>
      </c>
    </row>
    <row r="592" spans="1:22" ht="15" x14ac:dyDescent="0.25">
      <c r="B592" s="77" t="s">
        <v>2209</v>
      </c>
      <c r="C592" s="77" t="s">
        <v>2208</v>
      </c>
      <c r="D592" s="79">
        <v>0</v>
      </c>
      <c r="E592" s="79">
        <v>0</v>
      </c>
      <c r="F592" s="79">
        <v>0</v>
      </c>
      <c r="G592" s="79">
        <v>0</v>
      </c>
      <c r="H592" s="79">
        <v>900</v>
      </c>
      <c r="I592" s="248">
        <v>900</v>
      </c>
      <c r="J592" s="248">
        <v>2600</v>
      </c>
      <c r="K592" s="96"/>
      <c r="L592" s="97">
        <v>0.01</v>
      </c>
      <c r="M592" s="97">
        <f t="shared" ref="M592:P592" si="567">L592</f>
        <v>0.01</v>
      </c>
      <c r="N592" s="97">
        <f t="shared" si="567"/>
        <v>0.01</v>
      </c>
      <c r="O592" s="97">
        <f t="shared" si="567"/>
        <v>0.01</v>
      </c>
      <c r="P592" s="97">
        <f t="shared" si="567"/>
        <v>0.01</v>
      </c>
      <c r="R592" s="248">
        <f t="shared" si="566"/>
        <v>2626</v>
      </c>
      <c r="S592" s="248">
        <f t="shared" si="558"/>
        <v>2652.26</v>
      </c>
      <c r="T592" s="248">
        <f t="shared" si="559"/>
        <v>2678.7826000000005</v>
      </c>
      <c r="U592" s="248">
        <f t="shared" si="560"/>
        <v>2705.5704260000007</v>
      </c>
      <c r="V592" s="248">
        <f t="shared" si="561"/>
        <v>2732.6261302600005</v>
      </c>
    </row>
    <row r="593" spans="1:22" ht="15" x14ac:dyDescent="0.25">
      <c r="B593" s="77" t="s">
        <v>732</v>
      </c>
      <c r="C593" s="77" t="s">
        <v>422</v>
      </c>
      <c r="D593" s="79">
        <v>6192.99</v>
      </c>
      <c r="E593" s="79">
        <v>0</v>
      </c>
      <c r="F593" s="79">
        <v>0</v>
      </c>
      <c r="G593" s="79">
        <v>0</v>
      </c>
      <c r="H593" s="79">
        <v>0</v>
      </c>
      <c r="I593" s="248"/>
      <c r="J593" s="248">
        <v>0</v>
      </c>
      <c r="L593" s="97">
        <v>0.01</v>
      </c>
      <c r="M593" s="97">
        <f t="shared" ref="M593:P593" si="568">L593</f>
        <v>0.01</v>
      </c>
      <c r="N593" s="97">
        <f t="shared" si="568"/>
        <v>0.01</v>
      </c>
      <c r="O593" s="97">
        <f t="shared" si="568"/>
        <v>0.01</v>
      </c>
      <c r="P593" s="97">
        <f t="shared" si="568"/>
        <v>0.01</v>
      </c>
      <c r="R593" s="248">
        <f t="shared" si="566"/>
        <v>0</v>
      </c>
      <c r="S593" s="248">
        <f t="shared" si="558"/>
        <v>0</v>
      </c>
      <c r="T593" s="248">
        <f t="shared" si="559"/>
        <v>0</v>
      </c>
      <c r="U593" s="248">
        <f t="shared" si="560"/>
        <v>0</v>
      </c>
      <c r="V593" s="248">
        <f t="shared" si="561"/>
        <v>0</v>
      </c>
    </row>
    <row r="594" spans="1:22" ht="15" x14ac:dyDescent="0.25">
      <c r="B594" s="77" t="s">
        <v>733</v>
      </c>
      <c r="C594" s="77" t="s">
        <v>330</v>
      </c>
      <c r="D594" s="79">
        <v>2593.0300000000002</v>
      </c>
      <c r="E594" s="79">
        <v>25.99</v>
      </c>
      <c r="F594" s="79">
        <v>0</v>
      </c>
      <c r="G594" s="79">
        <v>0</v>
      </c>
      <c r="H594" s="79">
        <v>0</v>
      </c>
      <c r="I594" s="248"/>
      <c r="J594" s="248"/>
      <c r="K594" s="96"/>
      <c r="L594" s="97">
        <v>0.01</v>
      </c>
      <c r="M594" s="97">
        <f t="shared" ref="M594:P594" si="569">L594</f>
        <v>0.01</v>
      </c>
      <c r="N594" s="97">
        <f t="shared" si="569"/>
        <v>0.01</v>
      </c>
      <c r="O594" s="97">
        <f t="shared" si="569"/>
        <v>0.01</v>
      </c>
      <c r="P594" s="97">
        <f t="shared" si="569"/>
        <v>0.01</v>
      </c>
      <c r="R594" s="248">
        <f t="shared" si="566"/>
        <v>0</v>
      </c>
      <c r="S594" s="248">
        <f t="shared" si="558"/>
        <v>0</v>
      </c>
      <c r="T594" s="248">
        <f t="shared" si="559"/>
        <v>0</v>
      </c>
      <c r="U594" s="248">
        <f t="shared" si="560"/>
        <v>0</v>
      </c>
      <c r="V594" s="248">
        <f t="shared" si="561"/>
        <v>0</v>
      </c>
    </row>
    <row r="595" spans="1:22" ht="15" x14ac:dyDescent="0.25">
      <c r="B595" s="77" t="s">
        <v>734</v>
      </c>
      <c r="C595" s="77" t="s">
        <v>513</v>
      </c>
      <c r="D595" s="79">
        <v>2361.34</v>
      </c>
      <c r="E595" s="79">
        <v>0</v>
      </c>
      <c r="F595" s="79">
        <v>0</v>
      </c>
      <c r="G595" s="79">
        <v>0</v>
      </c>
      <c r="H595" s="79">
        <v>0</v>
      </c>
      <c r="I595" s="248"/>
      <c r="J595" s="248"/>
      <c r="K595" s="96"/>
      <c r="L595" s="97">
        <v>0.01</v>
      </c>
      <c r="M595" s="97">
        <f t="shared" ref="M595:P595" si="570">L595</f>
        <v>0.01</v>
      </c>
      <c r="N595" s="97">
        <f t="shared" si="570"/>
        <v>0.01</v>
      </c>
      <c r="O595" s="97">
        <f t="shared" si="570"/>
        <v>0.01</v>
      </c>
      <c r="P595" s="97">
        <f t="shared" si="570"/>
        <v>0.01</v>
      </c>
      <c r="R595" s="248">
        <f t="shared" si="566"/>
        <v>0</v>
      </c>
      <c r="S595" s="248">
        <f t="shared" si="558"/>
        <v>0</v>
      </c>
      <c r="T595" s="248">
        <f t="shared" si="559"/>
        <v>0</v>
      </c>
      <c r="U595" s="248">
        <f t="shared" si="560"/>
        <v>0</v>
      </c>
      <c r="V595" s="248">
        <f t="shared" si="561"/>
        <v>0</v>
      </c>
    </row>
    <row r="596" spans="1:22" ht="15" x14ac:dyDescent="0.25">
      <c r="B596" s="77" t="s">
        <v>735</v>
      </c>
      <c r="C596" s="77" t="s">
        <v>696</v>
      </c>
      <c r="D596" s="79">
        <v>9.68</v>
      </c>
      <c r="E596" s="79">
        <v>0</v>
      </c>
      <c r="F596" s="79">
        <v>0</v>
      </c>
      <c r="G596" s="79">
        <v>269.19</v>
      </c>
      <c r="H596" s="79">
        <v>0</v>
      </c>
      <c r="I596" s="248"/>
      <c r="J596" s="248"/>
      <c r="K596" s="96"/>
      <c r="L596" s="97">
        <v>0.01</v>
      </c>
      <c r="M596" s="97">
        <f t="shared" ref="M596:P596" si="571">L596</f>
        <v>0.01</v>
      </c>
      <c r="N596" s="97">
        <f t="shared" si="571"/>
        <v>0.01</v>
      </c>
      <c r="O596" s="97">
        <f t="shared" si="571"/>
        <v>0.01</v>
      </c>
      <c r="P596" s="97">
        <f t="shared" si="571"/>
        <v>0.01</v>
      </c>
      <c r="R596" s="248">
        <f t="shared" si="566"/>
        <v>0</v>
      </c>
      <c r="S596" s="248">
        <f t="shared" si="558"/>
        <v>0</v>
      </c>
      <c r="T596" s="248">
        <f t="shared" si="559"/>
        <v>0</v>
      </c>
      <c r="U596" s="248">
        <f t="shared" si="560"/>
        <v>0</v>
      </c>
      <c r="V596" s="248">
        <f t="shared" si="561"/>
        <v>0</v>
      </c>
    </row>
    <row r="597" spans="1:22" x14ac:dyDescent="0.2">
      <c r="A597" s="350" t="s">
        <v>2021</v>
      </c>
      <c r="B597" s="350"/>
      <c r="C597" s="350"/>
      <c r="D597" s="102">
        <f t="shared" ref="D597:J597" si="572">SUM(D591:D596)</f>
        <v>15189.92</v>
      </c>
      <c r="E597" s="102">
        <f t="shared" si="572"/>
        <v>3880.22</v>
      </c>
      <c r="F597" s="102">
        <f t="shared" si="572"/>
        <v>5541.39</v>
      </c>
      <c r="G597" s="102">
        <f t="shared" si="572"/>
        <v>6590.74</v>
      </c>
      <c r="H597" s="102">
        <f t="shared" si="572"/>
        <v>7470</v>
      </c>
      <c r="I597" s="102">
        <f t="shared" si="572"/>
        <v>7470</v>
      </c>
      <c r="J597" s="102">
        <f t="shared" si="572"/>
        <v>7730</v>
      </c>
      <c r="L597" s="97"/>
      <c r="M597" s="97"/>
      <c r="N597" s="97"/>
      <c r="O597" s="97"/>
      <c r="P597" s="97"/>
      <c r="R597" s="102">
        <f t="shared" ref="R597:V597" si="573">SUM(R591:R596)</f>
        <v>7807.3</v>
      </c>
      <c r="S597" s="102">
        <f t="shared" si="573"/>
        <v>7885.3730000000005</v>
      </c>
      <c r="T597" s="102">
        <f t="shared" si="573"/>
        <v>7964.2267300000012</v>
      </c>
      <c r="U597" s="102">
        <f t="shared" si="573"/>
        <v>8043.8689973000019</v>
      </c>
      <c r="V597" s="102">
        <f t="shared" si="573"/>
        <v>8124.3076872730016</v>
      </c>
    </row>
    <row r="598" spans="1:22" ht="15" x14ac:dyDescent="0.25">
      <c r="A598" s="348" t="s">
        <v>2022</v>
      </c>
      <c r="B598" s="348"/>
      <c r="C598" s="348"/>
      <c r="I598" s="248"/>
      <c r="J598" s="248"/>
      <c r="L598" s="97"/>
      <c r="M598" s="97"/>
      <c r="N598" s="97"/>
      <c r="O598" s="97"/>
      <c r="P598" s="97"/>
      <c r="R598" s="248"/>
      <c r="S598" s="248"/>
      <c r="T598" s="248"/>
      <c r="U598" s="248"/>
      <c r="V598" s="248"/>
    </row>
    <row r="599" spans="1:22" ht="15" x14ac:dyDescent="0.25">
      <c r="B599" s="77" t="s">
        <v>746</v>
      </c>
      <c r="C599" s="77" t="s">
        <v>268</v>
      </c>
      <c r="D599" s="79">
        <v>784.77</v>
      </c>
      <c r="E599" s="79">
        <v>1413.68</v>
      </c>
      <c r="F599" s="79">
        <v>693.57</v>
      </c>
      <c r="G599" s="79">
        <v>1410.27</v>
      </c>
      <c r="H599" s="79">
        <v>700</v>
      </c>
      <c r="I599" s="248">
        <v>282</v>
      </c>
      <c r="J599" s="248">
        <v>840</v>
      </c>
      <c r="K599" s="96"/>
      <c r="L599" s="97">
        <v>0.01</v>
      </c>
      <c r="M599" s="97">
        <f t="shared" ref="M599:P599" si="574">L599</f>
        <v>0.01</v>
      </c>
      <c r="N599" s="97">
        <f t="shared" si="574"/>
        <v>0.01</v>
      </c>
      <c r="O599" s="97">
        <f t="shared" si="574"/>
        <v>0.01</v>
      </c>
      <c r="P599" s="97">
        <f t="shared" si="574"/>
        <v>0.01</v>
      </c>
      <c r="R599" s="248">
        <f t="shared" ref="R599:R604" si="575">J599*(1+L599)</f>
        <v>848.4</v>
      </c>
      <c r="S599" s="248">
        <f t="shared" si="558"/>
        <v>856.88400000000001</v>
      </c>
      <c r="T599" s="248">
        <f t="shared" si="559"/>
        <v>865.45284000000004</v>
      </c>
      <c r="U599" s="248">
        <f t="shared" si="560"/>
        <v>874.10736840000004</v>
      </c>
      <c r="V599" s="248">
        <f t="shared" si="561"/>
        <v>882.848442084</v>
      </c>
    </row>
    <row r="600" spans="1:22" ht="15" x14ac:dyDescent="0.25">
      <c r="B600" s="77" t="s">
        <v>747</v>
      </c>
      <c r="C600" s="77" t="s">
        <v>270</v>
      </c>
      <c r="D600" s="79">
        <v>0</v>
      </c>
      <c r="E600" s="79">
        <v>167</v>
      </c>
      <c r="F600" s="79">
        <v>0</v>
      </c>
      <c r="G600" s="79">
        <v>0</v>
      </c>
      <c r="H600" s="79">
        <v>0</v>
      </c>
      <c r="I600" s="248">
        <v>0</v>
      </c>
      <c r="J600" s="248">
        <v>0</v>
      </c>
      <c r="K600" s="96"/>
      <c r="L600" s="97">
        <v>0.01</v>
      </c>
      <c r="M600" s="97">
        <f t="shared" ref="M600" si="576">L600</f>
        <v>0.01</v>
      </c>
      <c r="N600" s="97">
        <f t="shared" ref="N600" si="577">M600</f>
        <v>0.01</v>
      </c>
      <c r="O600" s="97">
        <f t="shared" ref="O600" si="578">N600</f>
        <v>0.01</v>
      </c>
      <c r="P600" s="97">
        <f t="shared" ref="P600" si="579">O600</f>
        <v>0.01</v>
      </c>
      <c r="R600" s="248">
        <f t="shared" si="575"/>
        <v>0</v>
      </c>
      <c r="S600" s="248">
        <f t="shared" si="558"/>
        <v>0</v>
      </c>
      <c r="T600" s="248">
        <f t="shared" si="559"/>
        <v>0</v>
      </c>
      <c r="U600" s="248">
        <f t="shared" si="560"/>
        <v>0</v>
      </c>
      <c r="V600" s="248">
        <f t="shared" si="561"/>
        <v>0</v>
      </c>
    </row>
    <row r="601" spans="1:22" ht="15" x14ac:dyDescent="0.25">
      <c r="B601" s="77" t="s">
        <v>748</v>
      </c>
      <c r="C601" s="77" t="s">
        <v>434</v>
      </c>
      <c r="D601" s="79">
        <v>9900</v>
      </c>
      <c r="E601" s="79">
        <v>0</v>
      </c>
      <c r="F601" s="79">
        <v>0</v>
      </c>
      <c r="G601" s="79">
        <v>0</v>
      </c>
      <c r="H601" s="79">
        <v>0</v>
      </c>
      <c r="I601" s="248"/>
      <c r="J601" s="248"/>
      <c r="K601" s="96"/>
      <c r="L601" s="97">
        <v>0.01</v>
      </c>
      <c r="M601" s="97">
        <f t="shared" ref="M601:P601" si="580">L601</f>
        <v>0.01</v>
      </c>
      <c r="N601" s="97">
        <f t="shared" si="580"/>
        <v>0.01</v>
      </c>
      <c r="O601" s="97">
        <f t="shared" si="580"/>
        <v>0.01</v>
      </c>
      <c r="P601" s="97">
        <f t="shared" si="580"/>
        <v>0.01</v>
      </c>
      <c r="R601" s="248">
        <f t="shared" si="575"/>
        <v>0</v>
      </c>
      <c r="S601" s="248">
        <f t="shared" si="558"/>
        <v>0</v>
      </c>
      <c r="T601" s="248">
        <f t="shared" si="559"/>
        <v>0</v>
      </c>
      <c r="U601" s="248">
        <f t="shared" si="560"/>
        <v>0</v>
      </c>
      <c r="V601" s="248">
        <f t="shared" si="561"/>
        <v>0</v>
      </c>
    </row>
    <row r="602" spans="1:22" ht="15" x14ac:dyDescent="0.25">
      <c r="B602" s="77" t="s">
        <v>749</v>
      </c>
      <c r="C602" s="77" t="s">
        <v>272</v>
      </c>
      <c r="D602" s="79">
        <v>2536.37</v>
      </c>
      <c r="E602" s="79">
        <v>1574.49</v>
      </c>
      <c r="F602" s="79">
        <v>29.53</v>
      </c>
      <c r="G602" s="79">
        <v>0</v>
      </c>
      <c r="H602" s="79">
        <v>1000</v>
      </c>
      <c r="I602" s="248">
        <v>600</v>
      </c>
      <c r="J602" s="248">
        <v>1000</v>
      </c>
      <c r="K602" s="96"/>
      <c r="L602" s="97">
        <v>0.01</v>
      </c>
      <c r="M602" s="97">
        <f t="shared" ref="M602:P602" si="581">L602</f>
        <v>0.01</v>
      </c>
      <c r="N602" s="97">
        <f t="shared" si="581"/>
        <v>0.01</v>
      </c>
      <c r="O602" s="97">
        <f t="shared" si="581"/>
        <v>0.01</v>
      </c>
      <c r="P602" s="97">
        <f t="shared" si="581"/>
        <v>0.01</v>
      </c>
      <c r="R602" s="248">
        <f t="shared" si="575"/>
        <v>1010</v>
      </c>
      <c r="S602" s="248">
        <f t="shared" si="558"/>
        <v>1020.1</v>
      </c>
      <c r="T602" s="248">
        <f t="shared" si="559"/>
        <v>1030.3009999999999</v>
      </c>
      <c r="U602" s="248">
        <f t="shared" si="560"/>
        <v>1040.60401</v>
      </c>
      <c r="V602" s="248">
        <f t="shared" si="561"/>
        <v>1051.0100500999999</v>
      </c>
    </row>
    <row r="603" spans="1:22" ht="15" x14ac:dyDescent="0.25">
      <c r="B603" s="77" t="s">
        <v>751</v>
      </c>
      <c r="C603" s="77" t="s">
        <v>274</v>
      </c>
      <c r="D603" s="79">
        <v>1157</v>
      </c>
      <c r="E603" s="79">
        <v>896</v>
      </c>
      <c r="F603" s="79">
        <v>460</v>
      </c>
      <c r="G603" s="79">
        <v>655</v>
      </c>
      <c r="H603" s="79">
        <v>710</v>
      </c>
      <c r="I603" s="248">
        <v>485</v>
      </c>
      <c r="J603" s="248">
        <v>300</v>
      </c>
      <c r="K603" s="96"/>
      <c r="L603" s="97">
        <v>0.01</v>
      </c>
      <c r="M603" s="97">
        <f t="shared" ref="M603:P603" si="582">L603</f>
        <v>0.01</v>
      </c>
      <c r="N603" s="97">
        <f t="shared" si="582"/>
        <v>0.01</v>
      </c>
      <c r="O603" s="97">
        <f t="shared" si="582"/>
        <v>0.01</v>
      </c>
      <c r="P603" s="97">
        <f t="shared" si="582"/>
        <v>0.01</v>
      </c>
      <c r="R603" s="248">
        <f t="shared" si="575"/>
        <v>303</v>
      </c>
      <c r="S603" s="248">
        <f t="shared" si="558"/>
        <v>306.03000000000003</v>
      </c>
      <c r="T603" s="248">
        <f t="shared" si="559"/>
        <v>309.09030000000001</v>
      </c>
      <c r="U603" s="248">
        <f t="shared" si="560"/>
        <v>312.18120300000004</v>
      </c>
      <c r="V603" s="248">
        <f t="shared" si="561"/>
        <v>315.30301503000004</v>
      </c>
    </row>
    <row r="604" spans="1:22" ht="15" x14ac:dyDescent="0.25">
      <c r="B604" s="77" t="s">
        <v>752</v>
      </c>
      <c r="C604" s="77" t="s">
        <v>276</v>
      </c>
      <c r="D604" s="79">
        <v>914.2</v>
      </c>
      <c r="E604" s="79">
        <v>4413</v>
      </c>
      <c r="F604" s="79">
        <v>2169.98</v>
      </c>
      <c r="G604" s="79">
        <v>2535</v>
      </c>
      <c r="H604" s="79">
        <v>2770</v>
      </c>
      <c r="I604" s="248">
        <v>2017</v>
      </c>
      <c r="J604" s="248">
        <v>4000</v>
      </c>
      <c r="K604" s="96"/>
      <c r="L604" s="97">
        <v>0.01</v>
      </c>
      <c r="M604" s="97">
        <f t="shared" ref="M604:P604" si="583">L604</f>
        <v>0.01</v>
      </c>
      <c r="N604" s="97">
        <f t="shared" si="583"/>
        <v>0.01</v>
      </c>
      <c r="O604" s="97">
        <f t="shared" si="583"/>
        <v>0.01</v>
      </c>
      <c r="P604" s="97">
        <f t="shared" si="583"/>
        <v>0.01</v>
      </c>
      <c r="R604" s="248">
        <f t="shared" si="575"/>
        <v>4040</v>
      </c>
      <c r="S604" s="248">
        <f t="shared" si="558"/>
        <v>4080.4</v>
      </c>
      <c r="T604" s="248">
        <f t="shared" si="559"/>
        <v>4121.2039999999997</v>
      </c>
      <c r="U604" s="248">
        <f t="shared" si="560"/>
        <v>4162.4160400000001</v>
      </c>
      <c r="V604" s="248">
        <f t="shared" si="561"/>
        <v>4204.0402003999998</v>
      </c>
    </row>
    <row r="605" spans="1:22" x14ac:dyDescent="0.2">
      <c r="A605" s="350" t="s">
        <v>2023</v>
      </c>
      <c r="B605" s="350"/>
      <c r="C605" s="350"/>
      <c r="D605" s="102">
        <f t="shared" ref="D605:I605" si="584">SUM(D599:D604)</f>
        <v>15292.34</v>
      </c>
      <c r="E605" s="102">
        <f t="shared" si="584"/>
        <v>8464.17</v>
      </c>
      <c r="F605" s="102">
        <f t="shared" si="584"/>
        <v>3353.08</v>
      </c>
      <c r="G605" s="102">
        <f t="shared" si="584"/>
        <v>4600.2700000000004</v>
      </c>
      <c r="H605" s="102">
        <f t="shared" si="584"/>
        <v>5180</v>
      </c>
      <c r="I605" s="102">
        <f t="shared" si="584"/>
        <v>3384</v>
      </c>
      <c r="J605" s="102">
        <f>SUM(J599:J604)</f>
        <v>6140</v>
      </c>
      <c r="K605" s="96"/>
      <c r="L605" s="97"/>
      <c r="M605" s="97"/>
      <c r="N605" s="97"/>
      <c r="O605" s="97"/>
      <c r="P605" s="97"/>
      <c r="R605" s="102">
        <f t="shared" ref="R605:V605" si="585">SUM(R599:R604)</f>
        <v>6201.4</v>
      </c>
      <c r="S605" s="102">
        <f t="shared" si="585"/>
        <v>6263.4140000000007</v>
      </c>
      <c r="T605" s="102">
        <f t="shared" si="585"/>
        <v>6326.048139999999</v>
      </c>
      <c r="U605" s="102">
        <f t="shared" si="585"/>
        <v>6389.3086213999995</v>
      </c>
      <c r="V605" s="102">
        <f t="shared" si="585"/>
        <v>6453.201707614</v>
      </c>
    </row>
    <row r="606" spans="1:22" ht="15" x14ac:dyDescent="0.25">
      <c r="A606" s="348" t="s">
        <v>2030</v>
      </c>
      <c r="B606" s="348"/>
      <c r="C606" s="348"/>
      <c r="I606" s="248"/>
      <c r="J606" s="248"/>
      <c r="K606" s="96"/>
      <c r="L606" s="97"/>
      <c r="M606" s="97"/>
      <c r="N606" s="97"/>
      <c r="O606" s="97"/>
      <c r="P606" s="97"/>
      <c r="R606" s="248"/>
      <c r="S606" s="248"/>
      <c r="T606" s="248"/>
      <c r="U606" s="248"/>
      <c r="V606" s="248"/>
    </row>
    <row r="607" spans="1:22" ht="15" x14ac:dyDescent="0.25">
      <c r="B607" s="77" t="s">
        <v>756</v>
      </c>
      <c r="C607" s="77" t="s">
        <v>757</v>
      </c>
      <c r="D607" s="79">
        <v>313860.15999999997</v>
      </c>
      <c r="E607" s="79">
        <v>268061.38</v>
      </c>
      <c r="F607" s="79">
        <v>255818.99</v>
      </c>
      <c r="G607" s="79">
        <v>374560.16</v>
      </c>
      <c r="H607" s="79">
        <v>300130</v>
      </c>
      <c r="I607" s="248">
        <v>393113</v>
      </c>
      <c r="J607" s="248">
        <v>300130</v>
      </c>
      <c r="K607" s="96"/>
      <c r="L607" s="97">
        <v>0.03</v>
      </c>
      <c r="M607" s="97">
        <f t="shared" ref="M607:P607" si="586">L607</f>
        <v>0.03</v>
      </c>
      <c r="N607" s="97">
        <f t="shared" si="586"/>
        <v>0.03</v>
      </c>
      <c r="O607" s="97">
        <f t="shared" si="586"/>
        <v>0.03</v>
      </c>
      <c r="P607" s="97">
        <f t="shared" si="586"/>
        <v>0.03</v>
      </c>
      <c r="R607" s="248">
        <f>J607*(1+L607)</f>
        <v>309133.90000000002</v>
      </c>
      <c r="S607" s="248">
        <f t="shared" si="558"/>
        <v>318407.91700000002</v>
      </c>
      <c r="T607" s="248">
        <f t="shared" si="559"/>
        <v>327960.15451000002</v>
      </c>
      <c r="U607" s="248">
        <f t="shared" si="560"/>
        <v>337798.95914530003</v>
      </c>
      <c r="V607" s="248">
        <f t="shared" si="561"/>
        <v>347932.92791965907</v>
      </c>
    </row>
    <row r="608" spans="1:22" x14ac:dyDescent="0.2">
      <c r="A608" s="350" t="s">
        <v>2034</v>
      </c>
      <c r="B608" s="350"/>
      <c r="C608" s="350"/>
      <c r="D608" s="102">
        <f t="shared" ref="D608:J608" si="587">SUM(D607:D607)</f>
        <v>313860.15999999997</v>
      </c>
      <c r="E608" s="102">
        <f t="shared" si="587"/>
        <v>268061.38</v>
      </c>
      <c r="F608" s="102">
        <f t="shared" si="587"/>
        <v>255818.99</v>
      </c>
      <c r="G608" s="102">
        <f t="shared" si="587"/>
        <v>374560.16</v>
      </c>
      <c r="H608" s="102">
        <f t="shared" si="587"/>
        <v>300130</v>
      </c>
      <c r="I608" s="102">
        <f t="shared" si="587"/>
        <v>393113</v>
      </c>
      <c r="J608" s="102">
        <f t="shared" si="587"/>
        <v>300130</v>
      </c>
      <c r="K608" s="96"/>
      <c r="L608" s="97"/>
      <c r="M608" s="97"/>
      <c r="N608" s="97"/>
      <c r="O608" s="97"/>
      <c r="P608" s="97"/>
      <c r="R608" s="102">
        <f>SUM(R607:R607)</f>
        <v>309133.90000000002</v>
      </c>
      <c r="S608" s="102">
        <f t="shared" ref="S608:V608" si="588">SUM(S607:S607)</f>
        <v>318407.91700000002</v>
      </c>
      <c r="T608" s="102">
        <f t="shared" si="588"/>
        <v>327960.15451000002</v>
      </c>
      <c r="U608" s="102">
        <f t="shared" si="588"/>
        <v>337798.95914530003</v>
      </c>
      <c r="V608" s="102">
        <f t="shared" si="588"/>
        <v>347932.92791965907</v>
      </c>
    </row>
    <row r="609" spans="1:22" ht="15" x14ac:dyDescent="0.25">
      <c r="A609" s="348" t="s">
        <v>2037</v>
      </c>
      <c r="B609" s="348"/>
      <c r="C609" s="348"/>
      <c r="I609" s="248"/>
      <c r="J609" s="14"/>
      <c r="K609" s="96"/>
      <c r="L609" s="97"/>
      <c r="M609" s="97"/>
      <c r="N609" s="97"/>
      <c r="O609" s="97"/>
      <c r="P609" s="97"/>
      <c r="R609" s="14"/>
      <c r="S609" s="14"/>
      <c r="T609" s="14"/>
      <c r="U609" s="14"/>
      <c r="V609" s="14"/>
    </row>
    <row r="610" spans="1:22" ht="15" x14ac:dyDescent="0.25">
      <c r="B610" s="77" t="s">
        <v>2210</v>
      </c>
      <c r="C610" s="77" t="s">
        <v>448</v>
      </c>
      <c r="D610" s="79">
        <v>0</v>
      </c>
      <c r="E610" s="79">
        <v>0</v>
      </c>
      <c r="F610" s="79">
        <v>0</v>
      </c>
      <c r="G610" s="79">
        <v>10350</v>
      </c>
      <c r="H610" s="79">
        <v>0</v>
      </c>
      <c r="I610" s="248"/>
      <c r="J610" s="14"/>
      <c r="K610" s="96"/>
      <c r="L610" s="97">
        <v>0.01</v>
      </c>
      <c r="M610" s="97">
        <f t="shared" ref="M610" si="589">L610</f>
        <v>0.01</v>
      </c>
      <c r="N610" s="97">
        <f t="shared" ref="N610" si="590">M610</f>
        <v>0.01</v>
      </c>
      <c r="O610" s="97">
        <f t="shared" ref="O610" si="591">N610</f>
        <v>0.01</v>
      </c>
      <c r="P610" s="97">
        <f t="shared" ref="P610" si="592">O610</f>
        <v>0.01</v>
      </c>
      <c r="R610" s="248">
        <f>J610*(1+L610)</f>
        <v>0</v>
      </c>
      <c r="S610" s="248">
        <f t="shared" si="558"/>
        <v>0</v>
      </c>
      <c r="T610" s="248">
        <f t="shared" si="559"/>
        <v>0</v>
      </c>
      <c r="U610" s="248">
        <f t="shared" si="560"/>
        <v>0</v>
      </c>
      <c r="V610" s="248">
        <f t="shared" si="561"/>
        <v>0</v>
      </c>
    </row>
    <row r="611" spans="1:22" x14ac:dyDescent="0.2">
      <c r="A611" s="350" t="s">
        <v>2038</v>
      </c>
      <c r="B611" s="350"/>
      <c r="C611" s="350"/>
      <c r="D611" s="102">
        <f t="shared" ref="D611:H611" si="593">SUM(D610:D610)</f>
        <v>0</v>
      </c>
      <c r="E611" s="102">
        <f t="shared" si="593"/>
        <v>0</v>
      </c>
      <c r="F611" s="102">
        <f t="shared" si="593"/>
        <v>0</v>
      </c>
      <c r="G611" s="102">
        <f t="shared" si="593"/>
        <v>10350</v>
      </c>
      <c r="H611" s="102">
        <f t="shared" si="593"/>
        <v>0</v>
      </c>
      <c r="I611" s="102">
        <f t="shared" ref="I611:J611" si="594">SUM(I610:I610)</f>
        <v>0</v>
      </c>
      <c r="J611" s="102">
        <f t="shared" si="594"/>
        <v>0</v>
      </c>
      <c r="K611" s="96"/>
      <c r="L611" s="97"/>
      <c r="M611" s="97"/>
      <c r="N611" s="97"/>
      <c r="O611" s="97"/>
      <c r="P611" s="97"/>
      <c r="R611" s="102">
        <f t="shared" ref="R611:V611" si="595">SUM(R610:R610)</f>
        <v>0</v>
      </c>
      <c r="S611" s="102">
        <f t="shared" si="595"/>
        <v>0</v>
      </c>
      <c r="T611" s="102">
        <f t="shared" si="595"/>
        <v>0</v>
      </c>
      <c r="U611" s="102">
        <f t="shared" si="595"/>
        <v>0</v>
      </c>
      <c r="V611" s="102">
        <f t="shared" si="595"/>
        <v>0</v>
      </c>
    </row>
    <row r="612" spans="1:22" x14ac:dyDescent="0.2">
      <c r="A612" s="352" t="s">
        <v>257</v>
      </c>
      <c r="B612" s="352"/>
      <c r="C612" s="352"/>
      <c r="D612" s="103">
        <f t="shared" ref="D612:H612" si="596">D589+D597+D605+D608+D611</f>
        <v>860311.49999999977</v>
      </c>
      <c r="E612" s="103">
        <f t="shared" si="596"/>
        <v>716126.6100000001</v>
      </c>
      <c r="F612" s="103">
        <f t="shared" si="596"/>
        <v>791145.82000000007</v>
      </c>
      <c r="G612" s="103">
        <f t="shared" si="596"/>
        <v>695593.91999999993</v>
      </c>
      <c r="H612" s="103">
        <f t="shared" si="596"/>
        <v>937130</v>
      </c>
      <c r="I612" s="103">
        <f t="shared" ref="I612:J612" si="597">I589+I597+I605+I608+I611</f>
        <v>842814</v>
      </c>
      <c r="J612" s="103">
        <f t="shared" si="597"/>
        <v>999733</v>
      </c>
      <c r="K612" s="96"/>
      <c r="L612" s="97"/>
      <c r="M612" s="97"/>
      <c r="N612" s="97"/>
      <c r="O612" s="97"/>
      <c r="P612" s="97"/>
      <c r="R612" s="103">
        <f t="shared" ref="R612:V612" si="598">R589+R597+R605+R608+R611</f>
        <v>1031446.16</v>
      </c>
      <c r="S612" s="103">
        <f t="shared" si="598"/>
        <v>1064252.7217999999</v>
      </c>
      <c r="T612" s="103">
        <f t="shared" si="598"/>
        <v>1098193.0292539999</v>
      </c>
      <c r="U612" s="103">
        <f t="shared" si="598"/>
        <v>1133309.0180814203</v>
      </c>
      <c r="V612" s="103">
        <f t="shared" si="598"/>
        <v>1169644.2827460566</v>
      </c>
    </row>
    <row r="613" spans="1:22" x14ac:dyDescent="0.2">
      <c r="A613" s="352" t="s">
        <v>762</v>
      </c>
      <c r="B613" s="352"/>
      <c r="C613" s="352"/>
      <c r="D613" s="103">
        <f t="shared" ref="D613:H613" si="599">D567+D612</f>
        <v>1811085.7899999998</v>
      </c>
      <c r="E613" s="103">
        <f t="shared" si="599"/>
        <v>1730443.9500000002</v>
      </c>
      <c r="F613" s="103">
        <f t="shared" si="599"/>
        <v>1941089.4000000001</v>
      </c>
      <c r="G613" s="103">
        <f t="shared" si="599"/>
        <v>2102585.5699999998</v>
      </c>
      <c r="H613" s="103">
        <f t="shared" si="599"/>
        <v>2158840</v>
      </c>
      <c r="I613" s="103">
        <f t="shared" ref="I613:J613" si="600">I567+I612</f>
        <v>1935896</v>
      </c>
      <c r="J613" s="103">
        <f t="shared" si="600"/>
        <v>2234415</v>
      </c>
      <c r="K613" s="96"/>
      <c r="L613" s="97"/>
      <c r="M613" s="97"/>
      <c r="N613" s="97"/>
      <c r="O613" s="97"/>
      <c r="P613" s="97"/>
      <c r="R613" s="103">
        <f t="shared" ref="R613:V613" si="601">R567+R612</f>
        <v>2287443.1100000003</v>
      </c>
      <c r="S613" s="103">
        <f t="shared" si="601"/>
        <v>2320249.6718000001</v>
      </c>
      <c r="T613" s="103">
        <f t="shared" si="601"/>
        <v>2354189.9792539999</v>
      </c>
      <c r="U613" s="103">
        <f t="shared" si="601"/>
        <v>2389305.9680814203</v>
      </c>
      <c r="V613" s="103">
        <f t="shared" si="601"/>
        <v>2425641.2327460567</v>
      </c>
    </row>
    <row r="614" spans="1:22" ht="15" x14ac:dyDescent="0.25">
      <c r="A614" s="349" t="s">
        <v>763</v>
      </c>
      <c r="B614" s="349"/>
      <c r="C614" s="349"/>
      <c r="I614" s="248"/>
      <c r="J614" s="248"/>
      <c r="K614" s="96"/>
      <c r="L614" s="97"/>
      <c r="M614" s="97"/>
      <c r="N614" s="97"/>
      <c r="O614" s="97"/>
      <c r="P614" s="97"/>
      <c r="R614" s="248"/>
      <c r="S614" s="248"/>
      <c r="T614" s="248"/>
      <c r="U614" s="248"/>
      <c r="V614" s="248"/>
    </row>
    <row r="615" spans="1:22" ht="15" x14ac:dyDescent="0.25">
      <c r="A615" s="351" t="s">
        <v>764</v>
      </c>
      <c r="B615" s="351"/>
      <c r="C615" s="351"/>
      <c r="I615" s="248"/>
      <c r="J615" s="248"/>
      <c r="K615" s="96"/>
      <c r="L615" s="97"/>
      <c r="M615" s="97"/>
      <c r="N615" s="97"/>
      <c r="O615" s="97"/>
      <c r="P615" s="97"/>
      <c r="R615" s="248"/>
      <c r="S615" s="248"/>
      <c r="T615" s="248"/>
      <c r="U615" s="248"/>
      <c r="V615" s="248"/>
    </row>
    <row r="616" spans="1:22" ht="15" x14ac:dyDescent="0.25">
      <c r="A616" s="348" t="s">
        <v>2024</v>
      </c>
      <c r="B616" s="348"/>
      <c r="C616" s="348"/>
      <c r="I616" s="248"/>
      <c r="J616" s="248"/>
      <c r="K616" s="96"/>
      <c r="L616" s="97"/>
      <c r="M616" s="97"/>
      <c r="N616" s="97"/>
      <c r="O616" s="97"/>
      <c r="P616" s="97"/>
      <c r="R616" s="248"/>
      <c r="S616" s="248"/>
      <c r="T616" s="248"/>
      <c r="U616" s="248"/>
      <c r="V616" s="248"/>
    </row>
    <row r="617" spans="1:22" ht="15" x14ac:dyDescent="0.25">
      <c r="B617" s="77" t="s">
        <v>2211</v>
      </c>
      <c r="C617" s="77" t="s">
        <v>1883</v>
      </c>
      <c r="D617" s="79">
        <v>0</v>
      </c>
      <c r="E617" s="79">
        <v>0</v>
      </c>
      <c r="F617" s="79">
        <v>5094.7299999999996</v>
      </c>
      <c r="G617" s="79">
        <v>4104.29</v>
      </c>
      <c r="H617" s="79">
        <v>0</v>
      </c>
      <c r="I617" s="248"/>
      <c r="J617" s="248"/>
      <c r="K617" s="96"/>
      <c r="L617" s="97"/>
      <c r="M617" s="97"/>
      <c r="N617" s="97"/>
      <c r="O617" s="97"/>
      <c r="P617" s="97"/>
      <c r="R617" s="248"/>
      <c r="S617" s="248"/>
      <c r="T617" s="248"/>
      <c r="U617" s="248"/>
      <c r="V617" s="248"/>
    </row>
    <row r="618" spans="1:22" ht="15" x14ac:dyDescent="0.25">
      <c r="B618" s="77" t="s">
        <v>765</v>
      </c>
      <c r="C618" s="77" t="s">
        <v>286</v>
      </c>
      <c r="D618" s="79">
        <v>274610.52</v>
      </c>
      <c r="E618" s="79">
        <v>288101.32</v>
      </c>
      <c r="F618" s="79">
        <v>492452.12</v>
      </c>
      <c r="G618" s="79">
        <v>583218.85</v>
      </c>
      <c r="H618" s="79">
        <v>642300</v>
      </c>
      <c r="I618" s="248">
        <v>612751</v>
      </c>
      <c r="J618" s="248">
        <v>668875</v>
      </c>
      <c r="K618" s="96"/>
      <c r="L618" s="97">
        <v>0.03</v>
      </c>
      <c r="M618" s="97">
        <f t="shared" ref="M618:P620" si="602">L618</f>
        <v>0.03</v>
      </c>
      <c r="N618" s="97">
        <f t="shared" si="602"/>
        <v>0.03</v>
      </c>
      <c r="O618" s="97">
        <f t="shared" si="602"/>
        <v>0.03</v>
      </c>
      <c r="P618" s="97">
        <f t="shared" si="602"/>
        <v>0.03</v>
      </c>
      <c r="R618" s="248">
        <f t="shared" ref="R618:R638" si="603">J618*(1+L618)</f>
        <v>688941.25</v>
      </c>
      <c r="S618" s="248">
        <f t="shared" si="558"/>
        <v>709609.48750000005</v>
      </c>
      <c r="T618" s="248">
        <f t="shared" si="559"/>
        <v>730897.77212500002</v>
      </c>
      <c r="U618" s="248">
        <f t="shared" si="560"/>
        <v>752824.70528875</v>
      </c>
      <c r="V618" s="248">
        <f t="shared" si="561"/>
        <v>775409.44644741248</v>
      </c>
    </row>
    <row r="619" spans="1:22" ht="15" x14ac:dyDescent="0.25">
      <c r="B619" s="77" t="s">
        <v>766</v>
      </c>
      <c r="C619" s="77" t="s">
        <v>292</v>
      </c>
      <c r="D619" s="79">
        <v>0</v>
      </c>
      <c r="E619" s="79">
        <v>0</v>
      </c>
      <c r="F619" s="79">
        <v>1470.68</v>
      </c>
      <c r="G619" s="79">
        <v>3108.65</v>
      </c>
      <c r="H619" s="79">
        <v>3900</v>
      </c>
      <c r="I619" s="248">
        <v>7913</v>
      </c>
      <c r="J619" s="248">
        <v>9600</v>
      </c>
      <c r="L619" s="97">
        <v>0</v>
      </c>
      <c r="M619" s="97">
        <v>0</v>
      </c>
      <c r="N619" s="97">
        <v>0</v>
      </c>
      <c r="O619" s="97">
        <f t="shared" si="602"/>
        <v>0</v>
      </c>
      <c r="P619" s="97">
        <f t="shared" si="602"/>
        <v>0</v>
      </c>
      <c r="R619" s="248">
        <f t="shared" si="603"/>
        <v>9600</v>
      </c>
      <c r="S619" s="248">
        <f t="shared" si="558"/>
        <v>9600</v>
      </c>
      <c r="T619" s="248">
        <f t="shared" si="559"/>
        <v>9600</v>
      </c>
      <c r="U619" s="248">
        <f t="shared" si="560"/>
        <v>9600</v>
      </c>
      <c r="V619" s="248">
        <f t="shared" si="561"/>
        <v>9600</v>
      </c>
    </row>
    <row r="620" spans="1:22" ht="15" x14ac:dyDescent="0.25">
      <c r="B620" s="77" t="s">
        <v>767</v>
      </c>
      <c r="C620" s="77" t="s">
        <v>294</v>
      </c>
      <c r="D620" s="79">
        <v>0</v>
      </c>
      <c r="E620" s="79">
        <v>0</v>
      </c>
      <c r="F620" s="79">
        <v>373.21</v>
      </c>
      <c r="G620" s="79">
        <v>851.79</v>
      </c>
      <c r="H620" s="79">
        <v>600</v>
      </c>
      <c r="I620" s="248">
        <v>925</v>
      </c>
      <c r="J620" s="248">
        <v>1200</v>
      </c>
      <c r="K620" s="96"/>
      <c r="L620" s="97">
        <v>0</v>
      </c>
      <c r="M620" s="97">
        <v>0</v>
      </c>
      <c r="N620" s="97">
        <v>0</v>
      </c>
      <c r="O620" s="97">
        <f t="shared" si="602"/>
        <v>0</v>
      </c>
      <c r="P620" s="97">
        <f t="shared" si="602"/>
        <v>0</v>
      </c>
      <c r="R620" s="248">
        <f t="shared" si="603"/>
        <v>1200</v>
      </c>
      <c r="S620" s="248">
        <f t="shared" si="558"/>
        <v>1200</v>
      </c>
      <c r="T620" s="248">
        <f t="shared" si="559"/>
        <v>1200</v>
      </c>
      <c r="U620" s="248">
        <f t="shared" si="560"/>
        <v>1200</v>
      </c>
      <c r="V620" s="248">
        <f t="shared" si="561"/>
        <v>1200</v>
      </c>
    </row>
    <row r="621" spans="1:22" ht="15" x14ac:dyDescent="0.25">
      <c r="B621" s="77" t="s">
        <v>769</v>
      </c>
      <c r="C621" s="77" t="s">
        <v>298</v>
      </c>
      <c r="D621" s="79">
        <v>972.08</v>
      </c>
      <c r="E621" s="79">
        <v>730</v>
      </c>
      <c r="F621" s="79">
        <v>2170</v>
      </c>
      <c r="G621" s="79">
        <v>1938.33</v>
      </c>
      <c r="H621" s="79">
        <v>1710</v>
      </c>
      <c r="I621" s="248">
        <v>0</v>
      </c>
      <c r="J621" s="248">
        <v>1925</v>
      </c>
      <c r="K621" s="96"/>
      <c r="L621" s="97">
        <v>0.02</v>
      </c>
      <c r="M621" s="97">
        <f t="shared" ref="M621:P621" si="604">L621</f>
        <v>0.02</v>
      </c>
      <c r="N621" s="97">
        <f t="shared" si="604"/>
        <v>0.02</v>
      </c>
      <c r="O621" s="97">
        <f t="shared" si="604"/>
        <v>0.02</v>
      </c>
      <c r="P621" s="97">
        <f t="shared" si="604"/>
        <v>0.02</v>
      </c>
      <c r="R621" s="248">
        <f t="shared" si="603"/>
        <v>1963.5</v>
      </c>
      <c r="S621" s="248">
        <f t="shared" si="558"/>
        <v>2002.77</v>
      </c>
      <c r="T621" s="248">
        <f t="shared" si="559"/>
        <v>2042.8253999999999</v>
      </c>
      <c r="U621" s="248">
        <f t="shared" si="560"/>
        <v>2083.681908</v>
      </c>
      <c r="V621" s="248">
        <f t="shared" si="561"/>
        <v>2125.3555461599999</v>
      </c>
    </row>
    <row r="622" spans="1:22" ht="15" x14ac:dyDescent="0.25">
      <c r="B622" s="77" t="s">
        <v>770</v>
      </c>
      <c r="C622" s="77" t="s">
        <v>300</v>
      </c>
      <c r="D622" s="79">
        <v>43.6</v>
      </c>
      <c r="E622" s="79">
        <v>156.30000000000001</v>
      </c>
      <c r="F622" s="79">
        <v>5259.05</v>
      </c>
      <c r="G622" s="79">
        <v>688.36</v>
      </c>
      <c r="H622" s="79">
        <v>1000</v>
      </c>
      <c r="I622" s="248">
        <v>957</v>
      </c>
      <c r="J622" s="248">
        <v>1000</v>
      </c>
      <c r="K622" s="96"/>
      <c r="L622" s="97">
        <v>0.01</v>
      </c>
      <c r="M622" s="97">
        <f t="shared" ref="M622:P622" si="605">L622</f>
        <v>0.01</v>
      </c>
      <c r="N622" s="97">
        <f t="shared" si="605"/>
        <v>0.01</v>
      </c>
      <c r="O622" s="97">
        <f t="shared" si="605"/>
        <v>0.01</v>
      </c>
      <c r="P622" s="97">
        <f t="shared" si="605"/>
        <v>0.01</v>
      </c>
      <c r="R622" s="248">
        <f t="shared" si="603"/>
        <v>1010</v>
      </c>
      <c r="S622" s="248">
        <f t="shared" si="558"/>
        <v>1020.1</v>
      </c>
      <c r="T622" s="248">
        <f t="shared" si="559"/>
        <v>1030.3009999999999</v>
      </c>
      <c r="U622" s="248">
        <f t="shared" si="560"/>
        <v>1040.60401</v>
      </c>
      <c r="V622" s="248">
        <f t="shared" si="561"/>
        <v>1051.0100500999999</v>
      </c>
    </row>
    <row r="623" spans="1:22" ht="25.5" x14ac:dyDescent="0.25">
      <c r="B623" s="77" t="s">
        <v>771</v>
      </c>
      <c r="C623" s="77" t="s">
        <v>302</v>
      </c>
      <c r="D623" s="79">
        <v>349.45</v>
      </c>
      <c r="E623" s="79">
        <v>1097.45</v>
      </c>
      <c r="F623" s="79">
        <v>703.67</v>
      </c>
      <c r="G623" s="79">
        <v>800.54</v>
      </c>
      <c r="H623" s="79">
        <v>1260</v>
      </c>
      <c r="I623" s="248">
        <v>910</v>
      </c>
      <c r="J623" s="248">
        <v>1286</v>
      </c>
      <c r="K623" s="96"/>
      <c r="L623" s="97">
        <v>0.01</v>
      </c>
      <c r="M623" s="97">
        <f t="shared" ref="M623:P623" si="606">L623</f>
        <v>0.01</v>
      </c>
      <c r="N623" s="97">
        <f t="shared" si="606"/>
        <v>0.01</v>
      </c>
      <c r="O623" s="97">
        <f t="shared" si="606"/>
        <v>0.01</v>
      </c>
      <c r="P623" s="97">
        <f t="shared" si="606"/>
        <v>0.01</v>
      </c>
      <c r="R623" s="248">
        <f t="shared" si="603"/>
        <v>1298.8599999999999</v>
      </c>
      <c r="S623" s="248">
        <f t="shared" si="558"/>
        <v>1311.8485999999998</v>
      </c>
      <c r="T623" s="248">
        <f t="shared" si="559"/>
        <v>1324.9670859999999</v>
      </c>
      <c r="U623" s="248">
        <f t="shared" si="560"/>
        <v>1338.2167568599998</v>
      </c>
      <c r="V623" s="248">
        <f t="shared" si="561"/>
        <v>1351.5989244285997</v>
      </c>
    </row>
    <row r="624" spans="1:22" ht="25.5" x14ac:dyDescent="0.25">
      <c r="B624" s="77" t="s">
        <v>772</v>
      </c>
      <c r="C624" s="77" t="s">
        <v>304</v>
      </c>
      <c r="D624" s="79">
        <v>997.42</v>
      </c>
      <c r="E624" s="79">
        <v>403.52</v>
      </c>
      <c r="F624" s="79">
        <v>1961.91</v>
      </c>
      <c r="G624" s="79">
        <v>1638.68</v>
      </c>
      <c r="H624" s="79">
        <v>1850</v>
      </c>
      <c r="I624" s="248">
        <v>2420</v>
      </c>
      <c r="J624" s="248">
        <v>3257</v>
      </c>
      <c r="K624" s="96"/>
      <c r="L624" s="97">
        <v>0.01</v>
      </c>
      <c r="M624" s="97">
        <f t="shared" ref="M624:P624" si="607">L624</f>
        <v>0.01</v>
      </c>
      <c r="N624" s="97">
        <f t="shared" si="607"/>
        <v>0.01</v>
      </c>
      <c r="O624" s="97">
        <f t="shared" si="607"/>
        <v>0.01</v>
      </c>
      <c r="P624" s="97">
        <f t="shared" si="607"/>
        <v>0.01</v>
      </c>
      <c r="R624" s="248">
        <f t="shared" si="603"/>
        <v>3289.57</v>
      </c>
      <c r="S624" s="248">
        <f t="shared" si="558"/>
        <v>3322.4657000000002</v>
      </c>
      <c r="T624" s="248">
        <f t="shared" si="559"/>
        <v>3355.6903570000004</v>
      </c>
      <c r="U624" s="248">
        <f t="shared" si="560"/>
        <v>3389.2472605700004</v>
      </c>
      <c r="V624" s="248">
        <f t="shared" si="561"/>
        <v>3423.1397331757003</v>
      </c>
    </row>
    <row r="625" spans="1:22" ht="25.5" x14ac:dyDescent="0.25">
      <c r="B625" s="77" t="s">
        <v>773</v>
      </c>
      <c r="C625" s="77" t="s">
        <v>306</v>
      </c>
      <c r="D625" s="79">
        <v>23973.18</v>
      </c>
      <c r="E625" s="79">
        <v>23922.43</v>
      </c>
      <c r="F625" s="79">
        <v>47824.7</v>
      </c>
      <c r="G625" s="79">
        <v>35524.07</v>
      </c>
      <c r="H625" s="79">
        <v>48710</v>
      </c>
      <c r="I625" s="248">
        <v>69711</v>
      </c>
      <c r="J625" s="248">
        <v>91973</v>
      </c>
      <c r="K625" s="96"/>
      <c r="L625" s="97">
        <v>0.05</v>
      </c>
      <c r="M625" s="97">
        <f t="shared" ref="M625:P625" si="608">L625</f>
        <v>0.05</v>
      </c>
      <c r="N625" s="97">
        <f t="shared" si="608"/>
        <v>0.05</v>
      </c>
      <c r="O625" s="97">
        <f t="shared" si="608"/>
        <v>0.05</v>
      </c>
      <c r="P625" s="97">
        <f t="shared" si="608"/>
        <v>0.05</v>
      </c>
      <c r="R625" s="248">
        <f t="shared" si="603"/>
        <v>96571.650000000009</v>
      </c>
      <c r="S625" s="248">
        <f t="shared" si="558"/>
        <v>101400.23250000001</v>
      </c>
      <c r="T625" s="248">
        <f t="shared" si="559"/>
        <v>106470.24412500001</v>
      </c>
      <c r="U625" s="248">
        <f t="shared" si="560"/>
        <v>111793.75633125001</v>
      </c>
      <c r="V625" s="248">
        <f t="shared" si="561"/>
        <v>117383.44414781252</v>
      </c>
    </row>
    <row r="626" spans="1:22" ht="25.5" x14ac:dyDescent="0.25">
      <c r="B626" s="77" t="s">
        <v>1971</v>
      </c>
      <c r="C626" s="77" t="s">
        <v>1865</v>
      </c>
      <c r="D626" s="79">
        <v>1000</v>
      </c>
      <c r="E626" s="79">
        <v>657.74</v>
      </c>
      <c r="F626" s="79">
        <v>5280.96</v>
      </c>
      <c r="G626" s="79">
        <v>553.57000000000005</v>
      </c>
      <c r="H626" s="79">
        <v>1500</v>
      </c>
      <c r="I626" s="248">
        <v>2081</v>
      </c>
      <c r="J626" s="248">
        <v>4000</v>
      </c>
      <c r="K626" s="96"/>
      <c r="L626" s="97">
        <v>0</v>
      </c>
      <c r="M626" s="97">
        <f t="shared" ref="M626:P626" si="609">L626</f>
        <v>0</v>
      </c>
      <c r="N626" s="97">
        <f t="shared" si="609"/>
        <v>0</v>
      </c>
      <c r="O626" s="97">
        <f t="shared" si="609"/>
        <v>0</v>
      </c>
      <c r="P626" s="97">
        <f t="shared" si="609"/>
        <v>0</v>
      </c>
      <c r="R626" s="248">
        <f t="shared" si="603"/>
        <v>4000</v>
      </c>
      <c r="S626" s="248">
        <f t="shared" si="558"/>
        <v>4000</v>
      </c>
      <c r="T626" s="248">
        <f t="shared" si="559"/>
        <v>4000</v>
      </c>
      <c r="U626" s="248">
        <f t="shared" si="560"/>
        <v>4000</v>
      </c>
      <c r="V626" s="248">
        <f t="shared" si="561"/>
        <v>4000</v>
      </c>
    </row>
    <row r="627" spans="1:22" ht="25.5" x14ac:dyDescent="0.25">
      <c r="B627" s="77" t="s">
        <v>774</v>
      </c>
      <c r="C627" s="77" t="s">
        <v>308</v>
      </c>
      <c r="D627" s="79">
        <v>686.03</v>
      </c>
      <c r="E627" s="79">
        <v>934.7</v>
      </c>
      <c r="F627" s="79">
        <v>2309.54</v>
      </c>
      <c r="G627" s="79">
        <v>1545.61</v>
      </c>
      <c r="H627" s="79">
        <v>800</v>
      </c>
      <c r="I627" s="248">
        <v>692</v>
      </c>
      <c r="J627" s="248">
        <v>0</v>
      </c>
      <c r="K627" s="96"/>
      <c r="L627" s="97">
        <v>0.01</v>
      </c>
      <c r="M627" s="97">
        <f t="shared" ref="M627:P627" si="610">L627</f>
        <v>0.01</v>
      </c>
      <c r="N627" s="97">
        <f t="shared" si="610"/>
        <v>0.01</v>
      </c>
      <c r="O627" s="97">
        <f t="shared" si="610"/>
        <v>0.01</v>
      </c>
      <c r="P627" s="97">
        <f t="shared" si="610"/>
        <v>0.01</v>
      </c>
      <c r="R627" s="248">
        <f t="shared" si="603"/>
        <v>0</v>
      </c>
      <c r="S627" s="248">
        <f t="shared" si="558"/>
        <v>0</v>
      </c>
      <c r="T627" s="248">
        <f t="shared" si="559"/>
        <v>0</v>
      </c>
      <c r="U627" s="248">
        <f t="shared" si="560"/>
        <v>0</v>
      </c>
      <c r="V627" s="248">
        <f t="shared" si="561"/>
        <v>0</v>
      </c>
    </row>
    <row r="628" spans="1:22" ht="15" x14ac:dyDescent="0.25">
      <c r="B628" s="77" t="s">
        <v>775</v>
      </c>
      <c r="C628" s="77" t="s">
        <v>1897</v>
      </c>
      <c r="D628" s="79">
        <v>0</v>
      </c>
      <c r="E628" s="79">
        <v>-1105.83</v>
      </c>
      <c r="F628" s="79">
        <v>0</v>
      </c>
      <c r="G628" s="79">
        <v>0</v>
      </c>
      <c r="H628" s="79">
        <v>0</v>
      </c>
      <c r="I628" s="248"/>
      <c r="J628" s="248"/>
      <c r="L628" s="97">
        <v>0.01</v>
      </c>
      <c r="M628" s="97">
        <f t="shared" ref="M628:P628" si="611">L628</f>
        <v>0.01</v>
      </c>
      <c r="N628" s="97">
        <f t="shared" si="611"/>
        <v>0.01</v>
      </c>
      <c r="O628" s="97">
        <f t="shared" si="611"/>
        <v>0.01</v>
      </c>
      <c r="P628" s="97">
        <f t="shared" si="611"/>
        <v>0.01</v>
      </c>
      <c r="R628" s="248">
        <f t="shared" si="603"/>
        <v>0</v>
      </c>
      <c r="S628" s="248">
        <f t="shared" si="558"/>
        <v>0</v>
      </c>
      <c r="T628" s="248">
        <f t="shared" si="559"/>
        <v>0</v>
      </c>
      <c r="U628" s="248">
        <f t="shared" si="560"/>
        <v>0</v>
      </c>
      <c r="V628" s="248">
        <f t="shared" si="561"/>
        <v>0</v>
      </c>
    </row>
    <row r="629" spans="1:22" ht="15" x14ac:dyDescent="0.25">
      <c r="B629" s="77" t="s">
        <v>776</v>
      </c>
      <c r="C629" s="77" t="s">
        <v>1899</v>
      </c>
      <c r="D629" s="79">
        <v>24939.79</v>
      </c>
      <c r="E629" s="79">
        <v>27153.72</v>
      </c>
      <c r="F629" s="79">
        <v>73862.34</v>
      </c>
      <c r="G629" s="79">
        <v>97829.4</v>
      </c>
      <c r="H629" s="79">
        <v>109230</v>
      </c>
      <c r="I629" s="248">
        <v>105164</v>
      </c>
      <c r="J629" s="248">
        <v>116710</v>
      </c>
      <c r="K629" s="96"/>
      <c r="L629" s="97">
        <v>0.05</v>
      </c>
      <c r="M629" s="97">
        <f t="shared" ref="M629:P629" si="612">L629</f>
        <v>0.05</v>
      </c>
      <c r="N629" s="97">
        <f t="shared" si="612"/>
        <v>0.05</v>
      </c>
      <c r="O629" s="97">
        <f t="shared" si="612"/>
        <v>0.05</v>
      </c>
      <c r="P629" s="97">
        <f t="shared" si="612"/>
        <v>0.05</v>
      </c>
      <c r="R629" s="248">
        <f t="shared" si="603"/>
        <v>122545.5</v>
      </c>
      <c r="S629" s="248">
        <f t="shared" si="558"/>
        <v>128672.77500000001</v>
      </c>
      <c r="T629" s="248">
        <f t="shared" si="559"/>
        <v>135106.41375000001</v>
      </c>
      <c r="U629" s="248">
        <f t="shared" si="560"/>
        <v>141861.73443750001</v>
      </c>
      <c r="V629" s="248">
        <f t="shared" si="561"/>
        <v>148954.82115937502</v>
      </c>
    </row>
    <row r="630" spans="1:22" ht="15" x14ac:dyDescent="0.25">
      <c r="B630" s="77" t="s">
        <v>777</v>
      </c>
      <c r="C630" s="77" t="s">
        <v>312</v>
      </c>
      <c r="D630" s="79">
        <v>48</v>
      </c>
      <c r="E630" s="79">
        <v>0</v>
      </c>
      <c r="F630" s="79">
        <v>192</v>
      </c>
      <c r="G630" s="79">
        <v>192</v>
      </c>
      <c r="H630" s="79">
        <v>0</v>
      </c>
      <c r="I630" s="248">
        <v>96</v>
      </c>
      <c r="J630" s="248">
        <v>0</v>
      </c>
      <c r="K630" s="96"/>
      <c r="L630" s="97">
        <v>0.01</v>
      </c>
      <c r="M630" s="97">
        <f t="shared" ref="M630:P630" si="613">L630</f>
        <v>0.01</v>
      </c>
      <c r="N630" s="97">
        <f t="shared" si="613"/>
        <v>0.01</v>
      </c>
      <c r="O630" s="97">
        <f t="shared" si="613"/>
        <v>0.01</v>
      </c>
      <c r="P630" s="97">
        <f t="shared" si="613"/>
        <v>0.01</v>
      </c>
      <c r="R630" s="248">
        <f t="shared" si="603"/>
        <v>0</v>
      </c>
      <c r="S630" s="248">
        <f t="shared" si="558"/>
        <v>0</v>
      </c>
      <c r="T630" s="248">
        <f t="shared" si="559"/>
        <v>0</v>
      </c>
      <c r="U630" s="248">
        <f t="shared" si="560"/>
        <v>0</v>
      </c>
      <c r="V630" s="248">
        <f t="shared" si="561"/>
        <v>0</v>
      </c>
    </row>
    <row r="631" spans="1:22" ht="15" x14ac:dyDescent="0.25">
      <c r="B631" s="77" t="s">
        <v>778</v>
      </c>
      <c r="C631" s="77" t="s">
        <v>314</v>
      </c>
      <c r="D631" s="79">
        <v>466.75</v>
      </c>
      <c r="E631" s="79">
        <v>368.7</v>
      </c>
      <c r="F631" s="79">
        <v>603.79</v>
      </c>
      <c r="G631" s="79">
        <v>448.18</v>
      </c>
      <c r="H631" s="79">
        <v>670</v>
      </c>
      <c r="I631" s="248">
        <v>717</v>
      </c>
      <c r="J631" s="248">
        <v>759</v>
      </c>
      <c r="L631" s="97">
        <v>0.01</v>
      </c>
      <c r="M631" s="97">
        <f t="shared" ref="M631:P631" si="614">L631</f>
        <v>0.01</v>
      </c>
      <c r="N631" s="97">
        <f t="shared" si="614"/>
        <v>0.01</v>
      </c>
      <c r="O631" s="97">
        <f t="shared" si="614"/>
        <v>0.01</v>
      </c>
      <c r="P631" s="97">
        <f t="shared" si="614"/>
        <v>0.01</v>
      </c>
      <c r="R631" s="248">
        <f t="shared" si="603"/>
        <v>766.59</v>
      </c>
      <c r="S631" s="248">
        <f t="shared" si="558"/>
        <v>774.2559</v>
      </c>
      <c r="T631" s="248">
        <f t="shared" si="559"/>
        <v>781.99845900000003</v>
      </c>
      <c r="U631" s="248">
        <f t="shared" si="560"/>
        <v>789.81844359000002</v>
      </c>
      <c r="V631" s="248">
        <f t="shared" si="561"/>
        <v>797.71662802590004</v>
      </c>
    </row>
    <row r="632" spans="1:22" ht="15" x14ac:dyDescent="0.25">
      <c r="B632" s="77" t="s">
        <v>779</v>
      </c>
      <c r="C632" s="77" t="s">
        <v>316</v>
      </c>
      <c r="D632" s="79">
        <v>28.23</v>
      </c>
      <c r="E632" s="79">
        <v>439.77</v>
      </c>
      <c r="F632" s="79">
        <v>1804.38</v>
      </c>
      <c r="G632" s="79">
        <v>397.07</v>
      </c>
      <c r="H632" s="79">
        <v>1160</v>
      </c>
      <c r="I632" s="248">
        <v>79</v>
      </c>
      <c r="J632" s="248">
        <v>1152</v>
      </c>
      <c r="K632" s="96"/>
      <c r="L632" s="97">
        <v>0.01</v>
      </c>
      <c r="M632" s="97">
        <f t="shared" ref="M632:P632" si="615">L632</f>
        <v>0.01</v>
      </c>
      <c r="N632" s="97">
        <f t="shared" si="615"/>
        <v>0.01</v>
      </c>
      <c r="O632" s="97">
        <f t="shared" si="615"/>
        <v>0.01</v>
      </c>
      <c r="P632" s="97">
        <f t="shared" si="615"/>
        <v>0.01</v>
      </c>
      <c r="R632" s="248">
        <f t="shared" si="603"/>
        <v>1163.52</v>
      </c>
      <c r="S632" s="248">
        <f t="shared" si="558"/>
        <v>1175.1551999999999</v>
      </c>
      <c r="T632" s="248">
        <f t="shared" si="559"/>
        <v>1186.9067519999999</v>
      </c>
      <c r="U632" s="248">
        <f t="shared" si="560"/>
        <v>1198.7758195199999</v>
      </c>
      <c r="V632" s="248">
        <f t="shared" si="561"/>
        <v>1210.7635777152</v>
      </c>
    </row>
    <row r="633" spans="1:22" ht="15" x14ac:dyDescent="0.25">
      <c r="B633" s="77" t="s">
        <v>780</v>
      </c>
      <c r="C633" s="77" t="s">
        <v>2026</v>
      </c>
      <c r="D633" s="79">
        <v>3841.11</v>
      </c>
      <c r="E633" s="79">
        <v>4148.93</v>
      </c>
      <c r="F633" s="79">
        <v>7099.01</v>
      </c>
      <c r="G633" s="79">
        <v>8549.69</v>
      </c>
      <c r="H633" s="79">
        <v>9390</v>
      </c>
      <c r="I633" s="248">
        <v>8695</v>
      </c>
      <c r="J633" s="248">
        <v>9889</v>
      </c>
      <c r="K633" s="96"/>
      <c r="L633" s="97">
        <v>0.01</v>
      </c>
      <c r="M633" s="97">
        <f t="shared" ref="M633:P633" si="616">L633</f>
        <v>0.01</v>
      </c>
      <c r="N633" s="97">
        <f t="shared" si="616"/>
        <v>0.01</v>
      </c>
      <c r="O633" s="97">
        <f t="shared" si="616"/>
        <v>0.01</v>
      </c>
      <c r="P633" s="97">
        <f t="shared" si="616"/>
        <v>0.01</v>
      </c>
      <c r="R633" s="248">
        <f t="shared" si="603"/>
        <v>9987.89</v>
      </c>
      <c r="S633" s="248">
        <f t="shared" si="558"/>
        <v>10087.768899999999</v>
      </c>
      <c r="T633" s="248">
        <f t="shared" si="559"/>
        <v>10188.646589</v>
      </c>
      <c r="U633" s="248">
        <f t="shared" si="560"/>
        <v>10290.53305489</v>
      </c>
      <c r="V633" s="248">
        <f t="shared" si="561"/>
        <v>10393.4383854389</v>
      </c>
    </row>
    <row r="634" spans="1:22" ht="15" x14ac:dyDescent="0.25">
      <c r="B634" s="77" t="s">
        <v>1972</v>
      </c>
      <c r="C634" s="77" t="s">
        <v>319</v>
      </c>
      <c r="D634" s="79">
        <v>7441.54</v>
      </c>
      <c r="E634" s="79">
        <v>0</v>
      </c>
      <c r="F634" s="79">
        <v>0</v>
      </c>
      <c r="G634" s="79">
        <v>0</v>
      </c>
      <c r="H634" s="79">
        <v>0</v>
      </c>
      <c r="I634" s="248"/>
      <c r="J634" s="248"/>
      <c r="K634" s="96"/>
      <c r="L634" s="97">
        <v>0.01</v>
      </c>
      <c r="M634" s="97">
        <f t="shared" ref="M634:P634" si="617">L634</f>
        <v>0.01</v>
      </c>
      <c r="N634" s="97">
        <f t="shared" si="617"/>
        <v>0.01</v>
      </c>
      <c r="O634" s="97">
        <f t="shared" si="617"/>
        <v>0.01</v>
      </c>
      <c r="P634" s="97">
        <f t="shared" si="617"/>
        <v>0.01</v>
      </c>
      <c r="R634" s="248">
        <f t="shared" si="603"/>
        <v>0</v>
      </c>
      <c r="S634" s="248">
        <f t="shared" si="558"/>
        <v>0</v>
      </c>
      <c r="T634" s="248">
        <f t="shared" si="559"/>
        <v>0</v>
      </c>
      <c r="U634" s="248">
        <f t="shared" si="560"/>
        <v>0</v>
      </c>
      <c r="V634" s="248">
        <f t="shared" si="561"/>
        <v>0</v>
      </c>
    </row>
    <row r="635" spans="1:22" ht="15" x14ac:dyDescent="0.25">
      <c r="B635" s="77" t="s">
        <v>781</v>
      </c>
      <c r="C635" s="77" t="s">
        <v>321</v>
      </c>
      <c r="D635" s="79">
        <v>343.91</v>
      </c>
      <c r="E635" s="79">
        <v>408.67</v>
      </c>
      <c r="F635" s="79">
        <v>926.76</v>
      </c>
      <c r="G635" s="79">
        <v>1081.95</v>
      </c>
      <c r="H635" s="79">
        <v>1170</v>
      </c>
      <c r="I635" s="248">
        <v>1219</v>
      </c>
      <c r="J635" s="248">
        <v>1228</v>
      </c>
      <c r="K635" s="96"/>
      <c r="L635" s="97">
        <v>0.01</v>
      </c>
      <c r="M635" s="97">
        <f t="shared" ref="M635:P635" si="618">L635</f>
        <v>0.01</v>
      </c>
      <c r="N635" s="97">
        <f t="shared" si="618"/>
        <v>0.01</v>
      </c>
      <c r="O635" s="97">
        <f t="shared" si="618"/>
        <v>0.01</v>
      </c>
      <c r="P635" s="97">
        <f t="shared" si="618"/>
        <v>0.01</v>
      </c>
      <c r="R635" s="248">
        <f t="shared" si="603"/>
        <v>1240.28</v>
      </c>
      <c r="S635" s="248">
        <f t="shared" si="558"/>
        <v>1252.6828</v>
      </c>
      <c r="T635" s="248">
        <f t="shared" si="559"/>
        <v>1265.2096280000001</v>
      </c>
      <c r="U635" s="248">
        <f t="shared" si="560"/>
        <v>1277.8617242800001</v>
      </c>
      <c r="V635" s="248">
        <f t="shared" si="561"/>
        <v>1290.6403415228001</v>
      </c>
    </row>
    <row r="636" spans="1:22" ht="15" x14ac:dyDescent="0.25">
      <c r="B636" s="77" t="s">
        <v>782</v>
      </c>
      <c r="C636" s="77" t="s">
        <v>323</v>
      </c>
      <c r="D636" s="79">
        <v>26.95</v>
      </c>
      <c r="E636" s="79">
        <v>0</v>
      </c>
      <c r="F636" s="79">
        <v>107.8</v>
      </c>
      <c r="G636" s="79">
        <v>127.8</v>
      </c>
      <c r="H636" s="79">
        <v>0</v>
      </c>
      <c r="I636" s="248">
        <v>64</v>
      </c>
      <c r="J636" s="248">
        <v>0</v>
      </c>
      <c r="K636" s="96"/>
      <c r="L636" s="97">
        <v>0.01</v>
      </c>
      <c r="M636" s="97">
        <f t="shared" ref="M636:P636" si="619">L636</f>
        <v>0.01</v>
      </c>
      <c r="N636" s="97">
        <f t="shared" si="619"/>
        <v>0.01</v>
      </c>
      <c r="O636" s="97">
        <f t="shared" si="619"/>
        <v>0.01</v>
      </c>
      <c r="P636" s="97">
        <f t="shared" si="619"/>
        <v>0.01</v>
      </c>
      <c r="R636" s="248">
        <f t="shared" si="603"/>
        <v>0</v>
      </c>
      <c r="S636" s="248">
        <f t="shared" si="558"/>
        <v>0</v>
      </c>
      <c r="T636" s="248">
        <f t="shared" si="559"/>
        <v>0</v>
      </c>
      <c r="U636" s="248">
        <f t="shared" si="560"/>
        <v>0</v>
      </c>
      <c r="V636" s="248">
        <f t="shared" si="561"/>
        <v>0</v>
      </c>
    </row>
    <row r="637" spans="1:22" ht="15" x14ac:dyDescent="0.25">
      <c r="B637" s="77" t="s">
        <v>783</v>
      </c>
      <c r="C637" s="77" t="s">
        <v>325</v>
      </c>
      <c r="D637" s="79">
        <v>1500</v>
      </c>
      <c r="E637" s="79">
        <v>0</v>
      </c>
      <c r="F637" s="79">
        <v>0</v>
      </c>
      <c r="G637" s="79">
        <v>2000</v>
      </c>
      <c r="H637" s="79">
        <v>1500</v>
      </c>
      <c r="I637" s="248">
        <v>1000</v>
      </c>
      <c r="J637" s="248">
        <v>1500</v>
      </c>
      <c r="K637" s="96"/>
      <c r="L637" s="97">
        <v>0.01</v>
      </c>
      <c r="M637" s="97">
        <f t="shared" ref="M637:P637" si="620">L637</f>
        <v>0.01</v>
      </c>
      <c r="N637" s="97">
        <f t="shared" si="620"/>
        <v>0.01</v>
      </c>
      <c r="O637" s="97">
        <f t="shared" si="620"/>
        <v>0.01</v>
      </c>
      <c r="P637" s="97">
        <f t="shared" si="620"/>
        <v>0.01</v>
      </c>
      <c r="R637" s="248">
        <f t="shared" si="603"/>
        <v>1515</v>
      </c>
      <c r="S637" s="248">
        <f t="shared" si="558"/>
        <v>1530.15</v>
      </c>
      <c r="T637" s="248">
        <f t="shared" si="559"/>
        <v>1545.4515000000001</v>
      </c>
      <c r="U637" s="248">
        <f t="shared" si="560"/>
        <v>1560.9060150000003</v>
      </c>
      <c r="V637" s="248">
        <f t="shared" si="561"/>
        <v>1576.5150751500003</v>
      </c>
    </row>
    <row r="638" spans="1:22" ht="15" x14ac:dyDescent="0.25">
      <c r="B638" s="77" t="s">
        <v>784</v>
      </c>
      <c r="C638" s="77" t="s">
        <v>327</v>
      </c>
      <c r="D638" s="79">
        <v>281</v>
      </c>
      <c r="E638" s="79">
        <v>518.49</v>
      </c>
      <c r="F638" s="79">
        <v>2984.85</v>
      </c>
      <c r="G638" s="79">
        <v>0</v>
      </c>
      <c r="H638" s="79">
        <v>0</v>
      </c>
      <c r="I638" s="248"/>
      <c r="J638" s="248"/>
      <c r="K638" s="96"/>
      <c r="L638" s="97">
        <v>0.01</v>
      </c>
      <c r="M638" s="97">
        <f t="shared" ref="M638:P638" si="621">L638</f>
        <v>0.01</v>
      </c>
      <c r="N638" s="97">
        <f t="shared" si="621"/>
        <v>0.01</v>
      </c>
      <c r="O638" s="97">
        <f t="shared" si="621"/>
        <v>0.01</v>
      </c>
      <c r="P638" s="97">
        <f t="shared" si="621"/>
        <v>0.01</v>
      </c>
      <c r="R638" s="248">
        <f t="shared" si="603"/>
        <v>0</v>
      </c>
      <c r="S638" s="248">
        <f t="shared" si="558"/>
        <v>0</v>
      </c>
      <c r="T638" s="248">
        <f t="shared" si="559"/>
        <v>0</v>
      </c>
      <c r="U638" s="248">
        <f t="shared" si="560"/>
        <v>0</v>
      </c>
      <c r="V638" s="248">
        <f t="shared" si="561"/>
        <v>0</v>
      </c>
    </row>
    <row r="639" spans="1:22" x14ac:dyDescent="0.2">
      <c r="A639" s="350" t="s">
        <v>2027</v>
      </c>
      <c r="B639" s="350"/>
      <c r="C639" s="350"/>
      <c r="D639" s="102">
        <f t="shared" ref="D639:J639" si="622">SUM(D617:D638)</f>
        <v>341549.55999999994</v>
      </c>
      <c r="E639" s="102">
        <f t="shared" si="622"/>
        <v>347935.91</v>
      </c>
      <c r="F639" s="102">
        <f t="shared" si="622"/>
        <v>652481.5</v>
      </c>
      <c r="G639" s="102">
        <f t="shared" si="622"/>
        <v>744598.83</v>
      </c>
      <c r="H639" s="102">
        <f t="shared" si="622"/>
        <v>826750</v>
      </c>
      <c r="I639" s="102">
        <f t="shared" si="622"/>
        <v>815394</v>
      </c>
      <c r="J639" s="102">
        <f t="shared" si="622"/>
        <v>914354</v>
      </c>
      <c r="K639" s="96"/>
      <c r="L639" s="97"/>
      <c r="M639" s="97"/>
      <c r="N639" s="97"/>
      <c r="O639" s="97"/>
      <c r="P639" s="97"/>
      <c r="R639" s="102">
        <f t="shared" ref="R639:V639" si="623">SUM(R617:R638)</f>
        <v>945093.61</v>
      </c>
      <c r="S639" s="102">
        <f t="shared" si="623"/>
        <v>976959.6921000001</v>
      </c>
      <c r="T639" s="102">
        <f t="shared" si="623"/>
        <v>1009996.4267709999</v>
      </c>
      <c r="U639" s="102">
        <f t="shared" si="623"/>
        <v>1044249.8410502099</v>
      </c>
      <c r="V639" s="102">
        <f t="shared" si="623"/>
        <v>1079767.8900163174</v>
      </c>
    </row>
    <row r="640" spans="1:22" ht="15" x14ac:dyDescent="0.25">
      <c r="A640" s="348" t="s">
        <v>2020</v>
      </c>
      <c r="B640" s="348"/>
      <c r="C640" s="348"/>
      <c r="I640" s="248"/>
      <c r="J640" s="248"/>
      <c r="L640" s="97"/>
      <c r="M640" s="97"/>
      <c r="N640" s="97"/>
      <c r="O640" s="97"/>
      <c r="P640" s="97"/>
      <c r="R640" s="248"/>
      <c r="S640" s="248"/>
      <c r="T640" s="248"/>
      <c r="U640" s="248"/>
      <c r="V640" s="248"/>
    </row>
    <row r="641" spans="1:22" ht="15" x14ac:dyDescent="0.25">
      <c r="B641" s="77" t="s">
        <v>785</v>
      </c>
      <c r="C641" s="77" t="s">
        <v>262</v>
      </c>
      <c r="D641" s="79">
        <v>2530.58</v>
      </c>
      <c r="E641" s="79">
        <v>2742.14</v>
      </c>
      <c r="F641" s="79">
        <v>6356.55</v>
      </c>
      <c r="G641" s="79">
        <v>4129.34</v>
      </c>
      <c r="H641" s="79">
        <v>3500</v>
      </c>
      <c r="I641" s="248">
        <v>2572</v>
      </c>
      <c r="J641" s="248">
        <v>2100</v>
      </c>
      <c r="K641" s="96"/>
      <c r="L641" s="97">
        <v>0.01</v>
      </c>
      <c r="M641" s="97">
        <f t="shared" ref="M641:P641" si="624">L641</f>
        <v>0.01</v>
      </c>
      <c r="N641" s="97">
        <f t="shared" si="624"/>
        <v>0.01</v>
      </c>
      <c r="O641" s="97">
        <f t="shared" si="624"/>
        <v>0.01</v>
      </c>
      <c r="P641" s="97">
        <f t="shared" si="624"/>
        <v>0.01</v>
      </c>
      <c r="R641" s="248">
        <f t="shared" ref="R641:R646" si="625">J641*(1+L641)</f>
        <v>2121</v>
      </c>
      <c r="S641" s="248">
        <f t="shared" si="558"/>
        <v>2142.21</v>
      </c>
      <c r="T641" s="248">
        <f t="shared" si="559"/>
        <v>2163.6321000000003</v>
      </c>
      <c r="U641" s="248">
        <f t="shared" si="560"/>
        <v>2185.2684210000002</v>
      </c>
      <c r="V641" s="248">
        <f t="shared" si="561"/>
        <v>2207.1211052100002</v>
      </c>
    </row>
    <row r="642" spans="1:22" ht="15" x14ac:dyDescent="0.25">
      <c r="B642" s="77" t="s">
        <v>786</v>
      </c>
      <c r="C642" s="77" t="s">
        <v>787</v>
      </c>
      <c r="D642" s="79">
        <v>0</v>
      </c>
      <c r="E642" s="79">
        <v>0</v>
      </c>
      <c r="F642" s="79">
        <v>0</v>
      </c>
      <c r="G642" s="79">
        <v>13.28</v>
      </c>
      <c r="H642" s="79">
        <v>0</v>
      </c>
      <c r="I642" s="248">
        <v>159</v>
      </c>
      <c r="J642" s="248">
        <v>200</v>
      </c>
      <c r="K642" s="96"/>
      <c r="L642" s="97">
        <v>0.01</v>
      </c>
      <c r="M642" s="97">
        <f t="shared" ref="M642:P642" si="626">L642</f>
        <v>0.01</v>
      </c>
      <c r="N642" s="97">
        <f t="shared" si="626"/>
        <v>0.01</v>
      </c>
      <c r="O642" s="97">
        <f t="shared" si="626"/>
        <v>0.01</v>
      </c>
      <c r="P642" s="97">
        <f t="shared" si="626"/>
        <v>0.01</v>
      </c>
      <c r="R642" s="248">
        <f t="shared" si="625"/>
        <v>202</v>
      </c>
      <c r="S642" s="248">
        <f t="shared" si="558"/>
        <v>204.02</v>
      </c>
      <c r="T642" s="248">
        <f t="shared" si="559"/>
        <v>206.06020000000001</v>
      </c>
      <c r="U642" s="248">
        <f t="shared" si="560"/>
        <v>208.120802</v>
      </c>
      <c r="V642" s="248">
        <f t="shared" si="561"/>
        <v>210.20201001999999</v>
      </c>
    </row>
    <row r="643" spans="1:22" ht="15" x14ac:dyDescent="0.25">
      <c r="B643" s="77" t="s">
        <v>788</v>
      </c>
      <c r="C643" s="77" t="s">
        <v>330</v>
      </c>
      <c r="D643" s="79">
        <v>0</v>
      </c>
      <c r="E643" s="79">
        <v>0</v>
      </c>
      <c r="F643" s="79">
        <v>1570.02</v>
      </c>
      <c r="G643" s="79">
        <v>1005.1</v>
      </c>
      <c r="H643" s="79">
        <v>0</v>
      </c>
      <c r="I643" s="248"/>
      <c r="J643" s="248"/>
      <c r="L643" s="97">
        <v>0.01</v>
      </c>
      <c r="M643" s="97">
        <f t="shared" ref="M643:P643" si="627">L643</f>
        <v>0.01</v>
      </c>
      <c r="N643" s="97">
        <f t="shared" si="627"/>
        <v>0.01</v>
      </c>
      <c r="O643" s="97">
        <f t="shared" si="627"/>
        <v>0.01</v>
      </c>
      <c r="P643" s="97">
        <f t="shared" si="627"/>
        <v>0.01</v>
      </c>
      <c r="R643" s="248">
        <f t="shared" si="625"/>
        <v>0</v>
      </c>
      <c r="S643" s="248">
        <f t="shared" si="558"/>
        <v>0</v>
      </c>
      <c r="T643" s="248">
        <f t="shared" si="559"/>
        <v>0</v>
      </c>
      <c r="U643" s="248">
        <f t="shared" si="560"/>
        <v>0</v>
      </c>
      <c r="V643" s="248">
        <f t="shared" si="561"/>
        <v>0</v>
      </c>
    </row>
    <row r="644" spans="1:22" ht="15" x14ac:dyDescent="0.25">
      <c r="B644" s="77" t="s">
        <v>789</v>
      </c>
      <c r="C644" s="77" t="s">
        <v>371</v>
      </c>
      <c r="D644" s="79">
        <v>1224.3</v>
      </c>
      <c r="E644" s="79">
        <v>1154.67</v>
      </c>
      <c r="F644" s="79">
        <v>1078.95</v>
      </c>
      <c r="G644" s="79">
        <v>1331.93</v>
      </c>
      <c r="H644" s="79">
        <v>1300</v>
      </c>
      <c r="I644" s="248">
        <v>1414</v>
      </c>
      <c r="J644" s="248">
        <v>1300</v>
      </c>
      <c r="K644" s="96"/>
      <c r="L644" s="97">
        <v>0.01</v>
      </c>
      <c r="M644" s="97">
        <f t="shared" ref="M644:P644" si="628">L644</f>
        <v>0.01</v>
      </c>
      <c r="N644" s="97">
        <f t="shared" si="628"/>
        <v>0.01</v>
      </c>
      <c r="O644" s="97">
        <f t="shared" si="628"/>
        <v>0.01</v>
      </c>
      <c r="P644" s="97">
        <f t="shared" si="628"/>
        <v>0.01</v>
      </c>
      <c r="R644" s="248">
        <f t="shared" si="625"/>
        <v>1313</v>
      </c>
      <c r="S644" s="248">
        <f t="shared" si="558"/>
        <v>1326.13</v>
      </c>
      <c r="T644" s="248">
        <f t="shared" si="559"/>
        <v>1339.3913000000002</v>
      </c>
      <c r="U644" s="248">
        <f t="shared" si="560"/>
        <v>1352.7852130000003</v>
      </c>
      <c r="V644" s="248">
        <f t="shared" si="561"/>
        <v>1366.3130651300003</v>
      </c>
    </row>
    <row r="645" spans="1:22" ht="15" x14ac:dyDescent="0.25">
      <c r="B645" s="77" t="s">
        <v>790</v>
      </c>
      <c r="C645" s="77" t="s">
        <v>791</v>
      </c>
      <c r="D645" s="79">
        <v>313.93</v>
      </c>
      <c r="E645" s="79">
        <v>0</v>
      </c>
      <c r="F645" s="79">
        <v>483.98</v>
      </c>
      <c r="G645" s="79">
        <v>0</v>
      </c>
      <c r="H645" s="79">
        <v>400</v>
      </c>
      <c r="I645" s="248">
        <v>0</v>
      </c>
      <c r="J645" s="248">
        <v>0</v>
      </c>
      <c r="K645" s="96"/>
      <c r="L645" s="97">
        <v>0.01</v>
      </c>
      <c r="M645" s="97">
        <f t="shared" ref="M645:P645" si="629">L645</f>
        <v>0.01</v>
      </c>
      <c r="N645" s="97">
        <f t="shared" si="629"/>
        <v>0.01</v>
      </c>
      <c r="O645" s="97">
        <f t="shared" si="629"/>
        <v>0.01</v>
      </c>
      <c r="P645" s="97">
        <f t="shared" si="629"/>
        <v>0.01</v>
      </c>
      <c r="R645" s="248">
        <f t="shared" si="625"/>
        <v>0</v>
      </c>
      <c r="S645" s="248">
        <f t="shared" si="558"/>
        <v>0</v>
      </c>
      <c r="T645" s="248">
        <f t="shared" si="559"/>
        <v>0</v>
      </c>
      <c r="U645" s="248">
        <f t="shared" si="560"/>
        <v>0</v>
      </c>
      <c r="V645" s="248">
        <f t="shared" si="561"/>
        <v>0</v>
      </c>
    </row>
    <row r="646" spans="1:22" ht="15" x14ac:dyDescent="0.25">
      <c r="B646" s="77" t="s">
        <v>792</v>
      </c>
      <c r="C646" s="77" t="s">
        <v>334</v>
      </c>
      <c r="D646" s="79">
        <v>874.95</v>
      </c>
      <c r="E646" s="79">
        <v>610</v>
      </c>
      <c r="F646" s="79">
        <v>710</v>
      </c>
      <c r="G646" s="79">
        <v>704</v>
      </c>
      <c r="H646" s="79">
        <v>1870</v>
      </c>
      <c r="I646" s="248">
        <v>1185</v>
      </c>
      <c r="J646" s="248">
        <v>1685</v>
      </c>
      <c r="K646" s="96"/>
      <c r="L646" s="97">
        <v>0.01</v>
      </c>
      <c r="M646" s="97">
        <f t="shared" ref="M646:P646" si="630">L646</f>
        <v>0.01</v>
      </c>
      <c r="N646" s="97">
        <f t="shared" si="630"/>
        <v>0.01</v>
      </c>
      <c r="O646" s="97">
        <f t="shared" si="630"/>
        <v>0.01</v>
      </c>
      <c r="P646" s="97">
        <f t="shared" si="630"/>
        <v>0.01</v>
      </c>
      <c r="R646" s="248">
        <f t="shared" si="625"/>
        <v>1701.85</v>
      </c>
      <c r="S646" s="248">
        <f t="shared" si="558"/>
        <v>1718.8684999999998</v>
      </c>
      <c r="T646" s="248">
        <f t="shared" si="559"/>
        <v>1736.0571849999999</v>
      </c>
      <c r="U646" s="248">
        <f t="shared" si="560"/>
        <v>1753.4177568499999</v>
      </c>
      <c r="V646" s="248">
        <f t="shared" si="561"/>
        <v>1770.9519344185001</v>
      </c>
    </row>
    <row r="647" spans="1:22" x14ac:dyDescent="0.2">
      <c r="A647" s="350" t="s">
        <v>2021</v>
      </c>
      <c r="B647" s="350"/>
      <c r="C647" s="350"/>
      <c r="D647" s="102">
        <f t="shared" ref="D647:J647" si="631">SUM(D641:D646)</f>
        <v>4943.76</v>
      </c>
      <c r="E647" s="102">
        <f t="shared" si="631"/>
        <v>4506.8099999999995</v>
      </c>
      <c r="F647" s="102">
        <f t="shared" si="631"/>
        <v>10199.5</v>
      </c>
      <c r="G647" s="102">
        <f t="shared" si="631"/>
        <v>7183.6500000000005</v>
      </c>
      <c r="H647" s="102">
        <f t="shared" si="631"/>
        <v>7070</v>
      </c>
      <c r="I647" s="102">
        <f t="shared" si="631"/>
        <v>5330</v>
      </c>
      <c r="J647" s="102">
        <f t="shared" si="631"/>
        <v>5285</v>
      </c>
      <c r="K647" s="96"/>
      <c r="L647" s="97"/>
      <c r="M647" s="97"/>
      <c r="N647" s="97"/>
      <c r="O647" s="97"/>
      <c r="P647" s="97"/>
      <c r="R647" s="102">
        <f t="shared" ref="R647:V647" si="632">SUM(R641:R646)</f>
        <v>5337.85</v>
      </c>
      <c r="S647" s="102">
        <f t="shared" si="632"/>
        <v>5391.2285000000002</v>
      </c>
      <c r="T647" s="102">
        <f t="shared" si="632"/>
        <v>5445.1407850000005</v>
      </c>
      <c r="U647" s="102">
        <f t="shared" si="632"/>
        <v>5499.5921928500002</v>
      </c>
      <c r="V647" s="102">
        <f t="shared" si="632"/>
        <v>5554.5881147785003</v>
      </c>
    </row>
    <row r="648" spans="1:22" ht="15" x14ac:dyDescent="0.25">
      <c r="A648" s="348" t="s">
        <v>2022</v>
      </c>
      <c r="B648" s="348"/>
      <c r="C648" s="348"/>
      <c r="I648" s="248"/>
      <c r="J648" s="248"/>
      <c r="L648" s="97"/>
      <c r="M648" s="97"/>
      <c r="N648" s="97"/>
      <c r="O648" s="97"/>
      <c r="P648" s="97"/>
      <c r="R648" s="248"/>
      <c r="S648" s="248"/>
      <c r="T648" s="248"/>
      <c r="U648" s="248"/>
      <c r="V648" s="248"/>
    </row>
    <row r="649" spans="1:22" ht="15" x14ac:dyDescent="0.25">
      <c r="B649" s="77" t="s">
        <v>1781</v>
      </c>
      <c r="C649" s="77" t="s">
        <v>268</v>
      </c>
      <c r="D649" s="79">
        <v>1639.69</v>
      </c>
      <c r="E649" s="79">
        <v>1653.23</v>
      </c>
      <c r="F649" s="79">
        <v>1353.11</v>
      </c>
      <c r="G649" s="79">
        <v>1073.3800000000001</v>
      </c>
      <c r="H649" s="79">
        <v>1710</v>
      </c>
      <c r="I649" s="248"/>
      <c r="J649" s="248">
        <v>0</v>
      </c>
      <c r="L649" s="97">
        <v>0.01</v>
      </c>
      <c r="M649" s="97">
        <f t="shared" ref="M649:P649" si="633">L649</f>
        <v>0.01</v>
      </c>
      <c r="N649" s="97">
        <f t="shared" si="633"/>
        <v>0.01</v>
      </c>
      <c r="O649" s="97">
        <f t="shared" si="633"/>
        <v>0.01</v>
      </c>
      <c r="P649" s="97">
        <f t="shared" si="633"/>
        <v>0.01</v>
      </c>
      <c r="R649" s="248">
        <f t="shared" ref="R649:R659" si="634">J649*(1+L649)</f>
        <v>0</v>
      </c>
      <c r="S649" s="248">
        <f t="shared" si="558"/>
        <v>0</v>
      </c>
      <c r="T649" s="248">
        <f t="shared" si="559"/>
        <v>0</v>
      </c>
      <c r="U649" s="248">
        <f t="shared" si="560"/>
        <v>0</v>
      </c>
      <c r="V649" s="248">
        <f t="shared" si="561"/>
        <v>0</v>
      </c>
    </row>
    <row r="650" spans="1:22" ht="15" x14ac:dyDescent="0.25">
      <c r="B650" s="77" t="s">
        <v>793</v>
      </c>
      <c r="C650" s="77" t="s">
        <v>794</v>
      </c>
      <c r="D650" s="79">
        <v>130926.23</v>
      </c>
      <c r="E650" s="79">
        <v>168929.31</v>
      </c>
      <c r="F650" s="79">
        <v>137695.71</v>
      </c>
      <c r="G650" s="79">
        <v>107933.13</v>
      </c>
      <c r="H650" s="79">
        <v>149800</v>
      </c>
      <c r="I650" s="248">
        <v>170000</v>
      </c>
      <c r="J650" s="248">
        <v>149800</v>
      </c>
      <c r="L650" s="97">
        <v>0.01</v>
      </c>
      <c r="M650" s="97">
        <f t="shared" ref="M650:P650" si="635">L650</f>
        <v>0.01</v>
      </c>
      <c r="N650" s="97">
        <f t="shared" si="635"/>
        <v>0.01</v>
      </c>
      <c r="O650" s="97">
        <f t="shared" si="635"/>
        <v>0.01</v>
      </c>
      <c r="P650" s="97">
        <f t="shared" si="635"/>
        <v>0.01</v>
      </c>
      <c r="R650" s="248">
        <f t="shared" si="634"/>
        <v>151298</v>
      </c>
      <c r="S650" s="248">
        <f t="shared" si="558"/>
        <v>152810.98000000001</v>
      </c>
      <c r="T650" s="248">
        <f t="shared" si="559"/>
        <v>154339.08980000002</v>
      </c>
      <c r="U650" s="248">
        <f t="shared" si="560"/>
        <v>155882.48069800003</v>
      </c>
      <c r="V650" s="248">
        <f t="shared" si="561"/>
        <v>157441.30550498003</v>
      </c>
    </row>
    <row r="651" spans="1:22" ht="15" x14ac:dyDescent="0.25">
      <c r="B651" s="77" t="s">
        <v>795</v>
      </c>
      <c r="C651" s="77" t="s">
        <v>796</v>
      </c>
      <c r="D651" s="79">
        <v>49500</v>
      </c>
      <c r="E651" s="79">
        <v>58000</v>
      </c>
      <c r="F651" s="79">
        <v>56600</v>
      </c>
      <c r="G651" s="79">
        <v>62375</v>
      </c>
      <c r="H651" s="79">
        <v>65000</v>
      </c>
      <c r="I651" s="248">
        <v>49125</v>
      </c>
      <c r="J651" s="248">
        <v>66375</v>
      </c>
      <c r="K651" s="96"/>
      <c r="L651" s="97">
        <v>0.01</v>
      </c>
      <c r="M651" s="97">
        <f t="shared" ref="M651:P652" si="636">L651</f>
        <v>0.01</v>
      </c>
      <c r="N651" s="97">
        <f t="shared" si="636"/>
        <v>0.01</v>
      </c>
      <c r="O651" s="97">
        <f t="shared" si="636"/>
        <v>0.01</v>
      </c>
      <c r="P651" s="97">
        <f t="shared" si="636"/>
        <v>0.01</v>
      </c>
      <c r="R651" s="248">
        <f t="shared" si="634"/>
        <v>67038.75</v>
      </c>
      <c r="S651" s="248">
        <f t="shared" ref="S651:S714" si="637">R651*(1+M651)</f>
        <v>67709.137499999997</v>
      </c>
      <c r="T651" s="248">
        <f t="shared" ref="T651:T714" si="638">S651*(1+N651)</f>
        <v>68386.228875000001</v>
      </c>
      <c r="U651" s="248">
        <f t="shared" ref="U651:U714" si="639">T651*(1+O651)</f>
        <v>69070.091163749996</v>
      </c>
      <c r="V651" s="248">
        <f t="shared" ref="V651:V714" si="640">U651*(1+P651)</f>
        <v>69760.792075387493</v>
      </c>
    </row>
    <row r="652" spans="1:22" ht="15" x14ac:dyDescent="0.25">
      <c r="B652" s="77" t="s">
        <v>797</v>
      </c>
      <c r="C652" s="77" t="s">
        <v>270</v>
      </c>
      <c r="D652" s="79">
        <v>50376.6</v>
      </c>
      <c r="E652" s="79">
        <v>26765.67</v>
      </c>
      <c r="F652" s="79">
        <v>37343.879999999997</v>
      </c>
      <c r="G652" s="79">
        <v>11253.74</v>
      </c>
      <c r="H652" s="79">
        <v>20000</v>
      </c>
      <c r="I652" s="248">
        <v>0</v>
      </c>
      <c r="J652" s="248">
        <v>20000</v>
      </c>
      <c r="K652" s="96"/>
      <c r="L652" s="97">
        <v>0.01</v>
      </c>
      <c r="M652" s="97">
        <f t="shared" si="636"/>
        <v>0.01</v>
      </c>
      <c r="N652" s="97">
        <f t="shared" si="636"/>
        <v>0.01</v>
      </c>
      <c r="O652" s="97">
        <f t="shared" si="636"/>
        <v>0.01</v>
      </c>
      <c r="P652" s="97">
        <f t="shared" si="636"/>
        <v>0.01</v>
      </c>
      <c r="R652" s="248">
        <f t="shared" si="634"/>
        <v>20200</v>
      </c>
      <c r="S652" s="248">
        <f t="shared" si="637"/>
        <v>20402</v>
      </c>
      <c r="T652" s="248">
        <f t="shared" si="638"/>
        <v>20606.02</v>
      </c>
      <c r="U652" s="248">
        <f t="shared" si="639"/>
        <v>20812.0802</v>
      </c>
      <c r="V652" s="248">
        <f t="shared" si="640"/>
        <v>21020.201002000002</v>
      </c>
    </row>
    <row r="653" spans="1:22" ht="15" x14ac:dyDescent="0.25">
      <c r="B653" s="77" t="s">
        <v>2212</v>
      </c>
      <c r="C653" s="77" t="s">
        <v>434</v>
      </c>
      <c r="D653" s="79">
        <v>0</v>
      </c>
      <c r="E653" s="79">
        <v>0</v>
      </c>
      <c r="F653" s="79">
        <v>0</v>
      </c>
      <c r="G653" s="79">
        <v>0</v>
      </c>
      <c r="H653" s="79">
        <v>40470</v>
      </c>
      <c r="I653" s="248">
        <v>40747</v>
      </c>
      <c r="J653" s="248">
        <f>41870+39490</f>
        <v>81360</v>
      </c>
      <c r="K653" s="96"/>
      <c r="L653" s="97">
        <v>0.01</v>
      </c>
      <c r="M653" s="97">
        <f t="shared" ref="M653:P653" si="641">L653</f>
        <v>0.01</v>
      </c>
      <c r="N653" s="97">
        <f t="shared" si="641"/>
        <v>0.01</v>
      </c>
      <c r="O653" s="97">
        <f t="shared" si="641"/>
        <v>0.01</v>
      </c>
      <c r="P653" s="97">
        <f t="shared" si="641"/>
        <v>0.01</v>
      </c>
      <c r="R653" s="248">
        <f t="shared" si="634"/>
        <v>82173.600000000006</v>
      </c>
      <c r="S653" s="248">
        <f t="shared" si="637"/>
        <v>82995.33600000001</v>
      </c>
      <c r="T653" s="248">
        <f t="shared" si="638"/>
        <v>83825.28936000001</v>
      </c>
      <c r="U653" s="248">
        <f t="shared" si="639"/>
        <v>84663.542253600011</v>
      </c>
      <c r="V653" s="248">
        <f t="shared" si="640"/>
        <v>85510.177676136009</v>
      </c>
    </row>
    <row r="654" spans="1:22" ht="15" x14ac:dyDescent="0.25">
      <c r="B654" s="77" t="s">
        <v>798</v>
      </c>
      <c r="C654" s="77" t="s">
        <v>382</v>
      </c>
      <c r="D654" s="79">
        <v>430.18</v>
      </c>
      <c r="E654" s="79">
        <v>0</v>
      </c>
      <c r="F654" s="79">
        <v>123.44</v>
      </c>
      <c r="G654" s="79">
        <v>29.41</v>
      </c>
      <c r="H654" s="79">
        <v>0</v>
      </c>
      <c r="I654" s="248">
        <v>39</v>
      </c>
      <c r="J654" s="248">
        <v>0</v>
      </c>
      <c r="K654" s="96"/>
      <c r="L654" s="97">
        <v>0.01</v>
      </c>
      <c r="M654" s="97">
        <f t="shared" ref="M654:P654" si="642">L654</f>
        <v>0.01</v>
      </c>
      <c r="N654" s="97">
        <f t="shared" si="642"/>
        <v>0.01</v>
      </c>
      <c r="O654" s="97">
        <f t="shared" si="642"/>
        <v>0.01</v>
      </c>
      <c r="P654" s="97">
        <f t="shared" si="642"/>
        <v>0.01</v>
      </c>
      <c r="R654" s="248">
        <f t="shared" si="634"/>
        <v>0</v>
      </c>
      <c r="S654" s="248">
        <f t="shared" si="637"/>
        <v>0</v>
      </c>
      <c r="T654" s="248">
        <f t="shared" si="638"/>
        <v>0</v>
      </c>
      <c r="U654" s="248">
        <f t="shared" si="639"/>
        <v>0</v>
      </c>
      <c r="V654" s="248">
        <f t="shared" si="640"/>
        <v>0</v>
      </c>
    </row>
    <row r="655" spans="1:22" ht="15" x14ac:dyDescent="0.25">
      <c r="B655" s="77" t="s">
        <v>799</v>
      </c>
      <c r="C655" s="77" t="s">
        <v>272</v>
      </c>
      <c r="D655" s="79">
        <v>2992.68</v>
      </c>
      <c r="E655" s="79">
        <v>407.64</v>
      </c>
      <c r="F655" s="79">
        <v>1503.56</v>
      </c>
      <c r="G655" s="79">
        <v>11372.64</v>
      </c>
      <c r="H655" s="79">
        <v>10100</v>
      </c>
      <c r="I655" s="248">
        <v>6809</v>
      </c>
      <c r="J655" s="248">
        <v>3900</v>
      </c>
      <c r="K655" s="96"/>
      <c r="L655" s="97">
        <v>0.01</v>
      </c>
      <c r="M655" s="97">
        <f t="shared" ref="M655:P655" si="643">L655</f>
        <v>0.01</v>
      </c>
      <c r="N655" s="97">
        <f t="shared" si="643"/>
        <v>0.01</v>
      </c>
      <c r="O655" s="97">
        <f t="shared" si="643"/>
        <v>0.01</v>
      </c>
      <c r="P655" s="97">
        <f t="shared" si="643"/>
        <v>0.01</v>
      </c>
      <c r="R655" s="248">
        <f t="shared" si="634"/>
        <v>3939</v>
      </c>
      <c r="S655" s="248">
        <f t="shared" si="637"/>
        <v>3978.39</v>
      </c>
      <c r="T655" s="248">
        <f t="shared" si="638"/>
        <v>4018.1738999999998</v>
      </c>
      <c r="U655" s="248">
        <f t="shared" si="639"/>
        <v>4058.3556389999999</v>
      </c>
      <c r="V655" s="248">
        <f t="shared" si="640"/>
        <v>4098.9391953900004</v>
      </c>
    </row>
    <row r="656" spans="1:22" ht="15" x14ac:dyDescent="0.25">
      <c r="B656" s="77" t="s">
        <v>800</v>
      </c>
      <c r="C656" s="77" t="s">
        <v>274</v>
      </c>
      <c r="D656" s="79">
        <v>1942</v>
      </c>
      <c r="E656" s="79">
        <v>1265</v>
      </c>
      <c r="F656" s="79">
        <v>6329</v>
      </c>
      <c r="G656" s="79">
        <v>2700</v>
      </c>
      <c r="H656" s="79">
        <v>3020</v>
      </c>
      <c r="I656" s="248">
        <v>2153</v>
      </c>
      <c r="J656" s="248">
        <v>2390</v>
      </c>
      <c r="K656" s="96"/>
      <c r="L656" s="97">
        <v>0.01</v>
      </c>
      <c r="M656" s="97">
        <f t="shared" ref="M656:P656" si="644">L656</f>
        <v>0.01</v>
      </c>
      <c r="N656" s="97">
        <f t="shared" si="644"/>
        <v>0.01</v>
      </c>
      <c r="O656" s="97">
        <f t="shared" si="644"/>
        <v>0.01</v>
      </c>
      <c r="P656" s="97">
        <f t="shared" si="644"/>
        <v>0.01</v>
      </c>
      <c r="R656" s="248">
        <f t="shared" si="634"/>
        <v>2413.9</v>
      </c>
      <c r="S656" s="248">
        <f t="shared" si="637"/>
        <v>2438.0390000000002</v>
      </c>
      <c r="T656" s="248">
        <f t="shared" si="638"/>
        <v>2462.41939</v>
      </c>
      <c r="U656" s="248">
        <f t="shared" si="639"/>
        <v>2487.0435839000002</v>
      </c>
      <c r="V656" s="248">
        <f t="shared" si="640"/>
        <v>2511.9140197390002</v>
      </c>
    </row>
    <row r="657" spans="1:22" ht="15" x14ac:dyDescent="0.25">
      <c r="B657" s="77" t="s">
        <v>801</v>
      </c>
      <c r="C657" s="77" t="s">
        <v>276</v>
      </c>
      <c r="D657" s="79">
        <v>1996.22</v>
      </c>
      <c r="E657" s="79">
        <v>1510.64</v>
      </c>
      <c r="F657" s="79">
        <v>2894.08</v>
      </c>
      <c r="G657" s="79">
        <v>3877.1</v>
      </c>
      <c r="H657" s="79">
        <v>8650</v>
      </c>
      <c r="I657" s="248">
        <v>4154</v>
      </c>
      <c r="J657" s="248">
        <v>6780</v>
      </c>
      <c r="K657" s="96"/>
      <c r="L657" s="97">
        <v>0.01</v>
      </c>
      <c r="M657" s="97">
        <f t="shared" ref="M657:P657" si="645">L657</f>
        <v>0.01</v>
      </c>
      <c r="N657" s="97">
        <f t="shared" si="645"/>
        <v>0.01</v>
      </c>
      <c r="O657" s="97">
        <f t="shared" si="645"/>
        <v>0.01</v>
      </c>
      <c r="P657" s="97">
        <f t="shared" si="645"/>
        <v>0.01</v>
      </c>
      <c r="R657" s="248">
        <f t="shared" si="634"/>
        <v>6847.8</v>
      </c>
      <c r="S657" s="248">
        <f t="shared" si="637"/>
        <v>6916.2780000000002</v>
      </c>
      <c r="T657" s="248">
        <f t="shared" si="638"/>
        <v>6985.4407799999999</v>
      </c>
      <c r="U657" s="248">
        <f t="shared" si="639"/>
        <v>7055.2951878000003</v>
      </c>
      <c r="V657" s="248">
        <f t="shared" si="640"/>
        <v>7125.8481396780007</v>
      </c>
    </row>
    <row r="658" spans="1:22" ht="15" x14ac:dyDescent="0.25">
      <c r="B658" s="77" t="s">
        <v>2213</v>
      </c>
      <c r="C658" s="77" t="s">
        <v>278</v>
      </c>
      <c r="D658" s="79">
        <v>0</v>
      </c>
      <c r="E658" s="79">
        <v>0</v>
      </c>
      <c r="F658" s="79">
        <v>60</v>
      </c>
      <c r="G658" s="79">
        <v>0</v>
      </c>
      <c r="H658" s="79">
        <v>0</v>
      </c>
      <c r="I658" s="248"/>
      <c r="J658" s="248"/>
      <c r="K658" s="96"/>
      <c r="L658" s="97">
        <v>0.01</v>
      </c>
      <c r="M658" s="97">
        <f t="shared" ref="M658:P659" si="646">L658</f>
        <v>0.01</v>
      </c>
      <c r="N658" s="97">
        <f t="shared" si="646"/>
        <v>0.01</v>
      </c>
      <c r="O658" s="97">
        <f t="shared" si="646"/>
        <v>0.01</v>
      </c>
      <c r="P658" s="97">
        <f t="shared" si="646"/>
        <v>0.01</v>
      </c>
      <c r="R658" s="248">
        <f t="shared" si="634"/>
        <v>0</v>
      </c>
      <c r="S658" s="248">
        <f t="shared" si="637"/>
        <v>0</v>
      </c>
      <c r="T658" s="248">
        <f t="shared" si="638"/>
        <v>0</v>
      </c>
      <c r="U658" s="248">
        <f t="shared" si="639"/>
        <v>0</v>
      </c>
      <c r="V658" s="248">
        <f t="shared" si="640"/>
        <v>0</v>
      </c>
    </row>
    <row r="659" spans="1:22" ht="15" x14ac:dyDescent="0.25">
      <c r="B659" s="77" t="s">
        <v>802</v>
      </c>
      <c r="C659" s="77" t="s">
        <v>282</v>
      </c>
      <c r="D659" s="79">
        <v>191.04</v>
      </c>
      <c r="E659" s="79">
        <v>0</v>
      </c>
      <c r="F659" s="79">
        <v>0</v>
      </c>
      <c r="G659" s="79">
        <v>0</v>
      </c>
      <c r="H659" s="79">
        <v>0</v>
      </c>
      <c r="I659" s="248"/>
      <c r="J659" s="248"/>
      <c r="K659" s="96"/>
      <c r="L659" s="97">
        <v>0.01</v>
      </c>
      <c r="M659" s="97">
        <f t="shared" si="646"/>
        <v>0.01</v>
      </c>
      <c r="N659" s="97">
        <f t="shared" si="646"/>
        <v>0.01</v>
      </c>
      <c r="O659" s="97">
        <f t="shared" si="646"/>
        <v>0.01</v>
      </c>
      <c r="P659" s="97">
        <f t="shared" si="646"/>
        <v>0.01</v>
      </c>
      <c r="R659" s="248">
        <f t="shared" si="634"/>
        <v>0</v>
      </c>
      <c r="S659" s="248">
        <f t="shared" si="637"/>
        <v>0</v>
      </c>
      <c r="T659" s="248">
        <f t="shared" si="638"/>
        <v>0</v>
      </c>
      <c r="U659" s="248">
        <f t="shared" si="639"/>
        <v>0</v>
      </c>
      <c r="V659" s="248">
        <f t="shared" si="640"/>
        <v>0</v>
      </c>
    </row>
    <row r="660" spans="1:22" x14ac:dyDescent="0.2">
      <c r="A660" s="350" t="s">
        <v>2023</v>
      </c>
      <c r="B660" s="350"/>
      <c r="C660" s="350"/>
      <c r="D660" s="102">
        <f t="shared" ref="D660:G660" si="647">SUM(D649:D659)</f>
        <v>239994.63999999998</v>
      </c>
      <c r="E660" s="102">
        <f t="shared" si="647"/>
        <v>258531.49000000005</v>
      </c>
      <c r="F660" s="102">
        <f t="shared" si="647"/>
        <v>243902.77999999997</v>
      </c>
      <c r="G660" s="102">
        <f t="shared" si="647"/>
        <v>200614.39999999999</v>
      </c>
      <c r="H660" s="102">
        <f>SUM(H649:H659)</f>
        <v>298750</v>
      </c>
      <c r="I660" s="102">
        <f>SUM(I649:I659)</f>
        <v>273027</v>
      </c>
      <c r="J660" s="102">
        <f>SUM(J649:J659)</f>
        <v>330605</v>
      </c>
      <c r="K660" s="96"/>
      <c r="L660" s="97"/>
      <c r="M660" s="97"/>
      <c r="N660" s="97"/>
      <c r="O660" s="97"/>
      <c r="P660" s="97"/>
      <c r="R660" s="102">
        <f t="shared" ref="R660:V660" si="648">SUM(R649:R659)</f>
        <v>333911.05</v>
      </c>
      <c r="S660" s="102">
        <f t="shared" si="648"/>
        <v>337250.1605</v>
      </c>
      <c r="T660" s="102">
        <f t="shared" si="648"/>
        <v>340622.662105</v>
      </c>
      <c r="U660" s="102">
        <f t="shared" si="648"/>
        <v>344028.88872605009</v>
      </c>
      <c r="V660" s="102">
        <f t="shared" si="648"/>
        <v>347469.17761331057</v>
      </c>
    </row>
    <row r="661" spans="1:22" ht="15" x14ac:dyDescent="0.25">
      <c r="A661" s="348" t="s">
        <v>2030</v>
      </c>
      <c r="B661" s="348"/>
      <c r="C661" s="348"/>
      <c r="I661" s="248"/>
      <c r="J661" s="248"/>
      <c r="K661" s="96"/>
      <c r="L661" s="97"/>
      <c r="M661" s="97"/>
      <c r="N661" s="97"/>
      <c r="O661" s="97"/>
      <c r="P661" s="97"/>
      <c r="R661" s="248"/>
      <c r="S661" s="248"/>
      <c r="T661" s="248"/>
      <c r="U661" s="248"/>
      <c r="V661" s="248"/>
    </row>
    <row r="662" spans="1:22" ht="15" x14ac:dyDescent="0.25">
      <c r="B662" s="77" t="s">
        <v>804</v>
      </c>
      <c r="C662" s="77" t="s">
        <v>567</v>
      </c>
      <c r="D662" s="79">
        <v>26662.400000000001</v>
      </c>
      <c r="E662" s="79">
        <v>19660.05</v>
      </c>
      <c r="F662" s="79">
        <v>0</v>
      </c>
      <c r="G662" s="79">
        <v>0</v>
      </c>
      <c r="H662" s="79">
        <v>0</v>
      </c>
      <c r="I662" s="248"/>
      <c r="J662" s="248"/>
      <c r="K662" s="96"/>
      <c r="L662" s="97">
        <v>0.02</v>
      </c>
      <c r="M662" s="97">
        <f t="shared" ref="M662:P662" si="649">L662</f>
        <v>0.02</v>
      </c>
      <c r="N662" s="97">
        <f t="shared" si="649"/>
        <v>0.02</v>
      </c>
      <c r="O662" s="97">
        <f t="shared" si="649"/>
        <v>0.02</v>
      </c>
      <c r="P662" s="97">
        <f t="shared" si="649"/>
        <v>0.02</v>
      </c>
      <c r="R662" s="248">
        <f>J662*(1+L662)</f>
        <v>0</v>
      </c>
      <c r="S662" s="248">
        <f t="shared" si="637"/>
        <v>0</v>
      </c>
      <c r="T662" s="248">
        <f t="shared" si="638"/>
        <v>0</v>
      </c>
      <c r="U662" s="248">
        <f t="shared" si="639"/>
        <v>0</v>
      </c>
      <c r="V662" s="248">
        <f t="shared" si="640"/>
        <v>0</v>
      </c>
    </row>
    <row r="663" spans="1:22" ht="15" x14ac:dyDescent="0.25">
      <c r="B663" s="77" t="s">
        <v>805</v>
      </c>
      <c r="C663" s="77" t="s">
        <v>569</v>
      </c>
      <c r="D663" s="79">
        <v>16007.56</v>
      </c>
      <c r="E663" s="79">
        <v>16115.09</v>
      </c>
      <c r="F663" s="79">
        <v>0</v>
      </c>
      <c r="G663" s="79">
        <v>0</v>
      </c>
      <c r="H663" s="79">
        <v>0</v>
      </c>
      <c r="I663" s="248"/>
      <c r="J663" s="248"/>
      <c r="K663" s="96"/>
      <c r="L663" s="97">
        <v>0.02</v>
      </c>
      <c r="M663" s="97">
        <f t="shared" ref="M663" si="650">L663</f>
        <v>0.02</v>
      </c>
      <c r="N663" s="97">
        <f t="shared" ref="N663" si="651">M663</f>
        <v>0.02</v>
      </c>
      <c r="O663" s="97">
        <f t="shared" ref="O663" si="652">N663</f>
        <v>0.02</v>
      </c>
      <c r="P663" s="97">
        <f t="shared" ref="P663" si="653">O663</f>
        <v>0.02</v>
      </c>
      <c r="R663" s="248">
        <f>J663*(1+L663)</f>
        <v>0</v>
      </c>
      <c r="S663" s="248">
        <f t="shared" si="637"/>
        <v>0</v>
      </c>
      <c r="T663" s="248">
        <f t="shared" si="638"/>
        <v>0</v>
      </c>
      <c r="U663" s="248">
        <f t="shared" si="639"/>
        <v>0</v>
      </c>
      <c r="V663" s="248">
        <f t="shared" si="640"/>
        <v>0</v>
      </c>
    </row>
    <row r="664" spans="1:22" ht="15" x14ac:dyDescent="0.25">
      <c r="B664" s="77" t="s">
        <v>806</v>
      </c>
      <c r="C664" s="77" t="s">
        <v>807</v>
      </c>
      <c r="D664" s="79">
        <v>5450.73</v>
      </c>
      <c r="E664" s="79">
        <v>5090.59</v>
      </c>
      <c r="F664" s="79">
        <v>0</v>
      </c>
      <c r="G664" s="79">
        <v>0</v>
      </c>
      <c r="H664" s="79">
        <v>0</v>
      </c>
      <c r="I664" s="248"/>
      <c r="J664" s="248"/>
      <c r="K664" s="96"/>
      <c r="L664" s="97">
        <v>0.02</v>
      </c>
      <c r="M664" s="97">
        <f t="shared" ref="M664:P664" si="654">L664</f>
        <v>0.02</v>
      </c>
      <c r="N664" s="97">
        <f t="shared" si="654"/>
        <v>0.02</v>
      </c>
      <c r="O664" s="97">
        <f t="shared" si="654"/>
        <v>0.02</v>
      </c>
      <c r="P664" s="97">
        <f t="shared" si="654"/>
        <v>0.02</v>
      </c>
      <c r="R664" s="248">
        <f>J664*(1+L664)</f>
        <v>0</v>
      </c>
      <c r="S664" s="248">
        <f t="shared" si="637"/>
        <v>0</v>
      </c>
      <c r="T664" s="248">
        <f t="shared" si="638"/>
        <v>0</v>
      </c>
      <c r="U664" s="248">
        <f t="shared" si="639"/>
        <v>0</v>
      </c>
      <c r="V664" s="248">
        <f t="shared" si="640"/>
        <v>0</v>
      </c>
    </row>
    <row r="665" spans="1:22" x14ac:dyDescent="0.2">
      <c r="A665" s="350" t="s">
        <v>2034</v>
      </c>
      <c r="B665" s="350"/>
      <c r="C665" s="350"/>
      <c r="D665" s="102">
        <f t="shared" ref="D665:H665" si="655">SUM(D662:D664)</f>
        <v>48120.69</v>
      </c>
      <c r="E665" s="102">
        <f t="shared" si="655"/>
        <v>40865.729999999996</v>
      </c>
      <c r="F665" s="102">
        <f t="shared" si="655"/>
        <v>0</v>
      </c>
      <c r="G665" s="102">
        <f t="shared" si="655"/>
        <v>0</v>
      </c>
      <c r="H665" s="102">
        <f t="shared" si="655"/>
        <v>0</v>
      </c>
      <c r="I665" s="102">
        <f t="shared" ref="I665:J665" si="656">SUM(I662:I664)</f>
        <v>0</v>
      </c>
      <c r="J665" s="102">
        <f t="shared" si="656"/>
        <v>0</v>
      </c>
      <c r="K665" s="96"/>
      <c r="L665" s="97"/>
      <c r="M665" s="97"/>
      <c r="N665" s="97"/>
      <c r="O665" s="97"/>
      <c r="P665" s="97"/>
      <c r="R665" s="102">
        <f t="shared" ref="R665:V665" si="657">SUM(R662:R664)</f>
        <v>0</v>
      </c>
      <c r="S665" s="102">
        <f t="shared" si="657"/>
        <v>0</v>
      </c>
      <c r="T665" s="102">
        <f t="shared" si="657"/>
        <v>0</v>
      </c>
      <c r="U665" s="102">
        <f t="shared" si="657"/>
        <v>0</v>
      </c>
      <c r="V665" s="102">
        <f t="shared" si="657"/>
        <v>0</v>
      </c>
    </row>
    <row r="666" spans="1:22" x14ac:dyDescent="0.2">
      <c r="A666" s="352" t="s">
        <v>808</v>
      </c>
      <c r="B666" s="352"/>
      <c r="C666" s="352"/>
      <c r="D666" s="103">
        <f t="shared" ref="D666:H666" si="658">D639+D647+D660+D665</f>
        <v>634608.64999999991</v>
      </c>
      <c r="E666" s="103">
        <f t="shared" si="658"/>
        <v>651839.93999999994</v>
      </c>
      <c r="F666" s="103">
        <f t="shared" si="658"/>
        <v>906583.78</v>
      </c>
      <c r="G666" s="103">
        <f t="shared" si="658"/>
        <v>952396.88</v>
      </c>
      <c r="H666" s="103">
        <f t="shared" si="658"/>
        <v>1132570</v>
      </c>
      <c r="I666" s="103">
        <f t="shared" ref="I666:J666" si="659">I639+I647+I660+I665</f>
        <v>1093751</v>
      </c>
      <c r="J666" s="103">
        <f t="shared" si="659"/>
        <v>1250244</v>
      </c>
      <c r="K666" s="96"/>
      <c r="L666" s="97"/>
      <c r="M666" s="97"/>
      <c r="N666" s="97"/>
      <c r="O666" s="97"/>
      <c r="P666" s="97"/>
      <c r="R666" s="103">
        <f t="shared" ref="R666:V666" si="660">R639+R647+R660+R665</f>
        <v>1284342.51</v>
      </c>
      <c r="S666" s="103">
        <f t="shared" si="660"/>
        <v>1319601.0811000001</v>
      </c>
      <c r="T666" s="103">
        <f t="shared" si="660"/>
        <v>1356064.229661</v>
      </c>
      <c r="U666" s="103">
        <f t="shared" si="660"/>
        <v>1393778.3219691101</v>
      </c>
      <c r="V666" s="103">
        <f t="shared" si="660"/>
        <v>1432791.6557444064</v>
      </c>
    </row>
    <row r="667" spans="1:22" ht="15" x14ac:dyDescent="0.25">
      <c r="A667" s="351" t="s">
        <v>809</v>
      </c>
      <c r="B667" s="351"/>
      <c r="C667" s="351"/>
      <c r="I667" s="248"/>
      <c r="J667" s="248"/>
      <c r="K667" s="96"/>
      <c r="L667" s="97"/>
      <c r="M667" s="97"/>
      <c r="N667" s="97"/>
      <c r="O667" s="97"/>
      <c r="P667" s="97"/>
      <c r="R667" s="248"/>
      <c r="S667" s="248"/>
      <c r="T667" s="248"/>
      <c r="U667" s="248"/>
      <c r="V667" s="248"/>
    </row>
    <row r="668" spans="1:22" ht="15" x14ac:dyDescent="0.25">
      <c r="A668" s="348" t="s">
        <v>2024</v>
      </c>
      <c r="B668" s="348"/>
      <c r="C668" s="348"/>
      <c r="I668" s="248"/>
      <c r="J668" s="248"/>
      <c r="K668" s="96"/>
      <c r="L668" s="97"/>
      <c r="M668" s="97"/>
      <c r="N668" s="97"/>
      <c r="O668" s="97"/>
      <c r="P668" s="97"/>
      <c r="R668" s="248"/>
      <c r="S668" s="248"/>
      <c r="T668" s="248"/>
      <c r="U668" s="248"/>
      <c r="V668" s="248"/>
    </row>
    <row r="669" spans="1:22" ht="15" x14ac:dyDescent="0.25">
      <c r="B669" s="77" t="s">
        <v>2214</v>
      </c>
      <c r="C669" s="77" t="s">
        <v>296</v>
      </c>
      <c r="D669" s="79">
        <v>0</v>
      </c>
      <c r="E669" s="79">
        <v>0</v>
      </c>
      <c r="F669" s="79">
        <v>0</v>
      </c>
      <c r="G669" s="79">
        <v>0</v>
      </c>
      <c r="H669" s="79">
        <v>117330</v>
      </c>
      <c r="I669" s="248">
        <v>123041</v>
      </c>
      <c r="J669" s="248">
        <v>0</v>
      </c>
      <c r="K669" s="96"/>
      <c r="L669" s="97">
        <v>0.03</v>
      </c>
      <c r="M669" s="97">
        <f t="shared" ref="M669:P669" si="661">L669</f>
        <v>0.03</v>
      </c>
      <c r="N669" s="97">
        <f t="shared" si="661"/>
        <v>0.03</v>
      </c>
      <c r="O669" s="97">
        <f t="shared" si="661"/>
        <v>0.03</v>
      </c>
      <c r="P669" s="97">
        <f t="shared" si="661"/>
        <v>0.03</v>
      </c>
      <c r="R669" s="248">
        <f>J669*(1+L669)</f>
        <v>0</v>
      </c>
      <c r="S669" s="248">
        <f t="shared" si="637"/>
        <v>0</v>
      </c>
      <c r="T669" s="248">
        <f t="shared" si="638"/>
        <v>0</v>
      </c>
      <c r="U669" s="248">
        <f t="shared" si="639"/>
        <v>0</v>
      </c>
      <c r="V669" s="248">
        <f t="shared" si="640"/>
        <v>0</v>
      </c>
    </row>
    <row r="670" spans="1:22" ht="15" x14ac:dyDescent="0.25">
      <c r="B670" s="77" t="s">
        <v>1973</v>
      </c>
      <c r="C670" s="77" t="s">
        <v>1772</v>
      </c>
      <c r="D670" s="79">
        <v>13358.93</v>
      </c>
      <c r="E670" s="79">
        <v>0</v>
      </c>
      <c r="F670" s="79">
        <v>0</v>
      </c>
      <c r="G670" s="79">
        <v>0</v>
      </c>
      <c r="H670" s="79">
        <v>0</v>
      </c>
      <c r="I670" s="248"/>
      <c r="J670" s="248">
        <v>50776</v>
      </c>
      <c r="K670" s="96"/>
      <c r="L670" s="97">
        <v>0.01</v>
      </c>
      <c r="M670" s="97">
        <f t="shared" ref="M670:P670" si="662">L670</f>
        <v>0.01</v>
      </c>
      <c r="N670" s="97">
        <f t="shared" si="662"/>
        <v>0.01</v>
      </c>
      <c r="O670" s="97">
        <f t="shared" si="662"/>
        <v>0.01</v>
      </c>
      <c r="P670" s="97">
        <f t="shared" si="662"/>
        <v>0.01</v>
      </c>
      <c r="R670" s="248">
        <f>J670*(1+L670)</f>
        <v>51283.76</v>
      </c>
      <c r="S670" s="248">
        <f t="shared" si="637"/>
        <v>51796.597600000001</v>
      </c>
      <c r="T670" s="248">
        <f t="shared" si="638"/>
        <v>52314.563576</v>
      </c>
      <c r="U670" s="248">
        <f t="shared" si="639"/>
        <v>52837.709211760004</v>
      </c>
      <c r="V670" s="248">
        <f t="shared" si="640"/>
        <v>53366.086303877608</v>
      </c>
    </row>
    <row r="671" spans="1:22" ht="25.5" x14ac:dyDescent="0.25">
      <c r="B671" s="77" t="s">
        <v>810</v>
      </c>
      <c r="C671" s="77" t="s">
        <v>306</v>
      </c>
      <c r="D671" s="79">
        <v>7803</v>
      </c>
      <c r="E671" s="79">
        <v>35106.230000000003</v>
      </c>
      <c r="F671" s="79">
        <v>56833.86</v>
      </c>
      <c r="G671" s="79">
        <v>-6904.28</v>
      </c>
      <c r="H671" s="79">
        <v>0</v>
      </c>
      <c r="I671" s="248"/>
      <c r="J671" s="248">
        <v>0</v>
      </c>
      <c r="K671" s="96"/>
      <c r="L671" s="97">
        <v>0.01</v>
      </c>
      <c r="M671" s="97">
        <f t="shared" ref="M671:P671" si="663">L671</f>
        <v>0.01</v>
      </c>
      <c r="N671" s="97">
        <f t="shared" si="663"/>
        <v>0.01</v>
      </c>
      <c r="O671" s="97">
        <f t="shared" si="663"/>
        <v>0.01</v>
      </c>
      <c r="P671" s="97">
        <f t="shared" si="663"/>
        <v>0.01</v>
      </c>
      <c r="R671" s="248">
        <f>J671*(1+L671)</f>
        <v>0</v>
      </c>
      <c r="S671" s="248">
        <f t="shared" si="637"/>
        <v>0</v>
      </c>
      <c r="T671" s="248">
        <f t="shared" si="638"/>
        <v>0</v>
      </c>
      <c r="U671" s="248">
        <f t="shared" si="639"/>
        <v>0</v>
      </c>
      <c r="V671" s="248">
        <f t="shared" si="640"/>
        <v>0</v>
      </c>
    </row>
    <row r="672" spans="1:22" x14ac:dyDescent="0.2">
      <c r="A672" s="350" t="s">
        <v>2027</v>
      </c>
      <c r="B672" s="350"/>
      <c r="C672" s="350"/>
      <c r="D672" s="102">
        <f t="shared" ref="D672:J672" si="664">SUM(D669:D671)</f>
        <v>21161.93</v>
      </c>
      <c r="E672" s="102">
        <f t="shared" si="664"/>
        <v>35106.230000000003</v>
      </c>
      <c r="F672" s="102">
        <f t="shared" si="664"/>
        <v>56833.86</v>
      </c>
      <c r="G672" s="102">
        <f t="shared" si="664"/>
        <v>-6904.28</v>
      </c>
      <c r="H672" s="102">
        <f t="shared" si="664"/>
        <v>117330</v>
      </c>
      <c r="I672" s="102">
        <f t="shared" si="664"/>
        <v>123041</v>
      </c>
      <c r="J672" s="102">
        <f t="shared" si="664"/>
        <v>50776</v>
      </c>
      <c r="K672" s="96"/>
      <c r="L672" s="97"/>
      <c r="M672" s="97"/>
      <c r="N672" s="97"/>
      <c r="O672" s="97"/>
      <c r="P672" s="97"/>
      <c r="R672" s="102">
        <f t="shared" ref="R672:V672" si="665">SUM(R669:R671)</f>
        <v>51283.76</v>
      </c>
      <c r="S672" s="102">
        <f t="shared" si="665"/>
        <v>51796.597600000001</v>
      </c>
      <c r="T672" s="102">
        <f t="shared" si="665"/>
        <v>52314.563576</v>
      </c>
      <c r="U672" s="102">
        <f t="shared" si="665"/>
        <v>52837.709211760004</v>
      </c>
      <c r="V672" s="102">
        <f t="shared" si="665"/>
        <v>53366.086303877608</v>
      </c>
    </row>
    <row r="673" spans="1:22" ht="15" x14ac:dyDescent="0.25">
      <c r="A673" s="348" t="s">
        <v>2020</v>
      </c>
      <c r="B673" s="348"/>
      <c r="C673" s="348"/>
      <c r="I673" s="248"/>
      <c r="J673" s="248"/>
      <c r="K673" s="96"/>
      <c r="L673" s="97"/>
      <c r="M673" s="97"/>
      <c r="N673" s="97"/>
      <c r="O673" s="97"/>
      <c r="P673" s="97"/>
      <c r="R673" s="248"/>
      <c r="S673" s="248"/>
      <c r="T673" s="248"/>
      <c r="U673" s="248"/>
      <c r="V673" s="248"/>
    </row>
    <row r="674" spans="1:22" ht="15" x14ac:dyDescent="0.25">
      <c r="B674" s="77" t="s">
        <v>812</v>
      </c>
      <c r="C674" s="77" t="s">
        <v>262</v>
      </c>
      <c r="D674" s="79">
        <v>3325.56</v>
      </c>
      <c r="E674" s="79">
        <v>4373.01</v>
      </c>
      <c r="F674" s="79">
        <v>2902.72</v>
      </c>
      <c r="G674" s="79">
        <v>1932.63</v>
      </c>
      <c r="H674" s="79">
        <v>0</v>
      </c>
      <c r="I674" s="248"/>
      <c r="J674" s="248"/>
      <c r="L674" s="97">
        <v>0.01</v>
      </c>
      <c r="M674" s="97">
        <f t="shared" ref="M674:P674" si="666">L674</f>
        <v>0.01</v>
      </c>
      <c r="N674" s="97">
        <f t="shared" si="666"/>
        <v>0.01</v>
      </c>
      <c r="O674" s="97">
        <f t="shared" si="666"/>
        <v>0.01</v>
      </c>
      <c r="P674" s="97">
        <f t="shared" si="666"/>
        <v>0.01</v>
      </c>
      <c r="R674" s="248">
        <f>J674*(1+L674)</f>
        <v>0</v>
      </c>
      <c r="S674" s="248">
        <f t="shared" si="637"/>
        <v>0</v>
      </c>
      <c r="T674" s="248">
        <f t="shared" si="638"/>
        <v>0</v>
      </c>
      <c r="U674" s="248">
        <f t="shared" si="639"/>
        <v>0</v>
      </c>
      <c r="V674" s="248">
        <f t="shared" si="640"/>
        <v>0</v>
      </c>
    </row>
    <row r="675" spans="1:22" ht="15" x14ac:dyDescent="0.25">
      <c r="B675" s="77" t="s">
        <v>1974</v>
      </c>
      <c r="C675" s="77" t="s">
        <v>371</v>
      </c>
      <c r="D675" s="79">
        <v>25.5</v>
      </c>
      <c r="E675" s="79">
        <v>0</v>
      </c>
      <c r="F675" s="79">
        <v>229.32</v>
      </c>
      <c r="G675" s="79">
        <v>1295.19</v>
      </c>
      <c r="H675" s="79">
        <v>0</v>
      </c>
      <c r="I675" s="248"/>
      <c r="J675" s="248"/>
      <c r="K675" s="96"/>
      <c r="L675" s="97">
        <v>0.01</v>
      </c>
      <c r="M675" s="97">
        <f t="shared" ref="M675:P675" si="667">L675</f>
        <v>0.01</v>
      </c>
      <c r="N675" s="97">
        <f t="shared" si="667"/>
        <v>0.01</v>
      </c>
      <c r="O675" s="97">
        <f t="shared" si="667"/>
        <v>0.01</v>
      </c>
      <c r="P675" s="97">
        <f t="shared" si="667"/>
        <v>0.01</v>
      </c>
      <c r="R675" s="248">
        <f>J675*(1+L675)</f>
        <v>0</v>
      </c>
      <c r="S675" s="248">
        <f t="shared" si="637"/>
        <v>0</v>
      </c>
      <c r="T675" s="248">
        <f t="shared" si="638"/>
        <v>0</v>
      </c>
      <c r="U675" s="248">
        <f t="shared" si="639"/>
        <v>0</v>
      </c>
      <c r="V675" s="248">
        <f t="shared" si="640"/>
        <v>0</v>
      </c>
    </row>
    <row r="676" spans="1:22" ht="15" x14ac:dyDescent="0.25">
      <c r="B676" s="77" t="s">
        <v>814</v>
      </c>
      <c r="C676" s="77" t="s">
        <v>425</v>
      </c>
      <c r="D676" s="79">
        <v>0</v>
      </c>
      <c r="E676" s="79">
        <v>35.94</v>
      </c>
      <c r="F676" s="79">
        <v>0</v>
      </c>
      <c r="G676" s="79">
        <v>0</v>
      </c>
      <c r="H676" s="79">
        <v>0</v>
      </c>
      <c r="I676" s="248"/>
      <c r="J676" s="248"/>
      <c r="K676" s="96"/>
      <c r="L676" s="97">
        <v>0.01</v>
      </c>
      <c r="M676" s="97">
        <f t="shared" ref="M676:P676" si="668">L676</f>
        <v>0.01</v>
      </c>
      <c r="N676" s="97">
        <f t="shared" si="668"/>
        <v>0.01</v>
      </c>
      <c r="O676" s="97">
        <f t="shared" si="668"/>
        <v>0.01</v>
      </c>
      <c r="P676" s="97">
        <f t="shared" si="668"/>
        <v>0.01</v>
      </c>
      <c r="R676" s="248">
        <f>J676*(1+L676)</f>
        <v>0</v>
      </c>
      <c r="S676" s="248">
        <f t="shared" si="637"/>
        <v>0</v>
      </c>
      <c r="T676" s="248">
        <f t="shared" si="638"/>
        <v>0</v>
      </c>
      <c r="U676" s="248">
        <f t="shared" si="639"/>
        <v>0</v>
      </c>
      <c r="V676" s="248">
        <f t="shared" si="640"/>
        <v>0</v>
      </c>
    </row>
    <row r="677" spans="1:22" ht="15" x14ac:dyDescent="0.25">
      <c r="B677" s="77" t="s">
        <v>815</v>
      </c>
      <c r="C677" s="77" t="s">
        <v>334</v>
      </c>
      <c r="D677" s="79">
        <v>11879.39</v>
      </c>
      <c r="E677" s="79">
        <v>4698.55</v>
      </c>
      <c r="F677" s="79">
        <v>89923.520000000004</v>
      </c>
      <c r="G677" s="79">
        <v>158580.59</v>
      </c>
      <c r="H677" s="79">
        <v>147000</v>
      </c>
      <c r="I677" s="248">
        <v>179211</v>
      </c>
      <c r="J677" s="248"/>
      <c r="K677" s="96"/>
      <c r="L677" s="97">
        <v>0.01</v>
      </c>
      <c r="M677" s="97">
        <f t="shared" ref="M677:P677" si="669">L677</f>
        <v>0.01</v>
      </c>
      <c r="N677" s="97">
        <f t="shared" si="669"/>
        <v>0.01</v>
      </c>
      <c r="O677" s="97">
        <f t="shared" si="669"/>
        <v>0.01</v>
      </c>
      <c r="P677" s="97">
        <f t="shared" si="669"/>
        <v>0.01</v>
      </c>
      <c r="R677" s="248">
        <f>J677*(1+L677)</f>
        <v>0</v>
      </c>
      <c r="S677" s="248">
        <f t="shared" si="637"/>
        <v>0</v>
      </c>
      <c r="T677" s="248">
        <f t="shared" si="638"/>
        <v>0</v>
      </c>
      <c r="U677" s="248">
        <f t="shared" si="639"/>
        <v>0</v>
      </c>
      <c r="V677" s="248">
        <f t="shared" si="640"/>
        <v>0</v>
      </c>
    </row>
    <row r="678" spans="1:22" x14ac:dyDescent="0.2">
      <c r="A678" s="350" t="s">
        <v>2021</v>
      </c>
      <c r="B678" s="350"/>
      <c r="C678" s="350"/>
      <c r="D678" s="102">
        <f t="shared" ref="D678:J678" si="670">SUM(D674:D677)</f>
        <v>15230.449999999999</v>
      </c>
      <c r="E678" s="102">
        <f t="shared" si="670"/>
        <v>9107.5</v>
      </c>
      <c r="F678" s="102">
        <f t="shared" si="670"/>
        <v>93055.56</v>
      </c>
      <c r="G678" s="102">
        <f t="shared" si="670"/>
        <v>161808.41</v>
      </c>
      <c r="H678" s="102">
        <f t="shared" si="670"/>
        <v>147000</v>
      </c>
      <c r="I678" s="102">
        <f t="shared" si="670"/>
        <v>179211</v>
      </c>
      <c r="J678" s="102">
        <f t="shared" si="670"/>
        <v>0</v>
      </c>
      <c r="K678" s="96"/>
      <c r="L678" s="97"/>
      <c r="M678" s="97"/>
      <c r="N678" s="97"/>
      <c r="O678" s="97"/>
      <c r="P678" s="97"/>
      <c r="R678" s="102">
        <f t="shared" ref="R678" si="671">SUM(R674:R677)</f>
        <v>0</v>
      </c>
      <c r="S678" s="102">
        <f t="shared" si="637"/>
        <v>0</v>
      </c>
      <c r="T678" s="102">
        <f t="shared" si="638"/>
        <v>0</v>
      </c>
      <c r="U678" s="102">
        <f t="shared" si="639"/>
        <v>0</v>
      </c>
      <c r="V678" s="102">
        <f t="shared" si="640"/>
        <v>0</v>
      </c>
    </row>
    <row r="679" spans="1:22" ht="15" x14ac:dyDescent="0.25">
      <c r="A679" s="348" t="s">
        <v>2028</v>
      </c>
      <c r="B679" s="348"/>
      <c r="C679" s="348"/>
      <c r="I679" s="248"/>
      <c r="J679" s="248"/>
      <c r="K679" s="96"/>
      <c r="L679" s="97"/>
      <c r="M679" s="97"/>
      <c r="N679" s="97"/>
      <c r="O679" s="97"/>
      <c r="P679" s="97"/>
      <c r="R679" s="248"/>
      <c r="S679" s="248"/>
      <c r="T679" s="248"/>
      <c r="U679" s="248"/>
      <c r="V679" s="248"/>
    </row>
    <row r="680" spans="1:22" ht="15" x14ac:dyDescent="0.25">
      <c r="B680" s="77" t="s">
        <v>816</v>
      </c>
      <c r="C680" s="77" t="s">
        <v>427</v>
      </c>
      <c r="D680" s="79">
        <v>78569.679999999993</v>
      </c>
      <c r="E680" s="79">
        <v>71619.33</v>
      </c>
      <c r="F680" s="79">
        <v>80464.72</v>
      </c>
      <c r="G680" s="79">
        <v>123855.86</v>
      </c>
      <c r="H680" s="79">
        <v>85230</v>
      </c>
      <c r="I680" s="248">
        <v>51668</v>
      </c>
      <c r="J680" s="248"/>
      <c r="K680" s="96"/>
      <c r="L680" s="97">
        <v>0.01</v>
      </c>
      <c r="M680" s="97">
        <f t="shared" ref="M680:P680" si="672">L680</f>
        <v>0.01</v>
      </c>
      <c r="N680" s="97">
        <f t="shared" si="672"/>
        <v>0.01</v>
      </c>
      <c r="O680" s="97">
        <f t="shared" si="672"/>
        <v>0.01</v>
      </c>
      <c r="P680" s="97">
        <f t="shared" si="672"/>
        <v>0.01</v>
      </c>
      <c r="R680" s="248">
        <f>J680*(1+L680)</f>
        <v>0</v>
      </c>
      <c r="S680" s="248">
        <f t="shared" si="637"/>
        <v>0</v>
      </c>
      <c r="T680" s="248">
        <f t="shared" si="638"/>
        <v>0</v>
      </c>
      <c r="U680" s="248">
        <f t="shared" si="639"/>
        <v>0</v>
      </c>
      <c r="V680" s="248">
        <f t="shared" si="640"/>
        <v>0</v>
      </c>
    </row>
    <row r="681" spans="1:22" ht="15" x14ac:dyDescent="0.25">
      <c r="B681" s="77" t="s">
        <v>817</v>
      </c>
      <c r="C681" s="77" t="s">
        <v>818</v>
      </c>
      <c r="D681" s="79">
        <v>117518.45</v>
      </c>
      <c r="E681" s="79">
        <v>223548.35</v>
      </c>
      <c r="F681" s="79">
        <v>121667.28</v>
      </c>
      <c r="G681" s="79">
        <v>165318.07</v>
      </c>
      <c r="H681" s="79">
        <v>172740</v>
      </c>
      <c r="I681" s="248">
        <v>172740</v>
      </c>
      <c r="J681" s="248">
        <v>179430</v>
      </c>
      <c r="K681" s="96"/>
      <c r="L681" s="97">
        <v>0.01</v>
      </c>
      <c r="M681" s="97">
        <f t="shared" ref="M681:P681" si="673">L681</f>
        <v>0.01</v>
      </c>
      <c r="N681" s="97">
        <f t="shared" si="673"/>
        <v>0.01</v>
      </c>
      <c r="O681" s="97">
        <f t="shared" si="673"/>
        <v>0.01</v>
      </c>
      <c r="P681" s="97">
        <f t="shared" si="673"/>
        <v>0.01</v>
      </c>
      <c r="R681" s="248">
        <f>J681*(1+L681)</f>
        <v>181224.3</v>
      </c>
      <c r="S681" s="248">
        <f t="shared" si="637"/>
        <v>183036.54299999998</v>
      </c>
      <c r="T681" s="248">
        <f t="shared" si="638"/>
        <v>184866.90842999998</v>
      </c>
      <c r="U681" s="248">
        <f t="shared" si="639"/>
        <v>186715.57751429998</v>
      </c>
      <c r="V681" s="248">
        <f t="shared" si="640"/>
        <v>188582.73328944299</v>
      </c>
    </row>
    <row r="682" spans="1:22" x14ac:dyDescent="0.2">
      <c r="A682" s="350" t="s">
        <v>2029</v>
      </c>
      <c r="B682" s="350"/>
      <c r="C682" s="350"/>
      <c r="D682" s="102">
        <f t="shared" ref="D682:J682" si="674">SUM(D680:D681)</f>
        <v>196088.13</v>
      </c>
      <c r="E682" s="102">
        <f t="shared" si="674"/>
        <v>295167.68</v>
      </c>
      <c r="F682" s="102">
        <f t="shared" si="674"/>
        <v>202132</v>
      </c>
      <c r="G682" s="102">
        <f t="shared" si="674"/>
        <v>289173.93</v>
      </c>
      <c r="H682" s="102">
        <f t="shared" si="674"/>
        <v>257970</v>
      </c>
      <c r="I682" s="102">
        <f t="shared" si="674"/>
        <v>224408</v>
      </c>
      <c r="J682" s="102">
        <f t="shared" si="674"/>
        <v>179430</v>
      </c>
      <c r="L682" s="97"/>
      <c r="M682" s="97"/>
      <c r="N682" s="97"/>
      <c r="O682" s="97"/>
      <c r="P682" s="97"/>
      <c r="R682" s="102">
        <f t="shared" ref="R682:V682" si="675">SUM(R680:R681)</f>
        <v>181224.3</v>
      </c>
      <c r="S682" s="102">
        <f t="shared" si="675"/>
        <v>183036.54299999998</v>
      </c>
      <c r="T682" s="102">
        <f t="shared" si="675"/>
        <v>184866.90842999998</v>
      </c>
      <c r="U682" s="102">
        <f t="shared" si="675"/>
        <v>186715.57751429998</v>
      </c>
      <c r="V682" s="102">
        <f t="shared" si="675"/>
        <v>188582.73328944299</v>
      </c>
    </row>
    <row r="683" spans="1:22" ht="15" x14ac:dyDescent="0.25">
      <c r="A683" s="348" t="s">
        <v>2022</v>
      </c>
      <c r="B683" s="348"/>
      <c r="C683" s="348"/>
      <c r="I683" s="248"/>
      <c r="J683" s="248"/>
      <c r="K683" s="96"/>
      <c r="L683" s="97"/>
      <c r="M683" s="97"/>
      <c r="N683" s="97"/>
      <c r="O683" s="97"/>
      <c r="P683" s="97"/>
      <c r="R683" s="248"/>
      <c r="S683" s="248"/>
      <c r="T683" s="248"/>
      <c r="U683" s="248"/>
      <c r="V683" s="248"/>
    </row>
    <row r="684" spans="1:22" ht="15" x14ac:dyDescent="0.25">
      <c r="B684" s="77" t="s">
        <v>819</v>
      </c>
      <c r="C684" s="77" t="s">
        <v>820</v>
      </c>
      <c r="D684" s="79">
        <v>117513.09</v>
      </c>
      <c r="E684" s="79">
        <v>125420.13</v>
      </c>
      <c r="F684" s="79">
        <v>169842.65</v>
      </c>
      <c r="G684" s="79">
        <v>147460.17000000001</v>
      </c>
      <c r="H684" s="79">
        <v>151000</v>
      </c>
      <c r="I684" s="248">
        <v>165994</v>
      </c>
      <c r="J684" s="248">
        <v>151000</v>
      </c>
      <c r="K684" s="96"/>
      <c r="L684" s="97">
        <v>0.01</v>
      </c>
      <c r="M684" s="97">
        <f t="shared" ref="M684:P684" si="676">L684</f>
        <v>0.01</v>
      </c>
      <c r="N684" s="97">
        <f t="shared" si="676"/>
        <v>0.01</v>
      </c>
      <c r="O684" s="97">
        <f t="shared" si="676"/>
        <v>0.01</v>
      </c>
      <c r="P684" s="97">
        <f t="shared" si="676"/>
        <v>0.01</v>
      </c>
      <c r="R684" s="248">
        <f t="shared" ref="R684:R697" si="677">J684*(1+L684)</f>
        <v>152510</v>
      </c>
      <c r="S684" s="248">
        <f t="shared" si="637"/>
        <v>154035.1</v>
      </c>
      <c r="T684" s="248">
        <f t="shared" si="638"/>
        <v>155575.451</v>
      </c>
      <c r="U684" s="248">
        <f t="shared" si="639"/>
        <v>157131.20551</v>
      </c>
      <c r="V684" s="248">
        <f t="shared" si="640"/>
        <v>158702.51756509999</v>
      </c>
    </row>
    <row r="685" spans="1:22" ht="15" x14ac:dyDescent="0.25">
      <c r="B685" s="77" t="s">
        <v>821</v>
      </c>
      <c r="C685" s="77" t="s">
        <v>822</v>
      </c>
      <c r="D685" s="79">
        <v>326407.7</v>
      </c>
      <c r="E685" s="79">
        <v>355550.98</v>
      </c>
      <c r="F685" s="79">
        <v>333559.36</v>
      </c>
      <c r="G685" s="79">
        <v>397961.64</v>
      </c>
      <c r="H685" s="79">
        <v>452330</v>
      </c>
      <c r="I685" s="248">
        <v>565781</v>
      </c>
      <c r="J685" s="248">
        <v>452330</v>
      </c>
      <c r="K685" s="96"/>
      <c r="L685" s="97">
        <v>0.01</v>
      </c>
      <c r="M685" s="97">
        <f t="shared" ref="M685:P685" si="678">L685</f>
        <v>0.01</v>
      </c>
      <c r="N685" s="97">
        <f t="shared" si="678"/>
        <v>0.01</v>
      </c>
      <c r="O685" s="97">
        <f t="shared" si="678"/>
        <v>0.01</v>
      </c>
      <c r="P685" s="97">
        <f t="shared" si="678"/>
        <v>0.01</v>
      </c>
      <c r="R685" s="248">
        <f t="shared" si="677"/>
        <v>456853.3</v>
      </c>
      <c r="S685" s="248">
        <f t="shared" si="637"/>
        <v>461421.83299999998</v>
      </c>
      <c r="T685" s="248">
        <f t="shared" si="638"/>
        <v>466036.05132999999</v>
      </c>
      <c r="U685" s="248">
        <f t="shared" si="639"/>
        <v>470696.41184329998</v>
      </c>
      <c r="V685" s="248">
        <f t="shared" si="640"/>
        <v>475403.37596173299</v>
      </c>
    </row>
    <row r="686" spans="1:22" ht="15" x14ac:dyDescent="0.25">
      <c r="B686" s="77" t="s">
        <v>2217</v>
      </c>
      <c r="C686" s="77" t="s">
        <v>2218</v>
      </c>
      <c r="D686" s="79">
        <v>0</v>
      </c>
      <c r="E686" s="79">
        <v>0</v>
      </c>
      <c r="F686" s="79">
        <v>0</v>
      </c>
      <c r="G686" s="79">
        <v>2761.1</v>
      </c>
      <c r="H686" s="79">
        <v>0</v>
      </c>
      <c r="I686" s="248"/>
      <c r="J686" s="248"/>
      <c r="K686" s="96"/>
      <c r="L686" s="97">
        <v>0.01</v>
      </c>
      <c r="M686" s="97">
        <f t="shared" ref="M686:P686" si="679">L686</f>
        <v>0.01</v>
      </c>
      <c r="N686" s="97">
        <f t="shared" si="679"/>
        <v>0.01</v>
      </c>
      <c r="O686" s="97">
        <f t="shared" si="679"/>
        <v>0.01</v>
      </c>
      <c r="P686" s="97">
        <f t="shared" si="679"/>
        <v>0.01</v>
      </c>
      <c r="R686" s="248">
        <f t="shared" si="677"/>
        <v>0</v>
      </c>
      <c r="S686" s="248">
        <f t="shared" si="637"/>
        <v>0</v>
      </c>
      <c r="T686" s="248">
        <f t="shared" si="638"/>
        <v>0</v>
      </c>
      <c r="U686" s="248">
        <f t="shared" si="639"/>
        <v>0</v>
      </c>
      <c r="V686" s="248">
        <f t="shared" si="640"/>
        <v>0</v>
      </c>
    </row>
    <row r="687" spans="1:22" ht="15" x14ac:dyDescent="0.25">
      <c r="B687" s="77" t="s">
        <v>823</v>
      </c>
      <c r="C687" s="77" t="s">
        <v>268</v>
      </c>
      <c r="D687" s="79">
        <v>980</v>
      </c>
      <c r="E687" s="79">
        <v>2750</v>
      </c>
      <c r="F687" s="79">
        <v>59.97</v>
      </c>
      <c r="G687" s="79">
        <v>0</v>
      </c>
      <c r="H687" s="79">
        <v>0</v>
      </c>
      <c r="I687" s="248"/>
      <c r="J687" s="248"/>
      <c r="K687" s="96"/>
      <c r="L687" s="97">
        <v>0.01</v>
      </c>
      <c r="M687" s="97">
        <f t="shared" ref="M687:P687" si="680">L687</f>
        <v>0.01</v>
      </c>
      <c r="N687" s="97">
        <f t="shared" si="680"/>
        <v>0.01</v>
      </c>
      <c r="O687" s="97">
        <f t="shared" si="680"/>
        <v>0.01</v>
      </c>
      <c r="P687" s="97">
        <f t="shared" si="680"/>
        <v>0.01</v>
      </c>
      <c r="R687" s="248">
        <f t="shared" si="677"/>
        <v>0</v>
      </c>
      <c r="S687" s="248">
        <f t="shared" si="637"/>
        <v>0</v>
      </c>
      <c r="T687" s="248">
        <f t="shared" si="638"/>
        <v>0</v>
      </c>
      <c r="U687" s="248">
        <f t="shared" si="639"/>
        <v>0</v>
      </c>
      <c r="V687" s="248">
        <f t="shared" si="640"/>
        <v>0</v>
      </c>
    </row>
    <row r="688" spans="1:22" ht="15" x14ac:dyDescent="0.25">
      <c r="B688" s="77" t="s">
        <v>824</v>
      </c>
      <c r="C688" s="77" t="s">
        <v>596</v>
      </c>
      <c r="D688" s="79">
        <v>0</v>
      </c>
      <c r="E688" s="79">
        <v>0</v>
      </c>
      <c r="F688" s="79">
        <v>58667.65</v>
      </c>
      <c r="G688" s="79">
        <v>147393.75</v>
      </c>
      <c r="H688" s="79">
        <v>0</v>
      </c>
      <c r="I688" s="248"/>
      <c r="J688" s="248"/>
      <c r="K688" s="96"/>
      <c r="L688" s="97">
        <v>0.01</v>
      </c>
      <c r="M688" s="97">
        <f t="shared" ref="M688:P688" si="681">L688</f>
        <v>0.01</v>
      </c>
      <c r="N688" s="97">
        <f t="shared" si="681"/>
        <v>0.01</v>
      </c>
      <c r="O688" s="97">
        <f t="shared" si="681"/>
        <v>0.01</v>
      </c>
      <c r="P688" s="97">
        <f t="shared" si="681"/>
        <v>0.01</v>
      </c>
      <c r="R688" s="248">
        <f t="shared" si="677"/>
        <v>0</v>
      </c>
      <c r="S688" s="248">
        <f t="shared" si="637"/>
        <v>0</v>
      </c>
      <c r="T688" s="248">
        <f t="shared" si="638"/>
        <v>0</v>
      </c>
      <c r="U688" s="248">
        <f t="shared" si="639"/>
        <v>0</v>
      </c>
      <c r="V688" s="248">
        <f t="shared" si="640"/>
        <v>0</v>
      </c>
    </row>
    <row r="689" spans="1:22" ht="15" x14ac:dyDescent="0.25">
      <c r="B689" s="77" t="s">
        <v>825</v>
      </c>
      <c r="C689" s="77" t="s">
        <v>270</v>
      </c>
      <c r="D689" s="79">
        <v>55774.93</v>
      </c>
      <c r="E689" s="79">
        <v>48292.04</v>
      </c>
      <c r="F689" s="79">
        <v>45181.99</v>
      </c>
      <c r="G689" s="79">
        <v>45247.43</v>
      </c>
      <c r="H689" s="79">
        <v>73210</v>
      </c>
      <c r="I689" s="248">
        <v>26193</v>
      </c>
      <c r="J689" s="248">
        <v>21290</v>
      </c>
      <c r="K689" s="96"/>
      <c r="L689" s="97">
        <v>0.01</v>
      </c>
      <c r="M689" s="97">
        <f t="shared" ref="M689:P689" si="682">L689</f>
        <v>0.01</v>
      </c>
      <c r="N689" s="97">
        <f t="shared" si="682"/>
        <v>0.01</v>
      </c>
      <c r="O689" s="97">
        <f t="shared" si="682"/>
        <v>0.01</v>
      </c>
      <c r="P689" s="97">
        <f t="shared" si="682"/>
        <v>0.01</v>
      </c>
      <c r="R689" s="248">
        <f t="shared" si="677"/>
        <v>21502.9</v>
      </c>
      <c r="S689" s="248">
        <f t="shared" si="637"/>
        <v>21717.929</v>
      </c>
      <c r="T689" s="248">
        <f t="shared" si="638"/>
        <v>21935.10829</v>
      </c>
      <c r="U689" s="248">
        <f t="shared" si="639"/>
        <v>22154.459372900001</v>
      </c>
      <c r="V689" s="248">
        <f t="shared" si="640"/>
        <v>22376.003966628999</v>
      </c>
    </row>
    <row r="690" spans="1:22" ht="15" x14ac:dyDescent="0.25">
      <c r="B690" s="77" t="s">
        <v>2219</v>
      </c>
      <c r="C690" s="77" t="s">
        <v>2220</v>
      </c>
      <c r="D690" s="79">
        <v>0</v>
      </c>
      <c r="E690" s="79">
        <v>1237.5</v>
      </c>
      <c r="F690" s="79">
        <v>36987.5</v>
      </c>
      <c r="G690" s="79">
        <v>30360</v>
      </c>
      <c r="H690" s="79">
        <v>0</v>
      </c>
      <c r="I690" s="248">
        <v>9900</v>
      </c>
      <c r="J690" s="248">
        <v>0</v>
      </c>
      <c r="K690" s="96"/>
      <c r="L690" s="97">
        <v>0.01</v>
      </c>
      <c r="M690" s="97">
        <f t="shared" ref="M690:P690" si="683">L690</f>
        <v>0.01</v>
      </c>
      <c r="N690" s="97">
        <f t="shared" si="683"/>
        <v>0.01</v>
      </c>
      <c r="O690" s="97">
        <f t="shared" si="683"/>
        <v>0.01</v>
      </c>
      <c r="P690" s="97">
        <f t="shared" si="683"/>
        <v>0.01</v>
      </c>
      <c r="R690" s="248">
        <f t="shared" si="677"/>
        <v>0</v>
      </c>
      <c r="S690" s="248">
        <f t="shared" si="637"/>
        <v>0</v>
      </c>
      <c r="T690" s="248">
        <f t="shared" si="638"/>
        <v>0</v>
      </c>
      <c r="U690" s="248">
        <f t="shared" si="639"/>
        <v>0</v>
      </c>
      <c r="V690" s="248">
        <f t="shared" si="640"/>
        <v>0</v>
      </c>
    </row>
    <row r="691" spans="1:22" ht="15" x14ac:dyDescent="0.25">
      <c r="B691" s="77" t="s">
        <v>2221</v>
      </c>
      <c r="C691" s="77" t="s">
        <v>2222</v>
      </c>
      <c r="D691" s="79">
        <v>0</v>
      </c>
      <c r="E691" s="79">
        <v>1815</v>
      </c>
      <c r="F691" s="79">
        <v>24832.5</v>
      </c>
      <c r="G691" s="79">
        <v>18617.5</v>
      </c>
      <c r="H691" s="79">
        <v>0</v>
      </c>
      <c r="I691" s="248">
        <v>28298</v>
      </c>
      <c r="J691" s="248">
        <v>0</v>
      </c>
      <c r="K691" s="96"/>
      <c r="L691" s="97">
        <v>0.01</v>
      </c>
      <c r="M691" s="97">
        <f t="shared" ref="M691:P691" si="684">L691</f>
        <v>0.01</v>
      </c>
      <c r="N691" s="97">
        <f t="shared" si="684"/>
        <v>0.01</v>
      </c>
      <c r="O691" s="97">
        <f t="shared" si="684"/>
        <v>0.01</v>
      </c>
      <c r="P691" s="97">
        <f t="shared" si="684"/>
        <v>0.01</v>
      </c>
      <c r="R691" s="248">
        <f t="shared" si="677"/>
        <v>0</v>
      </c>
      <c r="S691" s="248">
        <f t="shared" si="637"/>
        <v>0</v>
      </c>
      <c r="T691" s="248">
        <f t="shared" si="638"/>
        <v>0</v>
      </c>
      <c r="U691" s="248">
        <f t="shared" si="639"/>
        <v>0</v>
      </c>
      <c r="V691" s="248">
        <f t="shared" si="640"/>
        <v>0</v>
      </c>
    </row>
    <row r="692" spans="1:22" ht="15" x14ac:dyDescent="0.25">
      <c r="B692" s="77" t="s">
        <v>2484</v>
      </c>
      <c r="C692" s="77" t="s">
        <v>434</v>
      </c>
      <c r="D692" s="79">
        <v>0</v>
      </c>
      <c r="E692" s="79">
        <v>0</v>
      </c>
      <c r="F692" s="79">
        <v>0</v>
      </c>
      <c r="G692" s="79">
        <v>3807.21</v>
      </c>
      <c r="H692" s="79">
        <v>0</v>
      </c>
      <c r="I692" s="248">
        <v>71563</v>
      </c>
      <c r="J692" s="248">
        <v>0</v>
      </c>
      <c r="K692" s="96"/>
      <c r="L692" s="97">
        <v>0.01</v>
      </c>
      <c r="M692" s="97">
        <f t="shared" ref="M692:P692" si="685">L692</f>
        <v>0.01</v>
      </c>
      <c r="N692" s="97">
        <f t="shared" si="685"/>
        <v>0.01</v>
      </c>
      <c r="O692" s="97">
        <f t="shared" si="685"/>
        <v>0.01</v>
      </c>
      <c r="P692" s="97">
        <f t="shared" si="685"/>
        <v>0.01</v>
      </c>
      <c r="R692" s="248">
        <f t="shared" si="677"/>
        <v>0</v>
      </c>
      <c r="S692" s="248">
        <f t="shared" si="637"/>
        <v>0</v>
      </c>
      <c r="T692" s="248">
        <f t="shared" si="638"/>
        <v>0</v>
      </c>
      <c r="U692" s="248">
        <f t="shared" si="639"/>
        <v>0</v>
      </c>
      <c r="V692" s="248">
        <f t="shared" si="640"/>
        <v>0</v>
      </c>
    </row>
    <row r="693" spans="1:22" ht="15" x14ac:dyDescent="0.25">
      <c r="B693" s="77" t="s">
        <v>826</v>
      </c>
      <c r="C693" s="77" t="s">
        <v>343</v>
      </c>
      <c r="D693" s="79">
        <v>372484.83</v>
      </c>
      <c r="E693" s="79">
        <v>153783.97</v>
      </c>
      <c r="F693" s="79">
        <v>418325.86</v>
      </c>
      <c r="G693" s="79">
        <v>348384.51</v>
      </c>
      <c r="H693" s="79">
        <v>300000</v>
      </c>
      <c r="I693" s="248">
        <v>240682</v>
      </c>
      <c r="J693" s="248">
        <v>290000</v>
      </c>
      <c r="K693" s="96"/>
      <c r="L693" s="97">
        <v>0.01</v>
      </c>
      <c r="M693" s="97">
        <f t="shared" ref="M693:P693" si="686">L693</f>
        <v>0.01</v>
      </c>
      <c r="N693" s="97">
        <f t="shared" si="686"/>
        <v>0.01</v>
      </c>
      <c r="O693" s="97">
        <f t="shared" si="686"/>
        <v>0.01</v>
      </c>
      <c r="P693" s="97">
        <f t="shared" si="686"/>
        <v>0.01</v>
      </c>
      <c r="R693" s="248">
        <f t="shared" si="677"/>
        <v>292900</v>
      </c>
      <c r="S693" s="248">
        <f t="shared" si="637"/>
        <v>295829</v>
      </c>
      <c r="T693" s="248">
        <f t="shared" si="638"/>
        <v>298787.28999999998</v>
      </c>
      <c r="U693" s="248">
        <f t="shared" si="639"/>
        <v>301775.1629</v>
      </c>
      <c r="V693" s="248">
        <f t="shared" si="640"/>
        <v>304792.914529</v>
      </c>
    </row>
    <row r="694" spans="1:22" ht="15" x14ac:dyDescent="0.25">
      <c r="B694" s="77" t="s">
        <v>1975</v>
      </c>
      <c r="C694" s="77" t="s">
        <v>274</v>
      </c>
      <c r="D694" s="79">
        <v>179</v>
      </c>
      <c r="E694" s="79">
        <v>3320</v>
      </c>
      <c r="F694" s="79">
        <v>1000</v>
      </c>
      <c r="G694" s="79">
        <v>3499</v>
      </c>
      <c r="H694" s="79">
        <v>3800</v>
      </c>
      <c r="I694" s="248">
        <v>3800</v>
      </c>
      <c r="J694" s="248">
        <v>3800</v>
      </c>
      <c r="K694" s="96"/>
      <c r="L694" s="97">
        <v>0.01</v>
      </c>
      <c r="M694" s="97">
        <f t="shared" ref="M694:P694" si="687">L694</f>
        <v>0.01</v>
      </c>
      <c r="N694" s="97">
        <f t="shared" si="687"/>
        <v>0.01</v>
      </c>
      <c r="O694" s="97">
        <f t="shared" si="687"/>
        <v>0.01</v>
      </c>
      <c r="P694" s="97">
        <f t="shared" si="687"/>
        <v>0.01</v>
      </c>
      <c r="R694" s="248">
        <f t="shared" si="677"/>
        <v>3838</v>
      </c>
      <c r="S694" s="248">
        <f t="shared" si="637"/>
        <v>3876.38</v>
      </c>
      <c r="T694" s="248">
        <f t="shared" si="638"/>
        <v>3915.1438000000003</v>
      </c>
      <c r="U694" s="248">
        <f t="shared" si="639"/>
        <v>3954.2952380000002</v>
      </c>
      <c r="V694" s="248">
        <f t="shared" si="640"/>
        <v>3993.83819038</v>
      </c>
    </row>
    <row r="695" spans="1:22" ht="15" x14ac:dyDescent="0.25">
      <c r="B695" s="77" t="s">
        <v>2223</v>
      </c>
      <c r="C695" s="77" t="s">
        <v>278</v>
      </c>
      <c r="D695" s="79">
        <v>0</v>
      </c>
      <c r="E695" s="79">
        <v>0</v>
      </c>
      <c r="F695" s="79">
        <v>0</v>
      </c>
      <c r="G695" s="79">
        <v>14968</v>
      </c>
      <c r="H695" s="79">
        <v>0</v>
      </c>
      <c r="I695" s="248"/>
      <c r="J695" s="248"/>
      <c r="L695" s="97">
        <v>0.01</v>
      </c>
      <c r="M695" s="97">
        <f t="shared" ref="M695" si="688">L695</f>
        <v>0.01</v>
      </c>
      <c r="N695" s="97">
        <f t="shared" ref="N695" si="689">M695</f>
        <v>0.01</v>
      </c>
      <c r="O695" s="97">
        <f t="shared" ref="O695" si="690">N695</f>
        <v>0.01</v>
      </c>
      <c r="P695" s="97">
        <f t="shared" ref="P695" si="691">O695</f>
        <v>0.01</v>
      </c>
      <c r="R695" s="248">
        <f t="shared" si="677"/>
        <v>0</v>
      </c>
      <c r="S695" s="248">
        <f t="shared" si="637"/>
        <v>0</v>
      </c>
      <c r="T695" s="248">
        <f t="shared" si="638"/>
        <v>0</v>
      </c>
      <c r="U695" s="248">
        <f t="shared" si="639"/>
        <v>0</v>
      </c>
      <c r="V695" s="248">
        <f t="shared" si="640"/>
        <v>0</v>
      </c>
    </row>
    <row r="696" spans="1:22" ht="15" x14ac:dyDescent="0.25">
      <c r="B696" s="77" t="s">
        <v>827</v>
      </c>
      <c r="C696" s="77" t="s">
        <v>2482</v>
      </c>
      <c r="D696" s="79">
        <v>36459.97</v>
      </c>
      <c r="E696" s="79">
        <v>30035.599999999999</v>
      </c>
      <c r="F696" s="79">
        <v>33323.06</v>
      </c>
      <c r="G696" s="79">
        <v>29620.98</v>
      </c>
      <c r="H696" s="79">
        <v>31000</v>
      </c>
      <c r="I696" s="248">
        <v>4995</v>
      </c>
      <c r="J696" s="248">
        <v>31000</v>
      </c>
      <c r="K696" s="96"/>
      <c r="L696" s="97">
        <v>0.01</v>
      </c>
      <c r="M696" s="97">
        <f t="shared" ref="M696:P696" si="692">L696</f>
        <v>0.01</v>
      </c>
      <c r="N696" s="97">
        <f t="shared" si="692"/>
        <v>0.01</v>
      </c>
      <c r="O696" s="97">
        <f t="shared" si="692"/>
        <v>0.01</v>
      </c>
      <c r="P696" s="97">
        <f t="shared" si="692"/>
        <v>0.01</v>
      </c>
      <c r="R696" s="248">
        <f t="shared" si="677"/>
        <v>31310</v>
      </c>
      <c r="S696" s="248">
        <f t="shared" si="637"/>
        <v>31623.1</v>
      </c>
      <c r="T696" s="248">
        <f t="shared" si="638"/>
        <v>31939.330999999998</v>
      </c>
      <c r="U696" s="248">
        <f t="shared" si="639"/>
        <v>32258.724309999998</v>
      </c>
      <c r="V696" s="248">
        <f t="shared" si="640"/>
        <v>32581.311553099997</v>
      </c>
    </row>
    <row r="697" spans="1:22" ht="15" x14ac:dyDescent="0.25">
      <c r="B697" s="77" t="s">
        <v>829</v>
      </c>
      <c r="C697" s="77" t="s">
        <v>442</v>
      </c>
      <c r="D697" s="79">
        <v>79552.2</v>
      </c>
      <c r="E697" s="79">
        <v>87387.12</v>
      </c>
      <c r="F697" s="79">
        <v>84232.91</v>
      </c>
      <c r="G697" s="79">
        <v>135821.45000000001</v>
      </c>
      <c r="H697" s="79">
        <v>81300</v>
      </c>
      <c r="I697" s="248">
        <v>121062</v>
      </c>
      <c r="J697" s="248">
        <v>81300</v>
      </c>
      <c r="K697" s="96"/>
      <c r="L697" s="97">
        <v>0.01</v>
      </c>
      <c r="M697" s="97">
        <f t="shared" ref="M697:P697" si="693">L697</f>
        <v>0.01</v>
      </c>
      <c r="N697" s="97">
        <f t="shared" si="693"/>
        <v>0.01</v>
      </c>
      <c r="O697" s="97">
        <f t="shared" si="693"/>
        <v>0.01</v>
      </c>
      <c r="P697" s="97">
        <f t="shared" si="693"/>
        <v>0.01</v>
      </c>
      <c r="R697" s="248">
        <f t="shared" si="677"/>
        <v>82113</v>
      </c>
      <c r="S697" s="248">
        <f t="shared" si="637"/>
        <v>82934.13</v>
      </c>
      <c r="T697" s="248">
        <f t="shared" si="638"/>
        <v>83763.471300000005</v>
      </c>
      <c r="U697" s="248">
        <f t="shared" si="639"/>
        <v>84601.106013000011</v>
      </c>
      <c r="V697" s="248">
        <f t="shared" si="640"/>
        <v>85447.117073130008</v>
      </c>
    </row>
    <row r="698" spans="1:22" x14ac:dyDescent="0.2">
      <c r="A698" s="350" t="s">
        <v>2023</v>
      </c>
      <c r="B698" s="350"/>
      <c r="C698" s="350"/>
      <c r="D698" s="102">
        <f t="shared" ref="D698:J698" si="694">SUM(D684:D697)</f>
        <v>989351.72</v>
      </c>
      <c r="E698" s="102">
        <f t="shared" si="694"/>
        <v>809592.34</v>
      </c>
      <c r="F698" s="102">
        <f t="shared" si="694"/>
        <v>1206013.45</v>
      </c>
      <c r="G698" s="102">
        <f t="shared" si="694"/>
        <v>1325902.74</v>
      </c>
      <c r="H698" s="102">
        <f t="shared" si="694"/>
        <v>1092640</v>
      </c>
      <c r="I698" s="102">
        <f t="shared" si="694"/>
        <v>1238268</v>
      </c>
      <c r="J698" s="102">
        <f t="shared" si="694"/>
        <v>1030720</v>
      </c>
      <c r="K698" s="96"/>
      <c r="L698" s="97"/>
      <c r="M698" s="97"/>
      <c r="N698" s="97"/>
      <c r="O698" s="97"/>
      <c r="P698" s="97"/>
      <c r="R698" s="102">
        <f t="shared" ref="R698:V698" si="695">SUM(R684:R697)</f>
        <v>1041027.2000000001</v>
      </c>
      <c r="S698" s="102">
        <f t="shared" si="695"/>
        <v>1051437.4720000001</v>
      </c>
      <c r="T698" s="102">
        <f t="shared" si="695"/>
        <v>1061951.84672</v>
      </c>
      <c r="U698" s="102">
        <f t="shared" si="695"/>
        <v>1072571.3651871998</v>
      </c>
      <c r="V698" s="102">
        <f t="shared" si="695"/>
        <v>1083297.078839072</v>
      </c>
    </row>
    <row r="699" spans="1:22" ht="15" x14ac:dyDescent="0.25">
      <c r="A699" s="348" t="s">
        <v>2035</v>
      </c>
      <c r="B699" s="348"/>
      <c r="C699" s="348"/>
      <c r="I699" s="248"/>
      <c r="J699" s="248"/>
      <c r="K699" s="96"/>
      <c r="L699" s="97"/>
      <c r="M699" s="97"/>
      <c r="N699" s="97"/>
      <c r="O699" s="97"/>
      <c r="P699" s="97"/>
      <c r="R699" s="248"/>
      <c r="S699" s="248"/>
      <c r="T699" s="248"/>
      <c r="U699" s="248"/>
      <c r="V699" s="248"/>
    </row>
    <row r="700" spans="1:22" ht="15" x14ac:dyDescent="0.25">
      <c r="B700" s="77" t="s">
        <v>830</v>
      </c>
      <c r="C700" s="77" t="s">
        <v>831</v>
      </c>
      <c r="D700" s="79">
        <v>-2289.02</v>
      </c>
      <c r="E700" s="79">
        <v>-1322.82</v>
      </c>
      <c r="F700" s="79">
        <v>6807.01</v>
      </c>
      <c r="G700" s="79">
        <v>-5466.37</v>
      </c>
      <c r="H700" s="79">
        <v>0</v>
      </c>
      <c r="I700" s="248"/>
      <c r="J700" s="248"/>
      <c r="K700" s="96"/>
      <c r="L700" s="97">
        <v>0.01</v>
      </c>
      <c r="M700" s="97">
        <f t="shared" ref="M700:P700" si="696">L700</f>
        <v>0.01</v>
      </c>
      <c r="N700" s="97">
        <f t="shared" si="696"/>
        <v>0.01</v>
      </c>
      <c r="O700" s="97">
        <f t="shared" si="696"/>
        <v>0.01</v>
      </c>
      <c r="P700" s="97">
        <f t="shared" si="696"/>
        <v>0.01</v>
      </c>
      <c r="R700" s="248">
        <f>J700*(1+L700)</f>
        <v>0</v>
      </c>
      <c r="S700" s="248">
        <f t="shared" si="637"/>
        <v>0</v>
      </c>
      <c r="T700" s="248">
        <f t="shared" si="638"/>
        <v>0</v>
      </c>
      <c r="U700" s="248">
        <f t="shared" si="639"/>
        <v>0</v>
      </c>
      <c r="V700" s="248">
        <f t="shared" si="640"/>
        <v>0</v>
      </c>
    </row>
    <row r="701" spans="1:22" ht="15" x14ac:dyDescent="0.25">
      <c r="B701" s="77" t="s">
        <v>2485</v>
      </c>
      <c r="C701" s="77" t="s">
        <v>444</v>
      </c>
      <c r="D701" s="79">
        <v>0</v>
      </c>
      <c r="E701" s="79">
        <v>0</v>
      </c>
      <c r="F701" s="79">
        <v>0</v>
      </c>
      <c r="G701" s="79">
        <v>4020.1</v>
      </c>
      <c r="H701" s="79">
        <v>0</v>
      </c>
      <c r="I701" s="248"/>
      <c r="J701" s="248"/>
      <c r="L701" s="97">
        <v>0.01</v>
      </c>
      <c r="M701" s="97">
        <f t="shared" ref="M701:P701" si="697">L701</f>
        <v>0.01</v>
      </c>
      <c r="N701" s="97">
        <f t="shared" si="697"/>
        <v>0.01</v>
      </c>
      <c r="O701" s="97">
        <f t="shared" si="697"/>
        <v>0.01</v>
      </c>
      <c r="P701" s="97">
        <f t="shared" si="697"/>
        <v>0.01</v>
      </c>
      <c r="R701" s="248">
        <f>J701*(1+L701)</f>
        <v>0</v>
      </c>
      <c r="S701" s="248">
        <f t="shared" si="637"/>
        <v>0</v>
      </c>
      <c r="T701" s="248">
        <f t="shared" si="638"/>
        <v>0</v>
      </c>
      <c r="U701" s="248">
        <f t="shared" si="639"/>
        <v>0</v>
      </c>
      <c r="V701" s="248">
        <f t="shared" si="640"/>
        <v>0</v>
      </c>
    </row>
    <row r="702" spans="1:22" ht="15" x14ac:dyDescent="0.25">
      <c r="B702" s="77" t="s">
        <v>832</v>
      </c>
      <c r="C702" s="77" t="s">
        <v>833</v>
      </c>
      <c r="D702" s="79">
        <v>180000</v>
      </c>
      <c r="E702" s="79">
        <v>430000</v>
      </c>
      <c r="F702" s="79">
        <v>180000</v>
      </c>
      <c r="G702" s="79">
        <v>205000</v>
      </c>
      <c r="H702" s="79">
        <v>280000</v>
      </c>
      <c r="I702" s="248">
        <v>280000</v>
      </c>
      <c r="J702" s="248">
        <v>280000</v>
      </c>
      <c r="L702" s="97">
        <v>0.01</v>
      </c>
      <c r="M702" s="97">
        <f t="shared" ref="M702:P702" si="698">L702</f>
        <v>0.01</v>
      </c>
      <c r="N702" s="97">
        <f t="shared" si="698"/>
        <v>0.01</v>
      </c>
      <c r="O702" s="97">
        <f t="shared" si="698"/>
        <v>0.01</v>
      </c>
      <c r="P702" s="97">
        <f t="shared" si="698"/>
        <v>0.01</v>
      </c>
      <c r="R702" s="248">
        <f>J702*(1+L702)</f>
        <v>282800</v>
      </c>
      <c r="S702" s="248">
        <f t="shared" si="637"/>
        <v>285628</v>
      </c>
      <c r="T702" s="248">
        <f t="shared" si="638"/>
        <v>288484.28000000003</v>
      </c>
      <c r="U702" s="248">
        <f t="shared" si="639"/>
        <v>291369.12280000001</v>
      </c>
      <c r="V702" s="248">
        <f t="shared" si="640"/>
        <v>294282.81402799999</v>
      </c>
    </row>
    <row r="703" spans="1:22" x14ac:dyDescent="0.2">
      <c r="A703" s="350" t="s">
        <v>2036</v>
      </c>
      <c r="B703" s="350"/>
      <c r="C703" s="350"/>
      <c r="D703" s="102">
        <f t="shared" ref="D703:J703" si="699">SUM(D700:D702)</f>
        <v>177710.98</v>
      </c>
      <c r="E703" s="102">
        <f t="shared" si="699"/>
        <v>428677.18</v>
      </c>
      <c r="F703" s="102">
        <f t="shared" si="699"/>
        <v>186807.01</v>
      </c>
      <c r="G703" s="102">
        <f t="shared" si="699"/>
        <v>203553.73</v>
      </c>
      <c r="H703" s="102">
        <f t="shared" si="699"/>
        <v>280000</v>
      </c>
      <c r="I703" s="102">
        <f t="shared" si="699"/>
        <v>280000</v>
      </c>
      <c r="J703" s="102">
        <f t="shared" si="699"/>
        <v>280000</v>
      </c>
      <c r="K703" s="96"/>
      <c r="L703" s="97"/>
      <c r="M703" s="97"/>
      <c r="N703" s="97"/>
      <c r="O703" s="97"/>
      <c r="P703" s="97"/>
      <c r="R703" s="102">
        <f t="shared" ref="R703:V703" si="700">SUM(R700:R702)</f>
        <v>282800</v>
      </c>
      <c r="S703" s="102">
        <f t="shared" si="700"/>
        <v>285628</v>
      </c>
      <c r="T703" s="102">
        <f t="shared" si="700"/>
        <v>288484.28000000003</v>
      </c>
      <c r="U703" s="102">
        <f t="shared" si="700"/>
        <v>291369.12280000001</v>
      </c>
      <c r="V703" s="102">
        <f t="shared" si="700"/>
        <v>294282.81402799999</v>
      </c>
    </row>
    <row r="704" spans="1:22" ht="15" x14ac:dyDescent="0.25">
      <c r="A704" s="348" t="s">
        <v>2037</v>
      </c>
      <c r="B704" s="348"/>
      <c r="C704" s="348"/>
      <c r="I704" s="248"/>
      <c r="J704" s="248"/>
      <c r="K704" s="96"/>
      <c r="L704" s="97"/>
      <c r="M704" s="97"/>
      <c r="N704" s="97"/>
      <c r="O704" s="97"/>
      <c r="P704" s="97"/>
      <c r="R704" s="248"/>
      <c r="S704" s="248"/>
      <c r="T704" s="248"/>
      <c r="U704" s="248"/>
      <c r="V704" s="248"/>
    </row>
    <row r="705" spans="1:22" ht="15" x14ac:dyDescent="0.25">
      <c r="B705" s="77" t="s">
        <v>839</v>
      </c>
      <c r="C705" s="77" t="s">
        <v>759</v>
      </c>
      <c r="D705" s="79">
        <v>0</v>
      </c>
      <c r="E705" s="79">
        <v>0</v>
      </c>
      <c r="F705" s="79">
        <v>0</v>
      </c>
      <c r="G705" s="79">
        <v>430589</v>
      </c>
      <c r="H705" s="79">
        <v>0</v>
      </c>
      <c r="I705" s="248"/>
      <c r="J705" s="248"/>
      <c r="K705" s="96"/>
      <c r="L705" s="97">
        <v>0.01</v>
      </c>
      <c r="M705" s="97">
        <f t="shared" ref="M705:P705" si="701">L705</f>
        <v>0.01</v>
      </c>
      <c r="N705" s="97">
        <f t="shared" si="701"/>
        <v>0.01</v>
      </c>
      <c r="O705" s="97">
        <f t="shared" si="701"/>
        <v>0.01</v>
      </c>
      <c r="P705" s="97">
        <f t="shared" si="701"/>
        <v>0.01</v>
      </c>
      <c r="R705" s="248">
        <f>J705*(1+L705)</f>
        <v>0</v>
      </c>
      <c r="S705" s="248">
        <f t="shared" si="637"/>
        <v>0</v>
      </c>
      <c r="T705" s="248">
        <f t="shared" si="638"/>
        <v>0</v>
      </c>
      <c r="U705" s="248">
        <f t="shared" si="639"/>
        <v>0</v>
      </c>
      <c r="V705" s="248">
        <f t="shared" si="640"/>
        <v>0</v>
      </c>
    </row>
    <row r="706" spans="1:22" x14ac:dyDescent="0.2">
      <c r="A706" s="350" t="s">
        <v>2038</v>
      </c>
      <c r="B706" s="350"/>
      <c r="C706" s="350"/>
      <c r="D706" s="102">
        <f t="shared" ref="D706:H706" si="702">SUM(D705:D705)</f>
        <v>0</v>
      </c>
      <c r="E706" s="102">
        <f t="shared" si="702"/>
        <v>0</v>
      </c>
      <c r="F706" s="102">
        <f t="shared" si="702"/>
        <v>0</v>
      </c>
      <c r="G706" s="102">
        <f t="shared" si="702"/>
        <v>430589</v>
      </c>
      <c r="H706" s="102">
        <f t="shared" si="702"/>
        <v>0</v>
      </c>
      <c r="I706" s="102">
        <f t="shared" ref="I706:J706" si="703">SUM(I705:I705)</f>
        <v>0</v>
      </c>
      <c r="J706" s="102">
        <f t="shared" si="703"/>
        <v>0</v>
      </c>
      <c r="K706" s="96"/>
      <c r="L706" s="97"/>
      <c r="M706" s="97"/>
      <c r="N706" s="97"/>
      <c r="O706" s="97"/>
      <c r="P706" s="97"/>
      <c r="R706" s="102">
        <f t="shared" ref="R706:V706" si="704">SUM(R705:R705)</f>
        <v>0</v>
      </c>
      <c r="S706" s="102">
        <f t="shared" si="704"/>
        <v>0</v>
      </c>
      <c r="T706" s="102">
        <f t="shared" si="704"/>
        <v>0</v>
      </c>
      <c r="U706" s="102">
        <f t="shared" si="704"/>
        <v>0</v>
      </c>
      <c r="V706" s="102">
        <f t="shared" si="704"/>
        <v>0</v>
      </c>
    </row>
    <row r="707" spans="1:22" x14ac:dyDescent="0.2">
      <c r="A707" s="352" t="s">
        <v>840</v>
      </c>
      <c r="B707" s="352"/>
      <c r="C707" s="352"/>
      <c r="D707" s="103">
        <f t="shared" ref="D707:H707" si="705">D672+D678+D682+D698+D703+D706</f>
        <v>1399543.21</v>
      </c>
      <c r="E707" s="103">
        <f t="shared" si="705"/>
        <v>1577650.93</v>
      </c>
      <c r="F707" s="103">
        <f t="shared" si="705"/>
        <v>1744841.88</v>
      </c>
      <c r="G707" s="103">
        <f t="shared" si="705"/>
        <v>2404123.5300000003</v>
      </c>
      <c r="H707" s="103">
        <f t="shared" si="705"/>
        <v>1894940</v>
      </c>
      <c r="I707" s="103">
        <f t="shared" ref="I707:J707" si="706">I672+I678+I682+I698+I703+I706</f>
        <v>2044928</v>
      </c>
      <c r="J707" s="103">
        <f t="shared" si="706"/>
        <v>1540926</v>
      </c>
      <c r="K707" s="96"/>
      <c r="L707" s="97"/>
      <c r="M707" s="97"/>
      <c r="N707" s="97"/>
      <c r="O707" s="97"/>
      <c r="P707" s="97"/>
      <c r="R707" s="103">
        <f t="shared" ref="R707:V707" si="707">R672+R678+R682+R698+R703+R706</f>
        <v>1556335.26</v>
      </c>
      <c r="S707" s="103">
        <f t="shared" si="707"/>
        <v>1571898.6126000001</v>
      </c>
      <c r="T707" s="103">
        <f t="shared" si="707"/>
        <v>1587617.5987259999</v>
      </c>
      <c r="U707" s="103">
        <f t="shared" si="707"/>
        <v>1603493.7747132597</v>
      </c>
      <c r="V707" s="103">
        <f t="shared" si="707"/>
        <v>1619528.7124603926</v>
      </c>
    </row>
    <row r="708" spans="1:22" ht="15" x14ac:dyDescent="0.25">
      <c r="A708" s="351" t="s">
        <v>841</v>
      </c>
      <c r="B708" s="351"/>
      <c r="C708" s="351"/>
      <c r="I708" s="248"/>
      <c r="J708" s="248"/>
      <c r="L708" s="97"/>
      <c r="M708" s="97"/>
      <c r="N708" s="97"/>
      <c r="O708" s="97"/>
      <c r="P708" s="97"/>
      <c r="R708" s="248"/>
      <c r="S708" s="248"/>
      <c r="T708" s="248"/>
      <c r="U708" s="248"/>
      <c r="V708" s="248"/>
    </row>
    <row r="709" spans="1:22" ht="15" x14ac:dyDescent="0.25">
      <c r="A709" s="348" t="s">
        <v>2024</v>
      </c>
      <c r="B709" s="348"/>
      <c r="C709" s="348"/>
      <c r="I709" s="248"/>
      <c r="J709" s="248"/>
      <c r="K709" s="96"/>
      <c r="L709" s="97"/>
      <c r="M709" s="97"/>
      <c r="N709" s="97"/>
      <c r="O709" s="97"/>
      <c r="P709" s="97"/>
      <c r="R709" s="248"/>
      <c r="S709" s="248"/>
      <c r="T709" s="248"/>
      <c r="U709" s="248"/>
      <c r="V709" s="248"/>
    </row>
    <row r="710" spans="1:22" ht="15" x14ac:dyDescent="0.25">
      <c r="B710" s="77" t="s">
        <v>2103</v>
      </c>
      <c r="C710" s="77" t="s">
        <v>1883</v>
      </c>
      <c r="D710" s="79">
        <v>0</v>
      </c>
      <c r="E710" s="79">
        <v>-62.71</v>
      </c>
      <c r="F710" s="79">
        <v>2548.21</v>
      </c>
      <c r="G710" s="79">
        <v>1303.95</v>
      </c>
      <c r="H710" s="79">
        <v>0</v>
      </c>
      <c r="I710" s="248"/>
      <c r="J710" s="248"/>
      <c r="K710" s="96"/>
      <c r="L710" s="97"/>
      <c r="M710" s="97"/>
      <c r="N710" s="97"/>
      <c r="O710" s="97"/>
      <c r="P710" s="97"/>
      <c r="R710" s="248"/>
      <c r="S710" s="248"/>
      <c r="T710" s="248"/>
      <c r="U710" s="248"/>
      <c r="V710" s="248"/>
    </row>
    <row r="711" spans="1:22" ht="15" x14ac:dyDescent="0.25">
      <c r="B711" s="77" t="s">
        <v>842</v>
      </c>
      <c r="C711" s="77" t="s">
        <v>286</v>
      </c>
      <c r="D711" s="79">
        <v>383077.71</v>
      </c>
      <c r="E711" s="79">
        <v>276945.53999999998</v>
      </c>
      <c r="F711" s="79">
        <v>298596.08</v>
      </c>
      <c r="G711" s="79">
        <v>305216.84999999998</v>
      </c>
      <c r="H711" s="79">
        <v>319220</v>
      </c>
      <c r="I711" s="248">
        <v>309604</v>
      </c>
      <c r="J711" s="248">
        <f>331974+1971</f>
        <v>333945</v>
      </c>
      <c r="K711" s="96"/>
      <c r="L711" s="97">
        <v>0.03</v>
      </c>
      <c r="M711" s="97">
        <f t="shared" ref="M711:P713" si="708">L711</f>
        <v>0.03</v>
      </c>
      <c r="N711" s="97">
        <f t="shared" si="708"/>
        <v>0.03</v>
      </c>
      <c r="O711" s="97">
        <f t="shared" si="708"/>
        <v>0.03</v>
      </c>
      <c r="P711" s="97">
        <f t="shared" si="708"/>
        <v>0.03</v>
      </c>
      <c r="R711" s="248">
        <f t="shared" ref="R711:R728" si="709">J711*(1+L711)</f>
        <v>343963.35000000003</v>
      </c>
      <c r="S711" s="248">
        <f t="shared" si="637"/>
        <v>354282.25050000002</v>
      </c>
      <c r="T711" s="248">
        <f t="shared" si="638"/>
        <v>364910.71801500005</v>
      </c>
      <c r="U711" s="248">
        <f t="shared" si="639"/>
        <v>375858.03955545009</v>
      </c>
      <c r="V711" s="248">
        <f t="shared" si="640"/>
        <v>387133.78074211359</v>
      </c>
    </row>
    <row r="712" spans="1:22" ht="15" x14ac:dyDescent="0.25">
      <c r="B712" s="77" t="s">
        <v>843</v>
      </c>
      <c r="C712" s="77" t="s">
        <v>292</v>
      </c>
      <c r="D712" s="79">
        <v>6779.8</v>
      </c>
      <c r="E712" s="79">
        <v>4527.01</v>
      </c>
      <c r="F712" s="79">
        <v>4578.1499999999996</v>
      </c>
      <c r="G712" s="79">
        <v>4920.55</v>
      </c>
      <c r="H712" s="79">
        <v>4800</v>
      </c>
      <c r="I712" s="248">
        <v>4600</v>
      </c>
      <c r="J712" s="248">
        <v>4800</v>
      </c>
      <c r="K712" s="96"/>
      <c r="L712" s="97">
        <v>0</v>
      </c>
      <c r="M712" s="97">
        <v>0</v>
      </c>
      <c r="N712" s="97">
        <v>0</v>
      </c>
      <c r="O712" s="97">
        <f t="shared" si="708"/>
        <v>0</v>
      </c>
      <c r="P712" s="97">
        <f t="shared" si="708"/>
        <v>0</v>
      </c>
      <c r="R712" s="248">
        <f t="shared" si="709"/>
        <v>4800</v>
      </c>
      <c r="S712" s="248">
        <f t="shared" si="637"/>
        <v>4800</v>
      </c>
      <c r="T712" s="248">
        <f t="shared" si="638"/>
        <v>4800</v>
      </c>
      <c r="U712" s="248">
        <f t="shared" si="639"/>
        <v>4800</v>
      </c>
      <c r="V712" s="248">
        <f t="shared" si="640"/>
        <v>4800</v>
      </c>
    </row>
    <row r="713" spans="1:22" ht="15" x14ac:dyDescent="0.25">
      <c r="B713" s="77" t="s">
        <v>2486</v>
      </c>
      <c r="C713" s="77" t="s">
        <v>294</v>
      </c>
      <c r="D713" s="79">
        <v>0</v>
      </c>
      <c r="E713" s="79">
        <v>0</v>
      </c>
      <c r="F713" s="79">
        <v>0</v>
      </c>
      <c r="G713" s="79">
        <v>0</v>
      </c>
      <c r="H713" s="79">
        <v>0</v>
      </c>
      <c r="I713" s="248">
        <v>375</v>
      </c>
      <c r="J713" s="248">
        <v>600</v>
      </c>
      <c r="K713" s="96"/>
      <c r="L713" s="97">
        <v>0</v>
      </c>
      <c r="M713" s="97">
        <v>0</v>
      </c>
      <c r="N713" s="97">
        <v>0</v>
      </c>
      <c r="O713" s="97">
        <f t="shared" si="708"/>
        <v>0</v>
      </c>
      <c r="P713" s="97">
        <f t="shared" si="708"/>
        <v>0</v>
      </c>
      <c r="R713" s="248">
        <f t="shared" si="709"/>
        <v>600</v>
      </c>
      <c r="S713" s="248">
        <f t="shared" si="637"/>
        <v>600</v>
      </c>
      <c r="T713" s="248">
        <f t="shared" si="638"/>
        <v>600</v>
      </c>
      <c r="U713" s="248">
        <f t="shared" si="639"/>
        <v>600</v>
      </c>
      <c r="V713" s="248">
        <f t="shared" si="640"/>
        <v>600</v>
      </c>
    </row>
    <row r="714" spans="1:22" ht="15" x14ac:dyDescent="0.25">
      <c r="B714" s="77" t="s">
        <v>845</v>
      </c>
      <c r="C714" s="77" t="s">
        <v>298</v>
      </c>
      <c r="D714" s="79">
        <v>5032.08</v>
      </c>
      <c r="E714" s="79">
        <v>3935</v>
      </c>
      <c r="F714" s="79">
        <v>4195</v>
      </c>
      <c r="G714" s="79">
        <v>4390</v>
      </c>
      <c r="H714" s="79">
        <v>4390</v>
      </c>
      <c r="I714" s="248">
        <v>0</v>
      </c>
      <c r="J714" s="248">
        <v>4585</v>
      </c>
      <c r="L714" s="97">
        <v>0.02</v>
      </c>
      <c r="M714" s="97">
        <f t="shared" ref="M714:P714" si="710">L714</f>
        <v>0.02</v>
      </c>
      <c r="N714" s="97">
        <f t="shared" si="710"/>
        <v>0.02</v>
      </c>
      <c r="O714" s="97">
        <f t="shared" si="710"/>
        <v>0.02</v>
      </c>
      <c r="P714" s="97">
        <f t="shared" si="710"/>
        <v>0.02</v>
      </c>
      <c r="R714" s="248">
        <f t="shared" si="709"/>
        <v>4676.7</v>
      </c>
      <c r="S714" s="248">
        <f t="shared" si="637"/>
        <v>4770.2339999999995</v>
      </c>
      <c r="T714" s="248">
        <f t="shared" si="638"/>
        <v>4865.6386799999991</v>
      </c>
      <c r="U714" s="248">
        <f t="shared" si="639"/>
        <v>4962.9514535999988</v>
      </c>
      <c r="V714" s="248">
        <f t="shared" si="640"/>
        <v>5062.2104826719988</v>
      </c>
    </row>
    <row r="715" spans="1:22" ht="15" x14ac:dyDescent="0.25">
      <c r="B715" s="77" t="s">
        <v>846</v>
      </c>
      <c r="C715" s="77" t="s">
        <v>300</v>
      </c>
      <c r="D715" s="79">
        <v>329.03</v>
      </c>
      <c r="E715" s="79">
        <v>141.33000000000001</v>
      </c>
      <c r="F715" s="79">
        <v>1307.68</v>
      </c>
      <c r="G715" s="79">
        <v>851.41</v>
      </c>
      <c r="H715" s="79">
        <v>1300</v>
      </c>
      <c r="I715" s="248">
        <v>230</v>
      </c>
      <c r="J715" s="248">
        <v>1300</v>
      </c>
      <c r="K715" s="96"/>
      <c r="L715" s="97">
        <v>0.01</v>
      </c>
      <c r="M715" s="97">
        <f t="shared" ref="M715:P715" si="711">L715</f>
        <v>0.01</v>
      </c>
      <c r="N715" s="97">
        <f t="shared" si="711"/>
        <v>0.01</v>
      </c>
      <c r="O715" s="97">
        <f t="shared" si="711"/>
        <v>0.01</v>
      </c>
      <c r="P715" s="97">
        <f t="shared" si="711"/>
        <v>0.01</v>
      </c>
      <c r="R715" s="248">
        <f t="shared" si="709"/>
        <v>1313</v>
      </c>
      <c r="S715" s="248">
        <f t="shared" ref="S715:S778" si="712">R715*(1+M715)</f>
        <v>1326.13</v>
      </c>
      <c r="T715" s="248">
        <f t="shared" ref="T715:T778" si="713">S715*(1+N715)</f>
        <v>1339.3913000000002</v>
      </c>
      <c r="U715" s="248">
        <f t="shared" ref="U715:U778" si="714">T715*(1+O715)</f>
        <v>1352.7852130000003</v>
      </c>
      <c r="V715" s="248">
        <f t="shared" ref="V715:V778" si="715">U715*(1+P715)</f>
        <v>1366.3130651300003</v>
      </c>
    </row>
    <row r="716" spans="1:22" ht="25.5" x14ac:dyDescent="0.25">
      <c r="B716" s="77" t="s">
        <v>847</v>
      </c>
      <c r="C716" s="77" t="s">
        <v>302</v>
      </c>
      <c r="D716" s="79">
        <v>725.64</v>
      </c>
      <c r="E716" s="79">
        <v>1229.1199999999999</v>
      </c>
      <c r="F716" s="79">
        <v>419.61</v>
      </c>
      <c r="G716" s="79">
        <v>510.34</v>
      </c>
      <c r="H716" s="79">
        <v>690</v>
      </c>
      <c r="I716" s="248">
        <v>534</v>
      </c>
      <c r="J716" s="248">
        <v>719</v>
      </c>
      <c r="K716" s="96"/>
      <c r="L716" s="97">
        <v>0.01</v>
      </c>
      <c r="M716" s="97">
        <f t="shared" ref="M716:P716" si="716">L716</f>
        <v>0.01</v>
      </c>
      <c r="N716" s="97">
        <f t="shared" si="716"/>
        <v>0.01</v>
      </c>
      <c r="O716" s="97">
        <f t="shared" si="716"/>
        <v>0.01</v>
      </c>
      <c r="P716" s="97">
        <f t="shared" si="716"/>
        <v>0.01</v>
      </c>
      <c r="R716" s="248">
        <f t="shared" si="709"/>
        <v>726.19</v>
      </c>
      <c r="S716" s="248">
        <f t="shared" si="712"/>
        <v>733.45190000000002</v>
      </c>
      <c r="T716" s="248">
        <f t="shared" si="713"/>
        <v>740.78641900000002</v>
      </c>
      <c r="U716" s="248">
        <f t="shared" si="714"/>
        <v>748.19428319000008</v>
      </c>
      <c r="V716" s="248">
        <f t="shared" si="715"/>
        <v>755.67622602190011</v>
      </c>
    </row>
    <row r="717" spans="1:22" ht="25.5" x14ac:dyDescent="0.25">
      <c r="B717" s="77" t="s">
        <v>848</v>
      </c>
      <c r="C717" s="77" t="s">
        <v>304</v>
      </c>
      <c r="D717" s="79">
        <v>2520.06</v>
      </c>
      <c r="E717" s="79">
        <v>1099.8800000000001</v>
      </c>
      <c r="F717" s="79">
        <v>2277.7600000000002</v>
      </c>
      <c r="G717" s="79">
        <v>1899.93</v>
      </c>
      <c r="H717" s="79">
        <v>1980</v>
      </c>
      <c r="I717" s="248">
        <v>2501</v>
      </c>
      <c r="J717" s="248">
        <v>2728</v>
      </c>
      <c r="K717" s="96"/>
      <c r="L717" s="97">
        <v>0.01</v>
      </c>
      <c r="M717" s="97">
        <f t="shared" ref="M717:P717" si="717">L717</f>
        <v>0.01</v>
      </c>
      <c r="N717" s="97">
        <f t="shared" si="717"/>
        <v>0.01</v>
      </c>
      <c r="O717" s="97">
        <f t="shared" si="717"/>
        <v>0.01</v>
      </c>
      <c r="P717" s="97">
        <f t="shared" si="717"/>
        <v>0.01</v>
      </c>
      <c r="R717" s="248">
        <f t="shared" si="709"/>
        <v>2755.28</v>
      </c>
      <c r="S717" s="248">
        <f t="shared" si="712"/>
        <v>2782.8328000000001</v>
      </c>
      <c r="T717" s="248">
        <f t="shared" si="713"/>
        <v>2810.6611280000002</v>
      </c>
      <c r="U717" s="248">
        <f t="shared" si="714"/>
        <v>2838.7677392800001</v>
      </c>
      <c r="V717" s="248">
        <f t="shared" si="715"/>
        <v>2867.1554166728001</v>
      </c>
    </row>
    <row r="718" spans="1:22" ht="25.5" x14ac:dyDescent="0.25">
      <c r="B718" s="77" t="s">
        <v>849</v>
      </c>
      <c r="C718" s="77" t="s">
        <v>306</v>
      </c>
      <c r="D718" s="79">
        <v>44278.69</v>
      </c>
      <c r="E718" s="79">
        <v>30347.35</v>
      </c>
      <c r="F718" s="79">
        <v>29938.34</v>
      </c>
      <c r="G718" s="79">
        <v>30430.57</v>
      </c>
      <c r="H718" s="79">
        <v>32380</v>
      </c>
      <c r="I718" s="248">
        <v>30618</v>
      </c>
      <c r="J718" s="248">
        <v>36268</v>
      </c>
      <c r="L718" s="97">
        <v>0.05</v>
      </c>
      <c r="M718" s="97">
        <f t="shared" ref="M718:P718" si="718">L718</f>
        <v>0.05</v>
      </c>
      <c r="N718" s="97">
        <f t="shared" si="718"/>
        <v>0.05</v>
      </c>
      <c r="O718" s="97">
        <f t="shared" si="718"/>
        <v>0.05</v>
      </c>
      <c r="P718" s="97">
        <f t="shared" si="718"/>
        <v>0.05</v>
      </c>
      <c r="R718" s="248">
        <f t="shared" si="709"/>
        <v>38081.4</v>
      </c>
      <c r="S718" s="248">
        <f t="shared" si="712"/>
        <v>39985.47</v>
      </c>
      <c r="T718" s="248">
        <f t="shared" si="713"/>
        <v>41984.743500000004</v>
      </c>
      <c r="U718" s="248">
        <f t="shared" si="714"/>
        <v>44083.980675000006</v>
      </c>
      <c r="V718" s="248">
        <f t="shared" si="715"/>
        <v>46288.179708750009</v>
      </c>
    </row>
    <row r="719" spans="1:22" ht="25.5" x14ac:dyDescent="0.25">
      <c r="B719" s="77" t="s">
        <v>1976</v>
      </c>
      <c r="C719" s="77" t="s">
        <v>1865</v>
      </c>
      <c r="D719" s="79">
        <v>3000</v>
      </c>
      <c r="E719" s="79">
        <v>1078.17</v>
      </c>
      <c r="F719" s="79">
        <v>7439.29</v>
      </c>
      <c r="G719" s="79">
        <v>357.14</v>
      </c>
      <c r="H719" s="79">
        <v>5000</v>
      </c>
      <c r="I719" s="248">
        <v>5000</v>
      </c>
      <c r="J719" s="248">
        <v>5000</v>
      </c>
      <c r="K719" s="96"/>
      <c r="L719" s="97">
        <v>0</v>
      </c>
      <c r="M719" s="97">
        <f t="shared" ref="M719:P719" si="719">L719</f>
        <v>0</v>
      </c>
      <c r="N719" s="97">
        <f t="shared" si="719"/>
        <v>0</v>
      </c>
      <c r="O719" s="97">
        <f t="shared" si="719"/>
        <v>0</v>
      </c>
      <c r="P719" s="97">
        <f t="shared" si="719"/>
        <v>0</v>
      </c>
      <c r="R719" s="248">
        <f t="shared" si="709"/>
        <v>5000</v>
      </c>
      <c r="S719" s="248">
        <f t="shared" si="712"/>
        <v>5000</v>
      </c>
      <c r="T719" s="248">
        <f t="shared" si="713"/>
        <v>5000</v>
      </c>
      <c r="U719" s="248">
        <f t="shared" si="714"/>
        <v>5000</v>
      </c>
      <c r="V719" s="248">
        <f t="shared" si="715"/>
        <v>5000</v>
      </c>
    </row>
    <row r="720" spans="1:22" ht="25.5" x14ac:dyDescent="0.25">
      <c r="B720" s="77" t="s">
        <v>850</v>
      </c>
      <c r="C720" s="77" t="s">
        <v>308</v>
      </c>
      <c r="D720" s="79">
        <v>1545.83</v>
      </c>
      <c r="E720" s="79">
        <v>1113.1400000000001</v>
      </c>
      <c r="F720" s="79">
        <v>1394.64</v>
      </c>
      <c r="G720" s="79">
        <v>1109.68</v>
      </c>
      <c r="H720" s="79">
        <v>1100</v>
      </c>
      <c r="I720" s="248">
        <v>1164</v>
      </c>
      <c r="J720" s="248">
        <v>0</v>
      </c>
      <c r="K720" s="96"/>
      <c r="L720" s="97">
        <v>0.01</v>
      </c>
      <c r="M720" s="97">
        <f t="shared" ref="M720:P720" si="720">L720</f>
        <v>0.01</v>
      </c>
      <c r="N720" s="97">
        <f t="shared" si="720"/>
        <v>0.01</v>
      </c>
      <c r="O720" s="97">
        <f t="shared" si="720"/>
        <v>0.01</v>
      </c>
      <c r="P720" s="97">
        <f t="shared" si="720"/>
        <v>0.01</v>
      </c>
      <c r="R720" s="248">
        <f t="shared" si="709"/>
        <v>0</v>
      </c>
      <c r="S720" s="248">
        <f t="shared" si="712"/>
        <v>0</v>
      </c>
      <c r="T720" s="248">
        <f t="shared" si="713"/>
        <v>0</v>
      </c>
      <c r="U720" s="248">
        <f t="shared" si="714"/>
        <v>0</v>
      </c>
      <c r="V720" s="248">
        <f t="shared" si="715"/>
        <v>0</v>
      </c>
    </row>
    <row r="721" spans="1:22" ht="15" x14ac:dyDescent="0.25">
      <c r="B721" s="77" t="s">
        <v>851</v>
      </c>
      <c r="C721" s="77" t="s">
        <v>1897</v>
      </c>
      <c r="D721" s="79">
        <v>0</v>
      </c>
      <c r="E721" s="79">
        <v>-360.33</v>
      </c>
      <c r="F721" s="79">
        <v>0</v>
      </c>
      <c r="G721" s="79">
        <v>0</v>
      </c>
      <c r="H721" s="79">
        <v>0</v>
      </c>
      <c r="I721" s="248"/>
      <c r="J721" s="248"/>
      <c r="K721" s="96"/>
      <c r="L721" s="97">
        <v>0.01</v>
      </c>
      <c r="M721" s="97">
        <f t="shared" ref="M721:P721" si="721">L721</f>
        <v>0.01</v>
      </c>
      <c r="N721" s="97">
        <f t="shared" si="721"/>
        <v>0.01</v>
      </c>
      <c r="O721" s="97">
        <f t="shared" si="721"/>
        <v>0.01</v>
      </c>
      <c r="P721" s="97">
        <f t="shared" si="721"/>
        <v>0.01</v>
      </c>
      <c r="R721" s="248">
        <f t="shared" si="709"/>
        <v>0</v>
      </c>
      <c r="S721" s="248">
        <f t="shared" si="712"/>
        <v>0</v>
      </c>
      <c r="T721" s="248">
        <f t="shared" si="713"/>
        <v>0</v>
      </c>
      <c r="U721" s="248">
        <f t="shared" si="714"/>
        <v>0</v>
      </c>
      <c r="V721" s="248">
        <f t="shared" si="715"/>
        <v>0</v>
      </c>
    </row>
    <row r="722" spans="1:22" ht="15" x14ac:dyDescent="0.25">
      <c r="B722" s="77" t="s">
        <v>852</v>
      </c>
      <c r="C722" s="77" t="s">
        <v>1899</v>
      </c>
      <c r="D722" s="79">
        <v>36228.97</v>
      </c>
      <c r="E722" s="79">
        <v>27196.1</v>
      </c>
      <c r="F722" s="79">
        <v>43674.94</v>
      </c>
      <c r="G722" s="79">
        <v>53177.1</v>
      </c>
      <c r="H722" s="79">
        <v>54860</v>
      </c>
      <c r="I722" s="248">
        <v>53170</v>
      </c>
      <c r="J722" s="248">
        <v>58740</v>
      </c>
      <c r="K722" s="96"/>
      <c r="L722" s="97">
        <v>0.05</v>
      </c>
      <c r="M722" s="97">
        <f t="shared" ref="M722:P722" si="722">L722</f>
        <v>0.05</v>
      </c>
      <c r="N722" s="97">
        <f t="shared" si="722"/>
        <v>0.05</v>
      </c>
      <c r="O722" s="97">
        <f t="shared" si="722"/>
        <v>0.05</v>
      </c>
      <c r="P722" s="97">
        <f t="shared" si="722"/>
        <v>0.05</v>
      </c>
      <c r="R722" s="248">
        <f t="shared" si="709"/>
        <v>61677</v>
      </c>
      <c r="S722" s="248">
        <f t="shared" si="712"/>
        <v>64760.850000000006</v>
      </c>
      <c r="T722" s="248">
        <f t="shared" si="713"/>
        <v>67998.892500000002</v>
      </c>
      <c r="U722" s="248">
        <f t="shared" si="714"/>
        <v>71398.837125000005</v>
      </c>
      <c r="V722" s="248">
        <f t="shared" si="715"/>
        <v>74968.778981250012</v>
      </c>
    </row>
    <row r="723" spans="1:22" ht="15" x14ac:dyDescent="0.25">
      <c r="B723" s="77" t="s">
        <v>854</v>
      </c>
      <c r="C723" s="77" t="s">
        <v>314</v>
      </c>
      <c r="D723" s="79">
        <v>2507.7199999999998</v>
      </c>
      <c r="E723" s="79">
        <v>491.48</v>
      </c>
      <c r="F723" s="79">
        <v>475.44</v>
      </c>
      <c r="G723" s="79">
        <v>306.36</v>
      </c>
      <c r="H723" s="79">
        <v>340</v>
      </c>
      <c r="I723" s="248">
        <v>487</v>
      </c>
      <c r="J723" s="248">
        <v>381</v>
      </c>
      <c r="K723" s="96"/>
      <c r="L723" s="97">
        <v>0.01</v>
      </c>
      <c r="M723" s="97">
        <f t="shared" ref="M723:P723" si="723">L723</f>
        <v>0.01</v>
      </c>
      <c r="N723" s="97">
        <f t="shared" si="723"/>
        <v>0.01</v>
      </c>
      <c r="O723" s="97">
        <f t="shared" si="723"/>
        <v>0.01</v>
      </c>
      <c r="P723" s="97">
        <f t="shared" si="723"/>
        <v>0.01</v>
      </c>
      <c r="R723" s="248">
        <f t="shared" si="709"/>
        <v>384.81</v>
      </c>
      <c r="S723" s="248">
        <f t="shared" si="712"/>
        <v>388.65809999999999</v>
      </c>
      <c r="T723" s="248">
        <f t="shared" si="713"/>
        <v>392.54468099999997</v>
      </c>
      <c r="U723" s="248">
        <f t="shared" si="714"/>
        <v>396.47012780999995</v>
      </c>
      <c r="V723" s="248">
        <f t="shared" si="715"/>
        <v>400.43482908809995</v>
      </c>
    </row>
    <row r="724" spans="1:22" ht="15" x14ac:dyDescent="0.25">
      <c r="B724" s="77" t="s">
        <v>855</v>
      </c>
      <c r="C724" s="77" t="s">
        <v>316</v>
      </c>
      <c r="D724" s="79">
        <v>73.36</v>
      </c>
      <c r="E724" s="79">
        <v>871.64</v>
      </c>
      <c r="F724" s="79">
        <v>1512</v>
      </c>
      <c r="G724" s="79">
        <v>54</v>
      </c>
      <c r="H724" s="79">
        <v>720</v>
      </c>
      <c r="I724" s="248">
        <v>54</v>
      </c>
      <c r="J724" s="248">
        <v>720</v>
      </c>
      <c r="K724" s="96"/>
      <c r="L724" s="97">
        <v>0.01</v>
      </c>
      <c r="M724" s="97">
        <f t="shared" ref="M724:P724" si="724">L724</f>
        <v>0.01</v>
      </c>
      <c r="N724" s="97">
        <f t="shared" si="724"/>
        <v>0.01</v>
      </c>
      <c r="O724" s="97">
        <f t="shared" si="724"/>
        <v>0.01</v>
      </c>
      <c r="P724" s="97">
        <f t="shared" si="724"/>
        <v>0.01</v>
      </c>
      <c r="R724" s="248">
        <f t="shared" si="709"/>
        <v>727.2</v>
      </c>
      <c r="S724" s="248">
        <f t="shared" si="712"/>
        <v>734.47200000000009</v>
      </c>
      <c r="T724" s="248">
        <f t="shared" si="713"/>
        <v>741.81672000000015</v>
      </c>
      <c r="U724" s="248">
        <f t="shared" si="714"/>
        <v>749.23488720000012</v>
      </c>
      <c r="V724" s="248">
        <f t="shared" si="715"/>
        <v>756.7272360720001</v>
      </c>
    </row>
    <row r="725" spans="1:22" ht="15" x14ac:dyDescent="0.25">
      <c r="B725" s="77" t="s">
        <v>856</v>
      </c>
      <c r="C725" s="77" t="s">
        <v>2026</v>
      </c>
      <c r="D725" s="79">
        <v>6787.2</v>
      </c>
      <c r="E725" s="79">
        <v>5521.44</v>
      </c>
      <c r="F725" s="79">
        <v>5648.44</v>
      </c>
      <c r="G725" s="79">
        <v>5799.09</v>
      </c>
      <c r="H725" s="79">
        <v>4700</v>
      </c>
      <c r="I725" s="248">
        <v>5868</v>
      </c>
      <c r="J725" s="248">
        <v>4977</v>
      </c>
      <c r="K725" s="96"/>
      <c r="L725" s="97">
        <v>0.01</v>
      </c>
      <c r="M725" s="97">
        <f t="shared" ref="M725:P725" si="725">L725</f>
        <v>0.01</v>
      </c>
      <c r="N725" s="97">
        <f t="shared" si="725"/>
        <v>0.01</v>
      </c>
      <c r="O725" s="97">
        <f t="shared" si="725"/>
        <v>0.01</v>
      </c>
      <c r="P725" s="97">
        <f t="shared" si="725"/>
        <v>0.01</v>
      </c>
      <c r="R725" s="248">
        <f t="shared" si="709"/>
        <v>5026.7700000000004</v>
      </c>
      <c r="S725" s="248">
        <f t="shared" si="712"/>
        <v>5077.0377000000008</v>
      </c>
      <c r="T725" s="248">
        <f t="shared" si="713"/>
        <v>5127.8080770000006</v>
      </c>
      <c r="U725" s="248">
        <f t="shared" si="714"/>
        <v>5179.0861577700007</v>
      </c>
      <c r="V725" s="248">
        <f t="shared" si="715"/>
        <v>5230.8770193477003</v>
      </c>
    </row>
    <row r="726" spans="1:22" ht="15" x14ac:dyDescent="0.25">
      <c r="B726" s="77" t="s">
        <v>857</v>
      </c>
      <c r="C726" s="77" t="s">
        <v>321</v>
      </c>
      <c r="D726" s="79">
        <v>771.77</v>
      </c>
      <c r="E726" s="79">
        <v>545.92999999999995</v>
      </c>
      <c r="F726" s="79">
        <v>661.32</v>
      </c>
      <c r="G726" s="79">
        <v>639.54</v>
      </c>
      <c r="H726" s="79">
        <v>590</v>
      </c>
      <c r="I726" s="248">
        <v>688</v>
      </c>
      <c r="J726" s="248">
        <v>617</v>
      </c>
      <c r="K726" s="96"/>
      <c r="L726" s="97">
        <v>0.01</v>
      </c>
      <c r="M726" s="97">
        <f t="shared" ref="M726:P726" si="726">L726</f>
        <v>0.01</v>
      </c>
      <c r="N726" s="97">
        <f t="shared" si="726"/>
        <v>0.01</v>
      </c>
      <c r="O726" s="97">
        <f t="shared" si="726"/>
        <v>0.01</v>
      </c>
      <c r="P726" s="97">
        <f t="shared" si="726"/>
        <v>0.01</v>
      </c>
      <c r="R726" s="248">
        <f t="shared" si="709"/>
        <v>623.16999999999996</v>
      </c>
      <c r="S726" s="248">
        <f t="shared" si="712"/>
        <v>629.40170000000001</v>
      </c>
      <c r="T726" s="248">
        <f t="shared" si="713"/>
        <v>635.69571700000006</v>
      </c>
      <c r="U726" s="248">
        <f t="shared" si="714"/>
        <v>642.05267417000005</v>
      </c>
      <c r="V726" s="248">
        <f t="shared" si="715"/>
        <v>648.47320091170002</v>
      </c>
    </row>
    <row r="727" spans="1:22" ht="15" x14ac:dyDescent="0.25">
      <c r="B727" s="77" t="s">
        <v>858</v>
      </c>
      <c r="C727" s="77" t="s">
        <v>323</v>
      </c>
      <c r="D727" s="79">
        <v>18.95</v>
      </c>
      <c r="E727" s="79">
        <v>0</v>
      </c>
      <c r="F727" s="79">
        <v>0</v>
      </c>
      <c r="G727" s="79">
        <v>0</v>
      </c>
      <c r="H727" s="79">
        <v>0</v>
      </c>
      <c r="I727" s="248"/>
      <c r="J727" s="248">
        <v>0</v>
      </c>
      <c r="K727" s="96"/>
      <c r="L727" s="97">
        <v>0.01</v>
      </c>
      <c r="M727" s="97">
        <f t="shared" ref="M727:P727" si="727">L727</f>
        <v>0.01</v>
      </c>
      <c r="N727" s="97">
        <f t="shared" si="727"/>
        <v>0.01</v>
      </c>
      <c r="O727" s="97">
        <f t="shared" si="727"/>
        <v>0.01</v>
      </c>
      <c r="P727" s="97">
        <f t="shared" si="727"/>
        <v>0.01</v>
      </c>
      <c r="R727" s="248">
        <f t="shared" si="709"/>
        <v>0</v>
      </c>
      <c r="S727" s="248">
        <f t="shared" si="712"/>
        <v>0</v>
      </c>
      <c r="T727" s="248">
        <f t="shared" si="713"/>
        <v>0</v>
      </c>
      <c r="U727" s="248">
        <f t="shared" si="714"/>
        <v>0</v>
      </c>
      <c r="V727" s="248">
        <f t="shared" si="715"/>
        <v>0</v>
      </c>
    </row>
    <row r="728" spans="1:22" ht="15" x14ac:dyDescent="0.25">
      <c r="B728" s="77" t="s">
        <v>859</v>
      </c>
      <c r="C728" s="77" t="s">
        <v>325</v>
      </c>
      <c r="D728" s="79">
        <v>6500</v>
      </c>
      <c r="E728" s="79">
        <v>4000</v>
      </c>
      <c r="F728" s="79">
        <v>4000</v>
      </c>
      <c r="G728" s="79">
        <v>5000</v>
      </c>
      <c r="H728" s="79">
        <v>6000</v>
      </c>
      <c r="I728" s="248">
        <v>5000</v>
      </c>
      <c r="J728" s="248">
        <v>6000</v>
      </c>
      <c r="K728" s="96"/>
      <c r="L728" s="97">
        <v>0.01</v>
      </c>
      <c r="M728" s="97">
        <f t="shared" ref="M728:P728" si="728">L728</f>
        <v>0.01</v>
      </c>
      <c r="N728" s="97">
        <f t="shared" si="728"/>
        <v>0.01</v>
      </c>
      <c r="O728" s="97">
        <f t="shared" si="728"/>
        <v>0.01</v>
      </c>
      <c r="P728" s="97">
        <f t="shared" si="728"/>
        <v>0.01</v>
      </c>
      <c r="R728" s="248">
        <f t="shared" si="709"/>
        <v>6060</v>
      </c>
      <c r="S728" s="248">
        <f t="shared" si="712"/>
        <v>6120.6</v>
      </c>
      <c r="T728" s="248">
        <f t="shared" si="713"/>
        <v>6181.8060000000005</v>
      </c>
      <c r="U728" s="248">
        <f t="shared" si="714"/>
        <v>6243.624060000001</v>
      </c>
      <c r="V728" s="248">
        <f t="shared" si="715"/>
        <v>6306.060300600001</v>
      </c>
    </row>
    <row r="729" spans="1:22" x14ac:dyDescent="0.2">
      <c r="A729" s="350" t="s">
        <v>2027</v>
      </c>
      <c r="B729" s="350"/>
      <c r="C729" s="350"/>
      <c r="D729" s="102">
        <f t="shared" ref="D729:J729" si="729">SUM(D710:D728)</f>
        <v>500176.81000000006</v>
      </c>
      <c r="E729" s="102">
        <f t="shared" si="729"/>
        <v>358620.08999999991</v>
      </c>
      <c r="F729" s="102">
        <f t="shared" si="729"/>
        <v>408666.90000000008</v>
      </c>
      <c r="G729" s="102">
        <f t="shared" si="729"/>
        <v>415966.50999999995</v>
      </c>
      <c r="H729" s="102">
        <f t="shared" si="729"/>
        <v>438070</v>
      </c>
      <c r="I729" s="102">
        <f t="shared" si="729"/>
        <v>419893</v>
      </c>
      <c r="J729" s="102">
        <f t="shared" si="729"/>
        <v>461380</v>
      </c>
      <c r="K729" s="96"/>
      <c r="L729" s="97"/>
      <c r="M729" s="97"/>
      <c r="N729" s="97"/>
      <c r="O729" s="97"/>
      <c r="P729" s="97"/>
      <c r="R729" s="102">
        <f t="shared" ref="R729:V729" si="730">SUM(R710:R728)</f>
        <v>476414.87000000011</v>
      </c>
      <c r="S729" s="102">
        <f t="shared" si="730"/>
        <v>491991.38869999989</v>
      </c>
      <c r="T729" s="102">
        <f t="shared" si="730"/>
        <v>508130.50273700006</v>
      </c>
      <c r="U729" s="102">
        <f t="shared" si="730"/>
        <v>524854.02395147015</v>
      </c>
      <c r="V729" s="102">
        <f t="shared" si="730"/>
        <v>542184.66720862966</v>
      </c>
    </row>
    <row r="730" spans="1:22" ht="15" x14ac:dyDescent="0.25">
      <c r="A730" s="348" t="s">
        <v>2020</v>
      </c>
      <c r="B730" s="348"/>
      <c r="C730" s="348"/>
      <c r="I730" s="248"/>
      <c r="J730" s="248"/>
      <c r="K730" s="96"/>
      <c r="L730" s="97"/>
      <c r="M730" s="97"/>
      <c r="N730" s="97"/>
      <c r="O730" s="97"/>
      <c r="P730" s="97"/>
      <c r="R730" s="248"/>
      <c r="S730" s="248"/>
      <c r="T730" s="248"/>
      <c r="U730" s="248"/>
      <c r="V730" s="248"/>
    </row>
    <row r="731" spans="1:22" ht="15" x14ac:dyDescent="0.25">
      <c r="B731" s="77" t="s">
        <v>860</v>
      </c>
      <c r="C731" s="77" t="s">
        <v>262</v>
      </c>
      <c r="D731" s="79">
        <v>2898.54</v>
      </c>
      <c r="E731" s="79">
        <v>3309.28</v>
      </c>
      <c r="F731" s="79">
        <v>3129.07</v>
      </c>
      <c r="G731" s="79">
        <v>3230.42</v>
      </c>
      <c r="H731" s="79">
        <v>3160</v>
      </c>
      <c r="I731" s="248">
        <v>3120</v>
      </c>
      <c r="J731" s="248">
        <v>5160</v>
      </c>
      <c r="K731" s="96"/>
      <c r="L731" s="97">
        <v>0.01</v>
      </c>
      <c r="M731" s="97">
        <f t="shared" ref="M731:P731" si="731">L731</f>
        <v>0.01</v>
      </c>
      <c r="N731" s="97">
        <f t="shared" si="731"/>
        <v>0.01</v>
      </c>
      <c r="O731" s="97">
        <f t="shared" si="731"/>
        <v>0.01</v>
      </c>
      <c r="P731" s="97">
        <f t="shared" si="731"/>
        <v>0.01</v>
      </c>
      <c r="R731" s="248">
        <f t="shared" ref="R731:R737" si="732">J731*(1+L731)</f>
        <v>5211.6000000000004</v>
      </c>
      <c r="S731" s="248">
        <f t="shared" si="712"/>
        <v>5263.7160000000003</v>
      </c>
      <c r="T731" s="248">
        <f t="shared" si="713"/>
        <v>5316.3531600000006</v>
      </c>
      <c r="U731" s="248">
        <f t="shared" si="714"/>
        <v>5369.5166916000007</v>
      </c>
      <c r="V731" s="248">
        <f t="shared" si="715"/>
        <v>5423.2118585160006</v>
      </c>
    </row>
    <row r="732" spans="1:22" ht="15" x14ac:dyDescent="0.25">
      <c r="B732" s="77" t="s">
        <v>2487</v>
      </c>
      <c r="C732" s="77" t="s">
        <v>787</v>
      </c>
      <c r="D732" s="79">
        <v>0</v>
      </c>
      <c r="E732" s="79">
        <v>0</v>
      </c>
      <c r="F732" s="79">
        <v>0</v>
      </c>
      <c r="G732" s="79">
        <v>0</v>
      </c>
      <c r="H732" s="79">
        <v>0</v>
      </c>
      <c r="I732" s="248">
        <v>0</v>
      </c>
      <c r="J732" s="248"/>
      <c r="K732" s="96"/>
      <c r="L732" s="97">
        <v>0.01</v>
      </c>
      <c r="M732" s="97">
        <f t="shared" ref="M732:P732" si="733">L732</f>
        <v>0.01</v>
      </c>
      <c r="N732" s="97">
        <f t="shared" si="733"/>
        <v>0.01</v>
      </c>
      <c r="O732" s="97">
        <f t="shared" si="733"/>
        <v>0.01</v>
      </c>
      <c r="P732" s="97">
        <f t="shared" si="733"/>
        <v>0.01</v>
      </c>
      <c r="R732" s="248">
        <f t="shared" si="732"/>
        <v>0</v>
      </c>
      <c r="S732" s="248">
        <f t="shared" si="712"/>
        <v>0</v>
      </c>
      <c r="T732" s="248">
        <f t="shared" si="713"/>
        <v>0</v>
      </c>
      <c r="U732" s="248">
        <f t="shared" si="714"/>
        <v>0</v>
      </c>
      <c r="V732" s="248">
        <f t="shared" si="715"/>
        <v>0</v>
      </c>
    </row>
    <row r="733" spans="1:22" ht="15" x14ac:dyDescent="0.25">
      <c r="B733" s="77" t="s">
        <v>861</v>
      </c>
      <c r="C733" s="77" t="s">
        <v>420</v>
      </c>
      <c r="D733" s="79">
        <v>1387.36</v>
      </c>
      <c r="E733" s="79">
        <v>0</v>
      </c>
      <c r="F733" s="79">
        <v>424.59</v>
      </c>
      <c r="G733" s="79">
        <v>504.35</v>
      </c>
      <c r="H733" s="79">
        <v>590</v>
      </c>
      <c r="I733" s="248">
        <v>582</v>
      </c>
      <c r="J733" s="248">
        <v>590</v>
      </c>
      <c r="K733" s="96"/>
      <c r="L733" s="97">
        <v>0.01</v>
      </c>
      <c r="M733" s="97">
        <f t="shared" ref="M733:P733" si="734">L733</f>
        <v>0.01</v>
      </c>
      <c r="N733" s="97">
        <f t="shared" si="734"/>
        <v>0.01</v>
      </c>
      <c r="O733" s="97">
        <f t="shared" si="734"/>
        <v>0.01</v>
      </c>
      <c r="P733" s="97">
        <f t="shared" si="734"/>
        <v>0.01</v>
      </c>
      <c r="R733" s="248">
        <f t="shared" si="732"/>
        <v>595.9</v>
      </c>
      <c r="S733" s="248">
        <f t="shared" si="712"/>
        <v>601.85900000000004</v>
      </c>
      <c r="T733" s="248">
        <f t="shared" si="713"/>
        <v>607.87759000000005</v>
      </c>
      <c r="U733" s="248">
        <f t="shared" si="714"/>
        <v>613.95636590000004</v>
      </c>
      <c r="V733" s="248">
        <f t="shared" si="715"/>
        <v>620.09592955900007</v>
      </c>
    </row>
    <row r="734" spans="1:22" ht="15" x14ac:dyDescent="0.25">
      <c r="B734" s="77" t="s">
        <v>862</v>
      </c>
      <c r="C734" s="77" t="s">
        <v>422</v>
      </c>
      <c r="D734" s="79">
        <v>939.54</v>
      </c>
      <c r="E734" s="79">
        <v>0</v>
      </c>
      <c r="F734" s="79">
        <v>286.13</v>
      </c>
      <c r="G734" s="79">
        <v>0</v>
      </c>
      <c r="H734" s="79">
        <v>0</v>
      </c>
      <c r="I734" s="248">
        <v>0</v>
      </c>
      <c r="J734" s="248"/>
      <c r="L734" s="97">
        <v>0.02</v>
      </c>
      <c r="M734" s="97">
        <f t="shared" ref="M734:P734" si="735">L734</f>
        <v>0.02</v>
      </c>
      <c r="N734" s="97">
        <f t="shared" si="735"/>
        <v>0.02</v>
      </c>
      <c r="O734" s="97">
        <f t="shared" si="735"/>
        <v>0.02</v>
      </c>
      <c r="P734" s="97">
        <f t="shared" si="735"/>
        <v>0.02</v>
      </c>
      <c r="R734" s="248">
        <f t="shared" si="732"/>
        <v>0</v>
      </c>
      <c r="S734" s="248">
        <f t="shared" si="712"/>
        <v>0</v>
      </c>
      <c r="T734" s="248">
        <f t="shared" si="713"/>
        <v>0</v>
      </c>
      <c r="U734" s="248">
        <f t="shared" si="714"/>
        <v>0</v>
      </c>
      <c r="V734" s="248">
        <f t="shared" si="715"/>
        <v>0</v>
      </c>
    </row>
    <row r="735" spans="1:22" ht="15" x14ac:dyDescent="0.25">
      <c r="B735" s="77" t="s">
        <v>863</v>
      </c>
      <c r="C735" s="77" t="s">
        <v>330</v>
      </c>
      <c r="D735" s="79">
        <v>0</v>
      </c>
      <c r="E735" s="79">
        <v>0</v>
      </c>
      <c r="F735" s="79">
        <v>0</v>
      </c>
      <c r="G735" s="79">
        <v>365.15</v>
      </c>
      <c r="H735" s="79">
        <v>0</v>
      </c>
      <c r="I735" s="248"/>
      <c r="J735" s="248">
        <v>1500</v>
      </c>
      <c r="K735" s="96"/>
      <c r="L735" s="97">
        <v>0.01</v>
      </c>
      <c r="M735" s="97">
        <f t="shared" ref="M735:P735" si="736">L735</f>
        <v>0.01</v>
      </c>
      <c r="N735" s="97">
        <f t="shared" si="736"/>
        <v>0.01</v>
      </c>
      <c r="O735" s="97">
        <f t="shared" si="736"/>
        <v>0.01</v>
      </c>
      <c r="P735" s="97">
        <f t="shared" si="736"/>
        <v>0.01</v>
      </c>
      <c r="R735" s="248">
        <f t="shared" si="732"/>
        <v>1515</v>
      </c>
      <c r="S735" s="248">
        <f t="shared" si="712"/>
        <v>1530.15</v>
      </c>
      <c r="T735" s="248">
        <f t="shared" si="713"/>
        <v>1545.4515000000001</v>
      </c>
      <c r="U735" s="248">
        <f t="shared" si="714"/>
        <v>1560.9060150000003</v>
      </c>
      <c r="V735" s="248">
        <f t="shared" si="715"/>
        <v>1576.5150751500003</v>
      </c>
    </row>
    <row r="736" spans="1:22" ht="15" x14ac:dyDescent="0.25">
      <c r="B736" s="77" t="s">
        <v>864</v>
      </c>
      <c r="C736" s="77" t="s">
        <v>371</v>
      </c>
      <c r="D736" s="79">
        <v>4989.38</v>
      </c>
      <c r="E736" s="79">
        <v>4183.9799999999996</v>
      </c>
      <c r="F736" s="79">
        <v>3109.56</v>
      </c>
      <c r="G736" s="79">
        <v>5902.95</v>
      </c>
      <c r="H736" s="79">
        <v>4100</v>
      </c>
      <c r="I736" s="248">
        <v>4800</v>
      </c>
      <c r="J736" s="248">
        <v>4800</v>
      </c>
      <c r="K736" s="96"/>
      <c r="L736" s="97">
        <v>0.01</v>
      </c>
      <c r="M736" s="97">
        <f t="shared" ref="M736:P736" si="737">L736</f>
        <v>0.01</v>
      </c>
      <c r="N736" s="97">
        <f t="shared" si="737"/>
        <v>0.01</v>
      </c>
      <c r="O736" s="97">
        <f t="shared" si="737"/>
        <v>0.01</v>
      </c>
      <c r="P736" s="97">
        <f t="shared" si="737"/>
        <v>0.01</v>
      </c>
      <c r="R736" s="248">
        <f t="shared" si="732"/>
        <v>4848</v>
      </c>
      <c r="S736" s="248">
        <f t="shared" si="712"/>
        <v>4896.4800000000005</v>
      </c>
      <c r="T736" s="248">
        <f t="shared" si="713"/>
        <v>4945.4448000000002</v>
      </c>
      <c r="U736" s="248">
        <f t="shared" si="714"/>
        <v>4994.8992480000006</v>
      </c>
      <c r="V736" s="248">
        <f t="shared" si="715"/>
        <v>5044.8482404800006</v>
      </c>
    </row>
    <row r="737" spans="1:22" ht="15" x14ac:dyDescent="0.25">
      <c r="B737" s="77" t="s">
        <v>865</v>
      </c>
      <c r="C737" s="77" t="s">
        <v>791</v>
      </c>
      <c r="D737" s="79">
        <v>5728.2</v>
      </c>
      <c r="E737" s="79">
        <v>4604.41</v>
      </c>
      <c r="F737" s="79">
        <v>4446.25</v>
      </c>
      <c r="G737" s="79">
        <v>5935.64</v>
      </c>
      <c r="H737" s="79">
        <v>6000</v>
      </c>
      <c r="I737" s="248">
        <v>6000</v>
      </c>
      <c r="J737" s="248">
        <v>6000</v>
      </c>
      <c r="K737" s="96"/>
      <c r="L737" s="97">
        <v>0.01</v>
      </c>
      <c r="M737" s="97">
        <f t="shared" ref="M737:P737" si="738">L737</f>
        <v>0.01</v>
      </c>
      <c r="N737" s="97">
        <f t="shared" si="738"/>
        <v>0.01</v>
      </c>
      <c r="O737" s="97">
        <f t="shared" si="738"/>
        <v>0.01</v>
      </c>
      <c r="P737" s="97">
        <f t="shared" si="738"/>
        <v>0.01</v>
      </c>
      <c r="R737" s="248">
        <f t="shared" si="732"/>
        <v>6060</v>
      </c>
      <c r="S737" s="248">
        <f t="shared" si="712"/>
        <v>6120.6</v>
      </c>
      <c r="T737" s="248">
        <f t="shared" si="713"/>
        <v>6181.8060000000005</v>
      </c>
      <c r="U737" s="248">
        <f t="shared" si="714"/>
        <v>6243.624060000001</v>
      </c>
      <c r="V737" s="248">
        <f t="shared" si="715"/>
        <v>6306.060300600001</v>
      </c>
    </row>
    <row r="738" spans="1:22" x14ac:dyDescent="0.2">
      <c r="A738" s="350" t="s">
        <v>2021</v>
      </c>
      <c r="B738" s="350"/>
      <c r="C738" s="350"/>
      <c r="D738" s="102">
        <f t="shared" ref="D738:J738" si="739">SUM(D731:D737)</f>
        <v>15943.02</v>
      </c>
      <c r="E738" s="102">
        <f t="shared" si="739"/>
        <v>12097.67</v>
      </c>
      <c r="F738" s="102">
        <f t="shared" si="739"/>
        <v>11395.6</v>
      </c>
      <c r="G738" s="102">
        <f t="shared" si="739"/>
        <v>15938.509999999998</v>
      </c>
      <c r="H738" s="102">
        <f t="shared" si="739"/>
        <v>13850</v>
      </c>
      <c r="I738" s="102">
        <f t="shared" si="739"/>
        <v>14502</v>
      </c>
      <c r="J738" s="102">
        <f t="shared" si="739"/>
        <v>18050</v>
      </c>
      <c r="K738" s="96"/>
      <c r="L738" s="97"/>
      <c r="M738" s="97"/>
      <c r="N738" s="97"/>
      <c r="O738" s="97"/>
      <c r="P738" s="97"/>
      <c r="R738" s="102">
        <f t="shared" ref="R738:V738" si="740">SUM(R731:R737)</f>
        <v>18230.5</v>
      </c>
      <c r="S738" s="102">
        <f t="shared" si="740"/>
        <v>18412.805</v>
      </c>
      <c r="T738" s="102">
        <f t="shared" si="740"/>
        <v>18596.93305</v>
      </c>
      <c r="U738" s="102">
        <f t="shared" si="740"/>
        <v>18782.902380500003</v>
      </c>
      <c r="V738" s="102">
        <f t="shared" si="740"/>
        <v>18970.731404305003</v>
      </c>
    </row>
    <row r="739" spans="1:22" ht="15" x14ac:dyDescent="0.25">
      <c r="A739" s="348" t="s">
        <v>2022</v>
      </c>
      <c r="B739" s="348"/>
      <c r="C739" s="348"/>
      <c r="I739" s="248"/>
      <c r="J739" s="248"/>
      <c r="L739" s="97"/>
      <c r="M739" s="97"/>
      <c r="N739" s="97"/>
      <c r="O739" s="97"/>
      <c r="P739" s="97"/>
      <c r="R739" s="248"/>
      <c r="S739" s="248"/>
      <c r="T739" s="248"/>
      <c r="U739" s="248"/>
      <c r="V739" s="248"/>
    </row>
    <row r="740" spans="1:22" ht="15" x14ac:dyDescent="0.25">
      <c r="B740" s="77" t="s">
        <v>2046</v>
      </c>
      <c r="C740" s="77" t="s">
        <v>820</v>
      </c>
      <c r="D740" s="79">
        <v>0</v>
      </c>
      <c r="E740" s="79">
        <v>1348.14</v>
      </c>
      <c r="F740" s="79">
        <v>0</v>
      </c>
      <c r="G740" s="79">
        <v>0</v>
      </c>
      <c r="H740" s="79">
        <v>0</v>
      </c>
      <c r="I740" s="248"/>
      <c r="J740" s="248"/>
      <c r="L740" s="97">
        <v>0.01</v>
      </c>
      <c r="M740" s="97">
        <f t="shared" ref="M740:P740" si="741">L740</f>
        <v>0.01</v>
      </c>
      <c r="N740" s="97">
        <f t="shared" si="741"/>
        <v>0.01</v>
      </c>
      <c r="O740" s="97">
        <f t="shared" si="741"/>
        <v>0.01</v>
      </c>
      <c r="P740" s="97">
        <f t="shared" si="741"/>
        <v>0.01</v>
      </c>
      <c r="R740" s="248">
        <f t="shared" ref="R740:R751" si="742">J740*(1+L740)</f>
        <v>0</v>
      </c>
      <c r="S740" s="248">
        <f t="shared" si="712"/>
        <v>0</v>
      </c>
      <c r="T740" s="248">
        <f t="shared" si="713"/>
        <v>0</v>
      </c>
      <c r="U740" s="248">
        <f t="shared" si="714"/>
        <v>0</v>
      </c>
      <c r="V740" s="248">
        <f t="shared" si="715"/>
        <v>0</v>
      </c>
    </row>
    <row r="741" spans="1:22" ht="15" x14ac:dyDescent="0.25">
      <c r="B741" s="77" t="s">
        <v>867</v>
      </c>
      <c r="C741" s="77" t="s">
        <v>268</v>
      </c>
      <c r="D741" s="79">
        <v>1072.77</v>
      </c>
      <c r="E741" s="79">
        <v>0</v>
      </c>
      <c r="F741" s="79">
        <v>685.94</v>
      </c>
      <c r="G741" s="79">
        <v>732.98</v>
      </c>
      <c r="H741" s="79">
        <v>540</v>
      </c>
      <c r="I741" s="248">
        <v>281</v>
      </c>
      <c r="J741" s="248"/>
      <c r="K741" s="96"/>
      <c r="L741" s="97">
        <v>0.01</v>
      </c>
      <c r="M741" s="97">
        <f t="shared" ref="M741:P741" si="743">L741</f>
        <v>0.01</v>
      </c>
      <c r="N741" s="97">
        <f t="shared" si="743"/>
        <v>0.01</v>
      </c>
      <c r="O741" s="97">
        <f t="shared" si="743"/>
        <v>0.01</v>
      </c>
      <c r="P741" s="97">
        <f t="shared" si="743"/>
        <v>0.01</v>
      </c>
      <c r="R741" s="248">
        <f t="shared" si="742"/>
        <v>0</v>
      </c>
      <c r="S741" s="248">
        <f t="shared" si="712"/>
        <v>0</v>
      </c>
      <c r="T741" s="248">
        <f t="shared" si="713"/>
        <v>0</v>
      </c>
      <c r="U741" s="248">
        <f t="shared" si="714"/>
        <v>0</v>
      </c>
      <c r="V741" s="248">
        <f t="shared" si="715"/>
        <v>0</v>
      </c>
    </row>
    <row r="742" spans="1:22" ht="15" x14ac:dyDescent="0.25">
      <c r="B742" s="77" t="s">
        <v>868</v>
      </c>
      <c r="C742" s="77" t="s">
        <v>270</v>
      </c>
      <c r="D742" s="79">
        <v>446.44</v>
      </c>
      <c r="E742" s="79">
        <v>0</v>
      </c>
      <c r="F742" s="79">
        <v>0</v>
      </c>
      <c r="G742" s="79">
        <v>0</v>
      </c>
      <c r="H742" s="79">
        <v>0</v>
      </c>
      <c r="I742" s="248"/>
      <c r="J742" s="248"/>
      <c r="K742" s="96"/>
      <c r="L742" s="97">
        <v>0.01</v>
      </c>
      <c r="M742" s="97">
        <f t="shared" ref="M742" si="744">L742</f>
        <v>0.01</v>
      </c>
      <c r="N742" s="97">
        <f t="shared" ref="N742" si="745">M742</f>
        <v>0.01</v>
      </c>
      <c r="O742" s="97">
        <f t="shared" ref="O742" si="746">N742</f>
        <v>0.01</v>
      </c>
      <c r="P742" s="97">
        <f t="shared" ref="P742" si="747">O742</f>
        <v>0.01</v>
      </c>
      <c r="R742" s="248">
        <f t="shared" si="742"/>
        <v>0</v>
      </c>
      <c r="S742" s="248">
        <f t="shared" si="712"/>
        <v>0</v>
      </c>
      <c r="T742" s="248">
        <f t="shared" si="713"/>
        <v>0</v>
      </c>
      <c r="U742" s="248">
        <f t="shared" si="714"/>
        <v>0</v>
      </c>
      <c r="V742" s="248">
        <f t="shared" si="715"/>
        <v>0</v>
      </c>
    </row>
    <row r="743" spans="1:22" ht="15" x14ac:dyDescent="0.25">
      <c r="B743" s="77" t="s">
        <v>869</v>
      </c>
      <c r="C743" s="77" t="s">
        <v>870</v>
      </c>
      <c r="D743" s="79">
        <v>90312.320000000007</v>
      </c>
      <c r="E743" s="79">
        <v>93310.14</v>
      </c>
      <c r="F743" s="79">
        <v>92290.34</v>
      </c>
      <c r="G743" s="79">
        <v>89185.95</v>
      </c>
      <c r="H743" s="79">
        <v>94200</v>
      </c>
      <c r="I743" s="248">
        <v>92800</v>
      </c>
      <c r="J743" s="248">
        <v>94200</v>
      </c>
      <c r="K743" s="96"/>
      <c r="L743" s="97">
        <v>0.01</v>
      </c>
      <c r="M743" s="97">
        <f t="shared" ref="M743:P743" si="748">L743</f>
        <v>0.01</v>
      </c>
      <c r="N743" s="97">
        <f t="shared" si="748"/>
        <v>0.01</v>
      </c>
      <c r="O743" s="97">
        <f t="shared" si="748"/>
        <v>0.01</v>
      </c>
      <c r="P743" s="97">
        <f t="shared" si="748"/>
        <v>0.01</v>
      </c>
      <c r="R743" s="248">
        <f t="shared" si="742"/>
        <v>95142</v>
      </c>
      <c r="S743" s="248">
        <f t="shared" si="712"/>
        <v>96093.42</v>
      </c>
      <c r="T743" s="248">
        <f t="shared" si="713"/>
        <v>97054.354200000002</v>
      </c>
      <c r="U743" s="248">
        <f t="shared" si="714"/>
        <v>98024.897742000001</v>
      </c>
      <c r="V743" s="248">
        <f t="shared" si="715"/>
        <v>99005.146719420009</v>
      </c>
    </row>
    <row r="744" spans="1:22" ht="15" x14ac:dyDescent="0.25">
      <c r="B744" s="77" t="s">
        <v>871</v>
      </c>
      <c r="C744" s="77" t="s">
        <v>343</v>
      </c>
      <c r="D744" s="79">
        <v>42015</v>
      </c>
      <c r="E744" s="79">
        <v>59793.9</v>
      </c>
      <c r="F744" s="79">
        <v>95789.43</v>
      </c>
      <c r="G744" s="79">
        <v>85290.54</v>
      </c>
      <c r="H744" s="79">
        <v>65630</v>
      </c>
      <c r="I744" s="248">
        <v>68430</v>
      </c>
      <c r="J744" s="248">
        <v>75000</v>
      </c>
      <c r="K744" s="96"/>
      <c r="L744" s="97">
        <v>0.01</v>
      </c>
      <c r="M744" s="97">
        <f t="shared" ref="M744:P744" si="749">L744</f>
        <v>0.01</v>
      </c>
      <c r="N744" s="97">
        <f t="shared" si="749"/>
        <v>0.01</v>
      </c>
      <c r="O744" s="97">
        <f t="shared" si="749"/>
        <v>0.01</v>
      </c>
      <c r="P744" s="97">
        <f t="shared" si="749"/>
        <v>0.01</v>
      </c>
      <c r="R744" s="248">
        <f t="shared" si="742"/>
        <v>75750</v>
      </c>
      <c r="S744" s="248">
        <f t="shared" si="712"/>
        <v>76507.5</v>
      </c>
      <c r="T744" s="248">
        <f t="shared" si="713"/>
        <v>77272.574999999997</v>
      </c>
      <c r="U744" s="248">
        <f t="shared" si="714"/>
        <v>78045.300749999995</v>
      </c>
      <c r="V744" s="248">
        <f t="shared" si="715"/>
        <v>78825.753757500002</v>
      </c>
    </row>
    <row r="745" spans="1:22" ht="15" x14ac:dyDescent="0.25">
      <c r="B745" s="77" t="s">
        <v>872</v>
      </c>
      <c r="C745" s="77" t="s">
        <v>272</v>
      </c>
      <c r="D745" s="79">
        <v>2630.7</v>
      </c>
      <c r="E745" s="79">
        <v>0</v>
      </c>
      <c r="F745" s="79">
        <v>0</v>
      </c>
      <c r="G745" s="79">
        <v>2012.39</v>
      </c>
      <c r="H745" s="79">
        <v>2960</v>
      </c>
      <c r="I745" s="248">
        <v>1620</v>
      </c>
      <c r="J745" s="248">
        <v>2960</v>
      </c>
      <c r="K745" s="96"/>
      <c r="L745" s="97">
        <v>0.01</v>
      </c>
      <c r="M745" s="97">
        <f t="shared" ref="M745:P745" si="750">L745</f>
        <v>0.01</v>
      </c>
      <c r="N745" s="97">
        <f t="shared" si="750"/>
        <v>0.01</v>
      </c>
      <c r="O745" s="97">
        <f t="shared" si="750"/>
        <v>0.01</v>
      </c>
      <c r="P745" s="97">
        <f t="shared" si="750"/>
        <v>0.01</v>
      </c>
      <c r="R745" s="248">
        <f t="shared" si="742"/>
        <v>2989.6</v>
      </c>
      <c r="S745" s="248">
        <f t="shared" si="712"/>
        <v>3019.4960000000001</v>
      </c>
      <c r="T745" s="248">
        <f t="shared" si="713"/>
        <v>3049.6909599999999</v>
      </c>
      <c r="U745" s="248">
        <f t="shared" si="714"/>
        <v>3080.1878695999999</v>
      </c>
      <c r="V745" s="248">
        <f t="shared" si="715"/>
        <v>3110.989748296</v>
      </c>
    </row>
    <row r="746" spans="1:22" ht="15" x14ac:dyDescent="0.25">
      <c r="B746" s="77" t="s">
        <v>873</v>
      </c>
      <c r="C746" s="77" t="s">
        <v>274</v>
      </c>
      <c r="D746" s="79">
        <v>550</v>
      </c>
      <c r="E746" s="79">
        <v>635</v>
      </c>
      <c r="F746" s="79">
        <v>635</v>
      </c>
      <c r="G746" s="79">
        <v>635</v>
      </c>
      <c r="H746" s="79">
        <v>640</v>
      </c>
      <c r="I746" s="248">
        <v>635</v>
      </c>
      <c r="J746" s="248">
        <v>640</v>
      </c>
      <c r="K746" s="96"/>
      <c r="L746" s="97">
        <v>0.01</v>
      </c>
      <c r="M746" s="97">
        <f t="shared" ref="M746:P746" si="751">L746</f>
        <v>0.01</v>
      </c>
      <c r="N746" s="97">
        <f t="shared" si="751"/>
        <v>0.01</v>
      </c>
      <c r="O746" s="97">
        <f t="shared" si="751"/>
        <v>0.01</v>
      </c>
      <c r="P746" s="97">
        <f t="shared" si="751"/>
        <v>0.01</v>
      </c>
      <c r="R746" s="248">
        <f t="shared" si="742"/>
        <v>646.4</v>
      </c>
      <c r="S746" s="248">
        <f t="shared" si="712"/>
        <v>652.86400000000003</v>
      </c>
      <c r="T746" s="248">
        <f t="shared" si="713"/>
        <v>659.39264000000003</v>
      </c>
      <c r="U746" s="248">
        <f t="shared" si="714"/>
        <v>665.98656640000002</v>
      </c>
      <c r="V746" s="248">
        <f t="shared" si="715"/>
        <v>672.64643206400001</v>
      </c>
    </row>
    <row r="747" spans="1:22" ht="15" x14ac:dyDescent="0.25">
      <c r="B747" s="77" t="s">
        <v>874</v>
      </c>
      <c r="C747" s="77" t="s">
        <v>276</v>
      </c>
      <c r="D747" s="79">
        <v>1545</v>
      </c>
      <c r="E747" s="79">
        <v>0</v>
      </c>
      <c r="F747" s="79">
        <v>900</v>
      </c>
      <c r="G747" s="79">
        <v>600</v>
      </c>
      <c r="H747" s="79">
        <v>1550</v>
      </c>
      <c r="I747" s="248">
        <v>1350</v>
      </c>
      <c r="J747" s="248">
        <v>1550</v>
      </c>
      <c r="K747" s="96"/>
      <c r="L747" s="97">
        <v>0.01</v>
      </c>
      <c r="M747" s="97">
        <f t="shared" ref="M747:P747" si="752">L747</f>
        <v>0.01</v>
      </c>
      <c r="N747" s="97">
        <f t="shared" si="752"/>
        <v>0.01</v>
      </c>
      <c r="O747" s="97">
        <f t="shared" si="752"/>
        <v>0.01</v>
      </c>
      <c r="P747" s="97">
        <f t="shared" si="752"/>
        <v>0.01</v>
      </c>
      <c r="R747" s="248">
        <f t="shared" si="742"/>
        <v>1565.5</v>
      </c>
      <c r="S747" s="248">
        <f t="shared" si="712"/>
        <v>1581.155</v>
      </c>
      <c r="T747" s="248">
        <f t="shared" si="713"/>
        <v>1596.9665500000001</v>
      </c>
      <c r="U747" s="248">
        <f t="shared" si="714"/>
        <v>1612.9362155000001</v>
      </c>
      <c r="V747" s="248">
        <f t="shared" si="715"/>
        <v>1629.0655776550002</v>
      </c>
    </row>
    <row r="748" spans="1:22" ht="15" x14ac:dyDescent="0.25">
      <c r="B748" s="77" t="s">
        <v>875</v>
      </c>
      <c r="C748" s="77" t="s">
        <v>278</v>
      </c>
      <c r="D748" s="79">
        <v>13</v>
      </c>
      <c r="E748" s="79">
        <v>0</v>
      </c>
      <c r="F748" s="79">
        <v>0</v>
      </c>
      <c r="G748" s="79">
        <v>0</v>
      </c>
      <c r="H748" s="79">
        <v>0</v>
      </c>
      <c r="I748" s="248">
        <v>0</v>
      </c>
      <c r="J748" s="248">
        <v>0</v>
      </c>
      <c r="K748" s="96"/>
      <c r="L748" s="97">
        <v>0.01</v>
      </c>
      <c r="M748" s="97">
        <f t="shared" ref="M748:P748" si="753">L748</f>
        <v>0.01</v>
      </c>
      <c r="N748" s="97">
        <f t="shared" si="753"/>
        <v>0.01</v>
      </c>
      <c r="O748" s="97">
        <f t="shared" si="753"/>
        <v>0.01</v>
      </c>
      <c r="P748" s="97">
        <f t="shared" si="753"/>
        <v>0.01</v>
      </c>
      <c r="R748" s="248">
        <f t="shared" si="742"/>
        <v>0</v>
      </c>
      <c r="S748" s="248">
        <f t="shared" si="712"/>
        <v>0</v>
      </c>
      <c r="T748" s="248">
        <f t="shared" si="713"/>
        <v>0</v>
      </c>
      <c r="U748" s="248">
        <f t="shared" si="714"/>
        <v>0</v>
      </c>
      <c r="V748" s="248">
        <f t="shared" si="715"/>
        <v>0</v>
      </c>
    </row>
    <row r="749" spans="1:22" ht="15" x14ac:dyDescent="0.25">
      <c r="B749" s="77" t="s">
        <v>2488</v>
      </c>
      <c r="C749" s="77" t="s">
        <v>2482</v>
      </c>
      <c r="D749" s="79">
        <v>0</v>
      </c>
      <c r="E749" s="79">
        <v>0</v>
      </c>
      <c r="F749" s="79">
        <v>0</v>
      </c>
      <c r="G749" s="79">
        <v>0</v>
      </c>
      <c r="H749" s="79">
        <v>0</v>
      </c>
      <c r="I749" s="248">
        <v>0</v>
      </c>
      <c r="J749" s="248">
        <v>0</v>
      </c>
      <c r="K749" s="96"/>
      <c r="L749" s="97">
        <v>0.01</v>
      </c>
      <c r="M749" s="97">
        <f t="shared" ref="M749:P749" si="754">L749</f>
        <v>0.01</v>
      </c>
      <c r="N749" s="97">
        <f t="shared" si="754"/>
        <v>0.01</v>
      </c>
      <c r="O749" s="97">
        <f t="shared" si="754"/>
        <v>0.01</v>
      </c>
      <c r="P749" s="97">
        <f t="shared" si="754"/>
        <v>0.01</v>
      </c>
      <c r="R749" s="248">
        <f t="shared" si="742"/>
        <v>0</v>
      </c>
      <c r="S749" s="248">
        <f t="shared" si="712"/>
        <v>0</v>
      </c>
      <c r="T749" s="248">
        <f t="shared" si="713"/>
        <v>0</v>
      </c>
      <c r="U749" s="248">
        <f t="shared" si="714"/>
        <v>0</v>
      </c>
      <c r="V749" s="248">
        <f t="shared" si="715"/>
        <v>0</v>
      </c>
    </row>
    <row r="750" spans="1:22" ht="15" x14ac:dyDescent="0.25">
      <c r="B750" s="77" t="s">
        <v>877</v>
      </c>
      <c r="C750" s="77" t="s">
        <v>442</v>
      </c>
      <c r="D750" s="79">
        <v>0</v>
      </c>
      <c r="E750" s="79">
        <v>0</v>
      </c>
      <c r="F750" s="79">
        <v>0</v>
      </c>
      <c r="G750" s="79">
        <v>0</v>
      </c>
      <c r="H750" s="79">
        <v>0</v>
      </c>
      <c r="I750" s="248"/>
      <c r="J750" s="248"/>
      <c r="K750" s="96"/>
      <c r="L750" s="97">
        <v>0.01</v>
      </c>
      <c r="M750" s="97">
        <f t="shared" ref="M750:P750" si="755">L750</f>
        <v>0.01</v>
      </c>
      <c r="N750" s="97">
        <f t="shared" si="755"/>
        <v>0.01</v>
      </c>
      <c r="O750" s="97">
        <f t="shared" si="755"/>
        <v>0.01</v>
      </c>
      <c r="P750" s="97">
        <f t="shared" si="755"/>
        <v>0.01</v>
      </c>
      <c r="R750" s="248">
        <f t="shared" si="742"/>
        <v>0</v>
      </c>
      <c r="S750" s="248">
        <f t="shared" si="712"/>
        <v>0</v>
      </c>
      <c r="T750" s="248">
        <f t="shared" si="713"/>
        <v>0</v>
      </c>
      <c r="U750" s="248">
        <f t="shared" si="714"/>
        <v>0</v>
      </c>
      <c r="V750" s="248">
        <f t="shared" si="715"/>
        <v>0</v>
      </c>
    </row>
    <row r="751" spans="1:22" ht="15" x14ac:dyDescent="0.25">
      <c r="B751" s="77" t="s">
        <v>878</v>
      </c>
      <c r="C751" s="77" t="s">
        <v>879</v>
      </c>
      <c r="D751" s="79">
        <v>437.8</v>
      </c>
      <c r="E751" s="79">
        <v>301.75</v>
      </c>
      <c r="F751" s="79">
        <v>473.3</v>
      </c>
      <c r="G751" s="79">
        <v>1191.3</v>
      </c>
      <c r="H751" s="79">
        <v>1500</v>
      </c>
      <c r="I751" s="248">
        <v>1650</v>
      </c>
      <c r="J751" s="248">
        <v>1500</v>
      </c>
      <c r="K751" s="96"/>
      <c r="L751" s="97">
        <v>0.01</v>
      </c>
      <c r="M751" s="97">
        <f t="shared" ref="M751:P751" si="756">L751</f>
        <v>0.01</v>
      </c>
      <c r="N751" s="97">
        <f t="shared" si="756"/>
        <v>0.01</v>
      </c>
      <c r="O751" s="97">
        <f t="shared" si="756"/>
        <v>0.01</v>
      </c>
      <c r="P751" s="97">
        <f t="shared" si="756"/>
        <v>0.01</v>
      </c>
      <c r="R751" s="248">
        <f t="shared" si="742"/>
        <v>1515</v>
      </c>
      <c r="S751" s="248">
        <f t="shared" si="712"/>
        <v>1530.15</v>
      </c>
      <c r="T751" s="248">
        <f t="shared" si="713"/>
        <v>1545.4515000000001</v>
      </c>
      <c r="U751" s="248">
        <f t="shared" si="714"/>
        <v>1560.9060150000003</v>
      </c>
      <c r="V751" s="248">
        <f t="shared" si="715"/>
        <v>1576.5150751500003</v>
      </c>
    </row>
    <row r="752" spans="1:22" x14ac:dyDescent="0.2">
      <c r="A752" s="350" t="s">
        <v>2023</v>
      </c>
      <c r="B752" s="350"/>
      <c r="C752" s="350"/>
      <c r="D752" s="102">
        <f t="shared" ref="D752:H752" si="757">SUM(D740:D751)</f>
        <v>139023.03000000003</v>
      </c>
      <c r="E752" s="102">
        <f t="shared" si="757"/>
        <v>155388.93</v>
      </c>
      <c r="F752" s="102">
        <f t="shared" si="757"/>
        <v>190774.00999999998</v>
      </c>
      <c r="G752" s="102">
        <f t="shared" si="757"/>
        <v>179648.15999999997</v>
      </c>
      <c r="H752" s="102">
        <f t="shared" si="757"/>
        <v>167020</v>
      </c>
      <c r="I752" s="102">
        <f t="shared" ref="I752:J752" si="758">SUM(I740:I751)</f>
        <v>166766</v>
      </c>
      <c r="J752" s="102">
        <f t="shared" si="758"/>
        <v>175850</v>
      </c>
      <c r="K752" s="96"/>
      <c r="L752" s="97"/>
      <c r="M752" s="97"/>
      <c r="N752" s="97"/>
      <c r="O752" s="97"/>
      <c r="P752" s="97"/>
      <c r="R752" s="102">
        <f t="shared" ref="R752:V752" si="759">SUM(R740:R751)</f>
        <v>177608.5</v>
      </c>
      <c r="S752" s="102">
        <f t="shared" si="759"/>
        <v>179384.58499999999</v>
      </c>
      <c r="T752" s="102">
        <f t="shared" si="759"/>
        <v>181178.43085000003</v>
      </c>
      <c r="U752" s="102">
        <f t="shared" si="759"/>
        <v>182990.21515849998</v>
      </c>
      <c r="V752" s="102">
        <f t="shared" si="759"/>
        <v>184820.11731008504</v>
      </c>
    </row>
    <row r="753" spans="1:22" x14ac:dyDescent="0.2">
      <c r="A753" s="352" t="s">
        <v>880</v>
      </c>
      <c r="B753" s="352"/>
      <c r="C753" s="352"/>
      <c r="D753" s="103">
        <f t="shared" ref="D753:H753" si="760">D729+D738+D752</f>
        <v>655142.8600000001</v>
      </c>
      <c r="E753" s="103">
        <f t="shared" si="760"/>
        <v>526106.68999999994</v>
      </c>
      <c r="F753" s="103">
        <f t="shared" si="760"/>
        <v>610836.51</v>
      </c>
      <c r="G753" s="103">
        <f t="shared" si="760"/>
        <v>611553.17999999993</v>
      </c>
      <c r="H753" s="103">
        <f t="shared" si="760"/>
        <v>618940</v>
      </c>
      <c r="I753" s="103">
        <f t="shared" ref="I753:J753" si="761">I729+I738+I752</f>
        <v>601161</v>
      </c>
      <c r="J753" s="103">
        <f t="shared" si="761"/>
        <v>655280</v>
      </c>
      <c r="K753" s="96"/>
      <c r="L753" s="97"/>
      <c r="M753" s="97"/>
      <c r="N753" s="97"/>
      <c r="O753" s="97"/>
      <c r="P753" s="97"/>
      <c r="R753" s="103">
        <f t="shared" ref="R753:V753" si="762">R729+R738+R752</f>
        <v>672253.87000000011</v>
      </c>
      <c r="S753" s="103">
        <f t="shared" si="762"/>
        <v>689788.77869999991</v>
      </c>
      <c r="T753" s="103">
        <f t="shared" si="762"/>
        <v>707905.86663700012</v>
      </c>
      <c r="U753" s="103">
        <f t="shared" si="762"/>
        <v>726627.14149047015</v>
      </c>
      <c r="V753" s="103">
        <f t="shared" si="762"/>
        <v>745975.51592301973</v>
      </c>
    </row>
    <row r="754" spans="1:22" ht="15" x14ac:dyDescent="0.25">
      <c r="A754" s="351" t="s">
        <v>881</v>
      </c>
      <c r="B754" s="351"/>
      <c r="C754" s="351"/>
      <c r="I754" s="248"/>
      <c r="J754" s="248"/>
      <c r="K754" s="96"/>
      <c r="L754" s="97"/>
      <c r="M754" s="97"/>
      <c r="N754" s="97"/>
      <c r="O754" s="97"/>
      <c r="P754" s="97"/>
      <c r="R754" s="248"/>
      <c r="S754" s="248"/>
      <c r="T754" s="248"/>
      <c r="U754" s="248"/>
      <c r="V754" s="248"/>
    </row>
    <row r="755" spans="1:22" ht="15" x14ac:dyDescent="0.25">
      <c r="A755" s="348" t="s">
        <v>2024</v>
      </c>
      <c r="B755" s="348"/>
      <c r="C755" s="348"/>
      <c r="I755" s="248"/>
      <c r="J755" s="248"/>
      <c r="K755" s="96"/>
      <c r="L755" s="97"/>
      <c r="M755" s="97"/>
      <c r="N755" s="97"/>
      <c r="O755" s="97"/>
      <c r="P755" s="97"/>
      <c r="R755" s="248"/>
      <c r="S755" s="248"/>
      <c r="T755" s="248"/>
      <c r="U755" s="248"/>
      <c r="V755" s="248"/>
    </row>
    <row r="756" spans="1:22" ht="15" x14ac:dyDescent="0.25">
      <c r="B756" s="77" t="s">
        <v>2224</v>
      </c>
      <c r="C756" s="77" t="s">
        <v>1883</v>
      </c>
      <c r="D756" s="79">
        <v>0</v>
      </c>
      <c r="E756" s="79">
        <v>0</v>
      </c>
      <c r="F756" s="79">
        <v>2745.87</v>
      </c>
      <c r="G756" s="79">
        <v>0</v>
      </c>
      <c r="H756" s="79">
        <v>0</v>
      </c>
      <c r="I756" s="248"/>
      <c r="J756" s="248"/>
      <c r="K756" s="96"/>
      <c r="L756" s="97"/>
      <c r="M756" s="97"/>
      <c r="N756" s="97"/>
      <c r="O756" s="97"/>
      <c r="P756" s="97"/>
      <c r="R756" s="248"/>
      <c r="S756" s="248"/>
      <c r="T756" s="248"/>
      <c r="U756" s="248"/>
      <c r="V756" s="248"/>
    </row>
    <row r="757" spans="1:22" ht="15" x14ac:dyDescent="0.25">
      <c r="B757" s="77" t="s">
        <v>882</v>
      </c>
      <c r="C757" s="77" t="s">
        <v>286</v>
      </c>
      <c r="D757" s="79">
        <v>78384.100000000006</v>
      </c>
      <c r="E757" s="79">
        <v>95264.46</v>
      </c>
      <c r="F757" s="79">
        <v>98801.36</v>
      </c>
      <c r="G757" s="79">
        <v>77379.22</v>
      </c>
      <c r="H757" s="79">
        <v>101560</v>
      </c>
      <c r="I757" s="248">
        <v>106624</v>
      </c>
      <c r="J757" s="248">
        <v>112335</v>
      </c>
      <c r="K757" s="96"/>
      <c r="L757" s="97">
        <v>0.03</v>
      </c>
      <c r="M757" s="97">
        <f t="shared" ref="M757:P758" si="763">L757</f>
        <v>0.03</v>
      </c>
      <c r="N757" s="97">
        <f t="shared" si="763"/>
        <v>0.03</v>
      </c>
      <c r="O757" s="97">
        <f t="shared" si="763"/>
        <v>0.03</v>
      </c>
      <c r="P757" s="97">
        <f t="shared" si="763"/>
        <v>0.03</v>
      </c>
      <c r="R757" s="248">
        <f t="shared" ref="R757:R774" si="764">J757*(1+L757)</f>
        <v>115705.05</v>
      </c>
      <c r="S757" s="248">
        <f t="shared" si="712"/>
        <v>119176.20150000001</v>
      </c>
      <c r="T757" s="248">
        <f t="shared" si="713"/>
        <v>122751.48754500001</v>
      </c>
      <c r="U757" s="248">
        <f t="shared" si="714"/>
        <v>126434.03217135002</v>
      </c>
      <c r="V757" s="248">
        <f t="shared" si="715"/>
        <v>130227.05313649052</v>
      </c>
    </row>
    <row r="758" spans="1:22" ht="15" x14ac:dyDescent="0.25">
      <c r="B758" s="77" t="s">
        <v>883</v>
      </c>
      <c r="C758" s="77" t="s">
        <v>292</v>
      </c>
      <c r="D758" s="79">
        <v>2018.3</v>
      </c>
      <c r="E758" s="79">
        <v>3822.27</v>
      </c>
      <c r="F758" s="79">
        <v>3987.77</v>
      </c>
      <c r="G758" s="79">
        <v>2123.21</v>
      </c>
      <c r="H758" s="79">
        <v>1500</v>
      </c>
      <c r="I758" s="248">
        <v>2875</v>
      </c>
      <c r="J758" s="248">
        <v>3000</v>
      </c>
      <c r="K758" s="96"/>
      <c r="L758" s="97">
        <v>0</v>
      </c>
      <c r="M758" s="97">
        <v>0</v>
      </c>
      <c r="N758" s="97">
        <v>0</v>
      </c>
      <c r="O758" s="97">
        <f t="shared" si="763"/>
        <v>0</v>
      </c>
      <c r="P758" s="97">
        <f t="shared" si="763"/>
        <v>0</v>
      </c>
      <c r="R758" s="248">
        <f t="shared" si="764"/>
        <v>3000</v>
      </c>
      <c r="S758" s="248">
        <f t="shared" si="712"/>
        <v>3000</v>
      </c>
      <c r="T758" s="248">
        <f t="shared" si="713"/>
        <v>3000</v>
      </c>
      <c r="U758" s="248">
        <f t="shared" si="714"/>
        <v>3000</v>
      </c>
      <c r="V758" s="248">
        <f t="shared" si="715"/>
        <v>3000</v>
      </c>
    </row>
    <row r="759" spans="1:22" ht="15" x14ac:dyDescent="0.25">
      <c r="B759" s="77" t="s">
        <v>885</v>
      </c>
      <c r="C759" s="77" t="s">
        <v>298</v>
      </c>
      <c r="D759" s="79">
        <v>1235</v>
      </c>
      <c r="E759" s="79">
        <v>1295</v>
      </c>
      <c r="F759" s="79">
        <v>1415</v>
      </c>
      <c r="G759" s="79">
        <v>1295</v>
      </c>
      <c r="H759" s="79">
        <v>1300</v>
      </c>
      <c r="I759" s="248">
        <v>0</v>
      </c>
      <c r="J759" s="248">
        <v>1275</v>
      </c>
      <c r="K759" s="96"/>
      <c r="L759" s="97">
        <v>0.02</v>
      </c>
      <c r="M759" s="97">
        <f t="shared" ref="M759:P759" si="765">L759</f>
        <v>0.02</v>
      </c>
      <c r="N759" s="97">
        <f t="shared" si="765"/>
        <v>0.02</v>
      </c>
      <c r="O759" s="97">
        <f t="shared" si="765"/>
        <v>0.02</v>
      </c>
      <c r="P759" s="97">
        <f t="shared" si="765"/>
        <v>0.02</v>
      </c>
      <c r="R759" s="248">
        <f t="shared" si="764"/>
        <v>1300.5</v>
      </c>
      <c r="S759" s="248">
        <f t="shared" si="712"/>
        <v>1326.51</v>
      </c>
      <c r="T759" s="248">
        <f t="shared" si="713"/>
        <v>1353.0401999999999</v>
      </c>
      <c r="U759" s="248">
        <f t="shared" si="714"/>
        <v>1380.1010039999999</v>
      </c>
      <c r="V759" s="248">
        <f t="shared" si="715"/>
        <v>1407.70302408</v>
      </c>
    </row>
    <row r="760" spans="1:22" ht="15" x14ac:dyDescent="0.25">
      <c r="B760" s="77" t="s">
        <v>886</v>
      </c>
      <c r="C760" s="77" t="s">
        <v>300</v>
      </c>
      <c r="D760" s="79">
        <v>3116.13</v>
      </c>
      <c r="E760" s="79">
        <v>1218.52</v>
      </c>
      <c r="F760" s="79">
        <v>1115.8</v>
      </c>
      <c r="G760" s="79">
        <v>754</v>
      </c>
      <c r="H760" s="79">
        <v>3700</v>
      </c>
      <c r="I760" s="248">
        <v>1400</v>
      </c>
      <c r="J760" s="248">
        <v>3700</v>
      </c>
      <c r="L760" s="97">
        <v>0.01</v>
      </c>
      <c r="M760" s="97">
        <f t="shared" ref="M760:P760" si="766">L760</f>
        <v>0.01</v>
      </c>
      <c r="N760" s="97">
        <f t="shared" si="766"/>
        <v>0.01</v>
      </c>
      <c r="O760" s="97">
        <f t="shared" si="766"/>
        <v>0.01</v>
      </c>
      <c r="P760" s="97">
        <f t="shared" si="766"/>
        <v>0.01</v>
      </c>
      <c r="R760" s="248">
        <f t="shared" si="764"/>
        <v>3737</v>
      </c>
      <c r="S760" s="248">
        <f t="shared" si="712"/>
        <v>3774.37</v>
      </c>
      <c r="T760" s="248">
        <f t="shared" si="713"/>
        <v>3812.1136999999999</v>
      </c>
      <c r="U760" s="248">
        <f t="shared" si="714"/>
        <v>3850.234837</v>
      </c>
      <c r="V760" s="248">
        <f t="shared" si="715"/>
        <v>3888.7371853700001</v>
      </c>
    </row>
    <row r="761" spans="1:22" ht="25.5" x14ac:dyDescent="0.25">
      <c r="B761" s="77" t="s">
        <v>887</v>
      </c>
      <c r="C761" s="77" t="s">
        <v>302</v>
      </c>
      <c r="D761" s="79">
        <v>138.22999999999999</v>
      </c>
      <c r="E761" s="79">
        <v>193.3</v>
      </c>
      <c r="F761" s="79">
        <v>342.54</v>
      </c>
      <c r="G761" s="79">
        <v>132.69</v>
      </c>
      <c r="H761" s="79">
        <v>240</v>
      </c>
      <c r="I761" s="248">
        <v>194</v>
      </c>
      <c r="J761" s="248">
        <v>270</v>
      </c>
      <c r="K761" s="96"/>
      <c r="L761" s="97">
        <v>0.01</v>
      </c>
      <c r="M761" s="97">
        <f t="shared" ref="M761:P761" si="767">L761</f>
        <v>0.01</v>
      </c>
      <c r="N761" s="97">
        <f t="shared" si="767"/>
        <v>0.01</v>
      </c>
      <c r="O761" s="97">
        <f t="shared" si="767"/>
        <v>0.01</v>
      </c>
      <c r="P761" s="97">
        <f t="shared" si="767"/>
        <v>0.01</v>
      </c>
      <c r="R761" s="248">
        <f t="shared" si="764"/>
        <v>272.7</v>
      </c>
      <c r="S761" s="248">
        <f t="shared" si="712"/>
        <v>275.42699999999996</v>
      </c>
      <c r="T761" s="248">
        <f t="shared" si="713"/>
        <v>278.18126999999998</v>
      </c>
      <c r="U761" s="248">
        <f t="shared" si="714"/>
        <v>280.96308269999997</v>
      </c>
      <c r="V761" s="248">
        <f t="shared" si="715"/>
        <v>283.77271352699995</v>
      </c>
    </row>
    <row r="762" spans="1:22" ht="25.5" x14ac:dyDescent="0.25">
      <c r="B762" s="77" t="s">
        <v>888</v>
      </c>
      <c r="C762" s="77" t="s">
        <v>304</v>
      </c>
      <c r="D762" s="79">
        <v>494.94</v>
      </c>
      <c r="E762" s="79">
        <v>144.43</v>
      </c>
      <c r="F762" s="79">
        <v>213.95</v>
      </c>
      <c r="G762" s="79">
        <v>438.83</v>
      </c>
      <c r="H762" s="79">
        <v>780</v>
      </c>
      <c r="I762" s="248">
        <v>802</v>
      </c>
      <c r="J762" s="248">
        <v>851</v>
      </c>
      <c r="K762" s="96"/>
      <c r="L762" s="97">
        <v>0.01</v>
      </c>
      <c r="M762" s="97">
        <f t="shared" ref="M762:P762" si="768">L762</f>
        <v>0.01</v>
      </c>
      <c r="N762" s="97">
        <f t="shared" si="768"/>
        <v>0.01</v>
      </c>
      <c r="O762" s="97">
        <f t="shared" si="768"/>
        <v>0.01</v>
      </c>
      <c r="P762" s="97">
        <f t="shared" si="768"/>
        <v>0.01</v>
      </c>
      <c r="R762" s="248">
        <f t="shared" si="764"/>
        <v>859.51</v>
      </c>
      <c r="S762" s="248">
        <f t="shared" si="712"/>
        <v>868.10509999999999</v>
      </c>
      <c r="T762" s="248">
        <f t="shared" si="713"/>
        <v>876.78615100000002</v>
      </c>
      <c r="U762" s="248">
        <f t="shared" si="714"/>
        <v>885.55401251000001</v>
      </c>
      <c r="V762" s="248">
        <f t="shared" si="715"/>
        <v>894.4095526351</v>
      </c>
    </row>
    <row r="763" spans="1:22" ht="25.5" x14ac:dyDescent="0.25">
      <c r="B763" s="77" t="s">
        <v>889</v>
      </c>
      <c r="C763" s="77" t="s">
        <v>306</v>
      </c>
      <c r="D763" s="79">
        <v>8816.4500000000007</v>
      </c>
      <c r="E763" s="79">
        <v>6286.32</v>
      </c>
      <c r="F763" s="79">
        <v>5879.66</v>
      </c>
      <c r="G763" s="79">
        <v>6906.33</v>
      </c>
      <c r="H763" s="79">
        <v>12290</v>
      </c>
      <c r="I763" s="248">
        <v>12668</v>
      </c>
      <c r="J763" s="248">
        <v>14390</v>
      </c>
      <c r="K763" s="96"/>
      <c r="L763" s="97">
        <v>0.05</v>
      </c>
      <c r="M763" s="97">
        <f t="shared" ref="M763:P763" si="769">L763</f>
        <v>0.05</v>
      </c>
      <c r="N763" s="97">
        <f t="shared" si="769"/>
        <v>0.05</v>
      </c>
      <c r="O763" s="97">
        <f t="shared" si="769"/>
        <v>0.05</v>
      </c>
      <c r="P763" s="97">
        <f t="shared" si="769"/>
        <v>0.05</v>
      </c>
      <c r="R763" s="248">
        <f t="shared" si="764"/>
        <v>15109.5</v>
      </c>
      <c r="S763" s="248">
        <f t="shared" si="712"/>
        <v>15864.975</v>
      </c>
      <c r="T763" s="248">
        <f t="shared" si="713"/>
        <v>16658.223750000001</v>
      </c>
      <c r="U763" s="248">
        <f t="shared" si="714"/>
        <v>17491.134937500003</v>
      </c>
      <c r="V763" s="248">
        <f t="shared" si="715"/>
        <v>18365.691684375004</v>
      </c>
    </row>
    <row r="764" spans="1:22" ht="25.5" x14ac:dyDescent="0.25">
      <c r="B764" s="77" t="s">
        <v>1977</v>
      </c>
      <c r="C764" s="77" t="s">
        <v>1865</v>
      </c>
      <c r="D764" s="79">
        <v>750</v>
      </c>
      <c r="E764" s="79">
        <v>200</v>
      </c>
      <c r="F764" s="79">
        <v>500</v>
      </c>
      <c r="G764" s="79">
        <v>1000</v>
      </c>
      <c r="H764" s="79">
        <v>2000</v>
      </c>
      <c r="I764" s="248">
        <v>1000</v>
      </c>
      <c r="J764" s="248">
        <v>1000</v>
      </c>
      <c r="K764" s="96"/>
      <c r="L764" s="97">
        <v>0</v>
      </c>
      <c r="M764" s="97">
        <f t="shared" ref="M764:P764" si="770">L764</f>
        <v>0</v>
      </c>
      <c r="N764" s="97">
        <f t="shared" si="770"/>
        <v>0</v>
      </c>
      <c r="O764" s="97">
        <f t="shared" si="770"/>
        <v>0</v>
      </c>
      <c r="P764" s="97">
        <f t="shared" si="770"/>
        <v>0</v>
      </c>
      <c r="R764" s="248">
        <f t="shared" si="764"/>
        <v>1000</v>
      </c>
      <c r="S764" s="248">
        <f t="shared" si="712"/>
        <v>1000</v>
      </c>
      <c r="T764" s="248">
        <f t="shared" si="713"/>
        <v>1000</v>
      </c>
      <c r="U764" s="248">
        <f t="shared" si="714"/>
        <v>1000</v>
      </c>
      <c r="V764" s="248">
        <f t="shared" si="715"/>
        <v>1000</v>
      </c>
    </row>
    <row r="765" spans="1:22" ht="25.5" x14ac:dyDescent="0.25">
      <c r="B765" s="77" t="s">
        <v>890</v>
      </c>
      <c r="C765" s="77" t="s">
        <v>308</v>
      </c>
      <c r="D765" s="79">
        <v>336.47</v>
      </c>
      <c r="E765" s="79">
        <v>462.14</v>
      </c>
      <c r="F765" s="79">
        <v>477.14</v>
      </c>
      <c r="G765" s="79">
        <v>241.43</v>
      </c>
      <c r="H765" s="79">
        <v>480</v>
      </c>
      <c r="I765" s="248">
        <v>240</v>
      </c>
      <c r="J765" s="248">
        <v>0</v>
      </c>
      <c r="K765" s="96"/>
      <c r="L765" s="97">
        <v>0.01</v>
      </c>
      <c r="M765" s="97">
        <f t="shared" ref="M765:P765" si="771">L765</f>
        <v>0.01</v>
      </c>
      <c r="N765" s="97">
        <f t="shared" si="771"/>
        <v>0.01</v>
      </c>
      <c r="O765" s="97">
        <f t="shared" si="771"/>
        <v>0.01</v>
      </c>
      <c r="P765" s="97">
        <f t="shared" si="771"/>
        <v>0.01</v>
      </c>
      <c r="R765" s="248">
        <f t="shared" si="764"/>
        <v>0</v>
      </c>
      <c r="S765" s="248">
        <f t="shared" si="712"/>
        <v>0</v>
      </c>
      <c r="T765" s="248">
        <f t="shared" si="713"/>
        <v>0</v>
      </c>
      <c r="U765" s="248">
        <f t="shared" si="714"/>
        <v>0</v>
      </c>
      <c r="V765" s="248">
        <f t="shared" si="715"/>
        <v>0</v>
      </c>
    </row>
    <row r="766" spans="1:22" ht="15" x14ac:dyDescent="0.25">
      <c r="B766" s="77" t="s">
        <v>892</v>
      </c>
      <c r="C766" s="77" t="s">
        <v>1899</v>
      </c>
      <c r="D766" s="79">
        <v>7502.77</v>
      </c>
      <c r="E766" s="79">
        <v>9196.41</v>
      </c>
      <c r="F766" s="79">
        <v>15303.33</v>
      </c>
      <c r="G766" s="79">
        <v>13553.96</v>
      </c>
      <c r="H766" s="79">
        <v>18000</v>
      </c>
      <c r="I766" s="248">
        <v>18811</v>
      </c>
      <c r="J766" s="248">
        <v>20588</v>
      </c>
      <c r="K766" s="96"/>
      <c r="L766" s="97">
        <v>0.05</v>
      </c>
      <c r="M766" s="97">
        <f t="shared" ref="M766:P766" si="772">L766</f>
        <v>0.05</v>
      </c>
      <c r="N766" s="97">
        <f t="shared" si="772"/>
        <v>0.05</v>
      </c>
      <c r="O766" s="97">
        <f t="shared" si="772"/>
        <v>0.05</v>
      </c>
      <c r="P766" s="97">
        <f t="shared" si="772"/>
        <v>0.05</v>
      </c>
      <c r="R766" s="248">
        <f t="shared" si="764"/>
        <v>21617.4</v>
      </c>
      <c r="S766" s="248">
        <f t="shared" si="712"/>
        <v>22698.270000000004</v>
      </c>
      <c r="T766" s="248">
        <f t="shared" si="713"/>
        <v>23833.183500000006</v>
      </c>
      <c r="U766" s="248">
        <f t="shared" si="714"/>
        <v>25024.842675000007</v>
      </c>
      <c r="V766" s="248">
        <f t="shared" si="715"/>
        <v>26276.084808750009</v>
      </c>
    </row>
    <row r="767" spans="1:22" ht="15" x14ac:dyDescent="0.25">
      <c r="B767" s="77" t="s">
        <v>893</v>
      </c>
      <c r="C767" s="77" t="s">
        <v>312</v>
      </c>
      <c r="D767" s="79">
        <v>35</v>
      </c>
      <c r="E767" s="79">
        <v>0</v>
      </c>
      <c r="F767" s="79">
        <v>0</v>
      </c>
      <c r="G767" s="79">
        <v>192</v>
      </c>
      <c r="H767" s="79">
        <v>0</v>
      </c>
      <c r="I767" s="248">
        <v>48</v>
      </c>
      <c r="J767" s="248">
        <v>0</v>
      </c>
      <c r="K767" s="96"/>
      <c r="L767" s="97">
        <v>0.01</v>
      </c>
      <c r="M767" s="97">
        <f t="shared" ref="M767:P767" si="773">L767</f>
        <v>0.01</v>
      </c>
      <c r="N767" s="97">
        <f t="shared" si="773"/>
        <v>0.01</v>
      </c>
      <c r="O767" s="97">
        <f t="shared" si="773"/>
        <v>0.01</v>
      </c>
      <c r="P767" s="97">
        <f t="shared" si="773"/>
        <v>0.01</v>
      </c>
      <c r="R767" s="248">
        <f t="shared" si="764"/>
        <v>0</v>
      </c>
      <c r="S767" s="248">
        <f t="shared" si="712"/>
        <v>0</v>
      </c>
      <c r="T767" s="248">
        <f t="shared" si="713"/>
        <v>0</v>
      </c>
      <c r="U767" s="248">
        <f t="shared" si="714"/>
        <v>0</v>
      </c>
      <c r="V767" s="248">
        <f t="shared" si="715"/>
        <v>0</v>
      </c>
    </row>
    <row r="768" spans="1:22" ht="15" x14ac:dyDescent="0.25">
      <c r="B768" s="77" t="s">
        <v>894</v>
      </c>
      <c r="C768" s="77" t="s">
        <v>314</v>
      </c>
      <c r="D768" s="79">
        <v>151.05000000000001</v>
      </c>
      <c r="E768" s="79">
        <v>126.84</v>
      </c>
      <c r="F768" s="79">
        <v>126.56</v>
      </c>
      <c r="G768" s="79">
        <v>57.36</v>
      </c>
      <c r="H768" s="79">
        <v>110</v>
      </c>
      <c r="I768" s="248">
        <v>130</v>
      </c>
      <c r="J768" s="248">
        <v>130</v>
      </c>
      <c r="L768" s="97">
        <v>0.01</v>
      </c>
      <c r="M768" s="97">
        <f t="shared" ref="M768:P768" si="774">L768</f>
        <v>0.01</v>
      </c>
      <c r="N768" s="97">
        <f t="shared" si="774"/>
        <v>0.01</v>
      </c>
      <c r="O768" s="97">
        <f t="shared" si="774"/>
        <v>0.01</v>
      </c>
      <c r="P768" s="97">
        <f t="shared" si="774"/>
        <v>0.01</v>
      </c>
      <c r="R768" s="248">
        <f t="shared" si="764"/>
        <v>131.30000000000001</v>
      </c>
      <c r="S768" s="248">
        <f t="shared" si="712"/>
        <v>132.613</v>
      </c>
      <c r="T768" s="248">
        <f t="shared" si="713"/>
        <v>133.93913000000001</v>
      </c>
      <c r="U768" s="248">
        <f t="shared" si="714"/>
        <v>135.27852129999999</v>
      </c>
      <c r="V768" s="248">
        <f t="shared" si="715"/>
        <v>136.631306513</v>
      </c>
    </row>
    <row r="769" spans="1:22" ht="15" x14ac:dyDescent="0.25">
      <c r="B769" s="77" t="s">
        <v>895</v>
      </c>
      <c r="C769" s="77" t="s">
        <v>316</v>
      </c>
      <c r="D769" s="79">
        <v>9</v>
      </c>
      <c r="E769" s="79">
        <v>288</v>
      </c>
      <c r="F769" s="79">
        <v>504</v>
      </c>
      <c r="G769" s="79">
        <v>16.28</v>
      </c>
      <c r="H769" s="79">
        <v>290</v>
      </c>
      <c r="I769" s="248">
        <v>20</v>
      </c>
      <c r="J769" s="248">
        <v>288</v>
      </c>
      <c r="K769" s="96"/>
      <c r="L769" s="97">
        <v>0.01</v>
      </c>
      <c r="M769" s="97">
        <f t="shared" ref="M769:P769" si="775">L769</f>
        <v>0.01</v>
      </c>
      <c r="N769" s="97">
        <f t="shared" si="775"/>
        <v>0.01</v>
      </c>
      <c r="O769" s="97">
        <f t="shared" si="775"/>
        <v>0.01</v>
      </c>
      <c r="P769" s="97">
        <f t="shared" si="775"/>
        <v>0.01</v>
      </c>
      <c r="R769" s="248">
        <f t="shared" si="764"/>
        <v>290.88</v>
      </c>
      <c r="S769" s="248">
        <f t="shared" si="712"/>
        <v>293.78879999999998</v>
      </c>
      <c r="T769" s="248">
        <f t="shared" si="713"/>
        <v>296.72668799999997</v>
      </c>
      <c r="U769" s="248">
        <f t="shared" si="714"/>
        <v>299.69395487999998</v>
      </c>
      <c r="V769" s="248">
        <f t="shared" si="715"/>
        <v>302.69089442879999</v>
      </c>
    </row>
    <row r="770" spans="1:22" ht="15" x14ac:dyDescent="0.25">
      <c r="B770" s="77" t="s">
        <v>896</v>
      </c>
      <c r="C770" s="77" t="s">
        <v>2026</v>
      </c>
      <c r="D770" s="79">
        <v>1143.7</v>
      </c>
      <c r="E770" s="79">
        <v>1439.15</v>
      </c>
      <c r="F770" s="79">
        <v>1526.99</v>
      </c>
      <c r="G770" s="79">
        <v>1154.6500000000001</v>
      </c>
      <c r="H770" s="79">
        <v>1500</v>
      </c>
      <c r="I770" s="248">
        <v>1559</v>
      </c>
      <c r="J770" s="248">
        <v>1744</v>
      </c>
      <c r="K770" s="96"/>
      <c r="L770" s="97">
        <v>0.01</v>
      </c>
      <c r="M770" s="97">
        <f t="shared" ref="M770:P770" si="776">L770</f>
        <v>0.01</v>
      </c>
      <c r="N770" s="97">
        <f t="shared" si="776"/>
        <v>0.01</v>
      </c>
      <c r="O770" s="97">
        <f t="shared" si="776"/>
        <v>0.01</v>
      </c>
      <c r="P770" s="97">
        <f t="shared" si="776"/>
        <v>0.01</v>
      </c>
      <c r="R770" s="248">
        <f t="shared" si="764"/>
        <v>1761.44</v>
      </c>
      <c r="S770" s="248">
        <f t="shared" si="712"/>
        <v>1779.0544</v>
      </c>
      <c r="T770" s="248">
        <f t="shared" si="713"/>
        <v>1796.8449439999999</v>
      </c>
      <c r="U770" s="248">
        <f t="shared" si="714"/>
        <v>1814.81339344</v>
      </c>
      <c r="V770" s="248">
        <f t="shared" si="715"/>
        <v>1832.9615273744</v>
      </c>
    </row>
    <row r="771" spans="1:22" ht="15" x14ac:dyDescent="0.25">
      <c r="B771" s="77" t="s">
        <v>897</v>
      </c>
      <c r="C771" s="77" t="s">
        <v>321</v>
      </c>
      <c r="D771" s="79">
        <v>164.54</v>
      </c>
      <c r="E771" s="79">
        <v>208.24</v>
      </c>
      <c r="F771" s="79">
        <v>227.84</v>
      </c>
      <c r="G771" s="79">
        <v>145.97</v>
      </c>
      <c r="H771" s="79">
        <v>190</v>
      </c>
      <c r="I771" s="248">
        <v>234</v>
      </c>
      <c r="J771" s="248">
        <v>210</v>
      </c>
      <c r="K771" s="96"/>
      <c r="L771" s="97">
        <v>0.01</v>
      </c>
      <c r="M771" s="97">
        <f t="shared" ref="M771:P771" si="777">L771</f>
        <v>0.01</v>
      </c>
      <c r="N771" s="97">
        <f t="shared" si="777"/>
        <v>0.01</v>
      </c>
      <c r="O771" s="97">
        <f t="shared" si="777"/>
        <v>0.01</v>
      </c>
      <c r="P771" s="97">
        <f t="shared" si="777"/>
        <v>0.01</v>
      </c>
      <c r="R771" s="248">
        <f t="shared" si="764"/>
        <v>212.1</v>
      </c>
      <c r="S771" s="248">
        <f t="shared" si="712"/>
        <v>214.221</v>
      </c>
      <c r="T771" s="248">
        <f t="shared" si="713"/>
        <v>216.36321000000001</v>
      </c>
      <c r="U771" s="248">
        <f t="shared" si="714"/>
        <v>218.52684210000001</v>
      </c>
      <c r="V771" s="248">
        <f t="shared" si="715"/>
        <v>220.712110521</v>
      </c>
    </row>
    <row r="772" spans="1:22" ht="15" x14ac:dyDescent="0.25">
      <c r="B772" s="77" t="s">
        <v>1783</v>
      </c>
      <c r="C772" s="77" t="s">
        <v>323</v>
      </c>
      <c r="D772" s="79">
        <v>0</v>
      </c>
      <c r="E772" s="79">
        <v>0</v>
      </c>
      <c r="F772" s="79">
        <v>0</v>
      </c>
      <c r="G772" s="79">
        <v>127.79</v>
      </c>
      <c r="H772" s="79">
        <v>0</v>
      </c>
      <c r="I772" s="248">
        <v>19</v>
      </c>
      <c r="J772" s="248">
        <v>0</v>
      </c>
      <c r="K772" s="96"/>
      <c r="L772" s="97">
        <v>0.01</v>
      </c>
      <c r="M772" s="97">
        <f t="shared" ref="M772:P772" si="778">L772</f>
        <v>0.01</v>
      </c>
      <c r="N772" s="97">
        <f t="shared" si="778"/>
        <v>0.01</v>
      </c>
      <c r="O772" s="97">
        <f t="shared" si="778"/>
        <v>0.01</v>
      </c>
      <c r="P772" s="97">
        <f t="shared" si="778"/>
        <v>0.01</v>
      </c>
      <c r="R772" s="248">
        <f t="shared" si="764"/>
        <v>0</v>
      </c>
      <c r="S772" s="248">
        <f t="shared" si="712"/>
        <v>0</v>
      </c>
      <c r="T772" s="248">
        <f t="shared" si="713"/>
        <v>0</v>
      </c>
      <c r="U772" s="248">
        <f t="shared" si="714"/>
        <v>0</v>
      </c>
      <c r="V772" s="248">
        <f t="shared" si="715"/>
        <v>0</v>
      </c>
    </row>
    <row r="773" spans="1:22" ht="15" x14ac:dyDescent="0.25">
      <c r="B773" s="77" t="s">
        <v>898</v>
      </c>
      <c r="C773" s="77" t="s">
        <v>325</v>
      </c>
      <c r="D773" s="79">
        <v>1500</v>
      </c>
      <c r="E773" s="79">
        <v>1750</v>
      </c>
      <c r="F773" s="79">
        <v>1750</v>
      </c>
      <c r="G773" s="79">
        <v>1750</v>
      </c>
      <c r="H773" s="79">
        <v>1750</v>
      </c>
      <c r="I773" s="248">
        <v>1750</v>
      </c>
      <c r="J773" s="248">
        <v>2000</v>
      </c>
      <c r="K773" s="96"/>
      <c r="L773" s="97">
        <v>0.01</v>
      </c>
      <c r="M773" s="97">
        <f t="shared" ref="M773:P773" si="779">L773</f>
        <v>0.01</v>
      </c>
      <c r="N773" s="97">
        <f t="shared" si="779"/>
        <v>0.01</v>
      </c>
      <c r="O773" s="97">
        <f t="shared" si="779"/>
        <v>0.01</v>
      </c>
      <c r="P773" s="97">
        <f t="shared" si="779"/>
        <v>0.01</v>
      </c>
      <c r="R773" s="248">
        <f t="shared" si="764"/>
        <v>2020</v>
      </c>
      <c r="S773" s="248">
        <f t="shared" si="712"/>
        <v>2040.2</v>
      </c>
      <c r="T773" s="248">
        <f t="shared" si="713"/>
        <v>2060.6019999999999</v>
      </c>
      <c r="U773" s="248">
        <f t="shared" si="714"/>
        <v>2081.20802</v>
      </c>
      <c r="V773" s="248">
        <f t="shared" si="715"/>
        <v>2102.0201001999999</v>
      </c>
    </row>
    <row r="774" spans="1:22" ht="15" x14ac:dyDescent="0.25">
      <c r="B774" s="77" t="s">
        <v>899</v>
      </c>
      <c r="C774" s="77" t="s">
        <v>327</v>
      </c>
      <c r="D774" s="79">
        <v>281</v>
      </c>
      <c r="E774" s="79">
        <v>564.55999999999995</v>
      </c>
      <c r="F774" s="79">
        <v>2958.85</v>
      </c>
      <c r="G774" s="79">
        <v>138.36000000000001</v>
      </c>
      <c r="H774" s="79">
        <v>140</v>
      </c>
      <c r="I774" s="248">
        <v>142</v>
      </c>
      <c r="J774" s="248">
        <v>150</v>
      </c>
      <c r="K774" s="96"/>
      <c r="L774" s="97">
        <v>0.01</v>
      </c>
      <c r="M774" s="97">
        <f t="shared" ref="M774:P774" si="780">L774</f>
        <v>0.01</v>
      </c>
      <c r="N774" s="97">
        <f t="shared" si="780"/>
        <v>0.01</v>
      </c>
      <c r="O774" s="97">
        <f t="shared" si="780"/>
        <v>0.01</v>
      </c>
      <c r="P774" s="97">
        <f t="shared" si="780"/>
        <v>0.01</v>
      </c>
      <c r="R774" s="248">
        <f t="shared" si="764"/>
        <v>151.5</v>
      </c>
      <c r="S774" s="248">
        <f t="shared" si="712"/>
        <v>153.01500000000001</v>
      </c>
      <c r="T774" s="248">
        <f t="shared" si="713"/>
        <v>154.54515000000001</v>
      </c>
      <c r="U774" s="248">
        <f t="shared" si="714"/>
        <v>156.09060150000002</v>
      </c>
      <c r="V774" s="248">
        <f t="shared" si="715"/>
        <v>157.65150751500002</v>
      </c>
    </row>
    <row r="775" spans="1:22" x14ac:dyDescent="0.2">
      <c r="A775" s="350" t="s">
        <v>2027</v>
      </c>
      <c r="B775" s="350"/>
      <c r="C775" s="350"/>
      <c r="D775" s="102">
        <f t="shared" ref="D775:J775" si="781">SUM(D756:D774)</f>
        <v>106076.68000000001</v>
      </c>
      <c r="E775" s="102">
        <f t="shared" si="781"/>
        <v>122459.64000000001</v>
      </c>
      <c r="F775" s="102">
        <f t="shared" si="781"/>
        <v>137876.65999999997</v>
      </c>
      <c r="G775" s="102">
        <f t="shared" si="781"/>
        <v>107407.08</v>
      </c>
      <c r="H775" s="102">
        <f t="shared" si="781"/>
        <v>145830</v>
      </c>
      <c r="I775" s="102">
        <f t="shared" si="781"/>
        <v>148516</v>
      </c>
      <c r="J775" s="102">
        <f t="shared" si="781"/>
        <v>161931</v>
      </c>
      <c r="K775" s="96"/>
      <c r="L775" s="97"/>
      <c r="M775" s="97"/>
      <c r="N775" s="97"/>
      <c r="O775" s="97"/>
      <c r="P775" s="97"/>
      <c r="R775" s="102">
        <f t="shared" ref="R775:V775" si="782">SUM(R756:R774)</f>
        <v>167168.88</v>
      </c>
      <c r="S775" s="102">
        <f t="shared" si="782"/>
        <v>172596.75080000001</v>
      </c>
      <c r="T775" s="102">
        <f t="shared" si="782"/>
        <v>178222.03723800008</v>
      </c>
      <c r="U775" s="102">
        <f t="shared" si="782"/>
        <v>184052.47405328005</v>
      </c>
      <c r="V775" s="102">
        <f t="shared" si="782"/>
        <v>190096.11955177982</v>
      </c>
    </row>
    <row r="776" spans="1:22" ht="15" x14ac:dyDescent="0.25">
      <c r="A776" s="348" t="s">
        <v>2020</v>
      </c>
      <c r="B776" s="348"/>
      <c r="C776" s="348"/>
      <c r="I776" s="248"/>
      <c r="J776" s="248"/>
      <c r="K776" s="96"/>
      <c r="L776" s="97"/>
      <c r="M776" s="97"/>
      <c r="N776" s="97"/>
      <c r="O776" s="97"/>
      <c r="P776" s="97"/>
      <c r="R776" s="248"/>
      <c r="S776" s="248"/>
      <c r="T776" s="248"/>
      <c r="U776" s="248"/>
      <c r="V776" s="248"/>
    </row>
    <row r="777" spans="1:22" ht="15" x14ac:dyDescent="0.25">
      <c r="B777" s="77" t="s">
        <v>900</v>
      </c>
      <c r="C777" s="77" t="s">
        <v>262</v>
      </c>
      <c r="D777" s="79">
        <v>1171.53</v>
      </c>
      <c r="E777" s="79">
        <v>635.67999999999995</v>
      </c>
      <c r="F777" s="79">
        <v>910.7</v>
      </c>
      <c r="G777" s="79">
        <v>1389</v>
      </c>
      <c r="H777" s="79">
        <v>1200</v>
      </c>
      <c r="I777" s="248">
        <v>1200</v>
      </c>
      <c r="J777" s="248">
        <v>1200</v>
      </c>
      <c r="K777" s="96"/>
      <c r="L777" s="97">
        <v>0.01</v>
      </c>
      <c r="M777" s="97">
        <f t="shared" ref="M777:P777" si="783">L777</f>
        <v>0.01</v>
      </c>
      <c r="N777" s="97">
        <f t="shared" si="783"/>
        <v>0.01</v>
      </c>
      <c r="O777" s="97">
        <f t="shared" si="783"/>
        <v>0.01</v>
      </c>
      <c r="P777" s="97">
        <f t="shared" si="783"/>
        <v>0.01</v>
      </c>
      <c r="R777" s="248">
        <f t="shared" ref="R777:R783" si="784">J777*(1+L777)</f>
        <v>1212</v>
      </c>
      <c r="S777" s="248">
        <f t="shared" si="712"/>
        <v>1224.1200000000001</v>
      </c>
      <c r="T777" s="248">
        <f t="shared" si="713"/>
        <v>1236.3612000000001</v>
      </c>
      <c r="U777" s="248">
        <f t="shared" si="714"/>
        <v>1248.7248120000002</v>
      </c>
      <c r="V777" s="248">
        <f t="shared" si="715"/>
        <v>1261.2120601200002</v>
      </c>
    </row>
    <row r="778" spans="1:22" ht="15" x14ac:dyDescent="0.25">
      <c r="B778" s="77" t="s">
        <v>901</v>
      </c>
      <c r="C778" s="77" t="s">
        <v>787</v>
      </c>
      <c r="D778" s="79">
        <v>240.98</v>
      </c>
      <c r="E778" s="79">
        <v>0</v>
      </c>
      <c r="F778" s="79">
        <v>0</v>
      </c>
      <c r="G778" s="79">
        <v>242.05</v>
      </c>
      <c r="H778" s="79">
        <v>300</v>
      </c>
      <c r="I778" s="248">
        <v>271</v>
      </c>
      <c r="J778" s="248">
        <v>450</v>
      </c>
      <c r="K778" s="96"/>
      <c r="L778" s="97">
        <v>0.01</v>
      </c>
      <c r="M778" s="97">
        <f t="shared" ref="M778:P778" si="785">L778</f>
        <v>0.01</v>
      </c>
      <c r="N778" s="97">
        <f t="shared" si="785"/>
        <v>0.01</v>
      </c>
      <c r="O778" s="97">
        <f t="shared" si="785"/>
        <v>0.01</v>
      </c>
      <c r="P778" s="97">
        <f t="shared" si="785"/>
        <v>0.01</v>
      </c>
      <c r="R778" s="248">
        <f t="shared" si="784"/>
        <v>454.5</v>
      </c>
      <c r="S778" s="248">
        <f t="shared" si="712"/>
        <v>459.04500000000002</v>
      </c>
      <c r="T778" s="248">
        <f t="shared" si="713"/>
        <v>463.63545000000005</v>
      </c>
      <c r="U778" s="248">
        <f t="shared" si="714"/>
        <v>468.27180450000003</v>
      </c>
      <c r="V778" s="248">
        <f t="shared" si="715"/>
        <v>472.95452254500003</v>
      </c>
    </row>
    <row r="779" spans="1:22" ht="15" x14ac:dyDescent="0.25">
      <c r="B779" s="77" t="s">
        <v>902</v>
      </c>
      <c r="C779" s="77" t="s">
        <v>420</v>
      </c>
      <c r="D779" s="79">
        <v>153.02000000000001</v>
      </c>
      <c r="E779" s="79">
        <v>0</v>
      </c>
      <c r="F779" s="79">
        <v>0</v>
      </c>
      <c r="G779" s="79">
        <v>105.75</v>
      </c>
      <c r="H779" s="79">
        <v>170</v>
      </c>
      <c r="I779" s="248">
        <v>120</v>
      </c>
      <c r="J779" s="248">
        <v>170</v>
      </c>
      <c r="K779" s="96"/>
      <c r="L779" s="97">
        <v>0.01</v>
      </c>
      <c r="M779" s="97">
        <f t="shared" ref="M779:P779" si="786">L779</f>
        <v>0.01</v>
      </c>
      <c r="N779" s="97">
        <f t="shared" si="786"/>
        <v>0.01</v>
      </c>
      <c r="O779" s="97">
        <f t="shared" si="786"/>
        <v>0.01</v>
      </c>
      <c r="P779" s="97">
        <f t="shared" si="786"/>
        <v>0.01</v>
      </c>
      <c r="R779" s="248">
        <f t="shared" si="784"/>
        <v>171.7</v>
      </c>
      <c r="S779" s="248">
        <f t="shared" ref="S779:S842" si="787">R779*(1+M779)</f>
        <v>173.417</v>
      </c>
      <c r="T779" s="248">
        <f t="shared" ref="T779:T842" si="788">S779*(1+N779)</f>
        <v>175.15117000000001</v>
      </c>
      <c r="U779" s="248">
        <f t="shared" ref="U779:U842" si="789">T779*(1+O779)</f>
        <v>176.90268170000002</v>
      </c>
      <c r="V779" s="248">
        <f t="shared" ref="V779:V842" si="790">U779*(1+P779)</f>
        <v>178.67170851700001</v>
      </c>
    </row>
    <row r="780" spans="1:22" ht="15" x14ac:dyDescent="0.25">
      <c r="B780" s="77" t="s">
        <v>903</v>
      </c>
      <c r="C780" s="77" t="s">
        <v>422</v>
      </c>
      <c r="D780" s="79">
        <v>117.94</v>
      </c>
      <c r="E780" s="79">
        <v>52.18</v>
      </c>
      <c r="F780" s="79">
        <v>78.77</v>
      </c>
      <c r="G780" s="79">
        <v>182.06</v>
      </c>
      <c r="H780" s="79">
        <v>110</v>
      </c>
      <c r="I780" s="248">
        <v>150</v>
      </c>
      <c r="J780" s="248">
        <v>110</v>
      </c>
      <c r="K780" s="96"/>
      <c r="L780" s="97">
        <v>0.02</v>
      </c>
      <c r="M780" s="97">
        <f t="shared" ref="M780:P780" si="791">L780</f>
        <v>0.02</v>
      </c>
      <c r="N780" s="97">
        <f t="shared" si="791"/>
        <v>0.02</v>
      </c>
      <c r="O780" s="97">
        <f t="shared" si="791"/>
        <v>0.02</v>
      </c>
      <c r="P780" s="97">
        <f t="shared" si="791"/>
        <v>0.02</v>
      </c>
      <c r="R780" s="248">
        <f t="shared" si="784"/>
        <v>112.2</v>
      </c>
      <c r="S780" s="248">
        <f t="shared" si="787"/>
        <v>114.444</v>
      </c>
      <c r="T780" s="248">
        <f t="shared" si="788"/>
        <v>116.73288000000001</v>
      </c>
      <c r="U780" s="248">
        <f t="shared" si="789"/>
        <v>119.06753760000001</v>
      </c>
      <c r="V780" s="248">
        <f t="shared" si="790"/>
        <v>121.44888835200001</v>
      </c>
    </row>
    <row r="781" spans="1:22" ht="15" x14ac:dyDescent="0.25">
      <c r="B781" s="77" t="s">
        <v>905</v>
      </c>
      <c r="C781" s="77" t="s">
        <v>371</v>
      </c>
      <c r="D781" s="79">
        <v>636.78</v>
      </c>
      <c r="E781" s="79">
        <v>459.64</v>
      </c>
      <c r="F781" s="79">
        <v>386.77</v>
      </c>
      <c r="G781" s="79">
        <v>488.87</v>
      </c>
      <c r="H781" s="79">
        <v>600</v>
      </c>
      <c r="I781" s="248">
        <v>600</v>
      </c>
      <c r="J781" s="248">
        <v>600</v>
      </c>
      <c r="K781" s="96"/>
      <c r="L781" s="97">
        <v>0.01</v>
      </c>
      <c r="M781" s="97">
        <f t="shared" ref="M781:P781" si="792">L781</f>
        <v>0.01</v>
      </c>
      <c r="N781" s="97">
        <f t="shared" si="792"/>
        <v>0.01</v>
      </c>
      <c r="O781" s="97">
        <f t="shared" si="792"/>
        <v>0.01</v>
      </c>
      <c r="P781" s="97">
        <f t="shared" si="792"/>
        <v>0.01</v>
      </c>
      <c r="R781" s="248">
        <f t="shared" si="784"/>
        <v>606</v>
      </c>
      <c r="S781" s="248">
        <f t="shared" si="787"/>
        <v>612.06000000000006</v>
      </c>
      <c r="T781" s="248">
        <f t="shared" si="788"/>
        <v>618.18060000000003</v>
      </c>
      <c r="U781" s="248">
        <f t="shared" si="789"/>
        <v>624.36240600000008</v>
      </c>
      <c r="V781" s="248">
        <f t="shared" si="790"/>
        <v>630.60603006000008</v>
      </c>
    </row>
    <row r="782" spans="1:22" ht="15" x14ac:dyDescent="0.25">
      <c r="B782" s="77" t="s">
        <v>906</v>
      </c>
      <c r="C782" s="77" t="s">
        <v>791</v>
      </c>
      <c r="D782" s="79">
        <v>304.77999999999997</v>
      </c>
      <c r="E782" s="79">
        <v>555.41</v>
      </c>
      <c r="F782" s="79">
        <v>420.64</v>
      </c>
      <c r="G782" s="79">
        <v>573.73</v>
      </c>
      <c r="H782" s="79">
        <v>800</v>
      </c>
      <c r="I782" s="248">
        <v>800</v>
      </c>
      <c r="J782" s="248">
        <v>800</v>
      </c>
      <c r="L782" s="97">
        <v>0.01</v>
      </c>
      <c r="M782" s="97">
        <f t="shared" ref="M782:P782" si="793">L782</f>
        <v>0.01</v>
      </c>
      <c r="N782" s="97">
        <f t="shared" si="793"/>
        <v>0.01</v>
      </c>
      <c r="O782" s="97">
        <f t="shared" si="793"/>
        <v>0.01</v>
      </c>
      <c r="P782" s="97">
        <f t="shared" si="793"/>
        <v>0.01</v>
      </c>
      <c r="R782" s="248">
        <f t="shared" si="784"/>
        <v>808</v>
      </c>
      <c r="S782" s="248">
        <f t="shared" si="787"/>
        <v>816.08</v>
      </c>
      <c r="T782" s="248">
        <f t="shared" si="788"/>
        <v>824.24080000000004</v>
      </c>
      <c r="U782" s="248">
        <f t="shared" si="789"/>
        <v>832.48320799999999</v>
      </c>
      <c r="V782" s="248">
        <f t="shared" si="790"/>
        <v>840.80804007999996</v>
      </c>
    </row>
    <row r="783" spans="1:22" ht="15" x14ac:dyDescent="0.25">
      <c r="B783" s="77" t="s">
        <v>907</v>
      </c>
      <c r="C783" s="77" t="s">
        <v>425</v>
      </c>
      <c r="D783" s="79">
        <v>522.57000000000005</v>
      </c>
      <c r="E783" s="79">
        <v>196.7</v>
      </c>
      <c r="F783" s="79">
        <v>531.03</v>
      </c>
      <c r="G783" s="79">
        <v>523.83000000000004</v>
      </c>
      <c r="H783" s="79">
        <v>550</v>
      </c>
      <c r="I783" s="248">
        <v>548</v>
      </c>
      <c r="J783" s="248">
        <v>700</v>
      </c>
      <c r="L783" s="97">
        <v>0.01</v>
      </c>
      <c r="M783" s="97">
        <f t="shared" ref="M783:P783" si="794">L783</f>
        <v>0.01</v>
      </c>
      <c r="N783" s="97">
        <f t="shared" si="794"/>
        <v>0.01</v>
      </c>
      <c r="O783" s="97">
        <f t="shared" si="794"/>
        <v>0.01</v>
      </c>
      <c r="P783" s="97">
        <f t="shared" si="794"/>
        <v>0.01</v>
      </c>
      <c r="R783" s="248">
        <f t="shared" si="784"/>
        <v>707</v>
      </c>
      <c r="S783" s="248">
        <f t="shared" si="787"/>
        <v>714.07</v>
      </c>
      <c r="T783" s="248">
        <f t="shared" si="788"/>
        <v>721.21070000000009</v>
      </c>
      <c r="U783" s="248">
        <f t="shared" si="789"/>
        <v>728.42280700000015</v>
      </c>
      <c r="V783" s="248">
        <f t="shared" si="790"/>
        <v>735.70703507000019</v>
      </c>
    </row>
    <row r="784" spans="1:22" x14ac:dyDescent="0.2">
      <c r="A784" s="350" t="s">
        <v>2021</v>
      </c>
      <c r="B784" s="350"/>
      <c r="C784" s="350"/>
      <c r="D784" s="102">
        <f t="shared" ref="D784:J784" si="795">SUM(D777:D783)</f>
        <v>3147.6</v>
      </c>
      <c r="E784" s="102">
        <f t="shared" si="795"/>
        <v>1899.61</v>
      </c>
      <c r="F784" s="102">
        <f t="shared" si="795"/>
        <v>2327.91</v>
      </c>
      <c r="G784" s="102">
        <f t="shared" si="795"/>
        <v>3505.29</v>
      </c>
      <c r="H784" s="102">
        <f t="shared" si="795"/>
        <v>3730</v>
      </c>
      <c r="I784" s="102">
        <f t="shared" si="795"/>
        <v>3689</v>
      </c>
      <c r="J784" s="102">
        <f t="shared" si="795"/>
        <v>4030</v>
      </c>
      <c r="K784" s="96"/>
      <c r="L784" s="97"/>
      <c r="M784" s="97"/>
      <c r="N784" s="97"/>
      <c r="O784" s="97"/>
      <c r="P784" s="97"/>
      <c r="R784" s="102">
        <f t="shared" ref="R784:V784" si="796">SUM(R777:R783)</f>
        <v>4071.4</v>
      </c>
      <c r="S784" s="102">
        <f t="shared" si="796"/>
        <v>4113.2359999999999</v>
      </c>
      <c r="T784" s="102">
        <f t="shared" si="796"/>
        <v>4155.5128000000004</v>
      </c>
      <c r="U784" s="102">
        <f t="shared" si="796"/>
        <v>4198.2352568000006</v>
      </c>
      <c r="V784" s="102">
        <f t="shared" si="796"/>
        <v>4241.4082847440004</v>
      </c>
    </row>
    <row r="785" spans="1:22" ht="15" x14ac:dyDescent="0.25">
      <c r="A785" s="348" t="s">
        <v>2028</v>
      </c>
      <c r="B785" s="348"/>
      <c r="C785" s="348"/>
      <c r="I785" s="248"/>
      <c r="J785" s="248"/>
      <c r="K785" s="96"/>
      <c r="L785" s="97"/>
      <c r="M785" s="97"/>
      <c r="N785" s="97"/>
      <c r="O785" s="97"/>
      <c r="P785" s="97"/>
      <c r="R785" s="248"/>
      <c r="S785" s="248"/>
      <c r="T785" s="248"/>
      <c r="U785" s="248"/>
      <c r="V785" s="248"/>
    </row>
    <row r="786" spans="1:22" ht="15" x14ac:dyDescent="0.25">
      <c r="B786" s="77" t="s">
        <v>908</v>
      </c>
      <c r="C786" s="77" t="s">
        <v>338</v>
      </c>
      <c r="D786" s="79">
        <v>69.430000000000007</v>
      </c>
      <c r="E786" s="79">
        <v>0</v>
      </c>
      <c r="F786" s="79">
        <v>0</v>
      </c>
      <c r="G786" s="79">
        <v>0</v>
      </c>
      <c r="H786" s="79">
        <v>0</v>
      </c>
      <c r="I786" s="248">
        <v>50</v>
      </c>
      <c r="J786" s="248">
        <v>550</v>
      </c>
      <c r="K786" s="96"/>
      <c r="L786" s="97">
        <v>0.01</v>
      </c>
      <c r="M786" s="97">
        <f t="shared" ref="M786:P786" si="797">L786</f>
        <v>0.01</v>
      </c>
      <c r="N786" s="97">
        <f t="shared" si="797"/>
        <v>0.01</v>
      </c>
      <c r="O786" s="97">
        <f t="shared" si="797"/>
        <v>0.01</v>
      </c>
      <c r="P786" s="97">
        <f t="shared" si="797"/>
        <v>0.01</v>
      </c>
      <c r="R786" s="248">
        <f>J786*(1+L786)</f>
        <v>555.5</v>
      </c>
      <c r="S786" s="248">
        <f t="shared" si="787"/>
        <v>561.05499999999995</v>
      </c>
      <c r="T786" s="248">
        <f t="shared" si="788"/>
        <v>566.66554999999994</v>
      </c>
      <c r="U786" s="248">
        <f t="shared" si="789"/>
        <v>572.33220549999999</v>
      </c>
      <c r="V786" s="248">
        <f t="shared" si="790"/>
        <v>578.05552755500003</v>
      </c>
    </row>
    <row r="787" spans="1:22" x14ac:dyDescent="0.2">
      <c r="A787" s="350" t="s">
        <v>2029</v>
      </c>
      <c r="B787" s="350"/>
      <c r="C787" s="350"/>
      <c r="D787" s="102">
        <f t="shared" ref="D787:J787" si="798">SUM(D786:D786)</f>
        <v>69.430000000000007</v>
      </c>
      <c r="E787" s="102">
        <f t="shared" si="798"/>
        <v>0</v>
      </c>
      <c r="F787" s="102">
        <f t="shared" si="798"/>
        <v>0</v>
      </c>
      <c r="G787" s="102">
        <f t="shared" si="798"/>
        <v>0</v>
      </c>
      <c r="H787" s="102">
        <f t="shared" si="798"/>
        <v>0</v>
      </c>
      <c r="I787" s="102">
        <f t="shared" si="798"/>
        <v>50</v>
      </c>
      <c r="J787" s="102">
        <f t="shared" si="798"/>
        <v>550</v>
      </c>
      <c r="K787" s="96"/>
      <c r="L787" s="97"/>
      <c r="M787" s="97"/>
      <c r="N787" s="97"/>
      <c r="O787" s="97"/>
      <c r="P787" s="97"/>
      <c r="R787" s="102">
        <f t="shared" ref="R787:V787" si="799">SUM(R786:R786)</f>
        <v>555.5</v>
      </c>
      <c r="S787" s="102">
        <f t="shared" si="799"/>
        <v>561.05499999999995</v>
      </c>
      <c r="T787" s="102">
        <f t="shared" si="799"/>
        <v>566.66554999999994</v>
      </c>
      <c r="U787" s="102">
        <f t="shared" si="799"/>
        <v>572.33220549999999</v>
      </c>
      <c r="V787" s="102">
        <f t="shared" si="799"/>
        <v>578.05552755500003</v>
      </c>
    </row>
    <row r="788" spans="1:22" ht="15" x14ac:dyDescent="0.25">
      <c r="A788" s="348" t="s">
        <v>2022</v>
      </c>
      <c r="B788" s="348"/>
      <c r="C788" s="348"/>
      <c r="I788" s="248"/>
      <c r="J788" s="248"/>
      <c r="K788" s="96"/>
      <c r="L788" s="97"/>
      <c r="M788" s="97"/>
      <c r="N788" s="97"/>
      <c r="O788" s="97"/>
      <c r="P788" s="97"/>
      <c r="R788" s="248"/>
      <c r="S788" s="248"/>
      <c r="T788" s="248"/>
      <c r="U788" s="248"/>
      <c r="V788" s="248"/>
    </row>
    <row r="789" spans="1:22" ht="15" x14ac:dyDescent="0.25">
      <c r="B789" s="77" t="s">
        <v>909</v>
      </c>
      <c r="C789" s="77" t="s">
        <v>268</v>
      </c>
      <c r="D789" s="79">
        <v>378.72</v>
      </c>
      <c r="E789" s="79">
        <v>382.38</v>
      </c>
      <c r="F789" s="79">
        <v>320.20999999999998</v>
      </c>
      <c r="G789" s="79">
        <v>270.35000000000002</v>
      </c>
      <c r="H789" s="79">
        <v>300</v>
      </c>
      <c r="I789" s="248">
        <v>300</v>
      </c>
      <c r="J789" s="248">
        <v>300</v>
      </c>
      <c r="K789" s="96"/>
      <c r="L789" s="97">
        <v>0.01</v>
      </c>
      <c r="M789" s="97">
        <f t="shared" ref="M789:P789" si="800">L789</f>
        <v>0.01</v>
      </c>
      <c r="N789" s="97">
        <f t="shared" si="800"/>
        <v>0.01</v>
      </c>
      <c r="O789" s="97">
        <f t="shared" si="800"/>
        <v>0.01</v>
      </c>
      <c r="P789" s="97">
        <f t="shared" si="800"/>
        <v>0.01</v>
      </c>
      <c r="R789" s="248">
        <f t="shared" ref="R789:R794" si="801">J789*(1+L789)</f>
        <v>303</v>
      </c>
      <c r="S789" s="248">
        <f t="shared" si="787"/>
        <v>306.03000000000003</v>
      </c>
      <c r="T789" s="248">
        <f t="shared" si="788"/>
        <v>309.09030000000001</v>
      </c>
      <c r="U789" s="248">
        <f t="shared" si="789"/>
        <v>312.18120300000004</v>
      </c>
      <c r="V789" s="248">
        <f t="shared" si="790"/>
        <v>315.30301503000004</v>
      </c>
    </row>
    <row r="790" spans="1:22" ht="15" x14ac:dyDescent="0.25">
      <c r="B790" s="77" t="s">
        <v>1784</v>
      </c>
      <c r="C790" s="77" t="s">
        <v>270</v>
      </c>
      <c r="D790" s="79">
        <v>14246</v>
      </c>
      <c r="E790" s="79">
        <v>824.5</v>
      </c>
      <c r="F790" s="79">
        <v>0</v>
      </c>
      <c r="G790" s="79">
        <v>0</v>
      </c>
      <c r="H790" s="79">
        <v>0</v>
      </c>
      <c r="I790" s="248"/>
      <c r="J790" s="248"/>
      <c r="K790" s="96"/>
      <c r="L790" s="97">
        <v>0.01</v>
      </c>
      <c r="M790" s="97">
        <f t="shared" ref="M790:P791" si="802">L790</f>
        <v>0.01</v>
      </c>
      <c r="N790" s="97">
        <f t="shared" si="802"/>
        <v>0.01</v>
      </c>
      <c r="O790" s="97">
        <f t="shared" si="802"/>
        <v>0.01</v>
      </c>
      <c r="P790" s="97">
        <f t="shared" si="802"/>
        <v>0.01</v>
      </c>
      <c r="R790" s="248">
        <f t="shared" si="801"/>
        <v>0</v>
      </c>
      <c r="S790" s="248">
        <f t="shared" si="787"/>
        <v>0</v>
      </c>
      <c r="T790" s="248">
        <f t="shared" si="788"/>
        <v>0</v>
      </c>
      <c r="U790" s="248">
        <f t="shared" si="789"/>
        <v>0</v>
      </c>
      <c r="V790" s="248">
        <f t="shared" si="790"/>
        <v>0</v>
      </c>
    </row>
    <row r="791" spans="1:22" ht="15" x14ac:dyDescent="0.25">
      <c r="B791" s="77" t="s">
        <v>910</v>
      </c>
      <c r="C791" s="77" t="s">
        <v>272</v>
      </c>
      <c r="D791" s="79">
        <v>561.35</v>
      </c>
      <c r="E791" s="79">
        <v>378.87</v>
      </c>
      <c r="F791" s="79">
        <v>0</v>
      </c>
      <c r="G791" s="79">
        <v>109.86</v>
      </c>
      <c r="H791" s="79">
        <v>710</v>
      </c>
      <c r="I791" s="248">
        <v>785</v>
      </c>
      <c r="J791" s="248">
        <v>1500</v>
      </c>
      <c r="K791" s="96"/>
      <c r="L791" s="97">
        <v>0.01</v>
      </c>
      <c r="M791" s="97">
        <f t="shared" si="802"/>
        <v>0.01</v>
      </c>
      <c r="N791" s="97">
        <f t="shared" si="802"/>
        <v>0.01</v>
      </c>
      <c r="O791" s="97">
        <f t="shared" si="802"/>
        <v>0.01</v>
      </c>
      <c r="P791" s="97">
        <f t="shared" si="802"/>
        <v>0.01</v>
      </c>
      <c r="R791" s="248">
        <f t="shared" si="801"/>
        <v>1515</v>
      </c>
      <c r="S791" s="248">
        <f t="shared" si="787"/>
        <v>1530.15</v>
      </c>
      <c r="T791" s="248">
        <f t="shared" si="788"/>
        <v>1545.4515000000001</v>
      </c>
      <c r="U791" s="248">
        <f t="shared" si="789"/>
        <v>1560.9060150000003</v>
      </c>
      <c r="V791" s="248">
        <f t="shared" si="790"/>
        <v>1576.5150751500003</v>
      </c>
    </row>
    <row r="792" spans="1:22" ht="15" x14ac:dyDescent="0.25">
      <c r="B792" s="77" t="s">
        <v>911</v>
      </c>
      <c r="C792" s="77" t="s">
        <v>274</v>
      </c>
      <c r="D792" s="79">
        <v>0</v>
      </c>
      <c r="E792" s="79">
        <v>0</v>
      </c>
      <c r="F792" s="79">
        <v>55</v>
      </c>
      <c r="G792" s="79">
        <v>100</v>
      </c>
      <c r="H792" s="79">
        <v>200</v>
      </c>
      <c r="I792" s="248">
        <v>200</v>
      </c>
      <c r="J792" s="248">
        <v>200</v>
      </c>
      <c r="K792" s="96"/>
      <c r="L792" s="97">
        <v>0.01</v>
      </c>
      <c r="M792" s="97">
        <f t="shared" ref="M792:P792" si="803">L792</f>
        <v>0.01</v>
      </c>
      <c r="N792" s="97">
        <f t="shared" si="803"/>
        <v>0.01</v>
      </c>
      <c r="O792" s="97">
        <f t="shared" si="803"/>
        <v>0.01</v>
      </c>
      <c r="P792" s="97">
        <f t="shared" si="803"/>
        <v>0.01</v>
      </c>
      <c r="R792" s="248">
        <f t="shared" si="801"/>
        <v>202</v>
      </c>
      <c r="S792" s="248">
        <f t="shared" si="787"/>
        <v>204.02</v>
      </c>
      <c r="T792" s="248">
        <f t="shared" si="788"/>
        <v>206.06020000000001</v>
      </c>
      <c r="U792" s="248">
        <f t="shared" si="789"/>
        <v>208.120802</v>
      </c>
      <c r="V792" s="248">
        <f t="shared" si="790"/>
        <v>210.20201001999999</v>
      </c>
    </row>
    <row r="793" spans="1:22" ht="15" x14ac:dyDescent="0.25">
      <c r="B793" s="77" t="s">
        <v>912</v>
      </c>
      <c r="C793" s="77" t="s">
        <v>276</v>
      </c>
      <c r="D793" s="79">
        <v>220</v>
      </c>
      <c r="E793" s="79">
        <v>220</v>
      </c>
      <c r="F793" s="79">
        <v>95</v>
      </c>
      <c r="G793" s="79">
        <v>0</v>
      </c>
      <c r="H793" s="79">
        <v>150</v>
      </c>
      <c r="I793" s="248">
        <v>325</v>
      </c>
      <c r="J793" s="248">
        <v>475</v>
      </c>
      <c r="K793" s="96"/>
      <c r="L793" s="97">
        <v>0.01</v>
      </c>
      <c r="M793" s="97">
        <f t="shared" ref="M793:P793" si="804">L793</f>
        <v>0.01</v>
      </c>
      <c r="N793" s="97">
        <f t="shared" si="804"/>
        <v>0.01</v>
      </c>
      <c r="O793" s="97">
        <f t="shared" si="804"/>
        <v>0.01</v>
      </c>
      <c r="P793" s="97">
        <f t="shared" si="804"/>
        <v>0.01</v>
      </c>
      <c r="R793" s="248">
        <f t="shared" si="801"/>
        <v>479.75</v>
      </c>
      <c r="S793" s="248">
        <f t="shared" si="787"/>
        <v>484.54750000000001</v>
      </c>
      <c r="T793" s="248">
        <f t="shared" si="788"/>
        <v>489.39297500000004</v>
      </c>
      <c r="U793" s="248">
        <f t="shared" si="789"/>
        <v>494.28690475000002</v>
      </c>
      <c r="V793" s="248">
        <f t="shared" si="790"/>
        <v>499.2297737975</v>
      </c>
    </row>
    <row r="794" spans="1:22" ht="15" x14ac:dyDescent="0.25">
      <c r="B794" s="77" t="s">
        <v>914</v>
      </c>
      <c r="C794" s="77" t="s">
        <v>442</v>
      </c>
      <c r="D794" s="79">
        <v>2564.19</v>
      </c>
      <c r="E794" s="79">
        <v>2451.61</v>
      </c>
      <c r="F794" s="79">
        <v>2301.34</v>
      </c>
      <c r="G794" s="79">
        <v>6739.94</v>
      </c>
      <c r="H794" s="79">
        <v>2300</v>
      </c>
      <c r="I794" s="248">
        <v>3728</v>
      </c>
      <c r="J794" s="248">
        <v>2300</v>
      </c>
      <c r="K794" s="96"/>
      <c r="L794" s="97">
        <v>0.01</v>
      </c>
      <c r="M794" s="97">
        <f t="shared" ref="M794" si="805">L794</f>
        <v>0.01</v>
      </c>
      <c r="N794" s="97">
        <f t="shared" ref="N794" si="806">M794</f>
        <v>0.01</v>
      </c>
      <c r="O794" s="97">
        <f t="shared" ref="O794" si="807">N794</f>
        <v>0.01</v>
      </c>
      <c r="P794" s="97">
        <f t="shared" ref="P794" si="808">O794</f>
        <v>0.01</v>
      </c>
      <c r="R794" s="248">
        <f t="shared" si="801"/>
        <v>2323</v>
      </c>
      <c r="S794" s="248">
        <f t="shared" si="787"/>
        <v>2346.23</v>
      </c>
      <c r="T794" s="248">
        <f t="shared" si="788"/>
        <v>2369.6923000000002</v>
      </c>
      <c r="U794" s="248">
        <f t="shared" si="789"/>
        <v>2393.3892230000001</v>
      </c>
      <c r="V794" s="248">
        <f t="shared" si="790"/>
        <v>2417.32311523</v>
      </c>
    </row>
    <row r="795" spans="1:22" x14ac:dyDescent="0.2">
      <c r="A795" s="350" t="s">
        <v>2023</v>
      </c>
      <c r="B795" s="350"/>
      <c r="C795" s="350"/>
      <c r="D795" s="102">
        <f t="shared" ref="D795:J795" si="809">SUM(D789:D794)</f>
        <v>17970.259999999998</v>
      </c>
      <c r="E795" s="102">
        <f t="shared" si="809"/>
        <v>4257.3600000000006</v>
      </c>
      <c r="F795" s="102">
        <f t="shared" si="809"/>
        <v>2771.55</v>
      </c>
      <c r="G795" s="102">
        <f t="shared" si="809"/>
        <v>7220.15</v>
      </c>
      <c r="H795" s="102">
        <f t="shared" si="809"/>
        <v>3660</v>
      </c>
      <c r="I795" s="102">
        <f t="shared" si="809"/>
        <v>5338</v>
      </c>
      <c r="J795" s="102">
        <f t="shared" si="809"/>
        <v>4775</v>
      </c>
      <c r="K795" s="96"/>
      <c r="L795" s="97"/>
      <c r="M795" s="97"/>
      <c r="N795" s="97"/>
      <c r="O795" s="97"/>
      <c r="P795" s="97"/>
      <c r="R795" s="102">
        <f t="shared" ref="R795:V795" si="810">SUM(R789:R794)</f>
        <v>4822.75</v>
      </c>
      <c r="S795" s="102">
        <f t="shared" si="810"/>
        <v>4870.9775</v>
      </c>
      <c r="T795" s="102">
        <f t="shared" si="810"/>
        <v>4919.6872750000002</v>
      </c>
      <c r="U795" s="102">
        <f t="shared" si="810"/>
        <v>4968.8841477500009</v>
      </c>
      <c r="V795" s="102">
        <f t="shared" si="810"/>
        <v>5018.5729892275003</v>
      </c>
    </row>
    <row r="796" spans="1:22" ht="15" x14ac:dyDescent="0.25">
      <c r="A796" s="348" t="s">
        <v>2035</v>
      </c>
      <c r="B796" s="348"/>
      <c r="C796" s="348"/>
      <c r="I796" s="248"/>
      <c r="J796" s="248"/>
      <c r="K796" s="96"/>
      <c r="L796" s="97"/>
      <c r="M796" s="97"/>
      <c r="N796" s="97"/>
      <c r="O796" s="97"/>
      <c r="P796" s="97"/>
      <c r="R796" s="248"/>
      <c r="S796" s="248"/>
      <c r="T796" s="248"/>
      <c r="U796" s="248"/>
      <c r="V796" s="248"/>
    </row>
    <row r="797" spans="1:22" ht="15" x14ac:dyDescent="0.25">
      <c r="B797" s="77" t="s">
        <v>2489</v>
      </c>
      <c r="C797" s="77" t="s">
        <v>444</v>
      </c>
      <c r="D797" s="79">
        <v>0</v>
      </c>
      <c r="E797" s="79">
        <v>0</v>
      </c>
      <c r="F797" s="79">
        <v>0</v>
      </c>
      <c r="G797" s="79">
        <v>120.07</v>
      </c>
      <c r="H797" s="79">
        <v>0</v>
      </c>
      <c r="I797" s="248"/>
      <c r="J797" s="248"/>
      <c r="K797" s="96"/>
      <c r="L797" s="97">
        <v>0.01</v>
      </c>
      <c r="M797" s="97">
        <f t="shared" ref="M797:P797" si="811">L797</f>
        <v>0.01</v>
      </c>
      <c r="N797" s="97">
        <f t="shared" si="811"/>
        <v>0.01</v>
      </c>
      <c r="O797" s="97">
        <f t="shared" si="811"/>
        <v>0.01</v>
      </c>
      <c r="P797" s="97">
        <f t="shared" si="811"/>
        <v>0.01</v>
      </c>
      <c r="R797" s="248">
        <f>J797*(1+L797)</f>
        <v>0</v>
      </c>
      <c r="S797" s="248">
        <f t="shared" si="787"/>
        <v>0</v>
      </c>
      <c r="T797" s="248">
        <f t="shared" si="788"/>
        <v>0</v>
      </c>
      <c r="U797" s="248">
        <f t="shared" si="789"/>
        <v>0</v>
      </c>
      <c r="V797" s="248">
        <f t="shared" si="790"/>
        <v>0</v>
      </c>
    </row>
    <row r="798" spans="1:22" x14ac:dyDescent="0.2">
      <c r="A798" s="350" t="s">
        <v>2036</v>
      </c>
      <c r="B798" s="350"/>
      <c r="C798" s="350"/>
      <c r="D798" s="102">
        <f t="shared" ref="D798:J798" si="812">SUM(D797:D797)</f>
        <v>0</v>
      </c>
      <c r="E798" s="102">
        <f t="shared" si="812"/>
        <v>0</v>
      </c>
      <c r="F798" s="102">
        <f t="shared" si="812"/>
        <v>0</v>
      </c>
      <c r="G798" s="102">
        <f t="shared" si="812"/>
        <v>120.07</v>
      </c>
      <c r="H798" s="102">
        <f t="shared" si="812"/>
        <v>0</v>
      </c>
      <c r="I798" s="102">
        <f t="shared" si="812"/>
        <v>0</v>
      </c>
      <c r="J798" s="102">
        <f t="shared" si="812"/>
        <v>0</v>
      </c>
      <c r="K798" s="96"/>
      <c r="L798" s="97"/>
      <c r="M798" s="97"/>
      <c r="N798" s="97"/>
      <c r="O798" s="97"/>
      <c r="P798" s="97"/>
      <c r="R798" s="102">
        <f t="shared" ref="R798:V798" si="813">SUM(R797:R797)</f>
        <v>0</v>
      </c>
      <c r="S798" s="102">
        <f t="shared" si="813"/>
        <v>0</v>
      </c>
      <c r="T798" s="102">
        <f t="shared" si="813"/>
        <v>0</v>
      </c>
      <c r="U798" s="102">
        <f t="shared" si="813"/>
        <v>0</v>
      </c>
      <c r="V798" s="102">
        <f t="shared" si="813"/>
        <v>0</v>
      </c>
    </row>
    <row r="799" spans="1:22" ht="15" x14ac:dyDescent="0.25">
      <c r="A799" s="348" t="s">
        <v>2037</v>
      </c>
      <c r="B799" s="348"/>
      <c r="C799" s="348"/>
      <c r="I799" s="248"/>
      <c r="J799" s="248"/>
      <c r="K799" s="96"/>
      <c r="L799" s="97"/>
      <c r="M799" s="97"/>
      <c r="N799" s="97"/>
      <c r="O799" s="97"/>
      <c r="P799" s="97"/>
      <c r="R799" s="248"/>
      <c r="S799" s="248"/>
      <c r="T799" s="248"/>
      <c r="U799" s="248"/>
      <c r="V799" s="248"/>
    </row>
    <row r="800" spans="1:22" ht="15" x14ac:dyDescent="0.25">
      <c r="B800" s="77" t="s">
        <v>2490</v>
      </c>
      <c r="C800" s="77" t="s">
        <v>759</v>
      </c>
      <c r="D800" s="79">
        <v>0</v>
      </c>
      <c r="E800" s="79">
        <v>0</v>
      </c>
      <c r="F800" s="79">
        <v>0</v>
      </c>
      <c r="G800" s="79">
        <v>13456</v>
      </c>
      <c r="H800" s="79">
        <v>0</v>
      </c>
      <c r="I800" s="248"/>
      <c r="J800" s="248"/>
      <c r="K800" s="96"/>
      <c r="L800" s="97">
        <v>0.01</v>
      </c>
      <c r="M800" s="97">
        <f t="shared" ref="M800:P800" si="814">L800</f>
        <v>0.01</v>
      </c>
      <c r="N800" s="97">
        <f t="shared" si="814"/>
        <v>0.01</v>
      </c>
      <c r="O800" s="97">
        <f t="shared" si="814"/>
        <v>0.01</v>
      </c>
      <c r="P800" s="97">
        <f t="shared" si="814"/>
        <v>0.01</v>
      </c>
      <c r="R800" s="248">
        <f>J800*(1+L800)</f>
        <v>0</v>
      </c>
      <c r="S800" s="248">
        <f t="shared" si="787"/>
        <v>0</v>
      </c>
      <c r="T800" s="248">
        <f t="shared" si="788"/>
        <v>0</v>
      </c>
      <c r="U800" s="248">
        <f t="shared" si="789"/>
        <v>0</v>
      </c>
      <c r="V800" s="248">
        <f t="shared" si="790"/>
        <v>0</v>
      </c>
    </row>
    <row r="801" spans="1:22" x14ac:dyDescent="0.2">
      <c r="A801" s="350" t="s">
        <v>2038</v>
      </c>
      <c r="B801" s="350"/>
      <c r="C801" s="350"/>
      <c r="D801" s="102">
        <f t="shared" ref="D801:H801" si="815">SUM(D800:D800)</f>
        <v>0</v>
      </c>
      <c r="E801" s="102">
        <f t="shared" si="815"/>
        <v>0</v>
      </c>
      <c r="F801" s="102">
        <f t="shared" si="815"/>
        <v>0</v>
      </c>
      <c r="G801" s="102">
        <f t="shared" si="815"/>
        <v>13456</v>
      </c>
      <c r="H801" s="102">
        <f t="shared" si="815"/>
        <v>0</v>
      </c>
      <c r="I801" s="102">
        <f t="shared" ref="I801:J801" si="816">SUM(I800:I800)</f>
        <v>0</v>
      </c>
      <c r="J801" s="102">
        <f t="shared" si="816"/>
        <v>0</v>
      </c>
      <c r="K801" s="96"/>
      <c r="L801" s="97"/>
      <c r="M801" s="97"/>
      <c r="N801" s="97"/>
      <c r="O801" s="97"/>
      <c r="P801" s="97"/>
      <c r="R801" s="102">
        <f t="shared" ref="R801:V801" si="817">SUM(R800:R800)</f>
        <v>0</v>
      </c>
      <c r="S801" s="102">
        <f t="shared" si="817"/>
        <v>0</v>
      </c>
      <c r="T801" s="102">
        <f t="shared" si="817"/>
        <v>0</v>
      </c>
      <c r="U801" s="102">
        <f t="shared" si="817"/>
        <v>0</v>
      </c>
      <c r="V801" s="102">
        <f t="shared" si="817"/>
        <v>0</v>
      </c>
    </row>
    <row r="802" spans="1:22" x14ac:dyDescent="0.2">
      <c r="A802" s="352" t="s">
        <v>915</v>
      </c>
      <c r="B802" s="352"/>
      <c r="C802" s="352"/>
      <c r="D802" s="103">
        <f t="shared" ref="D802:H802" si="818">D775+D784+D787+D795+D798+D801</f>
        <v>127263.97</v>
      </c>
      <c r="E802" s="103">
        <f t="shared" si="818"/>
        <v>128616.61000000002</v>
      </c>
      <c r="F802" s="103">
        <f t="shared" si="818"/>
        <v>142976.11999999997</v>
      </c>
      <c r="G802" s="103">
        <f t="shared" si="818"/>
        <v>131708.59</v>
      </c>
      <c r="H802" s="103">
        <f t="shared" si="818"/>
        <v>153220</v>
      </c>
      <c r="I802" s="103">
        <f t="shared" ref="I802:J802" si="819">I775+I784+I787+I795+I798+I801</f>
        <v>157593</v>
      </c>
      <c r="J802" s="103">
        <f t="shared" si="819"/>
        <v>171286</v>
      </c>
      <c r="K802" s="96"/>
      <c r="L802" s="97"/>
      <c r="M802" s="97"/>
      <c r="N802" s="97"/>
      <c r="O802" s="97"/>
      <c r="P802" s="97"/>
      <c r="R802" s="103">
        <f t="shared" ref="R802:V802" si="820">R775+R784+R787+R795+R798+R801</f>
        <v>176618.53</v>
      </c>
      <c r="S802" s="103">
        <f t="shared" si="820"/>
        <v>182142.01930000001</v>
      </c>
      <c r="T802" s="103">
        <f t="shared" si="820"/>
        <v>187863.90286300008</v>
      </c>
      <c r="U802" s="103">
        <f t="shared" si="820"/>
        <v>193791.92566333004</v>
      </c>
      <c r="V802" s="103">
        <f t="shared" si="820"/>
        <v>199934.15635330635</v>
      </c>
    </row>
    <row r="803" spans="1:22" x14ac:dyDescent="0.2">
      <c r="A803" s="352" t="s">
        <v>916</v>
      </c>
      <c r="B803" s="352"/>
      <c r="C803" s="352"/>
      <c r="D803" s="103">
        <f t="shared" ref="D803:H803" si="821">D666+D707+D753+D802</f>
        <v>2816558.69</v>
      </c>
      <c r="E803" s="103">
        <f t="shared" si="821"/>
        <v>2884214.17</v>
      </c>
      <c r="F803" s="103">
        <f t="shared" si="821"/>
        <v>3405238.29</v>
      </c>
      <c r="G803" s="103">
        <f t="shared" si="821"/>
        <v>4099782.1799999997</v>
      </c>
      <c r="H803" s="103">
        <f t="shared" si="821"/>
        <v>3799670</v>
      </c>
      <c r="I803" s="103">
        <f t="shared" ref="I803:J803" si="822">I666+I707+I753+I802</f>
        <v>3897433</v>
      </c>
      <c r="J803" s="103">
        <f t="shared" si="822"/>
        <v>3617736</v>
      </c>
      <c r="L803" s="97"/>
      <c r="M803" s="97"/>
      <c r="N803" s="97"/>
      <c r="O803" s="97"/>
      <c r="P803" s="97"/>
      <c r="R803" s="103">
        <f t="shared" ref="R803:V803" si="823">R666+R707+R753+R802</f>
        <v>3689550.17</v>
      </c>
      <c r="S803" s="103">
        <f t="shared" si="823"/>
        <v>3763430.4917000001</v>
      </c>
      <c r="T803" s="103">
        <f t="shared" si="823"/>
        <v>3839451.5978869996</v>
      </c>
      <c r="U803" s="103">
        <f t="shared" si="823"/>
        <v>3917691.16383617</v>
      </c>
      <c r="V803" s="103">
        <f t="shared" si="823"/>
        <v>3998230.0404811255</v>
      </c>
    </row>
    <row r="804" spans="1:22" ht="15" x14ac:dyDescent="0.25">
      <c r="A804" s="349" t="s">
        <v>917</v>
      </c>
      <c r="B804" s="349"/>
      <c r="C804" s="349"/>
      <c r="I804" s="248"/>
      <c r="J804" s="248"/>
      <c r="K804" s="96"/>
      <c r="L804" s="97"/>
      <c r="M804" s="97"/>
      <c r="N804" s="97"/>
      <c r="O804" s="97"/>
      <c r="P804" s="97"/>
      <c r="R804" s="248"/>
      <c r="S804" s="248"/>
      <c r="T804" s="248"/>
      <c r="U804" s="248"/>
      <c r="V804" s="248"/>
    </row>
    <row r="805" spans="1:22" ht="15" x14ac:dyDescent="0.25">
      <c r="A805" s="351" t="s">
        <v>573</v>
      </c>
      <c r="B805" s="351"/>
      <c r="C805" s="351"/>
      <c r="I805" s="248"/>
      <c r="J805" s="248"/>
      <c r="K805" s="96"/>
      <c r="L805" s="97"/>
      <c r="M805" s="97"/>
      <c r="N805" s="97"/>
      <c r="O805" s="97"/>
      <c r="P805" s="97"/>
      <c r="R805" s="248"/>
      <c r="S805" s="248"/>
      <c r="T805" s="248"/>
      <c r="U805" s="248"/>
      <c r="V805" s="248"/>
    </row>
    <row r="806" spans="1:22" ht="15" x14ac:dyDescent="0.25">
      <c r="A806" s="348" t="s">
        <v>2024</v>
      </c>
      <c r="B806" s="348"/>
      <c r="C806" s="348"/>
      <c r="I806" s="248"/>
      <c r="J806" s="248"/>
      <c r="K806" s="96"/>
      <c r="L806" s="97"/>
      <c r="M806" s="97"/>
      <c r="N806" s="97"/>
      <c r="O806" s="97"/>
      <c r="P806" s="97"/>
      <c r="R806" s="248"/>
      <c r="S806" s="248"/>
      <c r="T806" s="248"/>
      <c r="U806" s="248"/>
      <c r="V806" s="248"/>
    </row>
    <row r="807" spans="1:22" ht="15" x14ac:dyDescent="0.25">
      <c r="B807" s="77" t="s">
        <v>2225</v>
      </c>
      <c r="C807" s="77" t="s">
        <v>1883</v>
      </c>
      <c r="D807" s="79">
        <v>0</v>
      </c>
      <c r="E807" s="79">
        <v>0</v>
      </c>
      <c r="F807" s="79">
        <v>3756.4</v>
      </c>
      <c r="G807" s="79">
        <v>3905.35</v>
      </c>
      <c r="H807" s="79">
        <v>0</v>
      </c>
      <c r="I807" s="248"/>
      <c r="J807" s="248"/>
      <c r="K807" s="96"/>
      <c r="L807" s="97"/>
      <c r="M807" s="97"/>
      <c r="N807" s="97"/>
      <c r="O807" s="97"/>
      <c r="P807" s="97"/>
      <c r="R807" s="248"/>
      <c r="S807" s="248"/>
      <c r="T807" s="248"/>
      <c r="U807" s="248"/>
      <c r="V807" s="248"/>
    </row>
    <row r="808" spans="1:22" ht="15" x14ac:dyDescent="0.25">
      <c r="B808" s="77" t="s">
        <v>918</v>
      </c>
      <c r="C808" s="77" t="s">
        <v>286</v>
      </c>
      <c r="D808" s="79">
        <v>393514.02</v>
      </c>
      <c r="E808" s="79">
        <v>258278.08</v>
      </c>
      <c r="F808" s="79">
        <v>750689.86</v>
      </c>
      <c r="G808" s="79">
        <v>644135.37</v>
      </c>
      <c r="H808" s="79">
        <v>716030</v>
      </c>
      <c r="I808" s="248">
        <v>747423</v>
      </c>
      <c r="J808" s="248">
        <v>800312</v>
      </c>
      <c r="K808" s="96"/>
      <c r="L808" s="97">
        <v>0.03</v>
      </c>
      <c r="M808" s="97">
        <f t="shared" ref="M808:P812" si="824">L808</f>
        <v>0.03</v>
      </c>
      <c r="N808" s="97">
        <f t="shared" si="824"/>
        <v>0.03</v>
      </c>
      <c r="O808" s="97">
        <f t="shared" si="824"/>
        <v>0.03</v>
      </c>
      <c r="P808" s="97">
        <f t="shared" si="824"/>
        <v>0.03</v>
      </c>
      <c r="R808" s="248">
        <f t="shared" ref="R808:R830" si="825">J808*(1+L808)</f>
        <v>824321.36</v>
      </c>
      <c r="S808" s="248">
        <f t="shared" si="787"/>
        <v>849051.00080000004</v>
      </c>
      <c r="T808" s="248">
        <f t="shared" si="788"/>
        <v>874522.53082400002</v>
      </c>
      <c r="U808" s="248">
        <f t="shared" si="789"/>
        <v>900758.20674872003</v>
      </c>
      <c r="V808" s="248">
        <f t="shared" si="790"/>
        <v>927780.95295118168</v>
      </c>
    </row>
    <row r="809" spans="1:22" ht="15" x14ac:dyDescent="0.25">
      <c r="B809" s="77" t="s">
        <v>919</v>
      </c>
      <c r="C809" s="77" t="s">
        <v>292</v>
      </c>
      <c r="D809" s="79">
        <v>902.33</v>
      </c>
      <c r="E809" s="79">
        <v>3817.53</v>
      </c>
      <c r="F809" s="79">
        <v>6013.48</v>
      </c>
      <c r="G809" s="79">
        <v>7416.92</v>
      </c>
      <c r="H809" s="79">
        <v>9900</v>
      </c>
      <c r="I809" s="248">
        <v>7650</v>
      </c>
      <c r="J809" s="248">
        <v>8700</v>
      </c>
      <c r="K809" s="96"/>
      <c r="L809" s="97">
        <v>0</v>
      </c>
      <c r="M809" s="97">
        <v>0</v>
      </c>
      <c r="N809" s="97">
        <v>0</v>
      </c>
      <c r="O809" s="97">
        <f t="shared" si="824"/>
        <v>0</v>
      </c>
      <c r="P809" s="97">
        <f t="shared" si="824"/>
        <v>0</v>
      </c>
      <c r="R809" s="248">
        <f t="shared" si="825"/>
        <v>8700</v>
      </c>
      <c r="S809" s="248">
        <f t="shared" si="787"/>
        <v>8700</v>
      </c>
      <c r="T809" s="248">
        <f t="shared" si="788"/>
        <v>8700</v>
      </c>
      <c r="U809" s="248">
        <f t="shared" si="789"/>
        <v>8700</v>
      </c>
      <c r="V809" s="248">
        <f t="shared" si="790"/>
        <v>8700</v>
      </c>
    </row>
    <row r="810" spans="1:22" ht="15" x14ac:dyDescent="0.25">
      <c r="B810" s="77" t="s">
        <v>920</v>
      </c>
      <c r="C810" s="77" t="s">
        <v>921</v>
      </c>
      <c r="D810" s="79">
        <v>1150</v>
      </c>
      <c r="E810" s="79">
        <v>150</v>
      </c>
      <c r="F810" s="79">
        <v>250</v>
      </c>
      <c r="G810" s="79">
        <v>0</v>
      </c>
      <c r="H810" s="79">
        <v>1500</v>
      </c>
      <c r="I810" s="248">
        <v>0</v>
      </c>
      <c r="J810" s="248">
        <v>1500</v>
      </c>
      <c r="K810" s="96"/>
      <c r="L810" s="97">
        <v>0</v>
      </c>
      <c r="M810" s="97">
        <v>0</v>
      </c>
      <c r="N810" s="97">
        <v>0</v>
      </c>
      <c r="O810" s="97">
        <f t="shared" si="824"/>
        <v>0</v>
      </c>
      <c r="P810" s="97">
        <f t="shared" si="824"/>
        <v>0</v>
      </c>
      <c r="R810" s="248">
        <f t="shared" si="825"/>
        <v>1500</v>
      </c>
      <c r="S810" s="248">
        <f t="shared" si="787"/>
        <v>1500</v>
      </c>
      <c r="T810" s="248">
        <f t="shared" si="788"/>
        <v>1500</v>
      </c>
      <c r="U810" s="248">
        <f t="shared" si="789"/>
        <v>1500</v>
      </c>
      <c r="V810" s="248">
        <f t="shared" si="790"/>
        <v>1500</v>
      </c>
    </row>
    <row r="811" spans="1:22" ht="15" x14ac:dyDescent="0.25">
      <c r="B811" s="77" t="s">
        <v>922</v>
      </c>
      <c r="C811" s="77" t="s">
        <v>294</v>
      </c>
      <c r="D811" s="79">
        <v>0</v>
      </c>
      <c r="E811" s="79">
        <v>0</v>
      </c>
      <c r="F811" s="79">
        <v>273.20999999999998</v>
      </c>
      <c r="G811" s="79">
        <v>1514.29</v>
      </c>
      <c r="H811" s="79">
        <v>1800</v>
      </c>
      <c r="I811" s="248">
        <v>1725</v>
      </c>
      <c r="J811" s="248">
        <v>1800</v>
      </c>
      <c r="K811" s="96"/>
      <c r="L811" s="97">
        <v>0</v>
      </c>
      <c r="M811" s="97">
        <v>0</v>
      </c>
      <c r="N811" s="97">
        <v>0</v>
      </c>
      <c r="O811" s="97">
        <f t="shared" si="824"/>
        <v>0</v>
      </c>
      <c r="P811" s="97">
        <f t="shared" si="824"/>
        <v>0</v>
      </c>
      <c r="R811" s="248">
        <f t="shared" si="825"/>
        <v>1800</v>
      </c>
      <c r="S811" s="248">
        <f t="shared" si="787"/>
        <v>1800</v>
      </c>
      <c r="T811" s="248">
        <f t="shared" si="788"/>
        <v>1800</v>
      </c>
      <c r="U811" s="248">
        <f t="shared" si="789"/>
        <v>1800</v>
      </c>
      <c r="V811" s="248">
        <f t="shared" si="790"/>
        <v>1800</v>
      </c>
    </row>
    <row r="812" spans="1:22" ht="15" x14ac:dyDescent="0.25">
      <c r="B812" s="77" t="s">
        <v>2047</v>
      </c>
      <c r="C812" s="77" t="s">
        <v>713</v>
      </c>
      <c r="D812" s="79">
        <v>0</v>
      </c>
      <c r="E812" s="79">
        <v>2218.5700000000002</v>
      </c>
      <c r="F812" s="79">
        <v>6481.43</v>
      </c>
      <c r="G812" s="79">
        <v>6300</v>
      </c>
      <c r="H812" s="79">
        <v>5720</v>
      </c>
      <c r="I812" s="248">
        <v>0</v>
      </c>
      <c r="J812" s="248">
        <v>0</v>
      </c>
      <c r="L812" s="97">
        <v>0</v>
      </c>
      <c r="M812" s="97">
        <v>0</v>
      </c>
      <c r="N812" s="97">
        <v>0</v>
      </c>
      <c r="O812" s="97">
        <f t="shared" si="824"/>
        <v>0</v>
      </c>
      <c r="P812" s="97">
        <f t="shared" si="824"/>
        <v>0</v>
      </c>
      <c r="R812" s="248">
        <f t="shared" si="825"/>
        <v>0</v>
      </c>
      <c r="S812" s="248">
        <f t="shared" si="787"/>
        <v>0</v>
      </c>
      <c r="T812" s="248">
        <f t="shared" si="788"/>
        <v>0</v>
      </c>
      <c r="U812" s="248">
        <f t="shared" si="789"/>
        <v>0</v>
      </c>
      <c r="V812" s="248">
        <f t="shared" si="790"/>
        <v>0</v>
      </c>
    </row>
    <row r="813" spans="1:22" ht="15" x14ac:dyDescent="0.25">
      <c r="B813" s="77" t="s">
        <v>924</v>
      </c>
      <c r="C813" s="77" t="s">
        <v>298</v>
      </c>
      <c r="D813" s="79">
        <v>4995</v>
      </c>
      <c r="E813" s="79">
        <v>8925</v>
      </c>
      <c r="F813" s="79">
        <v>4813.75</v>
      </c>
      <c r="G813" s="79">
        <v>4445</v>
      </c>
      <c r="H813" s="79">
        <v>4520</v>
      </c>
      <c r="I813" s="248">
        <v>261</v>
      </c>
      <c r="J813" s="248">
        <v>3930</v>
      </c>
      <c r="K813" s="96"/>
      <c r="L813" s="97">
        <v>0.02</v>
      </c>
      <c r="M813" s="97">
        <f t="shared" ref="M813:P813" si="826">L813</f>
        <v>0.02</v>
      </c>
      <c r="N813" s="97">
        <f t="shared" si="826"/>
        <v>0.02</v>
      </c>
      <c r="O813" s="97">
        <f t="shared" si="826"/>
        <v>0.02</v>
      </c>
      <c r="P813" s="97">
        <f t="shared" si="826"/>
        <v>0.02</v>
      </c>
      <c r="R813" s="248">
        <f t="shared" si="825"/>
        <v>4008.6</v>
      </c>
      <c r="S813" s="248">
        <f t="shared" si="787"/>
        <v>4088.7719999999999</v>
      </c>
      <c r="T813" s="248">
        <f t="shared" si="788"/>
        <v>4170.5474400000003</v>
      </c>
      <c r="U813" s="248">
        <f t="shared" si="789"/>
        <v>4253.9583888000006</v>
      </c>
      <c r="V813" s="248">
        <f t="shared" si="790"/>
        <v>4339.0375565760005</v>
      </c>
    </row>
    <row r="814" spans="1:22" ht="15" x14ac:dyDescent="0.25">
      <c r="B814" s="77" t="s">
        <v>925</v>
      </c>
      <c r="C814" s="77" t="s">
        <v>300</v>
      </c>
      <c r="D814" s="79">
        <v>0</v>
      </c>
      <c r="E814" s="79">
        <v>1617.54</v>
      </c>
      <c r="F814" s="79">
        <v>9135.2000000000007</v>
      </c>
      <c r="G814" s="79">
        <v>5639.1</v>
      </c>
      <c r="H814" s="79">
        <v>3200</v>
      </c>
      <c r="I814" s="248">
        <v>2378</v>
      </c>
      <c r="J814" s="248">
        <v>3200</v>
      </c>
      <c r="K814" s="96"/>
      <c r="L814" s="97">
        <v>0.01</v>
      </c>
      <c r="M814" s="97">
        <f t="shared" ref="M814:P814" si="827">L814</f>
        <v>0.01</v>
      </c>
      <c r="N814" s="97">
        <f t="shared" si="827"/>
        <v>0.01</v>
      </c>
      <c r="O814" s="97">
        <f t="shared" si="827"/>
        <v>0.01</v>
      </c>
      <c r="P814" s="97">
        <f t="shared" si="827"/>
        <v>0.01</v>
      </c>
      <c r="R814" s="248">
        <f t="shared" si="825"/>
        <v>3232</v>
      </c>
      <c r="S814" s="248">
        <f t="shared" si="787"/>
        <v>3264.32</v>
      </c>
      <c r="T814" s="248">
        <f t="shared" si="788"/>
        <v>3296.9632000000001</v>
      </c>
      <c r="U814" s="248">
        <f t="shared" si="789"/>
        <v>3329.932832</v>
      </c>
      <c r="V814" s="248">
        <f t="shared" si="790"/>
        <v>3363.2321603199998</v>
      </c>
    </row>
    <row r="815" spans="1:22" ht="15" x14ac:dyDescent="0.25">
      <c r="B815" s="77" t="s">
        <v>2226</v>
      </c>
      <c r="C815" s="77" t="s">
        <v>1772</v>
      </c>
      <c r="D815" s="79">
        <v>0</v>
      </c>
      <c r="E815" s="79">
        <v>-32295</v>
      </c>
      <c r="F815" s="79">
        <v>0</v>
      </c>
      <c r="G815" s="79">
        <v>0</v>
      </c>
      <c r="H815" s="79">
        <v>0</v>
      </c>
      <c r="I815" s="248"/>
      <c r="J815" s="248"/>
      <c r="L815" s="97">
        <v>0.01</v>
      </c>
      <c r="M815" s="97">
        <f t="shared" ref="M815:P815" si="828">L815</f>
        <v>0.01</v>
      </c>
      <c r="N815" s="97">
        <f t="shared" si="828"/>
        <v>0.01</v>
      </c>
      <c r="O815" s="97">
        <f t="shared" si="828"/>
        <v>0.01</v>
      </c>
      <c r="P815" s="97">
        <f t="shared" si="828"/>
        <v>0.01</v>
      </c>
      <c r="R815" s="248">
        <f t="shared" si="825"/>
        <v>0</v>
      </c>
      <c r="S815" s="248">
        <f t="shared" si="787"/>
        <v>0</v>
      </c>
      <c r="T815" s="248">
        <f t="shared" si="788"/>
        <v>0</v>
      </c>
      <c r="U815" s="248">
        <f t="shared" si="789"/>
        <v>0</v>
      </c>
      <c r="V815" s="248">
        <f t="shared" si="790"/>
        <v>0</v>
      </c>
    </row>
    <row r="816" spans="1:22" ht="25.5" x14ac:dyDescent="0.25">
      <c r="B816" s="77" t="s">
        <v>926</v>
      </c>
      <c r="C816" s="77" t="s">
        <v>302</v>
      </c>
      <c r="D816" s="79">
        <v>499.87</v>
      </c>
      <c r="E816" s="79">
        <v>1268.8399999999999</v>
      </c>
      <c r="F816" s="79">
        <v>743.74</v>
      </c>
      <c r="G816" s="79">
        <v>744.03</v>
      </c>
      <c r="H816" s="79">
        <v>1060</v>
      </c>
      <c r="I816" s="248">
        <v>794</v>
      </c>
      <c r="J816" s="248">
        <v>1064</v>
      </c>
      <c r="K816" s="96"/>
      <c r="L816" s="97">
        <v>0.01</v>
      </c>
      <c r="M816" s="97">
        <f t="shared" ref="M816:P816" si="829">L816</f>
        <v>0.01</v>
      </c>
      <c r="N816" s="97">
        <f t="shared" si="829"/>
        <v>0.01</v>
      </c>
      <c r="O816" s="97">
        <f t="shared" si="829"/>
        <v>0.01</v>
      </c>
      <c r="P816" s="97">
        <f t="shared" si="829"/>
        <v>0.01</v>
      </c>
      <c r="R816" s="248">
        <f t="shared" si="825"/>
        <v>1074.6400000000001</v>
      </c>
      <c r="S816" s="248">
        <f t="shared" si="787"/>
        <v>1085.3864000000001</v>
      </c>
      <c r="T816" s="248">
        <f t="shared" si="788"/>
        <v>1096.240264</v>
      </c>
      <c r="U816" s="248">
        <f t="shared" si="789"/>
        <v>1107.20266664</v>
      </c>
      <c r="V816" s="248">
        <f t="shared" si="790"/>
        <v>1118.2746933064</v>
      </c>
    </row>
    <row r="817" spans="1:22" ht="25.5" x14ac:dyDescent="0.25">
      <c r="B817" s="77" t="s">
        <v>927</v>
      </c>
      <c r="C817" s="77" t="s">
        <v>304</v>
      </c>
      <c r="D817" s="79">
        <v>1536.23</v>
      </c>
      <c r="E817" s="79">
        <v>1782.27</v>
      </c>
      <c r="F817" s="79">
        <v>2950.5</v>
      </c>
      <c r="G817" s="79">
        <v>2801.36</v>
      </c>
      <c r="H817" s="79">
        <v>3060</v>
      </c>
      <c r="I817" s="248">
        <v>3420</v>
      </c>
      <c r="J817" s="248">
        <v>3997</v>
      </c>
      <c r="K817" s="96"/>
      <c r="L817" s="97">
        <v>0.01</v>
      </c>
      <c r="M817" s="97">
        <f t="shared" ref="M817:P817" si="830">L817</f>
        <v>0.01</v>
      </c>
      <c r="N817" s="97">
        <f t="shared" si="830"/>
        <v>0.01</v>
      </c>
      <c r="O817" s="97">
        <f t="shared" si="830"/>
        <v>0.01</v>
      </c>
      <c r="P817" s="97">
        <f t="shared" si="830"/>
        <v>0.01</v>
      </c>
      <c r="R817" s="248">
        <f t="shared" si="825"/>
        <v>4036.9700000000003</v>
      </c>
      <c r="S817" s="248">
        <f t="shared" si="787"/>
        <v>4077.3397000000004</v>
      </c>
      <c r="T817" s="248">
        <f t="shared" si="788"/>
        <v>4118.1130970000004</v>
      </c>
      <c r="U817" s="248">
        <f t="shared" si="789"/>
        <v>4159.2942279700001</v>
      </c>
      <c r="V817" s="248">
        <f t="shared" si="790"/>
        <v>4200.8871702496999</v>
      </c>
    </row>
    <row r="818" spans="1:22" ht="25.5" x14ac:dyDescent="0.25">
      <c r="B818" s="77" t="s">
        <v>928</v>
      </c>
      <c r="C818" s="77" t="s">
        <v>306</v>
      </c>
      <c r="D818" s="79">
        <v>30402.46</v>
      </c>
      <c r="E818" s="79">
        <v>47863.95</v>
      </c>
      <c r="F818" s="79">
        <v>46724.68</v>
      </c>
      <c r="G818" s="79">
        <v>69666.429999999993</v>
      </c>
      <c r="H818" s="79">
        <v>77330</v>
      </c>
      <c r="I818" s="248">
        <v>87846</v>
      </c>
      <c r="J818" s="248">
        <v>102169</v>
      </c>
      <c r="K818" s="96"/>
      <c r="L818" s="97">
        <v>0.05</v>
      </c>
      <c r="M818" s="97">
        <f t="shared" ref="M818:P818" si="831">L818</f>
        <v>0.05</v>
      </c>
      <c r="N818" s="97">
        <f t="shared" si="831"/>
        <v>0.05</v>
      </c>
      <c r="O818" s="97">
        <f t="shared" si="831"/>
        <v>0.05</v>
      </c>
      <c r="P818" s="97">
        <f t="shared" si="831"/>
        <v>0.05</v>
      </c>
      <c r="R818" s="248">
        <f t="shared" si="825"/>
        <v>107277.45000000001</v>
      </c>
      <c r="S818" s="248">
        <f t="shared" si="787"/>
        <v>112641.32250000002</v>
      </c>
      <c r="T818" s="248">
        <f t="shared" si="788"/>
        <v>118273.38862500004</v>
      </c>
      <c r="U818" s="248">
        <f t="shared" si="789"/>
        <v>124187.05805625004</v>
      </c>
      <c r="V818" s="248">
        <f t="shared" si="790"/>
        <v>130396.41095906254</v>
      </c>
    </row>
    <row r="819" spans="1:22" ht="25.5" x14ac:dyDescent="0.25">
      <c r="B819" s="77" t="s">
        <v>1978</v>
      </c>
      <c r="C819" s="77" t="s">
        <v>1865</v>
      </c>
      <c r="D819" s="79">
        <v>1500</v>
      </c>
      <c r="E819" s="79">
        <v>905.36</v>
      </c>
      <c r="F819" s="79">
        <v>6711.91</v>
      </c>
      <c r="G819" s="79">
        <v>96.2</v>
      </c>
      <c r="H819" s="79">
        <v>3000</v>
      </c>
      <c r="I819" s="248">
        <v>2000</v>
      </c>
      <c r="J819" s="248">
        <v>4500</v>
      </c>
      <c r="K819" s="96"/>
      <c r="L819" s="97">
        <v>0</v>
      </c>
      <c r="M819" s="97">
        <f t="shared" ref="M819:P819" si="832">L819</f>
        <v>0</v>
      </c>
      <c r="N819" s="97">
        <f t="shared" si="832"/>
        <v>0</v>
      </c>
      <c r="O819" s="97">
        <f t="shared" si="832"/>
        <v>0</v>
      </c>
      <c r="P819" s="97">
        <f t="shared" si="832"/>
        <v>0</v>
      </c>
      <c r="R819" s="248">
        <f t="shared" si="825"/>
        <v>4500</v>
      </c>
      <c r="S819" s="248">
        <f t="shared" si="787"/>
        <v>4500</v>
      </c>
      <c r="T819" s="248">
        <f t="shared" si="788"/>
        <v>4500</v>
      </c>
      <c r="U819" s="248">
        <f t="shared" si="789"/>
        <v>4500</v>
      </c>
      <c r="V819" s="248">
        <f t="shared" si="790"/>
        <v>4500</v>
      </c>
    </row>
    <row r="820" spans="1:22" ht="25.5" x14ac:dyDescent="0.25">
      <c r="B820" s="77" t="s">
        <v>929</v>
      </c>
      <c r="C820" s="77" t="s">
        <v>308</v>
      </c>
      <c r="D820" s="79">
        <v>722.15</v>
      </c>
      <c r="E820" s="79">
        <v>1201.93</v>
      </c>
      <c r="F820" s="79">
        <v>1279.5</v>
      </c>
      <c r="G820" s="79">
        <v>1009.52</v>
      </c>
      <c r="H820" s="79">
        <v>860</v>
      </c>
      <c r="I820" s="248">
        <v>647</v>
      </c>
      <c r="J820" s="248">
        <v>0</v>
      </c>
      <c r="K820" s="96"/>
      <c r="L820" s="97">
        <v>0.01</v>
      </c>
      <c r="M820" s="97">
        <f t="shared" ref="M820:P820" si="833">L820</f>
        <v>0.01</v>
      </c>
      <c r="N820" s="97">
        <f t="shared" si="833"/>
        <v>0.01</v>
      </c>
      <c r="O820" s="97">
        <f t="shared" si="833"/>
        <v>0.01</v>
      </c>
      <c r="P820" s="97">
        <f t="shared" si="833"/>
        <v>0.01</v>
      </c>
      <c r="R820" s="248">
        <f t="shared" si="825"/>
        <v>0</v>
      </c>
      <c r="S820" s="248">
        <f t="shared" si="787"/>
        <v>0</v>
      </c>
      <c r="T820" s="248">
        <f t="shared" si="788"/>
        <v>0</v>
      </c>
      <c r="U820" s="248">
        <f t="shared" si="789"/>
        <v>0</v>
      </c>
      <c r="V820" s="248">
        <f t="shared" si="790"/>
        <v>0</v>
      </c>
    </row>
    <row r="821" spans="1:22" ht="15" x14ac:dyDescent="0.25">
      <c r="B821" s="77" t="s">
        <v>930</v>
      </c>
      <c r="C821" s="77" t="s">
        <v>1897</v>
      </c>
      <c r="D821" s="79">
        <v>0</v>
      </c>
      <c r="E821" s="79">
        <v>-28728.93</v>
      </c>
      <c r="F821" s="79">
        <v>0</v>
      </c>
      <c r="G821" s="79">
        <v>0</v>
      </c>
      <c r="H821" s="79">
        <v>0</v>
      </c>
      <c r="I821" s="248"/>
      <c r="J821" s="248"/>
      <c r="K821" s="96"/>
      <c r="L821" s="97">
        <v>0.01</v>
      </c>
      <c r="M821" s="97">
        <f t="shared" ref="M821:P821" si="834">L821</f>
        <v>0.01</v>
      </c>
      <c r="N821" s="97">
        <f t="shared" si="834"/>
        <v>0.01</v>
      </c>
      <c r="O821" s="97">
        <f t="shared" si="834"/>
        <v>0.01</v>
      </c>
      <c r="P821" s="97">
        <f t="shared" si="834"/>
        <v>0.01</v>
      </c>
      <c r="R821" s="248">
        <f t="shared" si="825"/>
        <v>0</v>
      </c>
      <c r="S821" s="248">
        <f t="shared" si="787"/>
        <v>0</v>
      </c>
      <c r="T821" s="248">
        <f t="shared" si="788"/>
        <v>0</v>
      </c>
      <c r="U821" s="248">
        <f t="shared" si="789"/>
        <v>0</v>
      </c>
      <c r="V821" s="248">
        <f t="shared" si="790"/>
        <v>0</v>
      </c>
    </row>
    <row r="822" spans="1:22" ht="15" x14ac:dyDescent="0.25">
      <c r="B822" s="77" t="s">
        <v>931</v>
      </c>
      <c r="C822" s="77" t="s">
        <v>1899</v>
      </c>
      <c r="D822" s="79">
        <v>40582.76</v>
      </c>
      <c r="E822" s="79">
        <v>53298.15</v>
      </c>
      <c r="F822" s="79">
        <v>105035.11</v>
      </c>
      <c r="G822" s="79">
        <v>111434.51</v>
      </c>
      <c r="H822" s="79">
        <v>124460</v>
      </c>
      <c r="I822" s="248">
        <v>128166</v>
      </c>
      <c r="J822" s="248">
        <v>140227</v>
      </c>
      <c r="K822" s="96"/>
      <c r="L822" s="97">
        <v>0.05</v>
      </c>
      <c r="M822" s="97">
        <f t="shared" ref="M822:P822" si="835">L822</f>
        <v>0.05</v>
      </c>
      <c r="N822" s="97">
        <f t="shared" si="835"/>
        <v>0.05</v>
      </c>
      <c r="O822" s="97">
        <f t="shared" si="835"/>
        <v>0.05</v>
      </c>
      <c r="P822" s="97">
        <f t="shared" si="835"/>
        <v>0.05</v>
      </c>
      <c r="R822" s="248">
        <f t="shared" si="825"/>
        <v>147238.35</v>
      </c>
      <c r="S822" s="248">
        <f t="shared" si="787"/>
        <v>154600.26750000002</v>
      </c>
      <c r="T822" s="248">
        <f t="shared" si="788"/>
        <v>162330.28087500003</v>
      </c>
      <c r="U822" s="248">
        <f t="shared" si="789"/>
        <v>170446.79491875003</v>
      </c>
      <c r="V822" s="248">
        <f t="shared" si="790"/>
        <v>178969.13466468753</v>
      </c>
    </row>
    <row r="823" spans="1:22" ht="15" x14ac:dyDescent="0.25">
      <c r="B823" s="77" t="s">
        <v>932</v>
      </c>
      <c r="C823" s="77" t="s">
        <v>312</v>
      </c>
      <c r="D823" s="79">
        <v>1057.1500000000001</v>
      </c>
      <c r="E823" s="79">
        <v>563</v>
      </c>
      <c r="F823" s="79">
        <v>414</v>
      </c>
      <c r="G823" s="79">
        <v>788</v>
      </c>
      <c r="H823" s="79">
        <v>0</v>
      </c>
      <c r="I823" s="248">
        <v>48</v>
      </c>
      <c r="J823" s="248">
        <v>0</v>
      </c>
      <c r="K823" s="96"/>
      <c r="L823" s="97">
        <v>0.01</v>
      </c>
      <c r="M823" s="97">
        <f t="shared" ref="M823:P823" si="836">L823</f>
        <v>0.01</v>
      </c>
      <c r="N823" s="97">
        <f t="shared" si="836"/>
        <v>0.01</v>
      </c>
      <c r="O823" s="97">
        <f t="shared" si="836"/>
        <v>0.01</v>
      </c>
      <c r="P823" s="97">
        <f t="shared" si="836"/>
        <v>0.01</v>
      </c>
      <c r="R823" s="248">
        <f t="shared" si="825"/>
        <v>0</v>
      </c>
      <c r="S823" s="248">
        <f t="shared" si="787"/>
        <v>0</v>
      </c>
      <c r="T823" s="248">
        <f t="shared" si="788"/>
        <v>0</v>
      </c>
      <c r="U823" s="248">
        <f t="shared" si="789"/>
        <v>0</v>
      </c>
      <c r="V823" s="248">
        <f t="shared" si="790"/>
        <v>0</v>
      </c>
    </row>
    <row r="824" spans="1:22" ht="15" x14ac:dyDescent="0.25">
      <c r="B824" s="77" t="s">
        <v>933</v>
      </c>
      <c r="C824" s="77" t="s">
        <v>314</v>
      </c>
      <c r="D824" s="79">
        <v>4351.6499999999996</v>
      </c>
      <c r="E824" s="79">
        <v>5136.83</v>
      </c>
      <c r="F824" s="79">
        <v>7726.01</v>
      </c>
      <c r="G824" s="79">
        <v>4418.38</v>
      </c>
      <c r="H824" s="79">
        <v>6420</v>
      </c>
      <c r="I824" s="248">
        <v>12628</v>
      </c>
      <c r="J824" s="248">
        <v>9448</v>
      </c>
      <c r="K824" s="96"/>
      <c r="L824" s="97">
        <v>0.01</v>
      </c>
      <c r="M824" s="97">
        <f t="shared" ref="M824:P824" si="837">L824</f>
        <v>0.01</v>
      </c>
      <c r="N824" s="97">
        <f t="shared" si="837"/>
        <v>0.01</v>
      </c>
      <c r="O824" s="97">
        <f t="shared" si="837"/>
        <v>0.01</v>
      </c>
      <c r="P824" s="97">
        <f t="shared" si="837"/>
        <v>0.01</v>
      </c>
      <c r="R824" s="248">
        <f t="shared" si="825"/>
        <v>9542.48</v>
      </c>
      <c r="S824" s="248">
        <f t="shared" si="787"/>
        <v>9637.9048000000003</v>
      </c>
      <c r="T824" s="248">
        <f t="shared" si="788"/>
        <v>9734.2838480000009</v>
      </c>
      <c r="U824" s="248">
        <f t="shared" si="789"/>
        <v>9831.6266864800018</v>
      </c>
      <c r="V824" s="248">
        <f t="shared" si="790"/>
        <v>9929.9429533448019</v>
      </c>
    </row>
    <row r="825" spans="1:22" ht="15" x14ac:dyDescent="0.25">
      <c r="B825" s="77" t="s">
        <v>934</v>
      </c>
      <c r="C825" s="77" t="s">
        <v>316</v>
      </c>
      <c r="D825" s="79">
        <v>36</v>
      </c>
      <c r="E825" s="79">
        <v>864</v>
      </c>
      <c r="F825" s="79">
        <v>2413.19</v>
      </c>
      <c r="G825" s="79">
        <v>357.65</v>
      </c>
      <c r="H825" s="79">
        <v>980</v>
      </c>
      <c r="I825" s="248">
        <v>58</v>
      </c>
      <c r="J825" s="248">
        <v>864</v>
      </c>
      <c r="K825" s="96"/>
      <c r="L825" s="97">
        <v>0.01</v>
      </c>
      <c r="M825" s="97">
        <f t="shared" ref="M825:P825" si="838">L825</f>
        <v>0.01</v>
      </c>
      <c r="N825" s="97">
        <f t="shared" si="838"/>
        <v>0.01</v>
      </c>
      <c r="O825" s="97">
        <f t="shared" si="838"/>
        <v>0.01</v>
      </c>
      <c r="P825" s="97">
        <f t="shared" si="838"/>
        <v>0.01</v>
      </c>
      <c r="R825" s="248">
        <f t="shared" si="825"/>
        <v>872.64</v>
      </c>
      <c r="S825" s="248">
        <f t="shared" si="787"/>
        <v>881.3664</v>
      </c>
      <c r="T825" s="248">
        <f t="shared" si="788"/>
        <v>890.18006400000002</v>
      </c>
      <c r="U825" s="248">
        <f t="shared" si="789"/>
        <v>899.08186464000005</v>
      </c>
      <c r="V825" s="248">
        <f t="shared" si="790"/>
        <v>908.07268328640009</v>
      </c>
    </row>
    <row r="826" spans="1:22" ht="15" x14ac:dyDescent="0.25">
      <c r="B826" s="77" t="s">
        <v>935</v>
      </c>
      <c r="C826" s="77" t="s">
        <v>2026</v>
      </c>
      <c r="D826" s="79">
        <v>5501.28</v>
      </c>
      <c r="E826" s="79">
        <v>8173.81</v>
      </c>
      <c r="F826" s="79">
        <v>12092.57</v>
      </c>
      <c r="G826" s="79">
        <v>10454.81</v>
      </c>
      <c r="H826" s="79">
        <v>10660</v>
      </c>
      <c r="I826" s="248">
        <v>10479</v>
      </c>
      <c r="J826" s="248">
        <v>11882</v>
      </c>
      <c r="L826" s="97">
        <v>0.01</v>
      </c>
      <c r="M826" s="97">
        <f t="shared" ref="M826:P826" si="839">L826</f>
        <v>0.01</v>
      </c>
      <c r="N826" s="97">
        <f t="shared" si="839"/>
        <v>0.01</v>
      </c>
      <c r="O826" s="97">
        <f t="shared" si="839"/>
        <v>0.01</v>
      </c>
      <c r="P826" s="97">
        <f t="shared" si="839"/>
        <v>0.01</v>
      </c>
      <c r="R826" s="248">
        <f t="shared" si="825"/>
        <v>12000.82</v>
      </c>
      <c r="S826" s="248">
        <f t="shared" si="787"/>
        <v>12120.8282</v>
      </c>
      <c r="T826" s="248">
        <f t="shared" si="788"/>
        <v>12242.036482</v>
      </c>
      <c r="U826" s="248">
        <f t="shared" si="789"/>
        <v>12364.45684682</v>
      </c>
      <c r="V826" s="248">
        <f t="shared" si="790"/>
        <v>12488.1014152882</v>
      </c>
    </row>
    <row r="827" spans="1:22" ht="15" x14ac:dyDescent="0.25">
      <c r="B827" s="77" t="s">
        <v>936</v>
      </c>
      <c r="C827" s="77" t="s">
        <v>321</v>
      </c>
      <c r="D827" s="79">
        <v>528.57000000000005</v>
      </c>
      <c r="E827" s="79">
        <v>743.77</v>
      </c>
      <c r="F827" s="79">
        <v>1171.7</v>
      </c>
      <c r="G827" s="79">
        <v>1175.6099999999999</v>
      </c>
      <c r="H827" s="79">
        <v>1330</v>
      </c>
      <c r="I827" s="248">
        <v>1294</v>
      </c>
      <c r="J827" s="248">
        <v>1469</v>
      </c>
      <c r="L827" s="97">
        <v>0.01</v>
      </c>
      <c r="M827" s="97">
        <f t="shared" ref="M827:P827" si="840">L827</f>
        <v>0.01</v>
      </c>
      <c r="N827" s="97">
        <f t="shared" si="840"/>
        <v>0.01</v>
      </c>
      <c r="O827" s="97">
        <f t="shared" si="840"/>
        <v>0.01</v>
      </c>
      <c r="P827" s="97">
        <f t="shared" si="840"/>
        <v>0.01</v>
      </c>
      <c r="R827" s="248">
        <f t="shared" si="825"/>
        <v>1483.69</v>
      </c>
      <c r="S827" s="248">
        <f t="shared" si="787"/>
        <v>1498.5269000000001</v>
      </c>
      <c r="T827" s="248">
        <f t="shared" si="788"/>
        <v>1513.5121690000001</v>
      </c>
      <c r="U827" s="248">
        <f t="shared" si="789"/>
        <v>1528.6472906900001</v>
      </c>
      <c r="V827" s="248">
        <f t="shared" si="790"/>
        <v>1543.9337635969</v>
      </c>
    </row>
    <row r="828" spans="1:22" ht="15" x14ac:dyDescent="0.25">
      <c r="B828" s="77" t="s">
        <v>2491</v>
      </c>
      <c r="C828" s="77" t="s">
        <v>323</v>
      </c>
      <c r="D828" s="79">
        <v>0</v>
      </c>
      <c r="E828" s="79">
        <v>0</v>
      </c>
      <c r="F828" s="79">
        <v>0</v>
      </c>
      <c r="G828" s="79">
        <v>0</v>
      </c>
      <c r="H828" s="79">
        <v>0</v>
      </c>
      <c r="I828" s="248">
        <v>155</v>
      </c>
      <c r="J828" s="248">
        <v>0</v>
      </c>
      <c r="L828" s="97">
        <v>0.01</v>
      </c>
      <c r="M828" s="97">
        <f t="shared" ref="M828:P828" si="841">L828</f>
        <v>0.01</v>
      </c>
      <c r="N828" s="97">
        <f t="shared" si="841"/>
        <v>0.01</v>
      </c>
      <c r="O828" s="97">
        <f t="shared" si="841"/>
        <v>0.01</v>
      </c>
      <c r="P828" s="97">
        <f t="shared" si="841"/>
        <v>0.01</v>
      </c>
      <c r="R828" s="248">
        <f t="shared" si="825"/>
        <v>0</v>
      </c>
      <c r="S828" s="248">
        <f t="shared" si="787"/>
        <v>0</v>
      </c>
      <c r="T828" s="248">
        <f t="shared" si="788"/>
        <v>0</v>
      </c>
      <c r="U828" s="248">
        <f t="shared" si="789"/>
        <v>0</v>
      </c>
      <c r="V828" s="248">
        <f t="shared" si="790"/>
        <v>0</v>
      </c>
    </row>
    <row r="829" spans="1:22" ht="15" x14ac:dyDescent="0.25">
      <c r="B829" s="77" t="s">
        <v>937</v>
      </c>
      <c r="C829" s="77" t="s">
        <v>325</v>
      </c>
      <c r="D829" s="79">
        <v>6500</v>
      </c>
      <c r="E829" s="79">
        <v>7750</v>
      </c>
      <c r="F829" s="79">
        <v>10000</v>
      </c>
      <c r="G829" s="79">
        <v>2750</v>
      </c>
      <c r="H829" s="79">
        <v>6500</v>
      </c>
      <c r="I829" s="248">
        <v>6250</v>
      </c>
      <c r="J829" s="248">
        <v>5750</v>
      </c>
      <c r="K829" s="96"/>
      <c r="L829" s="97">
        <v>0.01</v>
      </c>
      <c r="M829" s="97">
        <f t="shared" ref="M829:P829" si="842">L829</f>
        <v>0.01</v>
      </c>
      <c r="N829" s="97">
        <f t="shared" si="842"/>
        <v>0.01</v>
      </c>
      <c r="O829" s="97">
        <f t="shared" si="842"/>
        <v>0.01</v>
      </c>
      <c r="P829" s="97">
        <f t="shared" si="842"/>
        <v>0.01</v>
      </c>
      <c r="R829" s="248">
        <f t="shared" si="825"/>
        <v>5807.5</v>
      </c>
      <c r="S829" s="248">
        <f t="shared" si="787"/>
        <v>5865.5749999999998</v>
      </c>
      <c r="T829" s="248">
        <f t="shared" si="788"/>
        <v>5924.2307499999997</v>
      </c>
      <c r="U829" s="248">
        <f t="shared" si="789"/>
        <v>5983.4730574999994</v>
      </c>
      <c r="V829" s="248">
        <f t="shared" si="790"/>
        <v>6043.3077880749997</v>
      </c>
    </row>
    <row r="830" spans="1:22" ht="15" x14ac:dyDescent="0.25">
      <c r="B830" s="77" t="s">
        <v>938</v>
      </c>
      <c r="C830" s="77" t="s">
        <v>327</v>
      </c>
      <c r="D830" s="79">
        <v>10959.06</v>
      </c>
      <c r="E830" s="79">
        <v>16613.810000000001</v>
      </c>
      <c r="F830" s="79">
        <v>20533.150000000001</v>
      </c>
      <c r="G830" s="79">
        <v>27271.21</v>
      </c>
      <c r="H830" s="79">
        <v>28500</v>
      </c>
      <c r="I830" s="248">
        <v>10251</v>
      </c>
      <c r="J830" s="248">
        <v>240</v>
      </c>
      <c r="K830" s="96"/>
      <c r="L830" s="97">
        <v>0.01</v>
      </c>
      <c r="M830" s="97">
        <f t="shared" ref="M830:P830" si="843">L830</f>
        <v>0.01</v>
      </c>
      <c r="N830" s="97">
        <f t="shared" si="843"/>
        <v>0.01</v>
      </c>
      <c r="O830" s="97">
        <f t="shared" si="843"/>
        <v>0.01</v>
      </c>
      <c r="P830" s="97">
        <f t="shared" si="843"/>
        <v>0.01</v>
      </c>
      <c r="R830" s="248">
        <f t="shared" si="825"/>
        <v>242.4</v>
      </c>
      <c r="S830" s="248">
        <f t="shared" si="787"/>
        <v>244.82400000000001</v>
      </c>
      <c r="T830" s="248">
        <f t="shared" si="788"/>
        <v>247.27224000000001</v>
      </c>
      <c r="U830" s="248">
        <f t="shared" si="789"/>
        <v>249.74496240000002</v>
      </c>
      <c r="V830" s="248">
        <f t="shared" si="790"/>
        <v>252.24241202400003</v>
      </c>
    </row>
    <row r="831" spans="1:22" x14ac:dyDescent="0.2">
      <c r="A831" s="350" t="s">
        <v>2027</v>
      </c>
      <c r="B831" s="350"/>
      <c r="C831" s="350"/>
      <c r="D831" s="102">
        <f t="shared" ref="D831:J831" si="844">SUM(D807:D830)</f>
        <v>504738.53000000014</v>
      </c>
      <c r="E831" s="102">
        <f t="shared" si="844"/>
        <v>360148.51</v>
      </c>
      <c r="F831" s="102">
        <f t="shared" si="844"/>
        <v>999209.3899999999</v>
      </c>
      <c r="G831" s="102">
        <f t="shared" si="844"/>
        <v>906323.74000000011</v>
      </c>
      <c r="H831" s="102">
        <f t="shared" si="844"/>
        <v>1006830</v>
      </c>
      <c r="I831" s="102">
        <f t="shared" si="844"/>
        <v>1023473</v>
      </c>
      <c r="J831" s="102">
        <f t="shared" si="844"/>
        <v>1101052</v>
      </c>
      <c r="K831" s="96"/>
      <c r="L831" s="97"/>
      <c r="M831" s="97"/>
      <c r="N831" s="97"/>
      <c r="O831" s="97"/>
      <c r="P831" s="97"/>
      <c r="R831" s="102">
        <f t="shared" ref="R831:V831" si="845">SUM(R807:R830)</f>
        <v>1137638.8999999999</v>
      </c>
      <c r="S831" s="102">
        <f t="shared" si="845"/>
        <v>1175557.4341999998</v>
      </c>
      <c r="T831" s="102">
        <f t="shared" si="845"/>
        <v>1214859.5798780003</v>
      </c>
      <c r="U831" s="102">
        <f t="shared" si="845"/>
        <v>1255599.4785476599</v>
      </c>
      <c r="V831" s="102">
        <f t="shared" si="845"/>
        <v>1297833.5311709992</v>
      </c>
    </row>
    <row r="832" spans="1:22" ht="15" x14ac:dyDescent="0.25">
      <c r="A832" s="348" t="s">
        <v>2020</v>
      </c>
      <c r="B832" s="348"/>
      <c r="C832" s="348"/>
      <c r="I832" s="248"/>
      <c r="J832" s="248"/>
      <c r="K832" s="96"/>
      <c r="L832" s="97"/>
      <c r="M832" s="97"/>
      <c r="N832" s="97"/>
      <c r="O832" s="97"/>
      <c r="P832" s="97"/>
      <c r="R832" s="248"/>
      <c r="S832" s="248"/>
      <c r="T832" s="248"/>
      <c r="U832" s="248"/>
      <c r="V832" s="248"/>
    </row>
    <row r="833" spans="1:22" ht="15" x14ac:dyDescent="0.25">
      <c r="B833" s="77" t="s">
        <v>939</v>
      </c>
      <c r="C833" s="77" t="s">
        <v>262</v>
      </c>
      <c r="D833" s="79">
        <v>3672.43</v>
      </c>
      <c r="E833" s="79">
        <v>3217.73</v>
      </c>
      <c r="F833" s="79">
        <v>2491.38</v>
      </c>
      <c r="G833" s="79">
        <v>1478.74</v>
      </c>
      <c r="H833" s="79">
        <v>5900</v>
      </c>
      <c r="I833" s="248">
        <v>5900</v>
      </c>
      <c r="J833" s="248">
        <v>5900</v>
      </c>
      <c r="K833" s="96"/>
      <c r="L833" s="97">
        <v>0.01</v>
      </c>
      <c r="M833" s="97">
        <f t="shared" ref="M833:P833" si="846">L833</f>
        <v>0.01</v>
      </c>
      <c r="N833" s="97">
        <f t="shared" si="846"/>
        <v>0.01</v>
      </c>
      <c r="O833" s="97">
        <f t="shared" si="846"/>
        <v>0.01</v>
      </c>
      <c r="P833" s="97">
        <f t="shared" si="846"/>
        <v>0.01</v>
      </c>
      <c r="R833" s="248">
        <f t="shared" ref="R833:R842" si="847">J833*(1+L833)</f>
        <v>5959</v>
      </c>
      <c r="S833" s="248">
        <f t="shared" si="787"/>
        <v>6018.59</v>
      </c>
      <c r="T833" s="248">
        <f t="shared" si="788"/>
        <v>6078.7759000000005</v>
      </c>
      <c r="U833" s="248">
        <f t="shared" si="789"/>
        <v>6139.5636590000004</v>
      </c>
      <c r="V833" s="248">
        <f t="shared" si="790"/>
        <v>6200.9592955900007</v>
      </c>
    </row>
    <row r="834" spans="1:22" ht="15" x14ac:dyDescent="0.25">
      <c r="B834" s="77" t="s">
        <v>2227</v>
      </c>
      <c r="C834" s="77" t="s">
        <v>787</v>
      </c>
      <c r="D834" s="79">
        <v>0</v>
      </c>
      <c r="E834" s="79">
        <v>0</v>
      </c>
      <c r="F834" s="79">
        <v>0</v>
      </c>
      <c r="G834" s="79">
        <v>0</v>
      </c>
      <c r="H834" s="79">
        <v>1460</v>
      </c>
      <c r="I834" s="248">
        <v>3566</v>
      </c>
      <c r="J834" s="248">
        <v>3460</v>
      </c>
      <c r="K834" s="96"/>
      <c r="L834" s="97">
        <v>0.01</v>
      </c>
      <c r="M834" s="97">
        <f t="shared" ref="M834:P834" si="848">L834</f>
        <v>0.01</v>
      </c>
      <c r="N834" s="97">
        <f t="shared" si="848"/>
        <v>0.01</v>
      </c>
      <c r="O834" s="97">
        <f t="shared" si="848"/>
        <v>0.01</v>
      </c>
      <c r="P834" s="97">
        <f t="shared" si="848"/>
        <v>0.01</v>
      </c>
      <c r="R834" s="248">
        <f t="shared" si="847"/>
        <v>3494.6</v>
      </c>
      <c r="S834" s="248">
        <f t="shared" si="787"/>
        <v>3529.5459999999998</v>
      </c>
      <c r="T834" s="248">
        <f t="shared" si="788"/>
        <v>3564.8414599999996</v>
      </c>
      <c r="U834" s="248">
        <f t="shared" si="789"/>
        <v>3600.4898745999999</v>
      </c>
      <c r="V834" s="248">
        <f t="shared" si="790"/>
        <v>3636.4947733459999</v>
      </c>
    </row>
    <row r="835" spans="1:22" ht="15" x14ac:dyDescent="0.25">
      <c r="B835" s="77" t="s">
        <v>940</v>
      </c>
      <c r="C835" s="77" t="s">
        <v>420</v>
      </c>
      <c r="D835" s="79">
        <v>23200.01</v>
      </c>
      <c r="E835" s="79">
        <v>10631.33</v>
      </c>
      <c r="F835" s="79">
        <v>13041.59</v>
      </c>
      <c r="G835" s="79">
        <v>21861.67</v>
      </c>
      <c r="H835" s="79">
        <v>1930</v>
      </c>
      <c r="I835" s="248">
        <v>2907</v>
      </c>
      <c r="J835" s="248">
        <v>2538</v>
      </c>
      <c r="K835" s="96"/>
      <c r="L835" s="97">
        <v>0.01</v>
      </c>
      <c r="M835" s="97">
        <f t="shared" ref="M835:P835" si="849">L835</f>
        <v>0.01</v>
      </c>
      <c r="N835" s="97">
        <f t="shared" si="849"/>
        <v>0.01</v>
      </c>
      <c r="O835" s="97">
        <f t="shared" si="849"/>
        <v>0.01</v>
      </c>
      <c r="P835" s="97">
        <f t="shared" si="849"/>
        <v>0.01</v>
      </c>
      <c r="R835" s="248">
        <f t="shared" si="847"/>
        <v>2563.38</v>
      </c>
      <c r="S835" s="248">
        <f t="shared" si="787"/>
        <v>2589.0138000000002</v>
      </c>
      <c r="T835" s="248">
        <f t="shared" si="788"/>
        <v>2614.9039380000004</v>
      </c>
      <c r="U835" s="248">
        <f t="shared" si="789"/>
        <v>2641.0529773800004</v>
      </c>
      <c r="V835" s="248">
        <f t="shared" si="790"/>
        <v>2667.4635071538005</v>
      </c>
    </row>
    <row r="836" spans="1:22" ht="15" x14ac:dyDescent="0.25">
      <c r="B836" s="77" t="s">
        <v>2228</v>
      </c>
      <c r="C836" s="77" t="s">
        <v>2208</v>
      </c>
      <c r="D836" s="79">
        <v>0</v>
      </c>
      <c r="E836" s="79">
        <v>0</v>
      </c>
      <c r="F836" s="79">
        <v>0</v>
      </c>
      <c r="G836" s="79">
        <v>0</v>
      </c>
      <c r="H836" s="79">
        <v>13500</v>
      </c>
      <c r="I836" s="248">
        <v>13500</v>
      </c>
      <c r="J836" s="248">
        <v>13500</v>
      </c>
      <c r="K836" s="96"/>
      <c r="L836" s="97">
        <v>0.01</v>
      </c>
      <c r="M836" s="97">
        <f t="shared" ref="M836:P836" si="850">L836</f>
        <v>0.01</v>
      </c>
      <c r="N836" s="97">
        <f t="shared" si="850"/>
        <v>0.01</v>
      </c>
      <c r="O836" s="97">
        <f t="shared" si="850"/>
        <v>0.01</v>
      </c>
      <c r="P836" s="97">
        <f t="shared" si="850"/>
        <v>0.01</v>
      </c>
      <c r="R836" s="248">
        <f t="shared" si="847"/>
        <v>13635</v>
      </c>
      <c r="S836" s="248">
        <f t="shared" si="787"/>
        <v>13771.35</v>
      </c>
      <c r="T836" s="248">
        <f t="shared" si="788"/>
        <v>13909.0635</v>
      </c>
      <c r="U836" s="248">
        <f t="shared" si="789"/>
        <v>14048.154135000001</v>
      </c>
      <c r="V836" s="248">
        <f t="shared" si="790"/>
        <v>14188.635676350001</v>
      </c>
    </row>
    <row r="837" spans="1:22" ht="15" x14ac:dyDescent="0.25">
      <c r="B837" s="77" t="s">
        <v>941</v>
      </c>
      <c r="C837" s="77" t="s">
        <v>422</v>
      </c>
      <c r="D837" s="79">
        <v>4308.3</v>
      </c>
      <c r="E837" s="79">
        <v>3568.98</v>
      </c>
      <c r="F837" s="79">
        <v>2604.61</v>
      </c>
      <c r="G837" s="79">
        <v>843.12</v>
      </c>
      <c r="H837" s="79">
        <v>3600</v>
      </c>
      <c r="I837" s="248">
        <v>254</v>
      </c>
      <c r="J837" s="248">
        <v>3600</v>
      </c>
      <c r="K837" s="96"/>
      <c r="L837" s="97">
        <v>0.02</v>
      </c>
      <c r="M837" s="97">
        <f t="shared" ref="M837:P837" si="851">L837</f>
        <v>0.02</v>
      </c>
      <c r="N837" s="97">
        <f t="shared" si="851"/>
        <v>0.02</v>
      </c>
      <c r="O837" s="97">
        <f t="shared" si="851"/>
        <v>0.02</v>
      </c>
      <c r="P837" s="97">
        <f t="shared" si="851"/>
        <v>0.02</v>
      </c>
      <c r="R837" s="248">
        <f t="shared" si="847"/>
        <v>3672</v>
      </c>
      <c r="S837" s="248">
        <f t="shared" si="787"/>
        <v>3745.44</v>
      </c>
      <c r="T837" s="248">
        <f t="shared" si="788"/>
        <v>3820.3488000000002</v>
      </c>
      <c r="U837" s="248">
        <f t="shared" si="789"/>
        <v>3896.7557760000004</v>
      </c>
      <c r="V837" s="248">
        <f t="shared" si="790"/>
        <v>3974.6908915200006</v>
      </c>
    </row>
    <row r="838" spans="1:22" ht="15" x14ac:dyDescent="0.25">
      <c r="B838" s="77" t="s">
        <v>942</v>
      </c>
      <c r="C838" s="77" t="s">
        <v>330</v>
      </c>
      <c r="D838" s="79">
        <v>707.15</v>
      </c>
      <c r="E838" s="79">
        <v>3538.21</v>
      </c>
      <c r="F838" s="79">
        <v>16082.42</v>
      </c>
      <c r="G838" s="79">
        <v>991.41</v>
      </c>
      <c r="H838" s="79">
        <v>2900</v>
      </c>
      <c r="I838" s="248">
        <v>900</v>
      </c>
      <c r="J838" s="248">
        <v>900</v>
      </c>
      <c r="K838" s="96"/>
      <c r="L838" s="97">
        <v>0.01</v>
      </c>
      <c r="M838" s="97">
        <f t="shared" ref="M838:P838" si="852">L838</f>
        <v>0.01</v>
      </c>
      <c r="N838" s="97">
        <f t="shared" si="852"/>
        <v>0.01</v>
      </c>
      <c r="O838" s="97">
        <f t="shared" si="852"/>
        <v>0.01</v>
      </c>
      <c r="P838" s="97">
        <f t="shared" si="852"/>
        <v>0.01</v>
      </c>
      <c r="R838" s="248">
        <f t="shared" si="847"/>
        <v>909</v>
      </c>
      <c r="S838" s="248">
        <f t="shared" si="787"/>
        <v>918.09</v>
      </c>
      <c r="T838" s="248">
        <f t="shared" si="788"/>
        <v>927.2709000000001</v>
      </c>
      <c r="U838" s="248">
        <f t="shared" si="789"/>
        <v>936.54360900000006</v>
      </c>
      <c r="V838" s="248">
        <f t="shared" si="790"/>
        <v>945.90904509000006</v>
      </c>
    </row>
    <row r="839" spans="1:22" ht="25.5" customHeight="1" x14ac:dyDescent="0.25">
      <c r="B839" s="77" t="s">
        <v>943</v>
      </c>
      <c r="C839" s="77" t="s">
        <v>264</v>
      </c>
      <c r="D839" s="79">
        <v>688.47</v>
      </c>
      <c r="E839" s="79">
        <v>4928.1099999999997</v>
      </c>
      <c r="F839" s="79">
        <v>886.21</v>
      </c>
      <c r="G839" s="79">
        <v>589.98</v>
      </c>
      <c r="H839" s="79">
        <v>1500</v>
      </c>
      <c r="I839" s="248">
        <v>1500</v>
      </c>
      <c r="J839" s="248">
        <v>1500</v>
      </c>
      <c r="K839" s="96"/>
      <c r="L839" s="97">
        <v>0.01</v>
      </c>
      <c r="M839" s="97">
        <f t="shared" ref="M839:P839" si="853">L839</f>
        <v>0.01</v>
      </c>
      <c r="N839" s="97">
        <f t="shared" si="853"/>
        <v>0.01</v>
      </c>
      <c r="O839" s="97">
        <f t="shared" si="853"/>
        <v>0.01</v>
      </c>
      <c r="P839" s="97">
        <f t="shared" si="853"/>
        <v>0.01</v>
      </c>
      <c r="R839" s="248">
        <f t="shared" si="847"/>
        <v>1515</v>
      </c>
      <c r="S839" s="248">
        <f t="shared" si="787"/>
        <v>1530.15</v>
      </c>
      <c r="T839" s="248">
        <f t="shared" si="788"/>
        <v>1545.4515000000001</v>
      </c>
      <c r="U839" s="248">
        <f t="shared" si="789"/>
        <v>1560.9060150000003</v>
      </c>
      <c r="V839" s="248">
        <f t="shared" si="790"/>
        <v>1576.5150751500003</v>
      </c>
    </row>
    <row r="840" spans="1:22" ht="25.5" customHeight="1" x14ac:dyDescent="0.25">
      <c r="B840" s="77" t="s">
        <v>944</v>
      </c>
      <c r="C840" s="77" t="s">
        <v>371</v>
      </c>
      <c r="D840" s="79">
        <v>5496.44</v>
      </c>
      <c r="E840" s="79">
        <v>4879.2700000000004</v>
      </c>
      <c r="F840" s="79">
        <v>5430.8</v>
      </c>
      <c r="G840" s="79">
        <v>5204.8900000000003</v>
      </c>
      <c r="H840" s="79">
        <v>6400</v>
      </c>
      <c r="I840" s="248">
        <v>5477</v>
      </c>
      <c r="J840" s="248">
        <v>6400</v>
      </c>
      <c r="K840" s="96"/>
      <c r="L840" s="97">
        <v>0.01</v>
      </c>
      <c r="M840" s="97">
        <f t="shared" ref="M840" si="854">L840</f>
        <v>0.01</v>
      </c>
      <c r="N840" s="97">
        <f t="shared" ref="N840" si="855">M840</f>
        <v>0.01</v>
      </c>
      <c r="O840" s="97">
        <f t="shared" ref="O840" si="856">N840</f>
        <v>0.01</v>
      </c>
      <c r="P840" s="97">
        <f t="shared" ref="P840" si="857">O840</f>
        <v>0.01</v>
      </c>
      <c r="R840" s="248">
        <f t="shared" si="847"/>
        <v>6464</v>
      </c>
      <c r="S840" s="248">
        <f t="shared" si="787"/>
        <v>6528.64</v>
      </c>
      <c r="T840" s="248">
        <f t="shared" si="788"/>
        <v>6593.9264000000003</v>
      </c>
      <c r="U840" s="248">
        <f t="shared" si="789"/>
        <v>6659.8656639999999</v>
      </c>
      <c r="V840" s="248">
        <f t="shared" si="790"/>
        <v>6726.4643206399996</v>
      </c>
    </row>
    <row r="841" spans="1:22" ht="15" x14ac:dyDescent="0.25">
      <c r="B841" s="77" t="s">
        <v>945</v>
      </c>
      <c r="C841" s="77" t="s">
        <v>373</v>
      </c>
      <c r="D841" s="79">
        <v>4458.21</v>
      </c>
      <c r="E841" s="79">
        <v>0</v>
      </c>
      <c r="F841" s="79">
        <v>439.72</v>
      </c>
      <c r="G841" s="79">
        <v>2389.5500000000002</v>
      </c>
      <c r="H841" s="79">
        <v>650</v>
      </c>
      <c r="I841" s="248">
        <v>650</v>
      </c>
      <c r="J841" s="248">
        <v>650</v>
      </c>
      <c r="K841" s="96"/>
      <c r="L841" s="97">
        <v>0.01</v>
      </c>
      <c r="M841" s="97">
        <f t="shared" ref="M841:P841" si="858">L841</f>
        <v>0.01</v>
      </c>
      <c r="N841" s="97">
        <f t="shared" si="858"/>
        <v>0.01</v>
      </c>
      <c r="O841" s="97">
        <f t="shared" si="858"/>
        <v>0.01</v>
      </c>
      <c r="P841" s="97">
        <f t="shared" si="858"/>
        <v>0.01</v>
      </c>
      <c r="R841" s="248">
        <f t="shared" si="847"/>
        <v>656.5</v>
      </c>
      <c r="S841" s="248">
        <f t="shared" si="787"/>
        <v>663.06500000000005</v>
      </c>
      <c r="T841" s="248">
        <f t="shared" si="788"/>
        <v>669.69565000000011</v>
      </c>
      <c r="U841" s="248">
        <f t="shared" si="789"/>
        <v>676.39260650000017</v>
      </c>
      <c r="V841" s="248">
        <f t="shared" si="790"/>
        <v>683.15653256500013</v>
      </c>
    </row>
    <row r="842" spans="1:22" ht="15" x14ac:dyDescent="0.25">
      <c r="B842" s="77" t="s">
        <v>946</v>
      </c>
      <c r="C842" s="77" t="s">
        <v>425</v>
      </c>
      <c r="D842" s="79">
        <v>1025.69</v>
      </c>
      <c r="E842" s="79">
        <v>0</v>
      </c>
      <c r="F842" s="79">
        <v>0</v>
      </c>
      <c r="G842" s="79">
        <v>701.01</v>
      </c>
      <c r="H842" s="79">
        <v>4000</v>
      </c>
      <c r="I842" s="248">
        <v>4000</v>
      </c>
      <c r="J842" s="248">
        <v>4000</v>
      </c>
      <c r="K842" s="96"/>
      <c r="L842" s="97">
        <v>0.01</v>
      </c>
      <c r="M842" s="97">
        <f t="shared" ref="M842:P842" si="859">L842</f>
        <v>0.01</v>
      </c>
      <c r="N842" s="97">
        <f t="shared" si="859"/>
        <v>0.01</v>
      </c>
      <c r="O842" s="97">
        <f t="shared" si="859"/>
        <v>0.01</v>
      </c>
      <c r="P842" s="97">
        <f t="shared" si="859"/>
        <v>0.01</v>
      </c>
      <c r="R842" s="248">
        <f t="shared" si="847"/>
        <v>4040</v>
      </c>
      <c r="S842" s="248">
        <f t="shared" si="787"/>
        <v>4080.4</v>
      </c>
      <c r="T842" s="248">
        <f t="shared" si="788"/>
        <v>4121.2039999999997</v>
      </c>
      <c r="U842" s="248">
        <f t="shared" si="789"/>
        <v>4162.4160400000001</v>
      </c>
      <c r="V842" s="248">
        <f t="shared" si="790"/>
        <v>4204.0402003999998</v>
      </c>
    </row>
    <row r="843" spans="1:22" x14ac:dyDescent="0.2">
      <c r="A843" s="350" t="s">
        <v>2021</v>
      </c>
      <c r="B843" s="350"/>
      <c r="C843" s="350"/>
      <c r="D843" s="102">
        <f t="shared" ref="D843:J843" si="860">SUM(D833:D842)</f>
        <v>43556.700000000004</v>
      </c>
      <c r="E843" s="102">
        <f t="shared" si="860"/>
        <v>30763.63</v>
      </c>
      <c r="F843" s="102">
        <f t="shared" si="860"/>
        <v>40976.730000000003</v>
      </c>
      <c r="G843" s="102">
        <f t="shared" si="860"/>
        <v>34060.370000000003</v>
      </c>
      <c r="H843" s="102">
        <f t="shared" si="860"/>
        <v>41840</v>
      </c>
      <c r="I843" s="102">
        <f t="shared" si="860"/>
        <v>38654</v>
      </c>
      <c r="J843" s="102">
        <f t="shared" si="860"/>
        <v>42448</v>
      </c>
      <c r="K843" s="96"/>
      <c r="L843" s="97"/>
      <c r="M843" s="97"/>
      <c r="N843" s="97"/>
      <c r="O843" s="97"/>
      <c r="P843" s="97"/>
      <c r="R843" s="102">
        <f t="shared" ref="R843:V843" si="861">SUM(R833:R842)</f>
        <v>42908.479999999996</v>
      </c>
      <c r="S843" s="102">
        <f t="shared" si="861"/>
        <v>43374.284800000009</v>
      </c>
      <c r="T843" s="102">
        <f t="shared" si="861"/>
        <v>43845.482047999998</v>
      </c>
      <c r="U843" s="102">
        <f t="shared" si="861"/>
        <v>44322.140356479998</v>
      </c>
      <c r="V843" s="102">
        <f t="shared" si="861"/>
        <v>44804.329317804797</v>
      </c>
    </row>
    <row r="844" spans="1:22" ht="15" x14ac:dyDescent="0.25">
      <c r="A844" s="348" t="s">
        <v>2028</v>
      </c>
      <c r="B844" s="348"/>
      <c r="C844" s="348"/>
      <c r="I844" s="248"/>
      <c r="J844" s="248"/>
      <c r="K844" s="96"/>
      <c r="L844" s="97"/>
      <c r="M844" s="97"/>
      <c r="N844" s="97"/>
      <c r="O844" s="97"/>
      <c r="P844" s="97"/>
      <c r="R844" s="248"/>
      <c r="S844" s="248"/>
      <c r="T844" s="248"/>
      <c r="U844" s="248"/>
      <c r="V844" s="248"/>
    </row>
    <row r="845" spans="1:22" ht="15" x14ac:dyDescent="0.25">
      <c r="B845" s="77" t="s">
        <v>947</v>
      </c>
      <c r="C845" s="77" t="s">
        <v>376</v>
      </c>
      <c r="D845" s="79">
        <v>1357.1</v>
      </c>
      <c r="E845" s="79">
        <v>692.44</v>
      </c>
      <c r="F845" s="79">
        <v>997.51</v>
      </c>
      <c r="G845" s="79">
        <v>42376.41</v>
      </c>
      <c r="H845" s="79">
        <v>6250</v>
      </c>
      <c r="I845" s="248">
        <v>6250</v>
      </c>
      <c r="J845" s="248">
        <v>2000</v>
      </c>
      <c r="K845" s="96"/>
      <c r="L845" s="97">
        <v>0.01</v>
      </c>
      <c r="M845" s="97">
        <f t="shared" ref="M845:P845" si="862">L845</f>
        <v>0.01</v>
      </c>
      <c r="N845" s="97">
        <f t="shared" si="862"/>
        <v>0.01</v>
      </c>
      <c r="O845" s="97">
        <f t="shared" si="862"/>
        <v>0.01</v>
      </c>
      <c r="P845" s="97">
        <f t="shared" si="862"/>
        <v>0.01</v>
      </c>
      <c r="R845" s="248">
        <f>J845*(1+L845)</f>
        <v>2020</v>
      </c>
      <c r="S845" s="248">
        <f t="shared" ref="S845:S906" si="863">R845*(1+M845)</f>
        <v>2040.2</v>
      </c>
      <c r="T845" s="248">
        <f t="shared" ref="T845:T906" si="864">S845*(1+N845)</f>
        <v>2060.6019999999999</v>
      </c>
      <c r="U845" s="248">
        <f t="shared" ref="U845:U906" si="865">T845*(1+O845)</f>
        <v>2081.20802</v>
      </c>
      <c r="V845" s="248">
        <f t="shared" ref="V845:V906" si="866">U845*(1+P845)</f>
        <v>2102.0201001999999</v>
      </c>
    </row>
    <row r="846" spans="1:22" ht="15" x14ac:dyDescent="0.25">
      <c r="B846" s="77" t="s">
        <v>948</v>
      </c>
      <c r="C846" s="77" t="s">
        <v>338</v>
      </c>
      <c r="D846" s="79">
        <v>0</v>
      </c>
      <c r="E846" s="79">
        <v>0</v>
      </c>
      <c r="F846" s="79">
        <v>0</v>
      </c>
      <c r="G846" s="79">
        <v>0</v>
      </c>
      <c r="H846" s="79">
        <v>0</v>
      </c>
      <c r="I846" s="248">
        <v>0</v>
      </c>
      <c r="J846" s="248">
        <v>3310</v>
      </c>
      <c r="K846" s="96"/>
      <c r="L846" s="97">
        <v>0.01</v>
      </c>
      <c r="M846" s="97">
        <f t="shared" ref="M846:P846" si="867">L846</f>
        <v>0.01</v>
      </c>
      <c r="N846" s="97">
        <f t="shared" si="867"/>
        <v>0.01</v>
      </c>
      <c r="O846" s="97">
        <f t="shared" si="867"/>
        <v>0.01</v>
      </c>
      <c r="P846" s="97">
        <f t="shared" si="867"/>
        <v>0.01</v>
      </c>
      <c r="R846" s="248">
        <f>J846*(1+L846)</f>
        <v>3343.1</v>
      </c>
      <c r="S846" s="248">
        <f t="shared" si="863"/>
        <v>3376.5309999999999</v>
      </c>
      <c r="T846" s="248">
        <f t="shared" si="864"/>
        <v>3410.2963100000002</v>
      </c>
      <c r="U846" s="248">
        <f t="shared" si="865"/>
        <v>3444.3992731000003</v>
      </c>
      <c r="V846" s="248">
        <f t="shared" si="866"/>
        <v>3478.8432658310003</v>
      </c>
    </row>
    <row r="847" spans="1:22" x14ac:dyDescent="0.2">
      <c r="A847" s="350" t="s">
        <v>2029</v>
      </c>
      <c r="B847" s="350"/>
      <c r="C847" s="350"/>
      <c r="D847" s="102">
        <f t="shared" ref="D847:J847" si="868">SUM(D845:D846)</f>
        <v>1357.1</v>
      </c>
      <c r="E847" s="102">
        <f t="shared" si="868"/>
        <v>692.44</v>
      </c>
      <c r="F847" s="102">
        <f t="shared" si="868"/>
        <v>997.51</v>
      </c>
      <c r="G847" s="102">
        <f t="shared" si="868"/>
        <v>42376.41</v>
      </c>
      <c r="H847" s="102">
        <f t="shared" si="868"/>
        <v>6250</v>
      </c>
      <c r="I847" s="102">
        <f t="shared" si="868"/>
        <v>6250</v>
      </c>
      <c r="J847" s="102">
        <f t="shared" si="868"/>
        <v>5310</v>
      </c>
      <c r="K847" s="96"/>
      <c r="L847" s="97"/>
      <c r="M847" s="97"/>
      <c r="N847" s="97"/>
      <c r="O847" s="97"/>
      <c r="P847" s="97"/>
      <c r="R847" s="102">
        <f t="shared" ref="R847:V847" si="869">SUM(R845:R846)</f>
        <v>5363.1</v>
      </c>
      <c r="S847" s="102">
        <f t="shared" si="869"/>
        <v>5416.7309999999998</v>
      </c>
      <c r="T847" s="102">
        <f t="shared" si="869"/>
        <v>5470.8983100000005</v>
      </c>
      <c r="U847" s="102">
        <f t="shared" si="869"/>
        <v>5525.6072930999999</v>
      </c>
      <c r="V847" s="102">
        <f t="shared" si="869"/>
        <v>5580.8633660310006</v>
      </c>
    </row>
    <row r="848" spans="1:22" ht="15" x14ac:dyDescent="0.25">
      <c r="A848" s="348" t="s">
        <v>2022</v>
      </c>
      <c r="B848" s="348"/>
      <c r="C848" s="348"/>
      <c r="I848" s="248"/>
      <c r="J848" s="248"/>
      <c r="K848" s="96"/>
      <c r="L848" s="97"/>
      <c r="M848" s="97"/>
      <c r="N848" s="97"/>
      <c r="O848" s="97"/>
      <c r="P848" s="97"/>
      <c r="R848" s="248"/>
      <c r="S848" s="248"/>
      <c r="T848" s="248"/>
      <c r="U848" s="248"/>
      <c r="V848" s="248"/>
    </row>
    <row r="849" spans="1:22" ht="15" x14ac:dyDescent="0.25">
      <c r="B849" s="77" t="s">
        <v>2492</v>
      </c>
      <c r="C849" s="77" t="s">
        <v>820</v>
      </c>
      <c r="D849" s="79">
        <v>0</v>
      </c>
      <c r="E849" s="79">
        <v>0</v>
      </c>
      <c r="F849" s="79">
        <v>0</v>
      </c>
      <c r="G849" s="79">
        <v>0</v>
      </c>
      <c r="H849" s="79">
        <v>0</v>
      </c>
      <c r="I849" s="248"/>
      <c r="J849" s="248"/>
      <c r="K849" s="96"/>
      <c r="L849" s="97">
        <v>0.01</v>
      </c>
      <c r="M849" s="97">
        <f t="shared" ref="M849:P849" si="870">L849</f>
        <v>0.01</v>
      </c>
      <c r="N849" s="97">
        <f t="shared" si="870"/>
        <v>0.01</v>
      </c>
      <c r="O849" s="97">
        <f t="shared" si="870"/>
        <v>0.01</v>
      </c>
      <c r="P849" s="97">
        <f t="shared" si="870"/>
        <v>0.01</v>
      </c>
      <c r="R849" s="248">
        <f t="shared" ref="R849:R861" si="871">J849*(1+L849)</f>
        <v>0</v>
      </c>
      <c r="S849" s="248">
        <f t="shared" si="863"/>
        <v>0</v>
      </c>
      <c r="T849" s="248">
        <f t="shared" si="864"/>
        <v>0</v>
      </c>
      <c r="U849" s="248">
        <f t="shared" si="865"/>
        <v>0</v>
      </c>
      <c r="V849" s="248">
        <f t="shared" si="866"/>
        <v>0</v>
      </c>
    </row>
    <row r="850" spans="1:22" ht="15" x14ac:dyDescent="0.25">
      <c r="B850" s="77" t="s">
        <v>949</v>
      </c>
      <c r="C850" s="77" t="s">
        <v>266</v>
      </c>
      <c r="D850" s="79">
        <v>3781.37</v>
      </c>
      <c r="E850" s="79">
        <v>3675.16</v>
      </c>
      <c r="F850" s="79">
        <v>3763.63</v>
      </c>
      <c r="G850" s="79">
        <v>7038.56</v>
      </c>
      <c r="H850" s="79">
        <v>15530</v>
      </c>
      <c r="I850" s="248">
        <v>20562</v>
      </c>
      <c r="J850" s="248">
        <v>15530</v>
      </c>
      <c r="K850" s="96"/>
      <c r="L850" s="97">
        <v>0.01</v>
      </c>
      <c r="M850" s="97">
        <f t="shared" ref="M850:P850" si="872">L850</f>
        <v>0.01</v>
      </c>
      <c r="N850" s="97">
        <f t="shared" si="872"/>
        <v>0.01</v>
      </c>
      <c r="O850" s="97">
        <f t="shared" si="872"/>
        <v>0.01</v>
      </c>
      <c r="P850" s="97">
        <f t="shared" si="872"/>
        <v>0.01</v>
      </c>
      <c r="R850" s="248">
        <f t="shared" si="871"/>
        <v>15685.3</v>
      </c>
      <c r="S850" s="248">
        <f t="shared" si="863"/>
        <v>15842.153</v>
      </c>
      <c r="T850" s="248">
        <f t="shared" si="864"/>
        <v>16000.57453</v>
      </c>
      <c r="U850" s="248">
        <f t="shared" si="865"/>
        <v>16160.580275300001</v>
      </c>
      <c r="V850" s="248">
        <f t="shared" si="866"/>
        <v>16322.186078053001</v>
      </c>
    </row>
    <row r="851" spans="1:22" ht="15" x14ac:dyDescent="0.25">
      <c r="B851" s="77" t="s">
        <v>950</v>
      </c>
      <c r="C851" s="77" t="s">
        <v>268</v>
      </c>
      <c r="D851" s="79">
        <v>4850.3999999999996</v>
      </c>
      <c r="E851" s="79">
        <v>7037.2</v>
      </c>
      <c r="F851" s="79">
        <v>18986.45</v>
      </c>
      <c r="G851" s="79">
        <v>6424.35</v>
      </c>
      <c r="H851" s="79">
        <v>0</v>
      </c>
      <c r="I851" s="248">
        <v>0</v>
      </c>
      <c r="J851" s="248">
        <v>0</v>
      </c>
      <c r="K851" s="96"/>
      <c r="L851" s="97">
        <v>0.01</v>
      </c>
      <c r="M851" s="97">
        <f t="shared" ref="M851:P851" si="873">L851</f>
        <v>0.01</v>
      </c>
      <c r="N851" s="97">
        <f t="shared" si="873"/>
        <v>0.01</v>
      </c>
      <c r="O851" s="97">
        <f t="shared" si="873"/>
        <v>0.01</v>
      </c>
      <c r="P851" s="97">
        <f t="shared" si="873"/>
        <v>0.01</v>
      </c>
      <c r="R851" s="248">
        <f t="shared" si="871"/>
        <v>0</v>
      </c>
      <c r="S851" s="248">
        <f t="shared" si="863"/>
        <v>0</v>
      </c>
      <c r="T851" s="248">
        <f t="shared" si="864"/>
        <v>0</v>
      </c>
      <c r="U851" s="248">
        <f t="shared" si="865"/>
        <v>0</v>
      </c>
      <c r="V851" s="248">
        <f t="shared" si="866"/>
        <v>0</v>
      </c>
    </row>
    <row r="852" spans="1:22" ht="15" x14ac:dyDescent="0.25">
      <c r="B852" s="77" t="s">
        <v>951</v>
      </c>
      <c r="C852" s="77" t="s">
        <v>596</v>
      </c>
      <c r="D852" s="79">
        <v>173502.13</v>
      </c>
      <c r="E852" s="79">
        <v>175127.23</v>
      </c>
      <c r="F852" s="79">
        <v>312713.52</v>
      </c>
      <c r="G852" s="79">
        <v>232621.6</v>
      </c>
      <c r="H852" s="79">
        <v>210640</v>
      </c>
      <c r="I852" s="248">
        <v>233835</v>
      </c>
      <c r="J852" s="248">
        <f>236700+5550</f>
        <v>242250</v>
      </c>
      <c r="K852" s="96"/>
      <c r="L852" s="97">
        <v>0.01</v>
      </c>
      <c r="M852" s="97">
        <f t="shared" ref="M852:P852" si="874">L852</f>
        <v>0.01</v>
      </c>
      <c r="N852" s="97">
        <f t="shared" si="874"/>
        <v>0.01</v>
      </c>
      <c r="O852" s="97">
        <f t="shared" si="874"/>
        <v>0.01</v>
      </c>
      <c r="P852" s="97">
        <f t="shared" si="874"/>
        <v>0.01</v>
      </c>
      <c r="R852" s="248">
        <f t="shared" si="871"/>
        <v>244672.5</v>
      </c>
      <c r="S852" s="248">
        <f t="shared" si="863"/>
        <v>247119.22500000001</v>
      </c>
      <c r="T852" s="248">
        <f t="shared" si="864"/>
        <v>249590.41725</v>
      </c>
      <c r="U852" s="248">
        <f t="shared" si="865"/>
        <v>252086.32142250001</v>
      </c>
      <c r="V852" s="248">
        <f t="shared" si="866"/>
        <v>254607.18463672503</v>
      </c>
    </row>
    <row r="853" spans="1:22" ht="25.5" x14ac:dyDescent="0.25">
      <c r="B853" s="77" t="s">
        <v>952</v>
      </c>
      <c r="C853" s="77" t="s">
        <v>953</v>
      </c>
      <c r="D853" s="79">
        <v>-9669</v>
      </c>
      <c r="E853" s="79">
        <v>0</v>
      </c>
      <c r="F853" s="79">
        <v>0</v>
      </c>
      <c r="G853" s="79">
        <v>0</v>
      </c>
      <c r="H853" s="79">
        <v>0</v>
      </c>
      <c r="I853" s="248"/>
      <c r="J853" s="248"/>
      <c r="L853" s="97">
        <v>0.01</v>
      </c>
      <c r="M853" s="97">
        <f t="shared" ref="M853:P853" si="875">L853</f>
        <v>0.01</v>
      </c>
      <c r="N853" s="97">
        <f t="shared" si="875"/>
        <v>0.01</v>
      </c>
      <c r="O853" s="97">
        <f t="shared" si="875"/>
        <v>0.01</v>
      </c>
      <c r="P853" s="97">
        <f t="shared" si="875"/>
        <v>0.01</v>
      </c>
      <c r="R853" s="248">
        <f t="shared" si="871"/>
        <v>0</v>
      </c>
      <c r="S853" s="248">
        <f t="shared" si="863"/>
        <v>0</v>
      </c>
      <c r="T853" s="248">
        <f t="shared" si="864"/>
        <v>0</v>
      </c>
      <c r="U853" s="248">
        <f t="shared" si="865"/>
        <v>0</v>
      </c>
      <c r="V853" s="248">
        <f t="shared" si="866"/>
        <v>0</v>
      </c>
    </row>
    <row r="854" spans="1:22" ht="15" x14ac:dyDescent="0.25">
      <c r="B854" s="77" t="s">
        <v>2229</v>
      </c>
      <c r="C854" s="77" t="s">
        <v>434</v>
      </c>
      <c r="D854" s="79">
        <v>0</v>
      </c>
      <c r="E854" s="79">
        <v>0</v>
      </c>
      <c r="F854" s="79">
        <v>0</v>
      </c>
      <c r="G854" s="79">
        <v>0</v>
      </c>
      <c r="H854" s="79">
        <v>39650</v>
      </c>
      <c r="I854" s="248">
        <v>39650</v>
      </c>
      <c r="J854" s="248">
        <f>31760+21925+14400+17150</f>
        <v>85235</v>
      </c>
      <c r="K854" s="96"/>
      <c r="L854" s="97">
        <v>0.01</v>
      </c>
      <c r="M854" s="97">
        <f t="shared" ref="M854:P854" si="876">L854</f>
        <v>0.01</v>
      </c>
      <c r="N854" s="97">
        <f t="shared" si="876"/>
        <v>0.01</v>
      </c>
      <c r="O854" s="97">
        <f t="shared" si="876"/>
        <v>0.01</v>
      </c>
      <c r="P854" s="97">
        <f t="shared" si="876"/>
        <v>0.01</v>
      </c>
      <c r="R854" s="248">
        <f t="shared" si="871"/>
        <v>86087.35</v>
      </c>
      <c r="S854" s="248">
        <f t="shared" si="863"/>
        <v>86948.223500000007</v>
      </c>
      <c r="T854" s="248">
        <f t="shared" si="864"/>
        <v>87817.70573500001</v>
      </c>
      <c r="U854" s="248">
        <f t="shared" si="865"/>
        <v>88695.882792350007</v>
      </c>
      <c r="V854" s="248">
        <f t="shared" si="866"/>
        <v>89582.84162027351</v>
      </c>
    </row>
    <row r="855" spans="1:22" ht="15" x14ac:dyDescent="0.25">
      <c r="B855" s="77" t="s">
        <v>2493</v>
      </c>
      <c r="C855" s="77" t="s">
        <v>382</v>
      </c>
      <c r="D855" s="79">
        <v>0</v>
      </c>
      <c r="E855" s="79">
        <v>0</v>
      </c>
      <c r="F855" s="79">
        <v>0</v>
      </c>
      <c r="G855" s="79">
        <v>54.2</v>
      </c>
      <c r="H855" s="79">
        <v>0</v>
      </c>
      <c r="I855" s="248"/>
      <c r="J855" s="248"/>
      <c r="K855" s="96"/>
      <c r="L855" s="97">
        <v>0.01</v>
      </c>
      <c r="M855" s="97">
        <f t="shared" ref="M855:P855" si="877">L855</f>
        <v>0.01</v>
      </c>
      <c r="N855" s="97">
        <f t="shared" si="877"/>
        <v>0.01</v>
      </c>
      <c r="O855" s="97">
        <f t="shared" si="877"/>
        <v>0.01</v>
      </c>
      <c r="P855" s="97">
        <f t="shared" si="877"/>
        <v>0.01</v>
      </c>
      <c r="R855" s="248">
        <f t="shared" si="871"/>
        <v>0</v>
      </c>
      <c r="S855" s="248">
        <f t="shared" si="863"/>
        <v>0</v>
      </c>
      <c r="T855" s="248">
        <f t="shared" si="864"/>
        <v>0</v>
      </c>
      <c r="U855" s="248">
        <f t="shared" si="865"/>
        <v>0</v>
      </c>
      <c r="V855" s="248">
        <f t="shared" si="866"/>
        <v>0</v>
      </c>
    </row>
    <row r="856" spans="1:22" ht="15" x14ac:dyDescent="0.25">
      <c r="B856" s="77" t="s">
        <v>954</v>
      </c>
      <c r="C856" s="77" t="s">
        <v>272</v>
      </c>
      <c r="D856" s="79">
        <v>4929.71</v>
      </c>
      <c r="E856" s="79">
        <v>1557.76</v>
      </c>
      <c r="F856" s="79">
        <v>1626.37</v>
      </c>
      <c r="G856" s="79">
        <v>9691.66</v>
      </c>
      <c r="H856" s="79">
        <v>10510</v>
      </c>
      <c r="I856" s="248">
        <v>5075</v>
      </c>
      <c r="J856" s="248">
        <v>10510</v>
      </c>
      <c r="K856" s="96"/>
      <c r="L856" s="97">
        <v>0.01</v>
      </c>
      <c r="M856" s="97">
        <f t="shared" ref="M856:P856" si="878">L856</f>
        <v>0.01</v>
      </c>
      <c r="N856" s="97">
        <f t="shared" si="878"/>
        <v>0.01</v>
      </c>
      <c r="O856" s="97">
        <f t="shared" si="878"/>
        <v>0.01</v>
      </c>
      <c r="P856" s="97">
        <f t="shared" si="878"/>
        <v>0.01</v>
      </c>
      <c r="R856" s="248">
        <f t="shared" si="871"/>
        <v>10615.1</v>
      </c>
      <c r="S856" s="248">
        <f t="shared" si="863"/>
        <v>10721.251</v>
      </c>
      <c r="T856" s="248">
        <f t="shared" si="864"/>
        <v>10828.46351</v>
      </c>
      <c r="U856" s="248">
        <f t="shared" si="865"/>
        <v>10936.7481451</v>
      </c>
      <c r="V856" s="248">
        <f t="shared" si="866"/>
        <v>11046.115626551</v>
      </c>
    </row>
    <row r="857" spans="1:22" ht="15" x14ac:dyDescent="0.25">
      <c r="B857" s="77" t="s">
        <v>955</v>
      </c>
      <c r="C857" s="77" t="s">
        <v>274</v>
      </c>
      <c r="D857" s="79">
        <v>1493</v>
      </c>
      <c r="E857" s="79">
        <v>897</v>
      </c>
      <c r="F857" s="79">
        <v>583</v>
      </c>
      <c r="G857" s="79">
        <v>954</v>
      </c>
      <c r="H857" s="79">
        <v>2700</v>
      </c>
      <c r="I857" s="248">
        <v>2700</v>
      </c>
      <c r="J857" s="248">
        <v>2975</v>
      </c>
      <c r="K857" s="96"/>
      <c r="L857" s="97">
        <v>0.01</v>
      </c>
      <c r="M857" s="97">
        <f t="shared" ref="M857:P857" si="879">L857</f>
        <v>0.01</v>
      </c>
      <c r="N857" s="97">
        <f t="shared" si="879"/>
        <v>0.01</v>
      </c>
      <c r="O857" s="97">
        <f t="shared" si="879"/>
        <v>0.01</v>
      </c>
      <c r="P857" s="97">
        <f t="shared" si="879"/>
        <v>0.01</v>
      </c>
      <c r="R857" s="248">
        <f t="shared" si="871"/>
        <v>3004.75</v>
      </c>
      <c r="S857" s="248">
        <f t="shared" si="863"/>
        <v>3034.7975000000001</v>
      </c>
      <c r="T857" s="248">
        <f t="shared" si="864"/>
        <v>3065.1454750000003</v>
      </c>
      <c r="U857" s="248">
        <f t="shared" si="865"/>
        <v>3095.7969297500003</v>
      </c>
      <c r="V857" s="248">
        <f t="shared" si="866"/>
        <v>3126.7548990475002</v>
      </c>
    </row>
    <row r="858" spans="1:22" ht="15" x14ac:dyDescent="0.25">
      <c r="B858" s="77" t="s">
        <v>956</v>
      </c>
      <c r="C858" s="77" t="s">
        <v>276</v>
      </c>
      <c r="D858" s="79">
        <v>14459</v>
      </c>
      <c r="E858" s="79">
        <v>17359.939999999999</v>
      </c>
      <c r="F858" s="79">
        <v>1311</v>
      </c>
      <c r="G858" s="79">
        <v>26496.19</v>
      </c>
      <c r="H858" s="79">
        <v>26140</v>
      </c>
      <c r="I858" s="248">
        <v>22454</v>
      </c>
      <c r="J858" s="248">
        <f>900+740+1200+100+800+1000+2500+6400+10000+400+900+1200</f>
        <v>26140</v>
      </c>
      <c r="K858" s="96"/>
      <c r="L858" s="97">
        <v>0.01</v>
      </c>
      <c r="M858" s="97">
        <f t="shared" ref="M858:P858" si="880">L858</f>
        <v>0.01</v>
      </c>
      <c r="N858" s="97">
        <f t="shared" si="880"/>
        <v>0.01</v>
      </c>
      <c r="O858" s="97">
        <f t="shared" si="880"/>
        <v>0.01</v>
      </c>
      <c r="P858" s="97">
        <f t="shared" si="880"/>
        <v>0.01</v>
      </c>
      <c r="R858" s="248">
        <f t="shared" si="871"/>
        <v>26401.4</v>
      </c>
      <c r="S858" s="248">
        <f t="shared" si="863"/>
        <v>26665.414000000001</v>
      </c>
      <c r="T858" s="248">
        <f t="shared" si="864"/>
        <v>26932.068139999999</v>
      </c>
      <c r="U858" s="248">
        <f t="shared" si="865"/>
        <v>27201.3888214</v>
      </c>
      <c r="V858" s="248">
        <f t="shared" si="866"/>
        <v>27473.402709614002</v>
      </c>
    </row>
    <row r="859" spans="1:22" ht="15" x14ac:dyDescent="0.25">
      <c r="B859" s="77" t="s">
        <v>2230</v>
      </c>
      <c r="C859" s="77" t="s">
        <v>1426</v>
      </c>
      <c r="D859" s="79">
        <v>0</v>
      </c>
      <c r="E859" s="79">
        <v>0</v>
      </c>
      <c r="F859" s="79">
        <v>1285.94</v>
      </c>
      <c r="G859" s="79">
        <v>0</v>
      </c>
      <c r="H859" s="79">
        <v>0</v>
      </c>
      <c r="I859" s="248"/>
      <c r="J859" s="248"/>
      <c r="K859" s="96"/>
      <c r="L859" s="97">
        <v>0.01</v>
      </c>
      <c r="M859" s="97">
        <f t="shared" ref="M859:P859" si="881">L859</f>
        <v>0.01</v>
      </c>
      <c r="N859" s="97">
        <f t="shared" si="881"/>
        <v>0.01</v>
      </c>
      <c r="O859" s="97">
        <f t="shared" si="881"/>
        <v>0.01</v>
      </c>
      <c r="P859" s="97">
        <f t="shared" si="881"/>
        <v>0.01</v>
      </c>
      <c r="R859" s="248">
        <f t="shared" si="871"/>
        <v>0</v>
      </c>
      <c r="S859" s="248">
        <f t="shared" si="863"/>
        <v>0</v>
      </c>
      <c r="T859" s="248">
        <f t="shared" si="864"/>
        <v>0</v>
      </c>
      <c r="U859" s="248">
        <f t="shared" si="865"/>
        <v>0</v>
      </c>
      <c r="V859" s="248">
        <f t="shared" si="866"/>
        <v>0</v>
      </c>
    </row>
    <row r="860" spans="1:22" ht="15" x14ac:dyDescent="0.25">
      <c r="B860" s="77" t="s">
        <v>2494</v>
      </c>
      <c r="C860" s="77" t="s">
        <v>278</v>
      </c>
      <c r="D860" s="79">
        <v>0</v>
      </c>
      <c r="E860" s="79">
        <v>0</v>
      </c>
      <c r="F860" s="79">
        <v>0</v>
      </c>
      <c r="G860" s="79">
        <v>0</v>
      </c>
      <c r="H860" s="79">
        <v>0</v>
      </c>
      <c r="I860" s="248"/>
      <c r="J860" s="248"/>
      <c r="K860" s="96"/>
      <c r="L860" s="97">
        <v>0.01</v>
      </c>
      <c r="M860" s="97">
        <f t="shared" ref="M860:P860" si="882">L860</f>
        <v>0.01</v>
      </c>
      <c r="N860" s="97">
        <f t="shared" si="882"/>
        <v>0.01</v>
      </c>
      <c r="O860" s="97">
        <f t="shared" si="882"/>
        <v>0.01</v>
      </c>
      <c r="P860" s="97">
        <f t="shared" si="882"/>
        <v>0.01</v>
      </c>
      <c r="R860" s="248">
        <f t="shared" si="871"/>
        <v>0</v>
      </c>
      <c r="S860" s="248">
        <f t="shared" si="863"/>
        <v>0</v>
      </c>
      <c r="T860" s="248">
        <f t="shared" si="864"/>
        <v>0</v>
      </c>
      <c r="U860" s="248">
        <f t="shared" si="865"/>
        <v>0</v>
      </c>
      <c r="V860" s="248">
        <f t="shared" si="866"/>
        <v>0</v>
      </c>
    </row>
    <row r="861" spans="1:22" ht="15" x14ac:dyDescent="0.25">
      <c r="B861" s="77" t="s">
        <v>957</v>
      </c>
      <c r="C861" s="77" t="s">
        <v>282</v>
      </c>
      <c r="D861" s="79">
        <v>2093.0300000000002</v>
      </c>
      <c r="E861" s="79">
        <v>5517.63</v>
      </c>
      <c r="F861" s="79">
        <v>5620.84</v>
      </c>
      <c r="G861" s="79">
        <v>1285.45</v>
      </c>
      <c r="H861" s="79">
        <v>0</v>
      </c>
      <c r="I861" s="248"/>
      <c r="J861" s="248"/>
      <c r="K861" s="96"/>
      <c r="L861" s="97">
        <v>0.01</v>
      </c>
      <c r="M861" s="97">
        <f t="shared" ref="M861:P861" si="883">L861</f>
        <v>0.01</v>
      </c>
      <c r="N861" s="97">
        <f t="shared" si="883"/>
        <v>0.01</v>
      </c>
      <c r="O861" s="97">
        <f t="shared" si="883"/>
        <v>0.01</v>
      </c>
      <c r="P861" s="97">
        <f t="shared" si="883"/>
        <v>0.01</v>
      </c>
      <c r="R861" s="248">
        <f t="shared" si="871"/>
        <v>0</v>
      </c>
      <c r="S861" s="248">
        <f t="shared" si="863"/>
        <v>0</v>
      </c>
      <c r="T861" s="248">
        <f t="shared" si="864"/>
        <v>0</v>
      </c>
      <c r="U861" s="248">
        <f t="shared" si="865"/>
        <v>0</v>
      </c>
      <c r="V861" s="248">
        <f t="shared" si="866"/>
        <v>0</v>
      </c>
    </row>
    <row r="862" spans="1:22" x14ac:dyDescent="0.2">
      <c r="A862" s="350" t="s">
        <v>2023</v>
      </c>
      <c r="B862" s="350"/>
      <c r="C862" s="350"/>
      <c r="D862" s="102">
        <f t="shared" ref="D862:J862" si="884">SUM(D849:D861)</f>
        <v>195439.63999999998</v>
      </c>
      <c r="E862" s="102">
        <f t="shared" si="884"/>
        <v>211171.92000000004</v>
      </c>
      <c r="F862" s="102">
        <f t="shared" si="884"/>
        <v>345890.75000000006</v>
      </c>
      <c r="G862" s="102">
        <f t="shared" si="884"/>
        <v>284566.01</v>
      </c>
      <c r="H862" s="102">
        <f t="shared" si="884"/>
        <v>305170</v>
      </c>
      <c r="I862" s="102">
        <f t="shared" si="884"/>
        <v>324276</v>
      </c>
      <c r="J862" s="102">
        <f t="shared" si="884"/>
        <v>382640</v>
      </c>
      <c r="K862" s="96"/>
      <c r="L862" s="97"/>
      <c r="M862" s="97"/>
      <c r="N862" s="97"/>
      <c r="O862" s="97"/>
      <c r="P862" s="97"/>
      <c r="R862" s="102">
        <f t="shared" ref="R862:V862" si="885">SUM(R849:R861)</f>
        <v>386466.4</v>
      </c>
      <c r="S862" s="102">
        <f t="shared" si="885"/>
        <v>390331.06400000001</v>
      </c>
      <c r="T862" s="102">
        <f t="shared" si="885"/>
        <v>394234.37463999999</v>
      </c>
      <c r="U862" s="102">
        <f t="shared" si="885"/>
        <v>398176.71838640008</v>
      </c>
      <c r="V862" s="102">
        <f t="shared" si="885"/>
        <v>402158.48557026399</v>
      </c>
    </row>
    <row r="863" spans="1:22" ht="15" x14ac:dyDescent="0.25">
      <c r="A863" s="348" t="s">
        <v>2030</v>
      </c>
      <c r="B863" s="348"/>
      <c r="C863" s="348"/>
      <c r="I863" s="248"/>
      <c r="J863" s="248"/>
      <c r="K863" s="96"/>
      <c r="L863" s="97"/>
      <c r="M863" s="97"/>
      <c r="N863" s="97"/>
      <c r="O863" s="97"/>
      <c r="P863" s="97"/>
      <c r="R863" s="248"/>
      <c r="S863" s="248"/>
      <c r="T863" s="248"/>
      <c r="U863" s="248"/>
      <c r="V863" s="248"/>
    </row>
    <row r="864" spans="1:22" ht="15" x14ac:dyDescent="0.25">
      <c r="B864" s="77" t="s">
        <v>959</v>
      </c>
      <c r="C864" s="77" t="s">
        <v>567</v>
      </c>
      <c r="D864" s="79">
        <v>78085.119999999995</v>
      </c>
      <c r="E864" s="79">
        <v>56259.040000000001</v>
      </c>
      <c r="F864" s="79">
        <v>51977.17</v>
      </c>
      <c r="G864" s="79">
        <v>81660.149999999994</v>
      </c>
      <c r="H864" s="79">
        <v>62630</v>
      </c>
      <c r="I864" s="248">
        <v>90391</v>
      </c>
      <c r="J864" s="248">
        <v>62630</v>
      </c>
      <c r="K864" s="96"/>
      <c r="L864" s="97">
        <v>0.02</v>
      </c>
      <c r="M864" s="97">
        <f t="shared" ref="M864:P864" si="886">L864</f>
        <v>0.02</v>
      </c>
      <c r="N864" s="97">
        <f t="shared" si="886"/>
        <v>0.02</v>
      </c>
      <c r="O864" s="97">
        <f t="shared" si="886"/>
        <v>0.02</v>
      </c>
      <c r="P864" s="97">
        <f t="shared" si="886"/>
        <v>0.02</v>
      </c>
      <c r="R864" s="248">
        <f>J864*(1+L864)</f>
        <v>63882.6</v>
      </c>
      <c r="S864" s="248">
        <f t="shared" si="863"/>
        <v>65160.252</v>
      </c>
      <c r="T864" s="248">
        <f t="shared" si="864"/>
        <v>66463.457040000008</v>
      </c>
      <c r="U864" s="248">
        <f t="shared" si="865"/>
        <v>67792.726180800004</v>
      </c>
      <c r="V864" s="248">
        <f t="shared" si="866"/>
        <v>69148.580704416003</v>
      </c>
    </row>
    <row r="865" spans="1:22" ht="15" x14ac:dyDescent="0.25">
      <c r="B865" s="77" t="s">
        <v>960</v>
      </c>
      <c r="C865" s="77" t="s">
        <v>569</v>
      </c>
      <c r="D865" s="79">
        <v>14941.93</v>
      </c>
      <c r="E865" s="79">
        <v>17037.830000000002</v>
      </c>
      <c r="F865" s="79">
        <v>17207.900000000001</v>
      </c>
      <c r="G865" s="79">
        <v>20569.89</v>
      </c>
      <c r="H865" s="79">
        <v>18500</v>
      </c>
      <c r="I865" s="248">
        <v>16248</v>
      </c>
      <c r="J865" s="248">
        <v>18500</v>
      </c>
      <c r="L865" s="97">
        <v>0.02</v>
      </c>
      <c r="M865" s="97">
        <f t="shared" ref="M865:P865" si="887">L865</f>
        <v>0.02</v>
      </c>
      <c r="N865" s="97">
        <f t="shared" si="887"/>
        <v>0.02</v>
      </c>
      <c r="O865" s="97">
        <f t="shared" si="887"/>
        <v>0.02</v>
      </c>
      <c r="P865" s="97">
        <f t="shared" si="887"/>
        <v>0.02</v>
      </c>
      <c r="R865" s="248">
        <f>J865*(1+L865)</f>
        <v>18870</v>
      </c>
      <c r="S865" s="248">
        <f t="shared" si="863"/>
        <v>19247.400000000001</v>
      </c>
      <c r="T865" s="248">
        <f t="shared" si="864"/>
        <v>19632.348000000002</v>
      </c>
      <c r="U865" s="248">
        <f t="shared" si="865"/>
        <v>20024.994960000004</v>
      </c>
      <c r="V865" s="248">
        <f t="shared" si="866"/>
        <v>20425.494859200004</v>
      </c>
    </row>
    <row r="866" spans="1:22" ht="15" x14ac:dyDescent="0.25">
      <c r="B866" s="77" t="s">
        <v>961</v>
      </c>
      <c r="C866" s="77" t="s">
        <v>807</v>
      </c>
      <c r="D866" s="79">
        <v>7098.52</v>
      </c>
      <c r="E866" s="79">
        <v>5233.71</v>
      </c>
      <c r="F866" s="79">
        <v>8268.3799999999992</v>
      </c>
      <c r="G866" s="79">
        <v>14172.75</v>
      </c>
      <c r="H866" s="79">
        <v>14260</v>
      </c>
      <c r="I866" s="248">
        <v>12172</v>
      </c>
      <c r="J866" s="248">
        <v>14260</v>
      </c>
      <c r="K866" s="96"/>
      <c r="L866" s="97">
        <v>0.02</v>
      </c>
      <c r="M866" s="97">
        <f t="shared" ref="M866:P866" si="888">L866</f>
        <v>0.02</v>
      </c>
      <c r="N866" s="97">
        <f t="shared" si="888"/>
        <v>0.02</v>
      </c>
      <c r="O866" s="97">
        <f t="shared" si="888"/>
        <v>0.02</v>
      </c>
      <c r="P866" s="97">
        <f t="shared" si="888"/>
        <v>0.02</v>
      </c>
      <c r="R866" s="248">
        <f>J866*(1+L866)</f>
        <v>14545.2</v>
      </c>
      <c r="S866" s="248">
        <f t="shared" si="863"/>
        <v>14836.104000000001</v>
      </c>
      <c r="T866" s="248">
        <f t="shared" si="864"/>
        <v>15132.826080000001</v>
      </c>
      <c r="U866" s="248">
        <f t="shared" si="865"/>
        <v>15435.482601600001</v>
      </c>
      <c r="V866" s="248">
        <f t="shared" si="866"/>
        <v>15744.192253632002</v>
      </c>
    </row>
    <row r="867" spans="1:22" x14ac:dyDescent="0.2">
      <c r="A867" s="350" t="s">
        <v>2034</v>
      </c>
      <c r="B867" s="350"/>
      <c r="C867" s="350"/>
      <c r="D867" s="102">
        <f t="shared" ref="D867:J867" si="889">SUM(D864:D866)</f>
        <v>100125.56999999999</v>
      </c>
      <c r="E867" s="102">
        <f t="shared" si="889"/>
        <v>78530.58</v>
      </c>
      <c r="F867" s="102">
        <f t="shared" si="889"/>
        <v>77453.450000000012</v>
      </c>
      <c r="G867" s="102">
        <f t="shared" si="889"/>
        <v>116402.79</v>
      </c>
      <c r="H867" s="102">
        <f t="shared" si="889"/>
        <v>95390</v>
      </c>
      <c r="I867" s="102">
        <f t="shared" si="889"/>
        <v>118811</v>
      </c>
      <c r="J867" s="102">
        <f t="shared" si="889"/>
        <v>95390</v>
      </c>
      <c r="K867" s="96"/>
      <c r="L867" s="97"/>
      <c r="M867" s="97"/>
      <c r="N867" s="97"/>
      <c r="O867" s="97"/>
      <c r="P867" s="97"/>
      <c r="R867" s="102">
        <f t="shared" ref="R867:V867" si="890">SUM(R864:R866)</f>
        <v>97297.8</v>
      </c>
      <c r="S867" s="102">
        <f t="shared" si="890"/>
        <v>99243.756000000008</v>
      </c>
      <c r="T867" s="102">
        <f t="shared" si="890"/>
        <v>101228.63112000001</v>
      </c>
      <c r="U867" s="102">
        <f t="shared" si="890"/>
        <v>103253.20374240002</v>
      </c>
      <c r="V867" s="102">
        <f t="shared" si="890"/>
        <v>105318.26781724801</v>
      </c>
    </row>
    <row r="868" spans="1:22" ht="15" x14ac:dyDescent="0.25">
      <c r="A868" s="348" t="s">
        <v>2035</v>
      </c>
      <c r="B868" s="348"/>
      <c r="C868" s="348"/>
      <c r="I868" s="248"/>
      <c r="J868" s="248"/>
      <c r="K868" s="96"/>
      <c r="L868" s="97"/>
      <c r="M868" s="97"/>
      <c r="N868" s="97"/>
      <c r="O868" s="97"/>
      <c r="P868" s="97"/>
      <c r="R868" s="248"/>
      <c r="S868" s="248"/>
      <c r="T868" s="248"/>
      <c r="U868" s="248"/>
      <c r="V868" s="248"/>
    </row>
    <row r="869" spans="1:22" ht="15" x14ac:dyDescent="0.25">
      <c r="B869" s="77" t="s">
        <v>962</v>
      </c>
      <c r="C869" s="77" t="s">
        <v>833</v>
      </c>
      <c r="D869" s="79">
        <v>15000</v>
      </c>
      <c r="E869" s="79">
        <v>15000</v>
      </c>
      <c r="F869" s="79">
        <v>15000</v>
      </c>
      <c r="G869" s="79">
        <v>15000</v>
      </c>
      <c r="H869" s="79">
        <v>15000</v>
      </c>
      <c r="I869" s="248">
        <v>15000</v>
      </c>
      <c r="J869" s="248">
        <v>19000</v>
      </c>
      <c r="L869" s="97">
        <v>0.01</v>
      </c>
      <c r="M869" s="97">
        <f t="shared" ref="M869:P869" si="891">L869</f>
        <v>0.01</v>
      </c>
      <c r="N869" s="97">
        <f t="shared" si="891"/>
        <v>0.01</v>
      </c>
      <c r="O869" s="97">
        <f t="shared" si="891"/>
        <v>0.01</v>
      </c>
      <c r="P869" s="97">
        <f t="shared" si="891"/>
        <v>0.01</v>
      </c>
      <c r="R869" s="248">
        <f>J869*(1+L869)</f>
        <v>19190</v>
      </c>
      <c r="S869" s="248">
        <f t="shared" si="863"/>
        <v>19381.900000000001</v>
      </c>
      <c r="T869" s="248">
        <f t="shared" si="864"/>
        <v>19575.719000000001</v>
      </c>
      <c r="U869" s="248">
        <f t="shared" si="865"/>
        <v>19771.476190000001</v>
      </c>
      <c r="V869" s="248">
        <f t="shared" si="866"/>
        <v>19969.1909519</v>
      </c>
    </row>
    <row r="870" spans="1:22" x14ac:dyDescent="0.2">
      <c r="A870" s="350" t="s">
        <v>2036</v>
      </c>
      <c r="B870" s="350"/>
      <c r="C870" s="350"/>
      <c r="D870" s="102">
        <f t="shared" ref="D870:H870" si="892">SUM(D869:D869)</f>
        <v>15000</v>
      </c>
      <c r="E870" s="102">
        <f t="shared" si="892"/>
        <v>15000</v>
      </c>
      <c r="F870" s="102">
        <f t="shared" si="892"/>
        <v>15000</v>
      </c>
      <c r="G870" s="102">
        <f t="shared" si="892"/>
        <v>15000</v>
      </c>
      <c r="H870" s="102">
        <f t="shared" si="892"/>
        <v>15000</v>
      </c>
      <c r="I870" s="102">
        <f t="shared" ref="I870:J870" si="893">SUM(I869:I869)</f>
        <v>15000</v>
      </c>
      <c r="J870" s="102">
        <f t="shared" si="893"/>
        <v>19000</v>
      </c>
      <c r="K870" s="96"/>
      <c r="L870" s="97"/>
      <c r="M870" s="97"/>
      <c r="N870" s="97"/>
      <c r="O870" s="97"/>
      <c r="P870" s="97"/>
      <c r="R870" s="102">
        <f t="shared" ref="R870:V870" si="894">SUM(R869:R869)</f>
        <v>19190</v>
      </c>
      <c r="S870" s="102">
        <f t="shared" si="894"/>
        <v>19381.900000000001</v>
      </c>
      <c r="T870" s="102">
        <f t="shared" si="894"/>
        <v>19575.719000000001</v>
      </c>
      <c r="U870" s="102">
        <f t="shared" si="894"/>
        <v>19771.476190000001</v>
      </c>
      <c r="V870" s="102">
        <f t="shared" si="894"/>
        <v>19969.1909519</v>
      </c>
    </row>
    <row r="871" spans="1:22" x14ac:dyDescent="0.2">
      <c r="A871" s="352" t="s">
        <v>609</v>
      </c>
      <c r="B871" s="352"/>
      <c r="C871" s="352"/>
      <c r="D871" s="103">
        <f t="shared" ref="D871:H871" si="895">D831+D843+D847+D862+D867+D870</f>
        <v>860217.54</v>
      </c>
      <c r="E871" s="103">
        <f t="shared" si="895"/>
        <v>696307.08</v>
      </c>
      <c r="F871" s="103">
        <f t="shared" si="895"/>
        <v>1479527.8299999998</v>
      </c>
      <c r="G871" s="103">
        <f t="shared" si="895"/>
        <v>1398729.3200000003</v>
      </c>
      <c r="H871" s="103">
        <f t="shared" si="895"/>
        <v>1470480</v>
      </c>
      <c r="I871" s="103">
        <f t="shared" ref="I871:J871" si="896">I831+I843+I847+I862+I867+I870</f>
        <v>1526464</v>
      </c>
      <c r="J871" s="103">
        <f t="shared" si="896"/>
        <v>1645840</v>
      </c>
      <c r="K871" s="96"/>
      <c r="L871" s="97"/>
      <c r="M871" s="97"/>
      <c r="N871" s="97"/>
      <c r="O871" s="97"/>
      <c r="P871" s="97"/>
      <c r="R871" s="103">
        <f t="shared" ref="R871:V871" si="897">R831+R843+R847+R862+R867+R870</f>
        <v>1688864.68</v>
      </c>
      <c r="S871" s="103">
        <f t="shared" si="897"/>
        <v>1733305.1699999997</v>
      </c>
      <c r="T871" s="103">
        <f t="shared" si="897"/>
        <v>1779214.6849960005</v>
      </c>
      <c r="U871" s="103">
        <f t="shared" si="897"/>
        <v>1826648.6245160401</v>
      </c>
      <c r="V871" s="103">
        <f t="shared" si="897"/>
        <v>1875664.6681942474</v>
      </c>
    </row>
    <row r="872" spans="1:22" ht="15" x14ac:dyDescent="0.25">
      <c r="A872" s="351" t="s">
        <v>2231</v>
      </c>
      <c r="B872" s="351"/>
      <c r="C872" s="351"/>
      <c r="I872" s="248"/>
      <c r="J872" s="248"/>
      <c r="K872" s="96"/>
      <c r="L872" s="97"/>
      <c r="M872" s="97"/>
      <c r="N872" s="97"/>
      <c r="O872" s="97"/>
      <c r="P872" s="97"/>
      <c r="R872" s="248"/>
      <c r="S872" s="248"/>
      <c r="T872" s="248"/>
      <c r="U872" s="248"/>
      <c r="V872" s="248"/>
    </row>
    <row r="873" spans="1:22" ht="15" x14ac:dyDescent="0.25">
      <c r="A873" s="348" t="s">
        <v>2024</v>
      </c>
      <c r="B873" s="348"/>
      <c r="C873" s="348"/>
      <c r="I873" s="248"/>
      <c r="J873" s="248"/>
      <c r="K873" s="96"/>
      <c r="L873" s="97"/>
      <c r="M873" s="97"/>
      <c r="N873" s="97"/>
      <c r="O873" s="97"/>
      <c r="P873" s="97"/>
      <c r="R873" s="248"/>
      <c r="S873" s="248"/>
      <c r="T873" s="248"/>
      <c r="U873" s="248"/>
      <c r="V873" s="248"/>
    </row>
    <row r="874" spans="1:22" ht="15" x14ac:dyDescent="0.25">
      <c r="B874" s="77" t="s">
        <v>2495</v>
      </c>
      <c r="C874" s="77" t="s">
        <v>1883</v>
      </c>
      <c r="D874" s="79">
        <v>0</v>
      </c>
      <c r="E874" s="79">
        <v>0</v>
      </c>
      <c r="F874" s="79">
        <v>0</v>
      </c>
      <c r="G874" s="79">
        <v>525.9</v>
      </c>
      <c r="H874" s="79">
        <v>0</v>
      </c>
      <c r="I874" s="248"/>
      <c r="J874" s="248"/>
      <c r="K874" s="96"/>
      <c r="L874" s="97"/>
      <c r="M874" s="97"/>
      <c r="N874" s="97"/>
      <c r="O874" s="97"/>
      <c r="P874" s="97"/>
      <c r="R874" s="248"/>
      <c r="S874" s="248"/>
      <c r="T874" s="248"/>
      <c r="U874" s="248"/>
      <c r="V874" s="248"/>
    </row>
    <row r="875" spans="1:22" ht="15" x14ac:dyDescent="0.25">
      <c r="B875" s="77" t="s">
        <v>2232</v>
      </c>
      <c r="C875" s="77" t="s">
        <v>286</v>
      </c>
      <c r="D875" s="79">
        <v>0</v>
      </c>
      <c r="E875" s="79">
        <v>0</v>
      </c>
      <c r="F875" s="79">
        <v>0</v>
      </c>
      <c r="G875" s="79">
        <v>108187.27</v>
      </c>
      <c r="H875" s="79">
        <v>132710</v>
      </c>
      <c r="I875" s="248">
        <v>116586</v>
      </c>
      <c r="J875" s="248">
        <v>137874</v>
      </c>
      <c r="K875" s="96"/>
      <c r="L875" s="97">
        <v>0.03</v>
      </c>
      <c r="M875" s="97">
        <f t="shared" ref="M875:P875" si="898">L875</f>
        <v>0.03</v>
      </c>
      <c r="N875" s="97">
        <f t="shared" si="898"/>
        <v>0.03</v>
      </c>
      <c r="O875" s="97">
        <f t="shared" si="898"/>
        <v>0.03</v>
      </c>
      <c r="P875" s="97">
        <f t="shared" si="898"/>
        <v>0.03</v>
      </c>
      <c r="R875" s="248">
        <f t="shared" ref="R875:R881" si="899">J875*(1+L875)</f>
        <v>142010.22</v>
      </c>
      <c r="S875" s="248">
        <f t="shared" si="863"/>
        <v>146270.52660000001</v>
      </c>
      <c r="T875" s="248">
        <f t="shared" si="864"/>
        <v>150658.64239800003</v>
      </c>
      <c r="U875" s="248">
        <f t="shared" si="865"/>
        <v>155178.40166994004</v>
      </c>
      <c r="V875" s="248">
        <f t="shared" si="866"/>
        <v>159833.75372003825</v>
      </c>
    </row>
    <row r="876" spans="1:22" ht="25.5" x14ac:dyDescent="0.25">
      <c r="B876" s="77" t="s">
        <v>2496</v>
      </c>
      <c r="C876" s="77" t="s">
        <v>308</v>
      </c>
      <c r="D876" s="79">
        <v>0</v>
      </c>
      <c r="E876" s="79">
        <v>0</v>
      </c>
      <c r="F876" s="79">
        <v>0</v>
      </c>
      <c r="G876" s="79">
        <v>0</v>
      </c>
      <c r="H876" s="79">
        <v>240</v>
      </c>
      <c r="I876" s="248">
        <v>0</v>
      </c>
      <c r="J876" s="248">
        <v>0</v>
      </c>
      <c r="K876" s="96"/>
      <c r="L876" s="97">
        <v>0.01</v>
      </c>
      <c r="M876" s="97">
        <f t="shared" ref="M876:P876" si="900">L876</f>
        <v>0.01</v>
      </c>
      <c r="N876" s="97">
        <f t="shared" si="900"/>
        <v>0.01</v>
      </c>
      <c r="O876" s="97">
        <f t="shared" si="900"/>
        <v>0.01</v>
      </c>
      <c r="P876" s="97">
        <f t="shared" si="900"/>
        <v>0.01</v>
      </c>
      <c r="R876" s="248">
        <f t="shared" si="899"/>
        <v>0</v>
      </c>
      <c r="S876" s="248">
        <f t="shared" si="863"/>
        <v>0</v>
      </c>
      <c r="T876" s="248">
        <f t="shared" si="864"/>
        <v>0</v>
      </c>
      <c r="U876" s="248">
        <f t="shared" si="865"/>
        <v>0</v>
      </c>
      <c r="V876" s="248">
        <f t="shared" si="866"/>
        <v>0</v>
      </c>
    </row>
    <row r="877" spans="1:22" ht="15" x14ac:dyDescent="0.25">
      <c r="B877" s="77" t="s">
        <v>2233</v>
      </c>
      <c r="C877" s="77" t="s">
        <v>312</v>
      </c>
      <c r="D877" s="79">
        <v>0</v>
      </c>
      <c r="E877" s="79">
        <v>0</v>
      </c>
      <c r="F877" s="79">
        <v>0</v>
      </c>
      <c r="G877" s="79">
        <v>974</v>
      </c>
      <c r="H877" s="79">
        <v>0</v>
      </c>
      <c r="I877" s="248">
        <v>216</v>
      </c>
      <c r="J877" s="248">
        <v>0</v>
      </c>
      <c r="K877" s="96"/>
      <c r="L877" s="97">
        <v>0.01</v>
      </c>
      <c r="M877" s="97">
        <f t="shared" ref="M877:P877" si="901">L877</f>
        <v>0.01</v>
      </c>
      <c r="N877" s="97">
        <f t="shared" si="901"/>
        <v>0.01</v>
      </c>
      <c r="O877" s="97">
        <f t="shared" si="901"/>
        <v>0.01</v>
      </c>
      <c r="P877" s="97">
        <f t="shared" si="901"/>
        <v>0.01</v>
      </c>
      <c r="R877" s="248">
        <f t="shared" si="899"/>
        <v>0</v>
      </c>
      <c r="S877" s="248">
        <f t="shared" si="863"/>
        <v>0</v>
      </c>
      <c r="T877" s="248">
        <f t="shared" si="864"/>
        <v>0</v>
      </c>
      <c r="U877" s="248">
        <f t="shared" si="865"/>
        <v>0</v>
      </c>
      <c r="V877" s="248">
        <f t="shared" si="866"/>
        <v>0</v>
      </c>
    </row>
    <row r="878" spans="1:22" ht="15" x14ac:dyDescent="0.25">
      <c r="B878" s="77" t="s">
        <v>2234</v>
      </c>
      <c r="C878" s="77" t="s">
        <v>314</v>
      </c>
      <c r="D878" s="79">
        <v>0</v>
      </c>
      <c r="E878" s="79">
        <v>0</v>
      </c>
      <c r="F878" s="79">
        <v>0</v>
      </c>
      <c r="G878" s="79">
        <v>606.69000000000005</v>
      </c>
      <c r="H878" s="79">
        <v>1105</v>
      </c>
      <c r="I878" s="248">
        <v>907</v>
      </c>
      <c r="J878" s="248">
        <v>1226</v>
      </c>
      <c r="K878" s="96"/>
      <c r="L878" s="97">
        <v>0.01</v>
      </c>
      <c r="M878" s="97">
        <f t="shared" ref="M878:P878" si="902">L878</f>
        <v>0.01</v>
      </c>
      <c r="N878" s="97">
        <f t="shared" si="902"/>
        <v>0.01</v>
      </c>
      <c r="O878" s="97">
        <f t="shared" si="902"/>
        <v>0.01</v>
      </c>
      <c r="P878" s="97">
        <f t="shared" si="902"/>
        <v>0.01</v>
      </c>
      <c r="R878" s="248">
        <f t="shared" si="899"/>
        <v>1238.26</v>
      </c>
      <c r="S878" s="248">
        <f t="shared" si="863"/>
        <v>1250.6425999999999</v>
      </c>
      <c r="T878" s="248">
        <f t="shared" si="864"/>
        <v>1263.1490259999998</v>
      </c>
      <c r="U878" s="248">
        <f t="shared" si="865"/>
        <v>1275.7805162599998</v>
      </c>
      <c r="V878" s="248">
        <f t="shared" si="866"/>
        <v>1288.5383214225999</v>
      </c>
    </row>
    <row r="879" spans="1:22" ht="15" x14ac:dyDescent="0.25">
      <c r="B879" s="77" t="s">
        <v>2235</v>
      </c>
      <c r="C879" s="77" t="s">
        <v>316</v>
      </c>
      <c r="D879" s="79">
        <v>0</v>
      </c>
      <c r="E879" s="79">
        <v>0</v>
      </c>
      <c r="F879" s="79">
        <v>0</v>
      </c>
      <c r="G879" s="79">
        <v>1054.46</v>
      </c>
      <c r="H879" s="79">
        <v>1995</v>
      </c>
      <c r="I879" s="248">
        <v>62</v>
      </c>
      <c r="J879" s="248">
        <v>2047</v>
      </c>
      <c r="K879" s="96"/>
      <c r="L879" s="97">
        <v>0.01</v>
      </c>
      <c r="M879" s="97">
        <f t="shared" ref="M879:P879" si="903">L879</f>
        <v>0.01</v>
      </c>
      <c r="N879" s="97">
        <f t="shared" si="903"/>
        <v>0.01</v>
      </c>
      <c r="O879" s="97">
        <f t="shared" si="903"/>
        <v>0.01</v>
      </c>
      <c r="P879" s="97">
        <f t="shared" si="903"/>
        <v>0.01</v>
      </c>
      <c r="R879" s="248">
        <f t="shared" si="899"/>
        <v>2067.4699999999998</v>
      </c>
      <c r="S879" s="248">
        <f t="shared" si="863"/>
        <v>2088.1446999999998</v>
      </c>
      <c r="T879" s="248">
        <f t="shared" si="864"/>
        <v>2109.026147</v>
      </c>
      <c r="U879" s="248">
        <f t="shared" si="865"/>
        <v>2130.1164084699999</v>
      </c>
      <c r="V879" s="248">
        <f t="shared" si="866"/>
        <v>2151.4175725546997</v>
      </c>
    </row>
    <row r="880" spans="1:22" ht="15" x14ac:dyDescent="0.25">
      <c r="B880" s="77" t="s">
        <v>2236</v>
      </c>
      <c r="C880" s="77" t="s">
        <v>2026</v>
      </c>
      <c r="D880" s="79">
        <v>0</v>
      </c>
      <c r="E880" s="79">
        <v>0</v>
      </c>
      <c r="F880" s="79">
        <v>0</v>
      </c>
      <c r="G880" s="79">
        <v>1576.28</v>
      </c>
      <c r="H880" s="79">
        <v>1945</v>
      </c>
      <c r="I880" s="248">
        <v>1708</v>
      </c>
      <c r="J880" s="248">
        <v>1999</v>
      </c>
      <c r="K880" s="96"/>
      <c r="L880" s="97">
        <v>0.01</v>
      </c>
      <c r="M880" s="97">
        <f t="shared" ref="M880:P880" si="904">L880</f>
        <v>0.01</v>
      </c>
      <c r="N880" s="97">
        <f t="shared" si="904"/>
        <v>0.01</v>
      </c>
      <c r="O880" s="97">
        <f t="shared" si="904"/>
        <v>0.01</v>
      </c>
      <c r="P880" s="97">
        <f t="shared" si="904"/>
        <v>0.01</v>
      </c>
      <c r="R880" s="248">
        <f t="shared" si="899"/>
        <v>2018.99</v>
      </c>
      <c r="S880" s="248">
        <f t="shared" si="863"/>
        <v>2039.1799000000001</v>
      </c>
      <c r="T880" s="248">
        <f t="shared" si="864"/>
        <v>2059.5716990000001</v>
      </c>
      <c r="U880" s="248">
        <f t="shared" si="865"/>
        <v>2080.1674159899999</v>
      </c>
      <c r="V880" s="248">
        <f t="shared" si="866"/>
        <v>2100.9690901498998</v>
      </c>
    </row>
    <row r="881" spans="1:22" ht="15" x14ac:dyDescent="0.25">
      <c r="B881" s="77" t="s">
        <v>2497</v>
      </c>
      <c r="C881" s="77" t="s">
        <v>321</v>
      </c>
      <c r="D881" s="79">
        <v>0</v>
      </c>
      <c r="E881" s="79">
        <v>0</v>
      </c>
      <c r="F881" s="79">
        <v>0</v>
      </c>
      <c r="G881" s="79">
        <v>0</v>
      </c>
      <c r="H881" s="79">
        <v>35</v>
      </c>
      <c r="I881" s="248">
        <v>0</v>
      </c>
      <c r="J881" s="248">
        <v>214</v>
      </c>
      <c r="K881" s="96"/>
      <c r="L881" s="97">
        <v>0.01</v>
      </c>
      <c r="M881" s="97">
        <f t="shared" ref="M881:P881" si="905">L881</f>
        <v>0.01</v>
      </c>
      <c r="N881" s="97">
        <f t="shared" si="905"/>
        <v>0.01</v>
      </c>
      <c r="O881" s="97">
        <f t="shared" si="905"/>
        <v>0.01</v>
      </c>
      <c r="P881" s="97">
        <f t="shared" si="905"/>
        <v>0.01</v>
      </c>
      <c r="R881" s="248">
        <f t="shared" si="899"/>
        <v>216.14000000000001</v>
      </c>
      <c r="S881" s="248">
        <f t="shared" si="863"/>
        <v>218.30140000000003</v>
      </c>
      <c r="T881" s="248">
        <f t="shared" si="864"/>
        <v>220.48441400000004</v>
      </c>
      <c r="U881" s="248">
        <f t="shared" si="865"/>
        <v>222.68925814000005</v>
      </c>
      <c r="V881" s="248">
        <f t="shared" si="866"/>
        <v>224.91615072140004</v>
      </c>
    </row>
    <row r="882" spans="1:22" x14ac:dyDescent="0.2">
      <c r="A882" s="350" t="s">
        <v>2027</v>
      </c>
      <c r="B882" s="350"/>
      <c r="C882" s="350"/>
      <c r="D882" s="102">
        <f t="shared" ref="D882:J882" si="906">SUM(D874:D881)</f>
        <v>0</v>
      </c>
      <c r="E882" s="102">
        <f t="shared" si="906"/>
        <v>0</v>
      </c>
      <c r="F882" s="102">
        <f t="shared" si="906"/>
        <v>0</v>
      </c>
      <c r="G882" s="102">
        <f t="shared" si="906"/>
        <v>112924.6</v>
      </c>
      <c r="H882" s="102">
        <f t="shared" si="906"/>
        <v>138030</v>
      </c>
      <c r="I882" s="102">
        <f t="shared" si="906"/>
        <v>119479</v>
      </c>
      <c r="J882" s="102">
        <f t="shared" si="906"/>
        <v>143360</v>
      </c>
      <c r="L882" s="97"/>
      <c r="M882" s="97"/>
      <c r="N882" s="97"/>
      <c r="O882" s="97"/>
      <c r="P882" s="97"/>
      <c r="R882" s="102">
        <f t="shared" ref="R882:V882" si="907">SUM(R874:R881)</f>
        <v>147551.08000000002</v>
      </c>
      <c r="S882" s="102">
        <f t="shared" si="907"/>
        <v>151866.79519999999</v>
      </c>
      <c r="T882" s="102">
        <f t="shared" si="907"/>
        <v>156310.87368400002</v>
      </c>
      <c r="U882" s="102">
        <f t="shared" si="907"/>
        <v>160887.15526880004</v>
      </c>
      <c r="V882" s="102">
        <f t="shared" si="907"/>
        <v>165599.59485488685</v>
      </c>
    </row>
    <row r="883" spans="1:22" ht="15" x14ac:dyDescent="0.25">
      <c r="A883" s="348" t="s">
        <v>2020</v>
      </c>
      <c r="B883" s="348"/>
      <c r="C883" s="348"/>
      <c r="I883" s="248"/>
      <c r="J883" s="248"/>
      <c r="K883" s="96"/>
      <c r="L883" s="97"/>
      <c r="M883" s="97"/>
      <c r="N883" s="97"/>
      <c r="O883" s="97"/>
      <c r="P883" s="97"/>
      <c r="R883" s="248"/>
      <c r="S883" s="248"/>
      <c r="T883" s="248"/>
      <c r="U883" s="248"/>
      <c r="V883" s="248"/>
    </row>
    <row r="884" spans="1:22" ht="15" x14ac:dyDescent="0.25">
      <c r="B884" s="77" t="s">
        <v>2237</v>
      </c>
      <c r="C884" s="77" t="s">
        <v>420</v>
      </c>
      <c r="D884" s="79">
        <v>0</v>
      </c>
      <c r="E884" s="79">
        <v>0</v>
      </c>
      <c r="F884" s="79">
        <v>0</v>
      </c>
      <c r="G884" s="79">
        <v>0</v>
      </c>
      <c r="H884" s="79">
        <v>600</v>
      </c>
      <c r="I884" s="248">
        <v>504</v>
      </c>
      <c r="J884" s="248">
        <v>600</v>
      </c>
      <c r="K884" s="96"/>
      <c r="L884" s="97">
        <v>0.01</v>
      </c>
      <c r="M884" s="97">
        <f t="shared" ref="M884:P884" si="908">L884</f>
        <v>0.01</v>
      </c>
      <c r="N884" s="97">
        <f t="shared" si="908"/>
        <v>0.01</v>
      </c>
      <c r="O884" s="97">
        <f t="shared" si="908"/>
        <v>0.01</v>
      </c>
      <c r="P884" s="97">
        <f t="shared" si="908"/>
        <v>0.01</v>
      </c>
      <c r="R884" s="248">
        <f>J884*(1+L884)</f>
        <v>606</v>
      </c>
      <c r="S884" s="248">
        <f t="shared" si="863"/>
        <v>612.06000000000006</v>
      </c>
      <c r="T884" s="248">
        <f t="shared" si="864"/>
        <v>618.18060000000003</v>
      </c>
      <c r="U884" s="248">
        <f t="shared" si="865"/>
        <v>624.36240600000008</v>
      </c>
      <c r="V884" s="248">
        <f t="shared" si="866"/>
        <v>630.60603006000008</v>
      </c>
    </row>
    <row r="885" spans="1:22" ht="15" x14ac:dyDescent="0.25">
      <c r="B885" s="77" t="s">
        <v>2238</v>
      </c>
      <c r="C885" s="77" t="s">
        <v>330</v>
      </c>
      <c r="D885" s="79">
        <v>0</v>
      </c>
      <c r="E885" s="79">
        <v>0</v>
      </c>
      <c r="F885" s="79">
        <v>0</v>
      </c>
      <c r="G885" s="79">
        <v>0</v>
      </c>
      <c r="H885" s="79">
        <v>200</v>
      </c>
      <c r="I885" s="248">
        <v>156</v>
      </c>
      <c r="J885" s="248">
        <v>200</v>
      </c>
      <c r="K885" s="96"/>
      <c r="L885" s="97">
        <v>0.01</v>
      </c>
      <c r="M885" s="97">
        <f t="shared" ref="M885:P885" si="909">L885</f>
        <v>0.01</v>
      </c>
      <c r="N885" s="97">
        <f t="shared" si="909"/>
        <v>0.01</v>
      </c>
      <c r="O885" s="97">
        <f t="shared" si="909"/>
        <v>0.01</v>
      </c>
      <c r="P885" s="97">
        <f t="shared" si="909"/>
        <v>0.01</v>
      </c>
      <c r="R885" s="248">
        <f>J885*(1+L885)</f>
        <v>202</v>
      </c>
      <c r="S885" s="248">
        <f t="shared" si="863"/>
        <v>204.02</v>
      </c>
      <c r="T885" s="248">
        <f t="shared" si="864"/>
        <v>206.06020000000001</v>
      </c>
      <c r="U885" s="248">
        <f t="shared" si="865"/>
        <v>208.120802</v>
      </c>
      <c r="V885" s="248">
        <f t="shared" si="866"/>
        <v>210.20201001999999</v>
      </c>
    </row>
    <row r="886" spans="1:22" x14ac:dyDescent="0.2">
      <c r="A886" s="350" t="s">
        <v>2021</v>
      </c>
      <c r="B886" s="350"/>
      <c r="C886" s="350"/>
      <c r="D886" s="102">
        <f t="shared" ref="D886:H886" si="910">SUM(D884:D885)</f>
        <v>0</v>
      </c>
      <c r="E886" s="102">
        <f t="shared" si="910"/>
        <v>0</v>
      </c>
      <c r="F886" s="102">
        <f t="shared" si="910"/>
        <v>0</v>
      </c>
      <c r="G886" s="102">
        <f t="shared" si="910"/>
        <v>0</v>
      </c>
      <c r="H886" s="102">
        <f t="shared" si="910"/>
        <v>800</v>
      </c>
      <c r="I886" s="102">
        <f t="shared" ref="I886:J886" si="911">SUM(I884:I885)</f>
        <v>660</v>
      </c>
      <c r="J886" s="102">
        <f t="shared" si="911"/>
        <v>800</v>
      </c>
      <c r="K886" s="96"/>
      <c r="L886" s="97"/>
      <c r="M886" s="97"/>
      <c r="N886" s="97"/>
      <c r="O886" s="97"/>
      <c r="P886" s="97"/>
      <c r="R886" s="102">
        <f t="shared" ref="R886:V886" si="912">SUM(R884:R885)</f>
        <v>808</v>
      </c>
      <c r="S886" s="102">
        <f t="shared" si="912"/>
        <v>816.08</v>
      </c>
      <c r="T886" s="102">
        <f t="shared" si="912"/>
        <v>824.24080000000004</v>
      </c>
      <c r="U886" s="102">
        <f t="shared" si="912"/>
        <v>832.4832080000001</v>
      </c>
      <c r="V886" s="102">
        <f t="shared" si="912"/>
        <v>840.80804008000007</v>
      </c>
    </row>
    <row r="887" spans="1:22" x14ac:dyDescent="0.2">
      <c r="A887" s="352" t="s">
        <v>2239</v>
      </c>
      <c r="B887" s="352"/>
      <c r="C887" s="352"/>
      <c r="D887" s="103">
        <f t="shared" ref="D887:H887" si="913">D882+D886</f>
        <v>0</v>
      </c>
      <c r="E887" s="103">
        <f t="shared" si="913"/>
        <v>0</v>
      </c>
      <c r="F887" s="103">
        <f t="shared" si="913"/>
        <v>0</v>
      </c>
      <c r="G887" s="103">
        <f t="shared" si="913"/>
        <v>112924.6</v>
      </c>
      <c r="H887" s="103">
        <f t="shared" si="913"/>
        <v>138830</v>
      </c>
      <c r="I887" s="103">
        <f t="shared" ref="I887:J887" si="914">I882+I886</f>
        <v>120139</v>
      </c>
      <c r="J887" s="103">
        <f t="shared" si="914"/>
        <v>144160</v>
      </c>
      <c r="L887" s="97"/>
      <c r="M887" s="97"/>
      <c r="N887" s="97"/>
      <c r="O887" s="97"/>
      <c r="P887" s="97"/>
      <c r="R887" s="103">
        <f t="shared" ref="R887:V887" si="915">R882+R886</f>
        <v>148359.08000000002</v>
      </c>
      <c r="S887" s="103">
        <f t="shared" si="915"/>
        <v>152682.87519999998</v>
      </c>
      <c r="T887" s="103">
        <f t="shared" si="915"/>
        <v>157135.11448400002</v>
      </c>
      <c r="U887" s="103">
        <f t="shared" si="915"/>
        <v>161719.63847680003</v>
      </c>
      <c r="V887" s="103">
        <f t="shared" si="915"/>
        <v>166440.40289496686</v>
      </c>
    </row>
    <row r="888" spans="1:22" ht="15" x14ac:dyDescent="0.25">
      <c r="A888" s="351" t="s">
        <v>963</v>
      </c>
      <c r="B888" s="351"/>
      <c r="C888" s="351"/>
      <c r="I888" s="248"/>
      <c r="J888" s="248"/>
      <c r="K888" s="96"/>
      <c r="L888" s="97"/>
      <c r="M888" s="97"/>
      <c r="N888" s="97"/>
      <c r="O888" s="97"/>
      <c r="P888" s="97"/>
      <c r="R888" s="248"/>
      <c r="S888" s="248"/>
      <c r="T888" s="248"/>
      <c r="U888" s="248"/>
      <c r="V888" s="248"/>
    </row>
    <row r="889" spans="1:22" ht="15" x14ac:dyDescent="0.25">
      <c r="A889" s="348" t="s">
        <v>2024</v>
      </c>
      <c r="B889" s="348"/>
      <c r="C889" s="348"/>
      <c r="I889" s="248"/>
      <c r="J889" s="248"/>
      <c r="K889" s="96"/>
      <c r="L889" s="97"/>
      <c r="M889" s="97"/>
      <c r="N889" s="97"/>
      <c r="O889" s="97"/>
      <c r="P889" s="97"/>
      <c r="R889" s="248"/>
      <c r="S889" s="248"/>
      <c r="T889" s="248"/>
      <c r="U889" s="248"/>
      <c r="V889" s="248"/>
    </row>
    <row r="890" spans="1:22" ht="15" x14ac:dyDescent="0.25">
      <c r="B890" s="77" t="s">
        <v>2105</v>
      </c>
      <c r="C890" s="77" t="s">
        <v>1883</v>
      </c>
      <c r="D890" s="79">
        <v>0</v>
      </c>
      <c r="E890" s="79">
        <v>0</v>
      </c>
      <c r="F890" s="79">
        <v>1944.25</v>
      </c>
      <c r="G890" s="79">
        <v>0</v>
      </c>
      <c r="H890" s="79">
        <v>0</v>
      </c>
      <c r="I890" s="248"/>
      <c r="J890" s="248"/>
      <c r="K890" s="96"/>
      <c r="L890" s="97"/>
      <c r="M890" s="97"/>
      <c r="N890" s="97"/>
      <c r="O890" s="97"/>
      <c r="P890" s="97"/>
      <c r="R890" s="248"/>
      <c r="S890" s="248"/>
      <c r="T890" s="248"/>
      <c r="U890" s="248"/>
      <c r="V890" s="248"/>
    </row>
    <row r="891" spans="1:22" ht="15" x14ac:dyDescent="0.25">
      <c r="B891" s="77" t="s">
        <v>964</v>
      </c>
      <c r="C891" s="77" t="s">
        <v>286</v>
      </c>
      <c r="D891" s="79">
        <v>239755.45</v>
      </c>
      <c r="E891" s="79">
        <v>274352.15000000002</v>
      </c>
      <c r="F891" s="79">
        <v>238615.97</v>
      </c>
      <c r="G891" s="79">
        <v>236869.94</v>
      </c>
      <c r="H891" s="79">
        <v>246930</v>
      </c>
      <c r="I891" s="248">
        <v>215914</v>
      </c>
      <c r="J891" s="248">
        <v>241492</v>
      </c>
      <c r="L891" s="97">
        <v>0.03</v>
      </c>
      <c r="M891" s="97">
        <f t="shared" ref="M891:P894" si="916">L891</f>
        <v>0.03</v>
      </c>
      <c r="N891" s="97">
        <f t="shared" si="916"/>
        <v>0.03</v>
      </c>
      <c r="O891" s="97">
        <f t="shared" si="916"/>
        <v>0.03</v>
      </c>
      <c r="P891" s="97">
        <f t="shared" si="916"/>
        <v>0.03</v>
      </c>
      <c r="R891" s="248">
        <f t="shared" ref="R891:R909" si="917">J891*(1+L891)</f>
        <v>248736.76</v>
      </c>
      <c r="S891" s="248">
        <f t="shared" si="863"/>
        <v>256198.8628</v>
      </c>
      <c r="T891" s="248">
        <f t="shared" si="864"/>
        <v>263884.82868400001</v>
      </c>
      <c r="U891" s="248">
        <f t="shared" si="865"/>
        <v>271801.37354452</v>
      </c>
      <c r="V891" s="248">
        <f t="shared" si="866"/>
        <v>279955.41475085559</v>
      </c>
    </row>
    <row r="892" spans="1:22" ht="15" x14ac:dyDescent="0.25">
      <c r="B892" s="77" t="s">
        <v>965</v>
      </c>
      <c r="C892" s="77" t="s">
        <v>292</v>
      </c>
      <c r="D892" s="79">
        <v>2748.68</v>
      </c>
      <c r="E892" s="79">
        <v>3365.03</v>
      </c>
      <c r="F892" s="79">
        <v>2984.08</v>
      </c>
      <c r="G892" s="79">
        <v>2326.16</v>
      </c>
      <c r="H892" s="79">
        <v>1500</v>
      </c>
      <c r="I892" s="248">
        <v>0</v>
      </c>
      <c r="J892" s="248">
        <v>0</v>
      </c>
      <c r="L892" s="97">
        <v>0</v>
      </c>
      <c r="M892" s="97">
        <v>0</v>
      </c>
      <c r="N892" s="97">
        <v>0</v>
      </c>
      <c r="O892" s="97">
        <f t="shared" si="916"/>
        <v>0</v>
      </c>
      <c r="P892" s="97">
        <f t="shared" si="916"/>
        <v>0</v>
      </c>
      <c r="R892" s="248">
        <f t="shared" si="917"/>
        <v>0</v>
      </c>
      <c r="S892" s="248">
        <f t="shared" si="863"/>
        <v>0</v>
      </c>
      <c r="T892" s="248">
        <f t="shared" si="864"/>
        <v>0</v>
      </c>
      <c r="U892" s="248">
        <f t="shared" si="865"/>
        <v>0</v>
      </c>
      <c r="V892" s="248">
        <f t="shared" si="866"/>
        <v>0</v>
      </c>
    </row>
    <row r="893" spans="1:22" ht="15" x14ac:dyDescent="0.25">
      <c r="B893" s="77" t="s">
        <v>966</v>
      </c>
      <c r="C893" s="77" t="s">
        <v>713</v>
      </c>
      <c r="D893" s="79">
        <v>7821.43</v>
      </c>
      <c r="E893" s="79">
        <v>7842.86</v>
      </c>
      <c r="F893" s="79">
        <v>7821.43</v>
      </c>
      <c r="G893" s="79">
        <v>7800</v>
      </c>
      <c r="H893" s="79">
        <v>7800</v>
      </c>
      <c r="I893" s="248">
        <v>7821</v>
      </c>
      <c r="J893" s="248">
        <v>7800</v>
      </c>
      <c r="K893" s="96"/>
      <c r="L893" s="97">
        <v>0</v>
      </c>
      <c r="M893" s="97">
        <v>0</v>
      </c>
      <c r="N893" s="97">
        <v>0</v>
      </c>
      <c r="O893" s="97">
        <f t="shared" si="916"/>
        <v>0</v>
      </c>
      <c r="P893" s="97">
        <f t="shared" si="916"/>
        <v>0</v>
      </c>
      <c r="R893" s="248">
        <f t="shared" si="917"/>
        <v>7800</v>
      </c>
      <c r="S893" s="248">
        <f t="shared" si="863"/>
        <v>7800</v>
      </c>
      <c r="T893" s="248">
        <f t="shared" si="864"/>
        <v>7800</v>
      </c>
      <c r="U893" s="248">
        <f t="shared" si="865"/>
        <v>7800</v>
      </c>
      <c r="V893" s="248">
        <f t="shared" si="866"/>
        <v>7800</v>
      </c>
    </row>
    <row r="894" spans="1:22" ht="15" x14ac:dyDescent="0.25">
      <c r="B894" s="77" t="s">
        <v>967</v>
      </c>
      <c r="C894" s="77" t="s">
        <v>968</v>
      </c>
      <c r="D894" s="79">
        <v>601.73</v>
      </c>
      <c r="E894" s="79">
        <v>603.38</v>
      </c>
      <c r="F894" s="79">
        <v>596.78</v>
      </c>
      <c r="G894" s="79">
        <v>324.77</v>
      </c>
      <c r="H894" s="79">
        <v>0</v>
      </c>
      <c r="I894" s="248"/>
      <c r="J894" s="248"/>
      <c r="K894" s="96"/>
      <c r="L894" s="97">
        <v>0</v>
      </c>
      <c r="M894" s="97">
        <v>0</v>
      </c>
      <c r="N894" s="97">
        <v>0</v>
      </c>
      <c r="O894" s="97">
        <f t="shared" si="916"/>
        <v>0</v>
      </c>
      <c r="P894" s="97">
        <f t="shared" si="916"/>
        <v>0</v>
      </c>
      <c r="R894" s="248">
        <f t="shared" si="917"/>
        <v>0</v>
      </c>
      <c r="S894" s="248">
        <f t="shared" si="863"/>
        <v>0</v>
      </c>
      <c r="T894" s="248">
        <f t="shared" si="864"/>
        <v>0</v>
      </c>
      <c r="U894" s="248">
        <f t="shared" si="865"/>
        <v>0</v>
      </c>
      <c r="V894" s="248">
        <f t="shared" si="866"/>
        <v>0</v>
      </c>
    </row>
    <row r="895" spans="1:22" ht="15" x14ac:dyDescent="0.25">
      <c r="B895" s="77" t="s">
        <v>970</v>
      </c>
      <c r="C895" s="77" t="s">
        <v>298</v>
      </c>
      <c r="D895" s="79">
        <v>2955</v>
      </c>
      <c r="E895" s="79">
        <v>2979.16</v>
      </c>
      <c r="F895" s="79">
        <v>2590</v>
      </c>
      <c r="G895" s="79">
        <v>1590.83</v>
      </c>
      <c r="H895" s="79">
        <v>1640</v>
      </c>
      <c r="I895" s="248">
        <v>1435</v>
      </c>
      <c r="J895" s="248">
        <v>255</v>
      </c>
      <c r="K895" s="96"/>
      <c r="L895" s="97">
        <v>0.02</v>
      </c>
      <c r="M895" s="97">
        <f t="shared" ref="M895:P895" si="918">L895</f>
        <v>0.02</v>
      </c>
      <c r="N895" s="97">
        <f t="shared" si="918"/>
        <v>0.02</v>
      </c>
      <c r="O895" s="97">
        <f t="shared" si="918"/>
        <v>0.02</v>
      </c>
      <c r="P895" s="97">
        <f t="shared" si="918"/>
        <v>0.02</v>
      </c>
      <c r="R895" s="248">
        <f t="shared" si="917"/>
        <v>260.10000000000002</v>
      </c>
      <c r="S895" s="248">
        <f t="shared" si="863"/>
        <v>265.30200000000002</v>
      </c>
      <c r="T895" s="248">
        <f t="shared" si="864"/>
        <v>270.60804000000002</v>
      </c>
      <c r="U895" s="248">
        <f t="shared" si="865"/>
        <v>276.0202008</v>
      </c>
      <c r="V895" s="248">
        <f t="shared" si="866"/>
        <v>281.54060481599998</v>
      </c>
    </row>
    <row r="896" spans="1:22" ht="15" x14ac:dyDescent="0.25">
      <c r="B896" s="77" t="s">
        <v>971</v>
      </c>
      <c r="C896" s="77" t="s">
        <v>300</v>
      </c>
      <c r="D896" s="79">
        <v>11478</v>
      </c>
      <c r="E896" s="79">
        <v>11607.01</v>
      </c>
      <c r="F896" s="79">
        <v>12979.6</v>
      </c>
      <c r="G896" s="79">
        <v>20198.62</v>
      </c>
      <c r="H896" s="79">
        <v>16000</v>
      </c>
      <c r="I896" s="248">
        <v>18217</v>
      </c>
      <c r="J896" s="248">
        <v>16000</v>
      </c>
      <c r="K896" s="96"/>
      <c r="L896" s="97">
        <v>0.01</v>
      </c>
      <c r="M896" s="97">
        <f t="shared" ref="M896:P896" si="919">L896</f>
        <v>0.01</v>
      </c>
      <c r="N896" s="97">
        <f t="shared" si="919"/>
        <v>0.01</v>
      </c>
      <c r="O896" s="97">
        <f t="shared" si="919"/>
        <v>0.01</v>
      </c>
      <c r="P896" s="97">
        <f t="shared" si="919"/>
        <v>0.01</v>
      </c>
      <c r="R896" s="248">
        <f t="shared" si="917"/>
        <v>16160</v>
      </c>
      <c r="S896" s="248">
        <f t="shared" si="863"/>
        <v>16321.6</v>
      </c>
      <c r="T896" s="248">
        <f t="shared" si="864"/>
        <v>16484.815999999999</v>
      </c>
      <c r="U896" s="248">
        <f t="shared" si="865"/>
        <v>16649.66416</v>
      </c>
      <c r="V896" s="248">
        <f t="shared" si="866"/>
        <v>16816.160801599999</v>
      </c>
    </row>
    <row r="897" spans="1:22" ht="25.5" x14ac:dyDescent="0.25">
      <c r="B897" s="77" t="s">
        <v>972</v>
      </c>
      <c r="C897" s="77" t="s">
        <v>302</v>
      </c>
      <c r="D897" s="79">
        <v>388.69</v>
      </c>
      <c r="E897" s="79">
        <v>1232.73</v>
      </c>
      <c r="F897" s="79">
        <v>423.98</v>
      </c>
      <c r="G897" s="79">
        <v>369.08</v>
      </c>
      <c r="H897" s="79">
        <v>590</v>
      </c>
      <c r="I897" s="248">
        <v>363</v>
      </c>
      <c r="J897" s="248">
        <v>560</v>
      </c>
      <c r="K897" s="96"/>
      <c r="L897" s="97">
        <v>0.01</v>
      </c>
      <c r="M897" s="97">
        <f t="shared" ref="M897:P897" si="920">L897</f>
        <v>0.01</v>
      </c>
      <c r="N897" s="97">
        <f t="shared" si="920"/>
        <v>0.01</v>
      </c>
      <c r="O897" s="97">
        <f t="shared" si="920"/>
        <v>0.01</v>
      </c>
      <c r="P897" s="97">
        <f t="shared" si="920"/>
        <v>0.01</v>
      </c>
      <c r="R897" s="248">
        <f t="shared" si="917"/>
        <v>565.6</v>
      </c>
      <c r="S897" s="248">
        <f t="shared" si="863"/>
        <v>571.25599999999997</v>
      </c>
      <c r="T897" s="248">
        <f t="shared" si="864"/>
        <v>576.96856000000002</v>
      </c>
      <c r="U897" s="248">
        <f t="shared" si="865"/>
        <v>582.73824560000003</v>
      </c>
      <c r="V897" s="248">
        <f t="shared" si="866"/>
        <v>588.56562805600004</v>
      </c>
    </row>
    <row r="898" spans="1:22" ht="25.5" x14ac:dyDescent="0.25">
      <c r="B898" s="77" t="s">
        <v>973</v>
      </c>
      <c r="C898" s="77" t="s">
        <v>304</v>
      </c>
      <c r="D898" s="79">
        <v>1369.26</v>
      </c>
      <c r="E898" s="79">
        <v>845.36</v>
      </c>
      <c r="F898" s="79">
        <v>1578.96</v>
      </c>
      <c r="G898" s="79">
        <v>1466.01</v>
      </c>
      <c r="H898" s="79">
        <v>1560</v>
      </c>
      <c r="I898" s="248">
        <v>1905</v>
      </c>
      <c r="J898" s="248">
        <v>2128</v>
      </c>
      <c r="K898" s="96"/>
      <c r="L898" s="97">
        <v>0.01</v>
      </c>
      <c r="M898" s="97">
        <f t="shared" ref="M898:P898" si="921">L898</f>
        <v>0.01</v>
      </c>
      <c r="N898" s="97">
        <f t="shared" si="921"/>
        <v>0.01</v>
      </c>
      <c r="O898" s="97">
        <f t="shared" si="921"/>
        <v>0.01</v>
      </c>
      <c r="P898" s="97">
        <f t="shared" si="921"/>
        <v>0.01</v>
      </c>
      <c r="R898" s="248">
        <f t="shared" si="917"/>
        <v>2149.2800000000002</v>
      </c>
      <c r="S898" s="248">
        <f t="shared" si="863"/>
        <v>2170.7728000000002</v>
      </c>
      <c r="T898" s="248">
        <f t="shared" si="864"/>
        <v>2192.480528</v>
      </c>
      <c r="U898" s="248">
        <f t="shared" si="865"/>
        <v>2214.4053332799999</v>
      </c>
      <c r="V898" s="248">
        <f t="shared" si="866"/>
        <v>2236.5493866127999</v>
      </c>
    </row>
    <row r="899" spans="1:22" ht="25.5" x14ac:dyDescent="0.25">
      <c r="B899" s="77" t="s">
        <v>974</v>
      </c>
      <c r="C899" s="77" t="s">
        <v>306</v>
      </c>
      <c r="D899" s="79">
        <v>31327.47</v>
      </c>
      <c r="E899" s="79">
        <v>38036.83</v>
      </c>
      <c r="F899" s="79">
        <v>29704.89</v>
      </c>
      <c r="G899" s="79">
        <v>33286.559999999998</v>
      </c>
      <c r="H899" s="79">
        <v>25300</v>
      </c>
      <c r="I899" s="248">
        <v>30101</v>
      </c>
      <c r="J899" s="248">
        <v>34654</v>
      </c>
      <c r="K899" s="96"/>
      <c r="L899" s="97">
        <v>0.05</v>
      </c>
      <c r="M899" s="97">
        <f t="shared" ref="M899:P899" si="922">L899</f>
        <v>0.05</v>
      </c>
      <c r="N899" s="97">
        <f t="shared" si="922"/>
        <v>0.05</v>
      </c>
      <c r="O899" s="97">
        <f t="shared" si="922"/>
        <v>0.05</v>
      </c>
      <c r="P899" s="97">
        <f t="shared" si="922"/>
        <v>0.05</v>
      </c>
      <c r="R899" s="248">
        <f t="shared" si="917"/>
        <v>36386.700000000004</v>
      </c>
      <c r="S899" s="248">
        <f t="shared" si="863"/>
        <v>38206.035000000003</v>
      </c>
      <c r="T899" s="248">
        <f t="shared" si="864"/>
        <v>40116.336750000002</v>
      </c>
      <c r="U899" s="248">
        <f t="shared" si="865"/>
        <v>42122.153587500005</v>
      </c>
      <c r="V899" s="248">
        <f t="shared" si="866"/>
        <v>44228.261266875008</v>
      </c>
    </row>
    <row r="900" spans="1:22" ht="25.5" x14ac:dyDescent="0.25">
      <c r="B900" s="77" t="s">
        <v>1979</v>
      </c>
      <c r="C900" s="77" t="s">
        <v>1865</v>
      </c>
      <c r="D900" s="79">
        <v>2038.69</v>
      </c>
      <c r="E900" s="79">
        <v>1111.02</v>
      </c>
      <c r="F900" s="79">
        <v>7022.32</v>
      </c>
      <c r="G900" s="79">
        <v>357.14</v>
      </c>
      <c r="H900" s="79">
        <v>3000</v>
      </c>
      <c r="I900" s="248">
        <v>2413</v>
      </c>
      <c r="J900" s="248">
        <v>4000</v>
      </c>
      <c r="L900" s="97">
        <v>0</v>
      </c>
      <c r="M900" s="97">
        <f t="shared" ref="M900:P900" si="923">L900</f>
        <v>0</v>
      </c>
      <c r="N900" s="97">
        <f t="shared" si="923"/>
        <v>0</v>
      </c>
      <c r="O900" s="97">
        <f t="shared" si="923"/>
        <v>0</v>
      </c>
      <c r="P900" s="97">
        <f t="shared" si="923"/>
        <v>0</v>
      </c>
      <c r="R900" s="248">
        <f t="shared" si="917"/>
        <v>4000</v>
      </c>
      <c r="S900" s="248">
        <f t="shared" si="863"/>
        <v>4000</v>
      </c>
      <c r="T900" s="248">
        <f t="shared" si="864"/>
        <v>4000</v>
      </c>
      <c r="U900" s="248">
        <f t="shared" si="865"/>
        <v>4000</v>
      </c>
      <c r="V900" s="248">
        <f t="shared" si="866"/>
        <v>4000</v>
      </c>
    </row>
    <row r="901" spans="1:22" ht="25.5" x14ac:dyDescent="0.25">
      <c r="B901" s="77" t="s">
        <v>975</v>
      </c>
      <c r="C901" s="77" t="s">
        <v>308</v>
      </c>
      <c r="D901" s="79">
        <v>1196.75</v>
      </c>
      <c r="E901" s="79">
        <v>1311.64</v>
      </c>
      <c r="F901" s="79">
        <v>1160.6400000000001</v>
      </c>
      <c r="G901" s="79">
        <v>890.86</v>
      </c>
      <c r="H901" s="79">
        <v>860</v>
      </c>
      <c r="I901" s="248">
        <v>612</v>
      </c>
      <c r="J901" s="248">
        <v>0</v>
      </c>
      <c r="K901" s="96"/>
      <c r="L901" s="97">
        <v>0.01</v>
      </c>
      <c r="M901" s="97">
        <f t="shared" ref="M901:P901" si="924">L901</f>
        <v>0.01</v>
      </c>
      <c r="N901" s="97">
        <f t="shared" si="924"/>
        <v>0.01</v>
      </c>
      <c r="O901" s="97">
        <f t="shared" si="924"/>
        <v>0.01</v>
      </c>
      <c r="P901" s="97">
        <f t="shared" si="924"/>
        <v>0.01</v>
      </c>
      <c r="R901" s="248">
        <f t="shared" si="917"/>
        <v>0</v>
      </c>
      <c r="S901" s="248">
        <f t="shared" si="863"/>
        <v>0</v>
      </c>
      <c r="T901" s="248">
        <f t="shared" si="864"/>
        <v>0</v>
      </c>
      <c r="U901" s="248">
        <f t="shared" si="865"/>
        <v>0</v>
      </c>
      <c r="V901" s="248">
        <f t="shared" si="866"/>
        <v>0</v>
      </c>
    </row>
    <row r="902" spans="1:22" ht="15" x14ac:dyDescent="0.25">
      <c r="B902" s="77" t="s">
        <v>977</v>
      </c>
      <c r="C902" s="77" t="s">
        <v>1899</v>
      </c>
      <c r="D902" s="79">
        <v>23886.85</v>
      </c>
      <c r="E902" s="79">
        <v>27842.880000000001</v>
      </c>
      <c r="F902" s="79">
        <v>37963.910000000003</v>
      </c>
      <c r="G902" s="79">
        <v>44859.44</v>
      </c>
      <c r="H902" s="79">
        <v>45900</v>
      </c>
      <c r="I902" s="248">
        <v>42533</v>
      </c>
      <c r="J902" s="248">
        <v>45442</v>
      </c>
      <c r="K902" s="96"/>
      <c r="L902" s="97">
        <v>0.05</v>
      </c>
      <c r="M902" s="97">
        <f t="shared" ref="M902:P902" si="925">L902</f>
        <v>0.05</v>
      </c>
      <c r="N902" s="97">
        <f t="shared" si="925"/>
        <v>0.05</v>
      </c>
      <c r="O902" s="97">
        <f t="shared" si="925"/>
        <v>0.05</v>
      </c>
      <c r="P902" s="97">
        <f t="shared" si="925"/>
        <v>0.05</v>
      </c>
      <c r="R902" s="248">
        <f t="shared" si="917"/>
        <v>47714.1</v>
      </c>
      <c r="S902" s="248">
        <f t="shared" si="863"/>
        <v>50099.805</v>
      </c>
      <c r="T902" s="248">
        <f t="shared" si="864"/>
        <v>52604.795250000003</v>
      </c>
      <c r="U902" s="248">
        <f t="shared" si="865"/>
        <v>55235.035012500004</v>
      </c>
      <c r="V902" s="248">
        <f t="shared" si="866"/>
        <v>57996.786763125005</v>
      </c>
    </row>
    <row r="903" spans="1:22" ht="15" x14ac:dyDescent="0.25">
      <c r="B903" s="77" t="s">
        <v>978</v>
      </c>
      <c r="C903" s="77" t="s">
        <v>312</v>
      </c>
      <c r="D903" s="79">
        <v>2016</v>
      </c>
      <c r="E903" s="79">
        <v>353</v>
      </c>
      <c r="F903" s="79">
        <v>275</v>
      </c>
      <c r="G903" s="79">
        <v>338</v>
      </c>
      <c r="H903" s="79">
        <v>0</v>
      </c>
      <c r="I903" s="248">
        <v>216</v>
      </c>
      <c r="J903" s="248">
        <v>0</v>
      </c>
      <c r="K903" s="96"/>
      <c r="L903" s="97">
        <v>0.01</v>
      </c>
      <c r="M903" s="97">
        <f t="shared" ref="M903:P903" si="926">L903</f>
        <v>0.01</v>
      </c>
      <c r="N903" s="97">
        <f t="shared" si="926"/>
        <v>0.01</v>
      </c>
      <c r="O903" s="97">
        <f t="shared" si="926"/>
        <v>0.01</v>
      </c>
      <c r="P903" s="97">
        <f t="shared" si="926"/>
        <v>0.01</v>
      </c>
      <c r="R903" s="248">
        <f t="shared" si="917"/>
        <v>0</v>
      </c>
      <c r="S903" s="248">
        <f t="shared" si="863"/>
        <v>0</v>
      </c>
      <c r="T903" s="248">
        <f t="shared" si="864"/>
        <v>0</v>
      </c>
      <c r="U903" s="248">
        <f t="shared" si="865"/>
        <v>0</v>
      </c>
      <c r="V903" s="248">
        <f t="shared" si="866"/>
        <v>0</v>
      </c>
    </row>
    <row r="904" spans="1:22" ht="15" x14ac:dyDescent="0.25">
      <c r="B904" s="77" t="s">
        <v>979</v>
      </c>
      <c r="C904" s="77" t="s">
        <v>314</v>
      </c>
      <c r="D904" s="79">
        <v>5127.28</v>
      </c>
      <c r="E904" s="79">
        <v>4335.6499999999996</v>
      </c>
      <c r="F904" s="79">
        <v>3724.06</v>
      </c>
      <c r="G904" s="79">
        <v>3276.05</v>
      </c>
      <c r="H904" s="79">
        <v>4060</v>
      </c>
      <c r="I904" s="248">
        <v>5187</v>
      </c>
      <c r="J904" s="248">
        <v>4195</v>
      </c>
      <c r="K904" s="96"/>
      <c r="L904" s="97">
        <v>0.01</v>
      </c>
      <c r="M904" s="97">
        <f t="shared" ref="M904:P904" si="927">L904</f>
        <v>0.01</v>
      </c>
      <c r="N904" s="97">
        <f t="shared" si="927"/>
        <v>0.01</v>
      </c>
      <c r="O904" s="97">
        <f t="shared" si="927"/>
        <v>0.01</v>
      </c>
      <c r="P904" s="97">
        <f t="shared" si="927"/>
        <v>0.01</v>
      </c>
      <c r="R904" s="248">
        <f t="shared" si="917"/>
        <v>4236.95</v>
      </c>
      <c r="S904" s="248">
        <f t="shared" si="863"/>
        <v>4279.3194999999996</v>
      </c>
      <c r="T904" s="248">
        <f t="shared" si="864"/>
        <v>4322.1126949999998</v>
      </c>
      <c r="U904" s="248">
        <f t="shared" si="865"/>
        <v>4365.3338219500001</v>
      </c>
      <c r="V904" s="248">
        <f t="shared" si="866"/>
        <v>4408.9871601695004</v>
      </c>
    </row>
    <row r="905" spans="1:22" ht="15" x14ac:dyDescent="0.25">
      <c r="B905" s="77" t="s">
        <v>980</v>
      </c>
      <c r="C905" s="77" t="s">
        <v>316</v>
      </c>
      <c r="D905" s="79">
        <v>52.97</v>
      </c>
      <c r="E905" s="79">
        <v>1009.03</v>
      </c>
      <c r="F905" s="79">
        <v>1260</v>
      </c>
      <c r="G905" s="79">
        <v>67.150000000000006</v>
      </c>
      <c r="H905" s="79">
        <v>850</v>
      </c>
      <c r="I905" s="248">
        <v>36</v>
      </c>
      <c r="J905" s="248">
        <v>720</v>
      </c>
      <c r="L905" s="97">
        <v>0.01</v>
      </c>
      <c r="M905" s="97">
        <f t="shared" ref="M905:P905" si="928">L905</f>
        <v>0.01</v>
      </c>
      <c r="N905" s="97">
        <f t="shared" si="928"/>
        <v>0.01</v>
      </c>
      <c r="O905" s="97">
        <f t="shared" si="928"/>
        <v>0.01</v>
      </c>
      <c r="P905" s="97">
        <f t="shared" si="928"/>
        <v>0.01</v>
      </c>
      <c r="R905" s="248">
        <f t="shared" si="917"/>
        <v>727.2</v>
      </c>
      <c r="S905" s="248">
        <f t="shared" si="863"/>
        <v>734.47200000000009</v>
      </c>
      <c r="T905" s="248">
        <f t="shared" si="864"/>
        <v>741.81672000000015</v>
      </c>
      <c r="U905" s="248">
        <f t="shared" si="865"/>
        <v>749.23488720000012</v>
      </c>
      <c r="V905" s="248">
        <f t="shared" si="866"/>
        <v>756.7272360720001</v>
      </c>
    </row>
    <row r="906" spans="1:22" ht="15" x14ac:dyDescent="0.25">
      <c r="B906" s="77" t="s">
        <v>981</v>
      </c>
      <c r="C906" s="77" t="s">
        <v>2026</v>
      </c>
      <c r="D906" s="79">
        <v>3691.9</v>
      </c>
      <c r="E906" s="79">
        <v>4322.34</v>
      </c>
      <c r="F906" s="79">
        <v>3815.36</v>
      </c>
      <c r="G906" s="79">
        <v>3839.81</v>
      </c>
      <c r="H906" s="79">
        <v>3720</v>
      </c>
      <c r="I906" s="248">
        <v>4109</v>
      </c>
      <c r="J906" s="248">
        <v>3850</v>
      </c>
      <c r="L906" s="97">
        <v>0.01</v>
      </c>
      <c r="M906" s="97">
        <f t="shared" ref="M906:P906" si="929">L906</f>
        <v>0.01</v>
      </c>
      <c r="N906" s="97">
        <f t="shared" si="929"/>
        <v>0.01</v>
      </c>
      <c r="O906" s="97">
        <f t="shared" si="929"/>
        <v>0.01</v>
      </c>
      <c r="P906" s="97">
        <f t="shared" si="929"/>
        <v>0.01</v>
      </c>
      <c r="R906" s="248">
        <f t="shared" si="917"/>
        <v>3888.5</v>
      </c>
      <c r="S906" s="248">
        <f t="shared" si="863"/>
        <v>3927.3850000000002</v>
      </c>
      <c r="T906" s="248">
        <f t="shared" si="864"/>
        <v>3966.6588500000003</v>
      </c>
      <c r="U906" s="248">
        <f t="shared" si="865"/>
        <v>4006.3254385000005</v>
      </c>
      <c r="V906" s="248">
        <f t="shared" si="866"/>
        <v>4046.3886928850006</v>
      </c>
    </row>
    <row r="907" spans="1:22" ht="15" x14ac:dyDescent="0.25">
      <c r="B907" s="77" t="s">
        <v>982</v>
      </c>
      <c r="C907" s="77" t="s">
        <v>321</v>
      </c>
      <c r="D907" s="79">
        <v>429.54</v>
      </c>
      <c r="E907" s="79">
        <v>472.16</v>
      </c>
      <c r="F907" s="79">
        <v>448.41</v>
      </c>
      <c r="G907" s="79">
        <v>422.77</v>
      </c>
      <c r="H907" s="79">
        <v>470</v>
      </c>
      <c r="I907" s="248">
        <v>437</v>
      </c>
      <c r="J907" s="248">
        <v>436</v>
      </c>
      <c r="K907" s="96"/>
      <c r="L907" s="97">
        <v>0.01</v>
      </c>
      <c r="M907" s="97">
        <f t="shared" ref="M907:P907" si="930">L907</f>
        <v>0.01</v>
      </c>
      <c r="N907" s="97">
        <f t="shared" si="930"/>
        <v>0.01</v>
      </c>
      <c r="O907" s="97">
        <f t="shared" si="930"/>
        <v>0.01</v>
      </c>
      <c r="P907" s="97">
        <f t="shared" si="930"/>
        <v>0.01</v>
      </c>
      <c r="R907" s="248">
        <f t="shared" si="917"/>
        <v>440.36</v>
      </c>
      <c r="S907" s="248">
        <f t="shared" ref="S907:S941" si="931">R907*(1+M907)</f>
        <v>444.7636</v>
      </c>
      <c r="T907" s="248">
        <f t="shared" ref="T907:T941" si="932">S907*(1+N907)</f>
        <v>449.21123599999999</v>
      </c>
      <c r="U907" s="248">
        <f t="shared" ref="U907:U941" si="933">T907*(1+O907)</f>
        <v>453.70334836000001</v>
      </c>
      <c r="V907" s="248">
        <f t="shared" ref="V907:V941" si="934">U907*(1+P907)</f>
        <v>458.24038184360001</v>
      </c>
    </row>
    <row r="908" spans="1:22" ht="15" x14ac:dyDescent="0.25">
      <c r="B908" s="77" t="s">
        <v>2048</v>
      </c>
      <c r="C908" s="77" t="s">
        <v>323</v>
      </c>
      <c r="D908" s="79">
        <v>0</v>
      </c>
      <c r="E908" s="79">
        <v>85.8</v>
      </c>
      <c r="F908" s="79">
        <v>240.55</v>
      </c>
      <c r="G908" s="79">
        <v>0</v>
      </c>
      <c r="H908" s="79">
        <v>0</v>
      </c>
      <c r="I908" s="248">
        <v>15</v>
      </c>
      <c r="J908" s="248">
        <v>0</v>
      </c>
      <c r="K908" s="96"/>
      <c r="L908" s="97">
        <v>0.01</v>
      </c>
      <c r="M908" s="97">
        <f t="shared" ref="M908:P908" si="935">L908</f>
        <v>0.01</v>
      </c>
      <c r="N908" s="97">
        <f t="shared" si="935"/>
        <v>0.01</v>
      </c>
      <c r="O908" s="97">
        <f t="shared" si="935"/>
        <v>0.01</v>
      </c>
      <c r="P908" s="97">
        <f t="shared" si="935"/>
        <v>0.01</v>
      </c>
      <c r="R908" s="248">
        <f t="shared" si="917"/>
        <v>0</v>
      </c>
      <c r="S908" s="248">
        <f t="shared" si="931"/>
        <v>0</v>
      </c>
      <c r="T908" s="248">
        <f t="shared" si="932"/>
        <v>0</v>
      </c>
      <c r="U908" s="248">
        <f t="shared" si="933"/>
        <v>0</v>
      </c>
      <c r="V908" s="248">
        <f t="shared" si="934"/>
        <v>0</v>
      </c>
    </row>
    <row r="909" spans="1:22" ht="15" x14ac:dyDescent="0.25">
      <c r="B909" s="77" t="s">
        <v>983</v>
      </c>
      <c r="C909" s="77" t="s">
        <v>325</v>
      </c>
      <c r="D909" s="79">
        <v>3000</v>
      </c>
      <c r="E909" s="79">
        <v>3000</v>
      </c>
      <c r="F909" s="79">
        <v>2000</v>
      </c>
      <c r="G909" s="79">
        <v>2000</v>
      </c>
      <c r="H909" s="79">
        <v>2000</v>
      </c>
      <c r="I909" s="248">
        <v>2000</v>
      </c>
      <c r="J909" s="248">
        <v>0</v>
      </c>
      <c r="K909" s="96"/>
      <c r="L909" s="97">
        <v>0.01</v>
      </c>
      <c r="M909" s="97">
        <f t="shared" ref="M909:P909" si="936">L909</f>
        <v>0.01</v>
      </c>
      <c r="N909" s="97">
        <f t="shared" si="936"/>
        <v>0.01</v>
      </c>
      <c r="O909" s="97">
        <f t="shared" si="936"/>
        <v>0.01</v>
      </c>
      <c r="P909" s="97">
        <f t="shared" si="936"/>
        <v>0.01</v>
      </c>
      <c r="R909" s="248">
        <f t="shared" si="917"/>
        <v>0</v>
      </c>
      <c r="S909" s="248">
        <f t="shared" si="931"/>
        <v>0</v>
      </c>
      <c r="T909" s="248">
        <f t="shared" si="932"/>
        <v>0</v>
      </c>
      <c r="U909" s="248">
        <f t="shared" si="933"/>
        <v>0</v>
      </c>
      <c r="V909" s="248">
        <f t="shared" si="934"/>
        <v>0</v>
      </c>
    </row>
    <row r="910" spans="1:22" x14ac:dyDescent="0.2">
      <c r="A910" s="350" t="s">
        <v>2027</v>
      </c>
      <c r="B910" s="350"/>
      <c r="C910" s="350"/>
      <c r="D910" s="102">
        <f t="shared" ref="D910:J910" si="937">SUM(D890:D909)</f>
        <v>339885.69000000006</v>
      </c>
      <c r="E910" s="102">
        <f t="shared" si="937"/>
        <v>384708.03000000009</v>
      </c>
      <c r="F910" s="102">
        <f t="shared" si="937"/>
        <v>357150.19</v>
      </c>
      <c r="G910" s="102">
        <f t="shared" si="937"/>
        <v>360283.19000000006</v>
      </c>
      <c r="H910" s="102">
        <f t="shared" si="937"/>
        <v>362180</v>
      </c>
      <c r="I910" s="102">
        <f t="shared" si="937"/>
        <v>333314</v>
      </c>
      <c r="J910" s="102">
        <f t="shared" si="937"/>
        <v>361532</v>
      </c>
      <c r="K910" s="96"/>
      <c r="L910" s="97"/>
      <c r="M910" s="97"/>
      <c r="N910" s="97"/>
      <c r="O910" s="97"/>
      <c r="P910" s="97"/>
      <c r="R910" s="102">
        <f t="shared" ref="R910:V910" si="938">SUM(R890:R909)</f>
        <v>373065.55</v>
      </c>
      <c r="S910" s="102">
        <f t="shared" si="938"/>
        <v>385019.57370000001</v>
      </c>
      <c r="T910" s="102">
        <f t="shared" si="938"/>
        <v>397410.63331300009</v>
      </c>
      <c r="U910" s="102">
        <f t="shared" si="938"/>
        <v>410255.98758020997</v>
      </c>
      <c r="V910" s="102">
        <f t="shared" si="938"/>
        <v>423573.62267291051</v>
      </c>
    </row>
    <row r="911" spans="1:22" ht="15" x14ac:dyDescent="0.25">
      <c r="A911" s="348" t="s">
        <v>2020</v>
      </c>
      <c r="B911" s="348"/>
      <c r="C911" s="348"/>
      <c r="I911" s="248"/>
      <c r="J911" s="248"/>
      <c r="K911" s="96"/>
      <c r="L911" s="97"/>
      <c r="M911" s="97"/>
      <c r="N911" s="97"/>
      <c r="O911" s="97"/>
      <c r="P911" s="97"/>
      <c r="R911" s="248"/>
      <c r="S911" s="248"/>
      <c r="T911" s="248"/>
      <c r="U911" s="248"/>
      <c r="V911" s="248"/>
    </row>
    <row r="912" spans="1:22" ht="15" x14ac:dyDescent="0.25">
      <c r="B912" s="77" t="s">
        <v>2240</v>
      </c>
      <c r="C912" s="77" t="s">
        <v>1884</v>
      </c>
      <c r="D912" s="79">
        <v>0</v>
      </c>
      <c r="E912" s="79">
        <v>0</v>
      </c>
      <c r="F912" s="79">
        <v>4418.6099999999997</v>
      </c>
      <c r="G912" s="79">
        <v>0</v>
      </c>
      <c r="H912" s="79">
        <v>0</v>
      </c>
      <c r="I912" s="248"/>
      <c r="J912" s="248"/>
      <c r="K912" s="96"/>
      <c r="L912" s="97"/>
      <c r="M912" s="97"/>
      <c r="N912" s="97"/>
      <c r="O912" s="97"/>
      <c r="P912" s="97"/>
      <c r="R912" s="248">
        <f t="shared" ref="R912:R920" si="939">J912*(1+L912)</f>
        <v>0</v>
      </c>
      <c r="S912" s="248">
        <f t="shared" si="931"/>
        <v>0</v>
      </c>
      <c r="T912" s="248">
        <f t="shared" si="932"/>
        <v>0</v>
      </c>
      <c r="U912" s="248">
        <f t="shared" si="933"/>
        <v>0</v>
      </c>
      <c r="V912" s="248">
        <f t="shared" si="934"/>
        <v>0</v>
      </c>
    </row>
    <row r="913" spans="1:22" ht="15" x14ac:dyDescent="0.25">
      <c r="B913" s="77" t="s">
        <v>984</v>
      </c>
      <c r="C913" s="77" t="s">
        <v>262</v>
      </c>
      <c r="D913" s="79">
        <v>197.47</v>
      </c>
      <c r="E913" s="79">
        <v>164.03</v>
      </c>
      <c r="F913" s="79">
        <v>455.57</v>
      </c>
      <c r="G913" s="79">
        <v>46.47</v>
      </c>
      <c r="H913" s="79">
        <v>420</v>
      </c>
      <c r="I913" s="248">
        <v>420</v>
      </c>
      <c r="J913" s="248">
        <v>420</v>
      </c>
      <c r="K913" s="96"/>
      <c r="L913" s="97">
        <v>0.01</v>
      </c>
      <c r="M913" s="97">
        <f t="shared" ref="M913:P913" si="940">L913</f>
        <v>0.01</v>
      </c>
      <c r="N913" s="97">
        <f t="shared" si="940"/>
        <v>0.01</v>
      </c>
      <c r="O913" s="97">
        <f t="shared" si="940"/>
        <v>0.01</v>
      </c>
      <c r="P913" s="97">
        <f t="shared" si="940"/>
        <v>0.01</v>
      </c>
      <c r="R913" s="248">
        <f t="shared" si="939"/>
        <v>424.2</v>
      </c>
      <c r="S913" s="248">
        <f t="shared" si="931"/>
        <v>428.44200000000001</v>
      </c>
      <c r="T913" s="248">
        <f t="shared" si="932"/>
        <v>432.72642000000002</v>
      </c>
      <c r="U913" s="248">
        <f t="shared" si="933"/>
        <v>437.05368420000002</v>
      </c>
      <c r="V913" s="248">
        <f t="shared" si="934"/>
        <v>441.424221042</v>
      </c>
    </row>
    <row r="914" spans="1:22" ht="15" x14ac:dyDescent="0.25">
      <c r="B914" s="77" t="s">
        <v>985</v>
      </c>
      <c r="C914" s="77" t="s">
        <v>420</v>
      </c>
      <c r="D914" s="79">
        <v>1172.82</v>
      </c>
      <c r="E914" s="79">
        <v>1033.8599999999999</v>
      </c>
      <c r="F914" s="79">
        <v>972.21</v>
      </c>
      <c r="G914" s="79">
        <v>1832.44</v>
      </c>
      <c r="H914" s="79">
        <v>1530</v>
      </c>
      <c r="I914" s="248">
        <v>1530</v>
      </c>
      <c r="J914" s="248">
        <v>1530</v>
      </c>
      <c r="K914" s="96"/>
      <c r="L914" s="97">
        <v>0.01</v>
      </c>
      <c r="M914" s="97">
        <f t="shared" ref="M914:P914" si="941">L914</f>
        <v>0.01</v>
      </c>
      <c r="N914" s="97">
        <f t="shared" si="941"/>
        <v>0.01</v>
      </c>
      <c r="O914" s="97">
        <f t="shared" si="941"/>
        <v>0.01</v>
      </c>
      <c r="P914" s="97">
        <f t="shared" si="941"/>
        <v>0.01</v>
      </c>
      <c r="R914" s="248">
        <f t="shared" si="939"/>
        <v>1545.3</v>
      </c>
      <c r="S914" s="248">
        <f t="shared" si="931"/>
        <v>1560.7529999999999</v>
      </c>
      <c r="T914" s="248">
        <f t="shared" si="932"/>
        <v>1576.3605299999999</v>
      </c>
      <c r="U914" s="248">
        <f t="shared" si="933"/>
        <v>1592.1241353</v>
      </c>
      <c r="V914" s="248">
        <f t="shared" si="934"/>
        <v>1608.0453766529999</v>
      </c>
    </row>
    <row r="915" spans="1:22" ht="25.5" customHeight="1" x14ac:dyDescent="0.25">
      <c r="B915" s="77" t="s">
        <v>986</v>
      </c>
      <c r="C915" s="77" t="s">
        <v>987</v>
      </c>
      <c r="D915" s="79">
        <v>1155.1199999999999</v>
      </c>
      <c r="E915" s="79">
        <v>1312.87</v>
      </c>
      <c r="F915" s="79">
        <v>1337</v>
      </c>
      <c r="G915" s="79">
        <v>2342.1799999999998</v>
      </c>
      <c r="H915" s="79">
        <v>1500</v>
      </c>
      <c r="I915" s="248">
        <v>2696</v>
      </c>
      <c r="J915" s="248">
        <v>2500</v>
      </c>
      <c r="K915" s="96"/>
      <c r="L915" s="97">
        <v>0.01</v>
      </c>
      <c r="M915" s="97">
        <f t="shared" ref="M915:P915" si="942">L915</f>
        <v>0.01</v>
      </c>
      <c r="N915" s="97">
        <f t="shared" si="942"/>
        <v>0.01</v>
      </c>
      <c r="O915" s="97">
        <f t="shared" si="942"/>
        <v>0.01</v>
      </c>
      <c r="P915" s="97">
        <f t="shared" si="942"/>
        <v>0.01</v>
      </c>
      <c r="R915" s="248">
        <f t="shared" si="939"/>
        <v>2525</v>
      </c>
      <c r="S915" s="248">
        <f t="shared" si="931"/>
        <v>2550.25</v>
      </c>
      <c r="T915" s="248">
        <f t="shared" si="932"/>
        <v>2575.7525000000001</v>
      </c>
      <c r="U915" s="248">
        <f t="shared" si="933"/>
        <v>2601.510025</v>
      </c>
      <c r="V915" s="248">
        <f t="shared" si="934"/>
        <v>2627.5251252500002</v>
      </c>
    </row>
    <row r="916" spans="1:22" ht="25.5" customHeight="1" x14ac:dyDescent="0.25">
      <c r="B916" s="77" t="s">
        <v>988</v>
      </c>
      <c r="C916" s="77" t="s">
        <v>422</v>
      </c>
      <c r="D916" s="79">
        <v>4382.43</v>
      </c>
      <c r="E916" s="79">
        <v>3534.06</v>
      </c>
      <c r="F916" s="79">
        <v>4355.5</v>
      </c>
      <c r="G916" s="79">
        <v>4627.01</v>
      </c>
      <c r="H916" s="79">
        <v>4680</v>
      </c>
      <c r="I916" s="248">
        <v>3162</v>
      </c>
      <c r="J916" s="248">
        <v>4680</v>
      </c>
      <c r="K916" s="96"/>
      <c r="L916" s="97">
        <v>0.02</v>
      </c>
      <c r="M916" s="97">
        <f t="shared" ref="M916:P916" si="943">L916</f>
        <v>0.02</v>
      </c>
      <c r="N916" s="97">
        <f t="shared" si="943"/>
        <v>0.02</v>
      </c>
      <c r="O916" s="97">
        <f t="shared" si="943"/>
        <v>0.02</v>
      </c>
      <c r="P916" s="97">
        <f t="shared" si="943"/>
        <v>0.02</v>
      </c>
      <c r="R916" s="248">
        <f t="shared" si="939"/>
        <v>4773.6000000000004</v>
      </c>
      <c r="S916" s="248">
        <f t="shared" si="931"/>
        <v>4869.0720000000001</v>
      </c>
      <c r="T916" s="248">
        <f t="shared" si="932"/>
        <v>4966.4534400000002</v>
      </c>
      <c r="U916" s="248">
        <f t="shared" si="933"/>
        <v>5065.7825088</v>
      </c>
      <c r="V916" s="248">
        <f t="shared" si="934"/>
        <v>5167.0981589760004</v>
      </c>
    </row>
    <row r="917" spans="1:22" ht="15" x14ac:dyDescent="0.25">
      <c r="B917" s="77" t="s">
        <v>989</v>
      </c>
      <c r="C917" s="77" t="s">
        <v>330</v>
      </c>
      <c r="D917" s="79">
        <v>4523.07</v>
      </c>
      <c r="E917" s="79">
        <v>4196.46</v>
      </c>
      <c r="F917" s="79">
        <v>6051.94</v>
      </c>
      <c r="G917" s="79">
        <v>4227.71</v>
      </c>
      <c r="H917" s="79">
        <v>4900</v>
      </c>
      <c r="I917" s="248">
        <v>4900</v>
      </c>
      <c r="J917" s="248">
        <v>4900</v>
      </c>
      <c r="K917" s="96"/>
      <c r="L917" s="97">
        <v>0.01</v>
      </c>
      <c r="M917" s="97">
        <f t="shared" ref="M917:P917" si="944">L917</f>
        <v>0.01</v>
      </c>
      <c r="N917" s="97">
        <f t="shared" si="944"/>
        <v>0.01</v>
      </c>
      <c r="O917" s="97">
        <f t="shared" si="944"/>
        <v>0.01</v>
      </c>
      <c r="P917" s="97">
        <f t="shared" si="944"/>
        <v>0.01</v>
      </c>
      <c r="R917" s="248">
        <f t="shared" si="939"/>
        <v>4949</v>
      </c>
      <c r="S917" s="248">
        <f t="shared" si="931"/>
        <v>4998.49</v>
      </c>
      <c r="T917" s="248">
        <f t="shared" si="932"/>
        <v>5048.4749000000002</v>
      </c>
      <c r="U917" s="248">
        <f t="shared" si="933"/>
        <v>5098.9596490000004</v>
      </c>
      <c r="V917" s="248">
        <f t="shared" si="934"/>
        <v>5149.9492454900001</v>
      </c>
    </row>
    <row r="918" spans="1:22" ht="15" x14ac:dyDescent="0.25">
      <c r="B918" s="77" t="s">
        <v>990</v>
      </c>
      <c r="C918" s="77" t="s">
        <v>696</v>
      </c>
      <c r="D918" s="79">
        <v>4682.4799999999996</v>
      </c>
      <c r="E918" s="79">
        <v>4262.3500000000004</v>
      </c>
      <c r="F918" s="79">
        <v>4671.1099999999997</v>
      </c>
      <c r="G918" s="79">
        <v>4703.32</v>
      </c>
      <c r="H918" s="79">
        <v>4600</v>
      </c>
      <c r="I918" s="248">
        <v>4600</v>
      </c>
      <c r="J918" s="248">
        <v>4600</v>
      </c>
      <c r="K918" s="96"/>
      <c r="L918" s="97">
        <v>0.01</v>
      </c>
      <c r="M918" s="97">
        <f t="shared" ref="M918:P919" si="945">L918</f>
        <v>0.01</v>
      </c>
      <c r="N918" s="97">
        <f t="shared" si="945"/>
        <v>0.01</v>
      </c>
      <c r="O918" s="97">
        <f t="shared" si="945"/>
        <v>0.01</v>
      </c>
      <c r="P918" s="97">
        <f t="shared" si="945"/>
        <v>0.01</v>
      </c>
      <c r="R918" s="248">
        <f t="shared" si="939"/>
        <v>4646</v>
      </c>
      <c r="S918" s="248">
        <f t="shared" si="931"/>
        <v>4692.46</v>
      </c>
      <c r="T918" s="248">
        <f t="shared" si="932"/>
        <v>4739.3846000000003</v>
      </c>
      <c r="U918" s="248">
        <f t="shared" si="933"/>
        <v>4786.7784460000003</v>
      </c>
      <c r="V918" s="248">
        <f t="shared" si="934"/>
        <v>4834.64623046</v>
      </c>
    </row>
    <row r="919" spans="1:22" ht="15" x14ac:dyDescent="0.25">
      <c r="B919" s="77" t="s">
        <v>991</v>
      </c>
      <c r="C919" s="77" t="s">
        <v>371</v>
      </c>
      <c r="D919" s="79">
        <v>9.74</v>
      </c>
      <c r="E919" s="79">
        <v>13.27</v>
      </c>
      <c r="F919" s="79">
        <v>0</v>
      </c>
      <c r="G919" s="79">
        <v>0</v>
      </c>
      <c r="H919" s="79">
        <v>0</v>
      </c>
      <c r="I919" s="248"/>
      <c r="J919" s="248"/>
      <c r="K919" s="96"/>
      <c r="L919" s="97">
        <v>0.01</v>
      </c>
      <c r="M919" s="97">
        <f t="shared" si="945"/>
        <v>0.01</v>
      </c>
      <c r="N919" s="97">
        <f t="shared" si="945"/>
        <v>0.01</v>
      </c>
      <c r="O919" s="97">
        <f t="shared" si="945"/>
        <v>0.01</v>
      </c>
      <c r="P919" s="97">
        <f t="shared" si="945"/>
        <v>0.01</v>
      </c>
      <c r="R919" s="248">
        <f t="shared" si="939"/>
        <v>0</v>
      </c>
      <c r="S919" s="248">
        <f t="shared" si="931"/>
        <v>0</v>
      </c>
      <c r="T919" s="248">
        <f t="shared" si="932"/>
        <v>0</v>
      </c>
      <c r="U919" s="248">
        <f t="shared" si="933"/>
        <v>0</v>
      </c>
      <c r="V919" s="248">
        <f t="shared" si="934"/>
        <v>0</v>
      </c>
    </row>
    <row r="920" spans="1:22" ht="15" x14ac:dyDescent="0.25">
      <c r="B920" s="77" t="s">
        <v>992</v>
      </c>
      <c r="C920" s="77" t="s">
        <v>425</v>
      </c>
      <c r="D920" s="79">
        <v>0</v>
      </c>
      <c r="E920" s="79">
        <v>165</v>
      </c>
      <c r="F920" s="79">
        <v>0</v>
      </c>
      <c r="G920" s="79">
        <v>0</v>
      </c>
      <c r="H920" s="79">
        <v>200</v>
      </c>
      <c r="I920" s="248">
        <v>200</v>
      </c>
      <c r="J920" s="248">
        <v>200</v>
      </c>
      <c r="K920" s="96"/>
      <c r="L920" s="97">
        <v>0.01</v>
      </c>
      <c r="M920" s="97">
        <f t="shared" ref="M920:P920" si="946">L920</f>
        <v>0.01</v>
      </c>
      <c r="N920" s="97">
        <f t="shared" si="946"/>
        <v>0.01</v>
      </c>
      <c r="O920" s="97">
        <f t="shared" si="946"/>
        <v>0.01</v>
      </c>
      <c r="P920" s="97">
        <f t="shared" si="946"/>
        <v>0.01</v>
      </c>
      <c r="R920" s="248">
        <f t="shared" si="939"/>
        <v>202</v>
      </c>
      <c r="S920" s="248">
        <f t="shared" si="931"/>
        <v>204.02</v>
      </c>
      <c r="T920" s="248">
        <f t="shared" si="932"/>
        <v>206.06020000000001</v>
      </c>
      <c r="U920" s="248">
        <f t="shared" si="933"/>
        <v>208.120802</v>
      </c>
      <c r="V920" s="248">
        <f t="shared" si="934"/>
        <v>210.20201001999999</v>
      </c>
    </row>
    <row r="921" spans="1:22" x14ac:dyDescent="0.2">
      <c r="A921" s="350" t="s">
        <v>2021</v>
      </c>
      <c r="B921" s="350"/>
      <c r="C921" s="350"/>
      <c r="D921" s="102">
        <f t="shared" ref="D921:H921" si="947">SUM(D912:D920)</f>
        <v>16123.13</v>
      </c>
      <c r="E921" s="102">
        <f t="shared" si="947"/>
        <v>14681.9</v>
      </c>
      <c r="F921" s="102">
        <f t="shared" si="947"/>
        <v>22261.94</v>
      </c>
      <c r="G921" s="102">
        <f t="shared" si="947"/>
        <v>17779.13</v>
      </c>
      <c r="H921" s="102">
        <f t="shared" si="947"/>
        <v>17830</v>
      </c>
      <c r="I921" s="102">
        <f>SUM(I912:I920)</f>
        <v>17508</v>
      </c>
      <c r="J921" s="102">
        <f>SUM(J912:J920)</f>
        <v>18830</v>
      </c>
      <c r="K921" s="96"/>
      <c r="L921" s="97"/>
      <c r="M921" s="97"/>
      <c r="N921" s="97"/>
      <c r="O921" s="97"/>
      <c r="P921" s="97"/>
      <c r="R921" s="102">
        <f>SUM(R912:R920)</f>
        <v>19065.099999999999</v>
      </c>
      <c r="S921" s="102">
        <f t="shared" si="931"/>
        <v>19065.099999999999</v>
      </c>
      <c r="T921" s="102">
        <f t="shared" si="932"/>
        <v>19065.099999999999</v>
      </c>
      <c r="U921" s="102">
        <f t="shared" si="933"/>
        <v>19065.099999999999</v>
      </c>
      <c r="V921" s="102">
        <f t="shared" si="934"/>
        <v>19065.099999999999</v>
      </c>
    </row>
    <row r="922" spans="1:22" ht="15" x14ac:dyDescent="0.25">
      <c r="A922" s="348" t="s">
        <v>2028</v>
      </c>
      <c r="B922" s="348"/>
      <c r="C922" s="348"/>
      <c r="I922" s="248"/>
      <c r="J922" s="248"/>
      <c r="K922" s="96"/>
      <c r="L922" s="97"/>
      <c r="M922" s="97"/>
      <c r="N922" s="97"/>
      <c r="O922" s="97"/>
      <c r="P922" s="97"/>
      <c r="R922" s="248"/>
      <c r="S922" s="248"/>
      <c r="T922" s="248"/>
      <c r="U922" s="248"/>
      <c r="V922" s="248"/>
    </row>
    <row r="923" spans="1:22" ht="15" x14ac:dyDescent="0.25">
      <c r="B923" s="77" t="s">
        <v>2498</v>
      </c>
      <c r="C923" s="77" t="s">
        <v>376</v>
      </c>
      <c r="D923" s="79">
        <v>0</v>
      </c>
      <c r="E923" s="79">
        <v>0</v>
      </c>
      <c r="F923" s="79">
        <v>0</v>
      </c>
      <c r="G923" s="79">
        <v>0</v>
      </c>
      <c r="H923" s="79">
        <v>0</v>
      </c>
      <c r="I923" s="248"/>
      <c r="J923" s="248"/>
      <c r="K923" s="96"/>
      <c r="L923" s="97">
        <v>0.01</v>
      </c>
      <c r="M923" s="97">
        <f t="shared" ref="M923:P923" si="948">L923</f>
        <v>0.01</v>
      </c>
      <c r="N923" s="97">
        <f t="shared" si="948"/>
        <v>0.01</v>
      </c>
      <c r="O923" s="97">
        <f t="shared" si="948"/>
        <v>0.01</v>
      </c>
      <c r="P923" s="97">
        <f t="shared" si="948"/>
        <v>0.01</v>
      </c>
      <c r="R923" s="248">
        <f>J923*(1+L923)</f>
        <v>0</v>
      </c>
      <c r="S923" s="248">
        <f t="shared" si="931"/>
        <v>0</v>
      </c>
      <c r="T923" s="248">
        <f t="shared" si="932"/>
        <v>0</v>
      </c>
      <c r="U923" s="248">
        <f t="shared" si="933"/>
        <v>0</v>
      </c>
      <c r="V923" s="248">
        <f t="shared" si="934"/>
        <v>0</v>
      </c>
    </row>
    <row r="924" spans="1:22" ht="15" x14ac:dyDescent="0.25">
      <c r="B924" s="77" t="s">
        <v>994</v>
      </c>
      <c r="C924" s="77" t="s">
        <v>338</v>
      </c>
      <c r="D924" s="79">
        <v>0</v>
      </c>
      <c r="E924" s="79">
        <v>0</v>
      </c>
      <c r="F924" s="79">
        <v>0</v>
      </c>
      <c r="G924" s="79">
        <v>0</v>
      </c>
      <c r="H924" s="79">
        <v>0</v>
      </c>
      <c r="I924" s="248"/>
      <c r="J924" s="248">
        <v>2205</v>
      </c>
      <c r="K924" s="96"/>
      <c r="L924" s="97">
        <v>0.01</v>
      </c>
      <c r="M924" s="97">
        <f t="shared" ref="M924:P924" si="949">L924</f>
        <v>0.01</v>
      </c>
      <c r="N924" s="97">
        <f t="shared" si="949"/>
        <v>0.01</v>
      </c>
      <c r="O924" s="97">
        <f t="shared" si="949"/>
        <v>0.01</v>
      </c>
      <c r="P924" s="97">
        <f t="shared" si="949"/>
        <v>0.01</v>
      </c>
      <c r="R924" s="248">
        <f>J924*(1+L924)</f>
        <v>2227.0500000000002</v>
      </c>
      <c r="S924" s="248">
        <f t="shared" si="931"/>
        <v>2249.3205000000003</v>
      </c>
      <c r="T924" s="248">
        <f t="shared" si="932"/>
        <v>2271.8137050000005</v>
      </c>
      <c r="U924" s="248">
        <f t="shared" si="933"/>
        <v>2294.5318420500007</v>
      </c>
      <c r="V924" s="248">
        <f t="shared" si="934"/>
        <v>2317.4771604705006</v>
      </c>
    </row>
    <row r="925" spans="1:22" ht="25.5" x14ac:dyDescent="0.25">
      <c r="B925" s="77" t="s">
        <v>2408</v>
      </c>
      <c r="C925" s="77" t="s">
        <v>1833</v>
      </c>
      <c r="D925" s="79">
        <v>0</v>
      </c>
      <c r="E925" s="79">
        <v>0</v>
      </c>
      <c r="F925" s="79">
        <v>0</v>
      </c>
      <c r="G925" s="79">
        <v>1000</v>
      </c>
      <c r="H925" s="79">
        <v>0</v>
      </c>
      <c r="I925" s="248"/>
      <c r="J925" s="248">
        <v>0</v>
      </c>
      <c r="K925" s="96"/>
      <c r="L925" s="97">
        <v>0.01</v>
      </c>
      <c r="M925" s="97">
        <f t="shared" ref="M925" si="950">L925</f>
        <v>0.01</v>
      </c>
      <c r="N925" s="97">
        <f t="shared" ref="N925" si="951">M925</f>
        <v>0.01</v>
      </c>
      <c r="O925" s="97">
        <f t="shared" ref="O925" si="952">N925</f>
        <v>0.01</v>
      </c>
      <c r="P925" s="97">
        <f t="shared" ref="P925" si="953">O925</f>
        <v>0.01</v>
      </c>
      <c r="R925" s="248">
        <f>J925*(1+L925)</f>
        <v>0</v>
      </c>
      <c r="S925" s="248">
        <f t="shared" si="931"/>
        <v>0</v>
      </c>
      <c r="T925" s="248">
        <f t="shared" si="932"/>
        <v>0</v>
      </c>
      <c r="U925" s="248">
        <f t="shared" si="933"/>
        <v>0</v>
      </c>
      <c r="V925" s="248">
        <f t="shared" si="934"/>
        <v>0</v>
      </c>
    </row>
    <row r="926" spans="1:22" x14ac:dyDescent="0.2">
      <c r="A926" s="350" t="s">
        <v>2029</v>
      </c>
      <c r="B926" s="350"/>
      <c r="C926" s="350"/>
      <c r="D926" s="102">
        <f t="shared" ref="D926:J926" si="954">SUM(D923:D925)</f>
        <v>0</v>
      </c>
      <c r="E926" s="102">
        <f t="shared" si="954"/>
        <v>0</v>
      </c>
      <c r="F926" s="102">
        <f t="shared" si="954"/>
        <v>0</v>
      </c>
      <c r="G926" s="102">
        <f t="shared" si="954"/>
        <v>1000</v>
      </c>
      <c r="H926" s="102">
        <f t="shared" si="954"/>
        <v>0</v>
      </c>
      <c r="I926" s="102">
        <f t="shared" si="954"/>
        <v>0</v>
      </c>
      <c r="J926" s="102">
        <f t="shared" si="954"/>
        <v>2205</v>
      </c>
      <c r="K926" s="96"/>
      <c r="L926" s="97"/>
      <c r="M926" s="97"/>
      <c r="N926" s="97"/>
      <c r="O926" s="97"/>
      <c r="P926" s="97"/>
      <c r="R926" s="102">
        <f t="shared" ref="R926" si="955">SUM(R923:R925)</f>
        <v>2227.0500000000002</v>
      </c>
      <c r="S926" s="102">
        <f t="shared" si="931"/>
        <v>2227.0500000000002</v>
      </c>
      <c r="T926" s="102">
        <f t="shared" si="932"/>
        <v>2227.0500000000002</v>
      </c>
      <c r="U926" s="102">
        <f t="shared" si="933"/>
        <v>2227.0500000000002</v>
      </c>
      <c r="V926" s="102">
        <f t="shared" si="934"/>
        <v>2227.0500000000002</v>
      </c>
    </row>
    <row r="927" spans="1:22" ht="15" x14ac:dyDescent="0.25">
      <c r="A927" s="348" t="s">
        <v>2022</v>
      </c>
      <c r="B927" s="348"/>
      <c r="C927" s="348"/>
      <c r="I927" s="248"/>
      <c r="J927" s="248"/>
      <c r="K927" s="96"/>
      <c r="L927" s="97"/>
      <c r="M927" s="97"/>
      <c r="N927" s="97"/>
      <c r="O927" s="97"/>
      <c r="P927" s="97"/>
      <c r="R927" s="248"/>
      <c r="S927" s="248"/>
      <c r="T927" s="248"/>
      <c r="U927" s="248"/>
      <c r="V927" s="248"/>
    </row>
    <row r="928" spans="1:22" ht="15" x14ac:dyDescent="0.25">
      <c r="B928" s="77" t="s">
        <v>995</v>
      </c>
      <c r="C928" s="77" t="s">
        <v>268</v>
      </c>
      <c r="D928" s="79">
        <v>645.24</v>
      </c>
      <c r="E928" s="79">
        <v>592.94000000000005</v>
      </c>
      <c r="F928" s="79">
        <v>0</v>
      </c>
      <c r="G928" s="79">
        <v>253.5</v>
      </c>
      <c r="H928" s="79">
        <v>0</v>
      </c>
      <c r="I928" s="248">
        <v>936</v>
      </c>
      <c r="J928" s="248"/>
      <c r="K928" s="96"/>
      <c r="L928" s="97">
        <v>0.01</v>
      </c>
      <c r="M928" s="97">
        <f t="shared" ref="M928:P928" si="956">L928</f>
        <v>0.01</v>
      </c>
      <c r="N928" s="97">
        <f t="shared" si="956"/>
        <v>0.01</v>
      </c>
      <c r="O928" s="97">
        <f t="shared" si="956"/>
        <v>0.01</v>
      </c>
      <c r="P928" s="97">
        <f t="shared" si="956"/>
        <v>0.01</v>
      </c>
      <c r="R928" s="248">
        <f t="shared" ref="R928:R936" si="957">J928*(1+L928)</f>
        <v>0</v>
      </c>
      <c r="S928" s="248">
        <f t="shared" si="931"/>
        <v>0</v>
      </c>
      <c r="T928" s="248">
        <f t="shared" si="932"/>
        <v>0</v>
      </c>
      <c r="U928" s="248">
        <f t="shared" si="933"/>
        <v>0</v>
      </c>
      <c r="V928" s="248">
        <f t="shared" si="934"/>
        <v>0</v>
      </c>
    </row>
    <row r="929" spans="1:22" ht="15" x14ac:dyDescent="0.25">
      <c r="B929" s="77" t="s">
        <v>996</v>
      </c>
      <c r="C929" s="77" t="s">
        <v>596</v>
      </c>
      <c r="D929" s="79">
        <v>388.3</v>
      </c>
      <c r="E929" s="79">
        <v>1335.16</v>
      </c>
      <c r="F929" s="79">
        <v>2502.73</v>
      </c>
      <c r="G929" s="79">
        <v>378</v>
      </c>
      <c r="H929" s="79">
        <v>4200</v>
      </c>
      <c r="I929" s="248">
        <v>2000</v>
      </c>
      <c r="J929" s="248">
        <v>3200</v>
      </c>
      <c r="L929" s="97">
        <v>0.01</v>
      </c>
      <c r="M929" s="97">
        <f t="shared" ref="M929:P929" si="958">L929</f>
        <v>0.01</v>
      </c>
      <c r="N929" s="97">
        <f t="shared" si="958"/>
        <v>0.01</v>
      </c>
      <c r="O929" s="97">
        <f t="shared" si="958"/>
        <v>0.01</v>
      </c>
      <c r="P929" s="97">
        <f t="shared" si="958"/>
        <v>0.01</v>
      </c>
      <c r="R929" s="248">
        <f t="shared" si="957"/>
        <v>3232</v>
      </c>
      <c r="S929" s="248">
        <f t="shared" si="931"/>
        <v>3264.32</v>
      </c>
      <c r="T929" s="248">
        <f t="shared" si="932"/>
        <v>3296.9632000000001</v>
      </c>
      <c r="U929" s="248">
        <f t="shared" si="933"/>
        <v>3329.932832</v>
      </c>
      <c r="V929" s="248">
        <f t="shared" si="934"/>
        <v>3363.2321603199998</v>
      </c>
    </row>
    <row r="930" spans="1:22" ht="15" x14ac:dyDescent="0.25">
      <c r="B930" s="77" t="s">
        <v>2241</v>
      </c>
      <c r="C930" s="77" t="s">
        <v>434</v>
      </c>
      <c r="D930" s="79">
        <v>0</v>
      </c>
      <c r="E930" s="79">
        <v>0</v>
      </c>
      <c r="F930" s="79">
        <v>0</v>
      </c>
      <c r="G930" s="79">
        <v>0</v>
      </c>
      <c r="H930" s="79">
        <v>1000</v>
      </c>
      <c r="I930" s="248">
        <v>0</v>
      </c>
      <c r="J930" s="248">
        <v>1000</v>
      </c>
      <c r="K930" s="96"/>
      <c r="L930" s="97">
        <v>0.01</v>
      </c>
      <c r="M930" s="97">
        <f t="shared" ref="M930:P930" si="959">L930</f>
        <v>0.01</v>
      </c>
      <c r="N930" s="97">
        <f t="shared" si="959"/>
        <v>0.01</v>
      </c>
      <c r="O930" s="97">
        <f t="shared" si="959"/>
        <v>0.01</v>
      </c>
      <c r="P930" s="97">
        <f t="shared" si="959"/>
        <v>0.01</v>
      </c>
      <c r="R930" s="248">
        <f t="shared" si="957"/>
        <v>1010</v>
      </c>
      <c r="S930" s="248">
        <f t="shared" si="931"/>
        <v>1020.1</v>
      </c>
      <c r="T930" s="248">
        <f t="shared" si="932"/>
        <v>1030.3009999999999</v>
      </c>
      <c r="U930" s="248">
        <f t="shared" si="933"/>
        <v>1040.60401</v>
      </c>
      <c r="V930" s="248">
        <f t="shared" si="934"/>
        <v>1051.0100500999999</v>
      </c>
    </row>
    <row r="931" spans="1:22" ht="15" x14ac:dyDescent="0.25">
      <c r="B931" s="77" t="s">
        <v>997</v>
      </c>
      <c r="C931" s="77" t="s">
        <v>272</v>
      </c>
      <c r="D931" s="79">
        <v>1331.11</v>
      </c>
      <c r="E931" s="79">
        <v>943.09</v>
      </c>
      <c r="F931" s="79">
        <v>0</v>
      </c>
      <c r="G931" s="79">
        <v>550.92999999999995</v>
      </c>
      <c r="H931" s="79">
        <v>1040</v>
      </c>
      <c r="I931" s="248">
        <v>600</v>
      </c>
      <c r="J931" s="248">
        <v>1040</v>
      </c>
      <c r="K931" s="96"/>
      <c r="L931" s="97">
        <v>0.01</v>
      </c>
      <c r="M931" s="97">
        <f t="shared" ref="M931:P931" si="960">L931</f>
        <v>0.01</v>
      </c>
      <c r="N931" s="97">
        <f t="shared" si="960"/>
        <v>0.01</v>
      </c>
      <c r="O931" s="97">
        <f t="shared" si="960"/>
        <v>0.01</v>
      </c>
      <c r="P931" s="97">
        <f t="shared" si="960"/>
        <v>0.01</v>
      </c>
      <c r="R931" s="248">
        <f t="shared" si="957"/>
        <v>1050.4000000000001</v>
      </c>
      <c r="S931" s="248">
        <f t="shared" si="931"/>
        <v>1060.904</v>
      </c>
      <c r="T931" s="248">
        <f t="shared" si="932"/>
        <v>1071.51304</v>
      </c>
      <c r="U931" s="248">
        <f t="shared" si="933"/>
        <v>1082.2281704</v>
      </c>
      <c r="V931" s="248">
        <f t="shared" si="934"/>
        <v>1093.050452104</v>
      </c>
    </row>
    <row r="932" spans="1:22" ht="15" x14ac:dyDescent="0.25">
      <c r="B932" s="77" t="s">
        <v>998</v>
      </c>
      <c r="C932" s="77" t="s">
        <v>274</v>
      </c>
      <c r="D932" s="79">
        <v>200</v>
      </c>
      <c r="E932" s="79">
        <v>150</v>
      </c>
      <c r="F932" s="79">
        <v>50</v>
      </c>
      <c r="G932" s="79">
        <v>0</v>
      </c>
      <c r="H932" s="79">
        <v>400</v>
      </c>
      <c r="I932" s="248">
        <v>400</v>
      </c>
      <c r="J932" s="248">
        <v>400</v>
      </c>
      <c r="K932" s="96"/>
      <c r="L932" s="97">
        <v>0.01</v>
      </c>
      <c r="M932" s="97">
        <f t="shared" ref="M932:P932" si="961">L932</f>
        <v>0.01</v>
      </c>
      <c r="N932" s="97">
        <f t="shared" si="961"/>
        <v>0.01</v>
      </c>
      <c r="O932" s="97">
        <f t="shared" si="961"/>
        <v>0.01</v>
      </c>
      <c r="P932" s="97">
        <f t="shared" si="961"/>
        <v>0.01</v>
      </c>
      <c r="R932" s="248">
        <f t="shared" si="957"/>
        <v>404</v>
      </c>
      <c r="S932" s="248">
        <f t="shared" si="931"/>
        <v>408.04</v>
      </c>
      <c r="T932" s="248">
        <f t="shared" si="932"/>
        <v>412.12040000000002</v>
      </c>
      <c r="U932" s="248">
        <f t="shared" si="933"/>
        <v>416.241604</v>
      </c>
      <c r="V932" s="248">
        <f t="shared" si="934"/>
        <v>420.40402003999998</v>
      </c>
    </row>
    <row r="933" spans="1:22" ht="15" x14ac:dyDescent="0.25">
      <c r="B933" s="77" t="s">
        <v>999</v>
      </c>
      <c r="C933" s="77" t="s">
        <v>276</v>
      </c>
      <c r="D933" s="79">
        <v>800</v>
      </c>
      <c r="E933" s="79">
        <v>1107</v>
      </c>
      <c r="F933" s="79">
        <v>50</v>
      </c>
      <c r="G933" s="79">
        <v>1008.13</v>
      </c>
      <c r="H933" s="79">
        <v>1210</v>
      </c>
      <c r="I933" s="248">
        <v>1000</v>
      </c>
      <c r="J933" s="248">
        <v>1210</v>
      </c>
      <c r="K933" s="96"/>
      <c r="L933" s="97">
        <v>0.01</v>
      </c>
      <c r="M933" s="97">
        <f t="shared" ref="M933:P933" si="962">L933</f>
        <v>0.01</v>
      </c>
      <c r="N933" s="97">
        <f t="shared" si="962"/>
        <v>0.01</v>
      </c>
      <c r="O933" s="97">
        <f t="shared" si="962"/>
        <v>0.01</v>
      </c>
      <c r="P933" s="97">
        <f t="shared" si="962"/>
        <v>0.01</v>
      </c>
      <c r="R933" s="248">
        <f t="shared" si="957"/>
        <v>1222.0999999999999</v>
      </c>
      <c r="S933" s="248">
        <f t="shared" si="931"/>
        <v>1234.3209999999999</v>
      </c>
      <c r="T933" s="248">
        <f t="shared" si="932"/>
        <v>1246.6642099999999</v>
      </c>
      <c r="U933" s="248">
        <f t="shared" si="933"/>
        <v>1259.1308520999999</v>
      </c>
      <c r="V933" s="248">
        <f t="shared" si="934"/>
        <v>1271.7221606209998</v>
      </c>
    </row>
    <row r="934" spans="1:22" ht="15" x14ac:dyDescent="0.25">
      <c r="B934" s="77" t="s">
        <v>1000</v>
      </c>
      <c r="C934" s="77" t="s">
        <v>1001</v>
      </c>
      <c r="D934" s="79">
        <v>673</v>
      </c>
      <c r="E934" s="79">
        <v>1515</v>
      </c>
      <c r="F934" s="79">
        <v>2539.64</v>
      </c>
      <c r="G934" s="79">
        <v>1272</v>
      </c>
      <c r="H934" s="79">
        <v>1500</v>
      </c>
      <c r="I934" s="248">
        <v>1224</v>
      </c>
      <c r="J934" s="248">
        <v>1500</v>
      </c>
      <c r="K934" s="96"/>
      <c r="L934" s="97">
        <v>0.01</v>
      </c>
      <c r="M934" s="97">
        <f t="shared" ref="M934:P934" si="963">L934</f>
        <v>0.01</v>
      </c>
      <c r="N934" s="97">
        <f t="shared" si="963"/>
        <v>0.01</v>
      </c>
      <c r="O934" s="97">
        <f t="shared" si="963"/>
        <v>0.01</v>
      </c>
      <c r="P934" s="97">
        <f t="shared" si="963"/>
        <v>0.01</v>
      </c>
      <c r="R934" s="248">
        <f t="shared" si="957"/>
        <v>1515</v>
      </c>
      <c r="S934" s="248">
        <f t="shared" si="931"/>
        <v>1530.15</v>
      </c>
      <c r="T934" s="248">
        <f t="shared" si="932"/>
        <v>1545.4515000000001</v>
      </c>
      <c r="U934" s="248">
        <f t="shared" si="933"/>
        <v>1560.9060150000003</v>
      </c>
      <c r="V934" s="248">
        <f t="shared" si="934"/>
        <v>1576.5150751500003</v>
      </c>
    </row>
    <row r="935" spans="1:22" ht="15" x14ac:dyDescent="0.25">
      <c r="B935" s="77" t="s">
        <v>1002</v>
      </c>
      <c r="C935" s="77" t="s">
        <v>282</v>
      </c>
      <c r="D935" s="79">
        <v>50</v>
      </c>
      <c r="E935" s="79">
        <v>0</v>
      </c>
      <c r="F935" s="79">
        <v>0</v>
      </c>
      <c r="G935" s="79">
        <v>0</v>
      </c>
      <c r="H935" s="79">
        <v>0</v>
      </c>
      <c r="I935" s="248"/>
      <c r="J935" s="248"/>
      <c r="K935" s="96"/>
      <c r="L935" s="97">
        <v>0.01</v>
      </c>
      <c r="M935" s="97">
        <f t="shared" ref="M935:P935" si="964">L935</f>
        <v>0.01</v>
      </c>
      <c r="N935" s="97">
        <f t="shared" si="964"/>
        <v>0.01</v>
      </c>
      <c r="O935" s="97">
        <f t="shared" si="964"/>
        <v>0.01</v>
      </c>
      <c r="P935" s="97">
        <f t="shared" si="964"/>
        <v>0.01</v>
      </c>
      <c r="R935" s="248">
        <f t="shared" si="957"/>
        <v>0</v>
      </c>
      <c r="S935" s="248">
        <f t="shared" si="931"/>
        <v>0</v>
      </c>
      <c r="T935" s="248">
        <f t="shared" si="932"/>
        <v>0</v>
      </c>
      <c r="U935" s="248">
        <f t="shared" si="933"/>
        <v>0</v>
      </c>
      <c r="V935" s="248">
        <f t="shared" si="934"/>
        <v>0</v>
      </c>
    </row>
    <row r="936" spans="1:22" ht="15" x14ac:dyDescent="0.25">
      <c r="B936" s="77" t="s">
        <v>2499</v>
      </c>
      <c r="C936" s="77" t="s">
        <v>2482</v>
      </c>
      <c r="D936" s="79">
        <v>0</v>
      </c>
      <c r="E936" s="79">
        <v>0</v>
      </c>
      <c r="F936" s="79">
        <v>0</v>
      </c>
      <c r="G936" s="79">
        <v>0</v>
      </c>
      <c r="H936" s="79">
        <v>0</v>
      </c>
      <c r="I936" s="248"/>
      <c r="J936" s="248"/>
      <c r="K936" s="96"/>
      <c r="L936" s="97">
        <v>0.01</v>
      </c>
      <c r="M936" s="97">
        <f t="shared" ref="M936:P936" si="965">L936</f>
        <v>0.01</v>
      </c>
      <c r="N936" s="97">
        <f t="shared" si="965"/>
        <v>0.01</v>
      </c>
      <c r="O936" s="97">
        <f t="shared" si="965"/>
        <v>0.01</v>
      </c>
      <c r="P936" s="97">
        <f t="shared" si="965"/>
        <v>0.01</v>
      </c>
      <c r="R936" s="248">
        <f t="shared" si="957"/>
        <v>0</v>
      </c>
      <c r="S936" s="248">
        <f t="shared" si="931"/>
        <v>0</v>
      </c>
      <c r="T936" s="248">
        <f t="shared" si="932"/>
        <v>0</v>
      </c>
      <c r="U936" s="248">
        <f t="shared" si="933"/>
        <v>0</v>
      </c>
      <c r="V936" s="248">
        <f t="shared" si="934"/>
        <v>0</v>
      </c>
    </row>
    <row r="937" spans="1:22" x14ac:dyDescent="0.2">
      <c r="A937" s="350" t="s">
        <v>2023</v>
      </c>
      <c r="B937" s="350"/>
      <c r="C937" s="350"/>
      <c r="D937" s="102">
        <f t="shared" ref="D937:J937" si="966">SUM(D928:D936)</f>
        <v>4087.6499999999996</v>
      </c>
      <c r="E937" s="102">
        <f t="shared" si="966"/>
        <v>5643.1900000000005</v>
      </c>
      <c r="F937" s="102">
        <f t="shared" si="966"/>
        <v>5142.37</v>
      </c>
      <c r="G937" s="102">
        <f t="shared" si="966"/>
        <v>3462.56</v>
      </c>
      <c r="H937" s="102">
        <f t="shared" si="966"/>
        <v>9350</v>
      </c>
      <c r="I937" s="102">
        <f t="shared" si="966"/>
        <v>6160</v>
      </c>
      <c r="J937" s="102">
        <f t="shared" si="966"/>
        <v>8350</v>
      </c>
      <c r="K937" s="96"/>
      <c r="L937" s="97"/>
      <c r="M937" s="97"/>
      <c r="N937" s="97"/>
      <c r="O937" s="97"/>
      <c r="P937" s="97"/>
      <c r="R937" s="102">
        <f t="shared" ref="R937:V937" si="967">SUM(R928:R936)</f>
        <v>8433.5</v>
      </c>
      <c r="S937" s="102">
        <f t="shared" si="967"/>
        <v>8517.8350000000009</v>
      </c>
      <c r="T937" s="102">
        <f t="shared" si="967"/>
        <v>8603.0133499999993</v>
      </c>
      <c r="U937" s="102">
        <f t="shared" si="967"/>
        <v>8689.0434834999996</v>
      </c>
      <c r="V937" s="102">
        <f t="shared" si="967"/>
        <v>8775.9339183349985</v>
      </c>
    </row>
    <row r="938" spans="1:22" ht="15" x14ac:dyDescent="0.25">
      <c r="A938" s="348" t="s">
        <v>2030</v>
      </c>
      <c r="B938" s="348"/>
      <c r="C938" s="348"/>
      <c r="I938" s="248"/>
      <c r="J938" s="248"/>
      <c r="K938" s="96"/>
      <c r="L938" s="97"/>
      <c r="M938" s="97"/>
      <c r="N938" s="97"/>
      <c r="O938" s="97"/>
      <c r="P938" s="97"/>
      <c r="R938" s="248"/>
      <c r="S938" s="248"/>
      <c r="T938" s="248"/>
      <c r="U938" s="248"/>
      <c r="V938" s="248"/>
    </row>
    <row r="939" spans="1:22" ht="15" x14ac:dyDescent="0.25">
      <c r="B939" s="77" t="s">
        <v>1004</v>
      </c>
      <c r="C939" s="77" t="s">
        <v>567</v>
      </c>
      <c r="D939" s="79">
        <v>6707.67</v>
      </c>
      <c r="E939" s="79">
        <v>4728.72</v>
      </c>
      <c r="F939" s="79">
        <v>4446.2299999999996</v>
      </c>
      <c r="G939" s="79">
        <v>7858.27</v>
      </c>
      <c r="H939" s="79">
        <v>5160</v>
      </c>
      <c r="I939" s="248">
        <v>8064</v>
      </c>
      <c r="J939" s="248">
        <v>5160</v>
      </c>
      <c r="K939" s="96"/>
      <c r="L939" s="97">
        <v>0.01</v>
      </c>
      <c r="M939" s="97">
        <f t="shared" ref="M939:P939" si="968">L939</f>
        <v>0.01</v>
      </c>
      <c r="N939" s="97">
        <f t="shared" si="968"/>
        <v>0.01</v>
      </c>
      <c r="O939" s="97">
        <f t="shared" si="968"/>
        <v>0.01</v>
      </c>
      <c r="P939" s="97">
        <f t="shared" si="968"/>
        <v>0.01</v>
      </c>
      <c r="R939" s="248">
        <f>J939*(1+L939)</f>
        <v>5211.6000000000004</v>
      </c>
      <c r="S939" s="248">
        <f t="shared" si="931"/>
        <v>5263.7160000000003</v>
      </c>
      <c r="T939" s="248">
        <f t="shared" si="932"/>
        <v>5316.3531600000006</v>
      </c>
      <c r="U939" s="248">
        <f t="shared" si="933"/>
        <v>5369.5166916000007</v>
      </c>
      <c r="V939" s="248">
        <f t="shared" si="934"/>
        <v>5423.2118585160006</v>
      </c>
    </row>
    <row r="940" spans="1:22" ht="15" x14ac:dyDescent="0.25">
      <c r="B940" s="77" t="s">
        <v>1005</v>
      </c>
      <c r="C940" s="77" t="s">
        <v>569</v>
      </c>
      <c r="D940" s="79">
        <v>4908.26</v>
      </c>
      <c r="E940" s="79">
        <v>4885.92</v>
      </c>
      <c r="F940" s="79">
        <v>5141.21</v>
      </c>
      <c r="G940" s="79">
        <v>5871.69</v>
      </c>
      <c r="H940" s="79">
        <v>5000</v>
      </c>
      <c r="I940" s="248">
        <v>5846</v>
      </c>
      <c r="J940" s="248">
        <v>5000</v>
      </c>
      <c r="L940" s="97">
        <v>0.01</v>
      </c>
      <c r="M940" s="97">
        <f t="shared" ref="M940:P940" si="969">L940</f>
        <v>0.01</v>
      </c>
      <c r="N940" s="97">
        <f t="shared" si="969"/>
        <v>0.01</v>
      </c>
      <c r="O940" s="97">
        <f t="shared" si="969"/>
        <v>0.01</v>
      </c>
      <c r="P940" s="97">
        <f t="shared" si="969"/>
        <v>0.01</v>
      </c>
      <c r="R940" s="248">
        <f>J940*(1+L940)</f>
        <v>5050</v>
      </c>
      <c r="S940" s="248">
        <f t="shared" si="931"/>
        <v>5100.5</v>
      </c>
      <c r="T940" s="248">
        <f t="shared" si="932"/>
        <v>5151.5050000000001</v>
      </c>
      <c r="U940" s="248">
        <f t="shared" si="933"/>
        <v>5203.0200500000001</v>
      </c>
      <c r="V940" s="248">
        <f t="shared" si="934"/>
        <v>5255.0502505000004</v>
      </c>
    </row>
    <row r="941" spans="1:22" ht="15" x14ac:dyDescent="0.25">
      <c r="B941" s="77" t="s">
        <v>1006</v>
      </c>
      <c r="C941" s="77" t="s">
        <v>807</v>
      </c>
      <c r="D941" s="79">
        <v>1075.83</v>
      </c>
      <c r="E941" s="79">
        <v>1350.83</v>
      </c>
      <c r="F941" s="79">
        <v>1655.33</v>
      </c>
      <c r="G941" s="79">
        <v>2427.9899999999998</v>
      </c>
      <c r="H941" s="79">
        <v>2200</v>
      </c>
      <c r="I941" s="248">
        <v>2708</v>
      </c>
      <c r="J941" s="248">
        <v>2200</v>
      </c>
      <c r="K941" s="96"/>
      <c r="L941" s="97">
        <v>0.01</v>
      </c>
      <c r="M941" s="97">
        <f t="shared" ref="M941:P941" si="970">L941</f>
        <v>0.01</v>
      </c>
      <c r="N941" s="97">
        <f t="shared" si="970"/>
        <v>0.01</v>
      </c>
      <c r="O941" s="97">
        <f t="shared" si="970"/>
        <v>0.01</v>
      </c>
      <c r="P941" s="97">
        <f t="shared" si="970"/>
        <v>0.01</v>
      </c>
      <c r="R941" s="248">
        <f>J941*(1+L941)</f>
        <v>2222</v>
      </c>
      <c r="S941" s="248">
        <f t="shared" si="931"/>
        <v>2244.2199999999998</v>
      </c>
      <c r="T941" s="248">
        <f t="shared" si="932"/>
        <v>2266.6621999999998</v>
      </c>
      <c r="U941" s="248">
        <f t="shared" si="933"/>
        <v>2289.3288219999999</v>
      </c>
      <c r="V941" s="248">
        <f t="shared" si="934"/>
        <v>2312.2221102200001</v>
      </c>
    </row>
    <row r="942" spans="1:22" x14ac:dyDescent="0.2">
      <c r="A942" s="350" t="s">
        <v>2034</v>
      </c>
      <c r="B942" s="350"/>
      <c r="C942" s="350"/>
      <c r="D942" s="102">
        <f t="shared" ref="D942:H942" si="971">SUM(D939:D941)</f>
        <v>12691.76</v>
      </c>
      <c r="E942" s="102">
        <f t="shared" si="971"/>
        <v>10965.47</v>
      </c>
      <c r="F942" s="102">
        <f t="shared" si="971"/>
        <v>11242.769999999999</v>
      </c>
      <c r="G942" s="102">
        <f t="shared" si="971"/>
        <v>16157.949999999999</v>
      </c>
      <c r="H942" s="102">
        <f t="shared" si="971"/>
        <v>12360</v>
      </c>
      <c r="I942" s="102">
        <f t="shared" ref="I942:J942" si="972">SUM(I939:I941)</f>
        <v>16618</v>
      </c>
      <c r="J942" s="102">
        <f t="shared" si="972"/>
        <v>12360</v>
      </c>
      <c r="K942" s="96"/>
      <c r="L942" s="97"/>
      <c r="M942" s="97"/>
      <c r="N942" s="97"/>
      <c r="O942" s="97"/>
      <c r="P942" s="97"/>
      <c r="R942" s="102">
        <f t="shared" ref="R942:V942" si="973">SUM(R939:R941)</f>
        <v>12483.6</v>
      </c>
      <c r="S942" s="102">
        <f t="shared" si="973"/>
        <v>12608.436</v>
      </c>
      <c r="T942" s="102">
        <f t="shared" si="973"/>
        <v>12734.520359999999</v>
      </c>
      <c r="U942" s="102">
        <f t="shared" si="973"/>
        <v>12861.8655636</v>
      </c>
      <c r="V942" s="102">
        <f t="shared" si="973"/>
        <v>12990.484219236001</v>
      </c>
    </row>
    <row r="943" spans="1:22" x14ac:dyDescent="0.2">
      <c r="A943" s="352" t="s">
        <v>1008</v>
      </c>
      <c r="B943" s="352"/>
      <c r="C943" s="352"/>
      <c r="D943" s="103">
        <f t="shared" ref="D943:H943" si="974">D910+D921+D926+D937+D942</f>
        <v>372788.2300000001</v>
      </c>
      <c r="E943" s="103">
        <f t="shared" si="974"/>
        <v>415998.59000000008</v>
      </c>
      <c r="F943" s="103">
        <f t="shared" si="974"/>
        <v>395797.27</v>
      </c>
      <c r="G943" s="103">
        <f t="shared" si="974"/>
        <v>398682.83000000007</v>
      </c>
      <c r="H943" s="103">
        <f t="shared" si="974"/>
        <v>401720</v>
      </c>
      <c r="I943" s="103">
        <f>I910+I921+I926+I937+I942</f>
        <v>373600</v>
      </c>
      <c r="J943" s="103">
        <f>J910+J921+J926+J937+J942</f>
        <v>403277</v>
      </c>
      <c r="L943" s="97"/>
      <c r="M943" s="97"/>
      <c r="N943" s="97"/>
      <c r="O943" s="97"/>
      <c r="P943" s="97"/>
      <c r="R943" s="103">
        <f t="shared" ref="R943:V943" si="975">R910+R921+R926+R937+R942</f>
        <v>415274.79999999993</v>
      </c>
      <c r="S943" s="103">
        <f t="shared" si="975"/>
        <v>427437.99469999998</v>
      </c>
      <c r="T943" s="103">
        <f t="shared" si="975"/>
        <v>440040.3170230001</v>
      </c>
      <c r="U943" s="103">
        <f t="shared" si="975"/>
        <v>453099.04662730993</v>
      </c>
      <c r="V943" s="103">
        <f t="shared" si="975"/>
        <v>466632.19081048149</v>
      </c>
    </row>
    <row r="944" spans="1:22" ht="15" x14ac:dyDescent="0.25">
      <c r="A944" s="351" t="s">
        <v>2242</v>
      </c>
      <c r="B944" s="351"/>
      <c r="C944" s="351"/>
      <c r="I944" s="248"/>
      <c r="J944" s="249"/>
      <c r="K944" s="96"/>
      <c r="L944" s="97"/>
      <c r="M944" s="97"/>
      <c r="N944" s="97"/>
      <c r="O944" s="97"/>
      <c r="P944" s="97"/>
      <c r="R944" s="249"/>
      <c r="S944" s="249"/>
      <c r="T944" s="249"/>
      <c r="U944" s="249"/>
      <c r="V944" s="249"/>
    </row>
    <row r="945" spans="1:22" ht="15" x14ac:dyDescent="0.25">
      <c r="A945" s="348" t="s">
        <v>2024</v>
      </c>
      <c r="B945" s="348"/>
      <c r="C945" s="348"/>
      <c r="I945" s="248"/>
      <c r="J945" s="249"/>
      <c r="K945" s="96"/>
      <c r="L945" s="97"/>
      <c r="M945" s="97"/>
      <c r="N945" s="97"/>
      <c r="O945" s="97"/>
      <c r="P945" s="97"/>
      <c r="R945" s="249"/>
      <c r="S945" s="249"/>
      <c r="T945" s="249"/>
      <c r="U945" s="249"/>
      <c r="V945" s="249"/>
    </row>
    <row r="946" spans="1:22" ht="15" x14ac:dyDescent="0.25">
      <c r="B946" s="77" t="s">
        <v>2243</v>
      </c>
      <c r="C946" s="77" t="s">
        <v>1883</v>
      </c>
      <c r="D946" s="79">
        <v>0</v>
      </c>
      <c r="E946" s="79">
        <v>0</v>
      </c>
      <c r="F946" s="79">
        <v>9506.16</v>
      </c>
      <c r="G946" s="79">
        <v>0</v>
      </c>
      <c r="H946" s="79">
        <v>0</v>
      </c>
      <c r="I946" s="248"/>
      <c r="J946" s="249"/>
      <c r="K946" s="96"/>
      <c r="L946" s="97"/>
      <c r="M946" s="97"/>
      <c r="N946" s="97"/>
      <c r="O946" s="97"/>
      <c r="P946" s="97"/>
      <c r="R946" s="249"/>
      <c r="S946" s="249"/>
      <c r="T946" s="249"/>
      <c r="U946" s="249"/>
      <c r="V946" s="249"/>
    </row>
    <row r="947" spans="1:22" ht="15" x14ac:dyDescent="0.25">
      <c r="B947" s="77" t="s">
        <v>1009</v>
      </c>
      <c r="C947" s="77" t="s">
        <v>286</v>
      </c>
      <c r="D947" s="79">
        <v>800784.89</v>
      </c>
      <c r="E947" s="79">
        <v>605610.77</v>
      </c>
      <c r="F947" s="79">
        <v>789413.2</v>
      </c>
      <c r="G947" s="79">
        <v>0</v>
      </c>
      <c r="H947" s="79">
        <v>0</v>
      </c>
      <c r="I947" s="248"/>
      <c r="J947" s="249"/>
      <c r="K947" s="96"/>
      <c r="L947" s="97"/>
      <c r="M947" s="97"/>
      <c r="N947" s="97"/>
      <c r="O947" s="97"/>
      <c r="P947" s="97"/>
      <c r="R947" s="249"/>
      <c r="S947" s="249"/>
      <c r="T947" s="249"/>
      <c r="U947" s="249"/>
      <c r="V947" s="249"/>
    </row>
    <row r="948" spans="1:22" ht="15" x14ac:dyDescent="0.25">
      <c r="B948" s="77" t="s">
        <v>1010</v>
      </c>
      <c r="C948" s="77" t="s">
        <v>292</v>
      </c>
      <c r="D948" s="79">
        <v>16729.45</v>
      </c>
      <c r="E948" s="79">
        <v>14146.96</v>
      </c>
      <c r="F948" s="79">
        <v>16945.22</v>
      </c>
      <c r="G948" s="79">
        <v>0</v>
      </c>
      <c r="H948" s="79">
        <v>0</v>
      </c>
      <c r="I948" s="248"/>
      <c r="J948" s="249"/>
      <c r="K948" s="96"/>
      <c r="L948" s="97"/>
      <c r="M948" s="97"/>
      <c r="N948" s="97"/>
      <c r="O948" s="97"/>
      <c r="P948" s="97"/>
      <c r="R948" s="249"/>
      <c r="S948" s="249"/>
      <c r="T948" s="249"/>
      <c r="U948" s="249"/>
      <c r="V948" s="249"/>
    </row>
    <row r="949" spans="1:22" ht="15" x14ac:dyDescent="0.25">
      <c r="B949" s="77" t="s">
        <v>1012</v>
      </c>
      <c r="C949" s="77" t="s">
        <v>713</v>
      </c>
      <c r="D949" s="79">
        <v>6778.57</v>
      </c>
      <c r="E949" s="79">
        <v>7855.71</v>
      </c>
      <c r="F949" s="79">
        <v>12702.86</v>
      </c>
      <c r="G949" s="79">
        <v>0</v>
      </c>
      <c r="H949" s="79">
        <v>0</v>
      </c>
      <c r="I949" s="248"/>
      <c r="J949" s="249"/>
      <c r="K949" s="96"/>
      <c r="L949" s="97"/>
      <c r="M949" s="97"/>
      <c r="N949" s="97"/>
      <c r="O949" s="97"/>
      <c r="P949" s="97"/>
      <c r="R949" s="249"/>
      <c r="S949" s="249"/>
      <c r="T949" s="249"/>
      <c r="U949" s="249"/>
      <c r="V949" s="249"/>
    </row>
    <row r="950" spans="1:22" ht="15" x14ac:dyDescent="0.25">
      <c r="B950" s="77" t="s">
        <v>1980</v>
      </c>
      <c r="C950" s="77" t="s">
        <v>968</v>
      </c>
      <c r="D950" s="79">
        <v>0</v>
      </c>
      <c r="E950" s="79">
        <v>46.15</v>
      </c>
      <c r="F950" s="79">
        <v>0</v>
      </c>
      <c r="G950" s="79">
        <v>0</v>
      </c>
      <c r="H950" s="79">
        <v>0</v>
      </c>
      <c r="I950" s="248"/>
      <c r="J950" s="249"/>
      <c r="K950" s="96"/>
      <c r="L950" s="97"/>
      <c r="M950" s="97"/>
      <c r="N950" s="97"/>
      <c r="O950" s="97"/>
      <c r="P950" s="97"/>
      <c r="R950" s="249"/>
      <c r="S950" s="249"/>
      <c r="T950" s="249"/>
      <c r="U950" s="249"/>
      <c r="V950" s="249"/>
    </row>
    <row r="951" spans="1:22" ht="15" x14ac:dyDescent="0.25">
      <c r="B951" s="77" t="s">
        <v>1014</v>
      </c>
      <c r="C951" s="77" t="s">
        <v>298</v>
      </c>
      <c r="D951" s="79">
        <v>11225</v>
      </c>
      <c r="E951" s="79">
        <v>9262.5</v>
      </c>
      <c r="F951" s="79">
        <v>2922.5</v>
      </c>
      <c r="G951" s="79">
        <v>0</v>
      </c>
      <c r="H951" s="79">
        <v>0</v>
      </c>
      <c r="I951" s="248"/>
      <c r="J951" s="249"/>
      <c r="K951" s="96"/>
      <c r="L951" s="97"/>
      <c r="M951" s="97"/>
      <c r="N951" s="97"/>
      <c r="O951" s="97"/>
      <c r="P951" s="97"/>
      <c r="R951" s="249"/>
      <c r="S951" s="249"/>
      <c r="T951" s="249"/>
      <c r="U951" s="249"/>
      <c r="V951" s="249"/>
    </row>
    <row r="952" spans="1:22" ht="15" x14ac:dyDescent="0.25">
      <c r="B952" s="77" t="s">
        <v>1015</v>
      </c>
      <c r="C952" s="77" t="s">
        <v>300</v>
      </c>
      <c r="D952" s="79">
        <v>9655.7199999999993</v>
      </c>
      <c r="E952" s="79">
        <v>9675.61</v>
      </c>
      <c r="F952" s="79">
        <v>21801.31</v>
      </c>
      <c r="G952" s="79">
        <v>0</v>
      </c>
      <c r="H952" s="79">
        <v>0</v>
      </c>
      <c r="I952" s="248"/>
      <c r="J952" s="249"/>
      <c r="K952" s="96"/>
      <c r="L952" s="97"/>
      <c r="M952" s="97"/>
      <c r="N952" s="97"/>
      <c r="O952" s="97"/>
      <c r="P952" s="97"/>
      <c r="R952" s="249"/>
      <c r="S952" s="249"/>
      <c r="T952" s="249"/>
      <c r="U952" s="249"/>
      <c r="V952" s="249"/>
    </row>
    <row r="953" spans="1:22" ht="15" x14ac:dyDescent="0.25">
      <c r="B953" s="77" t="s">
        <v>2244</v>
      </c>
      <c r="C953" s="77" t="s">
        <v>1772</v>
      </c>
      <c r="D953" s="79">
        <v>0</v>
      </c>
      <c r="E953" s="79">
        <v>-17289.16</v>
      </c>
      <c r="F953" s="79">
        <v>0</v>
      </c>
      <c r="G953" s="79">
        <v>0</v>
      </c>
      <c r="H953" s="79">
        <v>0</v>
      </c>
      <c r="I953" s="248"/>
      <c r="J953" s="249"/>
      <c r="L953" s="97"/>
      <c r="M953" s="97"/>
      <c r="N953" s="97"/>
      <c r="O953" s="97"/>
      <c r="P953" s="97"/>
      <c r="R953" s="249"/>
      <c r="S953" s="249"/>
      <c r="T953" s="249"/>
      <c r="U953" s="249"/>
      <c r="V953" s="249"/>
    </row>
    <row r="954" spans="1:22" ht="25.5" x14ac:dyDescent="0.25">
      <c r="B954" s="77" t="s">
        <v>1018</v>
      </c>
      <c r="C954" s="77" t="s">
        <v>302</v>
      </c>
      <c r="D954" s="79">
        <v>1263.74</v>
      </c>
      <c r="E954" s="79">
        <v>2164.6799999999998</v>
      </c>
      <c r="F954" s="79">
        <v>1211.74</v>
      </c>
      <c r="G954" s="79">
        <v>0</v>
      </c>
      <c r="H954" s="79">
        <v>0</v>
      </c>
      <c r="I954" s="248"/>
      <c r="J954" s="249"/>
      <c r="K954" s="96"/>
      <c r="L954" s="97"/>
      <c r="M954" s="97"/>
      <c r="N954" s="97"/>
      <c r="O954" s="97"/>
      <c r="P954" s="97"/>
      <c r="R954" s="249"/>
      <c r="S954" s="249"/>
      <c r="T954" s="249"/>
      <c r="U954" s="249"/>
      <c r="V954" s="249"/>
    </row>
    <row r="955" spans="1:22" ht="25.5" x14ac:dyDescent="0.25">
      <c r="B955" s="77" t="s">
        <v>1019</v>
      </c>
      <c r="C955" s="77" t="s">
        <v>304</v>
      </c>
      <c r="D955" s="79">
        <v>3828.81</v>
      </c>
      <c r="E955" s="79">
        <v>1687.96</v>
      </c>
      <c r="F955" s="79">
        <v>3190.54</v>
      </c>
      <c r="G955" s="79">
        <v>0</v>
      </c>
      <c r="H955" s="79">
        <v>0</v>
      </c>
      <c r="I955" s="248"/>
      <c r="J955" s="249"/>
      <c r="K955" s="96"/>
      <c r="L955" s="97"/>
      <c r="M955" s="97"/>
      <c r="N955" s="97"/>
      <c r="O955" s="97"/>
      <c r="P955" s="97"/>
      <c r="R955" s="249"/>
      <c r="S955" s="249"/>
      <c r="T955" s="249"/>
      <c r="U955" s="249"/>
      <c r="V955" s="249"/>
    </row>
    <row r="956" spans="1:22" ht="25.5" x14ac:dyDescent="0.25">
      <c r="B956" s="77" t="s">
        <v>1020</v>
      </c>
      <c r="C956" s="77" t="s">
        <v>306</v>
      </c>
      <c r="D956" s="79">
        <v>74844.89</v>
      </c>
      <c r="E956" s="79">
        <v>64359.96</v>
      </c>
      <c r="F956" s="79">
        <v>59659.14</v>
      </c>
      <c r="G956" s="79">
        <v>0</v>
      </c>
      <c r="H956" s="79">
        <v>0</v>
      </c>
      <c r="I956" s="248"/>
      <c r="J956" s="249"/>
      <c r="K956" s="96"/>
      <c r="L956" s="97"/>
      <c r="M956" s="97"/>
      <c r="N956" s="97"/>
      <c r="O956" s="97"/>
      <c r="P956" s="97"/>
      <c r="R956" s="249"/>
      <c r="S956" s="249"/>
      <c r="T956" s="249"/>
      <c r="U956" s="249"/>
      <c r="V956" s="249"/>
    </row>
    <row r="957" spans="1:22" ht="25.5" x14ac:dyDescent="0.25">
      <c r="B957" s="77" t="s">
        <v>1981</v>
      </c>
      <c r="C957" s="77" t="s">
        <v>1865</v>
      </c>
      <c r="D957" s="79">
        <v>3775</v>
      </c>
      <c r="E957" s="79">
        <v>1938.99</v>
      </c>
      <c r="F957" s="79">
        <v>9114.77</v>
      </c>
      <c r="G957" s="79">
        <v>0</v>
      </c>
      <c r="H957" s="79">
        <v>0</v>
      </c>
      <c r="I957" s="248"/>
      <c r="J957" s="249"/>
      <c r="K957" s="96"/>
      <c r="L957" s="97"/>
      <c r="M957" s="97"/>
      <c r="N957" s="97"/>
      <c r="O957" s="97"/>
      <c r="P957" s="97"/>
      <c r="R957" s="249"/>
      <c r="S957" s="249"/>
      <c r="T957" s="249"/>
      <c r="U957" s="249"/>
      <c r="V957" s="249"/>
    </row>
    <row r="958" spans="1:22" ht="25.5" x14ac:dyDescent="0.25">
      <c r="B958" s="77" t="s">
        <v>1021</v>
      </c>
      <c r="C958" s="77" t="s">
        <v>308</v>
      </c>
      <c r="D958" s="79">
        <v>2507.5</v>
      </c>
      <c r="E958" s="79">
        <v>2206.46</v>
      </c>
      <c r="F958" s="79">
        <v>2415.0700000000002</v>
      </c>
      <c r="G958" s="79">
        <v>0</v>
      </c>
      <c r="H958" s="79">
        <v>0</v>
      </c>
      <c r="I958" s="248"/>
      <c r="J958" s="249"/>
      <c r="K958" s="96"/>
      <c r="L958" s="97"/>
      <c r="M958" s="97"/>
      <c r="N958" s="97"/>
      <c r="O958" s="97"/>
      <c r="P958" s="97"/>
      <c r="R958" s="249"/>
      <c r="S958" s="249"/>
      <c r="T958" s="249"/>
      <c r="U958" s="249"/>
      <c r="V958" s="249"/>
    </row>
    <row r="959" spans="1:22" ht="15" x14ac:dyDescent="0.25">
      <c r="B959" s="77" t="s">
        <v>1022</v>
      </c>
      <c r="C959" s="77" t="s">
        <v>1897</v>
      </c>
      <c r="D959" s="79">
        <v>0</v>
      </c>
      <c r="E959" s="79">
        <v>-9999.07</v>
      </c>
      <c r="F959" s="79">
        <v>0</v>
      </c>
      <c r="G959" s="79">
        <v>0</v>
      </c>
      <c r="H959" s="79">
        <v>0</v>
      </c>
      <c r="I959" s="248"/>
      <c r="J959" s="249"/>
      <c r="L959" s="97"/>
      <c r="M959" s="97"/>
      <c r="N959" s="97"/>
      <c r="O959" s="97"/>
      <c r="P959" s="97"/>
      <c r="R959" s="249"/>
      <c r="S959" s="249"/>
      <c r="T959" s="249"/>
      <c r="U959" s="249"/>
      <c r="V959" s="249"/>
    </row>
    <row r="960" spans="1:22" ht="15" x14ac:dyDescent="0.25">
      <c r="B960" s="77" t="s">
        <v>1023</v>
      </c>
      <c r="C960" s="77" t="s">
        <v>1899</v>
      </c>
      <c r="D960" s="79">
        <v>68361.09</v>
      </c>
      <c r="E960" s="79">
        <v>64813.760000000002</v>
      </c>
      <c r="F960" s="79">
        <v>112486.83</v>
      </c>
      <c r="G960" s="79">
        <v>0</v>
      </c>
      <c r="H960" s="79">
        <v>0</v>
      </c>
      <c r="I960" s="248"/>
      <c r="J960" s="249"/>
      <c r="L960" s="97"/>
      <c r="M960" s="97"/>
      <c r="N960" s="97"/>
      <c r="O960" s="97"/>
      <c r="P960" s="97"/>
      <c r="R960" s="249"/>
      <c r="S960" s="249"/>
      <c r="T960" s="249"/>
      <c r="U960" s="249"/>
      <c r="V960" s="249"/>
    </row>
    <row r="961" spans="1:22" ht="15" x14ac:dyDescent="0.25">
      <c r="B961" s="77" t="s">
        <v>1024</v>
      </c>
      <c r="C961" s="77" t="s">
        <v>312</v>
      </c>
      <c r="D961" s="79">
        <v>1067</v>
      </c>
      <c r="E961" s="79">
        <v>552</v>
      </c>
      <c r="F961" s="79">
        <v>812</v>
      </c>
      <c r="G961" s="79">
        <v>0</v>
      </c>
      <c r="H961" s="79">
        <v>0</v>
      </c>
      <c r="I961" s="248"/>
      <c r="J961" s="249"/>
      <c r="K961" s="96"/>
      <c r="L961" s="97"/>
      <c r="M961" s="97"/>
      <c r="N961" s="97"/>
      <c r="O961" s="97"/>
      <c r="P961" s="97"/>
      <c r="R961" s="249"/>
      <c r="S961" s="249"/>
      <c r="T961" s="249"/>
      <c r="U961" s="249"/>
      <c r="V961" s="249"/>
    </row>
    <row r="962" spans="1:22" ht="15" x14ac:dyDescent="0.25">
      <c r="B962" s="77" t="s">
        <v>1025</v>
      </c>
      <c r="C962" s="77" t="s">
        <v>314</v>
      </c>
      <c r="D962" s="79">
        <v>11596.6</v>
      </c>
      <c r="E962" s="79">
        <v>7844.79</v>
      </c>
      <c r="F962" s="79">
        <v>8534.9699999999993</v>
      </c>
      <c r="G962" s="79">
        <v>0</v>
      </c>
      <c r="H962" s="79">
        <v>0</v>
      </c>
      <c r="I962" s="248"/>
      <c r="J962" s="249"/>
      <c r="K962" s="96"/>
      <c r="L962" s="97"/>
      <c r="M962" s="97"/>
      <c r="N962" s="97"/>
      <c r="O962" s="97"/>
      <c r="P962" s="97"/>
      <c r="R962" s="249"/>
      <c r="S962" s="249"/>
      <c r="T962" s="249"/>
      <c r="U962" s="249"/>
      <c r="V962" s="249"/>
    </row>
    <row r="963" spans="1:22" ht="15" x14ac:dyDescent="0.25">
      <c r="B963" s="77" t="s">
        <v>1026</v>
      </c>
      <c r="C963" s="77" t="s">
        <v>316</v>
      </c>
      <c r="D963" s="79">
        <v>714.59</v>
      </c>
      <c r="E963" s="79">
        <v>1869.28</v>
      </c>
      <c r="F963" s="79">
        <v>4742.01</v>
      </c>
      <c r="G963" s="79">
        <v>0</v>
      </c>
      <c r="H963" s="79">
        <v>0</v>
      </c>
      <c r="I963" s="248"/>
      <c r="J963" s="249"/>
      <c r="K963" s="96"/>
      <c r="L963" s="97"/>
      <c r="M963" s="97"/>
      <c r="N963" s="97"/>
      <c r="O963" s="97"/>
      <c r="P963" s="97"/>
      <c r="R963" s="249"/>
      <c r="S963" s="249"/>
      <c r="T963" s="249"/>
      <c r="U963" s="249"/>
      <c r="V963" s="249"/>
    </row>
    <row r="964" spans="1:22" ht="15" x14ac:dyDescent="0.25">
      <c r="B964" s="77" t="s">
        <v>1027</v>
      </c>
      <c r="C964" s="77" t="s">
        <v>2026</v>
      </c>
      <c r="D964" s="79">
        <v>11869.49</v>
      </c>
      <c r="E964" s="79">
        <v>9646.08</v>
      </c>
      <c r="F964" s="79">
        <v>11868.87</v>
      </c>
      <c r="G964" s="79">
        <v>0</v>
      </c>
      <c r="H964" s="79">
        <v>0</v>
      </c>
      <c r="I964" s="248"/>
      <c r="J964" s="249"/>
      <c r="K964" s="96"/>
      <c r="L964" s="97"/>
      <c r="M964" s="97"/>
      <c r="N964" s="97"/>
      <c r="O964" s="97"/>
      <c r="P964" s="97"/>
      <c r="R964" s="249"/>
      <c r="S964" s="249"/>
      <c r="T964" s="249"/>
      <c r="U964" s="249"/>
      <c r="V964" s="249"/>
    </row>
    <row r="965" spans="1:22" ht="15" x14ac:dyDescent="0.25">
      <c r="B965" s="77" t="s">
        <v>1028</v>
      </c>
      <c r="C965" s="77" t="s">
        <v>321</v>
      </c>
      <c r="D965" s="79">
        <v>1297.3</v>
      </c>
      <c r="E965" s="79">
        <v>1088.77</v>
      </c>
      <c r="F965" s="79">
        <v>1394.01</v>
      </c>
      <c r="G965" s="79">
        <v>0</v>
      </c>
      <c r="H965" s="79">
        <v>0</v>
      </c>
      <c r="I965" s="248"/>
      <c r="J965" s="249"/>
      <c r="K965" s="96"/>
      <c r="L965" s="97"/>
      <c r="M965" s="97"/>
      <c r="N965" s="97"/>
      <c r="O965" s="97"/>
      <c r="P965" s="97"/>
      <c r="R965" s="249"/>
      <c r="S965" s="249"/>
      <c r="T965" s="249"/>
      <c r="U965" s="249"/>
      <c r="V965" s="249"/>
    </row>
    <row r="966" spans="1:22" ht="15" x14ac:dyDescent="0.25">
      <c r="B966" s="77" t="s">
        <v>1029</v>
      </c>
      <c r="C966" s="77" t="s">
        <v>323</v>
      </c>
      <c r="D966" s="79">
        <v>173.7</v>
      </c>
      <c r="E966" s="79">
        <v>75.8</v>
      </c>
      <c r="F966" s="79">
        <v>28.95</v>
      </c>
      <c r="G966" s="79">
        <v>0</v>
      </c>
      <c r="H966" s="79">
        <v>0</v>
      </c>
      <c r="I966" s="248"/>
      <c r="J966" s="249"/>
      <c r="K966" s="96"/>
      <c r="L966" s="97"/>
      <c r="M966" s="97"/>
      <c r="N966" s="97"/>
      <c r="O966" s="97"/>
      <c r="P966" s="97"/>
      <c r="R966" s="249"/>
      <c r="S966" s="249"/>
      <c r="T966" s="249"/>
      <c r="U966" s="249"/>
      <c r="V966" s="249"/>
    </row>
    <row r="967" spans="1:22" ht="15" x14ac:dyDescent="0.25">
      <c r="B967" s="77" t="s">
        <v>1030</v>
      </c>
      <c r="C967" s="77" t="s">
        <v>325</v>
      </c>
      <c r="D967" s="79">
        <v>10462.5</v>
      </c>
      <c r="E967" s="79">
        <v>8750</v>
      </c>
      <c r="F967" s="79">
        <v>6250</v>
      </c>
      <c r="G967" s="79">
        <v>0</v>
      </c>
      <c r="H967" s="79">
        <v>0</v>
      </c>
      <c r="I967" s="248"/>
      <c r="J967" s="249"/>
      <c r="K967" s="96"/>
      <c r="L967" s="97"/>
      <c r="M967" s="97"/>
      <c r="N967" s="97"/>
      <c r="O967" s="97"/>
      <c r="P967" s="97"/>
      <c r="R967" s="249"/>
      <c r="S967" s="249"/>
      <c r="T967" s="249"/>
      <c r="U967" s="249"/>
      <c r="V967" s="249"/>
    </row>
    <row r="968" spans="1:22" ht="15" x14ac:dyDescent="0.25">
      <c r="B968" s="77" t="s">
        <v>1031</v>
      </c>
      <c r="C968" s="77" t="s">
        <v>327</v>
      </c>
      <c r="D968" s="79">
        <v>5689.04</v>
      </c>
      <c r="E968" s="79">
        <v>3461.55</v>
      </c>
      <c r="F968" s="79">
        <v>24054.880000000001</v>
      </c>
      <c r="G968" s="79">
        <v>0</v>
      </c>
      <c r="H968" s="79">
        <v>0</v>
      </c>
      <c r="I968" s="248"/>
      <c r="J968" s="249"/>
      <c r="K968" s="96"/>
      <c r="L968" s="97"/>
      <c r="M968" s="97"/>
      <c r="N968" s="97"/>
      <c r="O968" s="97"/>
      <c r="P968" s="97"/>
      <c r="R968" s="249"/>
      <c r="S968" s="249"/>
      <c r="T968" s="249"/>
      <c r="U968" s="249"/>
      <c r="V968" s="249"/>
    </row>
    <row r="969" spans="1:22" x14ac:dyDescent="0.2">
      <c r="A969" s="350" t="s">
        <v>2027</v>
      </c>
      <c r="B969" s="350"/>
      <c r="C969" s="350"/>
      <c r="D969" s="102">
        <f t="shared" ref="D969:J969" si="976">SUM(D946:D968)</f>
        <v>1042624.8799999999</v>
      </c>
      <c r="E969" s="102">
        <f t="shared" si="976"/>
        <v>789769.55</v>
      </c>
      <c r="F969" s="102">
        <f t="shared" si="976"/>
        <v>1099055.03</v>
      </c>
      <c r="G969" s="102">
        <f t="shared" si="976"/>
        <v>0</v>
      </c>
      <c r="H969" s="102">
        <f t="shared" si="976"/>
        <v>0</v>
      </c>
      <c r="I969" s="102">
        <f t="shared" si="976"/>
        <v>0</v>
      </c>
      <c r="J969" s="102">
        <f t="shared" si="976"/>
        <v>0</v>
      </c>
      <c r="K969" s="96"/>
      <c r="L969" s="97"/>
      <c r="M969" s="97"/>
      <c r="N969" s="97"/>
      <c r="O969" s="97"/>
      <c r="P969" s="97"/>
      <c r="R969" s="102"/>
      <c r="S969" s="102"/>
      <c r="T969" s="102"/>
      <c r="U969" s="102"/>
      <c r="V969" s="102"/>
    </row>
    <row r="970" spans="1:22" ht="25.5" customHeight="1" x14ac:dyDescent="0.25">
      <c r="A970" s="348" t="s">
        <v>2020</v>
      </c>
      <c r="B970" s="348"/>
      <c r="C970" s="348"/>
      <c r="I970" s="248"/>
      <c r="J970" s="249"/>
      <c r="K970" s="96"/>
      <c r="L970" s="97"/>
      <c r="M970" s="97"/>
      <c r="N970" s="97"/>
      <c r="O970" s="97"/>
      <c r="P970" s="97"/>
      <c r="R970" s="249"/>
      <c r="S970" s="249"/>
      <c r="T970" s="249"/>
      <c r="U970" s="249"/>
      <c r="V970" s="249"/>
    </row>
    <row r="971" spans="1:22" ht="25.5" customHeight="1" x14ac:dyDescent="0.25">
      <c r="B971" s="77" t="s">
        <v>1032</v>
      </c>
      <c r="C971" s="77" t="s">
        <v>262</v>
      </c>
      <c r="D971" s="79">
        <v>505.59</v>
      </c>
      <c r="E971" s="79">
        <v>518.1</v>
      </c>
      <c r="F971" s="79">
        <v>447.95</v>
      </c>
      <c r="G971" s="79">
        <v>0</v>
      </c>
      <c r="H971" s="79">
        <v>0</v>
      </c>
      <c r="I971" s="248"/>
      <c r="J971" s="249"/>
      <c r="K971" s="96"/>
      <c r="L971" s="97"/>
      <c r="M971" s="97"/>
      <c r="N971" s="97"/>
      <c r="O971" s="97"/>
      <c r="P971" s="97"/>
      <c r="R971" s="249"/>
      <c r="S971" s="249"/>
      <c r="T971" s="249"/>
      <c r="U971" s="249"/>
      <c r="V971" s="249"/>
    </row>
    <row r="972" spans="1:22" ht="15" x14ac:dyDescent="0.25">
      <c r="B972" s="77" t="s">
        <v>1033</v>
      </c>
      <c r="C972" s="77" t="s">
        <v>420</v>
      </c>
      <c r="D972" s="79">
        <v>1493.6</v>
      </c>
      <c r="E972" s="79">
        <v>713.71</v>
      </c>
      <c r="F972" s="79">
        <v>689.62</v>
      </c>
      <c r="G972" s="79">
        <v>0</v>
      </c>
      <c r="H972" s="79">
        <v>0</v>
      </c>
      <c r="I972" s="248"/>
      <c r="J972" s="249"/>
      <c r="K972" s="96"/>
      <c r="L972" s="97"/>
      <c r="M972" s="97"/>
      <c r="N972" s="97"/>
      <c r="O972" s="97"/>
      <c r="P972" s="97"/>
      <c r="R972" s="249"/>
      <c r="S972" s="249"/>
      <c r="T972" s="249"/>
      <c r="U972" s="249"/>
      <c r="V972" s="249"/>
    </row>
    <row r="973" spans="1:22" ht="15" x14ac:dyDescent="0.25">
      <c r="B973" s="77" t="s">
        <v>1034</v>
      </c>
      <c r="C973" s="77" t="s">
        <v>422</v>
      </c>
      <c r="D973" s="79">
        <v>7073.54</v>
      </c>
      <c r="E973" s="79">
        <v>8684.52</v>
      </c>
      <c r="F973" s="79">
        <v>6587.34</v>
      </c>
      <c r="G973" s="79">
        <v>0</v>
      </c>
      <c r="H973" s="79">
        <v>0</v>
      </c>
      <c r="I973" s="248"/>
      <c r="J973" s="249"/>
      <c r="K973" s="96"/>
      <c r="L973" s="97"/>
      <c r="M973" s="97"/>
      <c r="N973" s="97"/>
      <c r="O973" s="97"/>
      <c r="P973" s="97"/>
      <c r="R973" s="249"/>
      <c r="S973" s="249"/>
      <c r="T973" s="249"/>
      <c r="U973" s="249"/>
      <c r="V973" s="249"/>
    </row>
    <row r="974" spans="1:22" ht="15" x14ac:dyDescent="0.25">
      <c r="B974" s="77" t="s">
        <v>1035</v>
      </c>
      <c r="C974" s="77" t="s">
        <v>330</v>
      </c>
      <c r="D974" s="79">
        <v>1191.3900000000001</v>
      </c>
      <c r="E974" s="79">
        <v>317.97000000000003</v>
      </c>
      <c r="F974" s="79">
        <v>1380.23</v>
      </c>
      <c r="G974" s="79">
        <v>0</v>
      </c>
      <c r="H974" s="79">
        <v>0</v>
      </c>
      <c r="I974" s="248"/>
      <c r="J974" s="249"/>
      <c r="K974" s="96"/>
      <c r="L974" s="97"/>
      <c r="M974" s="97"/>
      <c r="N974" s="97"/>
      <c r="O974" s="97"/>
      <c r="P974" s="97"/>
      <c r="R974" s="249"/>
      <c r="S974" s="249"/>
      <c r="T974" s="249"/>
      <c r="U974" s="249"/>
      <c r="V974" s="249"/>
    </row>
    <row r="975" spans="1:22" ht="15" x14ac:dyDescent="0.25">
      <c r="B975" s="77" t="s">
        <v>1036</v>
      </c>
      <c r="C975" s="77" t="s">
        <v>425</v>
      </c>
      <c r="D975" s="79">
        <v>7421.58</v>
      </c>
      <c r="E975" s="79">
        <v>5356.42</v>
      </c>
      <c r="F975" s="79">
        <v>6816.22</v>
      </c>
      <c r="G975" s="79">
        <v>0</v>
      </c>
      <c r="H975" s="79">
        <v>0</v>
      </c>
      <c r="I975" s="248"/>
      <c r="J975" s="249"/>
      <c r="K975" s="96"/>
      <c r="L975" s="97"/>
      <c r="M975" s="97"/>
      <c r="N975" s="97"/>
      <c r="O975" s="97"/>
      <c r="P975" s="97"/>
      <c r="R975" s="249"/>
      <c r="S975" s="249"/>
      <c r="T975" s="249"/>
      <c r="U975" s="249"/>
      <c r="V975" s="249"/>
    </row>
    <row r="976" spans="1:22" x14ac:dyDescent="0.2">
      <c r="A976" s="350" t="s">
        <v>2021</v>
      </c>
      <c r="B976" s="350"/>
      <c r="C976" s="350"/>
      <c r="D976" s="102">
        <f t="shared" ref="D976:J976" si="977">SUM(D971:D975)</f>
        <v>17685.699999999997</v>
      </c>
      <c r="E976" s="102">
        <f t="shared" si="977"/>
        <v>15590.72</v>
      </c>
      <c r="F976" s="102">
        <f t="shared" si="977"/>
        <v>15921.36</v>
      </c>
      <c r="G976" s="102">
        <f t="shared" si="977"/>
        <v>0</v>
      </c>
      <c r="H976" s="102">
        <f t="shared" si="977"/>
        <v>0</v>
      </c>
      <c r="I976" s="102">
        <f t="shared" si="977"/>
        <v>0</v>
      </c>
      <c r="J976" s="102">
        <f t="shared" si="977"/>
        <v>0</v>
      </c>
      <c r="K976" s="96"/>
      <c r="L976" s="97"/>
      <c r="M976" s="97"/>
      <c r="N976" s="97"/>
      <c r="O976" s="97"/>
      <c r="P976" s="97"/>
      <c r="R976" s="102"/>
      <c r="S976" s="102"/>
      <c r="T976" s="102"/>
      <c r="U976" s="102"/>
      <c r="V976" s="102"/>
    </row>
    <row r="977" spans="1:22" ht="15" x14ac:dyDescent="0.25">
      <c r="A977" s="348" t="s">
        <v>2028</v>
      </c>
      <c r="B977" s="348"/>
      <c r="C977" s="348"/>
      <c r="I977" s="248"/>
      <c r="J977" s="249"/>
      <c r="K977" s="96"/>
      <c r="L977" s="97"/>
      <c r="M977" s="97"/>
      <c r="N977" s="97"/>
      <c r="O977" s="97"/>
      <c r="P977" s="97"/>
      <c r="R977" s="249"/>
      <c r="S977" s="249"/>
      <c r="T977" s="249"/>
      <c r="U977" s="249"/>
      <c r="V977" s="249"/>
    </row>
    <row r="978" spans="1:22" ht="25.5" x14ac:dyDescent="0.25">
      <c r="B978" s="77" t="s">
        <v>2409</v>
      </c>
      <c r="C978" s="77" t="s">
        <v>1833</v>
      </c>
      <c r="D978" s="79">
        <v>819</v>
      </c>
      <c r="E978" s="79">
        <v>0</v>
      </c>
      <c r="F978" s="79">
        <v>0</v>
      </c>
      <c r="G978" s="79">
        <v>0</v>
      </c>
      <c r="H978" s="79">
        <v>0</v>
      </c>
      <c r="I978" s="248"/>
      <c r="J978" s="249"/>
      <c r="K978" s="96"/>
      <c r="L978" s="97"/>
      <c r="M978" s="97"/>
      <c r="N978" s="97"/>
      <c r="O978" s="97"/>
      <c r="P978" s="97"/>
      <c r="R978" s="249"/>
      <c r="S978" s="249"/>
      <c r="T978" s="249"/>
      <c r="U978" s="249"/>
      <c r="V978" s="249"/>
    </row>
    <row r="979" spans="1:22" x14ac:dyDescent="0.2">
      <c r="A979" s="350" t="s">
        <v>2029</v>
      </c>
      <c r="B979" s="350"/>
      <c r="C979" s="350"/>
      <c r="D979" s="102">
        <f t="shared" ref="D979:J979" si="978">SUM(D978:D978)</f>
        <v>819</v>
      </c>
      <c r="E979" s="102">
        <f t="shared" si="978"/>
        <v>0</v>
      </c>
      <c r="F979" s="102">
        <f t="shared" si="978"/>
        <v>0</v>
      </c>
      <c r="G979" s="102">
        <f t="shared" si="978"/>
        <v>0</v>
      </c>
      <c r="H979" s="102">
        <f t="shared" si="978"/>
        <v>0</v>
      </c>
      <c r="I979" s="102">
        <f t="shared" si="978"/>
        <v>0</v>
      </c>
      <c r="J979" s="102">
        <f t="shared" si="978"/>
        <v>0</v>
      </c>
      <c r="K979" s="96"/>
      <c r="L979" s="97"/>
      <c r="M979" s="97"/>
      <c r="N979" s="97"/>
      <c r="O979" s="97"/>
      <c r="P979" s="97"/>
      <c r="R979" s="102"/>
      <c r="S979" s="102"/>
      <c r="T979" s="102"/>
      <c r="U979" s="102"/>
      <c r="V979" s="102"/>
    </row>
    <row r="980" spans="1:22" ht="15" x14ac:dyDescent="0.25">
      <c r="A980" s="348" t="s">
        <v>2022</v>
      </c>
      <c r="B980" s="348"/>
      <c r="C980" s="348"/>
      <c r="I980" s="248"/>
      <c r="J980" s="249"/>
      <c r="K980" s="96"/>
      <c r="L980" s="97"/>
      <c r="M980" s="97"/>
      <c r="N980" s="97"/>
      <c r="O980" s="97"/>
      <c r="P980" s="97"/>
      <c r="R980" s="249"/>
      <c r="S980" s="249"/>
      <c r="T980" s="249"/>
      <c r="U980" s="249"/>
      <c r="V980" s="249"/>
    </row>
    <row r="981" spans="1:22" ht="15" x14ac:dyDescent="0.25">
      <c r="B981" s="77" t="s">
        <v>2245</v>
      </c>
      <c r="C981" s="77" t="s">
        <v>268</v>
      </c>
      <c r="D981" s="79">
        <v>0</v>
      </c>
      <c r="E981" s="79">
        <v>679.83</v>
      </c>
      <c r="F981" s="79">
        <v>0</v>
      </c>
      <c r="G981" s="79">
        <v>0</v>
      </c>
      <c r="H981" s="79">
        <v>0</v>
      </c>
      <c r="I981" s="248"/>
      <c r="J981" s="249"/>
      <c r="K981" s="96"/>
      <c r="L981" s="97"/>
      <c r="M981" s="97"/>
      <c r="N981" s="97"/>
      <c r="O981" s="97"/>
      <c r="P981" s="97"/>
      <c r="R981" s="249"/>
      <c r="S981" s="249"/>
      <c r="T981" s="249"/>
      <c r="U981" s="249"/>
      <c r="V981" s="249"/>
    </row>
    <row r="982" spans="1:22" ht="15" x14ac:dyDescent="0.25">
      <c r="B982" s="77" t="s">
        <v>2049</v>
      </c>
      <c r="C982" s="77" t="s">
        <v>596</v>
      </c>
      <c r="D982" s="79">
        <v>0</v>
      </c>
      <c r="E982" s="79">
        <v>-207</v>
      </c>
      <c r="F982" s="79">
        <v>0</v>
      </c>
      <c r="G982" s="79">
        <v>0</v>
      </c>
      <c r="H982" s="79">
        <v>0</v>
      </c>
      <c r="I982" s="248"/>
      <c r="J982" s="249"/>
      <c r="K982" s="96"/>
      <c r="L982" s="97"/>
      <c r="M982" s="97"/>
      <c r="N982" s="97"/>
      <c r="O982" s="97"/>
      <c r="P982" s="97"/>
      <c r="R982" s="249"/>
      <c r="S982" s="249"/>
      <c r="T982" s="249"/>
      <c r="U982" s="249"/>
      <c r="V982" s="249"/>
    </row>
    <row r="983" spans="1:22" ht="15" x14ac:dyDescent="0.25">
      <c r="B983" s="77" t="s">
        <v>1039</v>
      </c>
      <c r="C983" s="77" t="s">
        <v>272</v>
      </c>
      <c r="D983" s="79">
        <v>4640.43</v>
      </c>
      <c r="E983" s="79">
        <v>1746.33</v>
      </c>
      <c r="F983" s="79">
        <v>3726.62</v>
      </c>
      <c r="G983" s="79">
        <v>0</v>
      </c>
      <c r="H983" s="79">
        <v>0</v>
      </c>
      <c r="I983" s="248"/>
      <c r="J983" s="249"/>
      <c r="K983" s="96"/>
      <c r="L983" s="97"/>
      <c r="M983" s="97"/>
      <c r="N983" s="97"/>
      <c r="O983" s="97"/>
      <c r="P983" s="97"/>
      <c r="R983" s="249"/>
      <c r="S983" s="249"/>
      <c r="T983" s="249"/>
      <c r="U983" s="249"/>
      <c r="V983" s="249"/>
    </row>
    <row r="984" spans="1:22" ht="15" x14ac:dyDescent="0.25">
      <c r="B984" s="77" t="s">
        <v>1040</v>
      </c>
      <c r="C984" s="77" t="s">
        <v>274</v>
      </c>
      <c r="D984" s="79">
        <v>131</v>
      </c>
      <c r="E984" s="79">
        <v>70</v>
      </c>
      <c r="F984" s="79">
        <v>120</v>
      </c>
      <c r="G984" s="79">
        <v>0</v>
      </c>
      <c r="H984" s="79">
        <v>0</v>
      </c>
      <c r="I984" s="248"/>
      <c r="J984" s="249"/>
      <c r="K984" s="96"/>
      <c r="L984" s="97"/>
      <c r="M984" s="97"/>
      <c r="N984" s="97"/>
      <c r="O984" s="97"/>
      <c r="P984" s="97"/>
      <c r="R984" s="249"/>
      <c r="S984" s="249"/>
      <c r="T984" s="249"/>
      <c r="U984" s="249"/>
      <c r="V984" s="249"/>
    </row>
    <row r="985" spans="1:22" ht="15" x14ac:dyDescent="0.25">
      <c r="B985" s="77" t="s">
        <v>1041</v>
      </c>
      <c r="C985" s="77" t="s">
        <v>276</v>
      </c>
      <c r="D985" s="79">
        <v>1754.26</v>
      </c>
      <c r="E985" s="79">
        <v>2899</v>
      </c>
      <c r="F985" s="79">
        <v>4354</v>
      </c>
      <c r="G985" s="79">
        <v>0</v>
      </c>
      <c r="H985" s="79">
        <v>0</v>
      </c>
      <c r="I985" s="248"/>
      <c r="J985" s="249"/>
      <c r="L985" s="97"/>
      <c r="M985" s="97"/>
      <c r="N985" s="97"/>
      <c r="O985" s="97"/>
      <c r="P985" s="97"/>
      <c r="R985" s="249"/>
      <c r="S985" s="249"/>
      <c r="T985" s="249"/>
      <c r="U985" s="249"/>
      <c r="V985" s="249"/>
    </row>
    <row r="986" spans="1:22" ht="15" x14ac:dyDescent="0.25">
      <c r="B986" s="77" t="s">
        <v>1042</v>
      </c>
      <c r="C986" s="77" t="s">
        <v>282</v>
      </c>
      <c r="D986" s="79">
        <v>50</v>
      </c>
      <c r="E986" s="79">
        <v>208.83</v>
      </c>
      <c r="F986" s="79">
        <v>0</v>
      </c>
      <c r="G986" s="79">
        <v>0</v>
      </c>
      <c r="H986" s="79">
        <v>0</v>
      </c>
      <c r="I986" s="248"/>
      <c r="J986" s="249"/>
      <c r="K986" s="96"/>
      <c r="L986" s="97"/>
      <c r="M986" s="97"/>
      <c r="N986" s="97"/>
      <c r="O986" s="97"/>
      <c r="P986" s="97"/>
      <c r="R986" s="249"/>
      <c r="S986" s="249"/>
      <c r="T986" s="249"/>
      <c r="U986" s="249"/>
      <c r="V986" s="249"/>
    </row>
    <row r="987" spans="1:22" x14ac:dyDescent="0.2">
      <c r="A987" s="350" t="s">
        <v>2023</v>
      </c>
      <c r="B987" s="350"/>
      <c r="C987" s="350"/>
      <c r="D987" s="102">
        <f t="shared" ref="D987:H987" si="979">SUM(D981:D986)</f>
        <v>6575.6900000000005</v>
      </c>
      <c r="E987" s="102">
        <f t="shared" si="979"/>
        <v>5396.99</v>
      </c>
      <c r="F987" s="102">
        <f t="shared" si="979"/>
        <v>8200.619999999999</v>
      </c>
      <c r="G987" s="102">
        <f t="shared" si="979"/>
        <v>0</v>
      </c>
      <c r="H987" s="102">
        <f t="shared" si="979"/>
        <v>0</v>
      </c>
      <c r="I987" s="102">
        <f t="shared" ref="I987:J987" si="980">SUM(I981:I986)</f>
        <v>0</v>
      </c>
      <c r="J987" s="102">
        <f t="shared" si="980"/>
        <v>0</v>
      </c>
      <c r="K987" s="96"/>
      <c r="L987" s="97"/>
      <c r="M987" s="97"/>
      <c r="N987" s="97"/>
      <c r="O987" s="97"/>
      <c r="P987" s="97"/>
      <c r="R987" s="102"/>
      <c r="S987" s="102"/>
      <c r="T987" s="102"/>
      <c r="U987" s="102"/>
      <c r="V987" s="102"/>
    </row>
    <row r="988" spans="1:22" x14ac:dyDescent="0.2">
      <c r="A988" s="352" t="s">
        <v>2246</v>
      </c>
      <c r="B988" s="352"/>
      <c r="C988" s="352"/>
      <c r="D988" s="103">
        <f t="shared" ref="D988:H988" si="981">D969+D976+D979+D987</f>
        <v>1067705.2699999998</v>
      </c>
      <c r="E988" s="103">
        <f t="shared" si="981"/>
        <v>810757.26</v>
      </c>
      <c r="F988" s="103">
        <f t="shared" si="981"/>
        <v>1123177.0100000002</v>
      </c>
      <c r="G988" s="103">
        <f t="shared" si="981"/>
        <v>0</v>
      </c>
      <c r="H988" s="103">
        <f t="shared" si="981"/>
        <v>0</v>
      </c>
      <c r="I988" s="103">
        <f t="shared" ref="I988:J988" si="982">I969+I976+I979+I987</f>
        <v>0</v>
      </c>
      <c r="J988" s="103">
        <f t="shared" si="982"/>
        <v>0</v>
      </c>
      <c r="K988" s="96"/>
      <c r="L988" s="97"/>
      <c r="M988" s="97"/>
      <c r="N988" s="97"/>
      <c r="O988" s="97"/>
      <c r="P988" s="97"/>
      <c r="R988" s="103"/>
      <c r="S988" s="103"/>
      <c r="T988" s="103"/>
      <c r="U988" s="103"/>
      <c r="V988" s="103"/>
    </row>
    <row r="989" spans="1:22" ht="15" x14ac:dyDescent="0.25">
      <c r="A989" s="351" t="s">
        <v>1043</v>
      </c>
      <c r="B989" s="351"/>
      <c r="C989" s="351"/>
      <c r="I989" s="248"/>
      <c r="J989" s="249"/>
      <c r="K989" s="96"/>
      <c r="L989" s="97"/>
      <c r="M989" s="97"/>
      <c r="N989" s="97"/>
      <c r="O989" s="97"/>
      <c r="P989" s="97"/>
      <c r="R989" s="249"/>
      <c r="S989" s="249"/>
      <c r="T989" s="249"/>
      <c r="U989" s="249"/>
      <c r="V989" s="249"/>
    </row>
    <row r="990" spans="1:22" ht="15" x14ac:dyDescent="0.25">
      <c r="A990" s="348" t="s">
        <v>2024</v>
      </c>
      <c r="B990" s="348"/>
      <c r="C990" s="348"/>
      <c r="I990" s="248"/>
      <c r="J990" s="249"/>
      <c r="K990" s="96"/>
      <c r="L990" s="97"/>
      <c r="M990" s="97"/>
      <c r="N990" s="97"/>
      <c r="O990" s="97"/>
      <c r="P990" s="97"/>
      <c r="R990" s="249"/>
      <c r="S990" s="249"/>
      <c r="T990" s="249"/>
      <c r="U990" s="249"/>
      <c r="V990" s="249"/>
    </row>
    <row r="991" spans="1:22" ht="15" x14ac:dyDescent="0.25">
      <c r="B991" s="77" t="s">
        <v>2106</v>
      </c>
      <c r="C991" s="77" t="s">
        <v>1883</v>
      </c>
      <c r="D991" s="79">
        <v>0</v>
      </c>
      <c r="E991" s="79">
        <v>0</v>
      </c>
      <c r="F991" s="79">
        <v>17454.490000000002</v>
      </c>
      <c r="G991" s="79">
        <v>0</v>
      </c>
      <c r="H991" s="79">
        <v>0</v>
      </c>
      <c r="I991" s="248"/>
      <c r="J991" s="249"/>
      <c r="K991" s="96"/>
      <c r="L991" s="97"/>
      <c r="M991" s="97"/>
      <c r="N991" s="97"/>
      <c r="O991" s="97"/>
      <c r="P991" s="97"/>
      <c r="R991" s="249"/>
      <c r="S991" s="249"/>
      <c r="T991" s="249"/>
      <c r="U991" s="249"/>
      <c r="V991" s="249"/>
    </row>
    <row r="992" spans="1:22" ht="15" x14ac:dyDescent="0.25">
      <c r="B992" s="77" t="s">
        <v>1044</v>
      </c>
      <c r="C992" s="77" t="s">
        <v>286</v>
      </c>
      <c r="D992" s="79">
        <v>1283488.52</v>
      </c>
      <c r="E992" s="79">
        <v>1191333.24</v>
      </c>
      <c r="F992" s="79">
        <v>1174111.94</v>
      </c>
      <c r="G992" s="79">
        <v>0</v>
      </c>
      <c r="H992" s="79">
        <v>0</v>
      </c>
      <c r="I992" s="248"/>
      <c r="J992" s="249"/>
      <c r="L992" s="97"/>
      <c r="M992" s="97"/>
      <c r="N992" s="97"/>
      <c r="O992" s="97"/>
      <c r="P992" s="97"/>
      <c r="R992" s="249"/>
      <c r="S992" s="249"/>
      <c r="T992" s="249"/>
      <c r="U992" s="249"/>
      <c r="V992" s="249"/>
    </row>
    <row r="993" spans="2:22" ht="15" x14ac:dyDescent="0.25">
      <c r="B993" s="77" t="s">
        <v>1045</v>
      </c>
      <c r="C993" s="77" t="s">
        <v>292</v>
      </c>
      <c r="D993" s="79">
        <v>34358.97</v>
      </c>
      <c r="E993" s="79">
        <v>31921.86</v>
      </c>
      <c r="F993" s="79">
        <v>28582.47</v>
      </c>
      <c r="G993" s="79">
        <v>0</v>
      </c>
      <c r="H993" s="79">
        <v>0</v>
      </c>
      <c r="I993" s="248"/>
      <c r="J993" s="249"/>
      <c r="K993" s="96"/>
      <c r="L993" s="97"/>
      <c r="M993" s="97"/>
      <c r="N993" s="97"/>
      <c r="O993" s="97"/>
      <c r="P993" s="97"/>
      <c r="R993" s="249"/>
      <c r="S993" s="249"/>
      <c r="T993" s="249"/>
      <c r="U993" s="249"/>
      <c r="V993" s="249"/>
    </row>
    <row r="994" spans="2:22" ht="15" x14ac:dyDescent="0.25">
      <c r="B994" s="77" t="s">
        <v>1046</v>
      </c>
      <c r="C994" s="77" t="s">
        <v>921</v>
      </c>
      <c r="D994" s="79">
        <v>80</v>
      </c>
      <c r="E994" s="79">
        <v>80</v>
      </c>
      <c r="F994" s="79">
        <v>160</v>
      </c>
      <c r="G994" s="79">
        <v>0</v>
      </c>
      <c r="H994" s="79">
        <v>0</v>
      </c>
      <c r="I994" s="248"/>
      <c r="J994" s="249"/>
      <c r="K994" s="96"/>
      <c r="L994" s="97"/>
      <c r="M994" s="97"/>
      <c r="N994" s="97"/>
      <c r="O994" s="97"/>
      <c r="P994" s="97"/>
      <c r="R994" s="249"/>
      <c r="S994" s="249"/>
      <c r="T994" s="249"/>
      <c r="U994" s="249"/>
      <c r="V994" s="249"/>
    </row>
    <row r="995" spans="2:22" ht="15" x14ac:dyDescent="0.25">
      <c r="B995" s="77" t="s">
        <v>1047</v>
      </c>
      <c r="C995" s="77" t="s">
        <v>1048</v>
      </c>
      <c r="D995" s="79">
        <v>7337.72</v>
      </c>
      <c r="E995" s="79">
        <v>6238.19</v>
      </c>
      <c r="F995" s="79">
        <v>4221.87</v>
      </c>
      <c r="G995" s="79">
        <v>0</v>
      </c>
      <c r="H995" s="79">
        <v>0</v>
      </c>
      <c r="I995" s="248"/>
      <c r="J995" s="249"/>
      <c r="K995" s="96"/>
      <c r="L995" s="97"/>
      <c r="M995" s="97"/>
      <c r="N995" s="97"/>
      <c r="O995" s="97"/>
      <c r="P995" s="97"/>
      <c r="R995" s="249"/>
      <c r="S995" s="249"/>
      <c r="T995" s="249"/>
      <c r="U995" s="249"/>
      <c r="V995" s="249"/>
    </row>
    <row r="996" spans="2:22" ht="15" x14ac:dyDescent="0.25">
      <c r="B996" s="77" t="s">
        <v>1049</v>
      </c>
      <c r="C996" s="77" t="s">
        <v>713</v>
      </c>
      <c r="D996" s="79">
        <v>44801.43</v>
      </c>
      <c r="E996" s="79">
        <v>47001.43</v>
      </c>
      <c r="F996" s="79">
        <v>41923.589999999997</v>
      </c>
      <c r="G996" s="79">
        <v>0</v>
      </c>
      <c r="H996" s="79">
        <v>0</v>
      </c>
      <c r="I996" s="248"/>
      <c r="J996" s="249"/>
      <c r="K996" s="96"/>
      <c r="L996" s="97"/>
      <c r="M996" s="97"/>
      <c r="N996" s="97"/>
      <c r="O996" s="97"/>
      <c r="P996" s="97"/>
      <c r="R996" s="249"/>
      <c r="S996" s="249"/>
      <c r="T996" s="249"/>
      <c r="U996" s="249"/>
      <c r="V996" s="249"/>
    </row>
    <row r="997" spans="2:22" ht="15" x14ac:dyDescent="0.25">
      <c r="B997" s="77" t="s">
        <v>1050</v>
      </c>
      <c r="C997" s="77" t="s">
        <v>968</v>
      </c>
      <c r="D997" s="79">
        <v>606.54</v>
      </c>
      <c r="E997" s="79">
        <v>0</v>
      </c>
      <c r="F997" s="79">
        <v>0</v>
      </c>
      <c r="G997" s="79">
        <v>0</v>
      </c>
      <c r="H997" s="79">
        <v>0</v>
      </c>
      <c r="I997" s="248"/>
      <c r="J997" s="249"/>
      <c r="K997" s="96"/>
      <c r="L997" s="97"/>
      <c r="M997" s="97"/>
      <c r="N997" s="97"/>
      <c r="O997" s="97"/>
      <c r="P997" s="97"/>
      <c r="R997" s="249"/>
      <c r="S997" s="249"/>
      <c r="T997" s="249"/>
      <c r="U997" s="249"/>
      <c r="V997" s="249"/>
    </row>
    <row r="998" spans="2:22" ht="15" x14ac:dyDescent="0.25">
      <c r="B998" s="77" t="s">
        <v>1052</v>
      </c>
      <c r="C998" s="77" t="s">
        <v>298</v>
      </c>
      <c r="D998" s="79">
        <v>19011.669999999998</v>
      </c>
      <c r="E998" s="79">
        <v>16869.169999999998</v>
      </c>
      <c r="F998" s="79">
        <v>11537.92</v>
      </c>
      <c r="G998" s="79">
        <v>0</v>
      </c>
      <c r="H998" s="79">
        <v>0</v>
      </c>
      <c r="I998" s="248"/>
      <c r="J998" s="249"/>
      <c r="K998" s="96"/>
      <c r="L998" s="97"/>
      <c r="M998" s="97"/>
      <c r="N998" s="97"/>
      <c r="O998" s="97"/>
      <c r="P998" s="97"/>
      <c r="R998" s="249"/>
      <c r="S998" s="249"/>
      <c r="T998" s="249"/>
      <c r="U998" s="249"/>
      <c r="V998" s="249"/>
    </row>
    <row r="999" spans="2:22" ht="15" x14ac:dyDescent="0.25">
      <c r="B999" s="77" t="s">
        <v>1053</v>
      </c>
      <c r="C999" s="77" t="s">
        <v>300</v>
      </c>
      <c r="D999" s="79">
        <v>42485.919999999998</v>
      </c>
      <c r="E999" s="79">
        <v>31225.34</v>
      </c>
      <c r="F999" s="79">
        <v>26357.14</v>
      </c>
      <c r="G999" s="79">
        <v>0</v>
      </c>
      <c r="H999" s="79">
        <v>0</v>
      </c>
      <c r="I999" s="248"/>
      <c r="J999" s="249"/>
      <c r="K999" s="96"/>
      <c r="L999" s="97"/>
      <c r="M999" s="97"/>
      <c r="N999" s="97"/>
      <c r="O999" s="97"/>
      <c r="P999" s="97"/>
      <c r="R999" s="249"/>
      <c r="S999" s="249"/>
      <c r="T999" s="249"/>
      <c r="U999" s="249"/>
      <c r="V999" s="249"/>
    </row>
    <row r="1000" spans="2:22" ht="15" x14ac:dyDescent="0.25">
      <c r="B1000" s="77" t="s">
        <v>2247</v>
      </c>
      <c r="C1000" s="77" t="s">
        <v>1772</v>
      </c>
      <c r="D1000" s="79">
        <v>0</v>
      </c>
      <c r="E1000" s="79">
        <v>-6670.44</v>
      </c>
      <c r="F1000" s="79">
        <v>0</v>
      </c>
      <c r="G1000" s="79">
        <v>0</v>
      </c>
      <c r="H1000" s="79">
        <v>0</v>
      </c>
      <c r="I1000" s="248"/>
      <c r="J1000" s="249"/>
      <c r="K1000" s="96"/>
      <c r="L1000" s="97"/>
      <c r="M1000" s="97"/>
      <c r="N1000" s="97"/>
      <c r="O1000" s="97"/>
      <c r="P1000" s="97"/>
      <c r="R1000" s="249"/>
      <c r="S1000" s="249"/>
      <c r="T1000" s="249"/>
      <c r="U1000" s="249"/>
      <c r="V1000" s="249"/>
    </row>
    <row r="1001" spans="2:22" ht="25.5" x14ac:dyDescent="0.25">
      <c r="B1001" s="77" t="s">
        <v>1055</v>
      </c>
      <c r="C1001" s="77" t="s">
        <v>302</v>
      </c>
      <c r="D1001" s="79">
        <v>2233.5500000000002</v>
      </c>
      <c r="E1001" s="79">
        <v>2613.17</v>
      </c>
      <c r="F1001" s="79">
        <v>1804.42</v>
      </c>
      <c r="G1001" s="79">
        <v>0</v>
      </c>
      <c r="H1001" s="79">
        <v>0</v>
      </c>
      <c r="I1001" s="248"/>
      <c r="J1001" s="249"/>
      <c r="L1001" s="97"/>
      <c r="M1001" s="97"/>
      <c r="N1001" s="97"/>
      <c r="O1001" s="97"/>
      <c r="P1001" s="97"/>
      <c r="R1001" s="249"/>
      <c r="S1001" s="249"/>
      <c r="T1001" s="249"/>
      <c r="U1001" s="249"/>
      <c r="V1001" s="249"/>
    </row>
    <row r="1002" spans="2:22" ht="25.5" x14ac:dyDescent="0.25">
      <c r="B1002" s="77" t="s">
        <v>1056</v>
      </c>
      <c r="C1002" s="77" t="s">
        <v>304</v>
      </c>
      <c r="D1002" s="79">
        <v>6765.88</v>
      </c>
      <c r="E1002" s="79">
        <v>5312.78</v>
      </c>
      <c r="F1002" s="79">
        <v>4939.76</v>
      </c>
      <c r="G1002" s="79">
        <v>0</v>
      </c>
      <c r="H1002" s="79">
        <v>0</v>
      </c>
      <c r="I1002" s="248"/>
      <c r="J1002" s="249"/>
      <c r="L1002" s="97"/>
      <c r="M1002" s="97"/>
      <c r="N1002" s="97"/>
      <c r="O1002" s="97"/>
      <c r="P1002" s="97"/>
      <c r="R1002" s="249"/>
      <c r="S1002" s="249"/>
      <c r="T1002" s="249"/>
      <c r="U1002" s="249"/>
      <c r="V1002" s="249"/>
    </row>
    <row r="1003" spans="2:22" ht="25.5" x14ac:dyDescent="0.25">
      <c r="B1003" s="77" t="s">
        <v>1057</v>
      </c>
      <c r="C1003" s="77" t="s">
        <v>306</v>
      </c>
      <c r="D1003" s="79">
        <v>161043.1</v>
      </c>
      <c r="E1003" s="79">
        <v>154290.76999999999</v>
      </c>
      <c r="F1003" s="79">
        <v>127125.84</v>
      </c>
      <c r="G1003" s="79">
        <v>0</v>
      </c>
      <c r="H1003" s="79">
        <v>0</v>
      </c>
      <c r="I1003" s="248"/>
      <c r="J1003" s="249"/>
      <c r="K1003" s="96"/>
      <c r="L1003" s="97"/>
      <c r="M1003" s="97"/>
      <c r="N1003" s="97"/>
      <c r="O1003" s="97"/>
      <c r="P1003" s="97"/>
      <c r="R1003" s="249"/>
      <c r="S1003" s="249"/>
      <c r="T1003" s="249"/>
      <c r="U1003" s="249"/>
      <c r="V1003" s="249"/>
    </row>
    <row r="1004" spans="2:22" ht="25.5" x14ac:dyDescent="0.25">
      <c r="B1004" s="77" t="s">
        <v>1982</v>
      </c>
      <c r="C1004" s="77" t="s">
        <v>1865</v>
      </c>
      <c r="D1004" s="79">
        <v>7000</v>
      </c>
      <c r="E1004" s="79">
        <v>3065.5</v>
      </c>
      <c r="F1004" s="79">
        <v>20084.59</v>
      </c>
      <c r="G1004" s="79">
        <v>0</v>
      </c>
      <c r="H1004" s="79">
        <v>0</v>
      </c>
      <c r="I1004" s="248"/>
      <c r="J1004" s="249"/>
      <c r="K1004" s="96"/>
      <c r="L1004" s="97"/>
      <c r="M1004" s="97"/>
      <c r="N1004" s="97"/>
      <c r="O1004" s="97"/>
      <c r="P1004" s="97"/>
      <c r="R1004" s="249"/>
      <c r="S1004" s="249"/>
      <c r="T1004" s="249"/>
      <c r="U1004" s="249"/>
      <c r="V1004" s="249"/>
    </row>
    <row r="1005" spans="2:22" ht="25.5" x14ac:dyDescent="0.25">
      <c r="B1005" s="77" t="s">
        <v>1058</v>
      </c>
      <c r="C1005" s="77" t="s">
        <v>308</v>
      </c>
      <c r="D1005" s="79">
        <v>4743.43</v>
      </c>
      <c r="E1005" s="79">
        <v>4578.22</v>
      </c>
      <c r="F1005" s="79">
        <v>4377.68</v>
      </c>
      <c r="G1005" s="79">
        <v>0</v>
      </c>
      <c r="H1005" s="79">
        <v>0</v>
      </c>
      <c r="I1005" s="248"/>
      <c r="J1005" s="249"/>
      <c r="K1005" s="96"/>
      <c r="L1005" s="97"/>
      <c r="M1005" s="97"/>
      <c r="N1005" s="97"/>
      <c r="O1005" s="97"/>
      <c r="P1005" s="97"/>
      <c r="R1005" s="249"/>
      <c r="S1005" s="249"/>
      <c r="T1005" s="249"/>
      <c r="U1005" s="249"/>
      <c r="V1005" s="249"/>
    </row>
    <row r="1006" spans="2:22" ht="15" x14ac:dyDescent="0.25">
      <c r="B1006" s="77" t="s">
        <v>1059</v>
      </c>
      <c r="C1006" s="77" t="s">
        <v>1897</v>
      </c>
      <c r="D1006" s="79">
        <v>0</v>
      </c>
      <c r="E1006" s="79">
        <v>-5626.58</v>
      </c>
      <c r="F1006" s="79">
        <v>0</v>
      </c>
      <c r="G1006" s="79">
        <v>0</v>
      </c>
      <c r="H1006" s="79">
        <v>0</v>
      </c>
      <c r="I1006" s="248"/>
      <c r="J1006" s="249"/>
      <c r="K1006" s="96"/>
      <c r="L1006" s="97"/>
      <c r="M1006" s="97"/>
      <c r="N1006" s="97"/>
      <c r="O1006" s="97"/>
      <c r="P1006" s="97"/>
      <c r="R1006" s="249"/>
      <c r="S1006" s="249"/>
      <c r="T1006" s="249"/>
      <c r="U1006" s="249"/>
      <c r="V1006" s="249"/>
    </row>
    <row r="1007" spans="2:22" ht="15" x14ac:dyDescent="0.25">
      <c r="B1007" s="77" t="s">
        <v>1060</v>
      </c>
      <c r="C1007" s="77" t="s">
        <v>1899</v>
      </c>
      <c r="D1007" s="79">
        <v>129443.48</v>
      </c>
      <c r="E1007" s="79">
        <v>126725.31</v>
      </c>
      <c r="F1007" s="79">
        <v>187218.6</v>
      </c>
      <c r="G1007" s="79">
        <v>0</v>
      </c>
      <c r="H1007" s="79">
        <v>0</v>
      </c>
      <c r="I1007" s="248"/>
      <c r="J1007" s="249"/>
      <c r="K1007" s="96"/>
      <c r="L1007" s="97"/>
      <c r="M1007" s="97"/>
      <c r="N1007" s="97"/>
      <c r="O1007" s="97"/>
      <c r="P1007" s="97"/>
      <c r="R1007" s="249"/>
      <c r="S1007" s="249"/>
      <c r="T1007" s="249"/>
      <c r="U1007" s="249"/>
      <c r="V1007" s="249"/>
    </row>
    <row r="1008" spans="2:22" ht="15" x14ac:dyDescent="0.25">
      <c r="B1008" s="77" t="s">
        <v>1061</v>
      </c>
      <c r="C1008" s="77" t="s">
        <v>312</v>
      </c>
      <c r="D1008" s="79">
        <v>263</v>
      </c>
      <c r="E1008" s="79">
        <v>203</v>
      </c>
      <c r="F1008" s="79">
        <v>526</v>
      </c>
      <c r="G1008" s="79">
        <v>0</v>
      </c>
      <c r="H1008" s="79">
        <v>0</v>
      </c>
      <c r="I1008" s="248"/>
      <c r="J1008" s="249"/>
      <c r="K1008" s="96"/>
      <c r="L1008" s="97"/>
      <c r="M1008" s="97"/>
      <c r="N1008" s="97"/>
      <c r="O1008" s="97"/>
      <c r="P1008" s="97"/>
      <c r="R1008" s="249"/>
      <c r="S1008" s="249"/>
      <c r="T1008" s="249"/>
      <c r="U1008" s="249"/>
      <c r="V1008" s="249"/>
    </row>
    <row r="1009" spans="1:22" ht="15" x14ac:dyDescent="0.25">
      <c r="B1009" s="77" t="s">
        <v>1062</v>
      </c>
      <c r="C1009" s="77" t="s">
        <v>314</v>
      </c>
      <c r="D1009" s="79">
        <v>19244.63</v>
      </c>
      <c r="E1009" s="79">
        <v>13324.58</v>
      </c>
      <c r="F1009" s="79">
        <v>11499.8</v>
      </c>
      <c r="G1009" s="79">
        <v>0</v>
      </c>
      <c r="H1009" s="79">
        <v>0</v>
      </c>
      <c r="I1009" s="248"/>
      <c r="J1009" s="249"/>
      <c r="K1009" s="96"/>
      <c r="L1009" s="97"/>
      <c r="M1009" s="97"/>
      <c r="N1009" s="97"/>
      <c r="O1009" s="97"/>
      <c r="P1009" s="97"/>
      <c r="R1009" s="249"/>
      <c r="S1009" s="249"/>
      <c r="T1009" s="249"/>
      <c r="U1009" s="249"/>
      <c r="V1009" s="249"/>
    </row>
    <row r="1010" spans="1:22" ht="15" x14ac:dyDescent="0.25">
      <c r="B1010" s="77" t="s">
        <v>1063</v>
      </c>
      <c r="C1010" s="77" t="s">
        <v>316</v>
      </c>
      <c r="D1010" s="79">
        <v>178.1</v>
      </c>
      <c r="E1010" s="79">
        <v>2629.79</v>
      </c>
      <c r="F1010" s="79">
        <v>3895.39</v>
      </c>
      <c r="G1010" s="79">
        <v>0</v>
      </c>
      <c r="H1010" s="79">
        <v>0</v>
      </c>
      <c r="I1010" s="248"/>
      <c r="J1010" s="249"/>
      <c r="K1010" s="96"/>
      <c r="L1010" s="97"/>
      <c r="M1010" s="97"/>
      <c r="N1010" s="97"/>
      <c r="O1010" s="97"/>
      <c r="P1010" s="97"/>
      <c r="R1010" s="249"/>
      <c r="S1010" s="249"/>
      <c r="T1010" s="249"/>
      <c r="U1010" s="249"/>
      <c r="V1010" s="249"/>
    </row>
    <row r="1011" spans="1:22" ht="15" x14ac:dyDescent="0.25">
      <c r="B1011" s="77" t="s">
        <v>1064</v>
      </c>
      <c r="C1011" s="77" t="s">
        <v>2026</v>
      </c>
      <c r="D1011" s="79">
        <v>14303.87</v>
      </c>
      <c r="E1011" s="79">
        <v>15299.11</v>
      </c>
      <c r="F1011" s="79">
        <v>14663.52</v>
      </c>
      <c r="G1011" s="79">
        <v>0</v>
      </c>
      <c r="H1011" s="79">
        <v>0</v>
      </c>
      <c r="I1011" s="248"/>
      <c r="J1011" s="249"/>
      <c r="K1011" s="96"/>
      <c r="L1011" s="97"/>
      <c r="M1011" s="97"/>
      <c r="N1011" s="97"/>
      <c r="O1011" s="97"/>
      <c r="P1011" s="97"/>
      <c r="R1011" s="249"/>
      <c r="S1011" s="249"/>
      <c r="T1011" s="249"/>
      <c r="U1011" s="249"/>
      <c r="V1011" s="249"/>
    </row>
    <row r="1012" spans="1:22" ht="15" x14ac:dyDescent="0.25">
      <c r="B1012" s="77" t="s">
        <v>1065</v>
      </c>
      <c r="C1012" s="77" t="s">
        <v>321</v>
      </c>
      <c r="D1012" s="79">
        <v>2332.0500000000002</v>
      </c>
      <c r="E1012" s="79">
        <v>2051.12</v>
      </c>
      <c r="F1012" s="79">
        <v>2336.0300000000002</v>
      </c>
      <c r="G1012" s="79">
        <v>0</v>
      </c>
      <c r="H1012" s="79">
        <v>0</v>
      </c>
      <c r="I1012" s="248"/>
      <c r="J1012" s="249"/>
      <c r="K1012" s="96"/>
      <c r="L1012" s="97"/>
      <c r="M1012" s="97"/>
      <c r="N1012" s="97"/>
      <c r="O1012" s="97"/>
      <c r="P1012" s="97"/>
      <c r="R1012" s="249"/>
      <c r="S1012" s="249"/>
      <c r="T1012" s="249"/>
      <c r="U1012" s="249"/>
      <c r="V1012" s="249"/>
    </row>
    <row r="1013" spans="1:22" ht="15" x14ac:dyDescent="0.25">
      <c r="B1013" s="77" t="s">
        <v>2248</v>
      </c>
      <c r="C1013" s="77" t="s">
        <v>323</v>
      </c>
      <c r="D1013" s="79">
        <v>0</v>
      </c>
      <c r="E1013" s="79">
        <v>0</v>
      </c>
      <c r="F1013" s="79">
        <v>354.14</v>
      </c>
      <c r="G1013" s="79">
        <v>0</v>
      </c>
      <c r="H1013" s="79">
        <v>0</v>
      </c>
      <c r="I1013" s="248"/>
      <c r="J1013" s="249"/>
      <c r="K1013" s="96"/>
      <c r="L1013" s="97"/>
      <c r="M1013" s="97"/>
      <c r="N1013" s="97"/>
      <c r="O1013" s="97"/>
      <c r="P1013" s="97"/>
      <c r="R1013" s="249"/>
      <c r="S1013" s="249"/>
      <c r="T1013" s="249"/>
      <c r="U1013" s="249"/>
      <c r="V1013" s="249"/>
    </row>
    <row r="1014" spans="1:22" ht="25.5" customHeight="1" x14ac:dyDescent="0.25">
      <c r="B1014" s="77" t="s">
        <v>1066</v>
      </c>
      <c r="C1014" s="77" t="s">
        <v>325</v>
      </c>
      <c r="D1014" s="79">
        <v>14000</v>
      </c>
      <c r="E1014" s="79">
        <v>14250</v>
      </c>
      <c r="F1014" s="79">
        <v>13750</v>
      </c>
      <c r="G1014" s="79">
        <v>0</v>
      </c>
      <c r="H1014" s="79">
        <v>0</v>
      </c>
      <c r="I1014" s="248"/>
      <c r="J1014" s="249"/>
      <c r="K1014" s="96"/>
      <c r="L1014" s="97"/>
      <c r="M1014" s="97"/>
      <c r="N1014" s="97"/>
      <c r="O1014" s="97"/>
      <c r="P1014" s="97"/>
      <c r="R1014" s="249"/>
      <c r="S1014" s="249"/>
      <c r="T1014" s="249"/>
      <c r="U1014" s="249"/>
      <c r="V1014" s="249"/>
    </row>
    <row r="1015" spans="1:22" ht="25.5" customHeight="1" x14ac:dyDescent="0.25">
      <c r="B1015" s="77" t="s">
        <v>1067</v>
      </c>
      <c r="C1015" s="77" t="s">
        <v>327</v>
      </c>
      <c r="D1015" s="79">
        <v>6179.16</v>
      </c>
      <c r="E1015" s="79">
        <v>12252.8</v>
      </c>
      <c r="F1015" s="79">
        <v>21102.77</v>
      </c>
      <c r="G1015" s="79">
        <v>0</v>
      </c>
      <c r="H1015" s="79">
        <v>0</v>
      </c>
      <c r="I1015" s="248"/>
      <c r="J1015" s="249"/>
      <c r="K1015" s="96"/>
      <c r="L1015" s="97"/>
      <c r="M1015" s="97"/>
      <c r="N1015" s="97"/>
      <c r="O1015" s="97"/>
      <c r="P1015" s="97"/>
      <c r="R1015" s="249"/>
      <c r="S1015" s="249"/>
      <c r="T1015" s="249"/>
      <c r="U1015" s="249"/>
      <c r="V1015" s="249"/>
    </row>
    <row r="1016" spans="1:22" x14ac:dyDescent="0.2">
      <c r="A1016" s="350" t="s">
        <v>2027</v>
      </c>
      <c r="B1016" s="350"/>
      <c r="C1016" s="350"/>
      <c r="D1016" s="102">
        <f t="shared" ref="D1016:J1016" si="983">SUM(D991:D1015)</f>
        <v>1799901.0199999998</v>
      </c>
      <c r="E1016" s="102">
        <f t="shared" si="983"/>
        <v>1668968.3600000003</v>
      </c>
      <c r="F1016" s="102">
        <f t="shared" si="983"/>
        <v>1718027.96</v>
      </c>
      <c r="G1016" s="102">
        <f t="shared" si="983"/>
        <v>0</v>
      </c>
      <c r="H1016" s="102">
        <f t="shared" si="983"/>
        <v>0</v>
      </c>
      <c r="I1016" s="102">
        <f t="shared" si="983"/>
        <v>0</v>
      </c>
      <c r="J1016" s="102">
        <f t="shared" si="983"/>
        <v>0</v>
      </c>
      <c r="K1016" s="96"/>
      <c r="L1016" s="97"/>
      <c r="M1016" s="97"/>
      <c r="N1016" s="97"/>
      <c r="O1016" s="97"/>
      <c r="P1016" s="97"/>
      <c r="R1016" s="102"/>
      <c r="S1016" s="102"/>
      <c r="T1016" s="102"/>
      <c r="U1016" s="102"/>
      <c r="V1016" s="102"/>
    </row>
    <row r="1017" spans="1:22" ht="15" x14ac:dyDescent="0.25">
      <c r="A1017" s="348" t="s">
        <v>2020</v>
      </c>
      <c r="B1017" s="348"/>
      <c r="C1017" s="348"/>
      <c r="I1017" s="248"/>
      <c r="J1017" s="249"/>
      <c r="K1017" s="96"/>
      <c r="L1017" s="97"/>
      <c r="M1017" s="97"/>
      <c r="N1017" s="97"/>
      <c r="O1017" s="97"/>
      <c r="P1017" s="97"/>
      <c r="R1017" s="249"/>
      <c r="S1017" s="249"/>
      <c r="T1017" s="249"/>
      <c r="U1017" s="249"/>
      <c r="V1017" s="249"/>
    </row>
    <row r="1018" spans="1:22" ht="15" x14ac:dyDescent="0.25">
      <c r="B1018" s="77" t="s">
        <v>2249</v>
      </c>
      <c r="C1018" s="77" t="s">
        <v>1884</v>
      </c>
      <c r="D1018" s="79">
        <v>0</v>
      </c>
      <c r="E1018" s="79">
        <v>0</v>
      </c>
      <c r="F1018" s="79">
        <v>1185</v>
      </c>
      <c r="G1018" s="79">
        <v>0</v>
      </c>
      <c r="H1018" s="79">
        <v>0</v>
      </c>
      <c r="I1018" s="248"/>
      <c r="J1018" s="249"/>
      <c r="K1018" s="96"/>
      <c r="L1018" s="97"/>
      <c r="M1018" s="97"/>
      <c r="N1018" s="97"/>
      <c r="O1018" s="97"/>
      <c r="P1018" s="97"/>
      <c r="R1018" s="249"/>
      <c r="S1018" s="249"/>
      <c r="T1018" s="249"/>
      <c r="U1018" s="249"/>
      <c r="V1018" s="249"/>
    </row>
    <row r="1019" spans="1:22" ht="15" x14ac:dyDescent="0.25">
      <c r="B1019" s="77" t="s">
        <v>1068</v>
      </c>
      <c r="C1019" s="77" t="s">
        <v>262</v>
      </c>
      <c r="D1019" s="79">
        <v>1074.9100000000001</v>
      </c>
      <c r="E1019" s="79">
        <v>512.5</v>
      </c>
      <c r="F1019" s="79">
        <v>1189.79</v>
      </c>
      <c r="G1019" s="79">
        <v>0</v>
      </c>
      <c r="H1019" s="79">
        <v>0</v>
      </c>
      <c r="I1019" s="248"/>
      <c r="J1019" s="249"/>
      <c r="K1019" s="96"/>
      <c r="L1019" s="97"/>
      <c r="M1019" s="97"/>
      <c r="N1019" s="97"/>
      <c r="O1019" s="97"/>
      <c r="P1019" s="97"/>
      <c r="R1019" s="249"/>
      <c r="S1019" s="249"/>
      <c r="T1019" s="249"/>
      <c r="U1019" s="249"/>
      <c r="V1019" s="249"/>
    </row>
    <row r="1020" spans="1:22" ht="15" x14ac:dyDescent="0.25">
      <c r="B1020" s="77" t="s">
        <v>1069</v>
      </c>
      <c r="C1020" s="77" t="s">
        <v>420</v>
      </c>
      <c r="D1020" s="79">
        <v>489.29</v>
      </c>
      <c r="E1020" s="79">
        <v>461.21</v>
      </c>
      <c r="F1020" s="79">
        <v>567.53</v>
      </c>
      <c r="G1020" s="79">
        <v>0</v>
      </c>
      <c r="H1020" s="79">
        <v>0</v>
      </c>
      <c r="I1020" s="248"/>
      <c r="J1020" s="249"/>
      <c r="K1020" s="96"/>
      <c r="L1020" s="97"/>
      <c r="M1020" s="97"/>
      <c r="N1020" s="97"/>
      <c r="O1020" s="97"/>
      <c r="P1020" s="97"/>
      <c r="R1020" s="249"/>
      <c r="S1020" s="249"/>
      <c r="T1020" s="249"/>
      <c r="U1020" s="249"/>
      <c r="V1020" s="249"/>
    </row>
    <row r="1021" spans="1:22" ht="15" x14ac:dyDescent="0.25">
      <c r="B1021" s="77" t="s">
        <v>1070</v>
      </c>
      <c r="C1021" s="77" t="s">
        <v>422</v>
      </c>
      <c r="D1021" s="79">
        <v>8906.3700000000008</v>
      </c>
      <c r="E1021" s="79">
        <v>6572.06</v>
      </c>
      <c r="F1021" s="79">
        <v>8961.11</v>
      </c>
      <c r="G1021" s="79">
        <v>0</v>
      </c>
      <c r="H1021" s="79">
        <v>0</v>
      </c>
      <c r="I1021" s="248"/>
      <c r="J1021" s="249"/>
      <c r="K1021" s="96"/>
      <c r="L1021" s="97"/>
      <c r="M1021" s="97"/>
      <c r="N1021" s="97"/>
      <c r="O1021" s="97"/>
      <c r="P1021" s="97"/>
      <c r="R1021" s="249"/>
      <c r="S1021" s="249"/>
      <c r="T1021" s="249"/>
      <c r="U1021" s="249"/>
      <c r="V1021" s="249"/>
    </row>
    <row r="1022" spans="1:22" ht="15" x14ac:dyDescent="0.25">
      <c r="B1022" s="77" t="s">
        <v>1071</v>
      </c>
      <c r="C1022" s="77" t="s">
        <v>330</v>
      </c>
      <c r="D1022" s="79">
        <v>12639.78</v>
      </c>
      <c r="E1022" s="79">
        <v>9696.27</v>
      </c>
      <c r="F1022" s="79">
        <v>7508.28</v>
      </c>
      <c r="G1022" s="79">
        <v>0</v>
      </c>
      <c r="H1022" s="79">
        <v>0</v>
      </c>
      <c r="I1022" s="248"/>
      <c r="J1022" s="249"/>
      <c r="K1022" s="96"/>
      <c r="L1022" s="97"/>
      <c r="M1022" s="97"/>
      <c r="N1022" s="97"/>
      <c r="O1022" s="97"/>
      <c r="P1022" s="97"/>
      <c r="R1022" s="249"/>
      <c r="S1022" s="249"/>
      <c r="T1022" s="249"/>
      <c r="U1022" s="249"/>
      <c r="V1022" s="249"/>
    </row>
    <row r="1023" spans="1:22" x14ac:dyDescent="0.2">
      <c r="A1023" s="350" t="s">
        <v>2021</v>
      </c>
      <c r="B1023" s="350"/>
      <c r="C1023" s="350"/>
      <c r="D1023" s="102">
        <f t="shared" ref="D1023:J1023" si="984">SUM(D1018:D1022)</f>
        <v>23110.350000000002</v>
      </c>
      <c r="E1023" s="102">
        <f t="shared" si="984"/>
        <v>17242.04</v>
      </c>
      <c r="F1023" s="102">
        <f t="shared" si="984"/>
        <v>19411.71</v>
      </c>
      <c r="G1023" s="102">
        <f t="shared" si="984"/>
        <v>0</v>
      </c>
      <c r="H1023" s="102">
        <f t="shared" si="984"/>
        <v>0</v>
      </c>
      <c r="I1023" s="102">
        <f t="shared" si="984"/>
        <v>0</v>
      </c>
      <c r="J1023" s="102">
        <f t="shared" si="984"/>
        <v>0</v>
      </c>
      <c r="K1023" s="96"/>
      <c r="L1023" s="97"/>
      <c r="M1023" s="97"/>
      <c r="N1023" s="97"/>
      <c r="O1023" s="97"/>
      <c r="P1023" s="97"/>
      <c r="R1023" s="102"/>
      <c r="S1023" s="102"/>
      <c r="T1023" s="102"/>
      <c r="U1023" s="102"/>
      <c r="V1023" s="102"/>
    </row>
    <row r="1024" spans="1:22" ht="15" x14ac:dyDescent="0.25">
      <c r="A1024" s="348" t="s">
        <v>2022</v>
      </c>
      <c r="B1024" s="348"/>
      <c r="C1024" s="348"/>
      <c r="I1024" s="248"/>
      <c r="J1024" s="249"/>
      <c r="K1024" s="96"/>
      <c r="L1024" s="97"/>
      <c r="M1024" s="97"/>
      <c r="N1024" s="97"/>
      <c r="O1024" s="97"/>
      <c r="P1024" s="97"/>
      <c r="R1024" s="249"/>
      <c r="S1024" s="249"/>
      <c r="T1024" s="249"/>
      <c r="U1024" s="249"/>
      <c r="V1024" s="249"/>
    </row>
    <row r="1025" spans="1:22" ht="15" x14ac:dyDescent="0.25">
      <c r="B1025" s="77" t="s">
        <v>1073</v>
      </c>
      <c r="C1025" s="77" t="s">
        <v>266</v>
      </c>
      <c r="D1025" s="79">
        <v>3492</v>
      </c>
      <c r="E1025" s="79">
        <v>3850</v>
      </c>
      <c r="F1025" s="79">
        <v>10178</v>
      </c>
      <c r="G1025" s="79">
        <v>0</v>
      </c>
      <c r="H1025" s="79">
        <v>0</v>
      </c>
      <c r="I1025" s="248"/>
      <c r="J1025" s="249"/>
      <c r="K1025" s="96"/>
      <c r="L1025" s="97"/>
      <c r="M1025" s="97"/>
      <c r="N1025" s="97"/>
      <c r="O1025" s="97"/>
      <c r="P1025" s="97"/>
      <c r="R1025" s="249"/>
      <c r="S1025" s="249"/>
      <c r="T1025" s="249"/>
      <c r="U1025" s="249"/>
      <c r="V1025" s="249"/>
    </row>
    <row r="1026" spans="1:22" ht="15" x14ac:dyDescent="0.25">
      <c r="B1026" s="77" t="s">
        <v>1074</v>
      </c>
      <c r="C1026" s="77" t="s">
        <v>268</v>
      </c>
      <c r="D1026" s="79">
        <v>2591.81</v>
      </c>
      <c r="E1026" s="79">
        <v>2801.87</v>
      </c>
      <c r="F1026" s="79">
        <v>0</v>
      </c>
      <c r="G1026" s="79">
        <v>0</v>
      </c>
      <c r="H1026" s="79">
        <v>0</v>
      </c>
      <c r="I1026" s="248"/>
      <c r="J1026" s="249"/>
      <c r="K1026" s="96"/>
      <c r="L1026" s="97"/>
      <c r="M1026" s="97"/>
      <c r="N1026" s="97"/>
      <c r="O1026" s="97"/>
      <c r="P1026" s="97"/>
      <c r="R1026" s="249"/>
      <c r="S1026" s="249"/>
      <c r="T1026" s="249"/>
      <c r="U1026" s="249"/>
      <c r="V1026" s="249"/>
    </row>
    <row r="1027" spans="1:22" ht="15" x14ac:dyDescent="0.25">
      <c r="B1027" s="77" t="s">
        <v>2051</v>
      </c>
      <c r="C1027" s="77" t="s">
        <v>596</v>
      </c>
      <c r="D1027" s="79">
        <v>0</v>
      </c>
      <c r="E1027" s="79">
        <v>207</v>
      </c>
      <c r="F1027" s="79">
        <v>4436.84</v>
      </c>
      <c r="G1027" s="79">
        <v>0</v>
      </c>
      <c r="H1027" s="79">
        <v>0</v>
      </c>
      <c r="I1027" s="248"/>
      <c r="J1027" s="249"/>
      <c r="K1027" s="96"/>
      <c r="L1027" s="97"/>
      <c r="M1027" s="97"/>
      <c r="N1027" s="97"/>
      <c r="O1027" s="97"/>
      <c r="P1027" s="97"/>
      <c r="R1027" s="249"/>
      <c r="S1027" s="249"/>
      <c r="T1027" s="249"/>
      <c r="U1027" s="249"/>
      <c r="V1027" s="249"/>
    </row>
    <row r="1028" spans="1:22" ht="15" x14ac:dyDescent="0.25">
      <c r="B1028" s="77" t="s">
        <v>1075</v>
      </c>
      <c r="C1028" s="77" t="s">
        <v>272</v>
      </c>
      <c r="D1028" s="79">
        <v>4197.68</v>
      </c>
      <c r="E1028" s="79">
        <v>989.91</v>
      </c>
      <c r="F1028" s="79">
        <v>1294.24</v>
      </c>
      <c r="G1028" s="79">
        <v>0</v>
      </c>
      <c r="H1028" s="79">
        <v>0</v>
      </c>
      <c r="I1028" s="248"/>
      <c r="J1028" s="249"/>
      <c r="K1028" s="96"/>
      <c r="L1028" s="97"/>
      <c r="M1028" s="97"/>
      <c r="N1028" s="97"/>
      <c r="O1028" s="97"/>
      <c r="P1028" s="97"/>
      <c r="R1028" s="249"/>
      <c r="S1028" s="249"/>
      <c r="T1028" s="249"/>
      <c r="U1028" s="249"/>
      <c r="V1028" s="249"/>
    </row>
    <row r="1029" spans="1:22" ht="15" x14ac:dyDescent="0.25">
      <c r="B1029" s="77" t="s">
        <v>1076</v>
      </c>
      <c r="C1029" s="77" t="s">
        <v>274</v>
      </c>
      <c r="D1029" s="79">
        <v>217</v>
      </c>
      <c r="E1029" s="79">
        <v>192</v>
      </c>
      <c r="F1029" s="79">
        <v>25</v>
      </c>
      <c r="G1029" s="79">
        <v>0</v>
      </c>
      <c r="H1029" s="79">
        <v>0</v>
      </c>
      <c r="I1029" s="248"/>
      <c r="J1029" s="249"/>
      <c r="L1029" s="97"/>
      <c r="M1029" s="97"/>
      <c r="N1029" s="97"/>
      <c r="O1029" s="97"/>
      <c r="P1029" s="97"/>
      <c r="R1029" s="249"/>
      <c r="S1029" s="249"/>
      <c r="T1029" s="249"/>
      <c r="U1029" s="249"/>
      <c r="V1029" s="249"/>
    </row>
    <row r="1030" spans="1:22" ht="15" x14ac:dyDescent="0.25">
      <c r="B1030" s="77" t="s">
        <v>1077</v>
      </c>
      <c r="C1030" s="77" t="s">
        <v>276</v>
      </c>
      <c r="D1030" s="79">
        <v>4613</v>
      </c>
      <c r="E1030" s="79">
        <v>871</v>
      </c>
      <c r="F1030" s="79">
        <v>2212</v>
      </c>
      <c r="G1030" s="79">
        <v>0</v>
      </c>
      <c r="H1030" s="79">
        <v>0</v>
      </c>
      <c r="I1030" s="248"/>
      <c r="J1030" s="249"/>
      <c r="K1030" s="96"/>
      <c r="L1030" s="97"/>
      <c r="M1030" s="97"/>
      <c r="N1030" s="97"/>
      <c r="O1030" s="97"/>
      <c r="P1030" s="97"/>
      <c r="R1030" s="249"/>
      <c r="S1030" s="249"/>
      <c r="T1030" s="249"/>
      <c r="U1030" s="249"/>
      <c r="V1030" s="249"/>
    </row>
    <row r="1031" spans="1:22" ht="15" x14ac:dyDescent="0.25">
      <c r="B1031" s="77" t="s">
        <v>1078</v>
      </c>
      <c r="C1031" s="77" t="s">
        <v>1079</v>
      </c>
      <c r="D1031" s="79">
        <v>858.45</v>
      </c>
      <c r="E1031" s="79">
        <v>-147.47999999999999</v>
      </c>
      <c r="F1031" s="79">
        <v>0</v>
      </c>
      <c r="G1031" s="79">
        <v>0</v>
      </c>
      <c r="H1031" s="79">
        <v>0</v>
      </c>
      <c r="I1031" s="248"/>
      <c r="J1031" s="249"/>
      <c r="K1031" s="96"/>
      <c r="L1031" s="97"/>
      <c r="M1031" s="97"/>
      <c r="N1031" s="97"/>
      <c r="O1031" s="97"/>
      <c r="P1031" s="97"/>
      <c r="R1031" s="249"/>
      <c r="S1031" s="249"/>
      <c r="T1031" s="249"/>
      <c r="U1031" s="249"/>
      <c r="V1031" s="249"/>
    </row>
    <row r="1032" spans="1:22" ht="15" x14ac:dyDescent="0.25">
      <c r="B1032" s="77" t="s">
        <v>1080</v>
      </c>
      <c r="C1032" s="77" t="s">
        <v>282</v>
      </c>
      <c r="D1032" s="79">
        <v>101.98</v>
      </c>
      <c r="E1032" s="79">
        <v>0</v>
      </c>
      <c r="F1032" s="79">
        <v>0</v>
      </c>
      <c r="G1032" s="79">
        <v>0</v>
      </c>
      <c r="H1032" s="79">
        <v>0</v>
      </c>
      <c r="I1032" s="248"/>
      <c r="J1032" s="249"/>
      <c r="K1032" s="96"/>
      <c r="L1032" s="97"/>
      <c r="M1032" s="97"/>
      <c r="N1032" s="97"/>
      <c r="O1032" s="97"/>
      <c r="P1032" s="97"/>
      <c r="R1032" s="249"/>
      <c r="S1032" s="249"/>
      <c r="T1032" s="249"/>
      <c r="U1032" s="249"/>
      <c r="V1032" s="249"/>
    </row>
    <row r="1033" spans="1:22" x14ac:dyDescent="0.2">
      <c r="A1033" s="350" t="s">
        <v>2023</v>
      </c>
      <c r="B1033" s="350"/>
      <c r="C1033" s="350"/>
      <c r="D1033" s="102">
        <f t="shared" ref="D1033:H1033" si="985">SUM(D1025:D1032)</f>
        <v>16071.92</v>
      </c>
      <c r="E1033" s="102">
        <f t="shared" si="985"/>
        <v>8764.2999999999993</v>
      </c>
      <c r="F1033" s="102">
        <f t="shared" si="985"/>
        <v>18146.080000000002</v>
      </c>
      <c r="G1033" s="102">
        <f t="shared" si="985"/>
        <v>0</v>
      </c>
      <c r="H1033" s="102">
        <f t="shared" si="985"/>
        <v>0</v>
      </c>
      <c r="I1033" s="102">
        <f t="shared" ref="I1033:J1033" si="986">SUM(I1025:I1032)</f>
        <v>0</v>
      </c>
      <c r="J1033" s="102">
        <f t="shared" si="986"/>
        <v>0</v>
      </c>
      <c r="K1033" s="96"/>
      <c r="L1033" s="97"/>
      <c r="M1033" s="97"/>
      <c r="N1033" s="97"/>
      <c r="O1033" s="97"/>
      <c r="P1033" s="97"/>
      <c r="R1033" s="102"/>
      <c r="S1033" s="102"/>
      <c r="T1033" s="102"/>
      <c r="U1033" s="102"/>
      <c r="V1033" s="102"/>
    </row>
    <row r="1034" spans="1:22" x14ac:dyDescent="0.2">
      <c r="A1034" s="352" t="s">
        <v>1081</v>
      </c>
      <c r="B1034" s="352"/>
      <c r="C1034" s="352"/>
      <c r="D1034" s="103">
        <f t="shared" ref="D1034:H1034" si="987">D1016+D1023+D1033</f>
        <v>1839083.2899999998</v>
      </c>
      <c r="E1034" s="103">
        <f t="shared" si="987"/>
        <v>1694974.7000000004</v>
      </c>
      <c r="F1034" s="103">
        <f t="shared" si="987"/>
        <v>1755585.75</v>
      </c>
      <c r="G1034" s="103">
        <f t="shared" si="987"/>
        <v>0</v>
      </c>
      <c r="H1034" s="103">
        <f t="shared" si="987"/>
        <v>0</v>
      </c>
      <c r="I1034" s="103">
        <f t="shared" ref="I1034:J1034" si="988">I1016+I1023+I1033</f>
        <v>0</v>
      </c>
      <c r="J1034" s="103">
        <f t="shared" si="988"/>
        <v>0</v>
      </c>
      <c r="K1034" s="96"/>
      <c r="L1034" s="97"/>
      <c r="M1034" s="97"/>
      <c r="N1034" s="97"/>
      <c r="O1034" s="97"/>
      <c r="P1034" s="97"/>
      <c r="R1034" s="103"/>
      <c r="S1034" s="103"/>
      <c r="T1034" s="103"/>
      <c r="U1034" s="103"/>
      <c r="V1034" s="103"/>
    </row>
    <row r="1035" spans="1:22" ht="15" x14ac:dyDescent="0.25">
      <c r="A1035" s="351" t="s">
        <v>2042</v>
      </c>
      <c r="B1035" s="351"/>
      <c r="C1035" s="351"/>
      <c r="I1035" s="248"/>
      <c r="J1035" s="249"/>
      <c r="K1035" s="96"/>
      <c r="L1035" s="97"/>
      <c r="M1035" s="97"/>
      <c r="N1035" s="97"/>
      <c r="O1035" s="97"/>
      <c r="P1035" s="97"/>
      <c r="R1035" s="249"/>
      <c r="S1035" s="249"/>
      <c r="T1035" s="249"/>
      <c r="U1035" s="249"/>
      <c r="V1035" s="249"/>
    </row>
    <row r="1036" spans="1:22" ht="15" x14ac:dyDescent="0.25">
      <c r="A1036" s="348" t="s">
        <v>2024</v>
      </c>
      <c r="B1036" s="348"/>
      <c r="C1036" s="348"/>
      <c r="I1036" s="248"/>
      <c r="J1036" s="249"/>
      <c r="L1036" s="97"/>
      <c r="M1036" s="97"/>
      <c r="N1036" s="97"/>
      <c r="O1036" s="97"/>
      <c r="P1036" s="97"/>
      <c r="R1036" s="249"/>
      <c r="S1036" s="249"/>
      <c r="T1036" s="249"/>
      <c r="U1036" s="249"/>
      <c r="V1036" s="249"/>
    </row>
    <row r="1037" spans="1:22" ht="15" x14ac:dyDescent="0.25">
      <c r="B1037" s="77" t="s">
        <v>1092</v>
      </c>
      <c r="C1037" s="77" t="s">
        <v>286</v>
      </c>
      <c r="D1037" s="79">
        <v>224693.6</v>
      </c>
      <c r="E1037" s="79">
        <v>0</v>
      </c>
      <c r="F1037" s="79">
        <v>0</v>
      </c>
      <c r="G1037" s="79">
        <v>0</v>
      </c>
      <c r="H1037" s="79">
        <v>0</v>
      </c>
      <c r="I1037" s="248"/>
      <c r="J1037" s="249"/>
      <c r="K1037" s="96"/>
      <c r="L1037" s="97"/>
      <c r="M1037" s="97"/>
      <c r="N1037" s="97"/>
      <c r="O1037" s="97"/>
      <c r="P1037" s="97"/>
      <c r="R1037" s="249"/>
      <c r="S1037" s="249"/>
      <c r="T1037" s="249"/>
      <c r="U1037" s="249"/>
      <c r="V1037" s="249"/>
    </row>
    <row r="1038" spans="1:22" ht="15" x14ac:dyDescent="0.25">
      <c r="B1038" s="77" t="s">
        <v>1093</v>
      </c>
      <c r="C1038" s="77" t="s">
        <v>292</v>
      </c>
      <c r="D1038" s="79">
        <v>1905.37</v>
      </c>
      <c r="E1038" s="79">
        <v>0</v>
      </c>
      <c r="F1038" s="79">
        <v>0</v>
      </c>
      <c r="G1038" s="79">
        <v>0</v>
      </c>
      <c r="H1038" s="79">
        <v>0</v>
      </c>
      <c r="I1038" s="248"/>
      <c r="J1038" s="249"/>
      <c r="K1038" s="96"/>
      <c r="L1038" s="97"/>
      <c r="M1038" s="97"/>
      <c r="N1038" s="97"/>
      <c r="O1038" s="97"/>
      <c r="P1038" s="97"/>
      <c r="R1038" s="249"/>
      <c r="S1038" s="249"/>
      <c r="T1038" s="249"/>
      <c r="U1038" s="249"/>
      <c r="V1038" s="249"/>
    </row>
    <row r="1039" spans="1:22" ht="15" x14ac:dyDescent="0.25">
      <c r="B1039" s="77" t="s">
        <v>1095</v>
      </c>
      <c r="C1039" s="77" t="s">
        <v>298</v>
      </c>
      <c r="D1039" s="79">
        <v>822.5</v>
      </c>
      <c r="E1039" s="79">
        <v>0</v>
      </c>
      <c r="F1039" s="79">
        <v>0</v>
      </c>
      <c r="G1039" s="79">
        <v>0</v>
      </c>
      <c r="H1039" s="79">
        <v>0</v>
      </c>
      <c r="I1039" s="248"/>
      <c r="J1039" s="249"/>
      <c r="K1039" s="96"/>
      <c r="L1039" s="97"/>
      <c r="M1039" s="97"/>
      <c r="N1039" s="97"/>
      <c r="O1039" s="97"/>
      <c r="P1039" s="97"/>
      <c r="R1039" s="249"/>
      <c r="S1039" s="249"/>
      <c r="T1039" s="249"/>
      <c r="U1039" s="249"/>
      <c r="V1039" s="249"/>
    </row>
    <row r="1040" spans="1:22" ht="15" x14ac:dyDescent="0.25">
      <c r="B1040" s="77" t="s">
        <v>1096</v>
      </c>
      <c r="C1040" s="77" t="s">
        <v>300</v>
      </c>
      <c r="D1040" s="79">
        <v>49.93</v>
      </c>
      <c r="E1040" s="79">
        <v>0</v>
      </c>
      <c r="F1040" s="79">
        <v>0</v>
      </c>
      <c r="G1040" s="79">
        <v>0</v>
      </c>
      <c r="H1040" s="79">
        <v>0</v>
      </c>
      <c r="I1040" s="248"/>
      <c r="J1040" s="249"/>
      <c r="K1040" s="96"/>
      <c r="L1040" s="97"/>
      <c r="M1040" s="97"/>
      <c r="N1040" s="97"/>
      <c r="O1040" s="97"/>
      <c r="P1040" s="97"/>
      <c r="R1040" s="249"/>
      <c r="S1040" s="249"/>
      <c r="T1040" s="249"/>
      <c r="U1040" s="249"/>
      <c r="V1040" s="249"/>
    </row>
    <row r="1041" spans="1:22" ht="25.5" x14ac:dyDescent="0.25">
      <c r="B1041" s="77" t="s">
        <v>1098</v>
      </c>
      <c r="C1041" s="77" t="s">
        <v>302</v>
      </c>
      <c r="D1041" s="79">
        <v>433.53</v>
      </c>
      <c r="E1041" s="79">
        <v>0</v>
      </c>
      <c r="F1041" s="79">
        <v>0</v>
      </c>
      <c r="G1041" s="79">
        <v>0</v>
      </c>
      <c r="H1041" s="79">
        <v>0</v>
      </c>
      <c r="I1041" s="248"/>
      <c r="J1041" s="249"/>
      <c r="K1041" s="96"/>
      <c r="L1041" s="97"/>
      <c r="M1041" s="97"/>
      <c r="N1041" s="97"/>
      <c r="O1041" s="97"/>
      <c r="P1041" s="97"/>
      <c r="R1041" s="249"/>
      <c r="S1041" s="249"/>
      <c r="T1041" s="249"/>
      <c r="U1041" s="249"/>
      <c r="V1041" s="249"/>
    </row>
    <row r="1042" spans="1:22" ht="25.5" x14ac:dyDescent="0.25">
      <c r="B1042" s="77" t="s">
        <v>1099</v>
      </c>
      <c r="C1042" s="77" t="s">
        <v>304</v>
      </c>
      <c r="D1042" s="79">
        <v>927.56</v>
      </c>
      <c r="E1042" s="79">
        <v>0</v>
      </c>
      <c r="F1042" s="79">
        <v>0</v>
      </c>
      <c r="G1042" s="79">
        <v>0</v>
      </c>
      <c r="H1042" s="79">
        <v>0</v>
      </c>
      <c r="I1042" s="248"/>
      <c r="J1042" s="249"/>
      <c r="K1042" s="96"/>
      <c r="L1042" s="97"/>
      <c r="M1042" s="97"/>
      <c r="N1042" s="97"/>
      <c r="O1042" s="97"/>
      <c r="P1042" s="97"/>
      <c r="R1042" s="249"/>
      <c r="S1042" s="249"/>
      <c r="T1042" s="249"/>
      <c r="U1042" s="249"/>
      <c r="V1042" s="249"/>
    </row>
    <row r="1043" spans="1:22" ht="25.5" x14ac:dyDescent="0.25">
      <c r="B1043" s="77" t="s">
        <v>1100</v>
      </c>
      <c r="C1043" s="77" t="s">
        <v>306</v>
      </c>
      <c r="D1043" s="79">
        <v>27047.69</v>
      </c>
      <c r="E1043" s="79">
        <v>0</v>
      </c>
      <c r="F1043" s="79">
        <v>0</v>
      </c>
      <c r="G1043" s="79">
        <v>0</v>
      </c>
      <c r="H1043" s="79">
        <v>0</v>
      </c>
      <c r="I1043" s="248"/>
      <c r="J1043" s="249"/>
      <c r="K1043" s="96"/>
      <c r="L1043" s="97"/>
      <c r="M1043" s="97"/>
      <c r="N1043" s="97"/>
      <c r="O1043" s="97"/>
      <c r="P1043" s="97"/>
      <c r="R1043" s="249"/>
      <c r="S1043" s="249"/>
      <c r="T1043" s="249"/>
      <c r="U1043" s="249"/>
      <c r="V1043" s="249"/>
    </row>
    <row r="1044" spans="1:22" ht="25.5" x14ac:dyDescent="0.25">
      <c r="B1044" s="77" t="s">
        <v>1983</v>
      </c>
      <c r="C1044" s="77" t="s">
        <v>1865</v>
      </c>
      <c r="D1044" s="79">
        <v>1625.03</v>
      </c>
      <c r="E1044" s="79">
        <v>0</v>
      </c>
      <c r="F1044" s="79">
        <v>0</v>
      </c>
      <c r="G1044" s="79">
        <v>0</v>
      </c>
      <c r="H1044" s="79">
        <v>0</v>
      </c>
      <c r="I1044" s="248"/>
      <c r="J1044" s="249"/>
      <c r="K1044" s="96"/>
      <c r="L1044" s="97"/>
      <c r="M1044" s="97"/>
      <c r="N1044" s="97"/>
      <c r="O1044" s="97"/>
      <c r="P1044" s="97"/>
      <c r="R1044" s="249"/>
      <c r="S1044" s="249"/>
      <c r="T1044" s="249"/>
      <c r="U1044" s="249"/>
      <c r="V1044" s="249"/>
    </row>
    <row r="1045" spans="1:22" ht="25.5" x14ac:dyDescent="0.25">
      <c r="B1045" s="77" t="s">
        <v>1101</v>
      </c>
      <c r="C1045" s="77" t="s">
        <v>308</v>
      </c>
      <c r="D1045" s="79">
        <v>857.93</v>
      </c>
      <c r="E1045" s="79">
        <v>0</v>
      </c>
      <c r="F1045" s="79">
        <v>0</v>
      </c>
      <c r="G1045" s="79">
        <v>0</v>
      </c>
      <c r="H1045" s="79">
        <v>0</v>
      </c>
      <c r="I1045" s="248"/>
      <c r="J1045" s="249"/>
      <c r="K1045" s="96"/>
      <c r="L1045" s="97"/>
      <c r="M1045" s="97"/>
      <c r="N1045" s="97"/>
      <c r="O1045" s="97"/>
      <c r="P1045" s="97"/>
      <c r="R1045" s="249"/>
      <c r="S1045" s="249"/>
      <c r="T1045" s="249"/>
      <c r="U1045" s="249"/>
      <c r="V1045" s="249"/>
    </row>
    <row r="1046" spans="1:22" ht="15" x14ac:dyDescent="0.25">
      <c r="B1046" s="77" t="s">
        <v>1103</v>
      </c>
      <c r="C1046" s="77" t="s">
        <v>1899</v>
      </c>
      <c r="D1046" s="79">
        <v>20540.5</v>
      </c>
      <c r="E1046" s="79">
        <v>0</v>
      </c>
      <c r="F1046" s="79">
        <v>0</v>
      </c>
      <c r="G1046" s="79">
        <v>0</v>
      </c>
      <c r="H1046" s="79">
        <v>0</v>
      </c>
      <c r="I1046" s="248"/>
      <c r="J1046" s="249"/>
      <c r="K1046" s="96"/>
      <c r="L1046" s="97"/>
      <c r="M1046" s="97"/>
      <c r="N1046" s="97"/>
      <c r="O1046" s="97"/>
      <c r="P1046" s="97"/>
      <c r="R1046" s="249"/>
      <c r="S1046" s="249"/>
      <c r="T1046" s="249"/>
      <c r="U1046" s="249"/>
      <c r="V1046" s="249"/>
    </row>
    <row r="1047" spans="1:22" ht="15" x14ac:dyDescent="0.25">
      <c r="B1047" s="77" t="s">
        <v>1104</v>
      </c>
      <c r="C1047" s="77" t="s">
        <v>312</v>
      </c>
      <c r="D1047" s="79">
        <v>203</v>
      </c>
      <c r="E1047" s="79">
        <v>0</v>
      </c>
      <c r="F1047" s="79">
        <v>0</v>
      </c>
      <c r="G1047" s="79">
        <v>0</v>
      </c>
      <c r="H1047" s="79">
        <v>0</v>
      </c>
      <c r="I1047" s="248"/>
      <c r="J1047" s="249"/>
      <c r="L1047" s="97"/>
      <c r="M1047" s="97"/>
      <c r="N1047" s="97"/>
      <c r="O1047" s="97"/>
      <c r="P1047" s="97"/>
      <c r="R1047" s="249"/>
      <c r="S1047" s="249"/>
      <c r="T1047" s="249"/>
      <c r="U1047" s="249"/>
      <c r="V1047" s="249"/>
    </row>
    <row r="1048" spans="1:22" ht="15" x14ac:dyDescent="0.25">
      <c r="B1048" s="77" t="s">
        <v>1105</v>
      </c>
      <c r="C1048" s="77" t="s">
        <v>314</v>
      </c>
      <c r="D1048" s="79">
        <v>848.09</v>
      </c>
      <c r="E1048" s="79">
        <v>0</v>
      </c>
      <c r="F1048" s="79">
        <v>0</v>
      </c>
      <c r="G1048" s="79">
        <v>0</v>
      </c>
      <c r="H1048" s="79">
        <v>0</v>
      </c>
      <c r="I1048" s="248"/>
      <c r="J1048" s="249"/>
      <c r="L1048" s="97"/>
      <c r="M1048" s="97"/>
      <c r="N1048" s="97"/>
      <c r="O1048" s="97"/>
      <c r="P1048" s="97"/>
      <c r="R1048" s="249"/>
      <c r="S1048" s="249"/>
      <c r="T1048" s="249"/>
      <c r="U1048" s="249"/>
      <c r="V1048" s="249"/>
    </row>
    <row r="1049" spans="1:22" ht="15" x14ac:dyDescent="0.25">
      <c r="B1049" s="77" t="s">
        <v>1106</v>
      </c>
      <c r="C1049" s="77" t="s">
        <v>316</v>
      </c>
      <c r="D1049" s="79">
        <v>63</v>
      </c>
      <c r="E1049" s="79">
        <v>0</v>
      </c>
      <c r="F1049" s="79">
        <v>0</v>
      </c>
      <c r="G1049" s="79">
        <v>0</v>
      </c>
      <c r="H1049" s="79">
        <v>0</v>
      </c>
      <c r="I1049" s="248"/>
      <c r="J1049" s="249"/>
      <c r="K1049" s="96"/>
      <c r="L1049" s="97"/>
      <c r="M1049" s="97"/>
      <c r="N1049" s="97"/>
      <c r="O1049" s="97"/>
      <c r="P1049" s="97"/>
      <c r="R1049" s="249"/>
      <c r="S1049" s="249"/>
      <c r="T1049" s="249"/>
      <c r="U1049" s="249"/>
      <c r="V1049" s="249"/>
    </row>
    <row r="1050" spans="1:22" ht="15" x14ac:dyDescent="0.25">
      <c r="B1050" s="77" t="s">
        <v>1107</v>
      </c>
      <c r="C1050" s="77" t="s">
        <v>2026</v>
      </c>
      <c r="D1050" s="79">
        <v>3134.59</v>
      </c>
      <c r="E1050" s="79">
        <v>0</v>
      </c>
      <c r="F1050" s="79">
        <v>0</v>
      </c>
      <c r="G1050" s="79">
        <v>0</v>
      </c>
      <c r="H1050" s="79">
        <v>0</v>
      </c>
      <c r="I1050" s="248"/>
      <c r="J1050" s="249"/>
      <c r="K1050" s="96"/>
      <c r="L1050" s="97"/>
      <c r="M1050" s="97"/>
      <c r="N1050" s="97"/>
      <c r="O1050" s="97"/>
      <c r="P1050" s="97"/>
      <c r="R1050" s="249"/>
      <c r="S1050" s="249"/>
      <c r="T1050" s="249"/>
      <c r="U1050" s="249"/>
      <c r="V1050" s="249"/>
    </row>
    <row r="1051" spans="1:22" ht="15" x14ac:dyDescent="0.25">
      <c r="B1051" s="77" t="s">
        <v>1108</v>
      </c>
      <c r="C1051" s="77" t="s">
        <v>321</v>
      </c>
      <c r="D1051" s="79">
        <v>464.99</v>
      </c>
      <c r="E1051" s="79">
        <v>0</v>
      </c>
      <c r="F1051" s="79">
        <v>0</v>
      </c>
      <c r="G1051" s="79">
        <v>0</v>
      </c>
      <c r="H1051" s="79">
        <v>0</v>
      </c>
      <c r="I1051" s="248"/>
      <c r="J1051" s="249"/>
      <c r="K1051" s="96"/>
      <c r="L1051" s="97"/>
      <c r="M1051" s="97"/>
      <c r="N1051" s="97"/>
      <c r="O1051" s="97"/>
      <c r="P1051" s="97"/>
      <c r="R1051" s="249"/>
      <c r="S1051" s="249"/>
      <c r="T1051" s="249"/>
      <c r="U1051" s="249"/>
      <c r="V1051" s="249"/>
    </row>
    <row r="1052" spans="1:22" x14ac:dyDescent="0.2">
      <c r="A1052" s="350" t="s">
        <v>2027</v>
      </c>
      <c r="B1052" s="350"/>
      <c r="C1052" s="350"/>
      <c r="D1052" s="102">
        <f t="shared" ref="D1052:J1052" si="989">SUM(D1037:D1051)</f>
        <v>283617.31000000006</v>
      </c>
      <c r="E1052" s="102">
        <f t="shared" si="989"/>
        <v>0</v>
      </c>
      <c r="F1052" s="102">
        <f t="shared" si="989"/>
        <v>0</v>
      </c>
      <c r="G1052" s="102">
        <f t="shared" si="989"/>
        <v>0</v>
      </c>
      <c r="H1052" s="102">
        <f t="shared" si="989"/>
        <v>0</v>
      </c>
      <c r="I1052" s="102">
        <f t="shared" si="989"/>
        <v>0</v>
      </c>
      <c r="J1052" s="102">
        <f t="shared" si="989"/>
        <v>0</v>
      </c>
      <c r="L1052" s="97"/>
      <c r="M1052" s="97"/>
      <c r="N1052" s="97"/>
      <c r="O1052" s="97"/>
      <c r="P1052" s="97"/>
      <c r="R1052" s="102"/>
      <c r="S1052" s="102"/>
      <c r="T1052" s="102"/>
      <c r="U1052" s="102"/>
      <c r="V1052" s="102"/>
    </row>
    <row r="1053" spans="1:22" ht="15" x14ac:dyDescent="0.25">
      <c r="A1053" s="348" t="s">
        <v>2020</v>
      </c>
      <c r="B1053" s="348"/>
      <c r="C1053" s="348"/>
      <c r="I1053" s="248"/>
      <c r="J1053" s="249"/>
      <c r="L1053" s="97"/>
      <c r="M1053" s="97"/>
      <c r="N1053" s="97"/>
      <c r="O1053" s="97"/>
      <c r="P1053" s="97"/>
      <c r="R1053" s="249"/>
      <c r="S1053" s="249"/>
      <c r="T1053" s="249"/>
      <c r="U1053" s="249"/>
      <c r="V1053" s="249"/>
    </row>
    <row r="1054" spans="1:22" ht="15" x14ac:dyDescent="0.25">
      <c r="B1054" s="77" t="s">
        <v>1111</v>
      </c>
      <c r="C1054" s="77" t="s">
        <v>262</v>
      </c>
      <c r="D1054" s="79">
        <v>1037.75</v>
      </c>
      <c r="E1054" s="79">
        <v>0</v>
      </c>
      <c r="F1054" s="79">
        <v>0</v>
      </c>
      <c r="G1054" s="79">
        <v>0</v>
      </c>
      <c r="H1054" s="79">
        <v>0</v>
      </c>
      <c r="I1054" s="248"/>
      <c r="J1054" s="249"/>
      <c r="K1054" s="96"/>
      <c r="L1054" s="97"/>
      <c r="M1054" s="97"/>
      <c r="N1054" s="97"/>
      <c r="O1054" s="97"/>
      <c r="P1054" s="97"/>
      <c r="R1054" s="249"/>
      <c r="S1054" s="249"/>
      <c r="T1054" s="249"/>
      <c r="U1054" s="249"/>
      <c r="V1054" s="249"/>
    </row>
    <row r="1055" spans="1:22" ht="15" x14ac:dyDescent="0.25">
      <c r="B1055" s="77" t="s">
        <v>1112</v>
      </c>
      <c r="C1055" s="77" t="s">
        <v>420</v>
      </c>
      <c r="D1055" s="79">
        <v>583.87</v>
      </c>
      <c r="E1055" s="79">
        <v>0</v>
      </c>
      <c r="F1055" s="79">
        <v>0</v>
      </c>
      <c r="G1055" s="79">
        <v>0</v>
      </c>
      <c r="H1055" s="79">
        <v>0</v>
      </c>
      <c r="I1055" s="248"/>
      <c r="J1055" s="249"/>
      <c r="K1055" s="96"/>
      <c r="L1055" s="97"/>
      <c r="M1055" s="97"/>
      <c r="N1055" s="97"/>
      <c r="O1055" s="97"/>
      <c r="P1055" s="97"/>
      <c r="R1055" s="249"/>
      <c r="S1055" s="249"/>
      <c r="T1055" s="249"/>
      <c r="U1055" s="249"/>
      <c r="V1055" s="249"/>
    </row>
    <row r="1056" spans="1:22" ht="15" x14ac:dyDescent="0.25">
      <c r="B1056" s="77" t="s">
        <v>1113</v>
      </c>
      <c r="C1056" s="77" t="s">
        <v>422</v>
      </c>
      <c r="D1056" s="79">
        <v>4476.72</v>
      </c>
      <c r="E1056" s="79">
        <v>0</v>
      </c>
      <c r="F1056" s="79">
        <v>0</v>
      </c>
      <c r="G1056" s="79">
        <v>0</v>
      </c>
      <c r="H1056" s="79">
        <v>0</v>
      </c>
      <c r="I1056" s="248"/>
      <c r="J1056" s="249"/>
      <c r="K1056" s="96"/>
      <c r="L1056" s="97"/>
      <c r="M1056" s="97"/>
      <c r="N1056" s="97"/>
      <c r="O1056" s="97"/>
      <c r="P1056" s="97"/>
      <c r="R1056" s="249"/>
      <c r="S1056" s="249"/>
      <c r="T1056" s="249"/>
      <c r="U1056" s="249"/>
      <c r="V1056" s="249"/>
    </row>
    <row r="1057" spans="1:22" ht="15" x14ac:dyDescent="0.25">
      <c r="B1057" s="77" t="s">
        <v>1114</v>
      </c>
      <c r="C1057" s="77" t="s">
        <v>330</v>
      </c>
      <c r="D1057" s="79">
        <v>1236.06</v>
      </c>
      <c r="E1057" s="79">
        <v>0</v>
      </c>
      <c r="F1057" s="79">
        <v>0</v>
      </c>
      <c r="G1057" s="79">
        <v>0</v>
      </c>
      <c r="H1057" s="79">
        <v>0</v>
      </c>
      <c r="I1057" s="248"/>
      <c r="J1057" s="249"/>
      <c r="K1057" s="96"/>
      <c r="L1057" s="97"/>
      <c r="M1057" s="97"/>
      <c r="N1057" s="97"/>
      <c r="O1057" s="97"/>
      <c r="P1057" s="97"/>
      <c r="R1057" s="249"/>
      <c r="S1057" s="249"/>
      <c r="T1057" s="249"/>
      <c r="U1057" s="249"/>
      <c r="V1057" s="249"/>
    </row>
    <row r="1058" spans="1:22" ht="15" x14ac:dyDescent="0.25">
      <c r="B1058" s="77" t="s">
        <v>1115</v>
      </c>
      <c r="C1058" s="77" t="s">
        <v>425</v>
      </c>
      <c r="D1058" s="79">
        <v>132.75</v>
      </c>
      <c r="E1058" s="79">
        <v>0</v>
      </c>
      <c r="F1058" s="79">
        <v>0</v>
      </c>
      <c r="G1058" s="79">
        <v>0</v>
      </c>
      <c r="H1058" s="79">
        <v>0</v>
      </c>
      <c r="I1058" s="248"/>
      <c r="J1058" s="249"/>
      <c r="K1058" s="96"/>
      <c r="L1058" s="97"/>
      <c r="M1058" s="97"/>
      <c r="N1058" s="97"/>
      <c r="O1058" s="97"/>
      <c r="P1058" s="97"/>
      <c r="R1058" s="249"/>
      <c r="S1058" s="249"/>
      <c r="T1058" s="249"/>
      <c r="U1058" s="249"/>
      <c r="V1058" s="249"/>
    </row>
    <row r="1059" spans="1:22" x14ac:dyDescent="0.2">
      <c r="A1059" s="350" t="s">
        <v>2021</v>
      </c>
      <c r="B1059" s="350"/>
      <c r="C1059" s="350"/>
      <c r="D1059" s="102">
        <f t="shared" ref="D1059:J1059" si="990">SUM(D1054:D1058)</f>
        <v>7467.15</v>
      </c>
      <c r="E1059" s="102">
        <f t="shared" si="990"/>
        <v>0</v>
      </c>
      <c r="F1059" s="102">
        <f t="shared" si="990"/>
        <v>0</v>
      </c>
      <c r="G1059" s="102">
        <f t="shared" si="990"/>
        <v>0</v>
      </c>
      <c r="H1059" s="102">
        <f t="shared" si="990"/>
        <v>0</v>
      </c>
      <c r="I1059" s="102">
        <f t="shared" si="990"/>
        <v>0</v>
      </c>
      <c r="J1059" s="102">
        <f t="shared" si="990"/>
        <v>0</v>
      </c>
      <c r="K1059" s="96"/>
      <c r="L1059" s="97"/>
      <c r="M1059" s="97"/>
      <c r="N1059" s="97"/>
      <c r="O1059" s="97"/>
      <c r="P1059" s="97"/>
      <c r="R1059" s="102"/>
      <c r="S1059" s="102"/>
      <c r="T1059" s="102"/>
      <c r="U1059" s="102"/>
      <c r="V1059" s="102"/>
    </row>
    <row r="1060" spans="1:22" ht="15" x14ac:dyDescent="0.25">
      <c r="A1060" s="348" t="s">
        <v>2022</v>
      </c>
      <c r="B1060" s="348"/>
      <c r="C1060" s="348"/>
      <c r="I1060" s="248"/>
      <c r="J1060" s="249"/>
      <c r="K1060" s="96"/>
      <c r="L1060" s="97"/>
      <c r="M1060" s="97"/>
      <c r="N1060" s="97"/>
      <c r="O1060" s="97"/>
      <c r="P1060" s="97"/>
      <c r="R1060" s="249"/>
      <c r="S1060" s="249"/>
      <c r="T1060" s="249"/>
      <c r="U1060" s="249"/>
      <c r="V1060" s="249"/>
    </row>
    <row r="1061" spans="1:22" ht="15" x14ac:dyDescent="0.25">
      <c r="B1061" s="77" t="s">
        <v>1118</v>
      </c>
      <c r="C1061" s="77" t="s">
        <v>268</v>
      </c>
      <c r="D1061" s="79">
        <v>992.62</v>
      </c>
      <c r="E1061" s="79">
        <v>0</v>
      </c>
      <c r="F1061" s="79">
        <v>0</v>
      </c>
      <c r="G1061" s="79">
        <v>0</v>
      </c>
      <c r="H1061" s="79">
        <v>0</v>
      </c>
      <c r="I1061" s="248"/>
      <c r="J1061" s="249"/>
      <c r="K1061" s="96"/>
      <c r="L1061" s="97"/>
      <c r="M1061" s="97"/>
      <c r="N1061" s="97"/>
      <c r="O1061" s="97"/>
      <c r="P1061" s="97"/>
      <c r="R1061" s="249"/>
      <c r="S1061" s="249"/>
      <c r="T1061" s="249"/>
      <c r="U1061" s="249"/>
      <c r="V1061" s="249"/>
    </row>
    <row r="1062" spans="1:22" ht="15" x14ac:dyDescent="0.25">
      <c r="B1062" s="77" t="s">
        <v>1119</v>
      </c>
      <c r="C1062" s="77" t="s">
        <v>270</v>
      </c>
      <c r="D1062" s="79">
        <v>52569.99</v>
      </c>
      <c r="E1062" s="79">
        <v>0</v>
      </c>
      <c r="F1062" s="79">
        <v>0</v>
      </c>
      <c r="G1062" s="79">
        <v>0</v>
      </c>
      <c r="H1062" s="79">
        <v>0</v>
      </c>
      <c r="I1062" s="248"/>
      <c r="J1062" s="249"/>
      <c r="K1062" s="96"/>
      <c r="L1062" s="97"/>
      <c r="M1062" s="97"/>
      <c r="N1062" s="97"/>
      <c r="O1062" s="97"/>
      <c r="P1062" s="97"/>
      <c r="R1062" s="249"/>
      <c r="S1062" s="249"/>
      <c r="T1062" s="249"/>
      <c r="U1062" s="249"/>
      <c r="V1062" s="249"/>
    </row>
    <row r="1063" spans="1:22" ht="15" x14ac:dyDescent="0.25">
      <c r="B1063" s="77" t="s">
        <v>1120</v>
      </c>
      <c r="C1063" s="77" t="s">
        <v>272</v>
      </c>
      <c r="D1063" s="79">
        <v>20.92</v>
      </c>
      <c r="E1063" s="79">
        <v>0</v>
      </c>
      <c r="F1063" s="79">
        <v>0</v>
      </c>
      <c r="G1063" s="79">
        <v>0</v>
      </c>
      <c r="H1063" s="79">
        <v>0</v>
      </c>
      <c r="I1063" s="248"/>
      <c r="J1063" s="249"/>
      <c r="K1063" s="96"/>
      <c r="L1063" s="97"/>
      <c r="M1063" s="97"/>
      <c r="N1063" s="97"/>
      <c r="O1063" s="97"/>
      <c r="P1063" s="97"/>
      <c r="R1063" s="249"/>
      <c r="S1063" s="249"/>
      <c r="T1063" s="249"/>
      <c r="U1063" s="249"/>
      <c r="V1063" s="249"/>
    </row>
    <row r="1064" spans="1:22" ht="15" x14ac:dyDescent="0.25">
      <c r="B1064" s="77" t="s">
        <v>1121</v>
      </c>
      <c r="C1064" s="77" t="s">
        <v>274</v>
      </c>
      <c r="D1064" s="79">
        <v>315</v>
      </c>
      <c r="E1064" s="79">
        <v>0</v>
      </c>
      <c r="F1064" s="79">
        <v>0</v>
      </c>
      <c r="G1064" s="79">
        <v>0</v>
      </c>
      <c r="H1064" s="79">
        <v>0</v>
      </c>
      <c r="I1064" s="248"/>
      <c r="J1064" s="249"/>
      <c r="K1064" s="96"/>
      <c r="L1064" s="97"/>
      <c r="M1064" s="97"/>
      <c r="N1064" s="97"/>
      <c r="O1064" s="97"/>
      <c r="P1064" s="97"/>
      <c r="R1064" s="249"/>
      <c r="S1064" s="249"/>
      <c r="T1064" s="249"/>
      <c r="U1064" s="249"/>
      <c r="V1064" s="249"/>
    </row>
    <row r="1065" spans="1:22" ht="15" x14ac:dyDescent="0.25">
      <c r="B1065" s="77" t="s">
        <v>1122</v>
      </c>
      <c r="C1065" s="77" t="s">
        <v>276</v>
      </c>
      <c r="D1065" s="79">
        <v>1321.93</v>
      </c>
      <c r="E1065" s="79">
        <v>0</v>
      </c>
      <c r="F1065" s="79">
        <v>0</v>
      </c>
      <c r="G1065" s="79">
        <v>0</v>
      </c>
      <c r="H1065" s="79">
        <v>0</v>
      </c>
      <c r="I1065" s="248"/>
      <c r="J1065" s="249"/>
      <c r="K1065" s="96"/>
      <c r="L1065" s="97"/>
      <c r="M1065" s="97"/>
      <c r="N1065" s="97"/>
      <c r="O1065" s="97"/>
      <c r="P1065" s="97"/>
      <c r="R1065" s="249"/>
      <c r="S1065" s="249"/>
      <c r="T1065" s="249"/>
      <c r="U1065" s="249"/>
      <c r="V1065" s="249"/>
    </row>
    <row r="1066" spans="1:22" ht="15" x14ac:dyDescent="0.25">
      <c r="B1066" s="77" t="s">
        <v>1124</v>
      </c>
      <c r="C1066" s="77" t="s">
        <v>282</v>
      </c>
      <c r="D1066" s="79">
        <v>50</v>
      </c>
      <c r="E1066" s="79">
        <v>0</v>
      </c>
      <c r="F1066" s="79">
        <v>0</v>
      </c>
      <c r="G1066" s="79">
        <v>0</v>
      </c>
      <c r="H1066" s="79">
        <v>0</v>
      </c>
      <c r="I1066" s="248"/>
      <c r="J1066" s="249"/>
      <c r="K1066" s="96"/>
      <c r="L1066" s="97"/>
      <c r="M1066" s="97"/>
      <c r="N1066" s="97"/>
      <c r="O1066" s="97"/>
      <c r="P1066" s="97"/>
      <c r="R1066" s="249"/>
      <c r="S1066" s="249"/>
      <c r="T1066" s="249"/>
      <c r="U1066" s="249"/>
      <c r="V1066" s="249"/>
    </row>
    <row r="1067" spans="1:22" x14ac:dyDescent="0.2">
      <c r="A1067" s="350" t="s">
        <v>2023</v>
      </c>
      <c r="B1067" s="350"/>
      <c r="C1067" s="350"/>
      <c r="D1067" s="102">
        <f t="shared" ref="D1067:H1067" si="991">SUM(D1061:D1066)</f>
        <v>55270.46</v>
      </c>
      <c r="E1067" s="102">
        <f t="shared" si="991"/>
        <v>0</v>
      </c>
      <c r="F1067" s="102">
        <f t="shared" si="991"/>
        <v>0</v>
      </c>
      <c r="G1067" s="102">
        <f t="shared" si="991"/>
        <v>0</v>
      </c>
      <c r="H1067" s="102">
        <f t="shared" si="991"/>
        <v>0</v>
      </c>
      <c r="I1067" s="102">
        <f t="shared" ref="I1067:J1067" si="992">SUM(I1061:I1066)</f>
        <v>0</v>
      </c>
      <c r="J1067" s="102">
        <f t="shared" si="992"/>
        <v>0</v>
      </c>
      <c r="K1067" s="96"/>
      <c r="L1067" s="97"/>
      <c r="M1067" s="97"/>
      <c r="N1067" s="97"/>
      <c r="O1067" s="97"/>
      <c r="P1067" s="97"/>
      <c r="R1067" s="102">
        <f>J1067*(1+L1067)</f>
        <v>0</v>
      </c>
      <c r="S1067" s="102">
        <f t="shared" ref="S1067:S1098" si="993">R1067*(1+M1067)</f>
        <v>0</v>
      </c>
      <c r="T1067" s="102">
        <f t="shared" ref="T1067:T1098" si="994">S1067*(1+N1067)</f>
        <v>0</v>
      </c>
      <c r="U1067" s="102">
        <f t="shared" ref="U1067:U1098" si="995">T1067*(1+O1067)</f>
        <v>0</v>
      </c>
      <c r="V1067" s="102">
        <f t="shared" ref="V1067:V1098" si="996">U1067*(1+P1067)</f>
        <v>0</v>
      </c>
    </row>
    <row r="1068" spans="1:22" x14ac:dyDescent="0.2">
      <c r="A1068" s="352" t="s">
        <v>2043</v>
      </c>
      <c r="B1068" s="352"/>
      <c r="C1068" s="352"/>
      <c r="D1068" s="103">
        <f t="shared" ref="D1068:H1068" si="997">D1052+D1059+D1067</f>
        <v>346354.9200000001</v>
      </c>
      <c r="E1068" s="103">
        <f t="shared" si="997"/>
        <v>0</v>
      </c>
      <c r="F1068" s="103">
        <f t="shared" si="997"/>
        <v>0</v>
      </c>
      <c r="G1068" s="103">
        <f t="shared" si="997"/>
        <v>0</v>
      </c>
      <c r="H1068" s="103">
        <f t="shared" si="997"/>
        <v>0</v>
      </c>
      <c r="I1068" s="103">
        <f t="shared" ref="I1068:J1068" si="998">I1052+I1059+I1067</f>
        <v>0</v>
      </c>
      <c r="J1068" s="103">
        <f t="shared" si="998"/>
        <v>0</v>
      </c>
      <c r="K1068" s="96"/>
      <c r="L1068" s="97"/>
      <c r="M1068" s="97"/>
      <c r="N1068" s="97"/>
      <c r="O1068" s="97"/>
      <c r="P1068" s="97"/>
      <c r="R1068" s="103">
        <f>J1068*(1+L1068)</f>
        <v>0</v>
      </c>
      <c r="S1068" s="103">
        <f t="shared" si="993"/>
        <v>0</v>
      </c>
      <c r="T1068" s="103">
        <f t="shared" si="994"/>
        <v>0</v>
      </c>
      <c r="U1068" s="103">
        <f t="shared" si="995"/>
        <v>0</v>
      </c>
      <c r="V1068" s="103">
        <f t="shared" si="996"/>
        <v>0</v>
      </c>
    </row>
    <row r="1069" spans="1:22" ht="15" x14ac:dyDescent="0.25">
      <c r="A1069" s="351" t="s">
        <v>2250</v>
      </c>
      <c r="B1069" s="351"/>
      <c r="C1069" s="351"/>
      <c r="I1069" s="248"/>
      <c r="J1069" s="249"/>
      <c r="K1069" s="96"/>
      <c r="L1069" s="97"/>
      <c r="M1069" s="97"/>
      <c r="N1069" s="97"/>
      <c r="O1069" s="97"/>
      <c r="P1069" s="97"/>
      <c r="R1069" s="249"/>
      <c r="S1069" s="249"/>
      <c r="T1069" s="249"/>
      <c r="U1069" s="249"/>
      <c r="V1069" s="249"/>
    </row>
    <row r="1070" spans="1:22" ht="15" x14ac:dyDescent="0.25">
      <c r="A1070" s="348" t="s">
        <v>2024</v>
      </c>
      <c r="B1070" s="348"/>
      <c r="C1070" s="348"/>
      <c r="I1070" s="248"/>
      <c r="J1070" s="249"/>
      <c r="K1070" s="96"/>
      <c r="L1070" s="97"/>
      <c r="M1070" s="97"/>
      <c r="N1070" s="97"/>
      <c r="O1070" s="97"/>
      <c r="P1070" s="97"/>
      <c r="R1070" s="249"/>
      <c r="S1070" s="249"/>
      <c r="T1070" s="249"/>
      <c r="U1070" s="249"/>
      <c r="V1070" s="249"/>
    </row>
    <row r="1071" spans="1:22" ht="15" x14ac:dyDescent="0.25">
      <c r="B1071" s="77" t="s">
        <v>2251</v>
      </c>
      <c r="C1071" s="77" t="s">
        <v>1883</v>
      </c>
      <c r="D1071" s="79">
        <v>0</v>
      </c>
      <c r="E1071" s="79">
        <v>0</v>
      </c>
      <c r="F1071" s="79">
        <v>190.46</v>
      </c>
      <c r="G1071" s="79">
        <v>46866.17</v>
      </c>
      <c r="H1071" s="79">
        <v>0</v>
      </c>
      <c r="I1071" s="248">
        <v>0</v>
      </c>
      <c r="J1071" s="249"/>
      <c r="L1071" s="97"/>
      <c r="M1071" s="97"/>
      <c r="N1071" s="97"/>
      <c r="O1071" s="97"/>
      <c r="P1071" s="97"/>
      <c r="R1071" s="249"/>
      <c r="S1071" s="249"/>
      <c r="T1071" s="249"/>
      <c r="U1071" s="249"/>
      <c r="V1071" s="249"/>
    </row>
    <row r="1072" spans="1:22" ht="15" x14ac:dyDescent="0.25">
      <c r="B1072" s="77" t="s">
        <v>2252</v>
      </c>
      <c r="C1072" s="77" t="s">
        <v>286</v>
      </c>
      <c r="D1072" s="79">
        <v>0</v>
      </c>
      <c r="E1072" s="79">
        <v>0</v>
      </c>
      <c r="F1072" s="79">
        <v>10607.38</v>
      </c>
      <c r="G1072" s="79">
        <v>7020583.3700000001</v>
      </c>
      <c r="H1072" s="79">
        <v>7777520</v>
      </c>
      <c r="I1072" s="248">
        <v>7398519</v>
      </c>
      <c r="J1072" s="248">
        <f>8328834+63653</f>
        <v>8392487</v>
      </c>
      <c r="K1072" s="96"/>
      <c r="L1072" s="97">
        <v>0.05</v>
      </c>
      <c r="M1072" s="97">
        <f t="shared" ref="M1072:P1074" si="999">L1072</f>
        <v>0.05</v>
      </c>
      <c r="N1072" s="97">
        <f t="shared" si="999"/>
        <v>0.05</v>
      </c>
      <c r="O1072" s="97">
        <f t="shared" si="999"/>
        <v>0.05</v>
      </c>
      <c r="P1072" s="97">
        <f t="shared" si="999"/>
        <v>0.05</v>
      </c>
      <c r="R1072" s="248">
        <f t="shared" ref="R1072:R1093" si="1000">J1072*(1+L1072)</f>
        <v>8812111.3499999996</v>
      </c>
      <c r="S1072" s="248">
        <f t="shared" si="993"/>
        <v>9252716.9175000004</v>
      </c>
      <c r="T1072" s="248">
        <f t="shared" si="994"/>
        <v>9715352.763375001</v>
      </c>
      <c r="U1072" s="248">
        <f t="shared" si="995"/>
        <v>10201120.401543751</v>
      </c>
      <c r="V1072" s="248">
        <f t="shared" si="996"/>
        <v>10711176.421620939</v>
      </c>
    </row>
    <row r="1073" spans="2:22" ht="15" x14ac:dyDescent="0.25">
      <c r="B1073" s="77" t="s">
        <v>2253</v>
      </c>
      <c r="C1073" s="77" t="s">
        <v>292</v>
      </c>
      <c r="D1073" s="79">
        <v>0</v>
      </c>
      <c r="E1073" s="79">
        <v>0</v>
      </c>
      <c r="F1073" s="79">
        <v>0</v>
      </c>
      <c r="G1073" s="79">
        <v>143359.25</v>
      </c>
      <c r="H1073" s="79">
        <v>139850</v>
      </c>
      <c r="I1073" s="248">
        <v>129675</v>
      </c>
      <c r="J1073" s="248">
        <v>135900</v>
      </c>
      <c r="K1073" s="96"/>
      <c r="L1073" s="97">
        <v>0</v>
      </c>
      <c r="M1073" s="97">
        <v>0</v>
      </c>
      <c r="N1073" s="97">
        <v>0</v>
      </c>
      <c r="O1073" s="97">
        <f t="shared" si="999"/>
        <v>0</v>
      </c>
      <c r="P1073" s="97">
        <f t="shared" si="999"/>
        <v>0</v>
      </c>
      <c r="R1073" s="248">
        <f t="shared" si="1000"/>
        <v>135900</v>
      </c>
      <c r="S1073" s="248">
        <f t="shared" si="993"/>
        <v>135900</v>
      </c>
      <c r="T1073" s="248">
        <f t="shared" si="994"/>
        <v>135900</v>
      </c>
      <c r="U1073" s="248">
        <f t="shared" si="995"/>
        <v>135900</v>
      </c>
      <c r="V1073" s="248">
        <f t="shared" si="996"/>
        <v>135900</v>
      </c>
    </row>
    <row r="1074" spans="2:22" ht="15" x14ac:dyDescent="0.25">
      <c r="B1074" s="77" t="s">
        <v>2254</v>
      </c>
      <c r="C1074" s="77" t="s">
        <v>921</v>
      </c>
      <c r="D1074" s="79">
        <v>0</v>
      </c>
      <c r="E1074" s="79">
        <v>0</v>
      </c>
      <c r="F1074" s="79">
        <v>148.57</v>
      </c>
      <c r="G1074" s="79">
        <v>13680</v>
      </c>
      <c r="H1074" s="79">
        <v>6000</v>
      </c>
      <c r="I1074" s="248"/>
      <c r="J1074" s="248">
        <v>6000</v>
      </c>
      <c r="K1074" s="96"/>
      <c r="L1074" s="97">
        <v>0</v>
      </c>
      <c r="M1074" s="97">
        <v>0</v>
      </c>
      <c r="N1074" s="97">
        <v>0</v>
      </c>
      <c r="O1074" s="97">
        <f t="shared" si="999"/>
        <v>0</v>
      </c>
      <c r="P1074" s="97">
        <f t="shared" si="999"/>
        <v>0</v>
      </c>
      <c r="R1074" s="248">
        <f t="shared" si="1000"/>
        <v>6000</v>
      </c>
      <c r="S1074" s="248">
        <f t="shared" si="993"/>
        <v>6000</v>
      </c>
      <c r="T1074" s="248">
        <f t="shared" si="994"/>
        <v>6000</v>
      </c>
      <c r="U1074" s="248">
        <f t="shared" si="995"/>
        <v>6000</v>
      </c>
      <c r="V1074" s="248">
        <f t="shared" si="996"/>
        <v>6000</v>
      </c>
    </row>
    <row r="1075" spans="2:22" ht="15" x14ac:dyDescent="0.25">
      <c r="B1075" s="77" t="s">
        <v>2255</v>
      </c>
      <c r="C1075" s="77" t="s">
        <v>1048</v>
      </c>
      <c r="D1075" s="79">
        <v>0</v>
      </c>
      <c r="E1075" s="79">
        <v>0</v>
      </c>
      <c r="F1075" s="79">
        <v>0</v>
      </c>
      <c r="G1075" s="79">
        <v>5609.33</v>
      </c>
      <c r="H1075" s="79">
        <v>0</v>
      </c>
      <c r="I1075" s="248">
        <v>0</v>
      </c>
      <c r="J1075" s="248">
        <v>95320</v>
      </c>
      <c r="K1075" s="96" t="s">
        <v>2529</v>
      </c>
      <c r="L1075" s="97">
        <v>0.03</v>
      </c>
      <c r="M1075" s="97">
        <f t="shared" ref="M1075:P1077" si="1001">L1075</f>
        <v>0.03</v>
      </c>
      <c r="N1075" s="97">
        <f t="shared" si="1001"/>
        <v>0.03</v>
      </c>
      <c r="O1075" s="97">
        <f t="shared" si="1001"/>
        <v>0.03</v>
      </c>
      <c r="P1075" s="97">
        <f t="shared" si="1001"/>
        <v>0.03</v>
      </c>
      <c r="R1075" s="248">
        <f t="shared" si="1000"/>
        <v>98179.6</v>
      </c>
      <c r="S1075" s="248">
        <f t="shared" si="993"/>
        <v>101124.98800000001</v>
      </c>
      <c r="T1075" s="248">
        <f t="shared" si="994"/>
        <v>104158.73764000002</v>
      </c>
      <c r="U1075" s="248">
        <f t="shared" si="995"/>
        <v>107283.49976920002</v>
      </c>
      <c r="V1075" s="248">
        <f t="shared" si="996"/>
        <v>110502.00476227602</v>
      </c>
    </row>
    <row r="1076" spans="2:22" ht="15" x14ac:dyDescent="0.25">
      <c r="B1076" s="77" t="s">
        <v>2256</v>
      </c>
      <c r="C1076" s="77" t="s">
        <v>713</v>
      </c>
      <c r="D1076" s="79">
        <v>0</v>
      </c>
      <c r="E1076" s="79">
        <v>0</v>
      </c>
      <c r="F1076" s="79">
        <v>1216.43</v>
      </c>
      <c r="G1076" s="79">
        <v>101445</v>
      </c>
      <c r="H1076" s="79">
        <v>98800</v>
      </c>
      <c r="I1076" s="248">
        <v>93146</v>
      </c>
      <c r="J1076" s="248">
        <v>52260</v>
      </c>
      <c r="K1076" s="96"/>
      <c r="L1076" s="97">
        <v>0</v>
      </c>
      <c r="M1076" s="97">
        <v>0</v>
      </c>
      <c r="N1076" s="97">
        <v>0</v>
      </c>
      <c r="O1076" s="97">
        <f t="shared" si="1001"/>
        <v>0</v>
      </c>
      <c r="P1076" s="97">
        <f t="shared" si="1001"/>
        <v>0</v>
      </c>
      <c r="R1076" s="248">
        <f t="shared" si="1000"/>
        <v>52260</v>
      </c>
      <c r="S1076" s="248">
        <f t="shared" si="993"/>
        <v>52260</v>
      </c>
      <c r="T1076" s="248">
        <f t="shared" si="994"/>
        <v>52260</v>
      </c>
      <c r="U1076" s="248">
        <f t="shared" si="995"/>
        <v>52260</v>
      </c>
      <c r="V1076" s="248">
        <f t="shared" si="996"/>
        <v>52260</v>
      </c>
    </row>
    <row r="1077" spans="2:22" ht="15" x14ac:dyDescent="0.25">
      <c r="B1077" s="77" t="s">
        <v>2257</v>
      </c>
      <c r="C1077" s="77" t="s">
        <v>968</v>
      </c>
      <c r="D1077" s="79">
        <v>0</v>
      </c>
      <c r="E1077" s="79">
        <v>0</v>
      </c>
      <c r="F1077" s="79">
        <v>0</v>
      </c>
      <c r="G1077" s="79">
        <v>13823.78</v>
      </c>
      <c r="H1077" s="79">
        <v>9610</v>
      </c>
      <c r="I1077" s="248">
        <v>6425</v>
      </c>
      <c r="J1077" s="248">
        <v>10800</v>
      </c>
      <c r="K1077" s="96"/>
      <c r="L1077" s="97">
        <v>0</v>
      </c>
      <c r="M1077" s="97">
        <v>0</v>
      </c>
      <c r="N1077" s="97">
        <v>0</v>
      </c>
      <c r="O1077" s="97">
        <f t="shared" si="1001"/>
        <v>0</v>
      </c>
      <c r="P1077" s="97">
        <f t="shared" si="1001"/>
        <v>0</v>
      </c>
      <c r="R1077" s="248">
        <f t="shared" si="1000"/>
        <v>10800</v>
      </c>
      <c r="S1077" s="248">
        <f t="shared" si="993"/>
        <v>10800</v>
      </c>
      <c r="T1077" s="248">
        <f t="shared" si="994"/>
        <v>10800</v>
      </c>
      <c r="U1077" s="248">
        <f t="shared" si="995"/>
        <v>10800</v>
      </c>
      <c r="V1077" s="248">
        <f t="shared" si="996"/>
        <v>10800</v>
      </c>
    </row>
    <row r="1078" spans="2:22" ht="15" x14ac:dyDescent="0.25">
      <c r="B1078" s="77" t="s">
        <v>2258</v>
      </c>
      <c r="C1078" s="77" t="s">
        <v>298</v>
      </c>
      <c r="D1078" s="79">
        <v>0</v>
      </c>
      <c r="E1078" s="79">
        <v>0</v>
      </c>
      <c r="F1078" s="79">
        <v>12730</v>
      </c>
      <c r="G1078" s="79">
        <v>57231.39</v>
      </c>
      <c r="H1078" s="79">
        <v>56930</v>
      </c>
      <c r="I1078" s="248">
        <v>275</v>
      </c>
      <c r="J1078" s="248">
        <v>55725</v>
      </c>
      <c r="L1078" s="97">
        <v>0.02</v>
      </c>
      <c r="M1078" s="97">
        <f t="shared" ref="M1078:P1078" si="1002">L1078</f>
        <v>0.02</v>
      </c>
      <c r="N1078" s="97">
        <f t="shared" si="1002"/>
        <v>0.02</v>
      </c>
      <c r="O1078" s="97">
        <f t="shared" si="1002"/>
        <v>0.02</v>
      </c>
      <c r="P1078" s="97">
        <f t="shared" si="1002"/>
        <v>0.02</v>
      </c>
      <c r="R1078" s="248">
        <f t="shared" si="1000"/>
        <v>56839.5</v>
      </c>
      <c r="S1078" s="248">
        <f t="shared" si="993"/>
        <v>57976.29</v>
      </c>
      <c r="T1078" s="248">
        <f t="shared" si="994"/>
        <v>59135.815800000004</v>
      </c>
      <c r="U1078" s="248">
        <f t="shared" si="995"/>
        <v>60318.532116000002</v>
      </c>
      <c r="V1078" s="248">
        <f t="shared" si="996"/>
        <v>61524.90275832</v>
      </c>
    </row>
    <row r="1079" spans="2:22" ht="15" x14ac:dyDescent="0.25">
      <c r="B1079" s="77" t="s">
        <v>2259</v>
      </c>
      <c r="C1079" s="77" t="s">
        <v>300</v>
      </c>
      <c r="D1079" s="79">
        <v>0</v>
      </c>
      <c r="E1079" s="79">
        <v>0</v>
      </c>
      <c r="F1079" s="79">
        <v>2593.23</v>
      </c>
      <c r="G1079" s="79">
        <v>457783.97</v>
      </c>
      <c r="H1079" s="79">
        <v>273300</v>
      </c>
      <c r="I1079" s="248">
        <v>356577</v>
      </c>
      <c r="J1079" s="248">
        <v>273300</v>
      </c>
      <c r="K1079" s="96"/>
      <c r="L1079" s="97">
        <v>0.01</v>
      </c>
      <c r="M1079" s="97">
        <f t="shared" ref="M1079:P1079" si="1003">L1079</f>
        <v>0.01</v>
      </c>
      <c r="N1079" s="97">
        <f t="shared" si="1003"/>
        <v>0.01</v>
      </c>
      <c r="O1079" s="97">
        <f t="shared" si="1003"/>
        <v>0.01</v>
      </c>
      <c r="P1079" s="97">
        <f t="shared" si="1003"/>
        <v>0.01</v>
      </c>
      <c r="R1079" s="248">
        <f t="shared" si="1000"/>
        <v>276033</v>
      </c>
      <c r="S1079" s="248">
        <f t="shared" si="993"/>
        <v>278793.33</v>
      </c>
      <c r="T1079" s="248">
        <f t="shared" si="994"/>
        <v>281581.26329999999</v>
      </c>
      <c r="U1079" s="248">
        <f t="shared" si="995"/>
        <v>284397.07593300001</v>
      </c>
      <c r="V1079" s="248">
        <f t="shared" si="996"/>
        <v>287241.04669233004</v>
      </c>
    </row>
    <row r="1080" spans="2:22" ht="25.5" x14ac:dyDescent="0.25">
      <c r="B1080" s="77" t="s">
        <v>2260</v>
      </c>
      <c r="C1080" s="77" t="s">
        <v>302</v>
      </c>
      <c r="D1080" s="79">
        <v>0</v>
      </c>
      <c r="E1080" s="79">
        <v>0</v>
      </c>
      <c r="F1080" s="79">
        <v>68.84</v>
      </c>
      <c r="G1080" s="79">
        <v>10810.91</v>
      </c>
      <c r="H1080" s="79">
        <v>16360</v>
      </c>
      <c r="I1080" s="248">
        <v>11604</v>
      </c>
      <c r="J1080" s="248">
        <v>17058</v>
      </c>
      <c r="K1080" s="96"/>
      <c r="L1080" s="97">
        <v>0.01</v>
      </c>
      <c r="M1080" s="97">
        <f t="shared" ref="M1080:P1080" si="1004">L1080</f>
        <v>0.01</v>
      </c>
      <c r="N1080" s="97">
        <f t="shared" si="1004"/>
        <v>0.01</v>
      </c>
      <c r="O1080" s="97">
        <f t="shared" si="1004"/>
        <v>0.01</v>
      </c>
      <c r="P1080" s="97">
        <f t="shared" si="1004"/>
        <v>0.01</v>
      </c>
      <c r="R1080" s="248">
        <f t="shared" si="1000"/>
        <v>17228.580000000002</v>
      </c>
      <c r="S1080" s="248">
        <f t="shared" si="993"/>
        <v>17400.865800000003</v>
      </c>
      <c r="T1080" s="248">
        <f t="shared" si="994"/>
        <v>17574.874458000002</v>
      </c>
      <c r="U1080" s="248">
        <f t="shared" si="995"/>
        <v>17750.623202580002</v>
      </c>
      <c r="V1080" s="248">
        <f t="shared" si="996"/>
        <v>17928.129434605802</v>
      </c>
    </row>
    <row r="1081" spans="2:22" ht="25.5" x14ac:dyDescent="0.25">
      <c r="B1081" s="77" t="s">
        <v>2261</v>
      </c>
      <c r="C1081" s="77" t="s">
        <v>304</v>
      </c>
      <c r="D1081" s="79">
        <v>0</v>
      </c>
      <c r="E1081" s="79">
        <v>0</v>
      </c>
      <c r="F1081" s="79">
        <v>203.85</v>
      </c>
      <c r="G1081" s="79">
        <v>35908.15</v>
      </c>
      <c r="H1081" s="79">
        <v>39640</v>
      </c>
      <c r="I1081" s="248">
        <v>39536</v>
      </c>
      <c r="J1081" s="248">
        <v>45305</v>
      </c>
      <c r="K1081" s="96"/>
      <c r="L1081" s="97">
        <v>0.01</v>
      </c>
      <c r="M1081" s="97">
        <f t="shared" ref="M1081:P1081" si="1005">L1081</f>
        <v>0.01</v>
      </c>
      <c r="N1081" s="97">
        <f t="shared" si="1005"/>
        <v>0.01</v>
      </c>
      <c r="O1081" s="97">
        <f t="shared" si="1005"/>
        <v>0.01</v>
      </c>
      <c r="P1081" s="97">
        <f t="shared" si="1005"/>
        <v>0.01</v>
      </c>
      <c r="R1081" s="248">
        <f t="shared" si="1000"/>
        <v>45758.05</v>
      </c>
      <c r="S1081" s="248">
        <f t="shared" si="993"/>
        <v>46215.630500000007</v>
      </c>
      <c r="T1081" s="248">
        <f t="shared" si="994"/>
        <v>46677.786805000011</v>
      </c>
      <c r="U1081" s="248">
        <f t="shared" si="995"/>
        <v>47144.564673050008</v>
      </c>
      <c r="V1081" s="248">
        <f t="shared" si="996"/>
        <v>47616.010319780507</v>
      </c>
    </row>
    <row r="1082" spans="2:22" ht="25.5" x14ac:dyDescent="0.25">
      <c r="B1082" s="77" t="s">
        <v>2262</v>
      </c>
      <c r="C1082" s="77" t="s">
        <v>306</v>
      </c>
      <c r="D1082" s="79">
        <v>0</v>
      </c>
      <c r="E1082" s="79">
        <v>0</v>
      </c>
      <c r="F1082" s="79">
        <v>6140.32</v>
      </c>
      <c r="G1082" s="79">
        <v>752214.68</v>
      </c>
      <c r="H1082" s="79">
        <v>837980</v>
      </c>
      <c r="I1082" s="248">
        <v>840835</v>
      </c>
      <c r="J1082" s="248">
        <v>1001949</v>
      </c>
      <c r="K1082" s="96"/>
      <c r="L1082" s="97">
        <v>0.05</v>
      </c>
      <c r="M1082" s="97">
        <f t="shared" ref="M1082:P1082" si="1006">L1082</f>
        <v>0.05</v>
      </c>
      <c r="N1082" s="97">
        <f t="shared" si="1006"/>
        <v>0.05</v>
      </c>
      <c r="O1082" s="97">
        <f t="shared" si="1006"/>
        <v>0.05</v>
      </c>
      <c r="P1082" s="97">
        <f t="shared" si="1006"/>
        <v>0.05</v>
      </c>
      <c r="R1082" s="248">
        <f t="shared" si="1000"/>
        <v>1052046.45</v>
      </c>
      <c r="S1082" s="248">
        <f t="shared" si="993"/>
        <v>1104648.7725</v>
      </c>
      <c r="T1082" s="248">
        <f t="shared" si="994"/>
        <v>1159881.2111249999</v>
      </c>
      <c r="U1082" s="248">
        <f t="shared" si="995"/>
        <v>1217875.2716812501</v>
      </c>
      <c r="V1082" s="248">
        <f t="shared" si="996"/>
        <v>1278769.0352653125</v>
      </c>
    </row>
    <row r="1083" spans="2:22" ht="25.5" x14ac:dyDescent="0.25">
      <c r="B1083" s="77" t="s">
        <v>2263</v>
      </c>
      <c r="C1083" s="77" t="s">
        <v>1865</v>
      </c>
      <c r="D1083" s="79">
        <v>0</v>
      </c>
      <c r="E1083" s="79">
        <v>0</v>
      </c>
      <c r="F1083" s="79">
        <v>7082.06</v>
      </c>
      <c r="G1083" s="79">
        <v>10681.84</v>
      </c>
      <c r="H1083" s="79">
        <v>71500</v>
      </c>
      <c r="I1083" s="248">
        <v>64208</v>
      </c>
      <c r="J1083" s="248">
        <v>74000</v>
      </c>
      <c r="K1083" s="96"/>
      <c r="L1083" s="97">
        <v>0</v>
      </c>
      <c r="M1083" s="97">
        <f t="shared" ref="M1083:P1083" si="1007">L1083</f>
        <v>0</v>
      </c>
      <c r="N1083" s="97">
        <f t="shared" si="1007"/>
        <v>0</v>
      </c>
      <c r="O1083" s="97">
        <f t="shared" si="1007"/>
        <v>0</v>
      </c>
      <c r="P1083" s="97">
        <f t="shared" si="1007"/>
        <v>0</v>
      </c>
      <c r="R1083" s="248">
        <f t="shared" si="1000"/>
        <v>74000</v>
      </c>
      <c r="S1083" s="248">
        <f t="shared" si="993"/>
        <v>74000</v>
      </c>
      <c r="T1083" s="248">
        <f t="shared" si="994"/>
        <v>74000</v>
      </c>
      <c r="U1083" s="248">
        <f t="shared" si="995"/>
        <v>74000</v>
      </c>
      <c r="V1083" s="248">
        <f t="shared" si="996"/>
        <v>74000</v>
      </c>
    </row>
    <row r="1084" spans="2:22" ht="25.5" x14ac:dyDescent="0.25">
      <c r="B1084" s="77" t="s">
        <v>2264</v>
      </c>
      <c r="C1084" s="77" t="s">
        <v>308</v>
      </c>
      <c r="D1084" s="79">
        <v>0</v>
      </c>
      <c r="E1084" s="79">
        <v>0</v>
      </c>
      <c r="F1084" s="79">
        <v>154.80000000000001</v>
      </c>
      <c r="G1084" s="79">
        <v>20862.810000000001</v>
      </c>
      <c r="H1084" s="79">
        <v>18380</v>
      </c>
      <c r="I1084" s="248">
        <v>15297</v>
      </c>
      <c r="J1084" s="248">
        <v>0</v>
      </c>
      <c r="K1084" s="96"/>
      <c r="L1084" s="97">
        <v>0.01</v>
      </c>
      <c r="M1084" s="97">
        <f t="shared" ref="M1084:P1084" si="1008">L1084</f>
        <v>0.01</v>
      </c>
      <c r="N1084" s="97">
        <f t="shared" si="1008"/>
        <v>0.01</v>
      </c>
      <c r="O1084" s="97">
        <f t="shared" si="1008"/>
        <v>0.01</v>
      </c>
      <c r="P1084" s="97">
        <f t="shared" si="1008"/>
        <v>0.01</v>
      </c>
      <c r="R1084" s="248">
        <f t="shared" si="1000"/>
        <v>0</v>
      </c>
      <c r="S1084" s="248">
        <f t="shared" si="993"/>
        <v>0</v>
      </c>
      <c r="T1084" s="248">
        <f t="shared" si="994"/>
        <v>0</v>
      </c>
      <c r="U1084" s="248">
        <f t="shared" si="995"/>
        <v>0</v>
      </c>
      <c r="V1084" s="248">
        <f t="shared" si="996"/>
        <v>0</v>
      </c>
    </row>
    <row r="1085" spans="2:22" ht="15" x14ac:dyDescent="0.25">
      <c r="B1085" s="77" t="s">
        <v>2265</v>
      </c>
      <c r="C1085" s="77" t="s">
        <v>1899</v>
      </c>
      <c r="D1085" s="79">
        <v>0</v>
      </c>
      <c r="E1085" s="79">
        <v>0</v>
      </c>
      <c r="F1085" s="79">
        <v>6171.6</v>
      </c>
      <c r="G1085" s="79">
        <v>1288221.44</v>
      </c>
      <c r="H1085" s="79">
        <v>1384200</v>
      </c>
      <c r="I1085" s="248">
        <v>1403767</v>
      </c>
      <c r="J1085" s="248">
        <v>1498175</v>
      </c>
      <c r="K1085" s="96"/>
      <c r="L1085" s="97">
        <v>0.05</v>
      </c>
      <c r="M1085" s="97">
        <f t="shared" ref="M1085:P1085" si="1009">L1085</f>
        <v>0.05</v>
      </c>
      <c r="N1085" s="97">
        <f t="shared" si="1009"/>
        <v>0.05</v>
      </c>
      <c r="O1085" s="97">
        <f t="shared" si="1009"/>
        <v>0.05</v>
      </c>
      <c r="P1085" s="97">
        <f t="shared" si="1009"/>
        <v>0.05</v>
      </c>
      <c r="R1085" s="248">
        <f t="shared" si="1000"/>
        <v>1573083.75</v>
      </c>
      <c r="S1085" s="248">
        <f t="shared" si="993"/>
        <v>1651737.9375</v>
      </c>
      <c r="T1085" s="248">
        <f t="shared" si="994"/>
        <v>1734324.8343750001</v>
      </c>
      <c r="U1085" s="248">
        <f t="shared" si="995"/>
        <v>1821041.0760937501</v>
      </c>
      <c r="V1085" s="248">
        <f t="shared" si="996"/>
        <v>1912093.1298984378</v>
      </c>
    </row>
    <row r="1086" spans="2:22" ht="15" x14ac:dyDescent="0.25">
      <c r="B1086" s="77" t="s">
        <v>2266</v>
      </c>
      <c r="C1086" s="77" t="s">
        <v>312</v>
      </c>
      <c r="D1086" s="79">
        <v>0</v>
      </c>
      <c r="E1086" s="79">
        <v>0</v>
      </c>
      <c r="F1086" s="79">
        <v>168</v>
      </c>
      <c r="G1086" s="79">
        <v>2876</v>
      </c>
      <c r="H1086" s="79">
        <v>0</v>
      </c>
      <c r="I1086" s="248">
        <v>959</v>
      </c>
      <c r="J1086" s="248">
        <v>0</v>
      </c>
      <c r="K1086" s="96"/>
      <c r="L1086" s="97">
        <v>0.01</v>
      </c>
      <c r="M1086" s="97">
        <f t="shared" ref="M1086:P1086" si="1010">L1086</f>
        <v>0.01</v>
      </c>
      <c r="N1086" s="97">
        <f t="shared" si="1010"/>
        <v>0.01</v>
      </c>
      <c r="O1086" s="97">
        <f t="shared" si="1010"/>
        <v>0.01</v>
      </c>
      <c r="P1086" s="97">
        <f t="shared" si="1010"/>
        <v>0.01</v>
      </c>
      <c r="R1086" s="248">
        <f t="shared" si="1000"/>
        <v>0</v>
      </c>
      <c r="S1086" s="248">
        <f t="shared" si="993"/>
        <v>0</v>
      </c>
      <c r="T1086" s="248">
        <f t="shared" si="994"/>
        <v>0</v>
      </c>
      <c r="U1086" s="248">
        <f t="shared" si="995"/>
        <v>0</v>
      </c>
      <c r="V1086" s="248">
        <f t="shared" si="996"/>
        <v>0</v>
      </c>
    </row>
    <row r="1087" spans="2:22" ht="15" x14ac:dyDescent="0.25">
      <c r="B1087" s="77" t="s">
        <v>2267</v>
      </c>
      <c r="C1087" s="77" t="s">
        <v>314</v>
      </c>
      <c r="D1087" s="79">
        <v>0</v>
      </c>
      <c r="E1087" s="79">
        <v>0</v>
      </c>
      <c r="F1087" s="79">
        <v>1300.1500000000001</v>
      </c>
      <c r="G1087" s="79">
        <v>54164.24</v>
      </c>
      <c r="H1087" s="79">
        <v>73250</v>
      </c>
      <c r="I1087" s="248">
        <v>143488</v>
      </c>
      <c r="J1087" s="248">
        <v>106092</v>
      </c>
      <c r="L1087" s="97">
        <v>0.01</v>
      </c>
      <c r="M1087" s="97">
        <f t="shared" ref="M1087:P1087" si="1011">L1087</f>
        <v>0.01</v>
      </c>
      <c r="N1087" s="97">
        <f t="shared" si="1011"/>
        <v>0.01</v>
      </c>
      <c r="O1087" s="97">
        <f t="shared" si="1011"/>
        <v>0.01</v>
      </c>
      <c r="P1087" s="97">
        <f t="shared" si="1011"/>
        <v>0.01</v>
      </c>
      <c r="R1087" s="248">
        <f t="shared" si="1000"/>
        <v>107152.92</v>
      </c>
      <c r="S1087" s="248">
        <f t="shared" si="993"/>
        <v>108224.4492</v>
      </c>
      <c r="T1087" s="248">
        <f t="shared" si="994"/>
        <v>109306.693692</v>
      </c>
      <c r="U1087" s="248">
        <f t="shared" si="995"/>
        <v>110399.76062892</v>
      </c>
      <c r="V1087" s="248">
        <f t="shared" si="996"/>
        <v>111503.7582352092</v>
      </c>
    </row>
    <row r="1088" spans="2:22" ht="15" x14ac:dyDescent="0.25">
      <c r="B1088" s="77" t="s">
        <v>2268</v>
      </c>
      <c r="C1088" s="77" t="s">
        <v>316</v>
      </c>
      <c r="D1088" s="79">
        <v>0</v>
      </c>
      <c r="E1088" s="79">
        <v>0</v>
      </c>
      <c r="F1088" s="79">
        <v>321.27</v>
      </c>
      <c r="G1088" s="79">
        <v>3007.82</v>
      </c>
      <c r="H1088" s="79">
        <v>15545</v>
      </c>
      <c r="I1088" s="248">
        <v>944</v>
      </c>
      <c r="J1088" s="248">
        <v>15408</v>
      </c>
      <c r="L1088" s="97">
        <v>0.01</v>
      </c>
      <c r="M1088" s="97">
        <f t="shared" ref="M1088:P1088" si="1012">L1088</f>
        <v>0.01</v>
      </c>
      <c r="N1088" s="97">
        <f t="shared" si="1012"/>
        <v>0.01</v>
      </c>
      <c r="O1088" s="97">
        <f t="shared" si="1012"/>
        <v>0.01</v>
      </c>
      <c r="P1088" s="97">
        <f t="shared" si="1012"/>
        <v>0.01</v>
      </c>
      <c r="R1088" s="248">
        <f t="shared" si="1000"/>
        <v>15562.08</v>
      </c>
      <c r="S1088" s="248">
        <f t="shared" si="993"/>
        <v>15717.700800000001</v>
      </c>
      <c r="T1088" s="248">
        <f t="shared" si="994"/>
        <v>15874.877808000001</v>
      </c>
      <c r="U1088" s="248">
        <f t="shared" si="995"/>
        <v>16033.626586080001</v>
      </c>
      <c r="V1088" s="248">
        <f t="shared" si="996"/>
        <v>16193.962851940802</v>
      </c>
    </row>
    <row r="1089" spans="1:22" ht="15" x14ac:dyDescent="0.25">
      <c r="B1089" s="77" t="s">
        <v>2269</v>
      </c>
      <c r="C1089" s="77" t="s">
        <v>2026</v>
      </c>
      <c r="D1089" s="79">
        <v>0</v>
      </c>
      <c r="E1089" s="79">
        <v>0</v>
      </c>
      <c r="F1089" s="79">
        <v>528.89</v>
      </c>
      <c r="G1089" s="79">
        <v>111640.66</v>
      </c>
      <c r="H1089" s="79">
        <v>115220</v>
      </c>
      <c r="I1089" s="248">
        <v>110648</v>
      </c>
      <c r="J1089" s="248">
        <v>127024</v>
      </c>
      <c r="K1089" s="96"/>
      <c r="L1089" s="97">
        <v>0.01</v>
      </c>
      <c r="M1089" s="97">
        <f t="shared" ref="M1089:P1089" si="1013">L1089</f>
        <v>0.01</v>
      </c>
      <c r="N1089" s="97">
        <f t="shared" si="1013"/>
        <v>0.01</v>
      </c>
      <c r="O1089" s="97">
        <f t="shared" si="1013"/>
        <v>0.01</v>
      </c>
      <c r="P1089" s="97">
        <f t="shared" si="1013"/>
        <v>0.01</v>
      </c>
      <c r="R1089" s="248">
        <f t="shared" si="1000"/>
        <v>128294.24</v>
      </c>
      <c r="S1089" s="248">
        <f t="shared" si="993"/>
        <v>129577.18240000001</v>
      </c>
      <c r="T1089" s="248">
        <f t="shared" si="994"/>
        <v>130872.954224</v>
      </c>
      <c r="U1089" s="248">
        <f t="shared" si="995"/>
        <v>132181.68376623999</v>
      </c>
      <c r="V1089" s="248">
        <f t="shared" si="996"/>
        <v>133503.50060390239</v>
      </c>
    </row>
    <row r="1090" spans="1:22" ht="15" x14ac:dyDescent="0.25">
      <c r="B1090" s="77" t="s">
        <v>2270</v>
      </c>
      <c r="C1090" s="77" t="s">
        <v>321</v>
      </c>
      <c r="D1090" s="79">
        <v>0</v>
      </c>
      <c r="E1090" s="79">
        <v>0</v>
      </c>
      <c r="F1090" s="79">
        <v>81.52</v>
      </c>
      <c r="G1090" s="79">
        <v>13298.06</v>
      </c>
      <c r="H1090" s="79">
        <v>14465</v>
      </c>
      <c r="I1090" s="248">
        <v>15171</v>
      </c>
      <c r="J1090" s="248">
        <v>15187</v>
      </c>
      <c r="K1090" s="96"/>
      <c r="L1090" s="97">
        <v>0.01</v>
      </c>
      <c r="M1090" s="97">
        <f t="shared" ref="M1090:P1090" si="1014">L1090</f>
        <v>0.01</v>
      </c>
      <c r="N1090" s="97">
        <f t="shared" si="1014"/>
        <v>0.01</v>
      </c>
      <c r="O1090" s="97">
        <f t="shared" si="1014"/>
        <v>0.01</v>
      </c>
      <c r="P1090" s="97">
        <f t="shared" si="1014"/>
        <v>0.01</v>
      </c>
      <c r="R1090" s="248">
        <f t="shared" si="1000"/>
        <v>15338.87</v>
      </c>
      <c r="S1090" s="248">
        <f t="shared" si="993"/>
        <v>15492.2587</v>
      </c>
      <c r="T1090" s="248">
        <f t="shared" si="994"/>
        <v>15647.181287000001</v>
      </c>
      <c r="U1090" s="248">
        <f t="shared" si="995"/>
        <v>15803.653099870002</v>
      </c>
      <c r="V1090" s="248">
        <f t="shared" si="996"/>
        <v>15961.689630868703</v>
      </c>
    </row>
    <row r="1091" spans="1:22" ht="15" x14ac:dyDescent="0.25">
      <c r="B1091" s="77" t="s">
        <v>2271</v>
      </c>
      <c r="C1091" s="77" t="s">
        <v>323</v>
      </c>
      <c r="D1091" s="79">
        <v>0</v>
      </c>
      <c r="E1091" s="79">
        <v>0</v>
      </c>
      <c r="F1091" s="79">
        <v>0</v>
      </c>
      <c r="G1091" s="79">
        <v>6407.79</v>
      </c>
      <c r="H1091" s="79">
        <v>0</v>
      </c>
      <c r="I1091" s="248">
        <v>5095</v>
      </c>
      <c r="J1091" s="248">
        <v>0</v>
      </c>
      <c r="K1091" s="96"/>
      <c r="L1091" s="97">
        <v>0.01</v>
      </c>
      <c r="M1091" s="97">
        <f t="shared" ref="M1091:P1091" si="1015">L1091</f>
        <v>0.01</v>
      </c>
      <c r="N1091" s="97">
        <f t="shared" si="1015"/>
        <v>0.01</v>
      </c>
      <c r="O1091" s="97">
        <f t="shared" si="1015"/>
        <v>0.01</v>
      </c>
      <c r="P1091" s="97">
        <f t="shared" si="1015"/>
        <v>0.01</v>
      </c>
      <c r="R1091" s="248">
        <f t="shared" si="1000"/>
        <v>0</v>
      </c>
      <c r="S1091" s="248">
        <f t="shared" si="993"/>
        <v>0</v>
      </c>
      <c r="T1091" s="248">
        <f t="shared" si="994"/>
        <v>0</v>
      </c>
      <c r="U1091" s="248">
        <f t="shared" si="995"/>
        <v>0</v>
      </c>
      <c r="V1091" s="248">
        <f t="shared" si="996"/>
        <v>0</v>
      </c>
    </row>
    <row r="1092" spans="1:22" ht="15" x14ac:dyDescent="0.25">
      <c r="B1092" s="77" t="s">
        <v>2272</v>
      </c>
      <c r="C1092" s="77" t="s">
        <v>325</v>
      </c>
      <c r="D1092" s="79">
        <v>0</v>
      </c>
      <c r="E1092" s="79">
        <v>0</v>
      </c>
      <c r="F1092" s="79">
        <v>0</v>
      </c>
      <c r="G1092" s="79">
        <v>58750</v>
      </c>
      <c r="H1092" s="79">
        <v>61250</v>
      </c>
      <c r="I1092" s="248">
        <v>56250</v>
      </c>
      <c r="J1092" s="248">
        <v>64250</v>
      </c>
      <c r="K1092" s="96"/>
      <c r="L1092" s="97">
        <v>0.01</v>
      </c>
      <c r="M1092" s="97">
        <f t="shared" ref="M1092:P1092" si="1016">L1092</f>
        <v>0.01</v>
      </c>
      <c r="N1092" s="97">
        <f t="shared" si="1016"/>
        <v>0.01</v>
      </c>
      <c r="O1092" s="97">
        <f t="shared" si="1016"/>
        <v>0.01</v>
      </c>
      <c r="P1092" s="97">
        <f t="shared" si="1016"/>
        <v>0.01</v>
      </c>
      <c r="R1092" s="248">
        <f t="shared" si="1000"/>
        <v>64892.5</v>
      </c>
      <c r="S1092" s="248">
        <f t="shared" si="993"/>
        <v>65541.425000000003</v>
      </c>
      <c r="T1092" s="248">
        <f t="shared" si="994"/>
        <v>66196.839250000005</v>
      </c>
      <c r="U1092" s="248">
        <f t="shared" si="995"/>
        <v>66858.807642500004</v>
      </c>
      <c r="V1092" s="248">
        <f t="shared" si="996"/>
        <v>67527.395718925007</v>
      </c>
    </row>
    <row r="1093" spans="1:22" ht="15" x14ac:dyDescent="0.25">
      <c r="B1093" s="77" t="s">
        <v>2273</v>
      </c>
      <c r="C1093" s="77" t="s">
        <v>327</v>
      </c>
      <c r="D1093" s="79">
        <v>0</v>
      </c>
      <c r="E1093" s="79">
        <v>0</v>
      </c>
      <c r="F1093" s="79">
        <v>0</v>
      </c>
      <c r="G1093" s="79">
        <v>110760.56</v>
      </c>
      <c r="H1093" s="79">
        <v>108630</v>
      </c>
      <c r="I1093" s="248">
        <v>45736</v>
      </c>
      <c r="J1093" s="248">
        <v>17690</v>
      </c>
      <c r="K1093" s="96"/>
      <c r="L1093" s="97">
        <v>0.01</v>
      </c>
      <c r="M1093" s="97">
        <f t="shared" ref="M1093:P1093" si="1017">L1093</f>
        <v>0.01</v>
      </c>
      <c r="N1093" s="97">
        <f t="shared" si="1017"/>
        <v>0.01</v>
      </c>
      <c r="O1093" s="97">
        <f t="shared" si="1017"/>
        <v>0.01</v>
      </c>
      <c r="P1093" s="97">
        <f t="shared" si="1017"/>
        <v>0.01</v>
      </c>
      <c r="R1093" s="248">
        <f t="shared" si="1000"/>
        <v>17866.900000000001</v>
      </c>
      <c r="S1093" s="248">
        <f t="shared" si="993"/>
        <v>18045.569000000003</v>
      </c>
      <c r="T1093" s="248">
        <f t="shared" si="994"/>
        <v>18226.024690000002</v>
      </c>
      <c r="U1093" s="248">
        <f t="shared" si="995"/>
        <v>18408.284936900003</v>
      </c>
      <c r="V1093" s="248">
        <f t="shared" si="996"/>
        <v>18592.367786269002</v>
      </c>
    </row>
    <row r="1094" spans="1:22" x14ac:dyDescent="0.2">
      <c r="A1094" s="350" t="s">
        <v>2027</v>
      </c>
      <c r="B1094" s="350"/>
      <c r="C1094" s="350"/>
      <c r="D1094" s="102">
        <f t="shared" ref="D1094:J1094" si="1018">SUM(D1071:D1093)</f>
        <v>0</v>
      </c>
      <c r="E1094" s="102">
        <f t="shared" si="1018"/>
        <v>0</v>
      </c>
      <c r="F1094" s="102">
        <f t="shared" si="1018"/>
        <v>49707.369999999988</v>
      </c>
      <c r="G1094" s="102">
        <f t="shared" si="1018"/>
        <v>10339987.220000001</v>
      </c>
      <c r="H1094" s="102">
        <f t="shared" si="1018"/>
        <v>11118430</v>
      </c>
      <c r="I1094" s="102">
        <f t="shared" si="1018"/>
        <v>10738155</v>
      </c>
      <c r="J1094" s="102">
        <f t="shared" si="1018"/>
        <v>12003930</v>
      </c>
      <c r="K1094" s="96"/>
      <c r="L1094" s="97"/>
      <c r="M1094" s="97"/>
      <c r="N1094" s="97"/>
      <c r="O1094" s="97"/>
      <c r="P1094" s="97"/>
      <c r="R1094" s="102">
        <f t="shared" ref="R1094:V1094" si="1019">SUM(R1071:R1093)</f>
        <v>12559347.789999999</v>
      </c>
      <c r="S1094" s="102">
        <f t="shared" si="1019"/>
        <v>13142173.316900002</v>
      </c>
      <c r="T1094" s="102">
        <f t="shared" si="1019"/>
        <v>13753771.857829003</v>
      </c>
      <c r="U1094" s="102">
        <f t="shared" si="1019"/>
        <v>14395576.861673091</v>
      </c>
      <c r="V1094" s="102">
        <f t="shared" si="1019"/>
        <v>15069093.355579119</v>
      </c>
    </row>
    <row r="1095" spans="1:22" ht="15" x14ac:dyDescent="0.25">
      <c r="A1095" s="348" t="s">
        <v>2020</v>
      </c>
      <c r="B1095" s="348"/>
      <c r="C1095" s="348"/>
      <c r="I1095" s="248"/>
      <c r="J1095" s="248"/>
      <c r="K1095" s="96"/>
      <c r="L1095" s="97"/>
      <c r="M1095" s="97"/>
      <c r="N1095" s="97"/>
      <c r="O1095" s="97"/>
      <c r="P1095" s="97"/>
      <c r="R1095" s="248"/>
      <c r="S1095" s="248"/>
      <c r="T1095" s="248"/>
      <c r="U1095" s="248"/>
      <c r="V1095" s="248"/>
    </row>
    <row r="1096" spans="1:22" ht="15" x14ac:dyDescent="0.25">
      <c r="B1096" s="77" t="s">
        <v>2274</v>
      </c>
      <c r="C1096" s="77" t="s">
        <v>262</v>
      </c>
      <c r="D1096" s="79">
        <v>0</v>
      </c>
      <c r="E1096" s="79">
        <v>0</v>
      </c>
      <c r="F1096" s="79">
        <v>0</v>
      </c>
      <c r="G1096" s="79">
        <v>9655.18</v>
      </c>
      <c r="H1096" s="79">
        <v>15180</v>
      </c>
      <c r="I1096" s="248">
        <v>15180</v>
      </c>
      <c r="J1096" s="248">
        <v>15180</v>
      </c>
      <c r="K1096" s="96"/>
      <c r="L1096" s="97">
        <v>0.01</v>
      </c>
      <c r="M1096" s="97">
        <f t="shared" ref="M1096:P1096" si="1020">L1096</f>
        <v>0.01</v>
      </c>
      <c r="N1096" s="97">
        <f t="shared" si="1020"/>
        <v>0.01</v>
      </c>
      <c r="O1096" s="97">
        <f t="shared" si="1020"/>
        <v>0.01</v>
      </c>
      <c r="P1096" s="97">
        <f t="shared" si="1020"/>
        <v>0.01</v>
      </c>
      <c r="R1096" s="248">
        <f t="shared" ref="R1096:R1102" si="1021">J1096*(1+L1096)</f>
        <v>15331.8</v>
      </c>
      <c r="S1096" s="248">
        <f t="shared" si="993"/>
        <v>15485.117999999999</v>
      </c>
      <c r="T1096" s="248">
        <f t="shared" si="994"/>
        <v>15639.969179999998</v>
      </c>
      <c r="U1096" s="248">
        <f t="shared" si="995"/>
        <v>15796.368871799998</v>
      </c>
      <c r="V1096" s="248">
        <f t="shared" si="996"/>
        <v>15954.332560517998</v>
      </c>
    </row>
    <row r="1097" spans="1:22" ht="15" x14ac:dyDescent="0.25">
      <c r="B1097" s="77" t="s">
        <v>2500</v>
      </c>
      <c r="C1097" s="77" t="s">
        <v>787</v>
      </c>
      <c r="D1097" s="79">
        <v>0</v>
      </c>
      <c r="E1097" s="79">
        <v>0</v>
      </c>
      <c r="F1097" s="79">
        <v>0</v>
      </c>
      <c r="G1097" s="79">
        <v>0</v>
      </c>
      <c r="H1097" s="79">
        <v>0</v>
      </c>
      <c r="I1097" s="248">
        <v>0</v>
      </c>
      <c r="J1097" s="248">
        <v>0</v>
      </c>
      <c r="K1097" s="96"/>
      <c r="L1097" s="97">
        <v>0.01</v>
      </c>
      <c r="M1097" s="97">
        <f t="shared" ref="M1097:P1097" si="1022">L1097</f>
        <v>0.01</v>
      </c>
      <c r="N1097" s="97">
        <f t="shared" si="1022"/>
        <v>0.01</v>
      </c>
      <c r="O1097" s="97">
        <f t="shared" si="1022"/>
        <v>0.01</v>
      </c>
      <c r="P1097" s="97">
        <f t="shared" si="1022"/>
        <v>0.01</v>
      </c>
      <c r="R1097" s="248">
        <f t="shared" si="1021"/>
        <v>0</v>
      </c>
      <c r="S1097" s="248">
        <f t="shared" si="993"/>
        <v>0</v>
      </c>
      <c r="T1097" s="248">
        <f t="shared" si="994"/>
        <v>0</v>
      </c>
      <c r="U1097" s="248">
        <f t="shared" si="995"/>
        <v>0</v>
      </c>
      <c r="V1097" s="248">
        <f t="shared" si="996"/>
        <v>0</v>
      </c>
    </row>
    <row r="1098" spans="1:22" ht="15" x14ac:dyDescent="0.25">
      <c r="B1098" s="77" t="s">
        <v>2275</v>
      </c>
      <c r="C1098" s="77" t="s">
        <v>420</v>
      </c>
      <c r="D1098" s="79">
        <v>0</v>
      </c>
      <c r="E1098" s="79">
        <v>0</v>
      </c>
      <c r="F1098" s="79">
        <v>0</v>
      </c>
      <c r="G1098" s="79">
        <v>84362.99</v>
      </c>
      <c r="H1098" s="79">
        <v>36220</v>
      </c>
      <c r="I1098" s="248">
        <v>36220</v>
      </c>
      <c r="J1098" s="248">
        <v>36247</v>
      </c>
      <c r="K1098" s="96"/>
      <c r="L1098" s="97">
        <v>0.01</v>
      </c>
      <c r="M1098" s="97">
        <f t="shared" ref="M1098:P1098" si="1023">L1098</f>
        <v>0.01</v>
      </c>
      <c r="N1098" s="97">
        <f t="shared" si="1023"/>
        <v>0.01</v>
      </c>
      <c r="O1098" s="97">
        <f t="shared" si="1023"/>
        <v>0.01</v>
      </c>
      <c r="P1098" s="97">
        <f t="shared" si="1023"/>
        <v>0.01</v>
      </c>
      <c r="R1098" s="248">
        <f t="shared" si="1021"/>
        <v>36609.47</v>
      </c>
      <c r="S1098" s="248">
        <f t="shared" si="993"/>
        <v>36975.564700000003</v>
      </c>
      <c r="T1098" s="248">
        <f t="shared" si="994"/>
        <v>37345.320347000001</v>
      </c>
      <c r="U1098" s="248">
        <f t="shared" si="995"/>
        <v>37718.773550470003</v>
      </c>
      <c r="V1098" s="248">
        <f t="shared" si="996"/>
        <v>38095.961285974707</v>
      </c>
    </row>
    <row r="1099" spans="1:22" ht="15" x14ac:dyDescent="0.25">
      <c r="B1099" s="77" t="s">
        <v>2276</v>
      </c>
      <c r="C1099" s="77" t="s">
        <v>422</v>
      </c>
      <c r="D1099" s="79">
        <v>0</v>
      </c>
      <c r="E1099" s="79">
        <v>0</v>
      </c>
      <c r="F1099" s="79">
        <v>0</v>
      </c>
      <c r="G1099" s="79">
        <v>204988.99</v>
      </c>
      <c r="H1099" s="79">
        <v>139270</v>
      </c>
      <c r="I1099" s="248">
        <v>157221</v>
      </c>
      <c r="J1099" s="248">
        <v>139270</v>
      </c>
      <c r="K1099" s="96"/>
      <c r="L1099" s="97">
        <v>0.02</v>
      </c>
      <c r="M1099" s="97">
        <f t="shared" ref="M1099:P1099" si="1024">L1099</f>
        <v>0.02</v>
      </c>
      <c r="N1099" s="97">
        <f t="shared" si="1024"/>
        <v>0.02</v>
      </c>
      <c r="O1099" s="97">
        <f t="shared" si="1024"/>
        <v>0.02</v>
      </c>
      <c r="P1099" s="97">
        <f t="shared" si="1024"/>
        <v>0.02</v>
      </c>
      <c r="R1099" s="248">
        <f t="shared" si="1021"/>
        <v>142055.4</v>
      </c>
      <c r="S1099" s="248">
        <f t="shared" ref="S1099:S1129" si="1025">R1099*(1+M1099)</f>
        <v>144896.508</v>
      </c>
      <c r="T1099" s="248">
        <f t="shared" ref="T1099:T1129" si="1026">S1099*(1+N1099)</f>
        <v>147794.43815999999</v>
      </c>
      <c r="U1099" s="248">
        <f t="shared" ref="U1099:U1129" si="1027">T1099*(1+O1099)</f>
        <v>150750.32692319999</v>
      </c>
      <c r="V1099" s="248">
        <f t="shared" ref="V1099:V1129" si="1028">U1099*(1+P1099)</f>
        <v>153765.33346166398</v>
      </c>
    </row>
    <row r="1100" spans="1:22" ht="15" x14ac:dyDescent="0.25">
      <c r="B1100" s="77" t="s">
        <v>2277</v>
      </c>
      <c r="C1100" s="77" t="s">
        <v>330</v>
      </c>
      <c r="D1100" s="79">
        <v>0</v>
      </c>
      <c r="E1100" s="79">
        <v>0</v>
      </c>
      <c r="F1100" s="79">
        <v>0</v>
      </c>
      <c r="G1100" s="79">
        <v>308030.90999999997</v>
      </c>
      <c r="H1100" s="79">
        <v>83000</v>
      </c>
      <c r="I1100" s="248">
        <v>83000</v>
      </c>
      <c r="J1100" s="248">
        <v>83000</v>
      </c>
      <c r="K1100" s="96"/>
      <c r="L1100" s="97">
        <v>0.01</v>
      </c>
      <c r="M1100" s="97">
        <f t="shared" ref="M1100:P1100" si="1029">L1100</f>
        <v>0.01</v>
      </c>
      <c r="N1100" s="97">
        <f t="shared" si="1029"/>
        <v>0.01</v>
      </c>
      <c r="O1100" s="97">
        <f t="shared" si="1029"/>
        <v>0.01</v>
      </c>
      <c r="P1100" s="97">
        <f t="shared" si="1029"/>
        <v>0.01</v>
      </c>
      <c r="R1100" s="248">
        <f t="shared" si="1021"/>
        <v>83830</v>
      </c>
      <c r="S1100" s="248">
        <f t="shared" si="1025"/>
        <v>84668.3</v>
      </c>
      <c r="T1100" s="248">
        <f t="shared" si="1026"/>
        <v>85514.983000000007</v>
      </c>
      <c r="U1100" s="248">
        <f t="shared" si="1027"/>
        <v>86370.132830000002</v>
      </c>
      <c r="V1100" s="248">
        <f t="shared" si="1028"/>
        <v>87233.8341583</v>
      </c>
    </row>
    <row r="1101" spans="1:22" ht="15" x14ac:dyDescent="0.25">
      <c r="B1101" s="77" t="s">
        <v>2278</v>
      </c>
      <c r="C1101" s="77" t="s">
        <v>696</v>
      </c>
      <c r="D1101" s="79">
        <v>0</v>
      </c>
      <c r="E1101" s="79">
        <v>0</v>
      </c>
      <c r="F1101" s="79">
        <v>0</v>
      </c>
      <c r="G1101" s="79">
        <v>3611.38</v>
      </c>
      <c r="H1101" s="79">
        <v>1750</v>
      </c>
      <c r="I1101" s="248">
        <v>2845</v>
      </c>
      <c r="J1101" s="248">
        <v>1750</v>
      </c>
      <c r="K1101" s="96"/>
      <c r="L1101" s="97">
        <v>0.01</v>
      </c>
      <c r="M1101" s="97">
        <f t="shared" ref="M1101:P1101" si="1030">L1101</f>
        <v>0.01</v>
      </c>
      <c r="N1101" s="97">
        <f t="shared" si="1030"/>
        <v>0.01</v>
      </c>
      <c r="O1101" s="97">
        <f t="shared" si="1030"/>
        <v>0.01</v>
      </c>
      <c r="P1101" s="97">
        <f t="shared" si="1030"/>
        <v>0.01</v>
      </c>
      <c r="R1101" s="248">
        <f t="shared" si="1021"/>
        <v>1767.5</v>
      </c>
      <c r="S1101" s="248">
        <f t="shared" si="1025"/>
        <v>1785.175</v>
      </c>
      <c r="T1101" s="248">
        <f t="shared" si="1026"/>
        <v>1803.02675</v>
      </c>
      <c r="U1101" s="248">
        <f t="shared" si="1027"/>
        <v>1821.0570175</v>
      </c>
      <c r="V1101" s="248">
        <f t="shared" si="1028"/>
        <v>1839.267587675</v>
      </c>
    </row>
    <row r="1102" spans="1:22" ht="15" x14ac:dyDescent="0.25">
      <c r="B1102" s="77" t="s">
        <v>2279</v>
      </c>
      <c r="C1102" s="77" t="s">
        <v>425</v>
      </c>
      <c r="D1102" s="79">
        <v>0</v>
      </c>
      <c r="E1102" s="79">
        <v>0</v>
      </c>
      <c r="F1102" s="79">
        <v>0</v>
      </c>
      <c r="G1102" s="79">
        <v>11186.72</v>
      </c>
      <c r="H1102" s="79">
        <v>11180</v>
      </c>
      <c r="I1102" s="248">
        <v>11180</v>
      </c>
      <c r="J1102" s="248">
        <v>11180</v>
      </c>
      <c r="K1102" s="96"/>
      <c r="L1102" s="97">
        <v>0.01</v>
      </c>
      <c r="M1102" s="97">
        <f t="shared" ref="M1102:P1102" si="1031">L1102</f>
        <v>0.01</v>
      </c>
      <c r="N1102" s="97">
        <f t="shared" si="1031"/>
        <v>0.01</v>
      </c>
      <c r="O1102" s="97">
        <f t="shared" si="1031"/>
        <v>0.01</v>
      </c>
      <c r="P1102" s="97">
        <f t="shared" si="1031"/>
        <v>0.01</v>
      </c>
      <c r="R1102" s="248">
        <f t="shared" si="1021"/>
        <v>11291.8</v>
      </c>
      <c r="S1102" s="248">
        <f t="shared" si="1025"/>
        <v>11404.717999999999</v>
      </c>
      <c r="T1102" s="248">
        <f t="shared" si="1026"/>
        <v>11518.765179999999</v>
      </c>
      <c r="U1102" s="248">
        <f t="shared" si="1027"/>
        <v>11633.952831799999</v>
      </c>
      <c r="V1102" s="248">
        <f t="shared" si="1028"/>
        <v>11750.292360117999</v>
      </c>
    </row>
    <row r="1103" spans="1:22" x14ac:dyDescent="0.2">
      <c r="A1103" s="350" t="s">
        <v>2021</v>
      </c>
      <c r="B1103" s="350"/>
      <c r="C1103" s="350"/>
      <c r="D1103" s="102">
        <f t="shared" ref="D1103:J1103" si="1032">SUM(D1096:D1102)</f>
        <v>0</v>
      </c>
      <c r="E1103" s="102">
        <f t="shared" si="1032"/>
        <v>0</v>
      </c>
      <c r="F1103" s="102">
        <f t="shared" si="1032"/>
        <v>0</v>
      </c>
      <c r="G1103" s="102">
        <f t="shared" si="1032"/>
        <v>621836.17000000004</v>
      </c>
      <c r="H1103" s="102">
        <f t="shared" si="1032"/>
        <v>286600</v>
      </c>
      <c r="I1103" s="102">
        <f t="shared" si="1032"/>
        <v>305646</v>
      </c>
      <c r="J1103" s="102">
        <f t="shared" si="1032"/>
        <v>286627</v>
      </c>
      <c r="K1103" s="96"/>
      <c r="L1103" s="97"/>
      <c r="M1103" s="97"/>
      <c r="N1103" s="97"/>
      <c r="O1103" s="97"/>
      <c r="P1103" s="97"/>
      <c r="R1103" s="102">
        <f t="shared" ref="R1103:V1103" si="1033">SUM(R1096:R1102)</f>
        <v>290885.96999999997</v>
      </c>
      <c r="S1103" s="102">
        <f t="shared" si="1033"/>
        <v>295215.38370000001</v>
      </c>
      <c r="T1103" s="102">
        <f t="shared" si="1033"/>
        <v>299616.50261700002</v>
      </c>
      <c r="U1103" s="102">
        <f t="shared" si="1033"/>
        <v>304090.61202476994</v>
      </c>
      <c r="V1103" s="102">
        <f t="shared" si="1033"/>
        <v>308639.02141424973</v>
      </c>
    </row>
    <row r="1104" spans="1:22" ht="15" x14ac:dyDescent="0.25">
      <c r="A1104" s="348" t="s">
        <v>2028</v>
      </c>
      <c r="B1104" s="348"/>
      <c r="C1104" s="348"/>
      <c r="I1104" s="248"/>
      <c r="J1104" s="248"/>
      <c r="K1104" s="96"/>
      <c r="L1104" s="97"/>
      <c r="M1104" s="97"/>
      <c r="N1104" s="97"/>
      <c r="O1104" s="97"/>
      <c r="P1104" s="97"/>
      <c r="R1104" s="248"/>
      <c r="S1104" s="248"/>
      <c r="T1104" s="248"/>
      <c r="U1104" s="248"/>
      <c r="V1104" s="248"/>
    </row>
    <row r="1105" spans="1:22" ht="15" x14ac:dyDescent="0.25">
      <c r="B1105" s="77" t="s">
        <v>2280</v>
      </c>
      <c r="C1105" s="77" t="s">
        <v>376</v>
      </c>
      <c r="D1105" s="79">
        <v>0</v>
      </c>
      <c r="E1105" s="79">
        <v>0</v>
      </c>
      <c r="F1105" s="79">
        <v>0</v>
      </c>
      <c r="G1105" s="79">
        <v>2024.16</v>
      </c>
      <c r="H1105" s="79">
        <v>8280</v>
      </c>
      <c r="I1105" s="248">
        <v>8280</v>
      </c>
      <c r="J1105" s="248">
        <v>8280</v>
      </c>
      <c r="K1105" s="96"/>
      <c r="L1105" s="97">
        <v>0.01</v>
      </c>
      <c r="M1105" s="97">
        <f t="shared" ref="M1105:P1105" si="1034">L1105</f>
        <v>0.01</v>
      </c>
      <c r="N1105" s="97">
        <f t="shared" si="1034"/>
        <v>0.01</v>
      </c>
      <c r="O1105" s="97">
        <f t="shared" si="1034"/>
        <v>0.01</v>
      </c>
      <c r="P1105" s="97">
        <f t="shared" si="1034"/>
        <v>0.01</v>
      </c>
      <c r="R1105" s="248">
        <f>J1105*(1+L1105)</f>
        <v>8362.7999999999993</v>
      </c>
      <c r="S1105" s="248">
        <f t="shared" si="1025"/>
        <v>8446.4279999999999</v>
      </c>
      <c r="T1105" s="248">
        <f t="shared" si="1026"/>
        <v>8530.89228</v>
      </c>
      <c r="U1105" s="248">
        <f t="shared" si="1027"/>
        <v>8616.2012028000008</v>
      </c>
      <c r="V1105" s="248">
        <f t="shared" si="1028"/>
        <v>8702.3632148280012</v>
      </c>
    </row>
    <row r="1106" spans="1:22" ht="15" x14ac:dyDescent="0.25">
      <c r="B1106" s="77" t="s">
        <v>2281</v>
      </c>
      <c r="C1106" s="77" t="s">
        <v>338</v>
      </c>
      <c r="D1106" s="79">
        <v>0</v>
      </c>
      <c r="E1106" s="79">
        <v>0</v>
      </c>
      <c r="F1106" s="79">
        <v>0</v>
      </c>
      <c r="G1106" s="79">
        <v>14203.64</v>
      </c>
      <c r="H1106" s="79">
        <v>12080</v>
      </c>
      <c r="I1106" s="248">
        <v>12080</v>
      </c>
      <c r="J1106" s="248">
        <v>49600</v>
      </c>
      <c r="K1106" s="96"/>
      <c r="L1106" s="97">
        <v>0.01</v>
      </c>
      <c r="M1106" s="97">
        <f t="shared" ref="M1106:P1106" si="1035">L1106</f>
        <v>0.01</v>
      </c>
      <c r="N1106" s="97">
        <f t="shared" si="1035"/>
        <v>0.01</v>
      </c>
      <c r="O1106" s="97">
        <f t="shared" si="1035"/>
        <v>0.01</v>
      </c>
      <c r="P1106" s="97">
        <f t="shared" si="1035"/>
        <v>0.01</v>
      </c>
      <c r="R1106" s="248">
        <f>J1106*(1+L1106)</f>
        <v>50096</v>
      </c>
      <c r="S1106" s="248">
        <f t="shared" si="1025"/>
        <v>50596.959999999999</v>
      </c>
      <c r="T1106" s="248">
        <f t="shared" si="1026"/>
        <v>51102.929600000003</v>
      </c>
      <c r="U1106" s="248">
        <f t="shared" si="1027"/>
        <v>51613.958896000004</v>
      </c>
      <c r="V1106" s="248">
        <f t="shared" si="1028"/>
        <v>52130.098484960006</v>
      </c>
    </row>
    <row r="1107" spans="1:22" ht="25.5" x14ac:dyDescent="0.25">
      <c r="B1107" s="77" t="s">
        <v>2282</v>
      </c>
      <c r="C1107" s="77" t="s">
        <v>1833</v>
      </c>
      <c r="D1107" s="79">
        <v>0</v>
      </c>
      <c r="E1107" s="79">
        <v>0</v>
      </c>
      <c r="F1107" s="79">
        <v>0</v>
      </c>
      <c r="G1107" s="79">
        <v>13411.83</v>
      </c>
      <c r="H1107" s="79">
        <v>0</v>
      </c>
      <c r="I1107" s="248">
        <v>2823</v>
      </c>
      <c r="J1107" s="248">
        <v>0</v>
      </c>
      <c r="K1107" s="96"/>
      <c r="L1107" s="97">
        <v>0.01</v>
      </c>
      <c r="M1107" s="97">
        <f t="shared" ref="M1107:P1107" si="1036">L1107</f>
        <v>0.01</v>
      </c>
      <c r="N1107" s="97">
        <f t="shared" si="1036"/>
        <v>0.01</v>
      </c>
      <c r="O1107" s="97">
        <f t="shared" si="1036"/>
        <v>0.01</v>
      </c>
      <c r="P1107" s="97">
        <f t="shared" si="1036"/>
        <v>0.01</v>
      </c>
      <c r="R1107" s="248">
        <f>J1107*(1+L1107)</f>
        <v>0</v>
      </c>
      <c r="S1107" s="248">
        <f t="shared" si="1025"/>
        <v>0</v>
      </c>
      <c r="T1107" s="248">
        <f t="shared" si="1026"/>
        <v>0</v>
      </c>
      <c r="U1107" s="248">
        <f t="shared" si="1027"/>
        <v>0</v>
      </c>
      <c r="V1107" s="248">
        <f t="shared" si="1028"/>
        <v>0</v>
      </c>
    </row>
    <row r="1108" spans="1:22" x14ac:dyDescent="0.2">
      <c r="A1108" s="350" t="s">
        <v>2029</v>
      </c>
      <c r="B1108" s="350"/>
      <c r="C1108" s="350"/>
      <c r="D1108" s="102">
        <f t="shared" ref="D1108:J1108" si="1037">SUM(D1105:D1107)</f>
        <v>0</v>
      </c>
      <c r="E1108" s="102">
        <f t="shared" si="1037"/>
        <v>0</v>
      </c>
      <c r="F1108" s="102">
        <f t="shared" si="1037"/>
        <v>0</v>
      </c>
      <c r="G1108" s="102">
        <f t="shared" si="1037"/>
        <v>29639.629999999997</v>
      </c>
      <c r="H1108" s="102">
        <f t="shared" si="1037"/>
        <v>20360</v>
      </c>
      <c r="I1108" s="102">
        <f t="shared" si="1037"/>
        <v>23183</v>
      </c>
      <c r="J1108" s="102">
        <f t="shared" si="1037"/>
        <v>57880</v>
      </c>
      <c r="K1108" s="96"/>
      <c r="L1108" s="97"/>
      <c r="M1108" s="97"/>
      <c r="N1108" s="97"/>
      <c r="O1108" s="97"/>
      <c r="P1108" s="97"/>
      <c r="R1108" s="102">
        <f t="shared" ref="R1108:V1108" si="1038">SUM(R1105:R1107)</f>
        <v>58458.8</v>
      </c>
      <c r="S1108" s="102">
        <f t="shared" si="1038"/>
        <v>59043.387999999999</v>
      </c>
      <c r="T1108" s="102">
        <f t="shared" si="1038"/>
        <v>59633.821880000003</v>
      </c>
      <c r="U1108" s="102">
        <f t="shared" si="1038"/>
        <v>60230.160098800006</v>
      </c>
      <c r="V1108" s="102">
        <f t="shared" si="1038"/>
        <v>60832.461699788008</v>
      </c>
    </row>
    <row r="1109" spans="1:22" ht="15" x14ac:dyDescent="0.25">
      <c r="A1109" s="348" t="s">
        <v>2022</v>
      </c>
      <c r="B1109" s="348"/>
      <c r="C1109" s="348"/>
      <c r="I1109" s="248"/>
      <c r="J1109" s="248"/>
      <c r="K1109" s="96"/>
      <c r="L1109" s="97"/>
      <c r="M1109" s="97"/>
      <c r="N1109" s="97"/>
      <c r="O1109" s="97"/>
      <c r="P1109" s="97"/>
      <c r="R1109" s="248"/>
      <c r="S1109" s="248"/>
      <c r="T1109" s="248"/>
      <c r="U1109" s="248"/>
      <c r="V1109" s="248"/>
    </row>
    <row r="1110" spans="1:22" ht="15" x14ac:dyDescent="0.25">
      <c r="B1110" s="77" t="s">
        <v>2283</v>
      </c>
      <c r="C1110" s="77" t="s">
        <v>266</v>
      </c>
      <c r="D1110" s="79">
        <v>0</v>
      </c>
      <c r="E1110" s="79">
        <v>0</v>
      </c>
      <c r="F1110" s="79">
        <v>0</v>
      </c>
      <c r="G1110" s="79">
        <v>1210.3</v>
      </c>
      <c r="H1110" s="79">
        <v>10500</v>
      </c>
      <c r="I1110" s="248">
        <v>10500</v>
      </c>
      <c r="J1110" s="248">
        <v>10500</v>
      </c>
      <c r="K1110" s="96"/>
      <c r="L1110" s="97">
        <v>0.01</v>
      </c>
      <c r="M1110" s="97">
        <f t="shared" ref="M1110:P1110" si="1039">L1110</f>
        <v>0.01</v>
      </c>
      <c r="N1110" s="97">
        <f t="shared" si="1039"/>
        <v>0.01</v>
      </c>
      <c r="O1110" s="97">
        <f t="shared" si="1039"/>
        <v>0.01</v>
      </c>
      <c r="P1110" s="97">
        <f t="shared" si="1039"/>
        <v>0.01</v>
      </c>
      <c r="R1110" s="248">
        <f t="shared" ref="R1110:R1121" si="1040">J1110*(1+L1110)</f>
        <v>10605</v>
      </c>
      <c r="S1110" s="248">
        <f t="shared" si="1025"/>
        <v>10711.05</v>
      </c>
      <c r="T1110" s="248">
        <f t="shared" si="1026"/>
        <v>10818.1605</v>
      </c>
      <c r="U1110" s="248">
        <f t="shared" si="1027"/>
        <v>10926.342105</v>
      </c>
      <c r="V1110" s="248">
        <f t="shared" si="1028"/>
        <v>11035.60552605</v>
      </c>
    </row>
    <row r="1111" spans="1:22" ht="15" x14ac:dyDescent="0.25">
      <c r="B1111" s="77" t="s">
        <v>2501</v>
      </c>
      <c r="C1111" s="77" t="s">
        <v>2218</v>
      </c>
      <c r="D1111" s="79">
        <v>0</v>
      </c>
      <c r="E1111" s="79">
        <v>0</v>
      </c>
      <c r="F1111" s="79">
        <v>0</v>
      </c>
      <c r="G1111" s="79">
        <v>0</v>
      </c>
      <c r="H1111" s="79">
        <v>0</v>
      </c>
      <c r="I1111" s="248">
        <v>1000</v>
      </c>
      <c r="J1111" s="248">
        <v>0</v>
      </c>
      <c r="K1111" s="96"/>
      <c r="L1111" s="97">
        <v>0.01</v>
      </c>
      <c r="M1111" s="97">
        <f t="shared" ref="M1111:P1111" si="1041">L1111</f>
        <v>0.01</v>
      </c>
      <c r="N1111" s="97">
        <f t="shared" si="1041"/>
        <v>0.01</v>
      </c>
      <c r="O1111" s="97">
        <f t="shared" si="1041"/>
        <v>0.01</v>
      </c>
      <c r="P1111" s="97">
        <f t="shared" si="1041"/>
        <v>0.01</v>
      </c>
      <c r="R1111" s="248">
        <f t="shared" si="1040"/>
        <v>0</v>
      </c>
      <c r="S1111" s="248">
        <f t="shared" si="1025"/>
        <v>0</v>
      </c>
      <c r="T1111" s="248">
        <f t="shared" si="1026"/>
        <v>0</v>
      </c>
      <c r="U1111" s="248">
        <f t="shared" si="1027"/>
        <v>0</v>
      </c>
      <c r="V1111" s="248">
        <f t="shared" si="1028"/>
        <v>0</v>
      </c>
    </row>
    <row r="1112" spans="1:22" ht="15" x14ac:dyDescent="0.25">
      <c r="B1112" s="77" t="s">
        <v>2284</v>
      </c>
      <c r="C1112" s="77" t="s">
        <v>268</v>
      </c>
      <c r="D1112" s="79">
        <v>0</v>
      </c>
      <c r="E1112" s="79">
        <v>0</v>
      </c>
      <c r="F1112" s="79">
        <v>0</v>
      </c>
      <c r="G1112" s="79">
        <v>2273.0100000000002</v>
      </c>
      <c r="H1112" s="79">
        <v>0</v>
      </c>
      <c r="I1112" s="248">
        <v>18060</v>
      </c>
      <c r="J1112" s="248">
        <v>0</v>
      </c>
      <c r="K1112" s="96"/>
      <c r="L1112" s="97">
        <v>0.01</v>
      </c>
      <c r="M1112" s="97">
        <f t="shared" ref="M1112:P1112" si="1042">L1112</f>
        <v>0.01</v>
      </c>
      <c r="N1112" s="97">
        <f t="shared" si="1042"/>
        <v>0.01</v>
      </c>
      <c r="O1112" s="97">
        <f t="shared" si="1042"/>
        <v>0.01</v>
      </c>
      <c r="P1112" s="97">
        <f t="shared" si="1042"/>
        <v>0.01</v>
      </c>
      <c r="R1112" s="248">
        <f t="shared" si="1040"/>
        <v>0</v>
      </c>
      <c r="S1112" s="248">
        <f t="shared" si="1025"/>
        <v>0</v>
      </c>
      <c r="T1112" s="248">
        <f t="shared" si="1026"/>
        <v>0</v>
      </c>
      <c r="U1112" s="248">
        <f t="shared" si="1027"/>
        <v>0</v>
      </c>
      <c r="V1112" s="248">
        <f t="shared" si="1028"/>
        <v>0</v>
      </c>
    </row>
    <row r="1113" spans="1:22" ht="15" x14ac:dyDescent="0.25">
      <c r="B1113" s="77" t="s">
        <v>2285</v>
      </c>
      <c r="C1113" s="77" t="s">
        <v>596</v>
      </c>
      <c r="D1113" s="79">
        <v>0</v>
      </c>
      <c r="E1113" s="79">
        <v>0</v>
      </c>
      <c r="F1113" s="79">
        <v>0</v>
      </c>
      <c r="G1113" s="79">
        <v>660925</v>
      </c>
      <c r="H1113" s="79">
        <v>692500</v>
      </c>
      <c r="I1113" s="248">
        <v>710000</v>
      </c>
      <c r="J1113" s="248">
        <f>745590+400</f>
        <v>745990</v>
      </c>
      <c r="K1113" s="96"/>
      <c r="L1113" s="97">
        <v>0.01</v>
      </c>
      <c r="M1113" s="97">
        <f t="shared" ref="M1113:P1113" si="1043">L1113</f>
        <v>0.01</v>
      </c>
      <c r="N1113" s="97">
        <f t="shared" si="1043"/>
        <v>0.01</v>
      </c>
      <c r="O1113" s="97">
        <f t="shared" si="1043"/>
        <v>0.01</v>
      </c>
      <c r="P1113" s="97">
        <f t="shared" si="1043"/>
        <v>0.01</v>
      </c>
      <c r="R1113" s="248">
        <f t="shared" si="1040"/>
        <v>753449.9</v>
      </c>
      <c r="S1113" s="248">
        <f t="shared" si="1025"/>
        <v>760984.39899999998</v>
      </c>
      <c r="T1113" s="248">
        <f t="shared" si="1026"/>
        <v>768594.24298999994</v>
      </c>
      <c r="U1113" s="248">
        <f t="shared" si="1027"/>
        <v>776280.18541989999</v>
      </c>
      <c r="V1113" s="248">
        <f t="shared" si="1028"/>
        <v>784042.98727409902</v>
      </c>
    </row>
    <row r="1114" spans="1:22" ht="15" x14ac:dyDescent="0.25">
      <c r="B1114" s="77" t="s">
        <v>2286</v>
      </c>
      <c r="C1114" s="77" t="s">
        <v>434</v>
      </c>
      <c r="D1114" s="79">
        <v>0</v>
      </c>
      <c r="E1114" s="79">
        <v>0</v>
      </c>
      <c r="F1114" s="79">
        <v>0</v>
      </c>
      <c r="G1114" s="79">
        <v>26767.19</v>
      </c>
      <c r="H1114" s="79">
        <v>0</v>
      </c>
      <c r="I1114" s="248">
        <v>0</v>
      </c>
      <c r="J1114" s="248">
        <f>240</f>
        <v>240</v>
      </c>
      <c r="L1114" s="97">
        <v>0.01</v>
      </c>
      <c r="M1114" s="97">
        <f t="shared" ref="M1114:P1114" si="1044">L1114</f>
        <v>0.01</v>
      </c>
      <c r="N1114" s="97">
        <f t="shared" si="1044"/>
        <v>0.01</v>
      </c>
      <c r="O1114" s="97">
        <f t="shared" si="1044"/>
        <v>0.01</v>
      </c>
      <c r="P1114" s="97">
        <f t="shared" si="1044"/>
        <v>0.01</v>
      </c>
      <c r="R1114" s="248">
        <f t="shared" si="1040"/>
        <v>242.4</v>
      </c>
      <c r="S1114" s="248">
        <f t="shared" si="1025"/>
        <v>244.82400000000001</v>
      </c>
      <c r="T1114" s="248">
        <f t="shared" si="1026"/>
        <v>247.27224000000001</v>
      </c>
      <c r="U1114" s="248">
        <f t="shared" si="1027"/>
        <v>249.74496240000002</v>
      </c>
      <c r="V1114" s="248">
        <f t="shared" si="1028"/>
        <v>252.24241202400003</v>
      </c>
    </row>
    <row r="1115" spans="1:22" ht="15" x14ac:dyDescent="0.25">
      <c r="B1115" s="77" t="s">
        <v>2287</v>
      </c>
      <c r="C1115" s="77" t="s">
        <v>272</v>
      </c>
      <c r="D1115" s="79">
        <v>0</v>
      </c>
      <c r="E1115" s="79">
        <v>0</v>
      </c>
      <c r="F1115" s="79">
        <v>0</v>
      </c>
      <c r="G1115" s="79">
        <v>26081.59</v>
      </c>
      <c r="H1115" s="79">
        <v>31850</v>
      </c>
      <c r="I1115" s="248">
        <v>14515</v>
      </c>
      <c r="J1115" s="248">
        <f>7875+3300+1850+1110+1850+740+1110+1590+525+525+1300+4000+1110+1400+1000+990</f>
        <v>30275</v>
      </c>
      <c r="K1115" s="96"/>
      <c r="L1115" s="97">
        <v>0.01</v>
      </c>
      <c r="M1115" s="97">
        <f t="shared" ref="M1115:P1115" si="1045">L1115</f>
        <v>0.01</v>
      </c>
      <c r="N1115" s="97">
        <f t="shared" si="1045"/>
        <v>0.01</v>
      </c>
      <c r="O1115" s="97">
        <f t="shared" si="1045"/>
        <v>0.01</v>
      </c>
      <c r="P1115" s="97">
        <f t="shared" si="1045"/>
        <v>0.01</v>
      </c>
      <c r="R1115" s="248">
        <f t="shared" si="1040"/>
        <v>30577.75</v>
      </c>
      <c r="S1115" s="248">
        <f t="shared" si="1025"/>
        <v>30883.5275</v>
      </c>
      <c r="T1115" s="248">
        <f t="shared" si="1026"/>
        <v>31192.362775000001</v>
      </c>
      <c r="U1115" s="248">
        <f t="shared" si="1027"/>
        <v>31504.28640275</v>
      </c>
      <c r="V1115" s="248">
        <f t="shared" si="1028"/>
        <v>31819.329266777499</v>
      </c>
    </row>
    <row r="1116" spans="1:22" ht="15" x14ac:dyDescent="0.25">
      <c r="B1116" s="77" t="s">
        <v>2288</v>
      </c>
      <c r="C1116" s="77" t="s">
        <v>274</v>
      </c>
      <c r="D1116" s="79">
        <v>0</v>
      </c>
      <c r="E1116" s="79">
        <v>0</v>
      </c>
      <c r="F1116" s="79">
        <v>0</v>
      </c>
      <c r="G1116" s="79">
        <v>272</v>
      </c>
      <c r="H1116" s="79">
        <v>1200</v>
      </c>
      <c r="I1116" s="248">
        <v>3404</v>
      </c>
      <c r="J1116" s="248">
        <f>50+200+80+80+100+160+220+130+50</f>
        <v>1070</v>
      </c>
      <c r="K1116" s="96"/>
      <c r="L1116" s="97">
        <v>0.01</v>
      </c>
      <c r="M1116" s="97">
        <f t="shared" ref="M1116:P1116" si="1046">L1116</f>
        <v>0.01</v>
      </c>
      <c r="N1116" s="97">
        <f t="shared" si="1046"/>
        <v>0.01</v>
      </c>
      <c r="O1116" s="97">
        <f t="shared" si="1046"/>
        <v>0.01</v>
      </c>
      <c r="P1116" s="97">
        <f t="shared" si="1046"/>
        <v>0.01</v>
      </c>
      <c r="R1116" s="248">
        <f t="shared" si="1040"/>
        <v>1080.7</v>
      </c>
      <c r="S1116" s="248">
        <f t="shared" si="1025"/>
        <v>1091.5070000000001</v>
      </c>
      <c r="T1116" s="248">
        <f t="shared" si="1026"/>
        <v>1102.4220700000001</v>
      </c>
      <c r="U1116" s="248">
        <f t="shared" si="1027"/>
        <v>1113.4462907000002</v>
      </c>
      <c r="V1116" s="248">
        <f t="shared" si="1028"/>
        <v>1124.5807536070001</v>
      </c>
    </row>
    <row r="1117" spans="1:22" ht="15" x14ac:dyDescent="0.25">
      <c r="B1117" s="77" t="s">
        <v>2289</v>
      </c>
      <c r="C1117" s="77" t="s">
        <v>276</v>
      </c>
      <c r="D1117" s="79">
        <v>0</v>
      </c>
      <c r="E1117" s="79">
        <v>0</v>
      </c>
      <c r="F1117" s="79">
        <v>0</v>
      </c>
      <c r="G1117" s="79">
        <v>50303.519999999997</v>
      </c>
      <c r="H1117" s="79">
        <v>42060</v>
      </c>
      <c r="I1117" s="248">
        <v>41194</v>
      </c>
      <c r="J1117" s="248">
        <f>4800+2975+990+790+990+1190+2975+1950+790+300+300+150+1300+600+1000+1200+650+250+19250+4500+900</f>
        <v>47850</v>
      </c>
      <c r="K1117" s="96"/>
      <c r="L1117" s="97">
        <v>0.01</v>
      </c>
      <c r="M1117" s="97">
        <f t="shared" ref="M1117:P1117" si="1047">L1117</f>
        <v>0.01</v>
      </c>
      <c r="N1117" s="97">
        <f t="shared" si="1047"/>
        <v>0.01</v>
      </c>
      <c r="O1117" s="97">
        <f t="shared" si="1047"/>
        <v>0.01</v>
      </c>
      <c r="P1117" s="97">
        <f t="shared" si="1047"/>
        <v>0.01</v>
      </c>
      <c r="R1117" s="248">
        <f t="shared" si="1040"/>
        <v>48328.5</v>
      </c>
      <c r="S1117" s="248">
        <f t="shared" si="1025"/>
        <v>48811.785000000003</v>
      </c>
      <c r="T1117" s="248">
        <f t="shared" si="1026"/>
        <v>49299.902850000006</v>
      </c>
      <c r="U1117" s="248">
        <f t="shared" si="1027"/>
        <v>49792.901878500008</v>
      </c>
      <c r="V1117" s="248">
        <f t="shared" si="1028"/>
        <v>50290.830897285006</v>
      </c>
    </row>
    <row r="1118" spans="1:22" ht="15" x14ac:dyDescent="0.25">
      <c r="B1118" s="77" t="s">
        <v>2290</v>
      </c>
      <c r="C1118" s="77" t="s">
        <v>486</v>
      </c>
      <c r="D1118" s="79">
        <v>0</v>
      </c>
      <c r="E1118" s="79">
        <v>0</v>
      </c>
      <c r="F1118" s="79">
        <v>0</v>
      </c>
      <c r="G1118" s="79">
        <v>750</v>
      </c>
      <c r="H1118" s="79">
        <v>0</v>
      </c>
      <c r="I1118" s="248">
        <v>0</v>
      </c>
      <c r="J1118" s="248">
        <v>0</v>
      </c>
      <c r="K1118" s="96"/>
      <c r="L1118" s="97">
        <v>0.01</v>
      </c>
      <c r="M1118" s="97">
        <f t="shared" ref="M1118:P1118" si="1048">L1118</f>
        <v>0.01</v>
      </c>
      <c r="N1118" s="97">
        <f t="shared" si="1048"/>
        <v>0.01</v>
      </c>
      <c r="O1118" s="97">
        <f t="shared" si="1048"/>
        <v>0.01</v>
      </c>
      <c r="P1118" s="97">
        <f t="shared" si="1048"/>
        <v>0.01</v>
      </c>
      <c r="R1118" s="248">
        <f t="shared" si="1040"/>
        <v>0</v>
      </c>
      <c r="S1118" s="248">
        <f t="shared" si="1025"/>
        <v>0</v>
      </c>
      <c r="T1118" s="248">
        <f t="shared" si="1026"/>
        <v>0</v>
      </c>
      <c r="U1118" s="248">
        <f t="shared" si="1027"/>
        <v>0</v>
      </c>
      <c r="V1118" s="248">
        <f t="shared" si="1028"/>
        <v>0</v>
      </c>
    </row>
    <row r="1119" spans="1:22" ht="15" x14ac:dyDescent="0.25">
      <c r="B1119" s="77" t="s">
        <v>2502</v>
      </c>
      <c r="C1119" s="77" t="s">
        <v>282</v>
      </c>
      <c r="D1119" s="79">
        <v>0</v>
      </c>
      <c r="E1119" s="79">
        <v>0</v>
      </c>
      <c r="F1119" s="79">
        <v>0</v>
      </c>
      <c r="G1119" s="79">
        <v>0</v>
      </c>
      <c r="H1119" s="79">
        <v>0</v>
      </c>
      <c r="I1119" s="248"/>
      <c r="J1119" s="248"/>
      <c r="K1119" s="96"/>
      <c r="L1119" s="97">
        <v>0.01</v>
      </c>
      <c r="M1119" s="97">
        <f t="shared" ref="M1119:P1119" si="1049">L1119</f>
        <v>0.01</v>
      </c>
      <c r="N1119" s="97">
        <f t="shared" si="1049"/>
        <v>0.01</v>
      </c>
      <c r="O1119" s="97">
        <f t="shared" si="1049"/>
        <v>0.01</v>
      </c>
      <c r="P1119" s="97">
        <f t="shared" si="1049"/>
        <v>0.01</v>
      </c>
      <c r="R1119" s="248">
        <f t="shared" si="1040"/>
        <v>0</v>
      </c>
      <c r="S1119" s="248">
        <f t="shared" si="1025"/>
        <v>0</v>
      </c>
      <c r="T1119" s="248">
        <f t="shared" si="1026"/>
        <v>0</v>
      </c>
      <c r="U1119" s="248">
        <f t="shared" si="1027"/>
        <v>0</v>
      </c>
      <c r="V1119" s="248">
        <f t="shared" si="1028"/>
        <v>0</v>
      </c>
    </row>
    <row r="1120" spans="1:22" ht="15" x14ac:dyDescent="0.25">
      <c r="B1120" s="77" t="s">
        <v>2503</v>
      </c>
      <c r="C1120" s="77" t="s">
        <v>2482</v>
      </c>
      <c r="D1120" s="79">
        <v>0</v>
      </c>
      <c r="E1120" s="79">
        <v>0</v>
      </c>
      <c r="F1120" s="79">
        <v>0</v>
      </c>
      <c r="G1120" s="79">
        <v>0</v>
      </c>
      <c r="H1120" s="79">
        <v>0</v>
      </c>
      <c r="I1120" s="248"/>
      <c r="J1120" s="248"/>
      <c r="K1120" s="96"/>
      <c r="L1120" s="97">
        <v>0.01</v>
      </c>
      <c r="M1120" s="97">
        <f t="shared" ref="M1120:P1120" si="1050">L1120</f>
        <v>0.01</v>
      </c>
      <c r="N1120" s="97">
        <f t="shared" si="1050"/>
        <v>0.01</v>
      </c>
      <c r="O1120" s="97">
        <f t="shared" si="1050"/>
        <v>0.01</v>
      </c>
      <c r="P1120" s="97">
        <f t="shared" si="1050"/>
        <v>0.01</v>
      </c>
      <c r="R1120" s="248">
        <f t="shared" si="1040"/>
        <v>0</v>
      </c>
      <c r="S1120" s="248">
        <f t="shared" si="1025"/>
        <v>0</v>
      </c>
      <c r="T1120" s="248">
        <f t="shared" si="1026"/>
        <v>0</v>
      </c>
      <c r="U1120" s="248">
        <f t="shared" si="1027"/>
        <v>0</v>
      </c>
      <c r="V1120" s="248">
        <f t="shared" si="1028"/>
        <v>0</v>
      </c>
    </row>
    <row r="1121" spans="1:22" ht="15" x14ac:dyDescent="0.25">
      <c r="B1121" s="77" t="s">
        <v>2291</v>
      </c>
      <c r="C1121" s="77" t="s">
        <v>1165</v>
      </c>
      <c r="D1121" s="79">
        <v>0</v>
      </c>
      <c r="E1121" s="79">
        <v>0</v>
      </c>
      <c r="F1121" s="79">
        <v>0</v>
      </c>
      <c r="G1121" s="79">
        <v>0</v>
      </c>
      <c r="H1121" s="79">
        <v>3240</v>
      </c>
      <c r="I1121" s="248"/>
      <c r="J1121" s="248">
        <f>700+80+400+1200+200+660</f>
        <v>3240</v>
      </c>
      <c r="K1121" s="96"/>
      <c r="L1121" s="97">
        <v>0.01</v>
      </c>
      <c r="M1121" s="97">
        <f t="shared" ref="M1121:P1121" si="1051">L1121</f>
        <v>0.01</v>
      </c>
      <c r="N1121" s="97">
        <f t="shared" si="1051"/>
        <v>0.01</v>
      </c>
      <c r="O1121" s="97">
        <f t="shared" si="1051"/>
        <v>0.01</v>
      </c>
      <c r="P1121" s="97">
        <f t="shared" si="1051"/>
        <v>0.01</v>
      </c>
      <c r="R1121" s="248">
        <f t="shared" si="1040"/>
        <v>3272.4</v>
      </c>
      <c r="S1121" s="248">
        <f t="shared" si="1025"/>
        <v>3305.1240000000003</v>
      </c>
      <c r="T1121" s="248">
        <f t="shared" si="1026"/>
        <v>3338.1752400000005</v>
      </c>
      <c r="U1121" s="248">
        <f t="shared" si="1027"/>
        <v>3371.5569924000006</v>
      </c>
      <c r="V1121" s="248">
        <f t="shared" si="1028"/>
        <v>3405.2725623240008</v>
      </c>
    </row>
    <row r="1122" spans="1:22" x14ac:dyDescent="0.2">
      <c r="A1122" s="350" t="s">
        <v>2023</v>
      </c>
      <c r="B1122" s="350"/>
      <c r="C1122" s="350"/>
      <c r="D1122" s="102">
        <f t="shared" ref="D1122:J1122" si="1052">SUM(D1110:D1121)</f>
        <v>0</v>
      </c>
      <c r="E1122" s="102">
        <f t="shared" si="1052"/>
        <v>0</v>
      </c>
      <c r="F1122" s="102">
        <f t="shared" si="1052"/>
        <v>0</v>
      </c>
      <c r="G1122" s="102">
        <f t="shared" si="1052"/>
        <v>768582.61</v>
      </c>
      <c r="H1122" s="102">
        <f t="shared" si="1052"/>
        <v>781350</v>
      </c>
      <c r="I1122" s="102">
        <f t="shared" si="1052"/>
        <v>798673</v>
      </c>
      <c r="J1122" s="102">
        <f t="shared" si="1052"/>
        <v>839165</v>
      </c>
      <c r="L1122" s="97"/>
      <c r="M1122" s="97"/>
      <c r="N1122" s="97"/>
      <c r="O1122" s="97"/>
      <c r="P1122" s="97"/>
      <c r="R1122" s="102">
        <f t="shared" ref="R1122:V1122" si="1053">SUM(R1110:R1121)</f>
        <v>847556.65</v>
      </c>
      <c r="S1122" s="102">
        <f t="shared" si="1053"/>
        <v>856032.21649999998</v>
      </c>
      <c r="T1122" s="102">
        <f t="shared" si="1053"/>
        <v>864592.53866499988</v>
      </c>
      <c r="U1122" s="102">
        <f t="shared" si="1053"/>
        <v>873238.46405164991</v>
      </c>
      <c r="V1122" s="102">
        <f t="shared" si="1053"/>
        <v>881970.84869216639</v>
      </c>
    </row>
    <row r="1123" spans="1:22" ht="15" x14ac:dyDescent="0.25">
      <c r="A1123" s="348" t="s">
        <v>2035</v>
      </c>
      <c r="B1123" s="348"/>
      <c r="C1123" s="348"/>
      <c r="I1123" s="248"/>
      <c r="J1123" s="248"/>
      <c r="K1123" s="96"/>
      <c r="L1123" s="97"/>
      <c r="M1123" s="97"/>
      <c r="N1123" s="97"/>
      <c r="O1123" s="97"/>
      <c r="P1123" s="97"/>
      <c r="R1123" s="248"/>
      <c r="S1123" s="248"/>
      <c r="T1123" s="248"/>
      <c r="U1123" s="248"/>
      <c r="V1123" s="248"/>
    </row>
    <row r="1124" spans="1:22" ht="15" x14ac:dyDescent="0.25">
      <c r="B1124" s="77" t="s">
        <v>2504</v>
      </c>
      <c r="C1124" s="77" t="s">
        <v>444</v>
      </c>
      <c r="D1124" s="79">
        <v>0</v>
      </c>
      <c r="E1124" s="79">
        <v>0</v>
      </c>
      <c r="F1124" s="79">
        <v>0</v>
      </c>
      <c r="G1124" s="79">
        <v>3595</v>
      </c>
      <c r="H1124" s="79">
        <v>0</v>
      </c>
      <c r="I1124" s="248"/>
      <c r="J1124" s="248"/>
      <c r="K1124" s="96"/>
      <c r="L1124" s="97">
        <v>0.01</v>
      </c>
      <c r="M1124" s="97">
        <f t="shared" ref="M1124:P1124" si="1054">L1124</f>
        <v>0.01</v>
      </c>
      <c r="N1124" s="97">
        <f t="shared" si="1054"/>
        <v>0.01</v>
      </c>
      <c r="O1124" s="97">
        <f t="shared" si="1054"/>
        <v>0.01</v>
      </c>
      <c r="P1124" s="97">
        <f t="shared" si="1054"/>
        <v>0.01</v>
      </c>
      <c r="R1124" s="248">
        <f>J1124*(1+L1124)</f>
        <v>0</v>
      </c>
      <c r="S1124" s="248">
        <f t="shared" si="1025"/>
        <v>0</v>
      </c>
      <c r="T1124" s="248">
        <f t="shared" si="1026"/>
        <v>0</v>
      </c>
      <c r="U1124" s="248">
        <f t="shared" si="1027"/>
        <v>0</v>
      </c>
      <c r="V1124" s="248">
        <f t="shared" si="1028"/>
        <v>0</v>
      </c>
    </row>
    <row r="1125" spans="1:22" ht="15" x14ac:dyDescent="0.25">
      <c r="B1125" s="77" t="s">
        <v>2292</v>
      </c>
      <c r="C1125" s="77" t="s">
        <v>446</v>
      </c>
      <c r="D1125" s="79">
        <v>0</v>
      </c>
      <c r="E1125" s="79">
        <v>0</v>
      </c>
      <c r="F1125" s="79">
        <v>0</v>
      </c>
      <c r="G1125" s="79">
        <v>75876.31</v>
      </c>
      <c r="H1125" s="79">
        <v>129910</v>
      </c>
      <c r="I1125" s="248">
        <v>129225</v>
      </c>
      <c r="J1125" s="248">
        <v>129910</v>
      </c>
      <c r="K1125" s="96"/>
      <c r="L1125" s="97">
        <v>0.01</v>
      </c>
      <c r="M1125" s="97">
        <f t="shared" ref="M1125:P1125" si="1055">L1125</f>
        <v>0.01</v>
      </c>
      <c r="N1125" s="97">
        <f t="shared" si="1055"/>
        <v>0.01</v>
      </c>
      <c r="O1125" s="97">
        <f t="shared" si="1055"/>
        <v>0.01</v>
      </c>
      <c r="P1125" s="97">
        <f t="shared" si="1055"/>
        <v>0.01</v>
      </c>
      <c r="R1125" s="248">
        <f>J1125*(1+L1125)</f>
        <v>131209.1</v>
      </c>
      <c r="S1125" s="248">
        <f t="shared" si="1025"/>
        <v>132521.19100000002</v>
      </c>
      <c r="T1125" s="248">
        <f t="shared" si="1026"/>
        <v>133846.40291000003</v>
      </c>
      <c r="U1125" s="248">
        <f t="shared" si="1027"/>
        <v>135184.86693910003</v>
      </c>
      <c r="V1125" s="248">
        <f t="shared" si="1028"/>
        <v>136536.71560849104</v>
      </c>
    </row>
    <row r="1126" spans="1:22" ht="15" x14ac:dyDescent="0.25">
      <c r="B1126" s="77" t="s">
        <v>2293</v>
      </c>
      <c r="C1126" s="77" t="s">
        <v>833</v>
      </c>
      <c r="D1126" s="79">
        <v>0</v>
      </c>
      <c r="E1126" s="79">
        <v>0</v>
      </c>
      <c r="F1126" s="79">
        <v>0</v>
      </c>
      <c r="G1126" s="79">
        <v>93750</v>
      </c>
      <c r="H1126" s="79">
        <v>105330</v>
      </c>
      <c r="I1126" s="248">
        <v>105330</v>
      </c>
      <c r="J1126" s="248">
        <v>112000</v>
      </c>
      <c r="K1126" s="96"/>
      <c r="L1126" s="97">
        <v>0.01</v>
      </c>
      <c r="M1126" s="97">
        <f t="shared" ref="M1126:P1126" si="1056">L1126</f>
        <v>0.01</v>
      </c>
      <c r="N1126" s="97">
        <f t="shared" si="1056"/>
        <v>0.01</v>
      </c>
      <c r="O1126" s="97">
        <f t="shared" si="1056"/>
        <v>0.01</v>
      </c>
      <c r="P1126" s="97">
        <f t="shared" si="1056"/>
        <v>0.01</v>
      </c>
      <c r="R1126" s="248">
        <f>J1126*(1+L1126)</f>
        <v>113120</v>
      </c>
      <c r="S1126" s="248">
        <f t="shared" si="1025"/>
        <v>114251.2</v>
      </c>
      <c r="T1126" s="248">
        <f t="shared" si="1026"/>
        <v>115393.712</v>
      </c>
      <c r="U1126" s="248">
        <f t="shared" si="1027"/>
        <v>116547.64912</v>
      </c>
      <c r="V1126" s="248">
        <f t="shared" si="1028"/>
        <v>117713.1256112</v>
      </c>
    </row>
    <row r="1127" spans="1:22" x14ac:dyDescent="0.2">
      <c r="A1127" s="350" t="s">
        <v>2036</v>
      </c>
      <c r="B1127" s="350"/>
      <c r="C1127" s="350"/>
      <c r="D1127" s="102">
        <f t="shared" ref="D1127:J1127" si="1057">SUM(D1124:D1126)</f>
        <v>0</v>
      </c>
      <c r="E1127" s="102">
        <f t="shared" si="1057"/>
        <v>0</v>
      </c>
      <c r="F1127" s="102">
        <f t="shared" si="1057"/>
        <v>0</v>
      </c>
      <c r="G1127" s="102">
        <f t="shared" si="1057"/>
        <v>173221.31</v>
      </c>
      <c r="H1127" s="102">
        <f t="shared" si="1057"/>
        <v>235240</v>
      </c>
      <c r="I1127" s="102">
        <f t="shared" si="1057"/>
        <v>234555</v>
      </c>
      <c r="J1127" s="102">
        <f t="shared" si="1057"/>
        <v>241910</v>
      </c>
      <c r="L1127" s="97"/>
      <c r="M1127" s="97"/>
      <c r="N1127" s="97"/>
      <c r="O1127" s="97"/>
      <c r="P1127" s="97"/>
      <c r="R1127" s="102">
        <f t="shared" ref="R1127:V1127" si="1058">SUM(R1124:R1126)</f>
        <v>244329.1</v>
      </c>
      <c r="S1127" s="102">
        <f t="shared" si="1058"/>
        <v>246772.391</v>
      </c>
      <c r="T1127" s="102">
        <f t="shared" si="1058"/>
        <v>249240.11491000003</v>
      </c>
      <c r="U1127" s="102">
        <f t="shared" si="1058"/>
        <v>251732.51605910005</v>
      </c>
      <c r="V1127" s="102">
        <f t="shared" si="1058"/>
        <v>254249.84121969104</v>
      </c>
    </row>
    <row r="1128" spans="1:22" ht="15" x14ac:dyDescent="0.25">
      <c r="A1128" s="348" t="s">
        <v>2037</v>
      </c>
      <c r="B1128" s="348"/>
      <c r="C1128" s="348"/>
      <c r="I1128" s="248"/>
      <c r="J1128" s="248"/>
      <c r="K1128" s="96"/>
      <c r="L1128" s="97"/>
      <c r="M1128" s="97"/>
      <c r="N1128" s="97"/>
      <c r="O1128" s="97"/>
      <c r="P1128" s="97"/>
      <c r="R1128" s="248"/>
      <c r="S1128" s="248"/>
      <c r="T1128" s="248"/>
      <c r="U1128" s="248"/>
      <c r="V1128" s="248"/>
    </row>
    <row r="1129" spans="1:22" ht="15" x14ac:dyDescent="0.25">
      <c r="B1129" s="77" t="s">
        <v>2294</v>
      </c>
      <c r="C1129" s="77" t="s">
        <v>759</v>
      </c>
      <c r="D1129" s="79">
        <v>0</v>
      </c>
      <c r="E1129" s="79">
        <v>0</v>
      </c>
      <c r="F1129" s="79">
        <v>0</v>
      </c>
      <c r="G1129" s="79">
        <v>400664.73</v>
      </c>
      <c r="H1129" s="79">
        <v>0</v>
      </c>
      <c r="I1129" s="248"/>
      <c r="J1129" s="248"/>
      <c r="K1129" s="96"/>
      <c r="L1129" s="97">
        <v>0.01</v>
      </c>
      <c r="M1129" s="97">
        <f t="shared" ref="M1129:P1129" si="1059">L1129</f>
        <v>0.01</v>
      </c>
      <c r="N1129" s="97">
        <f t="shared" si="1059"/>
        <v>0.01</v>
      </c>
      <c r="O1129" s="97">
        <f t="shared" si="1059"/>
        <v>0.01</v>
      </c>
      <c r="P1129" s="97">
        <f t="shared" si="1059"/>
        <v>0.01</v>
      </c>
      <c r="R1129" s="248">
        <f>J1129*(1+L1129)</f>
        <v>0</v>
      </c>
      <c r="S1129" s="248">
        <f t="shared" si="1025"/>
        <v>0</v>
      </c>
      <c r="T1129" s="248">
        <f t="shared" si="1026"/>
        <v>0</v>
      </c>
      <c r="U1129" s="248">
        <f t="shared" si="1027"/>
        <v>0</v>
      </c>
      <c r="V1129" s="248">
        <f t="shared" si="1028"/>
        <v>0</v>
      </c>
    </row>
    <row r="1130" spans="1:22" x14ac:dyDescent="0.2">
      <c r="A1130" s="350" t="s">
        <v>2038</v>
      </c>
      <c r="B1130" s="350"/>
      <c r="C1130" s="350"/>
      <c r="D1130" s="102">
        <f t="shared" ref="D1130:H1130" si="1060">SUM(D1129:D1129)</f>
        <v>0</v>
      </c>
      <c r="E1130" s="102">
        <f t="shared" si="1060"/>
        <v>0</v>
      </c>
      <c r="F1130" s="102">
        <f t="shared" si="1060"/>
        <v>0</v>
      </c>
      <c r="G1130" s="102">
        <f t="shared" si="1060"/>
        <v>400664.73</v>
      </c>
      <c r="H1130" s="102">
        <f t="shared" si="1060"/>
        <v>0</v>
      </c>
      <c r="I1130" s="102">
        <f t="shared" ref="I1130:J1130" si="1061">SUM(I1129:I1129)</f>
        <v>0</v>
      </c>
      <c r="J1130" s="102">
        <f t="shared" si="1061"/>
        <v>0</v>
      </c>
      <c r="K1130" s="96"/>
      <c r="L1130" s="97"/>
      <c r="M1130" s="97"/>
      <c r="N1130" s="97"/>
      <c r="O1130" s="97"/>
      <c r="P1130" s="97"/>
      <c r="R1130" s="102">
        <f t="shared" ref="R1130:V1130" si="1062">SUM(R1129:R1129)</f>
        <v>0</v>
      </c>
      <c r="S1130" s="102">
        <f t="shared" si="1062"/>
        <v>0</v>
      </c>
      <c r="T1130" s="102">
        <f t="shared" si="1062"/>
        <v>0</v>
      </c>
      <c r="U1130" s="102">
        <f t="shared" si="1062"/>
        <v>0</v>
      </c>
      <c r="V1130" s="102">
        <f t="shared" si="1062"/>
        <v>0</v>
      </c>
    </row>
    <row r="1131" spans="1:22" x14ac:dyDescent="0.2">
      <c r="A1131" s="352" t="s">
        <v>2295</v>
      </c>
      <c r="B1131" s="352"/>
      <c r="C1131" s="352"/>
      <c r="D1131" s="103">
        <f t="shared" ref="D1131:H1131" si="1063">D1094+D1103+D1108+D1122+D1127+D1130</f>
        <v>0</v>
      </c>
      <c r="E1131" s="103">
        <f t="shared" si="1063"/>
        <v>0</v>
      </c>
      <c r="F1131" s="103">
        <f t="shared" si="1063"/>
        <v>49707.369999999988</v>
      </c>
      <c r="G1131" s="103">
        <f t="shared" si="1063"/>
        <v>12333931.670000002</v>
      </c>
      <c r="H1131" s="103">
        <f t="shared" si="1063"/>
        <v>12441980</v>
      </c>
      <c r="I1131" s="103">
        <f t="shared" ref="I1131:J1131" si="1064">I1094+I1103+I1108+I1122+I1127+I1130</f>
        <v>12100212</v>
      </c>
      <c r="J1131" s="103">
        <f t="shared" si="1064"/>
        <v>13429512</v>
      </c>
      <c r="K1131" s="96"/>
      <c r="L1131" s="97"/>
      <c r="M1131" s="97"/>
      <c r="N1131" s="97"/>
      <c r="O1131" s="97"/>
      <c r="P1131" s="97"/>
      <c r="R1131" s="103">
        <f t="shared" ref="R1131:V1131" si="1065">R1094+R1103+R1108+R1122+R1127+R1130</f>
        <v>14000578.310000001</v>
      </c>
      <c r="S1131" s="103">
        <f t="shared" si="1065"/>
        <v>14599236.696100002</v>
      </c>
      <c r="T1131" s="103">
        <f t="shared" si="1065"/>
        <v>15226854.835901003</v>
      </c>
      <c r="U1131" s="103">
        <f t="shared" si="1065"/>
        <v>15884868.613907412</v>
      </c>
      <c r="V1131" s="103">
        <f t="shared" si="1065"/>
        <v>16574785.528605014</v>
      </c>
    </row>
    <row r="1132" spans="1:22" ht="15" x14ac:dyDescent="0.25">
      <c r="A1132" s="351" t="s">
        <v>1126</v>
      </c>
      <c r="B1132" s="351"/>
      <c r="C1132" s="351"/>
      <c r="I1132" s="248"/>
      <c r="J1132" s="248"/>
      <c r="K1132" s="96"/>
      <c r="L1132" s="97"/>
      <c r="M1132" s="97"/>
      <c r="N1132" s="97"/>
      <c r="O1132" s="97"/>
      <c r="P1132" s="97"/>
      <c r="R1132" s="248"/>
      <c r="S1132" s="248"/>
      <c r="T1132" s="248"/>
      <c r="U1132" s="248"/>
      <c r="V1132" s="248"/>
    </row>
    <row r="1133" spans="1:22" ht="15" x14ac:dyDescent="0.25">
      <c r="A1133" s="348" t="s">
        <v>2024</v>
      </c>
      <c r="B1133" s="348"/>
      <c r="C1133" s="348"/>
      <c r="I1133" s="248"/>
      <c r="J1133" s="248"/>
      <c r="K1133" s="96"/>
      <c r="L1133" s="97"/>
      <c r="M1133" s="97"/>
      <c r="N1133" s="97"/>
      <c r="O1133" s="97"/>
      <c r="P1133" s="97"/>
      <c r="R1133" s="248"/>
      <c r="S1133" s="248"/>
      <c r="T1133" s="248"/>
      <c r="U1133" s="248"/>
      <c r="V1133" s="248"/>
    </row>
    <row r="1134" spans="1:22" ht="15" x14ac:dyDescent="0.25">
      <c r="B1134" s="77" t="s">
        <v>2107</v>
      </c>
      <c r="C1134" s="77" t="s">
        <v>1883</v>
      </c>
      <c r="D1134" s="79">
        <v>0</v>
      </c>
      <c r="E1134" s="79">
        <v>0</v>
      </c>
      <c r="F1134" s="79">
        <v>98578.55</v>
      </c>
      <c r="G1134" s="79">
        <v>0</v>
      </c>
      <c r="H1134" s="79">
        <v>0</v>
      </c>
      <c r="I1134" s="248"/>
      <c r="J1134" s="248"/>
      <c r="K1134" s="96"/>
      <c r="L1134" s="97"/>
      <c r="M1134" s="97"/>
      <c r="N1134" s="97"/>
      <c r="O1134" s="97"/>
      <c r="P1134" s="97"/>
      <c r="R1134" s="248"/>
      <c r="S1134" s="248"/>
      <c r="T1134" s="248"/>
      <c r="U1134" s="248"/>
      <c r="V1134" s="248"/>
    </row>
    <row r="1135" spans="1:22" ht="15" x14ac:dyDescent="0.25">
      <c r="B1135" s="77" t="s">
        <v>1127</v>
      </c>
      <c r="C1135" s="77" t="s">
        <v>286</v>
      </c>
      <c r="D1135" s="79">
        <v>3320527.83</v>
      </c>
      <c r="E1135" s="79">
        <v>3595837.05</v>
      </c>
      <c r="F1135" s="79">
        <v>3070713.73</v>
      </c>
      <c r="G1135" s="79">
        <v>0</v>
      </c>
      <c r="H1135" s="79">
        <v>0</v>
      </c>
      <c r="I1135" s="248"/>
      <c r="J1135" s="248"/>
      <c r="K1135" s="96"/>
      <c r="L1135" s="97"/>
      <c r="M1135" s="97"/>
      <c r="N1135" s="97"/>
      <c r="O1135" s="97"/>
      <c r="P1135" s="97"/>
      <c r="R1135" s="248"/>
      <c r="S1135" s="248"/>
      <c r="T1135" s="248"/>
      <c r="U1135" s="248"/>
      <c r="V1135" s="248"/>
    </row>
    <row r="1136" spans="1:22" ht="15" x14ac:dyDescent="0.25">
      <c r="B1136" s="77" t="s">
        <v>1128</v>
      </c>
      <c r="C1136" s="77" t="s">
        <v>292</v>
      </c>
      <c r="D1136" s="79">
        <v>76964.960000000006</v>
      </c>
      <c r="E1136" s="79">
        <v>75159.600000000006</v>
      </c>
      <c r="F1136" s="79">
        <v>60065.42</v>
      </c>
      <c r="G1136" s="79">
        <v>0</v>
      </c>
      <c r="H1136" s="79">
        <v>0</v>
      </c>
      <c r="I1136" s="248"/>
      <c r="J1136" s="248"/>
      <c r="K1136" s="96"/>
      <c r="L1136" s="97"/>
      <c r="M1136" s="97"/>
      <c r="N1136" s="97"/>
      <c r="O1136" s="97"/>
      <c r="P1136" s="97"/>
      <c r="R1136" s="248"/>
      <c r="S1136" s="248"/>
      <c r="T1136" s="248"/>
      <c r="U1136" s="248"/>
      <c r="V1136" s="248"/>
    </row>
    <row r="1137" spans="2:22" ht="15" x14ac:dyDescent="0.25">
      <c r="B1137" s="77" t="s">
        <v>1129</v>
      </c>
      <c r="C1137" s="77" t="s">
        <v>921</v>
      </c>
      <c r="D1137" s="79">
        <v>17982.86</v>
      </c>
      <c r="E1137" s="79">
        <v>17382.86</v>
      </c>
      <c r="F1137" s="79">
        <v>17400</v>
      </c>
      <c r="G1137" s="79">
        <v>0</v>
      </c>
      <c r="H1137" s="79">
        <v>0</v>
      </c>
      <c r="I1137" s="248"/>
      <c r="J1137" s="248"/>
      <c r="K1137" s="96"/>
      <c r="L1137" s="97"/>
      <c r="M1137" s="97"/>
      <c r="N1137" s="97"/>
      <c r="O1137" s="97"/>
      <c r="P1137" s="97"/>
      <c r="R1137" s="248"/>
      <c r="S1137" s="248"/>
      <c r="T1137" s="248"/>
      <c r="U1137" s="248"/>
      <c r="V1137" s="248"/>
    </row>
    <row r="1138" spans="2:22" ht="15" x14ac:dyDescent="0.25">
      <c r="B1138" s="77" t="s">
        <v>1130</v>
      </c>
      <c r="C1138" s="77" t="s">
        <v>1048</v>
      </c>
      <c r="D1138" s="79">
        <v>303.33999999999997</v>
      </c>
      <c r="E1138" s="79">
        <v>46.16</v>
      </c>
      <c r="F1138" s="79">
        <v>0</v>
      </c>
      <c r="G1138" s="79">
        <v>0</v>
      </c>
      <c r="H1138" s="79">
        <v>0</v>
      </c>
      <c r="I1138" s="248"/>
      <c r="J1138" s="248"/>
      <c r="L1138" s="97"/>
      <c r="M1138" s="97"/>
      <c r="N1138" s="97"/>
      <c r="O1138" s="97"/>
      <c r="P1138" s="97"/>
      <c r="R1138" s="248"/>
      <c r="S1138" s="248"/>
      <c r="T1138" s="248"/>
      <c r="U1138" s="248"/>
      <c r="V1138" s="248"/>
    </row>
    <row r="1139" spans="2:22" ht="15" x14ac:dyDescent="0.25">
      <c r="B1139" s="77" t="s">
        <v>1131</v>
      </c>
      <c r="C1139" s="77" t="s">
        <v>713</v>
      </c>
      <c r="D1139" s="79">
        <v>53481.43</v>
      </c>
      <c r="E1139" s="79">
        <v>47025.71</v>
      </c>
      <c r="F1139" s="79">
        <v>43032.14</v>
      </c>
      <c r="G1139" s="79">
        <v>0</v>
      </c>
      <c r="H1139" s="79">
        <v>0</v>
      </c>
      <c r="I1139" s="248"/>
      <c r="J1139" s="248"/>
      <c r="K1139" s="96"/>
      <c r="L1139" s="97"/>
      <c r="M1139" s="97"/>
      <c r="N1139" s="97"/>
      <c r="O1139" s="97"/>
      <c r="P1139" s="97"/>
      <c r="R1139" s="248"/>
      <c r="S1139" s="248"/>
      <c r="T1139" s="248"/>
      <c r="U1139" s="248"/>
      <c r="V1139" s="248"/>
    </row>
    <row r="1140" spans="2:22" ht="15" x14ac:dyDescent="0.25">
      <c r="B1140" s="77" t="s">
        <v>1132</v>
      </c>
      <c r="C1140" s="77" t="s">
        <v>968</v>
      </c>
      <c r="D1140" s="79">
        <v>3629.37</v>
      </c>
      <c r="E1140" s="79">
        <v>7285.11</v>
      </c>
      <c r="F1140" s="79">
        <v>11024.91</v>
      </c>
      <c r="G1140" s="79">
        <v>0</v>
      </c>
      <c r="H1140" s="79">
        <v>0</v>
      </c>
      <c r="I1140" s="248"/>
      <c r="J1140" s="248"/>
      <c r="K1140" s="96"/>
      <c r="L1140" s="97"/>
      <c r="M1140" s="97"/>
      <c r="N1140" s="97"/>
      <c r="O1140" s="97"/>
      <c r="P1140" s="97"/>
      <c r="R1140" s="248"/>
      <c r="S1140" s="248"/>
      <c r="T1140" s="248"/>
      <c r="U1140" s="248"/>
      <c r="V1140" s="248"/>
    </row>
    <row r="1141" spans="2:22" ht="15" x14ac:dyDescent="0.25">
      <c r="B1141" s="77" t="s">
        <v>1134</v>
      </c>
      <c r="C1141" s="77" t="s">
        <v>298</v>
      </c>
      <c r="D1141" s="79">
        <v>29844.68</v>
      </c>
      <c r="E1141" s="79">
        <v>24700.74</v>
      </c>
      <c r="F1141" s="79">
        <v>22486.67</v>
      </c>
      <c r="G1141" s="79">
        <v>0</v>
      </c>
      <c r="H1141" s="79">
        <v>0</v>
      </c>
      <c r="I1141" s="248"/>
      <c r="J1141" s="248"/>
      <c r="K1141" s="96"/>
      <c r="L1141" s="97"/>
      <c r="M1141" s="97"/>
      <c r="N1141" s="97"/>
      <c r="O1141" s="97"/>
      <c r="P1141" s="97"/>
      <c r="R1141" s="248"/>
      <c r="S1141" s="248"/>
      <c r="T1141" s="248"/>
      <c r="U1141" s="248"/>
      <c r="V1141" s="248"/>
    </row>
    <row r="1142" spans="2:22" ht="15" x14ac:dyDescent="0.25">
      <c r="B1142" s="77" t="s">
        <v>1135</v>
      </c>
      <c r="C1142" s="77" t="s">
        <v>300</v>
      </c>
      <c r="D1142" s="79">
        <v>290018.12</v>
      </c>
      <c r="E1142" s="79">
        <v>241589.71</v>
      </c>
      <c r="F1142" s="79">
        <v>249976.89</v>
      </c>
      <c r="G1142" s="79">
        <v>0</v>
      </c>
      <c r="H1142" s="79">
        <v>0</v>
      </c>
      <c r="I1142" s="248"/>
      <c r="J1142" s="248"/>
      <c r="L1142" s="97"/>
      <c r="M1142" s="97"/>
      <c r="N1142" s="97"/>
      <c r="O1142" s="97"/>
      <c r="P1142" s="97"/>
      <c r="R1142" s="248"/>
      <c r="S1142" s="248"/>
      <c r="T1142" s="248"/>
      <c r="U1142" s="248"/>
      <c r="V1142" s="248"/>
    </row>
    <row r="1143" spans="2:22" ht="15" x14ac:dyDescent="0.25">
      <c r="B1143" s="77" t="s">
        <v>2296</v>
      </c>
      <c r="C1143" s="77" t="s">
        <v>1772</v>
      </c>
      <c r="D1143" s="79">
        <v>0</v>
      </c>
      <c r="E1143" s="79">
        <v>-5355.59</v>
      </c>
      <c r="F1143" s="79">
        <v>0</v>
      </c>
      <c r="G1143" s="79">
        <v>0</v>
      </c>
      <c r="H1143" s="79">
        <v>0</v>
      </c>
      <c r="I1143" s="248"/>
      <c r="J1143" s="248"/>
      <c r="K1143" s="96"/>
      <c r="L1143" s="97"/>
      <c r="M1143" s="97"/>
      <c r="N1143" s="97"/>
      <c r="O1143" s="97"/>
      <c r="P1143" s="97"/>
      <c r="R1143" s="248"/>
      <c r="S1143" s="248"/>
      <c r="T1143" s="248"/>
      <c r="U1143" s="248"/>
      <c r="V1143" s="248"/>
    </row>
    <row r="1144" spans="2:22" ht="25.5" x14ac:dyDescent="0.25">
      <c r="B1144" s="77" t="s">
        <v>1137</v>
      </c>
      <c r="C1144" s="77" t="s">
        <v>302</v>
      </c>
      <c r="D1144" s="79">
        <v>5681.02</v>
      </c>
      <c r="E1144" s="79">
        <v>11547.66</v>
      </c>
      <c r="F1144" s="79">
        <v>5886.87</v>
      </c>
      <c r="G1144" s="79">
        <v>0</v>
      </c>
      <c r="H1144" s="79">
        <v>0</v>
      </c>
      <c r="I1144" s="248"/>
      <c r="J1144" s="248"/>
      <c r="K1144" s="96"/>
      <c r="L1144" s="97"/>
      <c r="M1144" s="97"/>
      <c r="N1144" s="97"/>
      <c r="O1144" s="97"/>
      <c r="P1144" s="97"/>
      <c r="R1144" s="248"/>
      <c r="S1144" s="248"/>
      <c r="T1144" s="248"/>
      <c r="U1144" s="248"/>
      <c r="V1144" s="248"/>
    </row>
    <row r="1145" spans="2:22" ht="25.5" x14ac:dyDescent="0.25">
      <c r="B1145" s="77" t="s">
        <v>1138</v>
      </c>
      <c r="C1145" s="77" t="s">
        <v>304</v>
      </c>
      <c r="D1145" s="79">
        <v>17567.71</v>
      </c>
      <c r="E1145" s="79">
        <v>12336.67</v>
      </c>
      <c r="F1145" s="79">
        <v>15232.35</v>
      </c>
      <c r="G1145" s="79">
        <v>0</v>
      </c>
      <c r="H1145" s="79">
        <v>0</v>
      </c>
      <c r="I1145" s="248"/>
      <c r="J1145" s="248"/>
      <c r="K1145" s="96"/>
      <c r="L1145" s="97"/>
      <c r="M1145" s="97"/>
      <c r="N1145" s="97"/>
      <c r="O1145" s="97"/>
      <c r="P1145" s="97"/>
      <c r="R1145" s="248"/>
      <c r="S1145" s="248"/>
      <c r="T1145" s="248"/>
      <c r="U1145" s="248"/>
      <c r="V1145" s="248"/>
    </row>
    <row r="1146" spans="2:22" ht="25.5" x14ac:dyDescent="0.25">
      <c r="B1146" s="77" t="s">
        <v>1139</v>
      </c>
      <c r="C1146" s="77" t="s">
        <v>306</v>
      </c>
      <c r="D1146" s="79">
        <v>422295.26</v>
      </c>
      <c r="E1146" s="79">
        <v>453645.89</v>
      </c>
      <c r="F1146" s="79">
        <v>300787.99</v>
      </c>
      <c r="G1146" s="79">
        <v>0</v>
      </c>
      <c r="H1146" s="79">
        <v>0</v>
      </c>
      <c r="I1146" s="248"/>
      <c r="J1146" s="248"/>
      <c r="L1146" s="97"/>
      <c r="M1146" s="97"/>
      <c r="N1146" s="97"/>
      <c r="O1146" s="97"/>
      <c r="P1146" s="97"/>
      <c r="R1146" s="248"/>
      <c r="S1146" s="248"/>
      <c r="T1146" s="248"/>
      <c r="U1146" s="248"/>
      <c r="V1146" s="248"/>
    </row>
    <row r="1147" spans="2:22" ht="25.5" x14ac:dyDescent="0.25">
      <c r="B1147" s="77" t="s">
        <v>1984</v>
      </c>
      <c r="C1147" s="77" t="s">
        <v>1865</v>
      </c>
      <c r="D1147" s="79">
        <v>21083.38</v>
      </c>
      <c r="E1147" s="79">
        <v>10117.27</v>
      </c>
      <c r="F1147" s="79">
        <v>57476.82</v>
      </c>
      <c r="G1147" s="79">
        <v>0</v>
      </c>
      <c r="H1147" s="79">
        <v>0</v>
      </c>
      <c r="I1147" s="248"/>
      <c r="J1147" s="248"/>
      <c r="L1147" s="97"/>
      <c r="M1147" s="97"/>
      <c r="N1147" s="97"/>
      <c r="O1147" s="97"/>
      <c r="P1147" s="97"/>
      <c r="R1147" s="248"/>
      <c r="S1147" s="248"/>
      <c r="T1147" s="248"/>
      <c r="U1147" s="248"/>
      <c r="V1147" s="248"/>
    </row>
    <row r="1148" spans="2:22" ht="25.5" x14ac:dyDescent="0.25">
      <c r="B1148" s="77" t="s">
        <v>1140</v>
      </c>
      <c r="C1148" s="77" t="s">
        <v>308</v>
      </c>
      <c r="D1148" s="79">
        <v>13159.73</v>
      </c>
      <c r="E1148" s="79">
        <v>14325.93</v>
      </c>
      <c r="F1148" s="79">
        <v>11336.74</v>
      </c>
      <c r="G1148" s="79">
        <v>0</v>
      </c>
      <c r="H1148" s="79">
        <v>0</v>
      </c>
      <c r="I1148" s="248"/>
      <c r="J1148" s="248"/>
      <c r="K1148" s="96"/>
      <c r="L1148" s="97"/>
      <c r="M1148" s="97"/>
      <c r="N1148" s="97"/>
      <c r="O1148" s="97"/>
      <c r="P1148" s="97"/>
      <c r="R1148" s="248"/>
      <c r="S1148" s="248"/>
      <c r="T1148" s="248"/>
      <c r="U1148" s="248"/>
      <c r="V1148" s="248"/>
    </row>
    <row r="1149" spans="2:22" ht="15" x14ac:dyDescent="0.25">
      <c r="B1149" s="77" t="s">
        <v>1141</v>
      </c>
      <c r="C1149" s="77" t="s">
        <v>1897</v>
      </c>
      <c r="D1149" s="79">
        <v>3441.86</v>
      </c>
      <c r="E1149" s="79">
        <v>-3420.75</v>
      </c>
      <c r="F1149" s="79">
        <v>0</v>
      </c>
      <c r="G1149" s="79">
        <v>0</v>
      </c>
      <c r="H1149" s="79">
        <v>0</v>
      </c>
      <c r="I1149" s="248"/>
      <c r="J1149" s="248"/>
      <c r="K1149" s="96"/>
      <c r="L1149" s="97"/>
      <c r="M1149" s="97"/>
      <c r="N1149" s="97"/>
      <c r="O1149" s="97"/>
      <c r="P1149" s="97"/>
      <c r="R1149" s="248"/>
      <c r="S1149" s="248"/>
      <c r="T1149" s="248"/>
      <c r="U1149" s="248"/>
      <c r="V1149" s="248"/>
    </row>
    <row r="1150" spans="2:22" ht="15" x14ac:dyDescent="0.25">
      <c r="B1150" s="77" t="s">
        <v>1142</v>
      </c>
      <c r="C1150" s="77" t="s">
        <v>1899</v>
      </c>
      <c r="D1150" s="79">
        <v>347429.52</v>
      </c>
      <c r="E1150" s="79">
        <v>366802.87</v>
      </c>
      <c r="F1150" s="79">
        <v>513223.21</v>
      </c>
      <c r="G1150" s="79">
        <v>0</v>
      </c>
      <c r="H1150" s="79">
        <v>0</v>
      </c>
      <c r="I1150" s="248"/>
      <c r="J1150" s="248"/>
      <c r="K1150" s="96"/>
      <c r="L1150" s="97"/>
      <c r="M1150" s="97"/>
      <c r="N1150" s="97"/>
      <c r="O1150" s="97"/>
      <c r="P1150" s="97"/>
      <c r="R1150" s="248"/>
      <c r="S1150" s="248"/>
      <c r="T1150" s="248"/>
      <c r="U1150" s="248"/>
      <c r="V1150" s="248"/>
    </row>
    <row r="1151" spans="2:22" ht="15" x14ac:dyDescent="0.25">
      <c r="B1151" s="77" t="s">
        <v>1143</v>
      </c>
      <c r="C1151" s="77" t="s">
        <v>312</v>
      </c>
      <c r="D1151" s="79">
        <v>1580</v>
      </c>
      <c r="E1151" s="79">
        <v>1823</v>
      </c>
      <c r="F1151" s="79">
        <v>1041</v>
      </c>
      <c r="G1151" s="79">
        <v>0</v>
      </c>
      <c r="H1151" s="79">
        <v>0</v>
      </c>
      <c r="I1151" s="248"/>
      <c r="J1151" s="248"/>
      <c r="K1151" s="96"/>
      <c r="L1151" s="97"/>
      <c r="M1151" s="97"/>
      <c r="N1151" s="97"/>
      <c r="O1151" s="97"/>
      <c r="P1151" s="97"/>
      <c r="R1151" s="248"/>
      <c r="S1151" s="248"/>
      <c r="T1151" s="248"/>
      <c r="U1151" s="248"/>
      <c r="V1151" s="248"/>
    </row>
    <row r="1152" spans="2:22" ht="15" x14ac:dyDescent="0.25">
      <c r="B1152" s="77" t="s">
        <v>1144</v>
      </c>
      <c r="C1152" s="77" t="s">
        <v>314</v>
      </c>
      <c r="D1152" s="79">
        <v>59148.45</v>
      </c>
      <c r="E1152" s="79">
        <v>47102.78</v>
      </c>
      <c r="F1152" s="79">
        <v>40725.46</v>
      </c>
      <c r="G1152" s="79">
        <v>0</v>
      </c>
      <c r="H1152" s="79">
        <v>0</v>
      </c>
      <c r="I1152" s="248"/>
      <c r="J1152" s="248"/>
      <c r="K1152" s="96"/>
      <c r="L1152" s="97"/>
      <c r="M1152" s="97"/>
      <c r="N1152" s="97"/>
      <c r="O1152" s="97"/>
      <c r="P1152" s="97"/>
      <c r="R1152" s="248"/>
      <c r="S1152" s="248"/>
      <c r="T1152" s="248"/>
      <c r="U1152" s="248"/>
      <c r="V1152" s="248"/>
    </row>
    <row r="1153" spans="1:22" ht="15" x14ac:dyDescent="0.25">
      <c r="B1153" s="77" t="s">
        <v>1145</v>
      </c>
      <c r="C1153" s="77" t="s">
        <v>316</v>
      </c>
      <c r="D1153" s="79">
        <v>631.57000000000005</v>
      </c>
      <c r="E1153" s="79">
        <v>7469.18</v>
      </c>
      <c r="F1153" s="79">
        <v>14076.39</v>
      </c>
      <c r="G1153" s="79">
        <v>0</v>
      </c>
      <c r="H1153" s="79">
        <v>0</v>
      </c>
      <c r="I1153" s="248"/>
      <c r="J1153" s="248"/>
      <c r="K1153" s="96"/>
      <c r="L1153" s="97"/>
      <c r="M1153" s="97"/>
      <c r="N1153" s="97"/>
      <c r="O1153" s="97"/>
      <c r="P1153" s="97"/>
      <c r="R1153" s="248"/>
      <c r="S1153" s="248"/>
      <c r="T1153" s="248"/>
      <c r="U1153" s="248"/>
      <c r="V1153" s="248"/>
    </row>
    <row r="1154" spans="1:22" ht="15" x14ac:dyDescent="0.25">
      <c r="B1154" s="77" t="s">
        <v>1146</v>
      </c>
      <c r="C1154" s="77" t="s">
        <v>2026</v>
      </c>
      <c r="D1154" s="79">
        <v>52754.68</v>
      </c>
      <c r="E1154" s="79">
        <v>55354.74</v>
      </c>
      <c r="F1154" s="79">
        <v>52409.64</v>
      </c>
      <c r="G1154" s="79">
        <v>0</v>
      </c>
      <c r="H1154" s="79">
        <v>0</v>
      </c>
      <c r="I1154" s="248"/>
      <c r="J1154" s="248"/>
      <c r="K1154" s="96"/>
      <c r="L1154" s="97"/>
      <c r="M1154" s="97"/>
      <c r="N1154" s="97"/>
      <c r="O1154" s="97"/>
      <c r="P1154" s="97"/>
      <c r="R1154" s="248"/>
      <c r="S1154" s="248"/>
      <c r="T1154" s="248"/>
      <c r="U1154" s="248"/>
      <c r="V1154" s="248"/>
    </row>
    <row r="1155" spans="1:22" ht="15" x14ac:dyDescent="0.25">
      <c r="B1155" s="77" t="s">
        <v>1147</v>
      </c>
      <c r="C1155" s="77" t="s">
        <v>321</v>
      </c>
      <c r="D1155" s="79">
        <v>6194.47</v>
      </c>
      <c r="E1155" s="79">
        <v>6436.89</v>
      </c>
      <c r="F1155" s="79">
        <v>6911.92</v>
      </c>
      <c r="G1155" s="79">
        <v>0</v>
      </c>
      <c r="H1155" s="79">
        <v>0</v>
      </c>
      <c r="I1155" s="248"/>
      <c r="J1155" s="248"/>
      <c r="K1155" s="96"/>
      <c r="L1155" s="97"/>
      <c r="M1155" s="97"/>
      <c r="N1155" s="97"/>
      <c r="O1155" s="97"/>
      <c r="P1155" s="97"/>
      <c r="R1155" s="248"/>
      <c r="S1155" s="248"/>
      <c r="T1155" s="248"/>
      <c r="U1155" s="248"/>
      <c r="V1155" s="248"/>
    </row>
    <row r="1156" spans="1:22" ht="15" x14ac:dyDescent="0.25">
      <c r="B1156" s="77" t="s">
        <v>1148</v>
      </c>
      <c r="C1156" s="77" t="s">
        <v>323</v>
      </c>
      <c r="D1156" s="79">
        <v>0</v>
      </c>
      <c r="E1156" s="79">
        <v>0</v>
      </c>
      <c r="F1156" s="79">
        <v>5087.8999999999996</v>
      </c>
      <c r="G1156" s="79">
        <v>0</v>
      </c>
      <c r="H1156" s="79">
        <v>0</v>
      </c>
      <c r="I1156" s="248"/>
      <c r="J1156" s="248"/>
      <c r="K1156" s="96"/>
      <c r="L1156" s="97"/>
      <c r="M1156" s="97"/>
      <c r="N1156" s="97"/>
      <c r="O1156" s="97"/>
      <c r="P1156" s="97"/>
      <c r="R1156" s="248"/>
      <c r="S1156" s="248"/>
      <c r="T1156" s="248"/>
      <c r="U1156" s="248"/>
      <c r="V1156" s="248"/>
    </row>
    <row r="1157" spans="1:22" ht="15" x14ac:dyDescent="0.25">
      <c r="B1157" s="77" t="s">
        <v>1149</v>
      </c>
      <c r="C1157" s="77" t="s">
        <v>325</v>
      </c>
      <c r="D1157" s="79">
        <v>21750</v>
      </c>
      <c r="E1157" s="79">
        <v>26750</v>
      </c>
      <c r="F1157" s="79">
        <v>23000</v>
      </c>
      <c r="G1157" s="79">
        <v>0</v>
      </c>
      <c r="H1157" s="79">
        <v>0</v>
      </c>
      <c r="I1157" s="248"/>
      <c r="J1157" s="248"/>
      <c r="K1157" s="96"/>
      <c r="L1157" s="97"/>
      <c r="M1157" s="97"/>
      <c r="N1157" s="97"/>
      <c r="O1157" s="97"/>
      <c r="P1157" s="97"/>
      <c r="R1157" s="248"/>
      <c r="S1157" s="248"/>
      <c r="T1157" s="248"/>
      <c r="U1157" s="248"/>
      <c r="V1157" s="248"/>
    </row>
    <row r="1158" spans="1:22" ht="15" x14ac:dyDescent="0.25">
      <c r="B1158" s="77" t="s">
        <v>1150</v>
      </c>
      <c r="C1158" s="77" t="s">
        <v>327</v>
      </c>
      <c r="D1158" s="79">
        <v>0</v>
      </c>
      <c r="E1158" s="79">
        <v>164.4</v>
      </c>
      <c r="F1158" s="79">
        <v>15391.45</v>
      </c>
      <c r="G1158" s="79">
        <v>0</v>
      </c>
      <c r="H1158" s="79">
        <v>0</v>
      </c>
      <c r="I1158" s="248"/>
      <c r="J1158" s="248"/>
      <c r="K1158" s="96"/>
      <c r="L1158" s="97"/>
      <c r="M1158" s="97"/>
      <c r="N1158" s="97"/>
      <c r="O1158" s="97"/>
      <c r="P1158" s="97"/>
      <c r="R1158" s="248"/>
      <c r="S1158" s="248"/>
      <c r="T1158" s="248"/>
      <c r="U1158" s="248"/>
      <c r="V1158" s="248"/>
    </row>
    <row r="1159" spans="1:22" x14ac:dyDescent="0.2">
      <c r="A1159" s="350" t="s">
        <v>2027</v>
      </c>
      <c r="B1159" s="350"/>
      <c r="C1159" s="350"/>
      <c r="D1159" s="102">
        <f t="shared" ref="D1159:J1159" si="1066">SUM(D1134:D1158)</f>
        <v>4765470.24</v>
      </c>
      <c r="E1159" s="102">
        <f t="shared" si="1066"/>
        <v>5014127.88</v>
      </c>
      <c r="F1159" s="102">
        <f t="shared" si="1066"/>
        <v>4635866.0500000007</v>
      </c>
      <c r="G1159" s="102">
        <f t="shared" si="1066"/>
        <v>0</v>
      </c>
      <c r="H1159" s="102">
        <f t="shared" si="1066"/>
        <v>0</v>
      </c>
      <c r="I1159" s="102">
        <f t="shared" si="1066"/>
        <v>0</v>
      </c>
      <c r="J1159" s="102">
        <f t="shared" si="1066"/>
        <v>0</v>
      </c>
      <c r="K1159" s="96"/>
      <c r="L1159" s="97"/>
      <c r="M1159" s="97"/>
      <c r="N1159" s="97"/>
      <c r="O1159" s="97"/>
      <c r="P1159" s="97"/>
      <c r="R1159" s="102"/>
      <c r="S1159" s="102"/>
      <c r="T1159" s="102"/>
      <c r="U1159" s="102"/>
      <c r="V1159" s="102"/>
    </row>
    <row r="1160" spans="1:22" ht="15" x14ac:dyDescent="0.25">
      <c r="A1160" s="348" t="s">
        <v>2020</v>
      </c>
      <c r="B1160" s="348"/>
      <c r="C1160" s="348"/>
      <c r="I1160" s="248"/>
      <c r="J1160" s="248"/>
      <c r="K1160" s="96"/>
      <c r="L1160" s="97"/>
      <c r="M1160" s="97"/>
      <c r="N1160" s="97"/>
      <c r="O1160" s="97"/>
      <c r="P1160" s="97"/>
      <c r="R1160" s="248"/>
      <c r="S1160" s="248"/>
      <c r="T1160" s="248"/>
      <c r="U1160" s="248"/>
      <c r="V1160" s="248"/>
    </row>
    <row r="1161" spans="1:22" ht="15" x14ac:dyDescent="0.25">
      <c r="B1161" s="77" t="s">
        <v>1151</v>
      </c>
      <c r="C1161" s="77" t="s">
        <v>262</v>
      </c>
      <c r="D1161" s="79">
        <v>948.17</v>
      </c>
      <c r="E1161" s="79">
        <v>452.99</v>
      </c>
      <c r="F1161" s="79">
        <v>621.23</v>
      </c>
      <c r="G1161" s="79">
        <v>0</v>
      </c>
      <c r="H1161" s="79">
        <v>0</v>
      </c>
      <c r="I1161" s="248"/>
      <c r="J1161" s="248"/>
      <c r="K1161" s="96"/>
      <c r="L1161" s="97"/>
      <c r="M1161" s="97"/>
      <c r="N1161" s="97"/>
      <c r="O1161" s="97"/>
      <c r="P1161" s="97"/>
      <c r="R1161" s="248"/>
      <c r="S1161" s="248"/>
      <c r="T1161" s="248"/>
      <c r="U1161" s="248"/>
      <c r="V1161" s="248"/>
    </row>
    <row r="1162" spans="1:22" ht="15" x14ac:dyDescent="0.25">
      <c r="B1162" s="77" t="s">
        <v>1152</v>
      </c>
      <c r="C1162" s="77" t="s">
        <v>420</v>
      </c>
      <c r="D1162" s="79">
        <v>25538.14</v>
      </c>
      <c r="E1162" s="79">
        <v>19505.03</v>
      </c>
      <c r="F1162" s="79">
        <v>17884.919999999998</v>
      </c>
      <c r="G1162" s="79">
        <v>0</v>
      </c>
      <c r="H1162" s="79">
        <v>0</v>
      </c>
      <c r="I1162" s="248"/>
      <c r="J1162" s="248"/>
      <c r="K1162" s="96"/>
      <c r="L1162" s="97"/>
      <c r="M1162" s="97"/>
      <c r="N1162" s="97"/>
      <c r="O1162" s="97"/>
      <c r="P1162" s="97"/>
      <c r="R1162" s="248"/>
      <c r="S1162" s="248"/>
      <c r="T1162" s="248"/>
      <c r="U1162" s="248"/>
      <c r="V1162" s="248"/>
    </row>
    <row r="1163" spans="1:22" ht="15" x14ac:dyDescent="0.25">
      <c r="B1163" s="77" t="s">
        <v>1153</v>
      </c>
      <c r="C1163" s="77" t="s">
        <v>422</v>
      </c>
      <c r="D1163" s="79">
        <v>76510.83</v>
      </c>
      <c r="E1163" s="79">
        <v>61318.86</v>
      </c>
      <c r="F1163" s="79">
        <v>77918.23</v>
      </c>
      <c r="G1163" s="79">
        <v>0</v>
      </c>
      <c r="H1163" s="79">
        <v>0</v>
      </c>
      <c r="I1163" s="248"/>
      <c r="J1163" s="248"/>
      <c r="K1163" s="96"/>
      <c r="L1163" s="97"/>
      <c r="M1163" s="97"/>
      <c r="N1163" s="97"/>
      <c r="O1163" s="97"/>
      <c r="P1163" s="97"/>
      <c r="R1163" s="248"/>
      <c r="S1163" s="248"/>
      <c r="T1163" s="248"/>
      <c r="U1163" s="248"/>
      <c r="V1163" s="248"/>
    </row>
    <row r="1164" spans="1:22" ht="15" x14ac:dyDescent="0.25">
      <c r="B1164" s="77" t="s">
        <v>1154</v>
      </c>
      <c r="C1164" s="77" t="s">
        <v>330</v>
      </c>
      <c r="D1164" s="79">
        <v>47136.1</v>
      </c>
      <c r="E1164" s="79">
        <v>81589.440000000002</v>
      </c>
      <c r="F1164" s="79">
        <v>221842.52</v>
      </c>
      <c r="G1164" s="79">
        <v>0</v>
      </c>
      <c r="H1164" s="79">
        <v>0</v>
      </c>
      <c r="I1164" s="248"/>
      <c r="J1164" s="248"/>
      <c r="K1164" s="96"/>
      <c r="L1164" s="97"/>
      <c r="M1164" s="97"/>
      <c r="N1164" s="97"/>
      <c r="O1164" s="97"/>
      <c r="P1164" s="97"/>
      <c r="R1164" s="248"/>
      <c r="S1164" s="248"/>
      <c r="T1164" s="248"/>
      <c r="U1164" s="248"/>
      <c r="V1164" s="248"/>
    </row>
    <row r="1165" spans="1:22" ht="15" x14ac:dyDescent="0.25">
      <c r="B1165" s="77" t="s">
        <v>1155</v>
      </c>
      <c r="C1165" s="77" t="s">
        <v>696</v>
      </c>
      <c r="D1165" s="79">
        <v>1112.5</v>
      </c>
      <c r="E1165" s="79">
        <v>1615</v>
      </c>
      <c r="F1165" s="79">
        <v>4217.75</v>
      </c>
      <c r="G1165" s="79">
        <v>0</v>
      </c>
      <c r="H1165" s="79">
        <v>0</v>
      </c>
      <c r="I1165" s="248"/>
      <c r="J1165" s="248"/>
      <c r="K1165" s="96"/>
      <c r="L1165" s="97"/>
      <c r="M1165" s="97"/>
      <c r="N1165" s="97"/>
      <c r="O1165" s="97"/>
      <c r="P1165" s="97"/>
      <c r="R1165" s="248"/>
      <c r="S1165" s="248"/>
      <c r="T1165" s="248"/>
      <c r="U1165" s="248"/>
      <c r="V1165" s="248"/>
    </row>
    <row r="1166" spans="1:22" x14ac:dyDescent="0.2">
      <c r="A1166" s="350" t="s">
        <v>2021</v>
      </c>
      <c r="B1166" s="350"/>
      <c r="C1166" s="350"/>
      <c r="D1166" s="102">
        <f t="shared" ref="D1166:J1166" si="1067">SUM(D1161:D1165)</f>
        <v>151245.74</v>
      </c>
      <c r="E1166" s="102">
        <f t="shared" si="1067"/>
        <v>164481.32</v>
      </c>
      <c r="F1166" s="102">
        <f t="shared" si="1067"/>
        <v>322484.64999999997</v>
      </c>
      <c r="G1166" s="102">
        <f t="shared" si="1067"/>
        <v>0</v>
      </c>
      <c r="H1166" s="102">
        <f t="shared" si="1067"/>
        <v>0</v>
      </c>
      <c r="I1166" s="102">
        <f t="shared" si="1067"/>
        <v>0</v>
      </c>
      <c r="J1166" s="102">
        <f t="shared" si="1067"/>
        <v>0</v>
      </c>
      <c r="K1166" s="96"/>
      <c r="L1166" s="97"/>
      <c r="M1166" s="97"/>
      <c r="N1166" s="97"/>
      <c r="O1166" s="97"/>
      <c r="P1166" s="97"/>
      <c r="R1166" s="102"/>
      <c r="S1166" s="102"/>
      <c r="T1166" s="102"/>
      <c r="U1166" s="102"/>
      <c r="V1166" s="102"/>
    </row>
    <row r="1167" spans="1:22" ht="15" x14ac:dyDescent="0.25">
      <c r="A1167" s="348" t="s">
        <v>2028</v>
      </c>
      <c r="B1167" s="348"/>
      <c r="C1167" s="348"/>
      <c r="I1167" s="248"/>
      <c r="J1167" s="248"/>
      <c r="K1167" s="96"/>
      <c r="L1167" s="97"/>
      <c r="M1167" s="97"/>
      <c r="N1167" s="97"/>
      <c r="O1167" s="97"/>
      <c r="P1167" s="97"/>
      <c r="R1167" s="248"/>
      <c r="S1167" s="248"/>
      <c r="T1167" s="248"/>
      <c r="U1167" s="248"/>
      <c r="V1167" s="248"/>
    </row>
    <row r="1168" spans="1:22" ht="15" x14ac:dyDescent="0.25">
      <c r="B1168" s="77" t="s">
        <v>1156</v>
      </c>
      <c r="C1168" s="77" t="s">
        <v>376</v>
      </c>
      <c r="D1168" s="79">
        <v>1017.05</v>
      </c>
      <c r="E1168" s="79">
        <v>2828.57</v>
      </c>
      <c r="F1168" s="79">
        <v>1118.5899999999999</v>
      </c>
      <c r="G1168" s="79">
        <v>0</v>
      </c>
      <c r="H1168" s="79">
        <v>0</v>
      </c>
      <c r="I1168" s="248"/>
      <c r="J1168" s="248"/>
      <c r="K1168" s="96"/>
      <c r="L1168" s="97"/>
      <c r="M1168" s="97"/>
      <c r="N1168" s="97"/>
      <c r="O1168" s="97"/>
      <c r="P1168" s="97"/>
      <c r="R1168" s="248"/>
      <c r="S1168" s="248"/>
      <c r="T1168" s="248"/>
      <c r="U1168" s="248"/>
      <c r="V1168" s="248"/>
    </row>
    <row r="1169" spans="1:22" ht="25.5" x14ac:dyDescent="0.25">
      <c r="B1169" s="77" t="s">
        <v>1832</v>
      </c>
      <c r="C1169" s="77" t="s">
        <v>1833</v>
      </c>
      <c r="D1169" s="79">
        <v>2000</v>
      </c>
      <c r="E1169" s="79">
        <v>3707.57</v>
      </c>
      <c r="F1169" s="79">
        <v>0</v>
      </c>
      <c r="G1169" s="79">
        <v>0</v>
      </c>
      <c r="H1169" s="79">
        <v>0</v>
      </c>
      <c r="I1169" s="248"/>
      <c r="J1169" s="248"/>
      <c r="K1169" s="96"/>
      <c r="L1169" s="97"/>
      <c r="M1169" s="97"/>
      <c r="N1169" s="97"/>
      <c r="O1169" s="97"/>
      <c r="P1169" s="97"/>
      <c r="R1169" s="248"/>
      <c r="S1169" s="248"/>
      <c r="T1169" s="248"/>
      <c r="U1169" s="248"/>
      <c r="V1169" s="248"/>
    </row>
    <row r="1170" spans="1:22" x14ac:dyDescent="0.2">
      <c r="A1170" s="350" t="s">
        <v>2029</v>
      </c>
      <c r="B1170" s="350"/>
      <c r="C1170" s="350"/>
      <c r="D1170" s="102">
        <f t="shared" ref="D1170:J1170" si="1068">SUM(D1168:D1169)</f>
        <v>3017.05</v>
      </c>
      <c r="E1170" s="102">
        <f t="shared" si="1068"/>
        <v>6536.14</v>
      </c>
      <c r="F1170" s="102">
        <f t="shared" si="1068"/>
        <v>1118.5899999999999</v>
      </c>
      <c r="G1170" s="102">
        <f t="shared" si="1068"/>
        <v>0</v>
      </c>
      <c r="H1170" s="102">
        <f t="shared" si="1068"/>
        <v>0</v>
      </c>
      <c r="I1170" s="102">
        <f t="shared" si="1068"/>
        <v>0</v>
      </c>
      <c r="J1170" s="102">
        <f t="shared" si="1068"/>
        <v>0</v>
      </c>
      <c r="K1170" s="96"/>
      <c r="L1170" s="97"/>
      <c r="M1170" s="97"/>
      <c r="N1170" s="97"/>
      <c r="O1170" s="97"/>
      <c r="P1170" s="97"/>
      <c r="R1170" s="102"/>
      <c r="S1170" s="102"/>
      <c r="T1170" s="102"/>
      <c r="U1170" s="102"/>
      <c r="V1170" s="102"/>
    </row>
    <row r="1171" spans="1:22" ht="15" x14ac:dyDescent="0.25">
      <c r="A1171" s="348" t="s">
        <v>2022</v>
      </c>
      <c r="B1171" s="348"/>
      <c r="C1171" s="348"/>
      <c r="I1171" s="248"/>
      <c r="J1171" s="248"/>
      <c r="K1171" s="96"/>
      <c r="L1171" s="97"/>
      <c r="M1171" s="97"/>
      <c r="N1171" s="97"/>
      <c r="O1171" s="97"/>
      <c r="P1171" s="97"/>
      <c r="R1171" s="248"/>
      <c r="S1171" s="248"/>
      <c r="T1171" s="248"/>
      <c r="U1171" s="248"/>
      <c r="V1171" s="248"/>
    </row>
    <row r="1172" spans="1:22" ht="15" x14ac:dyDescent="0.25">
      <c r="B1172" s="77" t="s">
        <v>1158</v>
      </c>
      <c r="C1172" s="77" t="s">
        <v>268</v>
      </c>
      <c r="D1172" s="79">
        <v>6714.43</v>
      </c>
      <c r="E1172" s="79">
        <v>8853.7099999999991</v>
      </c>
      <c r="F1172" s="79">
        <v>0</v>
      </c>
      <c r="G1172" s="79">
        <v>0</v>
      </c>
      <c r="H1172" s="79">
        <v>0</v>
      </c>
      <c r="I1172" s="248"/>
      <c r="J1172" s="248"/>
      <c r="K1172" s="96"/>
      <c r="L1172" s="97"/>
      <c r="M1172" s="97"/>
      <c r="N1172" s="97"/>
      <c r="O1172" s="97"/>
      <c r="P1172" s="97"/>
      <c r="R1172" s="248"/>
      <c r="S1172" s="248"/>
      <c r="T1172" s="248"/>
      <c r="U1172" s="248"/>
      <c r="V1172" s="248"/>
    </row>
    <row r="1173" spans="1:22" ht="15" x14ac:dyDescent="0.25">
      <c r="B1173" s="77" t="s">
        <v>1160</v>
      </c>
      <c r="C1173" s="77" t="s">
        <v>272</v>
      </c>
      <c r="D1173" s="79">
        <v>4996.88</v>
      </c>
      <c r="E1173" s="79">
        <v>4627.1099999999997</v>
      </c>
      <c r="F1173" s="79">
        <v>2351.31</v>
      </c>
      <c r="G1173" s="79">
        <v>0</v>
      </c>
      <c r="H1173" s="79">
        <v>0</v>
      </c>
      <c r="I1173" s="248"/>
      <c r="J1173" s="248"/>
      <c r="K1173" s="96"/>
      <c r="L1173" s="97"/>
      <c r="M1173" s="97"/>
      <c r="N1173" s="97"/>
      <c r="O1173" s="97"/>
      <c r="P1173" s="97"/>
      <c r="R1173" s="248"/>
      <c r="S1173" s="248"/>
      <c r="T1173" s="248"/>
      <c r="U1173" s="248"/>
      <c r="V1173" s="248"/>
    </row>
    <row r="1174" spans="1:22" ht="15" x14ac:dyDescent="0.25">
      <c r="B1174" s="77" t="s">
        <v>1161</v>
      </c>
      <c r="C1174" s="77" t="s">
        <v>274</v>
      </c>
      <c r="D1174" s="79">
        <v>220</v>
      </c>
      <c r="E1174" s="79">
        <v>268</v>
      </c>
      <c r="F1174" s="79">
        <v>196</v>
      </c>
      <c r="G1174" s="79">
        <v>0</v>
      </c>
      <c r="H1174" s="79">
        <v>0</v>
      </c>
      <c r="I1174" s="248"/>
      <c r="J1174" s="248"/>
      <c r="L1174" s="97"/>
      <c r="M1174" s="97"/>
      <c r="N1174" s="97"/>
      <c r="O1174" s="97"/>
      <c r="P1174" s="97"/>
      <c r="R1174" s="248"/>
      <c r="S1174" s="248"/>
      <c r="T1174" s="248"/>
      <c r="U1174" s="248"/>
      <c r="V1174" s="248"/>
    </row>
    <row r="1175" spans="1:22" ht="15" x14ac:dyDescent="0.25">
      <c r="B1175" s="77" t="s">
        <v>1162</v>
      </c>
      <c r="C1175" s="77" t="s">
        <v>276</v>
      </c>
      <c r="D1175" s="79">
        <v>17324.46</v>
      </c>
      <c r="E1175" s="79">
        <v>12651.13</v>
      </c>
      <c r="F1175" s="79">
        <v>23020.37</v>
      </c>
      <c r="G1175" s="79">
        <v>0</v>
      </c>
      <c r="H1175" s="79">
        <v>0</v>
      </c>
      <c r="I1175" s="248"/>
      <c r="J1175" s="248"/>
      <c r="K1175" s="96"/>
      <c r="L1175" s="97"/>
      <c r="M1175" s="97"/>
      <c r="N1175" s="97"/>
      <c r="O1175" s="97"/>
      <c r="P1175" s="97"/>
      <c r="R1175" s="248"/>
      <c r="S1175" s="248"/>
      <c r="T1175" s="248"/>
      <c r="U1175" s="248"/>
      <c r="V1175" s="248"/>
    </row>
    <row r="1176" spans="1:22" ht="15" x14ac:dyDescent="0.25">
      <c r="B1176" s="77" t="s">
        <v>1163</v>
      </c>
      <c r="C1176" s="77" t="s">
        <v>282</v>
      </c>
      <c r="D1176" s="79">
        <v>50</v>
      </c>
      <c r="E1176" s="79">
        <v>618.05999999999995</v>
      </c>
      <c r="F1176" s="79">
        <v>300</v>
      </c>
      <c r="G1176" s="79">
        <v>0</v>
      </c>
      <c r="H1176" s="79">
        <v>0</v>
      </c>
      <c r="I1176" s="248"/>
      <c r="J1176" s="248"/>
      <c r="K1176" s="96"/>
      <c r="L1176" s="97"/>
      <c r="M1176" s="97"/>
      <c r="N1176" s="97"/>
      <c r="O1176" s="97"/>
      <c r="P1176" s="97"/>
      <c r="R1176" s="248"/>
      <c r="S1176" s="248"/>
      <c r="T1176" s="248"/>
      <c r="U1176" s="248"/>
      <c r="V1176" s="248"/>
    </row>
    <row r="1177" spans="1:22" ht="15" x14ac:dyDescent="0.25">
      <c r="B1177" s="77" t="s">
        <v>1164</v>
      </c>
      <c r="C1177" s="77" t="s">
        <v>1165</v>
      </c>
      <c r="D1177" s="79">
        <v>3522.33</v>
      </c>
      <c r="E1177" s="79">
        <v>2889.7</v>
      </c>
      <c r="F1177" s="79">
        <v>1547.93</v>
      </c>
      <c r="G1177" s="79">
        <v>0</v>
      </c>
      <c r="H1177" s="79">
        <v>0</v>
      </c>
      <c r="I1177" s="248"/>
      <c r="J1177" s="248"/>
      <c r="K1177" s="96"/>
      <c r="L1177" s="97"/>
      <c r="M1177" s="97"/>
      <c r="N1177" s="97"/>
      <c r="O1177" s="97"/>
      <c r="P1177" s="97"/>
      <c r="R1177" s="248"/>
      <c r="S1177" s="248"/>
      <c r="T1177" s="248"/>
      <c r="U1177" s="248"/>
      <c r="V1177" s="248"/>
    </row>
    <row r="1178" spans="1:22" x14ac:dyDescent="0.2">
      <c r="A1178" s="350" t="s">
        <v>2023</v>
      </c>
      <c r="B1178" s="350"/>
      <c r="C1178" s="350"/>
      <c r="D1178" s="102">
        <f t="shared" ref="D1178:J1178" si="1069">SUM(D1172:D1177)</f>
        <v>32828.1</v>
      </c>
      <c r="E1178" s="102">
        <f t="shared" si="1069"/>
        <v>29907.71</v>
      </c>
      <c r="F1178" s="102">
        <f t="shared" si="1069"/>
        <v>27415.61</v>
      </c>
      <c r="G1178" s="102">
        <f t="shared" si="1069"/>
        <v>0</v>
      </c>
      <c r="H1178" s="102">
        <f t="shared" si="1069"/>
        <v>0</v>
      </c>
      <c r="I1178" s="102">
        <f t="shared" si="1069"/>
        <v>0</v>
      </c>
      <c r="J1178" s="102">
        <f t="shared" si="1069"/>
        <v>0</v>
      </c>
      <c r="K1178" s="96"/>
      <c r="L1178" s="97"/>
      <c r="M1178" s="97"/>
      <c r="N1178" s="97"/>
      <c r="O1178" s="97"/>
      <c r="P1178" s="97"/>
      <c r="R1178" s="102"/>
      <c r="S1178" s="102"/>
      <c r="T1178" s="102"/>
      <c r="U1178" s="102"/>
      <c r="V1178" s="102"/>
    </row>
    <row r="1179" spans="1:22" ht="15" x14ac:dyDescent="0.25">
      <c r="A1179" s="348" t="s">
        <v>2035</v>
      </c>
      <c r="B1179" s="348"/>
      <c r="C1179" s="348"/>
      <c r="I1179" s="248"/>
      <c r="J1179" s="248"/>
      <c r="K1179" s="96"/>
      <c r="L1179" s="97"/>
      <c r="M1179" s="97"/>
      <c r="N1179" s="97"/>
      <c r="O1179" s="97"/>
      <c r="P1179" s="97"/>
      <c r="R1179" s="248"/>
      <c r="S1179" s="248"/>
      <c r="T1179" s="248"/>
      <c r="U1179" s="248"/>
      <c r="V1179" s="248"/>
    </row>
    <row r="1180" spans="1:22" ht="15" x14ac:dyDescent="0.25">
      <c r="B1180" s="77" t="s">
        <v>1166</v>
      </c>
      <c r="C1180" s="77" t="s">
        <v>444</v>
      </c>
      <c r="D1180" s="79">
        <v>220.06</v>
      </c>
      <c r="E1180" s="79">
        <v>111.1</v>
      </c>
      <c r="F1180" s="79">
        <v>0</v>
      </c>
      <c r="G1180" s="79">
        <v>0</v>
      </c>
      <c r="H1180" s="79">
        <v>0</v>
      </c>
      <c r="I1180" s="248"/>
      <c r="J1180" s="248"/>
      <c r="K1180" s="96"/>
      <c r="L1180" s="97"/>
      <c r="M1180" s="97"/>
      <c r="N1180" s="97"/>
      <c r="O1180" s="97"/>
      <c r="P1180" s="97"/>
      <c r="R1180" s="248"/>
      <c r="S1180" s="248"/>
      <c r="T1180" s="248"/>
      <c r="U1180" s="248"/>
      <c r="V1180" s="248"/>
    </row>
    <row r="1181" spans="1:22" ht="15" x14ac:dyDescent="0.25">
      <c r="B1181" s="77" t="s">
        <v>1171</v>
      </c>
      <c r="C1181" s="77" t="s">
        <v>446</v>
      </c>
      <c r="D1181" s="79">
        <v>5588.05</v>
      </c>
      <c r="E1181" s="79">
        <v>5697.01</v>
      </c>
      <c r="F1181" s="79">
        <v>0</v>
      </c>
      <c r="G1181" s="79">
        <v>0</v>
      </c>
      <c r="H1181" s="79">
        <v>0</v>
      </c>
      <c r="I1181" s="248"/>
      <c r="J1181" s="248"/>
      <c r="L1181" s="97"/>
      <c r="M1181" s="97"/>
      <c r="N1181" s="97"/>
      <c r="O1181" s="97"/>
      <c r="P1181" s="97"/>
      <c r="R1181" s="248"/>
      <c r="S1181" s="248"/>
      <c r="T1181" s="248"/>
      <c r="U1181" s="248"/>
      <c r="V1181" s="248"/>
    </row>
    <row r="1182" spans="1:22" ht="15" x14ac:dyDescent="0.25">
      <c r="B1182" s="77" t="s">
        <v>1172</v>
      </c>
      <c r="C1182" s="77" t="s">
        <v>833</v>
      </c>
      <c r="D1182" s="79">
        <v>78000</v>
      </c>
      <c r="E1182" s="79">
        <v>78000</v>
      </c>
      <c r="F1182" s="79">
        <v>0</v>
      </c>
      <c r="G1182" s="79">
        <v>0</v>
      </c>
      <c r="H1182" s="79">
        <v>0</v>
      </c>
      <c r="I1182" s="248"/>
      <c r="J1182" s="248"/>
      <c r="K1182" s="96"/>
      <c r="L1182" s="97"/>
      <c r="M1182" s="97"/>
      <c r="N1182" s="97"/>
      <c r="O1182" s="97"/>
      <c r="P1182" s="97"/>
      <c r="R1182" s="248"/>
      <c r="S1182" s="248"/>
      <c r="T1182" s="248"/>
      <c r="U1182" s="248"/>
      <c r="V1182" s="248"/>
    </row>
    <row r="1183" spans="1:22" x14ac:dyDescent="0.2">
      <c r="A1183" s="350" t="s">
        <v>2036</v>
      </c>
      <c r="B1183" s="350"/>
      <c r="C1183" s="350"/>
      <c r="D1183" s="102">
        <f t="shared" ref="D1183:H1183" si="1070">SUM(D1180:D1182)</f>
        <v>83808.11</v>
      </c>
      <c r="E1183" s="102">
        <f t="shared" si="1070"/>
        <v>83808.11</v>
      </c>
      <c r="F1183" s="102">
        <f t="shared" si="1070"/>
        <v>0</v>
      </c>
      <c r="G1183" s="102">
        <f t="shared" si="1070"/>
        <v>0</v>
      </c>
      <c r="H1183" s="102">
        <f t="shared" si="1070"/>
        <v>0</v>
      </c>
      <c r="I1183" s="102">
        <f t="shared" ref="I1183:J1183" si="1071">SUM(I1180:I1182)</f>
        <v>0</v>
      </c>
      <c r="J1183" s="102">
        <f t="shared" si="1071"/>
        <v>0</v>
      </c>
      <c r="K1183" s="96"/>
      <c r="L1183" s="97"/>
      <c r="M1183" s="97"/>
      <c r="N1183" s="97"/>
      <c r="O1183" s="97"/>
      <c r="P1183" s="97"/>
      <c r="R1183" s="102"/>
      <c r="S1183" s="102"/>
      <c r="T1183" s="102"/>
      <c r="U1183" s="102"/>
      <c r="V1183" s="102"/>
    </row>
    <row r="1184" spans="1:22" x14ac:dyDescent="0.2">
      <c r="A1184" s="352" t="s">
        <v>1176</v>
      </c>
      <c r="B1184" s="352"/>
      <c r="C1184" s="352"/>
      <c r="D1184" s="103">
        <f t="shared" ref="D1184:H1184" si="1072">D1159+D1166+D1170+D1178+D1183</f>
        <v>5036369.24</v>
      </c>
      <c r="E1184" s="103">
        <f t="shared" si="1072"/>
        <v>5298861.16</v>
      </c>
      <c r="F1184" s="103">
        <f t="shared" si="1072"/>
        <v>4986884.9000000013</v>
      </c>
      <c r="G1184" s="103">
        <f t="shared" si="1072"/>
        <v>0</v>
      </c>
      <c r="H1184" s="103">
        <f t="shared" si="1072"/>
        <v>0</v>
      </c>
      <c r="I1184" s="103">
        <f t="shared" ref="I1184:J1184" si="1073">I1159+I1166+I1170+I1178+I1183</f>
        <v>0</v>
      </c>
      <c r="J1184" s="103">
        <f t="shared" si="1073"/>
        <v>0</v>
      </c>
      <c r="K1184" s="96"/>
      <c r="L1184" s="97"/>
      <c r="M1184" s="97"/>
      <c r="N1184" s="97"/>
      <c r="O1184" s="97"/>
      <c r="P1184" s="97"/>
      <c r="R1184" s="103"/>
      <c r="S1184" s="103"/>
      <c r="T1184" s="103"/>
      <c r="U1184" s="103"/>
      <c r="V1184" s="103"/>
    </row>
    <row r="1185" spans="1:22" ht="15" x14ac:dyDescent="0.25">
      <c r="A1185" s="351" t="s">
        <v>1177</v>
      </c>
      <c r="B1185" s="351"/>
      <c r="C1185" s="351"/>
      <c r="I1185" s="248"/>
      <c r="J1185" s="248"/>
      <c r="L1185" s="97"/>
      <c r="M1185" s="97"/>
      <c r="N1185" s="97"/>
      <c r="O1185" s="97"/>
      <c r="P1185" s="97"/>
      <c r="R1185" s="248"/>
      <c r="S1185" s="248"/>
      <c r="T1185" s="248"/>
      <c r="U1185" s="248"/>
      <c r="V1185" s="248"/>
    </row>
    <row r="1186" spans="1:22" ht="15" x14ac:dyDescent="0.25">
      <c r="A1186" s="348" t="s">
        <v>2024</v>
      </c>
      <c r="B1186" s="348"/>
      <c r="C1186" s="348"/>
      <c r="I1186" s="248"/>
      <c r="J1186" s="248"/>
      <c r="K1186" s="96"/>
      <c r="L1186" s="97"/>
      <c r="M1186" s="97"/>
      <c r="N1186" s="97"/>
      <c r="O1186" s="97"/>
      <c r="P1186" s="97"/>
      <c r="R1186" s="248"/>
      <c r="S1186" s="248"/>
      <c r="T1186" s="248"/>
      <c r="U1186" s="248"/>
      <c r="V1186" s="248"/>
    </row>
    <row r="1187" spans="1:22" ht="15" x14ac:dyDescent="0.25">
      <c r="B1187" s="77" t="s">
        <v>2297</v>
      </c>
      <c r="C1187" s="77" t="s">
        <v>1883</v>
      </c>
      <c r="D1187" s="79">
        <v>0</v>
      </c>
      <c r="E1187" s="79">
        <v>0</v>
      </c>
      <c r="F1187" s="79">
        <v>5466.3</v>
      </c>
      <c r="G1187" s="79">
        <v>0</v>
      </c>
      <c r="H1187" s="79">
        <v>0</v>
      </c>
      <c r="I1187" s="248"/>
      <c r="J1187" s="248"/>
      <c r="K1187" s="96"/>
      <c r="L1187" s="97"/>
      <c r="M1187" s="97"/>
      <c r="N1187" s="97"/>
      <c r="O1187" s="97"/>
      <c r="P1187" s="97"/>
      <c r="R1187" s="248"/>
      <c r="S1187" s="248"/>
      <c r="T1187" s="248"/>
      <c r="U1187" s="248"/>
      <c r="V1187" s="248"/>
    </row>
    <row r="1188" spans="1:22" ht="15" x14ac:dyDescent="0.25">
      <c r="B1188" s="77" t="s">
        <v>1178</v>
      </c>
      <c r="C1188" s="77" t="s">
        <v>286</v>
      </c>
      <c r="D1188" s="79">
        <v>358605.96</v>
      </c>
      <c r="E1188" s="79">
        <v>234517.58</v>
      </c>
      <c r="F1188" s="79">
        <v>370263.99</v>
      </c>
      <c r="G1188" s="79">
        <v>0</v>
      </c>
      <c r="H1188" s="79">
        <v>0</v>
      </c>
      <c r="I1188" s="248"/>
      <c r="J1188" s="248"/>
      <c r="K1188" s="96"/>
      <c r="L1188" s="97"/>
      <c r="M1188" s="97"/>
      <c r="N1188" s="97"/>
      <c r="O1188" s="97"/>
      <c r="P1188" s="97"/>
      <c r="R1188" s="248"/>
      <c r="S1188" s="248"/>
      <c r="T1188" s="248"/>
      <c r="U1188" s="248"/>
      <c r="V1188" s="248"/>
    </row>
    <row r="1189" spans="1:22" ht="15" x14ac:dyDescent="0.25">
      <c r="B1189" s="77" t="s">
        <v>1179</v>
      </c>
      <c r="C1189" s="77" t="s">
        <v>292</v>
      </c>
      <c r="D1189" s="79">
        <v>8854.9599999999991</v>
      </c>
      <c r="E1189" s="79">
        <v>5518.16</v>
      </c>
      <c r="F1189" s="79">
        <v>7485.93</v>
      </c>
      <c r="G1189" s="79">
        <v>0</v>
      </c>
      <c r="H1189" s="79">
        <v>0</v>
      </c>
      <c r="I1189" s="248"/>
      <c r="J1189" s="248"/>
      <c r="K1189" s="96"/>
      <c r="L1189" s="97"/>
      <c r="M1189" s="97"/>
      <c r="N1189" s="97"/>
      <c r="O1189" s="97"/>
      <c r="P1189" s="97"/>
      <c r="R1189" s="248"/>
      <c r="S1189" s="248"/>
      <c r="T1189" s="248"/>
      <c r="U1189" s="248"/>
      <c r="V1189" s="248"/>
    </row>
    <row r="1190" spans="1:22" ht="15" x14ac:dyDescent="0.25">
      <c r="B1190" s="77" t="s">
        <v>1785</v>
      </c>
      <c r="C1190" s="77" t="s">
        <v>921</v>
      </c>
      <c r="D1190" s="79">
        <v>80</v>
      </c>
      <c r="E1190" s="79">
        <v>245.71</v>
      </c>
      <c r="F1190" s="79">
        <v>474.29</v>
      </c>
      <c r="G1190" s="79">
        <v>0</v>
      </c>
      <c r="H1190" s="79">
        <v>0</v>
      </c>
      <c r="I1190" s="248"/>
      <c r="J1190" s="248"/>
      <c r="K1190" s="96"/>
      <c r="L1190" s="97"/>
      <c r="M1190" s="97"/>
      <c r="N1190" s="97"/>
      <c r="O1190" s="97"/>
      <c r="P1190" s="97"/>
      <c r="R1190" s="248"/>
      <c r="S1190" s="248"/>
      <c r="T1190" s="248"/>
      <c r="U1190" s="248"/>
      <c r="V1190" s="248"/>
    </row>
    <row r="1191" spans="1:22" ht="15" x14ac:dyDescent="0.25">
      <c r="B1191" s="77" t="s">
        <v>1180</v>
      </c>
      <c r="C1191" s="77" t="s">
        <v>713</v>
      </c>
      <c r="D1191" s="79">
        <v>6629.57</v>
      </c>
      <c r="E1191" s="79">
        <v>11674.79</v>
      </c>
      <c r="F1191" s="79">
        <v>9213.07</v>
      </c>
      <c r="G1191" s="79">
        <v>0</v>
      </c>
      <c r="H1191" s="79">
        <v>0</v>
      </c>
      <c r="I1191" s="248"/>
      <c r="J1191" s="248"/>
      <c r="K1191" s="96"/>
      <c r="L1191" s="97"/>
      <c r="M1191" s="97"/>
      <c r="N1191" s="97"/>
      <c r="O1191" s="97"/>
      <c r="P1191" s="97"/>
      <c r="R1191" s="248"/>
      <c r="S1191" s="248"/>
      <c r="T1191" s="248"/>
      <c r="U1191" s="248"/>
      <c r="V1191" s="248"/>
    </row>
    <row r="1192" spans="1:22" ht="15" x14ac:dyDescent="0.25">
      <c r="B1192" s="77" t="s">
        <v>1181</v>
      </c>
      <c r="C1192" s="77" t="s">
        <v>298</v>
      </c>
      <c r="D1192" s="79">
        <v>3598.5</v>
      </c>
      <c r="E1192" s="79">
        <v>3640.33</v>
      </c>
      <c r="F1192" s="79">
        <v>60</v>
      </c>
      <c r="G1192" s="79">
        <v>0</v>
      </c>
      <c r="H1192" s="79">
        <v>0</v>
      </c>
      <c r="I1192" s="248"/>
      <c r="J1192" s="248"/>
      <c r="K1192" s="96"/>
      <c r="L1192" s="97"/>
      <c r="M1192" s="97"/>
      <c r="N1192" s="97"/>
      <c r="O1192" s="97"/>
      <c r="P1192" s="97"/>
      <c r="R1192" s="248"/>
      <c r="S1192" s="248"/>
      <c r="T1192" s="248"/>
      <c r="U1192" s="248"/>
      <c r="V1192" s="248"/>
    </row>
    <row r="1193" spans="1:22" ht="15" x14ac:dyDescent="0.25">
      <c r="B1193" s="77" t="s">
        <v>1182</v>
      </c>
      <c r="C1193" s="77" t="s">
        <v>300</v>
      </c>
      <c r="D1193" s="79">
        <v>14639.99</v>
      </c>
      <c r="E1193" s="79">
        <v>6622.99</v>
      </c>
      <c r="F1193" s="79">
        <v>11179.39</v>
      </c>
      <c r="G1193" s="79">
        <v>0</v>
      </c>
      <c r="H1193" s="79">
        <v>0</v>
      </c>
      <c r="I1193" s="248"/>
      <c r="J1193" s="248"/>
      <c r="L1193" s="97"/>
      <c r="M1193" s="97"/>
      <c r="N1193" s="97"/>
      <c r="O1193" s="97"/>
      <c r="P1193" s="97"/>
      <c r="R1193" s="248"/>
      <c r="S1193" s="248"/>
      <c r="T1193" s="248"/>
      <c r="U1193" s="248"/>
      <c r="V1193" s="248"/>
    </row>
    <row r="1194" spans="1:22" ht="15" x14ac:dyDescent="0.25">
      <c r="B1194" s="77" t="s">
        <v>2298</v>
      </c>
      <c r="C1194" s="77" t="s">
        <v>1772</v>
      </c>
      <c r="D1194" s="79">
        <v>0</v>
      </c>
      <c r="E1194" s="79">
        <v>-859.95</v>
      </c>
      <c r="F1194" s="79">
        <v>0</v>
      </c>
      <c r="G1194" s="79">
        <v>0</v>
      </c>
      <c r="H1194" s="79">
        <v>0</v>
      </c>
      <c r="I1194" s="248"/>
      <c r="J1194" s="248"/>
      <c r="K1194" s="96"/>
      <c r="L1194" s="97"/>
      <c r="M1194" s="97"/>
      <c r="N1194" s="97"/>
      <c r="O1194" s="97"/>
      <c r="P1194" s="97"/>
      <c r="R1194" s="248"/>
      <c r="S1194" s="248"/>
      <c r="T1194" s="248"/>
      <c r="U1194" s="248"/>
      <c r="V1194" s="248"/>
    </row>
    <row r="1195" spans="1:22" ht="25.5" x14ac:dyDescent="0.25">
      <c r="B1195" s="77" t="s">
        <v>1184</v>
      </c>
      <c r="C1195" s="77" t="s">
        <v>302</v>
      </c>
      <c r="D1195" s="79">
        <v>563.76</v>
      </c>
      <c r="E1195" s="79">
        <v>407.13</v>
      </c>
      <c r="F1195" s="79">
        <v>670.98</v>
      </c>
      <c r="G1195" s="79">
        <v>0</v>
      </c>
      <c r="H1195" s="79">
        <v>0</v>
      </c>
      <c r="I1195" s="248"/>
      <c r="J1195" s="248"/>
      <c r="K1195" s="96"/>
      <c r="L1195" s="97"/>
      <c r="M1195" s="97"/>
      <c r="N1195" s="97"/>
      <c r="O1195" s="97"/>
      <c r="P1195" s="97"/>
      <c r="R1195" s="248"/>
      <c r="S1195" s="248"/>
      <c r="T1195" s="248"/>
      <c r="U1195" s="248"/>
      <c r="V1195" s="248"/>
    </row>
    <row r="1196" spans="1:22" ht="25.5" x14ac:dyDescent="0.25">
      <c r="B1196" s="77" t="s">
        <v>1185</v>
      </c>
      <c r="C1196" s="77" t="s">
        <v>304</v>
      </c>
      <c r="D1196" s="79">
        <v>2197.34</v>
      </c>
      <c r="E1196" s="79">
        <v>945.88</v>
      </c>
      <c r="F1196" s="79">
        <v>1703.38</v>
      </c>
      <c r="G1196" s="79">
        <v>0</v>
      </c>
      <c r="H1196" s="79">
        <v>0</v>
      </c>
      <c r="I1196" s="248"/>
      <c r="J1196" s="248"/>
      <c r="K1196" s="96"/>
      <c r="L1196" s="97"/>
      <c r="M1196" s="97"/>
      <c r="N1196" s="97"/>
      <c r="O1196" s="97"/>
      <c r="P1196" s="97"/>
      <c r="R1196" s="248"/>
      <c r="S1196" s="248"/>
      <c r="T1196" s="248"/>
      <c r="U1196" s="248"/>
      <c r="V1196" s="248"/>
    </row>
    <row r="1197" spans="1:22" ht="25.5" x14ac:dyDescent="0.25">
      <c r="B1197" s="77" t="s">
        <v>1186</v>
      </c>
      <c r="C1197" s="77" t="s">
        <v>306</v>
      </c>
      <c r="D1197" s="79">
        <v>60139.28</v>
      </c>
      <c r="E1197" s="79">
        <v>36415.06</v>
      </c>
      <c r="F1197" s="79">
        <v>42877.88</v>
      </c>
      <c r="G1197" s="79">
        <v>0</v>
      </c>
      <c r="H1197" s="79">
        <v>0</v>
      </c>
      <c r="I1197" s="248"/>
      <c r="J1197" s="248"/>
      <c r="K1197" s="96"/>
      <c r="L1197" s="97"/>
      <c r="M1197" s="97"/>
      <c r="N1197" s="97"/>
      <c r="O1197" s="97"/>
      <c r="P1197" s="97"/>
      <c r="R1197" s="248"/>
      <c r="S1197" s="248"/>
      <c r="T1197" s="248"/>
      <c r="U1197" s="248"/>
      <c r="V1197" s="248"/>
    </row>
    <row r="1198" spans="1:22" ht="25.5" x14ac:dyDescent="0.25">
      <c r="B1198" s="77" t="s">
        <v>1985</v>
      </c>
      <c r="C1198" s="77" t="s">
        <v>1865</v>
      </c>
      <c r="D1198" s="79">
        <v>2962.5</v>
      </c>
      <c r="E1198" s="79">
        <v>511.25</v>
      </c>
      <c r="F1198" s="79">
        <v>5809.3</v>
      </c>
      <c r="G1198" s="79">
        <v>0</v>
      </c>
      <c r="H1198" s="79">
        <v>0</v>
      </c>
      <c r="I1198" s="248"/>
      <c r="J1198" s="248"/>
      <c r="L1198" s="97"/>
      <c r="M1198" s="97"/>
      <c r="N1198" s="97"/>
      <c r="O1198" s="97"/>
      <c r="P1198" s="97"/>
      <c r="R1198" s="248"/>
      <c r="S1198" s="248"/>
      <c r="T1198" s="248"/>
      <c r="U1198" s="248"/>
      <c r="V1198" s="248"/>
    </row>
    <row r="1199" spans="1:22" ht="25.5" x14ac:dyDescent="0.25">
      <c r="B1199" s="77" t="s">
        <v>1187</v>
      </c>
      <c r="C1199" s="77" t="s">
        <v>308</v>
      </c>
      <c r="D1199" s="79">
        <v>1797.27</v>
      </c>
      <c r="E1199" s="79">
        <v>1250.52</v>
      </c>
      <c r="F1199" s="79">
        <v>1601.13</v>
      </c>
      <c r="G1199" s="79">
        <v>0</v>
      </c>
      <c r="H1199" s="79">
        <v>0</v>
      </c>
      <c r="I1199" s="248"/>
      <c r="J1199" s="248"/>
      <c r="K1199" s="96"/>
      <c r="L1199" s="97"/>
      <c r="M1199" s="97"/>
      <c r="N1199" s="97"/>
      <c r="O1199" s="97"/>
      <c r="P1199" s="97"/>
      <c r="R1199" s="248"/>
      <c r="S1199" s="248"/>
      <c r="T1199" s="248"/>
      <c r="U1199" s="248"/>
      <c r="V1199" s="248"/>
    </row>
    <row r="1200" spans="1:22" ht="15" x14ac:dyDescent="0.25">
      <c r="B1200" s="77" t="s">
        <v>1188</v>
      </c>
      <c r="C1200" s="77" t="s">
        <v>1897</v>
      </c>
      <c r="D1200" s="79">
        <v>1623.03</v>
      </c>
      <c r="E1200" s="79">
        <v>-3252.48</v>
      </c>
      <c r="F1200" s="79">
        <v>0</v>
      </c>
      <c r="G1200" s="79">
        <v>0</v>
      </c>
      <c r="H1200" s="79">
        <v>0</v>
      </c>
      <c r="I1200" s="248"/>
      <c r="J1200" s="248"/>
      <c r="K1200" s="96"/>
      <c r="L1200" s="97"/>
      <c r="M1200" s="97"/>
      <c r="N1200" s="97"/>
      <c r="O1200" s="97"/>
      <c r="P1200" s="97"/>
      <c r="R1200" s="248"/>
      <c r="S1200" s="248"/>
      <c r="T1200" s="248"/>
      <c r="U1200" s="248"/>
      <c r="V1200" s="248"/>
    </row>
    <row r="1201" spans="1:22" ht="15" x14ac:dyDescent="0.25">
      <c r="B1201" s="77" t="s">
        <v>1189</v>
      </c>
      <c r="C1201" s="77" t="s">
        <v>1899</v>
      </c>
      <c r="D1201" s="79">
        <v>34996.26</v>
      </c>
      <c r="E1201" s="79">
        <v>27741.58</v>
      </c>
      <c r="F1201" s="79">
        <v>61487.07</v>
      </c>
      <c r="G1201" s="79">
        <v>0</v>
      </c>
      <c r="H1201" s="79">
        <v>0</v>
      </c>
      <c r="I1201" s="248"/>
      <c r="J1201" s="248"/>
      <c r="K1201" s="96"/>
      <c r="L1201" s="97"/>
      <c r="M1201" s="97"/>
      <c r="N1201" s="97"/>
      <c r="O1201" s="97"/>
      <c r="P1201" s="97"/>
      <c r="R1201" s="248"/>
      <c r="S1201" s="248"/>
      <c r="T1201" s="248"/>
      <c r="U1201" s="248"/>
      <c r="V1201" s="248"/>
    </row>
    <row r="1202" spans="1:22" ht="15" x14ac:dyDescent="0.25">
      <c r="B1202" s="77" t="s">
        <v>1190</v>
      </c>
      <c r="C1202" s="77" t="s">
        <v>312</v>
      </c>
      <c r="D1202" s="79">
        <v>0</v>
      </c>
      <c r="E1202" s="79">
        <v>60</v>
      </c>
      <c r="F1202" s="79">
        <v>0</v>
      </c>
      <c r="G1202" s="79">
        <v>0</v>
      </c>
      <c r="H1202" s="79">
        <v>0</v>
      </c>
      <c r="I1202" s="248"/>
      <c r="J1202" s="248"/>
      <c r="L1202" s="97"/>
      <c r="M1202" s="97"/>
      <c r="N1202" s="97"/>
      <c r="O1202" s="97"/>
      <c r="P1202" s="97"/>
      <c r="R1202" s="248"/>
      <c r="S1202" s="248"/>
      <c r="T1202" s="248"/>
      <c r="U1202" s="248"/>
      <c r="V1202" s="248"/>
    </row>
    <row r="1203" spans="1:22" ht="15" x14ac:dyDescent="0.25">
      <c r="B1203" s="77" t="s">
        <v>1191</v>
      </c>
      <c r="C1203" s="77" t="s">
        <v>314</v>
      </c>
      <c r="D1203" s="79">
        <v>8810.07</v>
      </c>
      <c r="E1203" s="79">
        <v>5356.01</v>
      </c>
      <c r="F1203" s="79">
        <v>4981.84</v>
      </c>
      <c r="G1203" s="79">
        <v>0</v>
      </c>
      <c r="H1203" s="79">
        <v>0</v>
      </c>
      <c r="I1203" s="248"/>
      <c r="J1203" s="248"/>
      <c r="L1203" s="97"/>
      <c r="M1203" s="97"/>
      <c r="N1203" s="97"/>
      <c r="O1203" s="97"/>
      <c r="P1203" s="97"/>
      <c r="R1203" s="248"/>
      <c r="S1203" s="248"/>
      <c r="T1203" s="248"/>
      <c r="U1203" s="248"/>
      <c r="V1203" s="248"/>
    </row>
    <row r="1204" spans="1:22" ht="15" x14ac:dyDescent="0.25">
      <c r="B1204" s="77" t="s">
        <v>1192</v>
      </c>
      <c r="C1204" s="77" t="s">
        <v>316</v>
      </c>
      <c r="D1204" s="79">
        <v>43.65</v>
      </c>
      <c r="E1204" s="79">
        <v>842.4</v>
      </c>
      <c r="F1204" s="79">
        <v>1008</v>
      </c>
      <c r="G1204" s="79">
        <v>0</v>
      </c>
      <c r="H1204" s="79">
        <v>0</v>
      </c>
      <c r="I1204" s="248"/>
      <c r="J1204" s="248"/>
      <c r="K1204" s="96"/>
      <c r="L1204" s="97"/>
      <c r="M1204" s="97"/>
      <c r="N1204" s="97"/>
      <c r="O1204" s="97"/>
      <c r="P1204" s="97"/>
      <c r="R1204" s="248"/>
      <c r="S1204" s="248"/>
      <c r="T1204" s="248"/>
      <c r="U1204" s="248"/>
      <c r="V1204" s="248"/>
    </row>
    <row r="1205" spans="1:22" ht="15" x14ac:dyDescent="0.25">
      <c r="B1205" s="77" t="s">
        <v>1193</v>
      </c>
      <c r="C1205" s="77" t="s">
        <v>2026</v>
      </c>
      <c r="D1205" s="79">
        <v>5414.89</v>
      </c>
      <c r="E1205" s="79">
        <v>4310.96</v>
      </c>
      <c r="F1205" s="79">
        <v>5840.68</v>
      </c>
      <c r="G1205" s="79">
        <v>0</v>
      </c>
      <c r="H1205" s="79">
        <v>0</v>
      </c>
      <c r="I1205" s="248"/>
      <c r="J1205" s="248"/>
      <c r="K1205" s="96"/>
      <c r="L1205" s="97"/>
      <c r="M1205" s="97"/>
      <c r="N1205" s="97"/>
      <c r="O1205" s="97"/>
      <c r="P1205" s="97"/>
      <c r="R1205" s="248"/>
      <c r="S1205" s="248"/>
      <c r="T1205" s="248"/>
      <c r="U1205" s="248"/>
      <c r="V1205" s="248"/>
    </row>
    <row r="1206" spans="1:22" ht="15" x14ac:dyDescent="0.25">
      <c r="B1206" s="77" t="s">
        <v>1194</v>
      </c>
      <c r="C1206" s="77" t="s">
        <v>321</v>
      </c>
      <c r="D1206" s="79">
        <v>607.57000000000005</v>
      </c>
      <c r="E1206" s="79">
        <v>436.69</v>
      </c>
      <c r="F1206" s="79">
        <v>805.19</v>
      </c>
      <c r="G1206" s="79">
        <v>0</v>
      </c>
      <c r="H1206" s="79">
        <v>0</v>
      </c>
      <c r="I1206" s="248"/>
      <c r="J1206" s="248"/>
      <c r="K1206" s="96"/>
      <c r="L1206" s="97"/>
      <c r="M1206" s="97"/>
      <c r="N1206" s="97"/>
      <c r="O1206" s="97"/>
      <c r="P1206" s="97"/>
      <c r="R1206" s="248"/>
      <c r="S1206" s="248"/>
      <c r="T1206" s="248"/>
      <c r="U1206" s="248"/>
      <c r="V1206" s="248"/>
    </row>
    <row r="1207" spans="1:22" ht="15" x14ac:dyDescent="0.25">
      <c r="B1207" s="77" t="s">
        <v>1195</v>
      </c>
      <c r="C1207" s="77" t="s">
        <v>325</v>
      </c>
      <c r="D1207" s="79">
        <v>5775</v>
      </c>
      <c r="E1207" s="79">
        <v>4750</v>
      </c>
      <c r="F1207" s="79">
        <v>6750</v>
      </c>
      <c r="G1207" s="79">
        <v>0</v>
      </c>
      <c r="H1207" s="79">
        <v>0</v>
      </c>
      <c r="I1207" s="248"/>
      <c r="J1207" s="248"/>
      <c r="K1207" s="96"/>
      <c r="L1207" s="97"/>
      <c r="M1207" s="97"/>
      <c r="N1207" s="97"/>
      <c r="O1207" s="97"/>
      <c r="P1207" s="97"/>
      <c r="R1207" s="248"/>
      <c r="S1207" s="248"/>
      <c r="T1207" s="248"/>
      <c r="U1207" s="248"/>
      <c r="V1207" s="248"/>
    </row>
    <row r="1208" spans="1:22" x14ac:dyDescent="0.2">
      <c r="A1208" s="350" t="s">
        <v>2027</v>
      </c>
      <c r="B1208" s="350"/>
      <c r="C1208" s="350"/>
      <c r="D1208" s="102">
        <f t="shared" ref="D1208:J1208" si="1074">SUM(D1187:D1207)</f>
        <v>517339.60000000021</v>
      </c>
      <c r="E1208" s="102">
        <f t="shared" si="1074"/>
        <v>341134.6100000001</v>
      </c>
      <c r="F1208" s="102">
        <f t="shared" si="1074"/>
        <v>537678.41999999993</v>
      </c>
      <c r="G1208" s="102">
        <f t="shared" si="1074"/>
        <v>0</v>
      </c>
      <c r="H1208" s="102">
        <f t="shared" si="1074"/>
        <v>0</v>
      </c>
      <c r="I1208" s="102">
        <f t="shared" si="1074"/>
        <v>0</v>
      </c>
      <c r="J1208" s="102">
        <f t="shared" si="1074"/>
        <v>0</v>
      </c>
      <c r="K1208" s="96"/>
      <c r="L1208" s="97"/>
      <c r="M1208" s="97"/>
      <c r="N1208" s="97"/>
      <c r="O1208" s="97"/>
      <c r="P1208" s="97"/>
      <c r="R1208" s="102"/>
      <c r="S1208" s="102"/>
      <c r="T1208" s="102"/>
      <c r="U1208" s="102"/>
      <c r="V1208" s="102"/>
    </row>
    <row r="1209" spans="1:22" ht="15" x14ac:dyDescent="0.25">
      <c r="A1209" s="348" t="s">
        <v>2020</v>
      </c>
      <c r="B1209" s="348"/>
      <c r="C1209" s="348"/>
      <c r="I1209" s="248"/>
      <c r="J1209" s="248"/>
      <c r="K1209" s="96"/>
      <c r="L1209" s="97"/>
      <c r="M1209" s="97"/>
      <c r="N1209" s="97"/>
      <c r="O1209" s="97"/>
      <c r="P1209" s="97"/>
      <c r="R1209" s="248"/>
      <c r="S1209" s="248"/>
      <c r="T1209" s="248"/>
      <c r="U1209" s="248"/>
      <c r="V1209" s="248"/>
    </row>
    <row r="1210" spans="1:22" ht="15" x14ac:dyDescent="0.25">
      <c r="B1210" s="77" t="s">
        <v>1196</v>
      </c>
      <c r="C1210" s="77" t="s">
        <v>262</v>
      </c>
      <c r="D1210" s="79">
        <v>128.86000000000001</v>
      </c>
      <c r="E1210" s="79">
        <v>6.98</v>
      </c>
      <c r="F1210" s="79">
        <v>0</v>
      </c>
      <c r="G1210" s="79">
        <v>0</v>
      </c>
      <c r="H1210" s="79">
        <v>0</v>
      </c>
      <c r="I1210" s="248"/>
      <c r="J1210" s="248"/>
      <c r="K1210" s="96"/>
      <c r="L1210" s="97"/>
      <c r="M1210" s="97"/>
      <c r="N1210" s="97"/>
      <c r="O1210" s="97"/>
      <c r="P1210" s="97"/>
      <c r="R1210" s="248"/>
      <c r="S1210" s="248"/>
      <c r="T1210" s="248"/>
      <c r="U1210" s="248"/>
      <c r="V1210" s="248"/>
    </row>
    <row r="1211" spans="1:22" ht="15" x14ac:dyDescent="0.25">
      <c r="B1211" s="77" t="s">
        <v>1197</v>
      </c>
      <c r="C1211" s="77" t="s">
        <v>420</v>
      </c>
      <c r="D1211" s="79">
        <v>3706.87</v>
      </c>
      <c r="E1211" s="79">
        <v>272.11</v>
      </c>
      <c r="F1211" s="79">
        <v>5431.46</v>
      </c>
      <c r="G1211" s="79">
        <v>0</v>
      </c>
      <c r="H1211" s="79">
        <v>0</v>
      </c>
      <c r="I1211" s="248"/>
      <c r="J1211" s="248"/>
      <c r="K1211" s="96"/>
      <c r="L1211" s="97"/>
      <c r="M1211" s="97"/>
      <c r="N1211" s="97"/>
      <c r="O1211" s="97"/>
      <c r="P1211" s="97"/>
      <c r="R1211" s="248"/>
      <c r="S1211" s="248"/>
      <c r="T1211" s="248"/>
      <c r="U1211" s="248"/>
      <c r="V1211" s="248"/>
    </row>
    <row r="1212" spans="1:22" ht="15" x14ac:dyDescent="0.25">
      <c r="B1212" s="77" t="s">
        <v>1198</v>
      </c>
      <c r="C1212" s="77" t="s">
        <v>422</v>
      </c>
      <c r="D1212" s="79">
        <v>22605.58</v>
      </c>
      <c r="E1212" s="79">
        <v>19108.39</v>
      </c>
      <c r="F1212" s="79">
        <v>24840.41</v>
      </c>
      <c r="G1212" s="79">
        <v>0</v>
      </c>
      <c r="H1212" s="79">
        <v>0</v>
      </c>
      <c r="I1212" s="248"/>
      <c r="J1212" s="248"/>
      <c r="K1212" s="96"/>
      <c r="L1212" s="97"/>
      <c r="M1212" s="97"/>
      <c r="N1212" s="97"/>
      <c r="O1212" s="97"/>
      <c r="P1212" s="97"/>
      <c r="R1212" s="248"/>
      <c r="S1212" s="248"/>
      <c r="T1212" s="248"/>
      <c r="U1212" s="248"/>
      <c r="V1212" s="248"/>
    </row>
    <row r="1213" spans="1:22" ht="25.5" customHeight="1" x14ac:dyDescent="0.25">
      <c r="B1213" s="77" t="s">
        <v>1199</v>
      </c>
      <c r="C1213" s="77" t="s">
        <v>330</v>
      </c>
      <c r="D1213" s="79">
        <v>11112.7</v>
      </c>
      <c r="E1213" s="79">
        <v>3373.34</v>
      </c>
      <c r="F1213" s="79">
        <v>5674.94</v>
      </c>
      <c r="G1213" s="79">
        <v>0</v>
      </c>
      <c r="H1213" s="79">
        <v>0</v>
      </c>
      <c r="I1213" s="248"/>
      <c r="J1213" s="248"/>
      <c r="K1213" s="96"/>
      <c r="L1213" s="97"/>
      <c r="M1213" s="97"/>
      <c r="N1213" s="97"/>
      <c r="O1213" s="97"/>
      <c r="P1213" s="97"/>
      <c r="R1213" s="248"/>
      <c r="S1213" s="248"/>
      <c r="T1213" s="248"/>
      <c r="U1213" s="248"/>
      <c r="V1213" s="248"/>
    </row>
    <row r="1214" spans="1:22" x14ac:dyDescent="0.2">
      <c r="A1214" s="350" t="s">
        <v>2021</v>
      </c>
      <c r="B1214" s="350"/>
      <c r="C1214" s="350"/>
      <c r="D1214" s="102">
        <f t="shared" ref="D1214:J1214" si="1075">SUM(D1210:D1213)</f>
        <v>37554.01</v>
      </c>
      <c r="E1214" s="102">
        <f t="shared" si="1075"/>
        <v>22760.82</v>
      </c>
      <c r="F1214" s="102">
        <f t="shared" si="1075"/>
        <v>35946.81</v>
      </c>
      <c r="G1214" s="102">
        <f t="shared" si="1075"/>
        <v>0</v>
      </c>
      <c r="H1214" s="102">
        <f t="shared" si="1075"/>
        <v>0</v>
      </c>
      <c r="I1214" s="102">
        <f t="shared" si="1075"/>
        <v>0</v>
      </c>
      <c r="J1214" s="102">
        <f t="shared" si="1075"/>
        <v>0</v>
      </c>
      <c r="K1214" s="96"/>
      <c r="L1214" s="97"/>
      <c r="M1214" s="97"/>
      <c r="N1214" s="97"/>
      <c r="O1214" s="97"/>
      <c r="P1214" s="97"/>
      <c r="R1214" s="102"/>
      <c r="S1214" s="102"/>
      <c r="T1214" s="102"/>
      <c r="U1214" s="102"/>
      <c r="V1214" s="102"/>
    </row>
    <row r="1215" spans="1:22" ht="15" x14ac:dyDescent="0.25">
      <c r="A1215" s="348" t="s">
        <v>2028</v>
      </c>
      <c r="B1215" s="348"/>
      <c r="C1215" s="348"/>
      <c r="I1215" s="248"/>
      <c r="J1215" s="248"/>
      <c r="K1215" s="96"/>
      <c r="L1215" s="97"/>
      <c r="M1215" s="97"/>
      <c r="N1215" s="97"/>
      <c r="O1215" s="97"/>
      <c r="P1215" s="97"/>
      <c r="R1215" s="248"/>
      <c r="S1215" s="248"/>
      <c r="T1215" s="248"/>
      <c r="U1215" s="248"/>
      <c r="V1215" s="248"/>
    </row>
    <row r="1216" spans="1:22" ht="15" x14ac:dyDescent="0.25">
      <c r="B1216" s="77" t="s">
        <v>1200</v>
      </c>
      <c r="C1216" s="77" t="s">
        <v>338</v>
      </c>
      <c r="D1216" s="79">
        <v>9315.82</v>
      </c>
      <c r="E1216" s="79">
        <v>5463.97</v>
      </c>
      <c r="F1216" s="79">
        <v>7696.53</v>
      </c>
      <c r="G1216" s="79">
        <v>0</v>
      </c>
      <c r="H1216" s="79">
        <v>0</v>
      </c>
      <c r="I1216" s="248"/>
      <c r="J1216" s="248"/>
      <c r="K1216" s="96"/>
      <c r="L1216" s="97"/>
      <c r="M1216" s="97"/>
      <c r="N1216" s="97"/>
      <c r="O1216" s="97"/>
      <c r="P1216" s="97"/>
      <c r="R1216" s="248"/>
      <c r="S1216" s="248"/>
      <c r="T1216" s="248"/>
      <c r="U1216" s="248"/>
      <c r="V1216" s="248"/>
    </row>
    <row r="1217" spans="1:22" x14ac:dyDescent="0.2">
      <c r="A1217" s="350" t="s">
        <v>2029</v>
      </c>
      <c r="B1217" s="350"/>
      <c r="C1217" s="350"/>
      <c r="D1217" s="102">
        <f t="shared" ref="D1217:J1217" si="1076">SUM(D1216:D1216)</f>
        <v>9315.82</v>
      </c>
      <c r="E1217" s="102">
        <f t="shared" si="1076"/>
        <v>5463.97</v>
      </c>
      <c r="F1217" s="102">
        <f t="shared" si="1076"/>
        <v>7696.53</v>
      </c>
      <c r="G1217" s="102">
        <f t="shared" si="1076"/>
        <v>0</v>
      </c>
      <c r="H1217" s="102">
        <f t="shared" si="1076"/>
        <v>0</v>
      </c>
      <c r="I1217" s="102">
        <f t="shared" si="1076"/>
        <v>0</v>
      </c>
      <c r="J1217" s="102">
        <f t="shared" si="1076"/>
        <v>0</v>
      </c>
      <c r="K1217" s="96"/>
      <c r="L1217" s="97"/>
      <c r="M1217" s="97"/>
      <c r="N1217" s="97"/>
      <c r="O1217" s="97"/>
      <c r="P1217" s="97"/>
      <c r="R1217" s="102"/>
      <c r="S1217" s="102"/>
      <c r="T1217" s="102"/>
      <c r="U1217" s="102"/>
      <c r="V1217" s="102"/>
    </row>
    <row r="1218" spans="1:22" ht="15" x14ac:dyDescent="0.25">
      <c r="A1218" s="348" t="s">
        <v>2022</v>
      </c>
      <c r="B1218" s="348"/>
      <c r="C1218" s="348"/>
      <c r="I1218" s="248"/>
      <c r="J1218" s="248"/>
      <c r="K1218" s="96"/>
      <c r="L1218" s="97"/>
      <c r="M1218" s="97"/>
      <c r="N1218" s="97"/>
      <c r="O1218" s="97"/>
      <c r="P1218" s="97"/>
      <c r="R1218" s="248"/>
      <c r="S1218" s="248"/>
      <c r="T1218" s="248"/>
      <c r="U1218" s="248"/>
      <c r="V1218" s="248"/>
    </row>
    <row r="1219" spans="1:22" ht="15" x14ac:dyDescent="0.25">
      <c r="B1219" s="77" t="s">
        <v>1201</v>
      </c>
      <c r="C1219" s="77" t="s">
        <v>268</v>
      </c>
      <c r="D1219" s="79">
        <v>1920.93</v>
      </c>
      <c r="E1219" s="79">
        <v>1446.33</v>
      </c>
      <c r="F1219" s="79">
        <v>0</v>
      </c>
      <c r="G1219" s="79">
        <v>0</v>
      </c>
      <c r="H1219" s="79">
        <v>0</v>
      </c>
      <c r="I1219" s="248"/>
      <c r="J1219" s="248"/>
      <c r="K1219" s="96"/>
      <c r="L1219" s="97"/>
      <c r="M1219" s="97"/>
      <c r="N1219" s="97"/>
      <c r="O1219" s="97"/>
      <c r="P1219" s="97"/>
      <c r="R1219" s="248"/>
      <c r="S1219" s="248"/>
      <c r="T1219" s="248"/>
      <c r="U1219" s="248"/>
      <c r="V1219" s="248"/>
    </row>
    <row r="1220" spans="1:22" ht="15" x14ac:dyDescent="0.25">
      <c r="B1220" s="77" t="s">
        <v>1202</v>
      </c>
      <c r="C1220" s="77" t="s">
        <v>272</v>
      </c>
      <c r="D1220" s="79">
        <v>1729.88</v>
      </c>
      <c r="E1220" s="79">
        <v>662.77</v>
      </c>
      <c r="F1220" s="79">
        <v>2052.89</v>
      </c>
      <c r="G1220" s="79">
        <v>0</v>
      </c>
      <c r="H1220" s="79">
        <v>0</v>
      </c>
      <c r="I1220" s="248"/>
      <c r="J1220" s="248"/>
      <c r="K1220" s="96"/>
      <c r="L1220" s="97"/>
      <c r="M1220" s="97"/>
      <c r="N1220" s="97"/>
      <c r="O1220" s="97"/>
      <c r="P1220" s="97"/>
      <c r="R1220" s="248"/>
      <c r="S1220" s="248"/>
      <c r="T1220" s="248"/>
      <c r="U1220" s="248"/>
      <c r="V1220" s="248"/>
    </row>
    <row r="1221" spans="1:22" ht="15" x14ac:dyDescent="0.25">
      <c r="B1221" s="77" t="s">
        <v>1204</v>
      </c>
      <c r="C1221" s="77" t="s">
        <v>276</v>
      </c>
      <c r="D1221" s="79">
        <v>4453.57</v>
      </c>
      <c r="E1221" s="79">
        <v>618</v>
      </c>
      <c r="F1221" s="79">
        <v>1725</v>
      </c>
      <c r="G1221" s="79">
        <v>0</v>
      </c>
      <c r="H1221" s="79">
        <v>0</v>
      </c>
      <c r="I1221" s="248"/>
      <c r="J1221" s="248"/>
      <c r="K1221" s="96"/>
      <c r="L1221" s="97"/>
      <c r="M1221" s="97"/>
      <c r="N1221" s="97"/>
      <c r="O1221" s="97"/>
      <c r="P1221" s="97"/>
      <c r="R1221" s="248"/>
      <c r="S1221" s="248"/>
      <c r="T1221" s="248"/>
      <c r="U1221" s="248"/>
      <c r="V1221" s="248"/>
    </row>
    <row r="1222" spans="1:22" ht="15" x14ac:dyDescent="0.25">
      <c r="B1222" s="77" t="s">
        <v>1205</v>
      </c>
      <c r="C1222" s="77" t="s">
        <v>282</v>
      </c>
      <c r="D1222" s="79">
        <v>50</v>
      </c>
      <c r="E1222" s="79">
        <v>0</v>
      </c>
      <c r="F1222" s="79">
        <v>0</v>
      </c>
      <c r="G1222" s="79">
        <v>0</v>
      </c>
      <c r="H1222" s="79">
        <v>0</v>
      </c>
      <c r="I1222" s="248"/>
      <c r="J1222" s="248"/>
      <c r="K1222" s="96"/>
      <c r="L1222" s="97"/>
      <c r="M1222" s="97"/>
      <c r="N1222" s="97"/>
      <c r="O1222" s="97"/>
      <c r="P1222" s="97"/>
      <c r="R1222" s="248"/>
      <c r="S1222" s="248"/>
      <c r="T1222" s="248"/>
      <c r="U1222" s="248"/>
      <c r="V1222" s="248"/>
    </row>
    <row r="1223" spans="1:22" x14ac:dyDescent="0.2">
      <c r="A1223" s="350" t="s">
        <v>2023</v>
      </c>
      <c r="B1223" s="350"/>
      <c r="C1223" s="350"/>
      <c r="D1223" s="102">
        <f t="shared" ref="D1223:J1223" si="1077">SUM(D1219:D1222)</f>
        <v>8154.38</v>
      </c>
      <c r="E1223" s="102">
        <f t="shared" si="1077"/>
        <v>2727.1</v>
      </c>
      <c r="F1223" s="102">
        <f t="shared" si="1077"/>
        <v>3777.89</v>
      </c>
      <c r="G1223" s="102">
        <f t="shared" si="1077"/>
        <v>0</v>
      </c>
      <c r="H1223" s="102">
        <f t="shared" si="1077"/>
        <v>0</v>
      </c>
      <c r="I1223" s="102">
        <f t="shared" si="1077"/>
        <v>0</v>
      </c>
      <c r="J1223" s="102">
        <f t="shared" si="1077"/>
        <v>0</v>
      </c>
      <c r="K1223" s="96"/>
      <c r="L1223" s="97"/>
      <c r="M1223" s="97"/>
      <c r="N1223" s="97"/>
      <c r="O1223" s="97"/>
      <c r="P1223" s="97"/>
      <c r="R1223" s="102"/>
      <c r="S1223" s="102"/>
      <c r="T1223" s="102"/>
      <c r="U1223" s="102"/>
      <c r="V1223" s="102"/>
    </row>
    <row r="1224" spans="1:22" ht="15" x14ac:dyDescent="0.25">
      <c r="A1224" s="348" t="s">
        <v>2035</v>
      </c>
      <c r="B1224" s="348"/>
      <c r="C1224" s="348"/>
      <c r="I1224" s="248"/>
      <c r="J1224" s="248"/>
      <c r="K1224" s="96"/>
      <c r="L1224" s="97"/>
      <c r="M1224" s="97"/>
      <c r="N1224" s="97"/>
      <c r="O1224" s="97"/>
      <c r="P1224" s="97"/>
      <c r="R1224" s="248"/>
      <c r="S1224" s="248"/>
      <c r="T1224" s="248"/>
      <c r="U1224" s="248"/>
      <c r="V1224" s="248"/>
    </row>
    <row r="1225" spans="1:22" ht="15" x14ac:dyDescent="0.25">
      <c r="B1225" s="77" t="s">
        <v>1206</v>
      </c>
      <c r="C1225" s="77" t="s">
        <v>444</v>
      </c>
      <c r="D1225" s="79">
        <v>2809.57</v>
      </c>
      <c r="E1225" s="79">
        <v>1892.9</v>
      </c>
      <c r="F1225" s="79">
        <v>948.43</v>
      </c>
      <c r="G1225" s="79">
        <v>0</v>
      </c>
      <c r="H1225" s="79">
        <v>0</v>
      </c>
      <c r="I1225" s="248"/>
      <c r="J1225" s="248"/>
      <c r="K1225" s="96"/>
      <c r="L1225" s="97"/>
      <c r="M1225" s="97"/>
      <c r="N1225" s="97"/>
      <c r="O1225" s="97"/>
      <c r="P1225" s="97"/>
      <c r="R1225" s="248"/>
      <c r="S1225" s="248"/>
      <c r="T1225" s="248"/>
      <c r="U1225" s="248"/>
      <c r="V1225" s="248"/>
    </row>
    <row r="1226" spans="1:22" ht="15" x14ac:dyDescent="0.25">
      <c r="B1226" s="77" t="s">
        <v>1207</v>
      </c>
      <c r="C1226" s="77" t="s">
        <v>446</v>
      </c>
      <c r="D1226" s="79">
        <v>42635.99</v>
      </c>
      <c r="E1226" s="79">
        <v>43552.66</v>
      </c>
      <c r="F1226" s="79">
        <v>44475.66</v>
      </c>
      <c r="G1226" s="79">
        <v>0</v>
      </c>
      <c r="H1226" s="79">
        <v>0</v>
      </c>
      <c r="I1226" s="248"/>
      <c r="J1226" s="248"/>
      <c r="L1226" s="97"/>
      <c r="M1226" s="97"/>
      <c r="N1226" s="97"/>
      <c r="O1226" s="97"/>
      <c r="P1226" s="97"/>
      <c r="R1226" s="248"/>
      <c r="S1226" s="248"/>
      <c r="T1226" s="248"/>
      <c r="U1226" s="248"/>
      <c r="V1226" s="248"/>
    </row>
    <row r="1227" spans="1:22" ht="15" x14ac:dyDescent="0.25">
      <c r="B1227" s="77" t="s">
        <v>2052</v>
      </c>
      <c r="C1227" s="77" t="s">
        <v>833</v>
      </c>
      <c r="D1227" s="79">
        <v>106700</v>
      </c>
      <c r="E1227" s="79">
        <v>87710</v>
      </c>
      <c r="F1227" s="79">
        <v>105000</v>
      </c>
      <c r="G1227" s="79">
        <v>0</v>
      </c>
      <c r="H1227" s="79">
        <v>0</v>
      </c>
      <c r="I1227" s="248"/>
      <c r="J1227" s="248"/>
      <c r="K1227" s="96"/>
      <c r="L1227" s="97"/>
      <c r="M1227" s="97"/>
      <c r="N1227" s="97"/>
      <c r="O1227" s="97"/>
      <c r="P1227" s="97"/>
      <c r="R1227" s="248"/>
      <c r="S1227" s="248"/>
      <c r="T1227" s="248"/>
      <c r="U1227" s="248"/>
      <c r="V1227" s="248"/>
    </row>
    <row r="1228" spans="1:22" x14ac:dyDescent="0.2">
      <c r="A1228" s="350" t="s">
        <v>2036</v>
      </c>
      <c r="B1228" s="350"/>
      <c r="C1228" s="350"/>
      <c r="D1228" s="102">
        <f t="shared" ref="D1228:H1228" si="1078">SUM(D1225:D1227)</f>
        <v>152145.56</v>
      </c>
      <c r="E1228" s="102">
        <f t="shared" si="1078"/>
        <v>133155.56</v>
      </c>
      <c r="F1228" s="102">
        <f t="shared" si="1078"/>
        <v>150424.09</v>
      </c>
      <c r="G1228" s="102">
        <f t="shared" si="1078"/>
        <v>0</v>
      </c>
      <c r="H1228" s="102">
        <f t="shared" si="1078"/>
        <v>0</v>
      </c>
      <c r="I1228" s="102">
        <f t="shared" ref="I1228:J1228" si="1079">SUM(I1225:I1227)</f>
        <v>0</v>
      </c>
      <c r="J1228" s="102">
        <f t="shared" si="1079"/>
        <v>0</v>
      </c>
      <c r="K1228" s="96"/>
      <c r="L1228" s="97"/>
      <c r="M1228" s="97"/>
      <c r="N1228" s="97"/>
      <c r="O1228" s="97"/>
      <c r="P1228" s="97"/>
      <c r="R1228" s="102"/>
      <c r="S1228" s="102"/>
      <c r="T1228" s="102"/>
      <c r="U1228" s="102"/>
      <c r="V1228" s="102"/>
    </row>
    <row r="1229" spans="1:22" x14ac:dyDescent="0.2">
      <c r="A1229" s="352" t="s">
        <v>1208</v>
      </c>
      <c r="B1229" s="352"/>
      <c r="C1229" s="352"/>
      <c r="D1229" s="103">
        <f t="shared" ref="D1229:H1229" si="1080">D1208+D1214+D1217+D1223+D1228</f>
        <v>724509.37000000011</v>
      </c>
      <c r="E1229" s="103">
        <f t="shared" si="1080"/>
        <v>505242.06000000006</v>
      </c>
      <c r="F1229" s="103">
        <f t="shared" si="1080"/>
        <v>735523.74</v>
      </c>
      <c r="G1229" s="103">
        <f t="shared" si="1080"/>
        <v>0</v>
      </c>
      <c r="H1229" s="103">
        <f t="shared" si="1080"/>
        <v>0</v>
      </c>
      <c r="I1229" s="103">
        <f t="shared" ref="I1229:J1229" si="1081">I1208+I1214+I1217+I1223+I1228</f>
        <v>0</v>
      </c>
      <c r="J1229" s="103">
        <f t="shared" si="1081"/>
        <v>0</v>
      </c>
      <c r="K1229" s="96"/>
      <c r="L1229" s="97"/>
      <c r="M1229" s="97"/>
      <c r="N1229" s="97"/>
      <c r="O1229" s="97"/>
      <c r="P1229" s="97"/>
      <c r="R1229" s="103"/>
      <c r="S1229" s="103"/>
      <c r="T1229" s="103"/>
      <c r="U1229" s="103"/>
      <c r="V1229" s="103"/>
    </row>
    <row r="1230" spans="1:22" ht="15" x14ac:dyDescent="0.25">
      <c r="A1230" s="351" t="s">
        <v>1209</v>
      </c>
      <c r="B1230" s="351"/>
      <c r="C1230" s="351"/>
      <c r="I1230" s="248"/>
      <c r="J1230" s="248"/>
      <c r="K1230" s="96"/>
      <c r="L1230" s="97"/>
      <c r="M1230" s="97"/>
      <c r="N1230" s="97"/>
      <c r="O1230" s="97"/>
      <c r="P1230" s="97"/>
      <c r="R1230" s="248"/>
      <c r="S1230" s="248"/>
      <c r="T1230" s="248"/>
      <c r="U1230" s="248"/>
      <c r="V1230" s="248"/>
    </row>
    <row r="1231" spans="1:22" ht="15" x14ac:dyDescent="0.25">
      <c r="A1231" s="348" t="s">
        <v>2024</v>
      </c>
      <c r="B1231" s="348"/>
      <c r="C1231" s="348"/>
      <c r="I1231" s="248"/>
      <c r="J1231" s="248"/>
      <c r="K1231" s="96"/>
      <c r="L1231" s="97"/>
      <c r="M1231" s="97"/>
      <c r="N1231" s="97"/>
      <c r="O1231" s="97"/>
      <c r="P1231" s="97"/>
      <c r="R1231" s="248"/>
      <c r="S1231" s="248"/>
      <c r="T1231" s="248"/>
      <c r="U1231" s="248"/>
      <c r="V1231" s="248"/>
    </row>
    <row r="1232" spans="1:22" ht="15" x14ac:dyDescent="0.25">
      <c r="B1232" s="77" t="s">
        <v>2299</v>
      </c>
      <c r="C1232" s="77" t="s">
        <v>1883</v>
      </c>
      <c r="D1232" s="79">
        <v>0</v>
      </c>
      <c r="E1232" s="79">
        <v>0</v>
      </c>
      <c r="F1232" s="79">
        <v>9215.31</v>
      </c>
      <c r="G1232" s="79">
        <v>0</v>
      </c>
      <c r="H1232" s="79">
        <v>0</v>
      </c>
      <c r="I1232" s="248"/>
      <c r="J1232" s="248"/>
      <c r="L1232" s="97"/>
      <c r="M1232" s="97"/>
      <c r="N1232" s="97"/>
      <c r="O1232" s="97"/>
      <c r="P1232" s="97"/>
      <c r="R1232" s="248"/>
      <c r="S1232" s="248"/>
      <c r="T1232" s="248"/>
      <c r="U1232" s="248"/>
      <c r="V1232" s="248"/>
    </row>
    <row r="1233" spans="2:22" ht="15" x14ac:dyDescent="0.25">
      <c r="B1233" s="77" t="s">
        <v>1210</v>
      </c>
      <c r="C1233" s="77" t="s">
        <v>286</v>
      </c>
      <c r="D1233" s="79">
        <v>592539.84</v>
      </c>
      <c r="E1233" s="79">
        <v>615651.91</v>
      </c>
      <c r="F1233" s="79">
        <v>616919.38</v>
      </c>
      <c r="G1233" s="79">
        <v>0</v>
      </c>
      <c r="H1233" s="79">
        <v>0</v>
      </c>
      <c r="I1233" s="248"/>
      <c r="J1233" s="248"/>
      <c r="K1233" s="96"/>
      <c r="L1233" s="97"/>
      <c r="M1233" s="97"/>
      <c r="N1233" s="97"/>
      <c r="O1233" s="97"/>
      <c r="P1233" s="97"/>
      <c r="R1233" s="248"/>
      <c r="S1233" s="248"/>
      <c r="T1233" s="248"/>
      <c r="U1233" s="248"/>
      <c r="V1233" s="248"/>
    </row>
    <row r="1234" spans="2:22" ht="15" x14ac:dyDescent="0.25">
      <c r="B1234" s="77" t="s">
        <v>1211</v>
      </c>
      <c r="C1234" s="77" t="s">
        <v>292</v>
      </c>
      <c r="D1234" s="79">
        <v>12913.49</v>
      </c>
      <c r="E1234" s="79">
        <v>15297.17</v>
      </c>
      <c r="F1234" s="79">
        <v>16345.68</v>
      </c>
      <c r="G1234" s="79">
        <v>0</v>
      </c>
      <c r="H1234" s="79">
        <v>0</v>
      </c>
      <c r="I1234" s="248"/>
      <c r="J1234" s="248"/>
      <c r="K1234" s="96"/>
      <c r="L1234" s="97"/>
      <c r="M1234" s="97"/>
      <c r="N1234" s="97"/>
      <c r="O1234" s="97"/>
      <c r="P1234" s="97"/>
      <c r="R1234" s="248"/>
      <c r="S1234" s="248"/>
      <c r="T1234" s="248"/>
      <c r="U1234" s="248"/>
      <c r="V1234" s="248"/>
    </row>
    <row r="1235" spans="2:22" ht="15" x14ac:dyDescent="0.25">
      <c r="B1235" s="77" t="s">
        <v>1212</v>
      </c>
      <c r="C1235" s="77" t="s">
        <v>968</v>
      </c>
      <c r="D1235" s="79">
        <v>1805.18</v>
      </c>
      <c r="E1235" s="79">
        <v>1810.14</v>
      </c>
      <c r="F1235" s="79">
        <v>1790.34</v>
      </c>
      <c r="G1235" s="79">
        <v>0</v>
      </c>
      <c r="H1235" s="79">
        <v>0</v>
      </c>
      <c r="I1235" s="248"/>
      <c r="J1235" s="248"/>
      <c r="L1235" s="97"/>
      <c r="M1235" s="97"/>
      <c r="N1235" s="97"/>
      <c r="O1235" s="97"/>
      <c r="P1235" s="97"/>
      <c r="R1235" s="248"/>
      <c r="S1235" s="248"/>
      <c r="T1235" s="248"/>
      <c r="U1235" s="248"/>
      <c r="V1235" s="248"/>
    </row>
    <row r="1236" spans="2:22" ht="15" x14ac:dyDescent="0.25">
      <c r="B1236" s="77" t="s">
        <v>2412</v>
      </c>
      <c r="C1236" s="77" t="s">
        <v>2413</v>
      </c>
      <c r="D1236" s="79">
        <v>0</v>
      </c>
      <c r="E1236" s="79">
        <v>0</v>
      </c>
      <c r="F1236" s="79">
        <v>2473.02</v>
      </c>
      <c r="G1236" s="79">
        <v>0</v>
      </c>
      <c r="H1236" s="79">
        <v>0</v>
      </c>
      <c r="I1236" s="248"/>
      <c r="J1236" s="248"/>
      <c r="K1236" s="96"/>
      <c r="L1236" s="97"/>
      <c r="M1236" s="97"/>
      <c r="N1236" s="97"/>
      <c r="O1236" s="97"/>
      <c r="P1236" s="97"/>
      <c r="R1236" s="248"/>
      <c r="S1236" s="248"/>
      <c r="T1236" s="248"/>
      <c r="U1236" s="248"/>
      <c r="V1236" s="248"/>
    </row>
    <row r="1237" spans="2:22" ht="15" x14ac:dyDescent="0.25">
      <c r="B1237" s="77" t="s">
        <v>1214</v>
      </c>
      <c r="C1237" s="77" t="s">
        <v>298</v>
      </c>
      <c r="D1237" s="79">
        <v>6390</v>
      </c>
      <c r="E1237" s="79">
        <v>7075</v>
      </c>
      <c r="F1237" s="79">
        <v>7911.52</v>
      </c>
      <c r="G1237" s="79">
        <v>0</v>
      </c>
      <c r="H1237" s="79">
        <v>0</v>
      </c>
      <c r="I1237" s="248"/>
      <c r="J1237" s="248"/>
      <c r="K1237" s="96"/>
      <c r="L1237" s="97"/>
      <c r="M1237" s="97"/>
      <c r="N1237" s="97"/>
      <c r="O1237" s="97"/>
      <c r="P1237" s="97"/>
      <c r="R1237" s="248"/>
      <c r="S1237" s="248"/>
      <c r="T1237" s="248"/>
      <c r="U1237" s="248"/>
      <c r="V1237" s="248"/>
    </row>
    <row r="1238" spans="2:22" ht="15" x14ac:dyDescent="0.25">
      <c r="B1238" s="77" t="s">
        <v>1215</v>
      </c>
      <c r="C1238" s="77" t="s">
        <v>300</v>
      </c>
      <c r="D1238" s="79">
        <v>42928.53</v>
      </c>
      <c r="E1238" s="79">
        <v>43884.59</v>
      </c>
      <c r="F1238" s="79">
        <v>60003.16</v>
      </c>
      <c r="G1238" s="79">
        <v>0</v>
      </c>
      <c r="H1238" s="79">
        <v>0</v>
      </c>
      <c r="I1238" s="248"/>
      <c r="J1238" s="248"/>
      <c r="K1238" s="96"/>
      <c r="L1238" s="97"/>
      <c r="M1238" s="97"/>
      <c r="N1238" s="97"/>
      <c r="O1238" s="97"/>
      <c r="P1238" s="97"/>
      <c r="R1238" s="248"/>
      <c r="S1238" s="248"/>
      <c r="T1238" s="248"/>
      <c r="U1238" s="248"/>
      <c r="V1238" s="248"/>
    </row>
    <row r="1239" spans="2:22" ht="15" x14ac:dyDescent="0.25">
      <c r="B1239" s="77" t="s">
        <v>2414</v>
      </c>
      <c r="C1239" s="77" t="s">
        <v>2415</v>
      </c>
      <c r="D1239" s="79">
        <v>0</v>
      </c>
      <c r="E1239" s="79">
        <v>0</v>
      </c>
      <c r="F1239" s="79">
        <v>985.71</v>
      </c>
      <c r="G1239" s="79">
        <v>0</v>
      </c>
      <c r="H1239" s="79">
        <v>0</v>
      </c>
      <c r="I1239" s="248"/>
      <c r="J1239" s="248"/>
      <c r="K1239" s="96"/>
      <c r="L1239" s="97"/>
      <c r="M1239" s="97"/>
      <c r="N1239" s="97"/>
      <c r="O1239" s="97"/>
      <c r="P1239" s="97"/>
      <c r="R1239" s="248"/>
      <c r="S1239" s="248"/>
      <c r="T1239" s="248"/>
      <c r="U1239" s="248"/>
      <c r="V1239" s="248"/>
    </row>
    <row r="1240" spans="2:22" ht="25.5" x14ac:dyDescent="0.25">
      <c r="B1240" s="77" t="s">
        <v>1216</v>
      </c>
      <c r="C1240" s="77" t="s">
        <v>302</v>
      </c>
      <c r="D1240" s="79">
        <v>1053.3</v>
      </c>
      <c r="E1240" s="79">
        <v>2785.34</v>
      </c>
      <c r="F1240" s="79">
        <v>1236.51</v>
      </c>
      <c r="G1240" s="79">
        <v>0</v>
      </c>
      <c r="H1240" s="79">
        <v>0</v>
      </c>
      <c r="I1240" s="248"/>
      <c r="J1240" s="248"/>
      <c r="K1240" s="96"/>
      <c r="L1240" s="97"/>
      <c r="M1240" s="97"/>
      <c r="N1240" s="97"/>
      <c r="O1240" s="97"/>
      <c r="P1240" s="97"/>
      <c r="R1240" s="248"/>
      <c r="S1240" s="248"/>
      <c r="T1240" s="248"/>
      <c r="U1240" s="248"/>
      <c r="V1240" s="248"/>
    </row>
    <row r="1241" spans="2:22" ht="25.5" x14ac:dyDescent="0.25">
      <c r="B1241" s="77" t="s">
        <v>1217</v>
      </c>
      <c r="C1241" s="77" t="s">
        <v>304</v>
      </c>
      <c r="D1241" s="79">
        <v>2377.94</v>
      </c>
      <c r="E1241" s="79">
        <v>1367.16</v>
      </c>
      <c r="F1241" s="79">
        <v>3537.73</v>
      </c>
      <c r="G1241" s="79">
        <v>0</v>
      </c>
      <c r="H1241" s="79">
        <v>0</v>
      </c>
      <c r="I1241" s="248"/>
      <c r="J1241" s="248"/>
      <c r="L1241" s="97"/>
      <c r="M1241" s="97"/>
      <c r="N1241" s="97"/>
      <c r="O1241" s="97"/>
      <c r="P1241" s="97"/>
      <c r="R1241" s="248"/>
      <c r="S1241" s="248"/>
      <c r="T1241" s="248"/>
      <c r="U1241" s="248"/>
      <c r="V1241" s="248"/>
    </row>
    <row r="1242" spans="2:22" ht="25.5" x14ac:dyDescent="0.25">
      <c r="B1242" s="77" t="s">
        <v>1218</v>
      </c>
      <c r="C1242" s="77" t="s">
        <v>306</v>
      </c>
      <c r="D1242" s="79">
        <v>87914.240000000005</v>
      </c>
      <c r="E1242" s="79">
        <v>84120.62</v>
      </c>
      <c r="F1242" s="79">
        <v>82730.929999999993</v>
      </c>
      <c r="G1242" s="79">
        <v>0</v>
      </c>
      <c r="H1242" s="79">
        <v>0</v>
      </c>
      <c r="I1242" s="248"/>
      <c r="J1242" s="248"/>
      <c r="K1242" s="96"/>
      <c r="L1242" s="97"/>
      <c r="M1242" s="97"/>
      <c r="N1242" s="97"/>
      <c r="O1242" s="97"/>
      <c r="P1242" s="97"/>
      <c r="R1242" s="248"/>
      <c r="S1242" s="248"/>
      <c r="T1242" s="248"/>
      <c r="U1242" s="248"/>
      <c r="V1242" s="248"/>
    </row>
    <row r="1243" spans="2:22" ht="25.5" x14ac:dyDescent="0.25">
      <c r="B1243" s="77" t="s">
        <v>1986</v>
      </c>
      <c r="C1243" s="77" t="s">
        <v>1865</v>
      </c>
      <c r="D1243" s="79">
        <v>5458.35</v>
      </c>
      <c r="E1243" s="79">
        <v>2435.71</v>
      </c>
      <c r="F1243" s="79">
        <v>12914.29</v>
      </c>
      <c r="G1243" s="79">
        <v>0</v>
      </c>
      <c r="H1243" s="79">
        <v>0</v>
      </c>
      <c r="I1243" s="248"/>
      <c r="J1243" s="248"/>
      <c r="K1243" s="96"/>
      <c r="L1243" s="97"/>
      <c r="M1243" s="97"/>
      <c r="N1243" s="97"/>
      <c r="O1243" s="97"/>
      <c r="P1243" s="97"/>
      <c r="R1243" s="248"/>
      <c r="S1243" s="248"/>
      <c r="T1243" s="248"/>
      <c r="U1243" s="248"/>
      <c r="V1243" s="248"/>
    </row>
    <row r="1244" spans="2:22" ht="25.5" x14ac:dyDescent="0.25">
      <c r="B1244" s="77" t="s">
        <v>1219</v>
      </c>
      <c r="C1244" s="77" t="s">
        <v>308</v>
      </c>
      <c r="D1244" s="79">
        <v>2587.37</v>
      </c>
      <c r="E1244" s="79">
        <v>2493.5</v>
      </c>
      <c r="F1244" s="79">
        <v>2302.66</v>
      </c>
      <c r="G1244" s="79">
        <v>0</v>
      </c>
      <c r="H1244" s="79">
        <v>0</v>
      </c>
      <c r="I1244" s="248"/>
      <c r="J1244" s="248"/>
      <c r="K1244" s="96"/>
      <c r="L1244" s="97"/>
      <c r="M1244" s="97"/>
      <c r="N1244" s="97"/>
      <c r="O1244" s="97"/>
      <c r="P1244" s="97"/>
      <c r="R1244" s="248"/>
      <c r="S1244" s="248"/>
      <c r="T1244" s="248"/>
      <c r="U1244" s="248"/>
      <c r="V1244" s="248"/>
    </row>
    <row r="1245" spans="2:22" ht="15" x14ac:dyDescent="0.25">
      <c r="B1245" s="77" t="s">
        <v>1221</v>
      </c>
      <c r="C1245" s="77" t="s">
        <v>1899</v>
      </c>
      <c r="D1245" s="79">
        <v>59080.97</v>
      </c>
      <c r="E1245" s="79">
        <v>61905.33</v>
      </c>
      <c r="F1245" s="79">
        <v>101717.07</v>
      </c>
      <c r="G1245" s="79">
        <v>0</v>
      </c>
      <c r="H1245" s="79">
        <v>0</v>
      </c>
      <c r="I1245" s="248"/>
      <c r="J1245" s="248"/>
      <c r="K1245" s="96"/>
      <c r="L1245" s="97"/>
      <c r="M1245" s="97"/>
      <c r="N1245" s="97"/>
      <c r="O1245" s="97"/>
      <c r="P1245" s="97"/>
      <c r="R1245" s="248"/>
      <c r="S1245" s="248"/>
      <c r="T1245" s="248"/>
      <c r="U1245" s="248"/>
      <c r="V1245" s="248"/>
    </row>
    <row r="1246" spans="2:22" ht="15" x14ac:dyDescent="0.25">
      <c r="B1246" s="77" t="s">
        <v>1222</v>
      </c>
      <c r="C1246" s="77" t="s">
        <v>312</v>
      </c>
      <c r="D1246" s="79">
        <v>108</v>
      </c>
      <c r="E1246" s="79">
        <v>216</v>
      </c>
      <c r="F1246" s="79">
        <v>60</v>
      </c>
      <c r="G1246" s="79">
        <v>0</v>
      </c>
      <c r="H1246" s="79">
        <v>0</v>
      </c>
      <c r="I1246" s="248"/>
      <c r="J1246" s="248"/>
      <c r="K1246" s="96"/>
      <c r="L1246" s="97"/>
      <c r="M1246" s="97"/>
      <c r="N1246" s="97"/>
      <c r="O1246" s="97"/>
      <c r="P1246" s="97"/>
      <c r="R1246" s="248"/>
      <c r="S1246" s="248"/>
      <c r="T1246" s="248"/>
      <c r="U1246" s="248"/>
      <c r="V1246" s="248"/>
    </row>
    <row r="1247" spans="2:22" ht="15" x14ac:dyDescent="0.25">
      <c r="B1247" s="77" t="s">
        <v>1223</v>
      </c>
      <c r="C1247" s="77" t="s">
        <v>314</v>
      </c>
      <c r="D1247" s="79">
        <v>1118.19</v>
      </c>
      <c r="E1247" s="79">
        <v>840.53</v>
      </c>
      <c r="F1247" s="79">
        <v>843.71</v>
      </c>
      <c r="G1247" s="79">
        <v>0</v>
      </c>
      <c r="H1247" s="79">
        <v>0</v>
      </c>
      <c r="I1247" s="248"/>
      <c r="J1247" s="248"/>
      <c r="L1247" s="97"/>
      <c r="M1247" s="97"/>
      <c r="N1247" s="97"/>
      <c r="O1247" s="97"/>
      <c r="P1247" s="97"/>
      <c r="R1247" s="248"/>
      <c r="S1247" s="248"/>
      <c r="T1247" s="248"/>
      <c r="U1247" s="248"/>
      <c r="V1247" s="248"/>
    </row>
    <row r="1248" spans="2:22" ht="15" x14ac:dyDescent="0.25">
      <c r="B1248" s="77" t="s">
        <v>1224</v>
      </c>
      <c r="C1248" s="77" t="s">
        <v>316</v>
      </c>
      <c r="D1248" s="79">
        <v>355.59</v>
      </c>
      <c r="E1248" s="79">
        <v>1872.08</v>
      </c>
      <c r="F1248" s="79">
        <v>3024</v>
      </c>
      <c r="G1248" s="79">
        <v>0</v>
      </c>
      <c r="H1248" s="79">
        <v>0</v>
      </c>
      <c r="I1248" s="248"/>
      <c r="J1248" s="248"/>
      <c r="K1248" s="96"/>
      <c r="L1248" s="97"/>
      <c r="M1248" s="97"/>
      <c r="N1248" s="97"/>
      <c r="O1248" s="97"/>
      <c r="P1248" s="97"/>
      <c r="R1248" s="248"/>
      <c r="S1248" s="248"/>
      <c r="T1248" s="248"/>
      <c r="U1248" s="248"/>
      <c r="V1248" s="248"/>
    </row>
    <row r="1249" spans="1:22" ht="15" x14ac:dyDescent="0.25">
      <c r="B1249" s="77" t="s">
        <v>1225</v>
      </c>
      <c r="C1249" s="77" t="s">
        <v>2026</v>
      </c>
      <c r="D1249" s="79">
        <v>9129.8799999999992</v>
      </c>
      <c r="E1249" s="79">
        <v>9559.16</v>
      </c>
      <c r="F1249" s="79">
        <v>9994.43</v>
      </c>
      <c r="G1249" s="79">
        <v>0</v>
      </c>
      <c r="H1249" s="79">
        <v>0</v>
      </c>
      <c r="I1249" s="248"/>
      <c r="J1249" s="248"/>
      <c r="K1249" s="96"/>
      <c r="L1249" s="97"/>
      <c r="M1249" s="97"/>
      <c r="N1249" s="97"/>
      <c r="O1249" s="97"/>
      <c r="P1249" s="97"/>
      <c r="R1249" s="248"/>
      <c r="S1249" s="248"/>
      <c r="T1249" s="248"/>
      <c r="U1249" s="248"/>
      <c r="V1249" s="248"/>
    </row>
    <row r="1250" spans="1:22" ht="15" x14ac:dyDescent="0.25">
      <c r="B1250" s="77" t="s">
        <v>1226</v>
      </c>
      <c r="C1250" s="77" t="s">
        <v>321</v>
      </c>
      <c r="D1250" s="79">
        <v>1101.31</v>
      </c>
      <c r="E1250" s="79">
        <v>1170.77</v>
      </c>
      <c r="F1250" s="79">
        <v>1390.74</v>
      </c>
      <c r="G1250" s="79">
        <v>0</v>
      </c>
      <c r="H1250" s="79">
        <v>0</v>
      </c>
      <c r="I1250" s="248"/>
      <c r="J1250" s="248"/>
      <c r="K1250" s="96"/>
      <c r="L1250" s="97"/>
      <c r="M1250" s="97"/>
      <c r="N1250" s="97"/>
      <c r="O1250" s="97"/>
      <c r="P1250" s="97"/>
      <c r="R1250" s="248"/>
      <c r="S1250" s="248"/>
      <c r="T1250" s="248"/>
      <c r="U1250" s="248"/>
      <c r="V1250" s="248"/>
    </row>
    <row r="1251" spans="1:22" ht="15" x14ac:dyDescent="0.25">
      <c r="B1251" s="77" t="s">
        <v>2300</v>
      </c>
      <c r="C1251" s="77" t="s">
        <v>323</v>
      </c>
      <c r="D1251" s="79">
        <v>0</v>
      </c>
      <c r="E1251" s="79">
        <v>0</v>
      </c>
      <c r="F1251" s="79">
        <v>382.42</v>
      </c>
      <c r="G1251" s="79">
        <v>0</v>
      </c>
      <c r="H1251" s="79">
        <v>0</v>
      </c>
      <c r="I1251" s="248"/>
      <c r="J1251" s="248"/>
      <c r="L1251" s="97"/>
      <c r="M1251" s="97"/>
      <c r="N1251" s="97"/>
      <c r="O1251" s="97"/>
      <c r="P1251" s="97"/>
      <c r="R1251" s="248"/>
      <c r="S1251" s="248"/>
      <c r="T1251" s="248"/>
      <c r="U1251" s="248"/>
      <c r="V1251" s="248"/>
    </row>
    <row r="1252" spans="1:22" ht="15" x14ac:dyDescent="0.25">
      <c r="B1252" s="77" t="s">
        <v>1227</v>
      </c>
      <c r="C1252" s="77" t="s">
        <v>325</v>
      </c>
      <c r="D1252" s="79">
        <v>3750</v>
      </c>
      <c r="E1252" s="79">
        <v>3750</v>
      </c>
      <c r="F1252" s="79">
        <v>5250</v>
      </c>
      <c r="G1252" s="79">
        <v>0</v>
      </c>
      <c r="H1252" s="79">
        <v>0</v>
      </c>
      <c r="I1252" s="248"/>
      <c r="J1252" s="248"/>
      <c r="L1252" s="97"/>
      <c r="M1252" s="97"/>
      <c r="N1252" s="97"/>
      <c r="O1252" s="97"/>
      <c r="P1252" s="97"/>
      <c r="R1252" s="248"/>
      <c r="S1252" s="248"/>
      <c r="T1252" s="248"/>
      <c r="U1252" s="248"/>
      <c r="V1252" s="248"/>
    </row>
    <row r="1253" spans="1:22" x14ac:dyDescent="0.2">
      <c r="A1253" s="350" t="s">
        <v>2027</v>
      </c>
      <c r="B1253" s="350"/>
      <c r="C1253" s="350"/>
      <c r="D1253" s="102">
        <f t="shared" ref="D1253:J1253" si="1082">SUM(D1232:D1252)</f>
        <v>830612.17999999993</v>
      </c>
      <c r="E1253" s="102">
        <f t="shared" si="1082"/>
        <v>856235.01</v>
      </c>
      <c r="F1253" s="102">
        <f t="shared" si="1082"/>
        <v>941028.6100000001</v>
      </c>
      <c r="G1253" s="102">
        <f t="shared" si="1082"/>
        <v>0</v>
      </c>
      <c r="H1253" s="102">
        <f t="shared" si="1082"/>
        <v>0</v>
      </c>
      <c r="I1253" s="102">
        <f t="shared" si="1082"/>
        <v>0</v>
      </c>
      <c r="J1253" s="102">
        <f t="shared" si="1082"/>
        <v>0</v>
      </c>
      <c r="K1253" s="96"/>
      <c r="L1253" s="97"/>
      <c r="M1253" s="97"/>
      <c r="N1253" s="97"/>
      <c r="O1253" s="97"/>
      <c r="P1253" s="97"/>
      <c r="R1253" s="102"/>
      <c r="S1253" s="102"/>
      <c r="T1253" s="102"/>
      <c r="U1253" s="102"/>
      <c r="V1253" s="102"/>
    </row>
    <row r="1254" spans="1:22" ht="15" x14ac:dyDescent="0.25">
      <c r="A1254" s="348" t="s">
        <v>2020</v>
      </c>
      <c r="B1254" s="348"/>
      <c r="C1254" s="348"/>
      <c r="I1254" s="248"/>
      <c r="J1254" s="248"/>
      <c r="K1254" s="96"/>
      <c r="L1254" s="97"/>
      <c r="M1254" s="97"/>
      <c r="N1254" s="97"/>
      <c r="O1254" s="97"/>
      <c r="P1254" s="97"/>
      <c r="R1254" s="248"/>
      <c r="S1254" s="248"/>
      <c r="T1254" s="248"/>
      <c r="U1254" s="248"/>
      <c r="V1254" s="248"/>
    </row>
    <row r="1255" spans="1:22" ht="15" x14ac:dyDescent="0.25">
      <c r="B1255" s="77" t="s">
        <v>1229</v>
      </c>
      <c r="C1255" s="77" t="s">
        <v>262</v>
      </c>
      <c r="D1255" s="79">
        <v>386.46</v>
      </c>
      <c r="E1255" s="79">
        <v>341.74</v>
      </c>
      <c r="F1255" s="79">
        <v>210.3</v>
      </c>
      <c r="G1255" s="79">
        <v>0</v>
      </c>
      <c r="H1255" s="79">
        <v>0</v>
      </c>
      <c r="I1255" s="248"/>
      <c r="J1255" s="248"/>
      <c r="K1255" s="96"/>
      <c r="L1255" s="97"/>
      <c r="M1255" s="97"/>
      <c r="N1255" s="97"/>
      <c r="O1255" s="97"/>
      <c r="P1255" s="97"/>
      <c r="R1255" s="248"/>
      <c r="S1255" s="248"/>
      <c r="T1255" s="248"/>
      <c r="U1255" s="248"/>
      <c r="V1255" s="248"/>
    </row>
    <row r="1256" spans="1:22" ht="15" x14ac:dyDescent="0.25">
      <c r="B1256" s="77" t="s">
        <v>1230</v>
      </c>
      <c r="C1256" s="77" t="s">
        <v>420</v>
      </c>
      <c r="D1256" s="79">
        <v>135</v>
      </c>
      <c r="E1256" s="79">
        <v>0</v>
      </c>
      <c r="F1256" s="79">
        <v>0</v>
      </c>
      <c r="G1256" s="79">
        <v>0</v>
      </c>
      <c r="H1256" s="79">
        <v>0</v>
      </c>
      <c r="I1256" s="248"/>
      <c r="J1256" s="248"/>
      <c r="K1256" s="96"/>
      <c r="L1256" s="97"/>
      <c r="M1256" s="97"/>
      <c r="N1256" s="97"/>
      <c r="O1256" s="97"/>
      <c r="P1256" s="97"/>
      <c r="R1256" s="248"/>
      <c r="S1256" s="248"/>
      <c r="T1256" s="248"/>
      <c r="U1256" s="248"/>
      <c r="V1256" s="248"/>
    </row>
    <row r="1257" spans="1:22" ht="15" x14ac:dyDescent="0.25">
      <c r="B1257" s="77" t="s">
        <v>1231</v>
      </c>
      <c r="C1257" s="77" t="s">
        <v>330</v>
      </c>
      <c r="D1257" s="79">
        <v>775.25</v>
      </c>
      <c r="E1257" s="79">
        <v>613.88</v>
      </c>
      <c r="F1257" s="79">
        <v>799.66</v>
      </c>
      <c r="G1257" s="79">
        <v>0</v>
      </c>
      <c r="H1257" s="79">
        <v>0</v>
      </c>
      <c r="I1257" s="248"/>
      <c r="J1257" s="248"/>
      <c r="K1257" s="96"/>
      <c r="L1257" s="97"/>
      <c r="M1257" s="97"/>
      <c r="N1257" s="97"/>
      <c r="O1257" s="97"/>
      <c r="P1257" s="97"/>
      <c r="R1257" s="248"/>
      <c r="S1257" s="248"/>
      <c r="T1257" s="248"/>
      <c r="U1257" s="248"/>
      <c r="V1257" s="248"/>
    </row>
    <row r="1258" spans="1:22" x14ac:dyDescent="0.2">
      <c r="A1258" s="350" t="s">
        <v>2021</v>
      </c>
      <c r="B1258" s="350"/>
      <c r="C1258" s="350"/>
      <c r="D1258" s="102">
        <f t="shared" ref="D1258:J1258" si="1083">SUM(D1255:D1257)</f>
        <v>1296.71</v>
      </c>
      <c r="E1258" s="102">
        <f t="shared" si="1083"/>
        <v>955.62</v>
      </c>
      <c r="F1258" s="102">
        <f t="shared" si="1083"/>
        <v>1009.96</v>
      </c>
      <c r="G1258" s="102">
        <f t="shared" si="1083"/>
        <v>0</v>
      </c>
      <c r="H1258" s="102">
        <f t="shared" si="1083"/>
        <v>0</v>
      </c>
      <c r="I1258" s="102">
        <f t="shared" si="1083"/>
        <v>0</v>
      </c>
      <c r="J1258" s="102">
        <f t="shared" si="1083"/>
        <v>0</v>
      </c>
      <c r="K1258" s="96"/>
      <c r="L1258" s="97"/>
      <c r="M1258" s="97"/>
      <c r="N1258" s="97"/>
      <c r="O1258" s="97"/>
      <c r="P1258" s="97"/>
      <c r="R1258" s="102"/>
      <c r="S1258" s="102"/>
      <c r="T1258" s="102"/>
      <c r="U1258" s="102"/>
      <c r="V1258" s="102"/>
    </row>
    <row r="1259" spans="1:22" ht="15" x14ac:dyDescent="0.25">
      <c r="A1259" s="348" t="s">
        <v>2022</v>
      </c>
      <c r="B1259" s="348"/>
      <c r="C1259" s="348"/>
      <c r="I1259" s="248"/>
      <c r="J1259" s="248"/>
      <c r="K1259" s="96"/>
      <c r="L1259" s="97"/>
      <c r="M1259" s="97"/>
      <c r="N1259" s="97"/>
      <c r="O1259" s="97"/>
      <c r="P1259" s="97"/>
      <c r="R1259" s="248"/>
      <c r="S1259" s="248"/>
      <c r="T1259" s="248"/>
      <c r="U1259" s="248"/>
      <c r="V1259" s="248"/>
    </row>
    <row r="1260" spans="1:22" ht="25.5" customHeight="1" x14ac:dyDescent="0.25">
      <c r="B1260" s="77" t="s">
        <v>1232</v>
      </c>
      <c r="C1260" s="77" t="s">
        <v>268</v>
      </c>
      <c r="D1260" s="79">
        <v>378.72</v>
      </c>
      <c r="E1260" s="79">
        <v>350.1</v>
      </c>
      <c r="F1260" s="79">
        <v>0</v>
      </c>
      <c r="G1260" s="79">
        <v>0</v>
      </c>
      <c r="H1260" s="79">
        <v>0</v>
      </c>
      <c r="I1260" s="248"/>
      <c r="J1260" s="248"/>
      <c r="K1260" s="96"/>
      <c r="L1260" s="97"/>
      <c r="M1260" s="97"/>
      <c r="N1260" s="97"/>
      <c r="O1260" s="97"/>
      <c r="P1260" s="97"/>
      <c r="R1260" s="248"/>
      <c r="S1260" s="248"/>
      <c r="T1260" s="248"/>
      <c r="U1260" s="248"/>
      <c r="V1260" s="248"/>
    </row>
    <row r="1261" spans="1:22" ht="25.5" customHeight="1" x14ac:dyDescent="0.25">
      <c r="B1261" s="77" t="s">
        <v>1234</v>
      </c>
      <c r="C1261" s="77" t="s">
        <v>272</v>
      </c>
      <c r="D1261" s="79">
        <v>2150.0500000000002</v>
      </c>
      <c r="E1261" s="79">
        <v>306.31</v>
      </c>
      <c r="F1261" s="79">
        <v>54.78</v>
      </c>
      <c r="G1261" s="79">
        <v>0</v>
      </c>
      <c r="H1261" s="79">
        <v>0</v>
      </c>
      <c r="I1261" s="248"/>
      <c r="J1261" s="248"/>
      <c r="K1261" s="96"/>
      <c r="L1261" s="97"/>
      <c r="M1261" s="97"/>
      <c r="N1261" s="97"/>
      <c r="O1261" s="97"/>
      <c r="P1261" s="97"/>
      <c r="R1261" s="248"/>
      <c r="S1261" s="248"/>
      <c r="T1261" s="248"/>
      <c r="U1261" s="248"/>
      <c r="V1261" s="248"/>
    </row>
    <row r="1262" spans="1:22" ht="15" x14ac:dyDescent="0.25">
      <c r="B1262" s="77" t="s">
        <v>1235</v>
      </c>
      <c r="C1262" s="77" t="s">
        <v>276</v>
      </c>
      <c r="D1262" s="79">
        <v>822</v>
      </c>
      <c r="E1262" s="79">
        <v>718.21</v>
      </c>
      <c r="F1262" s="79">
        <v>30</v>
      </c>
      <c r="G1262" s="79">
        <v>0</v>
      </c>
      <c r="H1262" s="79">
        <v>0</v>
      </c>
      <c r="I1262" s="248"/>
      <c r="J1262" s="248"/>
      <c r="K1262" s="96"/>
      <c r="L1262" s="97"/>
      <c r="M1262" s="97"/>
      <c r="N1262" s="97"/>
      <c r="O1262" s="97"/>
      <c r="P1262" s="97"/>
      <c r="R1262" s="248"/>
      <c r="S1262" s="248"/>
      <c r="T1262" s="248"/>
      <c r="U1262" s="248"/>
      <c r="V1262" s="248"/>
    </row>
    <row r="1263" spans="1:22" ht="15" x14ac:dyDescent="0.25">
      <c r="B1263" s="77" t="s">
        <v>1236</v>
      </c>
      <c r="C1263" s="77" t="s">
        <v>282</v>
      </c>
      <c r="D1263" s="79">
        <v>50</v>
      </c>
      <c r="E1263" s="79">
        <v>0</v>
      </c>
      <c r="F1263" s="79">
        <v>0</v>
      </c>
      <c r="G1263" s="79">
        <v>0</v>
      </c>
      <c r="H1263" s="79">
        <v>0</v>
      </c>
      <c r="I1263" s="248"/>
      <c r="J1263" s="248"/>
      <c r="K1263" s="96"/>
      <c r="L1263" s="97"/>
      <c r="M1263" s="97"/>
      <c r="N1263" s="97"/>
      <c r="O1263" s="97"/>
      <c r="P1263" s="97"/>
      <c r="R1263" s="248"/>
      <c r="S1263" s="248"/>
      <c r="T1263" s="248"/>
      <c r="U1263" s="248"/>
      <c r="V1263" s="248"/>
    </row>
    <row r="1264" spans="1:22" x14ac:dyDescent="0.2">
      <c r="A1264" s="350" t="s">
        <v>2023</v>
      </c>
      <c r="B1264" s="350"/>
      <c r="C1264" s="350"/>
      <c r="D1264" s="102">
        <f t="shared" ref="D1264:H1264" si="1084">SUM(D1260:D1263)</f>
        <v>3400.7700000000004</v>
      </c>
      <c r="E1264" s="102">
        <f t="shared" si="1084"/>
        <v>1374.6200000000001</v>
      </c>
      <c r="F1264" s="102">
        <f t="shared" si="1084"/>
        <v>84.78</v>
      </c>
      <c r="G1264" s="102">
        <f t="shared" si="1084"/>
        <v>0</v>
      </c>
      <c r="H1264" s="102">
        <f t="shared" si="1084"/>
        <v>0</v>
      </c>
      <c r="I1264" s="102">
        <f t="shared" ref="I1264:J1264" si="1085">SUM(I1260:I1263)</f>
        <v>0</v>
      </c>
      <c r="J1264" s="102">
        <f t="shared" si="1085"/>
        <v>0</v>
      </c>
      <c r="K1264" s="96"/>
      <c r="L1264" s="97"/>
      <c r="M1264" s="97"/>
      <c r="N1264" s="97"/>
      <c r="O1264" s="97"/>
      <c r="P1264" s="97"/>
      <c r="R1264" s="102"/>
      <c r="S1264" s="102"/>
      <c r="T1264" s="102"/>
      <c r="U1264" s="102"/>
      <c r="V1264" s="102"/>
    </row>
    <row r="1265" spans="1:22" x14ac:dyDescent="0.2">
      <c r="A1265" s="352" t="s">
        <v>1239</v>
      </c>
      <c r="B1265" s="352"/>
      <c r="C1265" s="352"/>
      <c r="D1265" s="103">
        <f t="shared" ref="D1265:H1265" si="1086">D1253+D1258+D1264</f>
        <v>835309.65999999992</v>
      </c>
      <c r="E1265" s="103">
        <f t="shared" si="1086"/>
        <v>858565.25</v>
      </c>
      <c r="F1265" s="103">
        <f t="shared" si="1086"/>
        <v>942123.35000000009</v>
      </c>
      <c r="G1265" s="103">
        <f t="shared" si="1086"/>
        <v>0</v>
      </c>
      <c r="H1265" s="103">
        <f t="shared" si="1086"/>
        <v>0</v>
      </c>
      <c r="I1265" s="103">
        <f t="shared" ref="I1265:J1265" si="1087">I1253+I1258+I1264</f>
        <v>0</v>
      </c>
      <c r="J1265" s="103">
        <f t="shared" si="1087"/>
        <v>0</v>
      </c>
      <c r="K1265" s="96"/>
      <c r="L1265" s="97"/>
      <c r="M1265" s="97"/>
      <c r="N1265" s="97"/>
      <c r="O1265" s="97"/>
      <c r="P1265" s="97"/>
      <c r="R1265" s="103"/>
      <c r="S1265" s="103"/>
      <c r="T1265" s="103"/>
      <c r="U1265" s="103"/>
      <c r="V1265" s="103"/>
    </row>
    <row r="1266" spans="1:22" ht="15" x14ac:dyDescent="0.25">
      <c r="A1266" s="351" t="s">
        <v>1240</v>
      </c>
      <c r="B1266" s="351"/>
      <c r="C1266" s="351"/>
      <c r="I1266" s="248"/>
      <c r="J1266" s="248"/>
      <c r="K1266" s="96"/>
      <c r="L1266" s="97"/>
      <c r="M1266" s="97"/>
      <c r="N1266" s="97"/>
      <c r="O1266" s="97"/>
      <c r="P1266" s="97"/>
      <c r="R1266" s="248"/>
      <c r="S1266" s="248"/>
      <c r="T1266" s="248"/>
      <c r="U1266" s="248"/>
      <c r="V1266" s="248"/>
    </row>
    <row r="1267" spans="1:22" ht="15" x14ac:dyDescent="0.25">
      <c r="A1267" s="348" t="s">
        <v>2024</v>
      </c>
      <c r="B1267" s="348"/>
      <c r="C1267" s="348"/>
      <c r="I1267" s="248"/>
      <c r="J1267" s="248"/>
      <c r="K1267" s="96"/>
      <c r="L1267" s="97"/>
      <c r="M1267" s="97"/>
      <c r="N1267" s="97"/>
      <c r="O1267" s="97"/>
      <c r="P1267" s="97"/>
      <c r="R1267" s="248"/>
      <c r="S1267" s="248"/>
      <c r="T1267" s="248"/>
      <c r="U1267" s="248"/>
      <c r="V1267" s="248"/>
    </row>
    <row r="1268" spans="1:22" ht="15" x14ac:dyDescent="0.25">
      <c r="B1268" s="77" t="s">
        <v>2301</v>
      </c>
      <c r="C1268" s="77" t="s">
        <v>1883</v>
      </c>
      <c r="D1268" s="79">
        <v>0</v>
      </c>
      <c r="E1268" s="79">
        <v>0</v>
      </c>
      <c r="F1268" s="79">
        <v>7621.69</v>
      </c>
      <c r="G1268" s="79">
        <v>0</v>
      </c>
      <c r="H1268" s="79">
        <v>0</v>
      </c>
      <c r="I1268" s="248"/>
      <c r="J1268" s="248"/>
      <c r="K1268" s="96"/>
      <c r="L1268" s="97"/>
      <c r="M1268" s="97"/>
      <c r="N1268" s="97"/>
      <c r="O1268" s="97"/>
      <c r="P1268" s="97"/>
      <c r="R1268" s="248"/>
      <c r="S1268" s="248"/>
      <c r="T1268" s="248"/>
      <c r="U1268" s="248"/>
      <c r="V1268" s="248"/>
    </row>
    <row r="1269" spans="1:22" ht="15" x14ac:dyDescent="0.25">
      <c r="B1269" s="77" t="s">
        <v>1241</v>
      </c>
      <c r="C1269" s="77" t="s">
        <v>286</v>
      </c>
      <c r="D1269" s="79">
        <v>581488.44999999995</v>
      </c>
      <c r="E1269" s="79">
        <v>548312.5</v>
      </c>
      <c r="F1269" s="79">
        <v>561373.11</v>
      </c>
      <c r="G1269" s="79">
        <v>76293.53</v>
      </c>
      <c r="H1269" s="79">
        <v>0</v>
      </c>
      <c r="I1269" s="248"/>
      <c r="J1269" s="248"/>
      <c r="K1269" s="96"/>
      <c r="L1269" s="97"/>
      <c r="M1269" s="97"/>
      <c r="N1269" s="97"/>
      <c r="O1269" s="97"/>
      <c r="P1269" s="97"/>
      <c r="R1269" s="248"/>
      <c r="S1269" s="248"/>
      <c r="T1269" s="248"/>
      <c r="U1269" s="248"/>
      <c r="V1269" s="248"/>
    </row>
    <row r="1270" spans="1:22" ht="15" x14ac:dyDescent="0.25">
      <c r="B1270" s="77" t="s">
        <v>1242</v>
      </c>
      <c r="C1270" s="77" t="s">
        <v>292</v>
      </c>
      <c r="D1270" s="79">
        <v>4023.38</v>
      </c>
      <c r="E1270" s="79">
        <v>5358.37</v>
      </c>
      <c r="F1270" s="79">
        <v>6068.86</v>
      </c>
      <c r="G1270" s="79">
        <v>6.59</v>
      </c>
      <c r="H1270" s="79">
        <v>0</v>
      </c>
      <c r="I1270" s="248"/>
      <c r="J1270" s="248"/>
      <c r="K1270" s="96"/>
      <c r="L1270" s="97"/>
      <c r="M1270" s="97"/>
      <c r="N1270" s="97"/>
      <c r="O1270" s="97"/>
      <c r="P1270" s="97"/>
      <c r="R1270" s="248"/>
      <c r="S1270" s="248"/>
      <c r="T1270" s="248"/>
      <c r="U1270" s="248"/>
      <c r="V1270" s="248"/>
    </row>
    <row r="1271" spans="1:22" ht="15" x14ac:dyDescent="0.25">
      <c r="B1271" s="77" t="s">
        <v>1243</v>
      </c>
      <c r="C1271" s="77" t="s">
        <v>968</v>
      </c>
      <c r="D1271" s="79">
        <v>1116.08</v>
      </c>
      <c r="E1271" s="79">
        <v>810.27</v>
      </c>
      <c r="F1271" s="79">
        <v>114.58</v>
      </c>
      <c r="G1271" s="79">
        <v>0</v>
      </c>
      <c r="H1271" s="79">
        <v>0</v>
      </c>
      <c r="I1271" s="248"/>
      <c r="J1271" s="248"/>
      <c r="K1271" s="96"/>
      <c r="L1271" s="97"/>
      <c r="M1271" s="97"/>
      <c r="N1271" s="97"/>
      <c r="O1271" s="97"/>
      <c r="P1271" s="97"/>
      <c r="R1271" s="248"/>
      <c r="S1271" s="248"/>
      <c r="T1271" s="248"/>
      <c r="U1271" s="248"/>
      <c r="V1271" s="248"/>
    </row>
    <row r="1272" spans="1:22" ht="15" x14ac:dyDescent="0.25">
      <c r="B1272" s="77" t="s">
        <v>1245</v>
      </c>
      <c r="C1272" s="77" t="s">
        <v>298</v>
      </c>
      <c r="D1272" s="79">
        <v>5930</v>
      </c>
      <c r="E1272" s="79">
        <v>5202.5</v>
      </c>
      <c r="F1272" s="79">
        <v>3540.42</v>
      </c>
      <c r="G1272" s="79">
        <v>0</v>
      </c>
      <c r="H1272" s="79">
        <v>0</v>
      </c>
      <c r="I1272" s="248"/>
      <c r="J1272" s="248"/>
      <c r="K1272" s="96"/>
      <c r="L1272" s="97"/>
      <c r="M1272" s="97"/>
      <c r="N1272" s="97"/>
      <c r="O1272" s="97"/>
      <c r="P1272" s="97"/>
      <c r="R1272" s="248"/>
      <c r="S1272" s="248"/>
      <c r="T1272" s="248"/>
      <c r="U1272" s="248"/>
      <c r="V1272" s="248"/>
    </row>
    <row r="1273" spans="1:22" ht="15" x14ac:dyDescent="0.25">
      <c r="B1273" s="77" t="s">
        <v>1246</v>
      </c>
      <c r="C1273" s="77" t="s">
        <v>300</v>
      </c>
      <c r="D1273" s="79">
        <v>47068.47</v>
      </c>
      <c r="E1273" s="79">
        <v>48202.48</v>
      </c>
      <c r="F1273" s="79">
        <v>29114.66</v>
      </c>
      <c r="G1273" s="79">
        <v>25.76</v>
      </c>
      <c r="H1273" s="79">
        <v>0</v>
      </c>
      <c r="I1273" s="248"/>
      <c r="J1273" s="248"/>
      <c r="L1273" s="97"/>
      <c r="M1273" s="97"/>
      <c r="N1273" s="97"/>
      <c r="O1273" s="97"/>
      <c r="P1273" s="97"/>
      <c r="R1273" s="248"/>
      <c r="S1273" s="248"/>
      <c r="T1273" s="248"/>
      <c r="U1273" s="248"/>
      <c r="V1273" s="248"/>
    </row>
    <row r="1274" spans="1:22" ht="25.5" x14ac:dyDescent="0.25">
      <c r="B1274" s="77" t="s">
        <v>1247</v>
      </c>
      <c r="C1274" s="77" t="s">
        <v>302</v>
      </c>
      <c r="D1274" s="79">
        <v>1145.54</v>
      </c>
      <c r="E1274" s="79">
        <v>3392.29</v>
      </c>
      <c r="F1274" s="79">
        <v>1066.07</v>
      </c>
      <c r="G1274" s="79">
        <v>0</v>
      </c>
      <c r="H1274" s="79">
        <v>0</v>
      </c>
      <c r="I1274" s="248"/>
      <c r="J1274" s="248"/>
      <c r="K1274" s="96"/>
      <c r="L1274" s="97"/>
      <c r="M1274" s="97"/>
      <c r="N1274" s="97"/>
      <c r="O1274" s="97"/>
      <c r="P1274" s="97"/>
      <c r="R1274" s="248"/>
      <c r="S1274" s="248"/>
      <c r="T1274" s="248"/>
      <c r="U1274" s="248"/>
      <c r="V1274" s="248"/>
    </row>
    <row r="1275" spans="1:22" ht="25.5" x14ac:dyDescent="0.25">
      <c r="B1275" s="77" t="s">
        <v>1248</v>
      </c>
      <c r="C1275" s="77" t="s">
        <v>304</v>
      </c>
      <c r="D1275" s="79">
        <v>2722.72</v>
      </c>
      <c r="E1275" s="79">
        <v>1235.24</v>
      </c>
      <c r="F1275" s="79">
        <v>3336.34</v>
      </c>
      <c r="G1275" s="79">
        <v>0</v>
      </c>
      <c r="H1275" s="79">
        <v>0</v>
      </c>
      <c r="I1275" s="248"/>
      <c r="J1275" s="248"/>
      <c r="K1275" s="96"/>
      <c r="L1275" s="97"/>
      <c r="M1275" s="97"/>
      <c r="N1275" s="97"/>
      <c r="O1275" s="97"/>
      <c r="P1275" s="97"/>
      <c r="R1275" s="248"/>
      <c r="S1275" s="248"/>
      <c r="T1275" s="248"/>
      <c r="U1275" s="248"/>
      <c r="V1275" s="248"/>
    </row>
    <row r="1276" spans="1:22" ht="25.5" x14ac:dyDescent="0.25">
      <c r="B1276" s="77" t="s">
        <v>1249</v>
      </c>
      <c r="C1276" s="77" t="s">
        <v>306</v>
      </c>
      <c r="D1276" s="79">
        <v>91791.16</v>
      </c>
      <c r="E1276" s="79">
        <v>106745.99</v>
      </c>
      <c r="F1276" s="79">
        <v>87330.09</v>
      </c>
      <c r="G1276" s="79">
        <v>0</v>
      </c>
      <c r="H1276" s="79">
        <v>0</v>
      </c>
      <c r="I1276" s="248"/>
      <c r="J1276" s="248"/>
      <c r="K1276" s="96"/>
      <c r="L1276" s="97"/>
      <c r="M1276" s="97"/>
      <c r="N1276" s="97"/>
      <c r="O1276" s="97"/>
      <c r="P1276" s="97"/>
      <c r="R1276" s="248"/>
      <c r="S1276" s="248"/>
      <c r="T1276" s="248"/>
      <c r="U1276" s="248"/>
      <c r="V1276" s="248"/>
    </row>
    <row r="1277" spans="1:22" ht="25.5" x14ac:dyDescent="0.25">
      <c r="B1277" s="77" t="s">
        <v>2053</v>
      </c>
      <c r="C1277" s="77" t="s">
        <v>1865</v>
      </c>
      <c r="D1277" s="79">
        <v>4916.68</v>
      </c>
      <c r="E1277" s="79">
        <v>2178.87</v>
      </c>
      <c r="F1277" s="79">
        <v>8000.3</v>
      </c>
      <c r="G1277" s="79">
        <v>0</v>
      </c>
      <c r="H1277" s="79">
        <v>0</v>
      </c>
      <c r="I1277" s="248"/>
      <c r="J1277" s="248"/>
      <c r="K1277" s="96"/>
      <c r="L1277" s="97"/>
      <c r="M1277" s="97"/>
      <c r="N1277" s="97"/>
      <c r="O1277" s="97"/>
      <c r="P1277" s="97"/>
      <c r="R1277" s="248"/>
      <c r="S1277" s="248"/>
      <c r="T1277" s="248"/>
      <c r="U1277" s="248"/>
      <c r="V1277" s="248"/>
    </row>
    <row r="1278" spans="1:22" ht="25.5" x14ac:dyDescent="0.25">
      <c r="B1278" s="77" t="s">
        <v>1250</v>
      </c>
      <c r="C1278" s="77" t="s">
        <v>308</v>
      </c>
      <c r="D1278" s="79">
        <v>3328.75</v>
      </c>
      <c r="E1278" s="79">
        <v>3256.61</v>
      </c>
      <c r="F1278" s="79">
        <v>3596.99</v>
      </c>
      <c r="G1278" s="79">
        <v>2.54</v>
      </c>
      <c r="H1278" s="79">
        <v>0</v>
      </c>
      <c r="I1278" s="248"/>
      <c r="J1278" s="248"/>
      <c r="L1278" s="97"/>
      <c r="M1278" s="97"/>
      <c r="N1278" s="97"/>
      <c r="O1278" s="97"/>
      <c r="P1278" s="97"/>
      <c r="R1278" s="248"/>
      <c r="S1278" s="248"/>
      <c r="T1278" s="248"/>
      <c r="U1278" s="248"/>
      <c r="V1278" s="248"/>
    </row>
    <row r="1279" spans="1:22" ht="15" x14ac:dyDescent="0.25">
      <c r="B1279" s="77" t="s">
        <v>1252</v>
      </c>
      <c r="C1279" s="77" t="s">
        <v>1899</v>
      </c>
      <c r="D1279" s="79">
        <v>57594.73</v>
      </c>
      <c r="E1279" s="79">
        <v>56549.73</v>
      </c>
      <c r="F1279" s="79">
        <v>85433.42</v>
      </c>
      <c r="G1279" s="79">
        <v>12434.37</v>
      </c>
      <c r="H1279" s="79">
        <v>0</v>
      </c>
      <c r="I1279" s="248"/>
      <c r="J1279" s="248"/>
      <c r="K1279" s="96"/>
      <c r="L1279" s="97"/>
      <c r="M1279" s="97"/>
      <c r="N1279" s="97"/>
      <c r="O1279" s="97"/>
      <c r="P1279" s="97"/>
      <c r="R1279" s="248"/>
      <c r="S1279" s="248"/>
      <c r="T1279" s="248"/>
      <c r="U1279" s="248"/>
      <c r="V1279" s="248"/>
    </row>
    <row r="1280" spans="1:22" ht="15" x14ac:dyDescent="0.25">
      <c r="B1280" s="77" t="s">
        <v>1253</v>
      </c>
      <c r="C1280" s="77" t="s">
        <v>312</v>
      </c>
      <c r="D1280" s="79">
        <v>95</v>
      </c>
      <c r="E1280" s="79">
        <v>466</v>
      </c>
      <c r="F1280" s="79">
        <v>0</v>
      </c>
      <c r="G1280" s="79">
        <v>0</v>
      </c>
      <c r="H1280" s="79">
        <v>0</v>
      </c>
      <c r="I1280" s="248"/>
      <c r="J1280" s="248"/>
      <c r="K1280" s="96"/>
      <c r="L1280" s="97"/>
      <c r="M1280" s="97"/>
      <c r="N1280" s="97"/>
      <c r="O1280" s="97"/>
      <c r="P1280" s="97"/>
      <c r="R1280" s="248"/>
      <c r="S1280" s="248"/>
      <c r="T1280" s="248"/>
      <c r="U1280" s="248"/>
      <c r="V1280" s="248"/>
    </row>
    <row r="1281" spans="1:22" ht="15" x14ac:dyDescent="0.25">
      <c r="B1281" s="77" t="s">
        <v>1254</v>
      </c>
      <c r="C1281" s="77" t="s">
        <v>314</v>
      </c>
      <c r="D1281" s="79">
        <v>9941.2900000000009</v>
      </c>
      <c r="E1281" s="79">
        <v>7081.96</v>
      </c>
      <c r="F1281" s="79">
        <v>7167.42</v>
      </c>
      <c r="G1281" s="79">
        <v>1135.3800000000001</v>
      </c>
      <c r="H1281" s="79">
        <v>0</v>
      </c>
      <c r="I1281" s="248"/>
      <c r="J1281" s="248"/>
      <c r="K1281" s="96"/>
      <c r="L1281" s="97"/>
      <c r="M1281" s="97"/>
      <c r="N1281" s="97"/>
      <c r="O1281" s="97"/>
      <c r="P1281" s="97"/>
      <c r="R1281" s="248"/>
      <c r="S1281" s="248"/>
      <c r="T1281" s="248"/>
      <c r="U1281" s="248"/>
      <c r="V1281" s="248"/>
    </row>
    <row r="1282" spans="1:22" ht="15" x14ac:dyDescent="0.25">
      <c r="B1282" s="77" t="s">
        <v>1255</v>
      </c>
      <c r="C1282" s="77" t="s">
        <v>316</v>
      </c>
      <c r="D1282" s="79">
        <v>399.19</v>
      </c>
      <c r="E1282" s="79">
        <v>2073.4699999999998</v>
      </c>
      <c r="F1282" s="79">
        <v>3101.45</v>
      </c>
      <c r="G1282" s="79">
        <v>174.55</v>
      </c>
      <c r="H1282" s="79">
        <v>0</v>
      </c>
      <c r="I1282" s="248"/>
      <c r="J1282" s="248"/>
      <c r="K1282" s="96"/>
      <c r="L1282" s="97"/>
      <c r="M1282" s="97"/>
      <c r="N1282" s="97"/>
      <c r="O1282" s="97"/>
      <c r="P1282" s="97"/>
      <c r="R1282" s="248"/>
      <c r="S1282" s="248"/>
      <c r="T1282" s="248"/>
      <c r="U1282" s="248"/>
      <c r="V1282" s="248"/>
    </row>
    <row r="1283" spans="1:22" ht="15" x14ac:dyDescent="0.25">
      <c r="B1283" s="77" t="s">
        <v>1256</v>
      </c>
      <c r="C1283" s="77" t="s">
        <v>2026</v>
      </c>
      <c r="D1283" s="79">
        <v>8888.8700000000008</v>
      </c>
      <c r="E1283" s="79">
        <v>8650.8700000000008</v>
      </c>
      <c r="F1283" s="79">
        <v>8442.5400000000009</v>
      </c>
      <c r="G1283" s="79">
        <v>1140.4000000000001</v>
      </c>
      <c r="H1283" s="79">
        <v>0</v>
      </c>
      <c r="I1283" s="248"/>
      <c r="J1283" s="248"/>
      <c r="K1283" s="96"/>
      <c r="L1283" s="97"/>
      <c r="M1283" s="97"/>
      <c r="N1283" s="97"/>
      <c r="O1283" s="97"/>
      <c r="P1283" s="97"/>
      <c r="R1283" s="248"/>
      <c r="S1283" s="248"/>
      <c r="T1283" s="248"/>
      <c r="U1283" s="248"/>
      <c r="V1283" s="248"/>
    </row>
    <row r="1284" spans="1:22" ht="15" x14ac:dyDescent="0.25">
      <c r="B1284" s="77" t="s">
        <v>1257</v>
      </c>
      <c r="C1284" s="77" t="s">
        <v>321</v>
      </c>
      <c r="D1284" s="79">
        <v>1249.56</v>
      </c>
      <c r="E1284" s="79">
        <v>1129.68</v>
      </c>
      <c r="F1284" s="79">
        <v>1127.7</v>
      </c>
      <c r="G1284" s="79">
        <v>0</v>
      </c>
      <c r="H1284" s="79">
        <v>0</v>
      </c>
      <c r="I1284" s="248"/>
      <c r="J1284" s="248"/>
      <c r="K1284" s="96"/>
      <c r="L1284" s="97"/>
      <c r="M1284" s="97"/>
      <c r="N1284" s="97"/>
      <c r="O1284" s="97"/>
      <c r="P1284" s="97"/>
      <c r="R1284" s="248"/>
      <c r="S1284" s="248"/>
      <c r="T1284" s="248"/>
      <c r="U1284" s="248"/>
      <c r="V1284" s="248"/>
    </row>
    <row r="1285" spans="1:22" ht="15" x14ac:dyDescent="0.25">
      <c r="B1285" s="77" t="s">
        <v>1258</v>
      </c>
      <c r="C1285" s="77" t="s">
        <v>325</v>
      </c>
      <c r="D1285" s="79">
        <v>3000</v>
      </c>
      <c r="E1285" s="79">
        <v>2000</v>
      </c>
      <c r="F1285" s="79">
        <v>2000</v>
      </c>
      <c r="G1285" s="79">
        <v>0</v>
      </c>
      <c r="H1285" s="79">
        <v>0</v>
      </c>
      <c r="I1285" s="248"/>
      <c r="J1285" s="248"/>
      <c r="L1285" s="97"/>
      <c r="M1285" s="97"/>
      <c r="N1285" s="97"/>
      <c r="O1285" s="97"/>
      <c r="P1285" s="97"/>
      <c r="R1285" s="248"/>
      <c r="S1285" s="248"/>
      <c r="T1285" s="248"/>
      <c r="U1285" s="248"/>
      <c r="V1285" s="248"/>
    </row>
    <row r="1286" spans="1:22" x14ac:dyDescent="0.2">
      <c r="A1286" s="350" t="s">
        <v>2027</v>
      </c>
      <c r="B1286" s="350"/>
      <c r="C1286" s="350"/>
      <c r="D1286" s="102">
        <f t="shared" ref="D1286:J1286" si="1088">SUM(D1268:D1285)</f>
        <v>824699.87</v>
      </c>
      <c r="E1286" s="102">
        <f t="shared" si="1088"/>
        <v>802646.83</v>
      </c>
      <c r="F1286" s="102">
        <f t="shared" si="1088"/>
        <v>818435.6399999999</v>
      </c>
      <c r="G1286" s="102">
        <f t="shared" si="1088"/>
        <v>91213.119999999981</v>
      </c>
      <c r="H1286" s="102">
        <f t="shared" si="1088"/>
        <v>0</v>
      </c>
      <c r="I1286" s="102">
        <f t="shared" si="1088"/>
        <v>0</v>
      </c>
      <c r="J1286" s="102">
        <f t="shared" si="1088"/>
        <v>0</v>
      </c>
      <c r="L1286" s="97"/>
      <c r="M1286" s="97"/>
      <c r="N1286" s="97"/>
      <c r="O1286" s="97"/>
      <c r="P1286" s="97"/>
      <c r="R1286" s="102"/>
      <c r="S1286" s="102"/>
      <c r="T1286" s="102"/>
      <c r="U1286" s="102"/>
      <c r="V1286" s="102"/>
    </row>
    <row r="1287" spans="1:22" ht="15" x14ac:dyDescent="0.25">
      <c r="A1287" s="348" t="s">
        <v>2020</v>
      </c>
      <c r="B1287" s="348"/>
      <c r="C1287" s="348"/>
      <c r="I1287" s="248"/>
      <c r="J1287" s="248"/>
      <c r="K1287" s="96"/>
      <c r="L1287" s="97"/>
      <c r="M1287" s="97"/>
      <c r="N1287" s="97"/>
      <c r="O1287" s="97"/>
      <c r="P1287" s="97"/>
      <c r="R1287" s="248"/>
      <c r="S1287" s="248"/>
      <c r="T1287" s="248"/>
      <c r="U1287" s="248"/>
      <c r="V1287" s="248"/>
    </row>
    <row r="1288" spans="1:22" ht="15" x14ac:dyDescent="0.25">
      <c r="B1288" s="77" t="s">
        <v>1260</v>
      </c>
      <c r="C1288" s="77" t="s">
        <v>262</v>
      </c>
      <c r="D1288" s="79">
        <v>495.57</v>
      </c>
      <c r="E1288" s="79">
        <v>551.79</v>
      </c>
      <c r="F1288" s="79">
        <v>406.78</v>
      </c>
      <c r="G1288" s="79">
        <v>0</v>
      </c>
      <c r="H1288" s="79">
        <v>0</v>
      </c>
      <c r="I1288" s="248"/>
      <c r="J1288" s="248"/>
      <c r="K1288" s="96"/>
      <c r="L1288" s="97"/>
      <c r="M1288" s="97"/>
      <c r="N1288" s="97"/>
      <c r="O1288" s="97"/>
      <c r="P1288" s="97"/>
      <c r="R1288" s="248"/>
      <c r="S1288" s="248"/>
      <c r="T1288" s="248"/>
      <c r="U1288" s="248"/>
      <c r="V1288" s="248"/>
    </row>
    <row r="1289" spans="1:22" ht="15" x14ac:dyDescent="0.25">
      <c r="B1289" s="77" t="s">
        <v>1261</v>
      </c>
      <c r="C1289" s="77" t="s">
        <v>420</v>
      </c>
      <c r="D1289" s="79">
        <v>765.25</v>
      </c>
      <c r="E1289" s="79">
        <v>1482.65</v>
      </c>
      <c r="F1289" s="79">
        <v>1152.22</v>
      </c>
      <c r="G1289" s="79">
        <v>0</v>
      </c>
      <c r="H1289" s="79">
        <v>0</v>
      </c>
      <c r="I1289" s="248"/>
      <c r="J1289" s="248"/>
      <c r="K1289" s="96"/>
      <c r="L1289" s="97"/>
      <c r="M1289" s="97"/>
      <c r="N1289" s="97"/>
      <c r="O1289" s="97"/>
      <c r="P1289" s="97"/>
      <c r="R1289" s="248"/>
      <c r="S1289" s="248"/>
      <c r="T1289" s="248"/>
      <c r="U1289" s="248"/>
      <c r="V1289" s="248"/>
    </row>
    <row r="1290" spans="1:22" ht="15" x14ac:dyDescent="0.25">
      <c r="B1290" s="77" t="s">
        <v>1262</v>
      </c>
      <c r="C1290" s="77" t="s">
        <v>330</v>
      </c>
      <c r="D1290" s="79">
        <v>2751.14</v>
      </c>
      <c r="E1290" s="79">
        <v>2848.94</v>
      </c>
      <c r="F1290" s="79">
        <v>2168.83</v>
      </c>
      <c r="G1290" s="79">
        <v>0</v>
      </c>
      <c r="H1290" s="79">
        <v>0</v>
      </c>
      <c r="I1290" s="248"/>
      <c r="J1290" s="248"/>
      <c r="K1290" s="96"/>
      <c r="L1290" s="97"/>
      <c r="M1290" s="97"/>
      <c r="N1290" s="97"/>
      <c r="O1290" s="97"/>
      <c r="P1290" s="97"/>
      <c r="R1290" s="248"/>
      <c r="S1290" s="248"/>
      <c r="T1290" s="248"/>
      <c r="U1290" s="248"/>
      <c r="V1290" s="248"/>
    </row>
    <row r="1291" spans="1:22" ht="15" x14ac:dyDescent="0.25">
      <c r="B1291" s="77" t="s">
        <v>1263</v>
      </c>
      <c r="C1291" s="77" t="s">
        <v>696</v>
      </c>
      <c r="D1291" s="79">
        <v>2060.3000000000002</v>
      </c>
      <c r="E1291" s="79">
        <v>1874.12</v>
      </c>
      <c r="F1291" s="79">
        <v>2927.57</v>
      </c>
      <c r="G1291" s="79">
        <v>0</v>
      </c>
      <c r="H1291" s="79">
        <v>0</v>
      </c>
      <c r="I1291" s="248"/>
      <c r="J1291" s="248"/>
      <c r="K1291" s="96"/>
      <c r="L1291" s="97"/>
      <c r="M1291" s="97"/>
      <c r="N1291" s="97"/>
      <c r="O1291" s="97"/>
      <c r="P1291" s="97"/>
      <c r="R1291" s="248"/>
      <c r="S1291" s="248"/>
      <c r="T1291" s="248"/>
      <c r="U1291" s="248"/>
      <c r="V1291" s="248"/>
    </row>
    <row r="1292" spans="1:22" x14ac:dyDescent="0.2">
      <c r="A1292" s="350" t="s">
        <v>2021</v>
      </c>
      <c r="B1292" s="350"/>
      <c r="C1292" s="350"/>
      <c r="D1292" s="102">
        <f t="shared" ref="D1292:J1292" si="1089">SUM(D1288:D1291)</f>
        <v>6072.26</v>
      </c>
      <c r="E1292" s="102">
        <f t="shared" si="1089"/>
        <v>6757.5</v>
      </c>
      <c r="F1292" s="102">
        <f t="shared" si="1089"/>
        <v>6655.4</v>
      </c>
      <c r="G1292" s="102">
        <f t="shared" si="1089"/>
        <v>0</v>
      </c>
      <c r="H1292" s="102">
        <f t="shared" si="1089"/>
        <v>0</v>
      </c>
      <c r="I1292" s="102">
        <f t="shared" si="1089"/>
        <v>0</v>
      </c>
      <c r="J1292" s="102">
        <f t="shared" si="1089"/>
        <v>0</v>
      </c>
      <c r="K1292" s="96"/>
      <c r="L1292" s="97"/>
      <c r="M1292" s="97"/>
      <c r="N1292" s="97"/>
      <c r="O1292" s="97"/>
      <c r="P1292" s="97"/>
      <c r="R1292" s="102"/>
      <c r="S1292" s="102"/>
      <c r="T1292" s="102"/>
      <c r="U1292" s="102"/>
      <c r="V1292" s="102"/>
    </row>
    <row r="1293" spans="1:22" ht="15" x14ac:dyDescent="0.25">
      <c r="A1293" s="348" t="s">
        <v>2028</v>
      </c>
      <c r="B1293" s="348"/>
      <c r="C1293" s="348"/>
      <c r="I1293" s="248"/>
      <c r="J1293" s="248"/>
      <c r="K1293" s="96"/>
      <c r="L1293" s="97"/>
      <c r="M1293" s="97"/>
      <c r="N1293" s="97"/>
      <c r="O1293" s="97"/>
      <c r="P1293" s="97"/>
      <c r="R1293" s="248"/>
      <c r="S1293" s="248"/>
      <c r="T1293" s="248"/>
      <c r="U1293" s="248"/>
      <c r="V1293" s="248"/>
    </row>
    <row r="1294" spans="1:22" ht="25.5" customHeight="1" x14ac:dyDescent="0.25">
      <c r="B1294" s="77" t="s">
        <v>1265</v>
      </c>
      <c r="C1294" s="77" t="s">
        <v>376</v>
      </c>
      <c r="D1294" s="79">
        <v>1318.09</v>
      </c>
      <c r="E1294" s="79">
        <v>340</v>
      </c>
      <c r="F1294" s="79">
        <v>0</v>
      </c>
      <c r="G1294" s="79">
        <v>0</v>
      </c>
      <c r="H1294" s="79">
        <v>0</v>
      </c>
      <c r="I1294" s="248"/>
      <c r="J1294" s="248"/>
      <c r="K1294" s="96"/>
      <c r="L1294" s="97"/>
      <c r="M1294" s="97"/>
      <c r="N1294" s="97"/>
      <c r="O1294" s="97"/>
      <c r="P1294" s="97"/>
      <c r="R1294" s="248"/>
      <c r="S1294" s="248"/>
      <c r="T1294" s="248"/>
      <c r="U1294" s="248"/>
      <c r="V1294" s="248"/>
    </row>
    <row r="1295" spans="1:22" x14ac:dyDescent="0.2">
      <c r="A1295" s="350" t="s">
        <v>2029</v>
      </c>
      <c r="B1295" s="350"/>
      <c r="C1295" s="350"/>
      <c r="D1295" s="102">
        <f t="shared" ref="D1295:J1295" si="1090">SUM(D1294:D1294)</f>
        <v>1318.09</v>
      </c>
      <c r="E1295" s="102">
        <f t="shared" si="1090"/>
        <v>340</v>
      </c>
      <c r="F1295" s="102">
        <f t="shared" si="1090"/>
        <v>0</v>
      </c>
      <c r="G1295" s="102">
        <f t="shared" si="1090"/>
        <v>0</v>
      </c>
      <c r="H1295" s="102">
        <f t="shared" si="1090"/>
        <v>0</v>
      </c>
      <c r="I1295" s="102">
        <f t="shared" si="1090"/>
        <v>0</v>
      </c>
      <c r="J1295" s="102">
        <f t="shared" si="1090"/>
        <v>0</v>
      </c>
      <c r="K1295" s="96"/>
      <c r="L1295" s="97"/>
      <c r="M1295" s="97"/>
      <c r="N1295" s="97"/>
      <c r="O1295" s="97"/>
      <c r="P1295" s="97"/>
      <c r="R1295" s="102"/>
      <c r="S1295" s="102"/>
      <c r="T1295" s="102"/>
      <c r="U1295" s="102"/>
      <c r="V1295" s="102"/>
    </row>
    <row r="1296" spans="1:22" ht="15" x14ac:dyDescent="0.25">
      <c r="A1296" s="348" t="s">
        <v>2022</v>
      </c>
      <c r="B1296" s="348"/>
      <c r="C1296" s="348"/>
      <c r="I1296" s="248"/>
      <c r="J1296" s="248"/>
      <c r="K1296" s="96"/>
      <c r="L1296" s="97"/>
      <c r="M1296" s="97"/>
      <c r="N1296" s="97"/>
      <c r="O1296" s="97"/>
      <c r="P1296" s="97"/>
      <c r="R1296" s="248"/>
      <c r="S1296" s="248"/>
      <c r="T1296" s="248"/>
      <c r="U1296" s="248"/>
      <c r="V1296" s="248"/>
    </row>
    <row r="1297" spans="1:22" ht="15" x14ac:dyDescent="0.25">
      <c r="B1297" s="77" t="s">
        <v>1267</v>
      </c>
      <c r="C1297" s="77" t="s">
        <v>272</v>
      </c>
      <c r="D1297" s="79">
        <v>0</v>
      </c>
      <c r="E1297" s="79">
        <v>404</v>
      </c>
      <c r="F1297" s="79">
        <v>245.46</v>
      </c>
      <c r="G1297" s="79">
        <v>0</v>
      </c>
      <c r="H1297" s="79">
        <v>0</v>
      </c>
      <c r="I1297" s="248"/>
      <c r="J1297" s="248"/>
      <c r="K1297" s="96"/>
      <c r="L1297" s="97"/>
      <c r="M1297" s="97"/>
      <c r="N1297" s="97"/>
      <c r="O1297" s="97"/>
      <c r="P1297" s="97"/>
      <c r="R1297" s="248"/>
      <c r="S1297" s="248"/>
      <c r="T1297" s="248"/>
      <c r="U1297" s="248"/>
      <c r="V1297" s="248"/>
    </row>
    <row r="1298" spans="1:22" ht="15" x14ac:dyDescent="0.25">
      <c r="B1298" s="77" t="s">
        <v>1268</v>
      </c>
      <c r="C1298" s="77" t="s">
        <v>276</v>
      </c>
      <c r="D1298" s="79">
        <v>2060</v>
      </c>
      <c r="E1298" s="79">
        <v>300</v>
      </c>
      <c r="F1298" s="79">
        <v>0</v>
      </c>
      <c r="G1298" s="79">
        <v>0</v>
      </c>
      <c r="H1298" s="79">
        <v>0</v>
      </c>
      <c r="I1298" s="248"/>
      <c r="J1298" s="248"/>
      <c r="K1298" s="96"/>
      <c r="L1298" s="97"/>
      <c r="M1298" s="97"/>
      <c r="N1298" s="97"/>
      <c r="O1298" s="97"/>
      <c r="P1298" s="97"/>
      <c r="R1298" s="248"/>
      <c r="S1298" s="248"/>
      <c r="T1298" s="248"/>
      <c r="U1298" s="248"/>
      <c r="V1298" s="248"/>
    </row>
    <row r="1299" spans="1:22" ht="15" x14ac:dyDescent="0.25">
      <c r="B1299" s="77" t="s">
        <v>1269</v>
      </c>
      <c r="C1299" s="77" t="s">
        <v>1270</v>
      </c>
      <c r="D1299" s="79">
        <v>32897.15</v>
      </c>
      <c r="E1299" s="79">
        <v>24519.42</v>
      </c>
      <c r="F1299" s="79">
        <v>9192.91</v>
      </c>
      <c r="G1299" s="79">
        <v>0</v>
      </c>
      <c r="H1299" s="79">
        <v>0</v>
      </c>
      <c r="I1299" s="248"/>
      <c r="J1299" s="248"/>
      <c r="K1299" s="96"/>
      <c r="L1299" s="97"/>
      <c r="M1299" s="97"/>
      <c r="N1299" s="97"/>
      <c r="O1299" s="97"/>
      <c r="P1299" s="97"/>
      <c r="R1299" s="248"/>
      <c r="S1299" s="248"/>
      <c r="T1299" s="248"/>
      <c r="U1299" s="248"/>
      <c r="V1299" s="248"/>
    </row>
    <row r="1300" spans="1:22" ht="15" x14ac:dyDescent="0.25">
      <c r="B1300" s="77" t="s">
        <v>1271</v>
      </c>
      <c r="C1300" s="77" t="s">
        <v>282</v>
      </c>
      <c r="D1300" s="79">
        <v>50</v>
      </c>
      <c r="E1300" s="79">
        <v>244.08</v>
      </c>
      <c r="F1300" s="79">
        <v>294.42</v>
      </c>
      <c r="G1300" s="79">
        <v>0</v>
      </c>
      <c r="H1300" s="79">
        <v>0</v>
      </c>
      <c r="I1300" s="248"/>
      <c r="J1300" s="248"/>
      <c r="K1300" s="96"/>
      <c r="L1300" s="97"/>
      <c r="M1300" s="97"/>
      <c r="N1300" s="97"/>
      <c r="O1300" s="97"/>
      <c r="P1300" s="97"/>
      <c r="R1300" s="248"/>
      <c r="S1300" s="248"/>
      <c r="T1300" s="248"/>
      <c r="U1300" s="248"/>
      <c r="V1300" s="248"/>
    </row>
    <row r="1301" spans="1:22" x14ac:dyDescent="0.2">
      <c r="A1301" s="350" t="s">
        <v>2023</v>
      </c>
      <c r="B1301" s="350"/>
      <c r="C1301" s="350"/>
      <c r="D1301" s="102">
        <f t="shared" ref="D1301:H1301" si="1091">SUM(D1297:D1300)</f>
        <v>35007.15</v>
      </c>
      <c r="E1301" s="102">
        <f t="shared" si="1091"/>
        <v>25467.5</v>
      </c>
      <c r="F1301" s="102">
        <f t="shared" si="1091"/>
        <v>9732.7899999999991</v>
      </c>
      <c r="G1301" s="102">
        <f t="shared" si="1091"/>
        <v>0</v>
      </c>
      <c r="H1301" s="102">
        <f t="shared" si="1091"/>
        <v>0</v>
      </c>
      <c r="I1301" s="102">
        <f t="shared" ref="I1301:J1301" si="1092">SUM(I1297:I1300)</f>
        <v>0</v>
      </c>
      <c r="J1301" s="102">
        <f t="shared" si="1092"/>
        <v>0</v>
      </c>
      <c r="K1301" s="96"/>
      <c r="L1301" s="97"/>
      <c r="M1301" s="97"/>
      <c r="N1301" s="97"/>
      <c r="O1301" s="97"/>
      <c r="P1301" s="97"/>
      <c r="R1301" s="102"/>
      <c r="S1301" s="102"/>
      <c r="T1301" s="102"/>
      <c r="U1301" s="102"/>
      <c r="V1301" s="102"/>
    </row>
    <row r="1302" spans="1:22" x14ac:dyDescent="0.2">
      <c r="A1302" s="352" t="s">
        <v>1273</v>
      </c>
      <c r="B1302" s="352"/>
      <c r="C1302" s="352"/>
      <c r="D1302" s="103">
        <f t="shared" ref="D1302:H1302" si="1093">D1286+D1292+D1295+D1301</f>
        <v>867097.37</v>
      </c>
      <c r="E1302" s="103">
        <f t="shared" si="1093"/>
        <v>835211.83</v>
      </c>
      <c r="F1302" s="103">
        <f t="shared" si="1093"/>
        <v>834823.83</v>
      </c>
      <c r="G1302" s="103">
        <f t="shared" si="1093"/>
        <v>91213.119999999981</v>
      </c>
      <c r="H1302" s="103">
        <f t="shared" si="1093"/>
        <v>0</v>
      </c>
      <c r="I1302" s="103">
        <f t="shared" ref="I1302:J1302" si="1094">I1286+I1292+I1295+I1301</f>
        <v>0</v>
      </c>
      <c r="J1302" s="103">
        <f t="shared" si="1094"/>
        <v>0</v>
      </c>
      <c r="K1302" s="96"/>
      <c r="L1302" s="97"/>
      <c r="M1302" s="97"/>
      <c r="N1302" s="97"/>
      <c r="O1302" s="97"/>
      <c r="P1302" s="97"/>
      <c r="R1302" s="103"/>
      <c r="S1302" s="103"/>
      <c r="T1302" s="103"/>
      <c r="U1302" s="103"/>
      <c r="V1302" s="103"/>
    </row>
    <row r="1303" spans="1:22" ht="15" x14ac:dyDescent="0.25">
      <c r="A1303" s="351" t="s">
        <v>1274</v>
      </c>
      <c r="B1303" s="351"/>
      <c r="C1303" s="351"/>
      <c r="I1303" s="248"/>
      <c r="J1303" s="248"/>
      <c r="K1303" s="96"/>
      <c r="L1303" s="97"/>
      <c r="M1303" s="97"/>
      <c r="N1303" s="97"/>
      <c r="O1303" s="97"/>
      <c r="P1303" s="97"/>
      <c r="R1303" s="248"/>
      <c r="S1303" s="248"/>
      <c r="T1303" s="248"/>
      <c r="U1303" s="248"/>
      <c r="V1303" s="248"/>
    </row>
    <row r="1304" spans="1:22" ht="15" x14ac:dyDescent="0.25">
      <c r="A1304" s="348" t="s">
        <v>2024</v>
      </c>
      <c r="B1304" s="348"/>
      <c r="C1304" s="348"/>
      <c r="I1304" s="248"/>
      <c r="J1304" s="248"/>
      <c r="K1304" s="96"/>
      <c r="L1304" s="97"/>
      <c r="M1304" s="97"/>
      <c r="N1304" s="97"/>
      <c r="O1304" s="97"/>
      <c r="P1304" s="97"/>
      <c r="R1304" s="248"/>
      <c r="S1304" s="248"/>
      <c r="T1304" s="248"/>
      <c r="U1304" s="248"/>
      <c r="V1304" s="248"/>
    </row>
    <row r="1305" spans="1:22" ht="15" x14ac:dyDescent="0.25">
      <c r="B1305" s="77" t="s">
        <v>2302</v>
      </c>
      <c r="C1305" s="77" t="s">
        <v>1883</v>
      </c>
      <c r="D1305" s="79">
        <v>0</v>
      </c>
      <c r="E1305" s="79">
        <v>0</v>
      </c>
      <c r="F1305" s="79">
        <v>828.19</v>
      </c>
      <c r="G1305" s="79">
        <v>0</v>
      </c>
      <c r="H1305" s="79">
        <v>0</v>
      </c>
      <c r="I1305" s="248"/>
      <c r="J1305" s="248"/>
      <c r="K1305" s="96"/>
      <c r="L1305" s="97"/>
      <c r="M1305" s="97"/>
      <c r="N1305" s="97"/>
      <c r="O1305" s="97"/>
      <c r="P1305" s="97"/>
      <c r="R1305" s="248"/>
      <c r="S1305" s="248"/>
      <c r="T1305" s="248"/>
      <c r="U1305" s="248"/>
      <c r="V1305" s="248"/>
    </row>
    <row r="1306" spans="1:22" ht="15" x14ac:dyDescent="0.25">
      <c r="B1306" s="77" t="s">
        <v>1275</v>
      </c>
      <c r="C1306" s="77" t="s">
        <v>286</v>
      </c>
      <c r="D1306" s="79">
        <v>270527.11</v>
      </c>
      <c r="E1306" s="79">
        <v>252420.09</v>
      </c>
      <c r="F1306" s="79">
        <v>271857.03000000003</v>
      </c>
      <c r="G1306" s="79">
        <v>0</v>
      </c>
      <c r="H1306" s="79">
        <v>0</v>
      </c>
      <c r="I1306" s="248"/>
      <c r="J1306" s="248"/>
      <c r="L1306" s="97"/>
      <c r="M1306" s="97"/>
      <c r="N1306" s="97"/>
      <c r="O1306" s="97"/>
      <c r="P1306" s="97"/>
      <c r="R1306" s="248"/>
      <c r="S1306" s="248"/>
      <c r="T1306" s="248"/>
      <c r="U1306" s="248"/>
      <c r="V1306" s="248"/>
    </row>
    <row r="1307" spans="1:22" ht="15" x14ac:dyDescent="0.25">
      <c r="B1307" s="77" t="s">
        <v>1276</v>
      </c>
      <c r="C1307" s="77" t="s">
        <v>292</v>
      </c>
      <c r="D1307" s="79">
        <v>5113.91</v>
      </c>
      <c r="E1307" s="79">
        <v>5826.76</v>
      </c>
      <c r="F1307" s="79">
        <v>7524.07</v>
      </c>
      <c r="G1307" s="79">
        <v>0</v>
      </c>
      <c r="H1307" s="79">
        <v>0</v>
      </c>
      <c r="I1307" s="248"/>
      <c r="J1307" s="248"/>
      <c r="K1307" s="96"/>
      <c r="L1307" s="97"/>
      <c r="M1307" s="97"/>
      <c r="N1307" s="97"/>
      <c r="O1307" s="97"/>
      <c r="P1307" s="97"/>
      <c r="R1307" s="248"/>
      <c r="S1307" s="248"/>
      <c r="T1307" s="248"/>
      <c r="U1307" s="248"/>
      <c r="V1307" s="248"/>
    </row>
    <row r="1308" spans="1:22" ht="15" x14ac:dyDescent="0.25">
      <c r="B1308" s="77" t="s">
        <v>1278</v>
      </c>
      <c r="C1308" s="77" t="s">
        <v>968</v>
      </c>
      <c r="D1308" s="79">
        <v>601.73</v>
      </c>
      <c r="E1308" s="79">
        <v>603.38</v>
      </c>
      <c r="F1308" s="79">
        <v>596.78</v>
      </c>
      <c r="G1308" s="79">
        <v>0</v>
      </c>
      <c r="H1308" s="79">
        <v>0</v>
      </c>
      <c r="I1308" s="248"/>
      <c r="J1308" s="248"/>
      <c r="K1308" s="96"/>
      <c r="L1308" s="97"/>
      <c r="M1308" s="97"/>
      <c r="N1308" s="97"/>
      <c r="O1308" s="97"/>
      <c r="P1308" s="97"/>
      <c r="R1308" s="248"/>
      <c r="S1308" s="248"/>
      <c r="T1308" s="248"/>
      <c r="U1308" s="248"/>
      <c r="V1308" s="248"/>
    </row>
    <row r="1309" spans="1:22" ht="15" x14ac:dyDescent="0.25">
      <c r="B1309" s="77" t="s">
        <v>1280</v>
      </c>
      <c r="C1309" s="77" t="s">
        <v>298</v>
      </c>
      <c r="D1309" s="79">
        <v>4022.5</v>
      </c>
      <c r="E1309" s="79">
        <v>3478.75</v>
      </c>
      <c r="F1309" s="79">
        <v>2620</v>
      </c>
      <c r="G1309" s="79">
        <v>0</v>
      </c>
      <c r="H1309" s="79">
        <v>0</v>
      </c>
      <c r="I1309" s="248"/>
      <c r="J1309" s="248"/>
      <c r="K1309" s="96"/>
      <c r="L1309" s="97"/>
      <c r="M1309" s="97"/>
      <c r="N1309" s="97"/>
      <c r="O1309" s="97"/>
      <c r="P1309" s="97"/>
      <c r="R1309" s="248"/>
      <c r="S1309" s="248"/>
      <c r="T1309" s="248"/>
      <c r="U1309" s="248"/>
      <c r="V1309" s="248"/>
    </row>
    <row r="1310" spans="1:22" ht="15" x14ac:dyDescent="0.25">
      <c r="B1310" s="77" t="s">
        <v>1281</v>
      </c>
      <c r="C1310" s="77" t="s">
        <v>300</v>
      </c>
      <c r="D1310" s="79">
        <v>2611.94</v>
      </c>
      <c r="E1310" s="79">
        <v>985.65</v>
      </c>
      <c r="F1310" s="79">
        <v>4555.07</v>
      </c>
      <c r="G1310" s="79">
        <v>0</v>
      </c>
      <c r="H1310" s="79">
        <v>0</v>
      </c>
      <c r="I1310" s="248"/>
      <c r="J1310" s="248"/>
      <c r="K1310" s="96"/>
      <c r="L1310" s="97"/>
      <c r="M1310" s="97"/>
      <c r="N1310" s="97"/>
      <c r="O1310" s="97"/>
      <c r="P1310" s="97"/>
      <c r="R1310" s="248"/>
      <c r="S1310" s="248"/>
      <c r="T1310" s="248"/>
      <c r="U1310" s="248"/>
      <c r="V1310" s="248"/>
    </row>
    <row r="1311" spans="1:22" ht="25.5" x14ac:dyDescent="0.25">
      <c r="B1311" s="77" t="s">
        <v>1282</v>
      </c>
      <c r="C1311" s="77" t="s">
        <v>302</v>
      </c>
      <c r="D1311" s="79">
        <v>482.36</v>
      </c>
      <c r="E1311" s="79">
        <v>852.1</v>
      </c>
      <c r="F1311" s="79">
        <v>535.1</v>
      </c>
      <c r="G1311" s="79">
        <v>0</v>
      </c>
      <c r="H1311" s="79">
        <v>0</v>
      </c>
      <c r="I1311" s="248"/>
      <c r="J1311" s="248"/>
      <c r="K1311" s="96"/>
      <c r="L1311" s="97"/>
      <c r="M1311" s="97"/>
      <c r="N1311" s="97"/>
      <c r="O1311" s="97"/>
      <c r="P1311" s="97"/>
      <c r="R1311" s="248"/>
      <c r="S1311" s="248"/>
      <c r="T1311" s="248"/>
      <c r="U1311" s="248"/>
      <c r="V1311" s="248"/>
    </row>
    <row r="1312" spans="1:22" ht="25.5" x14ac:dyDescent="0.25">
      <c r="B1312" s="77" t="s">
        <v>1283</v>
      </c>
      <c r="C1312" s="77" t="s">
        <v>304</v>
      </c>
      <c r="D1312" s="79">
        <v>1731.12</v>
      </c>
      <c r="E1312" s="79">
        <v>844.57</v>
      </c>
      <c r="F1312" s="79">
        <v>1438.12</v>
      </c>
      <c r="G1312" s="79">
        <v>0</v>
      </c>
      <c r="H1312" s="79">
        <v>0</v>
      </c>
      <c r="I1312" s="248"/>
      <c r="J1312" s="248"/>
      <c r="L1312" s="97"/>
      <c r="M1312" s="97"/>
      <c r="N1312" s="97"/>
      <c r="O1312" s="97"/>
      <c r="P1312" s="97"/>
      <c r="R1312" s="248"/>
      <c r="S1312" s="248"/>
      <c r="T1312" s="248"/>
      <c r="U1312" s="248"/>
      <c r="V1312" s="248"/>
    </row>
    <row r="1313" spans="1:22" ht="25.5" x14ac:dyDescent="0.25">
      <c r="B1313" s="77" t="s">
        <v>1284</v>
      </c>
      <c r="C1313" s="77" t="s">
        <v>306</v>
      </c>
      <c r="D1313" s="79">
        <v>45227.42</v>
      </c>
      <c r="E1313" s="79">
        <v>37067.69</v>
      </c>
      <c r="F1313" s="79">
        <v>38028.949999999997</v>
      </c>
      <c r="G1313" s="79">
        <v>0</v>
      </c>
      <c r="H1313" s="79">
        <v>0</v>
      </c>
      <c r="I1313" s="248"/>
      <c r="J1313" s="248"/>
      <c r="K1313" s="96"/>
      <c r="L1313" s="97"/>
      <c r="M1313" s="97"/>
      <c r="N1313" s="97"/>
      <c r="O1313" s="97"/>
      <c r="P1313" s="97"/>
      <c r="R1313" s="248"/>
      <c r="S1313" s="248"/>
      <c r="T1313" s="248"/>
      <c r="U1313" s="248"/>
      <c r="V1313" s="248"/>
    </row>
    <row r="1314" spans="1:22" ht="25.5" x14ac:dyDescent="0.25">
      <c r="B1314" s="77" t="s">
        <v>1987</v>
      </c>
      <c r="C1314" s="77" t="s">
        <v>1865</v>
      </c>
      <c r="D1314" s="79">
        <v>3000</v>
      </c>
      <c r="E1314" s="79">
        <v>1150</v>
      </c>
      <c r="F1314" s="79">
        <v>7803.57</v>
      </c>
      <c r="G1314" s="79">
        <v>0</v>
      </c>
      <c r="H1314" s="79">
        <v>0</v>
      </c>
      <c r="I1314" s="248"/>
      <c r="J1314" s="248"/>
      <c r="K1314" s="96"/>
      <c r="L1314" s="97"/>
      <c r="M1314" s="97"/>
      <c r="N1314" s="97"/>
      <c r="O1314" s="97"/>
      <c r="P1314" s="97"/>
      <c r="R1314" s="248"/>
      <c r="S1314" s="248"/>
      <c r="T1314" s="248"/>
      <c r="U1314" s="248"/>
      <c r="V1314" s="248"/>
    </row>
    <row r="1315" spans="1:22" ht="25.5" x14ac:dyDescent="0.25">
      <c r="B1315" s="77" t="s">
        <v>1285</v>
      </c>
      <c r="C1315" s="77" t="s">
        <v>308</v>
      </c>
      <c r="D1315" s="79">
        <v>1481.92</v>
      </c>
      <c r="E1315" s="79">
        <v>1316.29</v>
      </c>
      <c r="F1315" s="79">
        <v>1462.23</v>
      </c>
      <c r="G1315" s="79">
        <v>0</v>
      </c>
      <c r="H1315" s="79">
        <v>0</v>
      </c>
      <c r="I1315" s="248"/>
      <c r="J1315" s="248"/>
      <c r="L1315" s="97"/>
      <c r="M1315" s="97"/>
      <c r="N1315" s="97"/>
      <c r="O1315" s="97"/>
      <c r="P1315" s="97"/>
      <c r="R1315" s="248"/>
      <c r="S1315" s="248"/>
      <c r="T1315" s="248"/>
      <c r="U1315" s="248"/>
      <c r="V1315" s="248"/>
    </row>
    <row r="1316" spans="1:22" ht="15" x14ac:dyDescent="0.25">
      <c r="B1316" s="77" t="s">
        <v>1287</v>
      </c>
      <c r="C1316" s="77" t="s">
        <v>1899</v>
      </c>
      <c r="D1316" s="79">
        <v>25640.73</v>
      </c>
      <c r="E1316" s="79">
        <v>24266.98</v>
      </c>
      <c r="F1316" s="79">
        <v>40958.269999999997</v>
      </c>
      <c r="G1316" s="79">
        <v>0</v>
      </c>
      <c r="H1316" s="79">
        <v>0</v>
      </c>
      <c r="I1316" s="248"/>
      <c r="J1316" s="248"/>
      <c r="K1316" s="96"/>
      <c r="L1316" s="97"/>
      <c r="M1316" s="97"/>
      <c r="N1316" s="97"/>
      <c r="O1316" s="97"/>
      <c r="P1316" s="97"/>
      <c r="R1316" s="248"/>
      <c r="S1316" s="248"/>
      <c r="T1316" s="248"/>
      <c r="U1316" s="248"/>
      <c r="V1316" s="248"/>
    </row>
    <row r="1317" spans="1:22" ht="15" x14ac:dyDescent="0.25">
      <c r="B1317" s="77" t="s">
        <v>1288</v>
      </c>
      <c r="C1317" s="77" t="s">
        <v>312</v>
      </c>
      <c r="D1317" s="79">
        <v>0</v>
      </c>
      <c r="E1317" s="79">
        <v>95</v>
      </c>
      <c r="F1317" s="79">
        <v>168</v>
      </c>
      <c r="G1317" s="79">
        <v>0</v>
      </c>
      <c r="H1317" s="79">
        <v>0</v>
      </c>
      <c r="I1317" s="248"/>
      <c r="J1317" s="248"/>
      <c r="K1317" s="96"/>
      <c r="L1317" s="97"/>
      <c r="M1317" s="97"/>
      <c r="N1317" s="97"/>
      <c r="O1317" s="97"/>
      <c r="P1317" s="97"/>
      <c r="R1317" s="248"/>
      <c r="S1317" s="248"/>
      <c r="T1317" s="248"/>
      <c r="U1317" s="248"/>
      <c r="V1317" s="248"/>
    </row>
    <row r="1318" spans="1:22" ht="15" x14ac:dyDescent="0.25">
      <c r="B1318" s="77" t="s">
        <v>1289</v>
      </c>
      <c r="C1318" s="77" t="s">
        <v>314</v>
      </c>
      <c r="D1318" s="79">
        <v>479.99</v>
      </c>
      <c r="E1318" s="79">
        <v>329.71</v>
      </c>
      <c r="F1318" s="79">
        <v>338.37</v>
      </c>
      <c r="G1318" s="79">
        <v>0</v>
      </c>
      <c r="H1318" s="79">
        <v>0</v>
      </c>
      <c r="I1318" s="248"/>
      <c r="J1318" s="248"/>
      <c r="K1318" s="96"/>
      <c r="L1318" s="97"/>
      <c r="M1318" s="97"/>
      <c r="N1318" s="97"/>
      <c r="O1318" s="97"/>
      <c r="P1318" s="97"/>
      <c r="R1318" s="248"/>
      <c r="S1318" s="248"/>
      <c r="T1318" s="248"/>
      <c r="U1318" s="248"/>
      <c r="V1318" s="248"/>
    </row>
    <row r="1319" spans="1:22" ht="15" x14ac:dyDescent="0.25">
      <c r="B1319" s="77" t="s">
        <v>1290</v>
      </c>
      <c r="C1319" s="77" t="s">
        <v>316</v>
      </c>
      <c r="D1319" s="79">
        <v>54</v>
      </c>
      <c r="E1319" s="79">
        <v>971.26</v>
      </c>
      <c r="F1319" s="79">
        <v>1631.56</v>
      </c>
      <c r="G1319" s="79">
        <v>0</v>
      </c>
      <c r="H1319" s="79">
        <v>0</v>
      </c>
      <c r="I1319" s="248"/>
      <c r="J1319" s="248"/>
      <c r="K1319" s="96"/>
      <c r="L1319" s="97"/>
      <c r="M1319" s="97"/>
      <c r="N1319" s="97"/>
      <c r="O1319" s="97"/>
      <c r="P1319" s="97"/>
      <c r="R1319" s="248"/>
      <c r="S1319" s="248"/>
      <c r="T1319" s="248"/>
      <c r="U1319" s="248"/>
      <c r="V1319" s="248"/>
    </row>
    <row r="1320" spans="1:22" ht="15" x14ac:dyDescent="0.25">
      <c r="B1320" s="77" t="s">
        <v>1291</v>
      </c>
      <c r="C1320" s="77" t="s">
        <v>2026</v>
      </c>
      <c r="D1320" s="79">
        <v>3902.49</v>
      </c>
      <c r="E1320" s="79">
        <v>3731.87</v>
      </c>
      <c r="F1320" s="79">
        <v>4059.49</v>
      </c>
      <c r="G1320" s="79">
        <v>0</v>
      </c>
      <c r="H1320" s="79">
        <v>0</v>
      </c>
      <c r="I1320" s="248"/>
      <c r="J1320" s="248"/>
      <c r="K1320" s="96"/>
      <c r="L1320" s="97"/>
      <c r="M1320" s="97"/>
      <c r="N1320" s="97"/>
      <c r="O1320" s="97"/>
      <c r="P1320" s="97"/>
      <c r="R1320" s="248"/>
      <c r="S1320" s="248"/>
      <c r="T1320" s="248"/>
      <c r="U1320" s="248"/>
      <c r="V1320" s="248"/>
    </row>
    <row r="1321" spans="1:22" ht="15" x14ac:dyDescent="0.25">
      <c r="B1321" s="77" t="s">
        <v>1292</v>
      </c>
      <c r="C1321" s="77" t="s">
        <v>321</v>
      </c>
      <c r="D1321" s="79">
        <v>555.62</v>
      </c>
      <c r="E1321" s="79">
        <v>542.44000000000005</v>
      </c>
      <c r="F1321" s="79">
        <v>602.41</v>
      </c>
      <c r="G1321" s="79">
        <v>0</v>
      </c>
      <c r="H1321" s="79">
        <v>0</v>
      </c>
      <c r="I1321" s="248"/>
      <c r="J1321" s="248"/>
      <c r="K1321" s="96"/>
      <c r="L1321" s="97"/>
      <c r="M1321" s="97"/>
      <c r="N1321" s="97"/>
      <c r="O1321" s="97"/>
      <c r="P1321" s="97"/>
      <c r="R1321" s="248"/>
      <c r="S1321" s="248"/>
      <c r="T1321" s="248"/>
      <c r="U1321" s="248"/>
      <c r="V1321" s="248"/>
    </row>
    <row r="1322" spans="1:22" ht="15" x14ac:dyDescent="0.25">
      <c r="B1322" s="77" t="s">
        <v>2303</v>
      </c>
      <c r="C1322" s="77" t="s">
        <v>323</v>
      </c>
      <c r="D1322" s="79">
        <v>0</v>
      </c>
      <c r="E1322" s="79">
        <v>0</v>
      </c>
      <c r="F1322" s="79">
        <v>139.13999999999999</v>
      </c>
      <c r="G1322" s="79">
        <v>0</v>
      </c>
      <c r="H1322" s="79">
        <v>0</v>
      </c>
      <c r="I1322" s="248"/>
      <c r="J1322" s="248"/>
      <c r="L1322" s="97"/>
      <c r="M1322" s="97"/>
      <c r="N1322" s="97"/>
      <c r="O1322" s="97"/>
      <c r="P1322" s="97"/>
      <c r="R1322" s="248"/>
      <c r="S1322" s="248"/>
      <c r="T1322" s="248"/>
      <c r="U1322" s="248"/>
      <c r="V1322" s="248"/>
    </row>
    <row r="1323" spans="1:22" ht="15" x14ac:dyDescent="0.25">
      <c r="B1323" s="77" t="s">
        <v>1293</v>
      </c>
      <c r="C1323" s="77" t="s">
        <v>325</v>
      </c>
      <c r="D1323" s="79">
        <v>3500</v>
      </c>
      <c r="E1323" s="79">
        <v>4750</v>
      </c>
      <c r="F1323" s="79">
        <v>2000</v>
      </c>
      <c r="G1323" s="79">
        <v>0</v>
      </c>
      <c r="H1323" s="79">
        <v>0</v>
      </c>
      <c r="I1323" s="248"/>
      <c r="J1323" s="248"/>
      <c r="L1323" s="97"/>
      <c r="M1323" s="97"/>
      <c r="N1323" s="97"/>
      <c r="O1323" s="97"/>
      <c r="P1323" s="97"/>
      <c r="R1323" s="248"/>
      <c r="S1323" s="248"/>
      <c r="T1323" s="248"/>
      <c r="U1323" s="248"/>
      <c r="V1323" s="248"/>
    </row>
    <row r="1324" spans="1:22" x14ac:dyDescent="0.2">
      <c r="A1324" s="350" t="s">
        <v>2027</v>
      </c>
      <c r="B1324" s="350"/>
      <c r="C1324" s="350"/>
      <c r="D1324" s="102">
        <f t="shared" ref="D1324:J1324" si="1095">SUM(D1305:D1323)</f>
        <v>368932.83999999985</v>
      </c>
      <c r="E1324" s="102">
        <f t="shared" si="1095"/>
        <v>339232.54</v>
      </c>
      <c r="F1324" s="102">
        <f t="shared" si="1095"/>
        <v>387146.35000000003</v>
      </c>
      <c r="G1324" s="102">
        <f t="shared" si="1095"/>
        <v>0</v>
      </c>
      <c r="H1324" s="102">
        <f t="shared" si="1095"/>
        <v>0</v>
      </c>
      <c r="I1324" s="102">
        <f t="shared" si="1095"/>
        <v>0</v>
      </c>
      <c r="J1324" s="102">
        <f t="shared" si="1095"/>
        <v>0</v>
      </c>
      <c r="K1324" s="96"/>
      <c r="L1324" s="97"/>
      <c r="M1324" s="97"/>
      <c r="N1324" s="97"/>
      <c r="O1324" s="97"/>
      <c r="P1324" s="97"/>
      <c r="R1324" s="102"/>
      <c r="S1324" s="102"/>
      <c r="T1324" s="102"/>
      <c r="U1324" s="102"/>
      <c r="V1324" s="102"/>
    </row>
    <row r="1325" spans="1:22" ht="15" x14ac:dyDescent="0.25">
      <c r="A1325" s="348" t="s">
        <v>2020</v>
      </c>
      <c r="B1325" s="348"/>
      <c r="C1325" s="348"/>
      <c r="I1325" s="248"/>
      <c r="J1325" s="248"/>
      <c r="K1325" s="96"/>
      <c r="L1325" s="97"/>
      <c r="M1325" s="97"/>
      <c r="N1325" s="97"/>
      <c r="O1325" s="97"/>
      <c r="P1325" s="97"/>
      <c r="R1325" s="248"/>
      <c r="S1325" s="248"/>
      <c r="T1325" s="248"/>
      <c r="U1325" s="248"/>
      <c r="V1325" s="248"/>
    </row>
    <row r="1326" spans="1:22" ht="15" x14ac:dyDescent="0.25">
      <c r="B1326" s="77" t="s">
        <v>1295</v>
      </c>
      <c r="C1326" s="77" t="s">
        <v>262</v>
      </c>
      <c r="D1326" s="79">
        <v>8878.7999999999993</v>
      </c>
      <c r="E1326" s="79">
        <v>4317.78</v>
      </c>
      <c r="F1326" s="79">
        <v>4538.34</v>
      </c>
      <c r="G1326" s="79">
        <v>0</v>
      </c>
      <c r="H1326" s="79">
        <v>0</v>
      </c>
      <c r="I1326" s="248"/>
      <c r="J1326" s="248"/>
      <c r="K1326" s="96"/>
      <c r="L1326" s="97"/>
      <c r="M1326" s="97"/>
      <c r="N1326" s="97"/>
      <c r="O1326" s="97"/>
      <c r="P1326" s="97"/>
      <c r="R1326" s="248"/>
      <c r="S1326" s="248"/>
      <c r="T1326" s="248"/>
      <c r="U1326" s="248"/>
      <c r="V1326" s="248"/>
    </row>
    <row r="1327" spans="1:22" ht="15" x14ac:dyDescent="0.25">
      <c r="B1327" s="77" t="s">
        <v>1296</v>
      </c>
      <c r="C1327" s="77" t="s">
        <v>420</v>
      </c>
      <c r="D1327" s="79">
        <v>249.54</v>
      </c>
      <c r="E1327" s="79">
        <v>223.46</v>
      </c>
      <c r="F1327" s="79">
        <v>376.63</v>
      </c>
      <c r="G1327" s="79">
        <v>0</v>
      </c>
      <c r="H1327" s="79">
        <v>0</v>
      </c>
      <c r="I1327" s="248"/>
      <c r="J1327" s="248"/>
      <c r="K1327" s="96"/>
      <c r="L1327" s="97"/>
      <c r="M1327" s="97"/>
      <c r="N1327" s="97"/>
      <c r="O1327" s="97"/>
      <c r="P1327" s="97"/>
      <c r="R1327" s="248"/>
      <c r="S1327" s="248"/>
      <c r="T1327" s="248"/>
      <c r="U1327" s="248"/>
      <c r="V1327" s="248"/>
    </row>
    <row r="1328" spans="1:22" ht="15" x14ac:dyDescent="0.25">
      <c r="B1328" s="77" t="s">
        <v>1297</v>
      </c>
      <c r="C1328" s="77" t="s">
        <v>330</v>
      </c>
      <c r="D1328" s="79">
        <v>2015.82</v>
      </c>
      <c r="E1328" s="79">
        <v>1878.49</v>
      </c>
      <c r="F1328" s="79">
        <v>2556.87</v>
      </c>
      <c r="G1328" s="79">
        <v>0</v>
      </c>
      <c r="H1328" s="79">
        <v>0</v>
      </c>
      <c r="I1328" s="248"/>
      <c r="J1328" s="248"/>
      <c r="K1328" s="96"/>
      <c r="L1328" s="97"/>
      <c r="M1328" s="97"/>
      <c r="N1328" s="97"/>
      <c r="O1328" s="97"/>
      <c r="P1328" s="97"/>
      <c r="R1328" s="248"/>
      <c r="S1328" s="248"/>
      <c r="T1328" s="248"/>
      <c r="U1328" s="248"/>
      <c r="V1328" s="248"/>
    </row>
    <row r="1329" spans="1:22" x14ac:dyDescent="0.2">
      <c r="A1329" s="350" t="s">
        <v>2021</v>
      </c>
      <c r="B1329" s="350"/>
      <c r="C1329" s="350"/>
      <c r="D1329" s="102">
        <f t="shared" ref="D1329:J1329" si="1096">SUM(D1326:D1328)</f>
        <v>11144.16</v>
      </c>
      <c r="E1329" s="102">
        <f t="shared" si="1096"/>
        <v>6419.73</v>
      </c>
      <c r="F1329" s="102">
        <f t="shared" si="1096"/>
        <v>7471.84</v>
      </c>
      <c r="G1329" s="102">
        <f t="shared" si="1096"/>
        <v>0</v>
      </c>
      <c r="H1329" s="102">
        <f t="shared" si="1096"/>
        <v>0</v>
      </c>
      <c r="I1329" s="102">
        <f t="shared" si="1096"/>
        <v>0</v>
      </c>
      <c r="J1329" s="102">
        <f t="shared" si="1096"/>
        <v>0</v>
      </c>
      <c r="K1329" s="96"/>
      <c r="L1329" s="97"/>
      <c r="M1329" s="97"/>
      <c r="N1329" s="97"/>
      <c r="O1329" s="97"/>
      <c r="P1329" s="97"/>
      <c r="R1329" s="102"/>
      <c r="S1329" s="102"/>
      <c r="T1329" s="102"/>
      <c r="U1329" s="102"/>
      <c r="V1329" s="102"/>
    </row>
    <row r="1330" spans="1:22" ht="15" x14ac:dyDescent="0.25">
      <c r="A1330" s="348" t="s">
        <v>2022</v>
      </c>
      <c r="B1330" s="348"/>
      <c r="C1330" s="348"/>
      <c r="I1330" s="248"/>
      <c r="J1330" s="248"/>
      <c r="K1330" s="96"/>
      <c r="L1330" s="97"/>
      <c r="M1330" s="97"/>
      <c r="N1330" s="97"/>
      <c r="O1330" s="97"/>
      <c r="P1330" s="97"/>
      <c r="R1330" s="248"/>
      <c r="S1330" s="248"/>
      <c r="T1330" s="248"/>
      <c r="U1330" s="248"/>
      <c r="V1330" s="248"/>
    </row>
    <row r="1331" spans="1:22" ht="25.5" customHeight="1" x14ac:dyDescent="0.25">
      <c r="B1331" s="77" t="s">
        <v>1300</v>
      </c>
      <c r="C1331" s="77" t="s">
        <v>272</v>
      </c>
      <c r="D1331" s="79">
        <v>2354.3200000000002</v>
      </c>
      <c r="E1331" s="79">
        <v>842.91</v>
      </c>
      <c r="F1331" s="79">
        <v>1764.39</v>
      </c>
      <c r="G1331" s="79">
        <v>0</v>
      </c>
      <c r="H1331" s="79">
        <v>0</v>
      </c>
      <c r="I1331" s="248"/>
      <c r="J1331" s="248"/>
      <c r="K1331" s="96"/>
      <c r="L1331" s="97"/>
      <c r="M1331" s="97"/>
      <c r="N1331" s="97"/>
      <c r="O1331" s="97"/>
      <c r="P1331" s="97"/>
      <c r="R1331" s="248"/>
      <c r="S1331" s="248"/>
      <c r="T1331" s="248"/>
      <c r="U1331" s="248"/>
      <c r="V1331" s="248"/>
    </row>
    <row r="1332" spans="1:22" ht="25.5" customHeight="1" x14ac:dyDescent="0.25">
      <c r="B1332" s="77" t="s">
        <v>1301</v>
      </c>
      <c r="C1332" s="77" t="s">
        <v>274</v>
      </c>
      <c r="D1332" s="79">
        <v>171</v>
      </c>
      <c r="E1332" s="79">
        <v>150</v>
      </c>
      <c r="F1332" s="79">
        <v>71</v>
      </c>
      <c r="G1332" s="79">
        <v>0</v>
      </c>
      <c r="H1332" s="79">
        <v>0</v>
      </c>
      <c r="I1332" s="248"/>
      <c r="J1332" s="248"/>
      <c r="K1332" s="96"/>
      <c r="L1332" s="97"/>
      <c r="M1332" s="97"/>
      <c r="N1332" s="97"/>
      <c r="O1332" s="97"/>
      <c r="P1332" s="97"/>
      <c r="R1332" s="248"/>
      <c r="S1332" s="248"/>
      <c r="T1332" s="248"/>
      <c r="U1332" s="248"/>
      <c r="V1332" s="248"/>
    </row>
    <row r="1333" spans="1:22" ht="15" x14ac:dyDescent="0.25">
      <c r="B1333" s="77" t="s">
        <v>1302</v>
      </c>
      <c r="C1333" s="77" t="s">
        <v>276</v>
      </c>
      <c r="D1333" s="79">
        <v>349</v>
      </c>
      <c r="E1333" s="79">
        <v>1849</v>
      </c>
      <c r="F1333" s="79">
        <v>1060.19</v>
      </c>
      <c r="G1333" s="79">
        <v>0</v>
      </c>
      <c r="H1333" s="79">
        <v>0</v>
      </c>
      <c r="I1333" s="248"/>
      <c r="J1333" s="248"/>
      <c r="K1333" s="96"/>
      <c r="L1333" s="97"/>
      <c r="M1333" s="97"/>
      <c r="N1333" s="97"/>
      <c r="O1333" s="97"/>
      <c r="P1333" s="97"/>
      <c r="R1333" s="248"/>
      <c r="S1333" s="248"/>
      <c r="T1333" s="248"/>
      <c r="U1333" s="248"/>
      <c r="V1333" s="248"/>
    </row>
    <row r="1334" spans="1:22" ht="15" x14ac:dyDescent="0.25">
      <c r="B1334" s="77" t="s">
        <v>1303</v>
      </c>
      <c r="C1334" s="77" t="s">
        <v>282</v>
      </c>
      <c r="D1334" s="79">
        <v>50</v>
      </c>
      <c r="E1334" s="79">
        <v>135.94999999999999</v>
      </c>
      <c r="F1334" s="79">
        <v>127.7</v>
      </c>
      <c r="G1334" s="79">
        <v>0</v>
      </c>
      <c r="H1334" s="79">
        <v>0</v>
      </c>
      <c r="I1334" s="248"/>
      <c r="J1334" s="248"/>
      <c r="K1334" s="96"/>
      <c r="L1334" s="97"/>
      <c r="M1334" s="97"/>
      <c r="N1334" s="97"/>
      <c r="O1334" s="97"/>
      <c r="P1334" s="97"/>
      <c r="R1334" s="248"/>
      <c r="S1334" s="248"/>
      <c r="T1334" s="248"/>
      <c r="U1334" s="248"/>
      <c r="V1334" s="248"/>
    </row>
    <row r="1335" spans="1:22" x14ac:dyDescent="0.2">
      <c r="A1335" s="350" t="s">
        <v>2023</v>
      </c>
      <c r="B1335" s="350"/>
      <c r="C1335" s="350"/>
      <c r="D1335" s="102">
        <f t="shared" ref="D1335:H1335" si="1097">SUM(D1331:D1334)</f>
        <v>2924.32</v>
      </c>
      <c r="E1335" s="102">
        <f t="shared" si="1097"/>
        <v>2977.8599999999997</v>
      </c>
      <c r="F1335" s="102">
        <f t="shared" si="1097"/>
        <v>3023.2799999999997</v>
      </c>
      <c r="G1335" s="102">
        <f t="shared" si="1097"/>
        <v>0</v>
      </c>
      <c r="H1335" s="102">
        <f t="shared" si="1097"/>
        <v>0</v>
      </c>
      <c r="I1335" s="102">
        <f t="shared" ref="I1335:J1335" si="1098">SUM(I1331:I1334)</f>
        <v>0</v>
      </c>
      <c r="J1335" s="102">
        <f t="shared" si="1098"/>
        <v>0</v>
      </c>
      <c r="K1335" s="96"/>
      <c r="L1335" s="97"/>
      <c r="M1335" s="97"/>
      <c r="N1335" s="97"/>
      <c r="O1335" s="97"/>
      <c r="P1335" s="97"/>
      <c r="R1335" s="102"/>
      <c r="S1335" s="102"/>
      <c r="T1335" s="102"/>
      <c r="U1335" s="102"/>
      <c r="V1335" s="102"/>
    </row>
    <row r="1336" spans="1:22" x14ac:dyDescent="0.2">
      <c r="A1336" s="352" t="s">
        <v>1304</v>
      </c>
      <c r="B1336" s="352"/>
      <c r="C1336" s="352"/>
      <c r="D1336" s="103">
        <f t="shared" ref="D1336:H1336" si="1099">D1324+D1329+D1335</f>
        <v>383001.31999999983</v>
      </c>
      <c r="E1336" s="103">
        <f t="shared" si="1099"/>
        <v>348630.12999999995</v>
      </c>
      <c r="F1336" s="103">
        <f t="shared" si="1099"/>
        <v>397641.47000000009</v>
      </c>
      <c r="G1336" s="103">
        <f t="shared" si="1099"/>
        <v>0</v>
      </c>
      <c r="H1336" s="103">
        <f t="shared" si="1099"/>
        <v>0</v>
      </c>
      <c r="I1336" s="103">
        <f t="shared" ref="I1336:J1336" si="1100">I1324+I1329+I1335</f>
        <v>0</v>
      </c>
      <c r="J1336" s="103">
        <f t="shared" si="1100"/>
        <v>0</v>
      </c>
      <c r="K1336" s="96"/>
      <c r="L1336" s="97"/>
      <c r="M1336" s="97"/>
      <c r="N1336" s="97"/>
      <c r="O1336" s="97"/>
      <c r="P1336" s="97"/>
      <c r="R1336" s="103"/>
      <c r="S1336" s="103"/>
      <c r="T1336" s="103"/>
      <c r="U1336" s="103"/>
      <c r="V1336" s="103"/>
    </row>
    <row r="1337" spans="1:22" ht="15" x14ac:dyDescent="0.25">
      <c r="A1337" s="351" t="s">
        <v>1872</v>
      </c>
      <c r="B1337" s="351"/>
      <c r="C1337" s="351"/>
      <c r="I1337" s="248"/>
      <c r="J1337" s="248"/>
      <c r="K1337" s="96"/>
      <c r="L1337" s="97"/>
      <c r="M1337" s="97"/>
      <c r="N1337" s="97"/>
      <c r="O1337" s="97"/>
      <c r="P1337" s="97"/>
      <c r="R1337" s="248"/>
      <c r="S1337" s="248"/>
      <c r="T1337" s="248"/>
      <c r="U1337" s="248"/>
      <c r="V1337" s="248"/>
    </row>
    <row r="1338" spans="1:22" ht="15" x14ac:dyDescent="0.25">
      <c r="A1338" s="348" t="s">
        <v>2024</v>
      </c>
      <c r="B1338" s="348"/>
      <c r="C1338" s="348"/>
      <c r="I1338" s="248"/>
      <c r="J1338" s="248"/>
      <c r="K1338" s="96"/>
      <c r="L1338" s="97"/>
      <c r="M1338" s="97"/>
      <c r="N1338" s="97"/>
      <c r="O1338" s="97"/>
      <c r="P1338" s="97"/>
      <c r="R1338" s="248"/>
      <c r="S1338" s="248"/>
      <c r="T1338" s="248"/>
      <c r="U1338" s="248"/>
      <c r="V1338" s="248"/>
    </row>
    <row r="1339" spans="1:22" ht="15" x14ac:dyDescent="0.25">
      <c r="B1339" s="77" t="s">
        <v>1305</v>
      </c>
      <c r="C1339" s="77" t="s">
        <v>286</v>
      </c>
      <c r="D1339" s="79">
        <v>221156.86</v>
      </c>
      <c r="E1339" s="79">
        <v>165907.20000000001</v>
      </c>
      <c r="F1339" s="79">
        <v>0</v>
      </c>
      <c r="G1339" s="79">
        <v>0</v>
      </c>
      <c r="H1339" s="79">
        <v>0</v>
      </c>
      <c r="I1339" s="248"/>
      <c r="J1339" s="248"/>
      <c r="K1339" s="96"/>
      <c r="L1339" s="97"/>
      <c r="M1339" s="97"/>
      <c r="N1339" s="97"/>
      <c r="O1339" s="97"/>
      <c r="P1339" s="97"/>
      <c r="R1339" s="248"/>
      <c r="S1339" s="248"/>
      <c r="T1339" s="248"/>
      <c r="U1339" s="248"/>
      <c r="V1339" s="248"/>
    </row>
    <row r="1340" spans="1:22" ht="15" x14ac:dyDescent="0.25">
      <c r="B1340" s="77" t="s">
        <v>1306</v>
      </c>
      <c r="C1340" s="77" t="s">
        <v>292</v>
      </c>
      <c r="D1340" s="79">
        <v>4532.2299999999996</v>
      </c>
      <c r="E1340" s="79">
        <v>4524.8</v>
      </c>
      <c r="F1340" s="79">
        <v>0</v>
      </c>
      <c r="G1340" s="79">
        <v>0</v>
      </c>
      <c r="H1340" s="79">
        <v>0</v>
      </c>
      <c r="I1340" s="248"/>
      <c r="J1340" s="248"/>
      <c r="K1340" s="96"/>
      <c r="L1340" s="97"/>
      <c r="M1340" s="97"/>
      <c r="N1340" s="97"/>
      <c r="O1340" s="97"/>
      <c r="P1340" s="97"/>
      <c r="R1340" s="248"/>
      <c r="S1340" s="248"/>
      <c r="T1340" s="248"/>
      <c r="U1340" s="248"/>
      <c r="V1340" s="248"/>
    </row>
    <row r="1341" spans="1:22" ht="15" x14ac:dyDescent="0.25">
      <c r="B1341" s="77" t="s">
        <v>1307</v>
      </c>
      <c r="C1341" s="77" t="s">
        <v>713</v>
      </c>
      <c r="D1341" s="79">
        <v>6778.57</v>
      </c>
      <c r="E1341" s="79">
        <v>6778.57</v>
      </c>
      <c r="F1341" s="79">
        <v>0</v>
      </c>
      <c r="G1341" s="79">
        <v>0</v>
      </c>
      <c r="H1341" s="79">
        <v>0</v>
      </c>
      <c r="I1341" s="248"/>
      <c r="J1341" s="248"/>
      <c r="K1341" s="96"/>
      <c r="L1341" s="97"/>
      <c r="M1341" s="97"/>
      <c r="N1341" s="97"/>
      <c r="O1341" s="97"/>
      <c r="P1341" s="97"/>
      <c r="R1341" s="248"/>
      <c r="S1341" s="248"/>
      <c r="T1341" s="248"/>
      <c r="U1341" s="248"/>
      <c r="V1341" s="248"/>
    </row>
    <row r="1342" spans="1:22" ht="15" x14ac:dyDescent="0.25">
      <c r="B1342" s="77" t="s">
        <v>1308</v>
      </c>
      <c r="C1342" s="77" t="s">
        <v>298</v>
      </c>
      <c r="D1342" s="79">
        <v>2568.75</v>
      </c>
      <c r="E1342" s="79">
        <v>2460</v>
      </c>
      <c r="F1342" s="79">
        <v>0</v>
      </c>
      <c r="G1342" s="79">
        <v>0</v>
      </c>
      <c r="H1342" s="79">
        <v>0</v>
      </c>
      <c r="I1342" s="248"/>
      <c r="J1342" s="248"/>
      <c r="K1342" s="96"/>
      <c r="L1342" s="97"/>
      <c r="M1342" s="97"/>
      <c r="N1342" s="97"/>
      <c r="O1342" s="97"/>
      <c r="P1342" s="97"/>
      <c r="R1342" s="248"/>
      <c r="S1342" s="248"/>
      <c r="T1342" s="248"/>
      <c r="U1342" s="248"/>
      <c r="V1342" s="248"/>
    </row>
    <row r="1343" spans="1:22" ht="15" x14ac:dyDescent="0.25">
      <c r="B1343" s="77" t="s">
        <v>1309</v>
      </c>
      <c r="C1343" s="77" t="s">
        <v>300</v>
      </c>
      <c r="D1343" s="79">
        <v>3545.78</v>
      </c>
      <c r="E1343" s="79">
        <v>4373.6499999999996</v>
      </c>
      <c r="F1343" s="79">
        <v>0</v>
      </c>
      <c r="G1343" s="79">
        <v>0</v>
      </c>
      <c r="H1343" s="79">
        <v>0</v>
      </c>
      <c r="I1343" s="248"/>
      <c r="J1343" s="248"/>
      <c r="K1343" s="96"/>
      <c r="L1343" s="97"/>
      <c r="M1343" s="97"/>
      <c r="N1343" s="97"/>
      <c r="O1343" s="97"/>
      <c r="P1343" s="97"/>
      <c r="R1343" s="248"/>
      <c r="S1343" s="248"/>
      <c r="T1343" s="248"/>
      <c r="U1343" s="248"/>
      <c r="V1343" s="248"/>
    </row>
    <row r="1344" spans="1:22" ht="25.5" x14ac:dyDescent="0.25">
      <c r="B1344" s="77" t="s">
        <v>1310</v>
      </c>
      <c r="C1344" s="77" t="s">
        <v>302</v>
      </c>
      <c r="D1344" s="79">
        <v>367.46</v>
      </c>
      <c r="E1344" s="79">
        <v>639.36</v>
      </c>
      <c r="F1344" s="79">
        <v>0</v>
      </c>
      <c r="G1344" s="79">
        <v>0</v>
      </c>
      <c r="H1344" s="79">
        <v>0</v>
      </c>
      <c r="I1344" s="248"/>
      <c r="J1344" s="248"/>
      <c r="L1344" s="97"/>
      <c r="M1344" s="97"/>
      <c r="N1344" s="97"/>
      <c r="O1344" s="97"/>
      <c r="P1344" s="97"/>
      <c r="R1344" s="248"/>
      <c r="S1344" s="248"/>
      <c r="T1344" s="248"/>
      <c r="U1344" s="248"/>
      <c r="V1344" s="248"/>
    </row>
    <row r="1345" spans="1:22" ht="25.5" x14ac:dyDescent="0.25">
      <c r="B1345" s="77" t="s">
        <v>1311</v>
      </c>
      <c r="C1345" s="77" t="s">
        <v>304</v>
      </c>
      <c r="D1345" s="79">
        <v>1131.26</v>
      </c>
      <c r="E1345" s="79">
        <v>690.65</v>
      </c>
      <c r="F1345" s="79">
        <v>0</v>
      </c>
      <c r="G1345" s="79">
        <v>0</v>
      </c>
      <c r="H1345" s="79">
        <v>0</v>
      </c>
      <c r="I1345" s="248"/>
      <c r="J1345" s="248"/>
      <c r="K1345" s="96"/>
      <c r="L1345" s="97"/>
      <c r="M1345" s="97"/>
      <c r="N1345" s="97"/>
      <c r="O1345" s="97"/>
      <c r="P1345" s="97"/>
      <c r="R1345" s="248"/>
      <c r="S1345" s="248"/>
      <c r="T1345" s="248"/>
      <c r="U1345" s="248"/>
      <c r="V1345" s="248"/>
    </row>
    <row r="1346" spans="1:22" ht="25.5" x14ac:dyDescent="0.25">
      <c r="B1346" s="77" t="s">
        <v>1312</v>
      </c>
      <c r="C1346" s="77" t="s">
        <v>306</v>
      </c>
      <c r="D1346" s="79">
        <v>29383.84</v>
      </c>
      <c r="E1346" s="79">
        <v>24171.42</v>
      </c>
      <c r="F1346" s="79">
        <v>0</v>
      </c>
      <c r="G1346" s="79">
        <v>0</v>
      </c>
      <c r="H1346" s="79">
        <v>0</v>
      </c>
      <c r="I1346" s="248"/>
      <c r="J1346" s="248"/>
      <c r="K1346" s="96"/>
      <c r="L1346" s="97"/>
      <c r="M1346" s="97"/>
      <c r="N1346" s="97"/>
      <c r="O1346" s="97"/>
      <c r="P1346" s="97"/>
      <c r="R1346" s="248"/>
      <c r="S1346" s="248"/>
      <c r="T1346" s="248"/>
      <c r="U1346" s="248"/>
      <c r="V1346" s="248"/>
    </row>
    <row r="1347" spans="1:22" ht="25.5" x14ac:dyDescent="0.25">
      <c r="B1347" s="77" t="s">
        <v>1989</v>
      </c>
      <c r="C1347" s="77" t="s">
        <v>1865</v>
      </c>
      <c r="D1347" s="79">
        <v>1000</v>
      </c>
      <c r="E1347" s="79">
        <v>189.85</v>
      </c>
      <c r="F1347" s="79">
        <v>0</v>
      </c>
      <c r="G1347" s="79">
        <v>0</v>
      </c>
      <c r="H1347" s="79">
        <v>0</v>
      </c>
      <c r="I1347" s="248"/>
      <c r="J1347" s="248"/>
      <c r="K1347" s="96"/>
      <c r="L1347" s="97"/>
      <c r="M1347" s="97"/>
      <c r="N1347" s="97"/>
      <c r="O1347" s="97"/>
      <c r="P1347" s="97"/>
      <c r="R1347" s="248"/>
      <c r="S1347" s="248"/>
      <c r="T1347" s="248"/>
      <c r="U1347" s="248"/>
      <c r="V1347" s="248"/>
    </row>
    <row r="1348" spans="1:22" ht="25.5" x14ac:dyDescent="0.25">
      <c r="B1348" s="77" t="s">
        <v>1313</v>
      </c>
      <c r="C1348" s="77" t="s">
        <v>308</v>
      </c>
      <c r="D1348" s="79">
        <v>877.46</v>
      </c>
      <c r="E1348" s="79">
        <v>686.32</v>
      </c>
      <c r="F1348" s="79">
        <v>0</v>
      </c>
      <c r="G1348" s="79">
        <v>0</v>
      </c>
      <c r="H1348" s="79">
        <v>0</v>
      </c>
      <c r="I1348" s="248"/>
      <c r="J1348" s="248"/>
      <c r="K1348" s="96"/>
      <c r="L1348" s="97"/>
      <c r="M1348" s="97"/>
      <c r="N1348" s="97"/>
      <c r="O1348" s="97"/>
      <c r="P1348" s="97"/>
      <c r="R1348" s="248"/>
      <c r="S1348" s="248"/>
      <c r="T1348" s="248"/>
      <c r="U1348" s="248"/>
      <c r="V1348" s="248"/>
    </row>
    <row r="1349" spans="1:22" ht="15" x14ac:dyDescent="0.25">
      <c r="B1349" s="77" t="s">
        <v>1314</v>
      </c>
      <c r="C1349" s="77" t="s">
        <v>1899</v>
      </c>
      <c r="D1349" s="79">
        <v>21612.75</v>
      </c>
      <c r="E1349" s="79">
        <v>17257.66</v>
      </c>
      <c r="F1349" s="79">
        <v>0</v>
      </c>
      <c r="G1349" s="79">
        <v>0</v>
      </c>
      <c r="H1349" s="79">
        <v>0</v>
      </c>
      <c r="I1349" s="248"/>
      <c r="J1349" s="248"/>
      <c r="L1349" s="97"/>
      <c r="M1349" s="97"/>
      <c r="N1349" s="97"/>
      <c r="O1349" s="97"/>
      <c r="P1349" s="97"/>
      <c r="R1349" s="248"/>
      <c r="S1349" s="248"/>
      <c r="T1349" s="248"/>
      <c r="U1349" s="248"/>
      <c r="V1349" s="248"/>
    </row>
    <row r="1350" spans="1:22" ht="15" x14ac:dyDescent="0.25">
      <c r="B1350" s="77" t="s">
        <v>1315</v>
      </c>
      <c r="C1350" s="77" t="s">
        <v>314</v>
      </c>
      <c r="D1350" s="79">
        <v>3731.1</v>
      </c>
      <c r="E1350" s="79">
        <v>2161.21</v>
      </c>
      <c r="F1350" s="79">
        <v>0</v>
      </c>
      <c r="G1350" s="79">
        <v>0</v>
      </c>
      <c r="H1350" s="79">
        <v>0</v>
      </c>
      <c r="I1350" s="248"/>
      <c r="J1350" s="248"/>
      <c r="K1350" s="96"/>
      <c r="L1350" s="97"/>
      <c r="M1350" s="97"/>
      <c r="N1350" s="97"/>
      <c r="O1350" s="97"/>
      <c r="P1350" s="97"/>
      <c r="R1350" s="248"/>
      <c r="S1350" s="248"/>
      <c r="T1350" s="248"/>
      <c r="U1350" s="248"/>
      <c r="V1350" s="248"/>
    </row>
    <row r="1351" spans="1:22" ht="15" x14ac:dyDescent="0.25">
      <c r="B1351" s="77" t="s">
        <v>1316</v>
      </c>
      <c r="C1351" s="77" t="s">
        <v>316</v>
      </c>
      <c r="D1351" s="79">
        <v>27</v>
      </c>
      <c r="E1351" s="79">
        <v>288</v>
      </c>
      <c r="F1351" s="79">
        <v>0</v>
      </c>
      <c r="G1351" s="79">
        <v>0</v>
      </c>
      <c r="H1351" s="79">
        <v>0</v>
      </c>
      <c r="I1351" s="248"/>
      <c r="J1351" s="248"/>
      <c r="K1351" s="96"/>
      <c r="L1351" s="97"/>
      <c r="M1351" s="97"/>
      <c r="N1351" s="97"/>
      <c r="O1351" s="97"/>
      <c r="P1351" s="97"/>
      <c r="R1351" s="248"/>
      <c r="S1351" s="248"/>
      <c r="T1351" s="248"/>
      <c r="U1351" s="248"/>
      <c r="V1351" s="248"/>
    </row>
    <row r="1352" spans="1:22" ht="15" x14ac:dyDescent="0.25">
      <c r="B1352" s="77" t="s">
        <v>1317</v>
      </c>
      <c r="C1352" s="77" t="s">
        <v>2026</v>
      </c>
      <c r="D1352" s="79">
        <v>3380.38</v>
      </c>
      <c r="E1352" s="79">
        <v>2685.72</v>
      </c>
      <c r="F1352" s="79">
        <v>0</v>
      </c>
      <c r="G1352" s="79">
        <v>0</v>
      </c>
      <c r="H1352" s="79">
        <v>0</v>
      </c>
      <c r="I1352" s="248"/>
      <c r="J1352" s="248"/>
      <c r="K1352" s="96"/>
      <c r="L1352" s="97"/>
      <c r="M1352" s="97"/>
      <c r="N1352" s="97"/>
      <c r="O1352" s="97"/>
      <c r="P1352" s="97"/>
      <c r="R1352" s="248"/>
      <c r="S1352" s="248"/>
      <c r="T1352" s="248"/>
      <c r="U1352" s="248"/>
      <c r="V1352" s="248"/>
    </row>
    <row r="1353" spans="1:22" ht="15" x14ac:dyDescent="0.25">
      <c r="B1353" s="77" t="s">
        <v>1318</v>
      </c>
      <c r="C1353" s="77" t="s">
        <v>321</v>
      </c>
      <c r="D1353" s="79">
        <v>386.25</v>
      </c>
      <c r="E1353" s="79">
        <v>283.72000000000003</v>
      </c>
      <c r="F1353" s="79">
        <v>0</v>
      </c>
      <c r="G1353" s="79">
        <v>0</v>
      </c>
      <c r="H1353" s="79">
        <v>0</v>
      </c>
      <c r="I1353" s="248"/>
      <c r="J1353" s="248"/>
      <c r="K1353" s="96"/>
      <c r="L1353" s="97"/>
      <c r="M1353" s="97"/>
      <c r="N1353" s="97"/>
      <c r="O1353" s="97"/>
      <c r="P1353" s="97"/>
      <c r="R1353" s="248"/>
      <c r="S1353" s="248"/>
      <c r="T1353" s="248"/>
      <c r="U1353" s="248"/>
      <c r="V1353" s="248"/>
    </row>
    <row r="1354" spans="1:22" ht="15" x14ac:dyDescent="0.25">
      <c r="B1354" s="77" t="s">
        <v>1319</v>
      </c>
      <c r="C1354" s="77" t="s">
        <v>325</v>
      </c>
      <c r="D1354" s="79">
        <v>3000</v>
      </c>
      <c r="E1354" s="79">
        <v>3000</v>
      </c>
      <c r="F1354" s="79">
        <v>0</v>
      </c>
      <c r="G1354" s="79">
        <v>0</v>
      </c>
      <c r="H1354" s="79">
        <v>0</v>
      </c>
      <c r="I1354" s="248"/>
      <c r="J1354" s="248"/>
      <c r="K1354" s="96"/>
      <c r="L1354" s="97"/>
      <c r="M1354" s="97"/>
      <c r="N1354" s="97"/>
      <c r="O1354" s="97"/>
      <c r="P1354" s="97"/>
      <c r="R1354" s="248"/>
      <c r="S1354" s="248"/>
      <c r="T1354" s="248"/>
      <c r="U1354" s="248"/>
      <c r="V1354" s="248"/>
    </row>
    <row r="1355" spans="1:22" x14ac:dyDescent="0.2">
      <c r="A1355" s="350" t="s">
        <v>2027</v>
      </c>
      <c r="B1355" s="350"/>
      <c r="C1355" s="350"/>
      <c r="D1355" s="102">
        <f t="shared" ref="D1355:J1355" si="1101">SUM(D1339:D1354)</f>
        <v>303479.69</v>
      </c>
      <c r="E1355" s="102">
        <f t="shared" si="1101"/>
        <v>236098.12999999998</v>
      </c>
      <c r="F1355" s="102">
        <f t="shared" si="1101"/>
        <v>0</v>
      </c>
      <c r="G1355" s="102">
        <f t="shared" si="1101"/>
        <v>0</v>
      </c>
      <c r="H1355" s="102">
        <f t="shared" si="1101"/>
        <v>0</v>
      </c>
      <c r="I1355" s="102">
        <f t="shared" si="1101"/>
        <v>0</v>
      </c>
      <c r="J1355" s="102">
        <f t="shared" si="1101"/>
        <v>0</v>
      </c>
      <c r="K1355" s="96"/>
      <c r="L1355" s="97"/>
      <c r="M1355" s="97"/>
      <c r="N1355" s="97"/>
      <c r="O1355" s="97"/>
      <c r="P1355" s="97"/>
      <c r="R1355" s="102"/>
      <c r="S1355" s="102"/>
      <c r="T1355" s="102"/>
      <c r="U1355" s="102"/>
      <c r="V1355" s="102"/>
    </row>
    <row r="1356" spans="1:22" ht="15" x14ac:dyDescent="0.25">
      <c r="A1356" s="348" t="s">
        <v>2020</v>
      </c>
      <c r="B1356" s="348"/>
      <c r="C1356" s="348"/>
      <c r="I1356" s="248"/>
      <c r="J1356" s="248"/>
      <c r="L1356" s="97"/>
      <c r="M1356" s="97"/>
      <c r="N1356" s="97"/>
      <c r="O1356" s="97"/>
      <c r="P1356" s="97"/>
      <c r="R1356" s="248"/>
      <c r="S1356" s="248"/>
      <c r="T1356" s="248"/>
      <c r="U1356" s="248"/>
      <c r="V1356" s="248"/>
    </row>
    <row r="1357" spans="1:22" ht="15" x14ac:dyDescent="0.25">
      <c r="B1357" s="77" t="s">
        <v>1320</v>
      </c>
      <c r="C1357" s="77" t="s">
        <v>262</v>
      </c>
      <c r="D1357" s="79">
        <v>269.76</v>
      </c>
      <c r="E1357" s="79">
        <v>104</v>
      </c>
      <c r="F1357" s="79">
        <v>0</v>
      </c>
      <c r="G1357" s="79">
        <v>0</v>
      </c>
      <c r="H1357" s="79">
        <v>0</v>
      </c>
      <c r="I1357" s="248"/>
      <c r="J1357" s="248"/>
      <c r="L1357" s="97"/>
      <c r="M1357" s="97"/>
      <c r="N1357" s="97"/>
      <c r="O1357" s="97"/>
      <c r="P1357" s="97"/>
      <c r="R1357" s="248"/>
      <c r="S1357" s="248"/>
      <c r="T1357" s="248"/>
      <c r="U1357" s="248"/>
      <c r="V1357" s="248"/>
    </row>
    <row r="1358" spans="1:22" ht="15" x14ac:dyDescent="0.25">
      <c r="B1358" s="77" t="s">
        <v>1321</v>
      </c>
      <c r="C1358" s="77" t="s">
        <v>420</v>
      </c>
      <c r="D1358" s="79">
        <v>138.88999999999999</v>
      </c>
      <c r="E1358" s="79">
        <v>236.8</v>
      </c>
      <c r="F1358" s="79">
        <v>0</v>
      </c>
      <c r="G1358" s="79">
        <v>0</v>
      </c>
      <c r="H1358" s="79">
        <v>0</v>
      </c>
      <c r="I1358" s="248"/>
      <c r="J1358" s="248"/>
      <c r="K1358" s="96"/>
      <c r="L1358" s="97"/>
      <c r="M1358" s="97"/>
      <c r="N1358" s="97"/>
      <c r="O1358" s="97"/>
      <c r="P1358" s="97"/>
      <c r="R1358" s="248"/>
      <c r="S1358" s="248"/>
      <c r="T1358" s="248"/>
      <c r="U1358" s="248"/>
      <c r="V1358" s="248"/>
    </row>
    <row r="1359" spans="1:22" ht="15" x14ac:dyDescent="0.25">
      <c r="B1359" s="77" t="s">
        <v>1322</v>
      </c>
      <c r="C1359" s="77" t="s">
        <v>422</v>
      </c>
      <c r="D1359" s="79">
        <v>2569.86</v>
      </c>
      <c r="E1359" s="79">
        <v>1634.98</v>
      </c>
      <c r="F1359" s="79">
        <v>0</v>
      </c>
      <c r="G1359" s="79">
        <v>0</v>
      </c>
      <c r="H1359" s="79">
        <v>0</v>
      </c>
      <c r="I1359" s="248"/>
      <c r="J1359" s="248"/>
      <c r="K1359" s="96"/>
      <c r="L1359" s="97"/>
      <c r="M1359" s="97"/>
      <c r="N1359" s="97"/>
      <c r="O1359" s="97"/>
      <c r="P1359" s="97"/>
      <c r="R1359" s="248"/>
      <c r="S1359" s="248"/>
      <c r="T1359" s="248"/>
      <c r="U1359" s="248"/>
      <c r="V1359" s="248"/>
    </row>
    <row r="1360" spans="1:22" ht="15" x14ac:dyDescent="0.25">
      <c r="B1360" s="77" t="s">
        <v>1323</v>
      </c>
      <c r="C1360" s="77" t="s">
        <v>330</v>
      </c>
      <c r="D1360" s="79">
        <v>89</v>
      </c>
      <c r="E1360" s="79">
        <v>0</v>
      </c>
      <c r="F1360" s="79">
        <v>0</v>
      </c>
      <c r="G1360" s="79">
        <v>0</v>
      </c>
      <c r="H1360" s="79">
        <v>0</v>
      </c>
      <c r="I1360" s="248"/>
      <c r="J1360" s="248"/>
      <c r="K1360" s="96"/>
      <c r="L1360" s="97"/>
      <c r="M1360" s="97"/>
      <c r="N1360" s="97"/>
      <c r="O1360" s="97"/>
      <c r="P1360" s="97"/>
      <c r="R1360" s="248"/>
      <c r="S1360" s="248"/>
      <c r="T1360" s="248"/>
      <c r="U1360" s="248"/>
      <c r="V1360" s="248"/>
    </row>
    <row r="1361" spans="1:22" x14ac:dyDescent="0.2">
      <c r="A1361" s="350" t="s">
        <v>2021</v>
      </c>
      <c r="B1361" s="350"/>
      <c r="C1361" s="350"/>
      <c r="D1361" s="102">
        <f t="shared" ref="D1361:J1361" si="1102">SUM(D1357:D1360)</f>
        <v>3067.51</v>
      </c>
      <c r="E1361" s="102">
        <f t="shared" si="1102"/>
        <v>1975.78</v>
      </c>
      <c r="F1361" s="102">
        <f t="shared" si="1102"/>
        <v>0</v>
      </c>
      <c r="G1361" s="102">
        <f t="shared" si="1102"/>
        <v>0</v>
      </c>
      <c r="H1361" s="102">
        <f t="shared" si="1102"/>
        <v>0</v>
      </c>
      <c r="I1361" s="102">
        <f t="shared" si="1102"/>
        <v>0</v>
      </c>
      <c r="J1361" s="102">
        <f t="shared" si="1102"/>
        <v>0</v>
      </c>
      <c r="K1361" s="96"/>
      <c r="L1361" s="97"/>
      <c r="M1361" s="97"/>
      <c r="N1361" s="97"/>
      <c r="O1361" s="97"/>
      <c r="P1361" s="97"/>
      <c r="R1361" s="102"/>
      <c r="S1361" s="102"/>
      <c r="T1361" s="102"/>
      <c r="U1361" s="102"/>
      <c r="V1361" s="102"/>
    </row>
    <row r="1362" spans="1:22" ht="15" x14ac:dyDescent="0.25">
      <c r="A1362" s="348" t="s">
        <v>2022</v>
      </c>
      <c r="B1362" s="348"/>
      <c r="C1362" s="348"/>
      <c r="I1362" s="248"/>
      <c r="J1362" s="248"/>
      <c r="K1362" s="96"/>
      <c r="L1362" s="97"/>
      <c r="M1362" s="97"/>
      <c r="N1362" s="97"/>
      <c r="O1362" s="97"/>
      <c r="P1362" s="97"/>
      <c r="R1362" s="248"/>
      <c r="S1362" s="248"/>
      <c r="T1362" s="248"/>
      <c r="U1362" s="248"/>
      <c r="V1362" s="248"/>
    </row>
    <row r="1363" spans="1:22" ht="15" x14ac:dyDescent="0.25">
      <c r="B1363" s="77" t="s">
        <v>1326</v>
      </c>
      <c r="C1363" s="77" t="s">
        <v>596</v>
      </c>
      <c r="D1363" s="79">
        <v>18742.73</v>
      </c>
      <c r="E1363" s="79">
        <v>18782.13</v>
      </c>
      <c r="F1363" s="79">
        <v>0</v>
      </c>
      <c r="G1363" s="79">
        <v>0</v>
      </c>
      <c r="H1363" s="79">
        <v>0</v>
      </c>
      <c r="I1363" s="248"/>
      <c r="J1363" s="248"/>
      <c r="K1363" s="96"/>
      <c r="L1363" s="97"/>
      <c r="M1363" s="97"/>
      <c r="N1363" s="97"/>
      <c r="O1363" s="97"/>
      <c r="P1363" s="97"/>
      <c r="R1363" s="248"/>
      <c r="S1363" s="248"/>
      <c r="T1363" s="248"/>
      <c r="U1363" s="248"/>
      <c r="V1363" s="248"/>
    </row>
    <row r="1364" spans="1:22" ht="25.5" customHeight="1" x14ac:dyDescent="0.25">
      <c r="B1364" s="77" t="s">
        <v>1328</v>
      </c>
      <c r="C1364" s="77" t="s">
        <v>276</v>
      </c>
      <c r="D1364" s="79">
        <v>285</v>
      </c>
      <c r="E1364" s="79">
        <v>0</v>
      </c>
      <c r="F1364" s="79">
        <v>0</v>
      </c>
      <c r="G1364" s="79">
        <v>0</v>
      </c>
      <c r="H1364" s="79">
        <v>0</v>
      </c>
      <c r="I1364" s="248"/>
      <c r="J1364" s="248"/>
      <c r="K1364" s="96"/>
      <c r="L1364" s="97"/>
      <c r="M1364" s="97"/>
      <c r="N1364" s="97"/>
      <c r="O1364" s="97"/>
      <c r="P1364" s="97"/>
      <c r="R1364" s="248"/>
      <c r="S1364" s="248"/>
      <c r="T1364" s="248"/>
      <c r="U1364" s="248"/>
      <c r="V1364" s="248"/>
    </row>
    <row r="1365" spans="1:22" ht="25.5" customHeight="1" x14ac:dyDescent="0.25">
      <c r="B1365" s="77" t="s">
        <v>1329</v>
      </c>
      <c r="C1365" s="77" t="s">
        <v>282</v>
      </c>
      <c r="D1365" s="79">
        <v>50</v>
      </c>
      <c r="E1365" s="79">
        <v>0</v>
      </c>
      <c r="F1365" s="79">
        <v>0</v>
      </c>
      <c r="G1365" s="79">
        <v>0</v>
      </c>
      <c r="H1365" s="79">
        <v>0</v>
      </c>
      <c r="I1365" s="248"/>
      <c r="J1365" s="248"/>
      <c r="K1365" s="96"/>
      <c r="L1365" s="97"/>
      <c r="M1365" s="97"/>
      <c r="N1365" s="97"/>
      <c r="O1365" s="97"/>
      <c r="P1365" s="97"/>
      <c r="R1365" s="248"/>
      <c r="S1365" s="248"/>
      <c r="T1365" s="248"/>
      <c r="U1365" s="248"/>
      <c r="V1365" s="248"/>
    </row>
    <row r="1366" spans="1:22" x14ac:dyDescent="0.2">
      <c r="A1366" s="350" t="s">
        <v>2023</v>
      </c>
      <c r="B1366" s="350"/>
      <c r="C1366" s="350"/>
      <c r="D1366" s="102">
        <f t="shared" ref="D1366:H1366" si="1103">SUM(D1363:D1365)</f>
        <v>19077.73</v>
      </c>
      <c r="E1366" s="102">
        <f t="shared" si="1103"/>
        <v>18782.13</v>
      </c>
      <c r="F1366" s="102">
        <f t="shared" si="1103"/>
        <v>0</v>
      </c>
      <c r="G1366" s="102">
        <f t="shared" si="1103"/>
        <v>0</v>
      </c>
      <c r="H1366" s="102">
        <f t="shared" si="1103"/>
        <v>0</v>
      </c>
      <c r="I1366" s="102">
        <f t="shared" ref="I1366:J1366" si="1104">SUM(I1363:I1365)</f>
        <v>0</v>
      </c>
      <c r="J1366" s="102">
        <f t="shared" si="1104"/>
        <v>0</v>
      </c>
      <c r="K1366" s="96"/>
      <c r="L1366" s="97"/>
      <c r="M1366" s="97"/>
      <c r="N1366" s="97"/>
      <c r="O1366" s="97"/>
      <c r="P1366" s="97"/>
      <c r="R1366" s="102">
        <f t="shared" ref="R1366:V1366" si="1105">SUM(R1363:R1365)</f>
        <v>0</v>
      </c>
      <c r="S1366" s="102">
        <f t="shared" si="1105"/>
        <v>0</v>
      </c>
      <c r="T1366" s="102">
        <f t="shared" si="1105"/>
        <v>0</v>
      </c>
      <c r="U1366" s="102">
        <f t="shared" si="1105"/>
        <v>0</v>
      </c>
      <c r="V1366" s="102">
        <f t="shared" si="1105"/>
        <v>0</v>
      </c>
    </row>
    <row r="1367" spans="1:22" x14ac:dyDescent="0.2">
      <c r="A1367" s="352" t="s">
        <v>2054</v>
      </c>
      <c r="B1367" s="352"/>
      <c r="C1367" s="352"/>
      <c r="D1367" s="103">
        <f t="shared" ref="D1367:H1367" si="1106">D1355+D1361+D1366</f>
        <v>325624.93</v>
      </c>
      <c r="E1367" s="103">
        <f t="shared" si="1106"/>
        <v>256856.03999999998</v>
      </c>
      <c r="F1367" s="103">
        <f t="shared" si="1106"/>
        <v>0</v>
      </c>
      <c r="G1367" s="103">
        <f t="shared" si="1106"/>
        <v>0</v>
      </c>
      <c r="H1367" s="103">
        <f t="shared" si="1106"/>
        <v>0</v>
      </c>
      <c r="I1367" s="103">
        <f t="shared" ref="I1367:J1367" si="1107">I1355+I1361+I1366</f>
        <v>0</v>
      </c>
      <c r="J1367" s="103">
        <f t="shared" si="1107"/>
        <v>0</v>
      </c>
      <c r="K1367" s="96"/>
      <c r="L1367" s="97"/>
      <c r="M1367" s="97"/>
      <c r="N1367" s="97"/>
      <c r="O1367" s="97"/>
      <c r="P1367" s="97"/>
      <c r="R1367" s="103">
        <f t="shared" ref="R1367:V1367" si="1108">R1355+R1361+R1366</f>
        <v>0</v>
      </c>
      <c r="S1367" s="103">
        <f t="shared" si="1108"/>
        <v>0</v>
      </c>
      <c r="T1367" s="103">
        <f t="shared" si="1108"/>
        <v>0</v>
      </c>
      <c r="U1367" s="103">
        <f t="shared" si="1108"/>
        <v>0</v>
      </c>
      <c r="V1367" s="103">
        <f t="shared" si="1108"/>
        <v>0</v>
      </c>
    </row>
    <row r="1368" spans="1:22" x14ac:dyDescent="0.2">
      <c r="A1368" s="352" t="s">
        <v>1330</v>
      </c>
      <c r="B1368" s="352"/>
      <c r="C1368" s="352"/>
      <c r="D1368" s="103">
        <f t="shared" ref="D1368:H1368" si="1109">D871+D887+D943+D988+D1034+D1068+D1131+D1184+D1229+D1265+D1302+D1336+D1367</f>
        <v>12658061.139999999</v>
      </c>
      <c r="E1368" s="103">
        <f t="shared" si="1109"/>
        <v>11721404.100000001</v>
      </c>
      <c r="F1368" s="103">
        <f t="shared" si="1109"/>
        <v>12700792.520000003</v>
      </c>
      <c r="G1368" s="103">
        <f t="shared" si="1109"/>
        <v>14335481.540000001</v>
      </c>
      <c r="H1368" s="103">
        <f t="shared" si="1109"/>
        <v>14453010</v>
      </c>
      <c r="I1368" s="103">
        <f t="shared" ref="I1368:J1368" si="1110">I871+I887+I943+I988+I1034+I1068+I1131+I1184+I1229+I1265+I1302+I1336+I1367</f>
        <v>14120415</v>
      </c>
      <c r="J1368" s="103">
        <f t="shared" si="1110"/>
        <v>15622789</v>
      </c>
      <c r="K1368" s="96"/>
      <c r="L1368" s="97"/>
      <c r="M1368" s="97"/>
      <c r="N1368" s="97"/>
      <c r="O1368" s="97"/>
      <c r="P1368" s="97"/>
      <c r="R1368" s="103">
        <f t="shared" ref="R1368:V1368" si="1111">R871+R887+R943+R988+R1034+R1068+R1131+R1184+R1229+R1265+R1302+R1336+R1367</f>
        <v>16253076.870000001</v>
      </c>
      <c r="S1368" s="103">
        <f t="shared" si="1111"/>
        <v>16912662.736000001</v>
      </c>
      <c r="T1368" s="103">
        <f t="shared" si="1111"/>
        <v>17603244.952404004</v>
      </c>
      <c r="U1368" s="103">
        <f t="shared" si="1111"/>
        <v>18326335.923527561</v>
      </c>
      <c r="V1368" s="103">
        <f t="shared" si="1111"/>
        <v>19083522.790504709</v>
      </c>
    </row>
    <row r="1369" spans="1:22" ht="15" x14ac:dyDescent="0.25">
      <c r="A1369" s="349" t="s">
        <v>1331</v>
      </c>
      <c r="B1369" s="349"/>
      <c r="C1369" s="349"/>
      <c r="I1369" s="248"/>
      <c r="J1369" s="248"/>
      <c r="K1369" s="96"/>
      <c r="L1369" s="97"/>
      <c r="M1369" s="97"/>
      <c r="N1369" s="97"/>
      <c r="O1369" s="97"/>
      <c r="P1369" s="97"/>
      <c r="R1369" s="248"/>
      <c r="S1369" s="248"/>
      <c r="T1369" s="248"/>
      <c r="U1369" s="248"/>
      <c r="V1369" s="248"/>
    </row>
    <row r="1370" spans="1:22" ht="15" x14ac:dyDescent="0.25">
      <c r="A1370" s="351" t="s">
        <v>573</v>
      </c>
      <c r="B1370" s="351"/>
      <c r="C1370" s="351"/>
      <c r="I1370" s="248"/>
      <c r="J1370" s="248"/>
      <c r="K1370" s="96"/>
      <c r="L1370" s="97"/>
      <c r="M1370" s="97"/>
      <c r="N1370" s="97"/>
      <c r="O1370" s="97"/>
      <c r="P1370" s="97"/>
      <c r="R1370" s="248"/>
      <c r="S1370" s="248"/>
      <c r="T1370" s="248"/>
      <c r="U1370" s="248"/>
      <c r="V1370" s="248"/>
    </row>
    <row r="1371" spans="1:22" ht="15" x14ac:dyDescent="0.25">
      <c r="A1371" s="348" t="s">
        <v>2024</v>
      </c>
      <c r="B1371" s="348"/>
      <c r="C1371" s="348"/>
      <c r="I1371" s="248"/>
      <c r="J1371" s="248"/>
      <c r="K1371" s="96"/>
      <c r="L1371" s="97"/>
      <c r="M1371" s="97"/>
      <c r="N1371" s="97"/>
      <c r="O1371" s="97"/>
      <c r="P1371" s="97"/>
      <c r="R1371" s="248"/>
      <c r="S1371" s="248"/>
      <c r="T1371" s="248"/>
      <c r="U1371" s="248"/>
      <c r="V1371" s="248"/>
    </row>
    <row r="1372" spans="1:22" ht="15" x14ac:dyDescent="0.25">
      <c r="B1372" s="77" t="s">
        <v>2505</v>
      </c>
      <c r="C1372" s="77" t="s">
        <v>1883</v>
      </c>
      <c r="D1372" s="79">
        <v>0</v>
      </c>
      <c r="E1372" s="79">
        <v>0</v>
      </c>
      <c r="F1372" s="79">
        <v>0</v>
      </c>
      <c r="G1372" s="79">
        <v>990.4</v>
      </c>
      <c r="H1372" s="79">
        <v>0</v>
      </c>
      <c r="I1372" s="248"/>
      <c r="J1372" s="248"/>
      <c r="K1372" s="96"/>
      <c r="L1372" s="97"/>
      <c r="M1372" s="97"/>
      <c r="N1372" s="97"/>
      <c r="O1372" s="97"/>
      <c r="P1372" s="97"/>
      <c r="R1372" s="248"/>
      <c r="S1372" s="248"/>
      <c r="T1372" s="248"/>
      <c r="U1372" s="248"/>
      <c r="V1372" s="248"/>
    </row>
    <row r="1373" spans="1:22" ht="15" x14ac:dyDescent="0.25">
      <c r="B1373" s="77" t="s">
        <v>1332</v>
      </c>
      <c r="C1373" s="77" t="s">
        <v>286</v>
      </c>
      <c r="D1373" s="79">
        <v>498163.69</v>
      </c>
      <c r="E1373" s="79">
        <v>263942.84999999998</v>
      </c>
      <c r="F1373" s="79">
        <v>769570.89</v>
      </c>
      <c r="G1373" s="79">
        <v>1026751.17</v>
      </c>
      <c r="H1373" s="79">
        <v>1055510</v>
      </c>
      <c r="I1373" s="248">
        <v>1068822</v>
      </c>
      <c r="J1373" s="248">
        <f>1118529+4666</f>
        <v>1123195</v>
      </c>
      <c r="K1373" s="96"/>
      <c r="L1373" s="97">
        <v>0.03</v>
      </c>
      <c r="M1373" s="97">
        <f t="shared" ref="M1373:P1377" si="1112">L1373</f>
        <v>0.03</v>
      </c>
      <c r="N1373" s="97">
        <f t="shared" si="1112"/>
        <v>0.03</v>
      </c>
      <c r="O1373" s="97">
        <f t="shared" si="1112"/>
        <v>0.03</v>
      </c>
      <c r="P1373" s="97">
        <f t="shared" si="1112"/>
        <v>0.03</v>
      </c>
      <c r="R1373" s="248">
        <f t="shared" ref="R1373:R1395" si="1113">J1373*(1+L1373)</f>
        <v>1156890.8500000001</v>
      </c>
      <c r="S1373" s="248">
        <f t="shared" ref="S1373:S1418" si="1114">R1373*(1+M1373)</f>
        <v>1191597.5755</v>
      </c>
      <c r="T1373" s="248">
        <f t="shared" ref="T1373:T1418" si="1115">S1373*(1+N1373)</f>
        <v>1227345.5027650001</v>
      </c>
      <c r="U1373" s="248">
        <f t="shared" ref="U1373:U1418" si="1116">T1373*(1+O1373)</f>
        <v>1264165.8678479502</v>
      </c>
      <c r="V1373" s="248">
        <f t="shared" ref="V1373:V1418" si="1117">U1373*(1+P1373)</f>
        <v>1302090.8438833887</v>
      </c>
    </row>
    <row r="1374" spans="1:22" ht="15" x14ac:dyDescent="0.25">
      <c r="B1374" s="77" t="s">
        <v>1333</v>
      </c>
      <c r="C1374" s="77" t="s">
        <v>292</v>
      </c>
      <c r="D1374" s="79">
        <v>4012.37</v>
      </c>
      <c r="E1374" s="79">
        <v>4330.79</v>
      </c>
      <c r="F1374" s="79">
        <v>8926.25</v>
      </c>
      <c r="G1374" s="79">
        <v>12139.42</v>
      </c>
      <c r="H1374" s="79">
        <v>12750</v>
      </c>
      <c r="I1374" s="248">
        <v>10950</v>
      </c>
      <c r="J1374" s="248">
        <v>10800</v>
      </c>
      <c r="K1374" s="96"/>
      <c r="L1374" s="97">
        <v>0</v>
      </c>
      <c r="M1374" s="97">
        <v>0</v>
      </c>
      <c r="N1374" s="97">
        <v>0</v>
      </c>
      <c r="O1374" s="97">
        <f t="shared" si="1112"/>
        <v>0</v>
      </c>
      <c r="P1374" s="97">
        <f t="shared" si="1112"/>
        <v>0</v>
      </c>
      <c r="R1374" s="248">
        <f t="shared" si="1113"/>
        <v>10800</v>
      </c>
      <c r="S1374" s="248">
        <f t="shared" si="1114"/>
        <v>10800</v>
      </c>
      <c r="T1374" s="248">
        <f t="shared" si="1115"/>
        <v>10800</v>
      </c>
      <c r="U1374" s="248">
        <f t="shared" si="1116"/>
        <v>10800</v>
      </c>
      <c r="V1374" s="248">
        <f t="shared" si="1117"/>
        <v>10800</v>
      </c>
    </row>
    <row r="1375" spans="1:22" ht="15" x14ac:dyDescent="0.25">
      <c r="B1375" s="77" t="s">
        <v>1334</v>
      </c>
      <c r="C1375" s="77" t="s">
        <v>1335</v>
      </c>
      <c r="D1375" s="79">
        <v>2367.35</v>
      </c>
      <c r="E1375" s="79">
        <v>3249.15</v>
      </c>
      <c r="F1375" s="79">
        <v>5398.67</v>
      </c>
      <c r="G1375" s="79">
        <v>4401.7700000000004</v>
      </c>
      <c r="H1375" s="79">
        <v>7410</v>
      </c>
      <c r="I1375" s="248">
        <v>5150</v>
      </c>
      <c r="J1375" s="248">
        <v>6000</v>
      </c>
      <c r="L1375" s="97">
        <v>0</v>
      </c>
      <c r="M1375" s="97">
        <v>0</v>
      </c>
      <c r="N1375" s="97">
        <v>0</v>
      </c>
      <c r="O1375" s="97">
        <f t="shared" si="1112"/>
        <v>0</v>
      </c>
      <c r="P1375" s="97">
        <f t="shared" si="1112"/>
        <v>0</v>
      </c>
      <c r="R1375" s="248">
        <f t="shared" si="1113"/>
        <v>6000</v>
      </c>
      <c r="S1375" s="248">
        <f t="shared" si="1114"/>
        <v>6000</v>
      </c>
      <c r="T1375" s="248">
        <f t="shared" si="1115"/>
        <v>6000</v>
      </c>
      <c r="U1375" s="248">
        <f t="shared" si="1116"/>
        <v>6000</v>
      </c>
      <c r="V1375" s="248">
        <f t="shared" si="1117"/>
        <v>6000</v>
      </c>
    </row>
    <row r="1376" spans="1:22" ht="15" x14ac:dyDescent="0.25">
      <c r="B1376" s="77" t="s">
        <v>1336</v>
      </c>
      <c r="C1376" s="77" t="s">
        <v>921</v>
      </c>
      <c r="D1376" s="79">
        <v>175</v>
      </c>
      <c r="E1376" s="79">
        <v>75</v>
      </c>
      <c r="F1376" s="79">
        <v>845</v>
      </c>
      <c r="G1376" s="79">
        <v>1225</v>
      </c>
      <c r="H1376" s="79">
        <v>3000</v>
      </c>
      <c r="I1376" s="248">
        <v>488</v>
      </c>
      <c r="J1376" s="248">
        <v>3000</v>
      </c>
      <c r="K1376" s="96"/>
      <c r="L1376" s="97">
        <v>0</v>
      </c>
      <c r="M1376" s="97">
        <v>0</v>
      </c>
      <c r="N1376" s="97">
        <v>0</v>
      </c>
      <c r="O1376" s="97">
        <f t="shared" si="1112"/>
        <v>0</v>
      </c>
      <c r="P1376" s="97">
        <f t="shared" si="1112"/>
        <v>0</v>
      </c>
      <c r="R1376" s="248">
        <f t="shared" si="1113"/>
        <v>3000</v>
      </c>
      <c r="S1376" s="248">
        <f t="shared" si="1114"/>
        <v>3000</v>
      </c>
      <c r="T1376" s="248">
        <f t="shared" si="1115"/>
        <v>3000</v>
      </c>
      <c r="U1376" s="248">
        <f t="shared" si="1116"/>
        <v>3000</v>
      </c>
      <c r="V1376" s="248">
        <f t="shared" si="1117"/>
        <v>3000</v>
      </c>
    </row>
    <row r="1377" spans="2:22" ht="15" x14ac:dyDescent="0.25">
      <c r="B1377" s="77" t="s">
        <v>2055</v>
      </c>
      <c r="C1377" s="77" t="s">
        <v>294</v>
      </c>
      <c r="D1377" s="79">
        <v>0</v>
      </c>
      <c r="E1377" s="79">
        <v>0</v>
      </c>
      <c r="F1377" s="79">
        <v>0</v>
      </c>
      <c r="G1377" s="79">
        <v>3975</v>
      </c>
      <c r="H1377" s="79">
        <v>4200</v>
      </c>
      <c r="I1377" s="248">
        <v>4025</v>
      </c>
      <c r="J1377" s="248">
        <v>4200</v>
      </c>
      <c r="K1377" s="96"/>
      <c r="L1377" s="97">
        <v>0</v>
      </c>
      <c r="M1377" s="97">
        <v>0</v>
      </c>
      <c r="N1377" s="97">
        <v>0</v>
      </c>
      <c r="O1377" s="97">
        <f t="shared" si="1112"/>
        <v>0</v>
      </c>
      <c r="P1377" s="97">
        <f t="shared" si="1112"/>
        <v>0</v>
      </c>
      <c r="R1377" s="248">
        <f t="shared" si="1113"/>
        <v>4200</v>
      </c>
      <c r="S1377" s="248">
        <f t="shared" si="1114"/>
        <v>4200</v>
      </c>
      <c r="T1377" s="248">
        <f t="shared" si="1115"/>
        <v>4200</v>
      </c>
      <c r="U1377" s="248">
        <f t="shared" si="1116"/>
        <v>4200</v>
      </c>
      <c r="V1377" s="248">
        <f t="shared" si="1117"/>
        <v>4200</v>
      </c>
    </row>
    <row r="1378" spans="2:22" ht="15" x14ac:dyDescent="0.25">
      <c r="B1378" s="77" t="s">
        <v>1338</v>
      </c>
      <c r="C1378" s="77" t="s">
        <v>298</v>
      </c>
      <c r="D1378" s="79">
        <v>3430</v>
      </c>
      <c r="E1378" s="79">
        <v>6570</v>
      </c>
      <c r="F1378" s="79">
        <v>10107.08</v>
      </c>
      <c r="G1378" s="79">
        <v>9680</v>
      </c>
      <c r="H1378" s="79">
        <v>9370</v>
      </c>
      <c r="I1378" s="248">
        <v>0</v>
      </c>
      <c r="J1378" s="248">
        <v>7830</v>
      </c>
      <c r="K1378" s="96"/>
      <c r="L1378" s="97">
        <v>0.02</v>
      </c>
      <c r="M1378" s="97">
        <f t="shared" ref="M1378:P1378" si="1118">L1378</f>
        <v>0.02</v>
      </c>
      <c r="N1378" s="97">
        <f t="shared" si="1118"/>
        <v>0.02</v>
      </c>
      <c r="O1378" s="97">
        <f t="shared" si="1118"/>
        <v>0.02</v>
      </c>
      <c r="P1378" s="97">
        <f t="shared" si="1118"/>
        <v>0.02</v>
      </c>
      <c r="R1378" s="248">
        <f t="shared" si="1113"/>
        <v>7986.6</v>
      </c>
      <c r="S1378" s="248">
        <f t="shared" si="1114"/>
        <v>8146.3320000000003</v>
      </c>
      <c r="T1378" s="248">
        <f t="shared" si="1115"/>
        <v>8309.25864</v>
      </c>
      <c r="U1378" s="248">
        <f t="shared" si="1116"/>
        <v>8475.4438128000002</v>
      </c>
      <c r="V1378" s="248">
        <f t="shared" si="1117"/>
        <v>8644.952689056001</v>
      </c>
    </row>
    <row r="1379" spans="2:22" ht="15" x14ac:dyDescent="0.25">
      <c r="B1379" s="77" t="s">
        <v>1339</v>
      </c>
      <c r="C1379" s="77" t="s">
        <v>300</v>
      </c>
      <c r="D1379" s="79">
        <v>1848.1</v>
      </c>
      <c r="E1379" s="79">
        <v>1891.2</v>
      </c>
      <c r="F1379" s="79">
        <v>2678.55</v>
      </c>
      <c r="G1379" s="79">
        <v>36537.21</v>
      </c>
      <c r="H1379" s="79">
        <v>4500</v>
      </c>
      <c r="I1379" s="248">
        <v>2397</v>
      </c>
      <c r="J1379" s="248">
        <v>4500</v>
      </c>
      <c r="K1379" s="96"/>
      <c r="L1379" s="97">
        <v>0.01</v>
      </c>
      <c r="M1379" s="97">
        <f t="shared" ref="M1379:P1379" si="1119">L1379</f>
        <v>0.01</v>
      </c>
      <c r="N1379" s="97">
        <f t="shared" si="1119"/>
        <v>0.01</v>
      </c>
      <c r="O1379" s="97">
        <f t="shared" si="1119"/>
        <v>0.01</v>
      </c>
      <c r="P1379" s="97">
        <f t="shared" si="1119"/>
        <v>0.01</v>
      </c>
      <c r="R1379" s="248">
        <f t="shared" si="1113"/>
        <v>4545</v>
      </c>
      <c r="S1379" s="248">
        <f t="shared" si="1114"/>
        <v>4590.45</v>
      </c>
      <c r="T1379" s="248">
        <f t="shared" si="1115"/>
        <v>4636.3544999999995</v>
      </c>
      <c r="U1379" s="248">
        <f t="shared" si="1116"/>
        <v>4682.7180449999996</v>
      </c>
      <c r="V1379" s="248">
        <f t="shared" si="1117"/>
        <v>4729.5452254499996</v>
      </c>
    </row>
    <row r="1380" spans="2:22" ht="15" x14ac:dyDescent="0.25">
      <c r="B1380" s="77" t="s">
        <v>1787</v>
      </c>
      <c r="C1380" s="77" t="s">
        <v>1772</v>
      </c>
      <c r="D1380" s="79">
        <v>0</v>
      </c>
      <c r="E1380" s="79">
        <v>-24108.04</v>
      </c>
      <c r="F1380" s="79">
        <v>0</v>
      </c>
      <c r="G1380" s="79">
        <v>0</v>
      </c>
      <c r="H1380" s="79">
        <v>0</v>
      </c>
      <c r="I1380" s="248"/>
      <c r="J1380" s="248"/>
      <c r="K1380" s="96"/>
      <c r="L1380" s="97">
        <v>0.01</v>
      </c>
      <c r="M1380" s="97">
        <f t="shared" ref="M1380:P1380" si="1120">L1380</f>
        <v>0.01</v>
      </c>
      <c r="N1380" s="97">
        <f t="shared" si="1120"/>
        <v>0.01</v>
      </c>
      <c r="O1380" s="97">
        <f t="shared" si="1120"/>
        <v>0.01</v>
      </c>
      <c r="P1380" s="97">
        <f t="shared" si="1120"/>
        <v>0.01</v>
      </c>
      <c r="R1380" s="248">
        <f t="shared" si="1113"/>
        <v>0</v>
      </c>
      <c r="S1380" s="248">
        <f t="shared" si="1114"/>
        <v>0</v>
      </c>
      <c r="T1380" s="248">
        <f t="shared" si="1115"/>
        <v>0</v>
      </c>
      <c r="U1380" s="248">
        <f t="shared" si="1116"/>
        <v>0</v>
      </c>
      <c r="V1380" s="248">
        <f t="shared" si="1117"/>
        <v>0</v>
      </c>
    </row>
    <row r="1381" spans="2:22" ht="25.5" x14ac:dyDescent="0.25">
      <c r="B1381" s="77" t="s">
        <v>1340</v>
      </c>
      <c r="C1381" s="77" t="s">
        <v>302</v>
      </c>
      <c r="D1381" s="79">
        <v>700.45</v>
      </c>
      <c r="E1381" s="79">
        <v>780.55</v>
      </c>
      <c r="F1381" s="79">
        <v>1156.1199999999999</v>
      </c>
      <c r="G1381" s="79">
        <v>1128.6500000000001</v>
      </c>
      <c r="H1381" s="79">
        <v>1510</v>
      </c>
      <c r="I1381" s="248">
        <v>1153</v>
      </c>
      <c r="J1381" s="248">
        <v>1529</v>
      </c>
      <c r="L1381" s="97">
        <v>0.01</v>
      </c>
      <c r="M1381" s="97">
        <f t="shared" ref="M1381:P1381" si="1121">L1381</f>
        <v>0.01</v>
      </c>
      <c r="N1381" s="97">
        <f t="shared" si="1121"/>
        <v>0.01</v>
      </c>
      <c r="O1381" s="97">
        <f t="shared" si="1121"/>
        <v>0.01</v>
      </c>
      <c r="P1381" s="97">
        <f t="shared" si="1121"/>
        <v>0.01</v>
      </c>
      <c r="R1381" s="248">
        <f t="shared" si="1113"/>
        <v>1544.29</v>
      </c>
      <c r="S1381" s="248">
        <f t="shared" si="1114"/>
        <v>1559.7329</v>
      </c>
      <c r="T1381" s="248">
        <f t="shared" si="1115"/>
        <v>1575.3302289999999</v>
      </c>
      <c r="U1381" s="248">
        <f t="shared" si="1116"/>
        <v>1591.0835312899999</v>
      </c>
      <c r="V1381" s="248">
        <f t="shared" si="1117"/>
        <v>1606.9943666028998</v>
      </c>
    </row>
    <row r="1382" spans="2:22" ht="25.5" x14ac:dyDescent="0.25">
      <c r="B1382" s="77" t="s">
        <v>1341</v>
      </c>
      <c r="C1382" s="77" t="s">
        <v>304</v>
      </c>
      <c r="D1382" s="79">
        <v>2586.08</v>
      </c>
      <c r="E1382" s="79">
        <v>2312.4</v>
      </c>
      <c r="F1382" s="79">
        <v>3634.74</v>
      </c>
      <c r="G1382" s="79">
        <v>3895.51</v>
      </c>
      <c r="H1382" s="79">
        <v>4090</v>
      </c>
      <c r="I1382" s="248">
        <v>3859</v>
      </c>
      <c r="J1382" s="248">
        <v>4194</v>
      </c>
      <c r="K1382" s="96"/>
      <c r="L1382" s="97">
        <v>0.01</v>
      </c>
      <c r="M1382" s="97">
        <f t="shared" ref="M1382:P1382" si="1122">L1382</f>
        <v>0.01</v>
      </c>
      <c r="N1382" s="97">
        <f t="shared" si="1122"/>
        <v>0.01</v>
      </c>
      <c r="O1382" s="97">
        <f t="shared" si="1122"/>
        <v>0.01</v>
      </c>
      <c r="P1382" s="97">
        <f t="shared" si="1122"/>
        <v>0.01</v>
      </c>
      <c r="R1382" s="248">
        <f t="shared" si="1113"/>
        <v>4235.9399999999996</v>
      </c>
      <c r="S1382" s="248">
        <f t="shared" si="1114"/>
        <v>4278.2993999999999</v>
      </c>
      <c r="T1382" s="248">
        <f t="shared" si="1115"/>
        <v>4321.082394</v>
      </c>
      <c r="U1382" s="248">
        <f t="shared" si="1116"/>
        <v>4364.2932179400004</v>
      </c>
      <c r="V1382" s="248">
        <f t="shared" si="1117"/>
        <v>4407.9361501194007</v>
      </c>
    </row>
    <row r="1383" spans="2:22" ht="25.5" x14ac:dyDescent="0.25">
      <c r="B1383" s="77" t="s">
        <v>1342</v>
      </c>
      <c r="C1383" s="77" t="s">
        <v>306</v>
      </c>
      <c r="D1383" s="79">
        <v>47437.97</v>
      </c>
      <c r="E1383" s="79">
        <v>41804.74</v>
      </c>
      <c r="F1383" s="79">
        <v>42250.54</v>
      </c>
      <c r="G1383" s="79">
        <v>71206.47</v>
      </c>
      <c r="H1383" s="79">
        <v>80380</v>
      </c>
      <c r="I1383" s="248">
        <v>65999</v>
      </c>
      <c r="J1383" s="248">
        <v>83967</v>
      </c>
      <c r="K1383" s="96"/>
      <c r="L1383" s="97">
        <v>0.05</v>
      </c>
      <c r="M1383" s="97">
        <f t="shared" ref="M1383:P1383" si="1123">L1383</f>
        <v>0.05</v>
      </c>
      <c r="N1383" s="97">
        <f t="shared" si="1123"/>
        <v>0.05</v>
      </c>
      <c r="O1383" s="97">
        <f t="shared" si="1123"/>
        <v>0.05</v>
      </c>
      <c r="P1383" s="97">
        <f t="shared" si="1123"/>
        <v>0.05</v>
      </c>
      <c r="R1383" s="248">
        <f t="shared" si="1113"/>
        <v>88165.35</v>
      </c>
      <c r="S1383" s="248">
        <f t="shared" si="1114"/>
        <v>92573.617500000008</v>
      </c>
      <c r="T1383" s="248">
        <f t="shared" si="1115"/>
        <v>97202.298375000013</v>
      </c>
      <c r="U1383" s="248">
        <f t="shared" si="1116"/>
        <v>102062.41329375001</v>
      </c>
      <c r="V1383" s="248">
        <f t="shared" si="1117"/>
        <v>107165.53395843752</v>
      </c>
    </row>
    <row r="1384" spans="2:22" ht="25.5" x14ac:dyDescent="0.25">
      <c r="B1384" s="77" t="s">
        <v>1990</v>
      </c>
      <c r="C1384" s="77" t="s">
        <v>1865</v>
      </c>
      <c r="D1384" s="79">
        <v>2000</v>
      </c>
      <c r="E1384" s="79">
        <v>1033.77</v>
      </c>
      <c r="F1384" s="79">
        <v>9323.51</v>
      </c>
      <c r="G1384" s="79">
        <v>357.14</v>
      </c>
      <c r="H1384" s="79">
        <v>5500</v>
      </c>
      <c r="I1384" s="248">
        <v>4000</v>
      </c>
      <c r="J1384" s="248">
        <v>4000</v>
      </c>
      <c r="K1384" s="96"/>
      <c r="L1384" s="97">
        <v>0</v>
      </c>
      <c r="M1384" s="97">
        <f t="shared" ref="M1384:P1384" si="1124">L1384</f>
        <v>0</v>
      </c>
      <c r="N1384" s="97">
        <f t="shared" si="1124"/>
        <v>0</v>
      </c>
      <c r="O1384" s="97">
        <f t="shared" si="1124"/>
        <v>0</v>
      </c>
      <c r="P1384" s="97">
        <f t="shared" si="1124"/>
        <v>0</v>
      </c>
      <c r="R1384" s="248">
        <f t="shared" si="1113"/>
        <v>4000</v>
      </c>
      <c r="S1384" s="248">
        <f t="shared" si="1114"/>
        <v>4000</v>
      </c>
      <c r="T1384" s="248">
        <f t="shared" si="1115"/>
        <v>4000</v>
      </c>
      <c r="U1384" s="248">
        <f t="shared" si="1116"/>
        <v>4000</v>
      </c>
      <c r="V1384" s="248">
        <f t="shared" si="1117"/>
        <v>4000</v>
      </c>
    </row>
    <row r="1385" spans="2:22" ht="25.5" x14ac:dyDescent="0.25">
      <c r="B1385" s="77" t="s">
        <v>1343</v>
      </c>
      <c r="C1385" s="77" t="s">
        <v>308</v>
      </c>
      <c r="D1385" s="79">
        <v>1176.75</v>
      </c>
      <c r="E1385" s="79">
        <v>1500.49</v>
      </c>
      <c r="F1385" s="79">
        <v>1868.32</v>
      </c>
      <c r="G1385" s="79">
        <v>1551.39</v>
      </c>
      <c r="H1385" s="79">
        <v>1470</v>
      </c>
      <c r="I1385" s="248">
        <v>1154</v>
      </c>
      <c r="J1385" s="248">
        <v>0</v>
      </c>
      <c r="K1385" s="96"/>
      <c r="L1385" s="97">
        <v>0.01</v>
      </c>
      <c r="M1385" s="97">
        <f t="shared" ref="M1385:P1385" si="1125">L1385</f>
        <v>0.01</v>
      </c>
      <c r="N1385" s="97">
        <f t="shared" si="1125"/>
        <v>0.01</v>
      </c>
      <c r="O1385" s="97">
        <f t="shared" si="1125"/>
        <v>0.01</v>
      </c>
      <c r="P1385" s="97">
        <f t="shared" si="1125"/>
        <v>0.01</v>
      </c>
      <c r="R1385" s="248">
        <f t="shared" si="1113"/>
        <v>0</v>
      </c>
      <c r="S1385" s="248">
        <f t="shared" si="1114"/>
        <v>0</v>
      </c>
      <c r="T1385" s="248">
        <f t="shared" si="1115"/>
        <v>0</v>
      </c>
      <c r="U1385" s="248">
        <f t="shared" si="1116"/>
        <v>0</v>
      </c>
      <c r="V1385" s="248">
        <f t="shared" si="1117"/>
        <v>0</v>
      </c>
    </row>
    <row r="1386" spans="2:22" ht="15" x14ac:dyDescent="0.25">
      <c r="B1386" s="77" t="s">
        <v>1344</v>
      </c>
      <c r="C1386" s="77" t="s">
        <v>1897</v>
      </c>
      <c r="D1386" s="79">
        <v>1316.41</v>
      </c>
      <c r="E1386" s="79">
        <v>-25227.93</v>
      </c>
      <c r="F1386" s="79">
        <v>0</v>
      </c>
      <c r="G1386" s="79">
        <v>0</v>
      </c>
      <c r="H1386" s="79">
        <v>0</v>
      </c>
      <c r="I1386" s="248"/>
      <c r="J1386" s="248"/>
      <c r="K1386" s="96"/>
      <c r="L1386" s="97">
        <v>0.01</v>
      </c>
      <c r="M1386" s="97">
        <f t="shared" ref="M1386:P1386" si="1126">L1386</f>
        <v>0.01</v>
      </c>
      <c r="N1386" s="97">
        <f t="shared" si="1126"/>
        <v>0.01</v>
      </c>
      <c r="O1386" s="97">
        <f t="shared" si="1126"/>
        <v>0.01</v>
      </c>
      <c r="P1386" s="97">
        <f t="shared" si="1126"/>
        <v>0.01</v>
      </c>
      <c r="R1386" s="248">
        <f t="shared" si="1113"/>
        <v>0</v>
      </c>
      <c r="S1386" s="248">
        <f t="shared" si="1114"/>
        <v>0</v>
      </c>
      <c r="T1386" s="248">
        <f t="shared" si="1115"/>
        <v>0</v>
      </c>
      <c r="U1386" s="248">
        <f t="shared" si="1116"/>
        <v>0</v>
      </c>
      <c r="V1386" s="248">
        <f t="shared" si="1117"/>
        <v>0</v>
      </c>
    </row>
    <row r="1387" spans="2:22" ht="15" x14ac:dyDescent="0.25">
      <c r="B1387" s="77" t="s">
        <v>1345</v>
      </c>
      <c r="C1387" s="77" t="s">
        <v>1899</v>
      </c>
      <c r="D1387" s="79">
        <v>46083.46</v>
      </c>
      <c r="E1387" s="79">
        <v>51862.97</v>
      </c>
      <c r="F1387" s="79">
        <v>120927.42</v>
      </c>
      <c r="G1387" s="79">
        <v>175621.86</v>
      </c>
      <c r="H1387" s="79">
        <v>183340</v>
      </c>
      <c r="I1387" s="248">
        <v>184856</v>
      </c>
      <c r="J1387" s="248">
        <v>191090</v>
      </c>
      <c r="K1387" s="96"/>
      <c r="L1387" s="97">
        <v>0.05</v>
      </c>
      <c r="M1387" s="97">
        <f t="shared" ref="M1387:P1387" si="1127">L1387</f>
        <v>0.05</v>
      </c>
      <c r="N1387" s="97">
        <f t="shared" si="1127"/>
        <v>0.05</v>
      </c>
      <c r="O1387" s="97">
        <f t="shared" si="1127"/>
        <v>0.05</v>
      </c>
      <c r="P1387" s="97">
        <f t="shared" si="1127"/>
        <v>0.05</v>
      </c>
      <c r="R1387" s="248">
        <f t="shared" si="1113"/>
        <v>200644.5</v>
      </c>
      <c r="S1387" s="248">
        <f t="shared" si="1114"/>
        <v>210676.72500000001</v>
      </c>
      <c r="T1387" s="248">
        <f t="shared" si="1115"/>
        <v>221210.56125000003</v>
      </c>
      <c r="U1387" s="248">
        <f t="shared" si="1116"/>
        <v>232271.08931250003</v>
      </c>
      <c r="V1387" s="248">
        <f t="shared" si="1117"/>
        <v>243884.64377812503</v>
      </c>
    </row>
    <row r="1388" spans="2:22" ht="15" x14ac:dyDescent="0.25">
      <c r="B1388" s="77" t="s">
        <v>1346</v>
      </c>
      <c r="C1388" s="77" t="s">
        <v>312</v>
      </c>
      <c r="D1388" s="79">
        <v>146</v>
      </c>
      <c r="E1388" s="79">
        <v>0</v>
      </c>
      <c r="F1388" s="79">
        <v>156</v>
      </c>
      <c r="G1388" s="79">
        <v>48</v>
      </c>
      <c r="H1388" s="79">
        <v>0</v>
      </c>
      <c r="I1388" s="248"/>
      <c r="J1388" s="248"/>
      <c r="K1388" s="96"/>
      <c r="L1388" s="97">
        <v>0.01</v>
      </c>
      <c r="M1388" s="97">
        <f t="shared" ref="M1388:P1388" si="1128">L1388</f>
        <v>0.01</v>
      </c>
      <c r="N1388" s="97">
        <f t="shared" si="1128"/>
        <v>0.01</v>
      </c>
      <c r="O1388" s="97">
        <f t="shared" si="1128"/>
        <v>0.01</v>
      </c>
      <c r="P1388" s="97">
        <f t="shared" si="1128"/>
        <v>0.01</v>
      </c>
      <c r="R1388" s="248">
        <f t="shared" si="1113"/>
        <v>0</v>
      </c>
      <c r="S1388" s="248">
        <f t="shared" si="1114"/>
        <v>0</v>
      </c>
      <c r="T1388" s="248">
        <f t="shared" si="1115"/>
        <v>0</v>
      </c>
      <c r="U1388" s="248">
        <f t="shared" si="1116"/>
        <v>0</v>
      </c>
      <c r="V1388" s="248">
        <f t="shared" si="1117"/>
        <v>0</v>
      </c>
    </row>
    <row r="1389" spans="2:22" ht="15" x14ac:dyDescent="0.25">
      <c r="B1389" s="77" t="s">
        <v>1347</v>
      </c>
      <c r="C1389" s="77" t="s">
        <v>314</v>
      </c>
      <c r="D1389" s="79">
        <v>4663.76</v>
      </c>
      <c r="E1389" s="79">
        <v>3950.2</v>
      </c>
      <c r="F1389" s="79">
        <v>7193.08</v>
      </c>
      <c r="G1389" s="79">
        <v>8500.0400000000009</v>
      </c>
      <c r="H1389" s="79">
        <v>10990</v>
      </c>
      <c r="I1389" s="248">
        <v>24451</v>
      </c>
      <c r="J1389" s="248">
        <v>15327</v>
      </c>
      <c r="L1389" s="97">
        <v>0.01</v>
      </c>
      <c r="M1389" s="97">
        <f t="shared" ref="M1389:P1389" si="1129">L1389</f>
        <v>0.01</v>
      </c>
      <c r="N1389" s="97">
        <f t="shared" si="1129"/>
        <v>0.01</v>
      </c>
      <c r="O1389" s="97">
        <f t="shared" si="1129"/>
        <v>0.01</v>
      </c>
      <c r="P1389" s="97">
        <f t="shared" si="1129"/>
        <v>0.01</v>
      </c>
      <c r="R1389" s="248">
        <f t="shared" si="1113"/>
        <v>15480.27</v>
      </c>
      <c r="S1389" s="248">
        <f t="shared" si="1114"/>
        <v>15635.072700000001</v>
      </c>
      <c r="T1389" s="248">
        <f t="shared" si="1115"/>
        <v>15791.423427000002</v>
      </c>
      <c r="U1389" s="248">
        <f t="shared" si="1116"/>
        <v>15949.337661270001</v>
      </c>
      <c r="V1389" s="248">
        <f t="shared" si="1117"/>
        <v>16108.831037882701</v>
      </c>
    </row>
    <row r="1390" spans="2:22" ht="15" x14ac:dyDescent="0.25">
      <c r="B1390" s="77" t="s">
        <v>1348</v>
      </c>
      <c r="C1390" s="77" t="s">
        <v>316</v>
      </c>
      <c r="D1390" s="79">
        <v>90</v>
      </c>
      <c r="E1390" s="79">
        <v>1296</v>
      </c>
      <c r="F1390" s="79">
        <v>2268</v>
      </c>
      <c r="G1390" s="79">
        <v>351</v>
      </c>
      <c r="H1390" s="79">
        <v>1490</v>
      </c>
      <c r="I1390" s="248">
        <v>90</v>
      </c>
      <c r="J1390" s="248">
        <v>2299</v>
      </c>
      <c r="L1390" s="97">
        <v>0.01</v>
      </c>
      <c r="M1390" s="97">
        <f t="shared" ref="M1390:P1390" si="1130">L1390</f>
        <v>0.01</v>
      </c>
      <c r="N1390" s="97">
        <f t="shared" si="1130"/>
        <v>0.01</v>
      </c>
      <c r="O1390" s="97">
        <f t="shared" si="1130"/>
        <v>0.01</v>
      </c>
      <c r="P1390" s="97">
        <f t="shared" si="1130"/>
        <v>0.01</v>
      </c>
      <c r="R1390" s="248">
        <f t="shared" si="1113"/>
        <v>2321.9900000000002</v>
      </c>
      <c r="S1390" s="248">
        <f t="shared" si="1114"/>
        <v>2345.2099000000003</v>
      </c>
      <c r="T1390" s="248">
        <f t="shared" si="1115"/>
        <v>2368.6619990000004</v>
      </c>
      <c r="U1390" s="248">
        <f t="shared" si="1116"/>
        <v>2392.3486189900004</v>
      </c>
      <c r="V1390" s="248">
        <f t="shared" si="1117"/>
        <v>2416.2721051799003</v>
      </c>
    </row>
    <row r="1391" spans="2:22" ht="15" x14ac:dyDescent="0.25">
      <c r="B1391" s="77" t="s">
        <v>1349</v>
      </c>
      <c r="C1391" s="77" t="s">
        <v>2026</v>
      </c>
      <c r="D1391" s="79">
        <v>5439.18</v>
      </c>
      <c r="E1391" s="79">
        <v>6191.49</v>
      </c>
      <c r="F1391" s="79">
        <v>11146.54</v>
      </c>
      <c r="G1391" s="79">
        <v>13949.11</v>
      </c>
      <c r="H1391" s="79">
        <v>13610</v>
      </c>
      <c r="I1391" s="248">
        <v>13933</v>
      </c>
      <c r="J1391" s="248">
        <v>13574</v>
      </c>
      <c r="L1391" s="97">
        <v>0.01</v>
      </c>
      <c r="M1391" s="97">
        <f t="shared" ref="M1391:P1391" si="1131">L1391</f>
        <v>0.01</v>
      </c>
      <c r="N1391" s="97">
        <f t="shared" si="1131"/>
        <v>0.01</v>
      </c>
      <c r="O1391" s="97">
        <f t="shared" si="1131"/>
        <v>0.01</v>
      </c>
      <c r="P1391" s="97">
        <f t="shared" si="1131"/>
        <v>0.01</v>
      </c>
      <c r="R1391" s="248">
        <f t="shared" si="1113"/>
        <v>13709.74</v>
      </c>
      <c r="S1391" s="248">
        <f t="shared" si="1114"/>
        <v>13846.8374</v>
      </c>
      <c r="T1391" s="248">
        <f t="shared" si="1115"/>
        <v>13985.305774</v>
      </c>
      <c r="U1391" s="248">
        <f t="shared" si="1116"/>
        <v>14125.15883174</v>
      </c>
      <c r="V1391" s="248">
        <f t="shared" si="1117"/>
        <v>14266.4104200574</v>
      </c>
    </row>
    <row r="1392" spans="2:22" ht="15" x14ac:dyDescent="0.25">
      <c r="B1392" s="77" t="s">
        <v>1350</v>
      </c>
      <c r="C1392" s="77" t="s">
        <v>321</v>
      </c>
      <c r="D1392" s="79">
        <v>754.22</v>
      </c>
      <c r="E1392" s="79">
        <v>815.11</v>
      </c>
      <c r="F1392" s="79">
        <v>1759.06</v>
      </c>
      <c r="G1392" s="79">
        <v>1720.6</v>
      </c>
      <c r="H1392" s="79">
        <v>1950</v>
      </c>
      <c r="I1392" s="248">
        <v>1835</v>
      </c>
      <c r="J1392" s="248">
        <v>2000</v>
      </c>
      <c r="K1392" s="96"/>
      <c r="L1392" s="97">
        <v>0.05</v>
      </c>
      <c r="M1392" s="97">
        <f t="shared" ref="M1392:P1392" si="1132">L1392</f>
        <v>0.05</v>
      </c>
      <c r="N1392" s="97">
        <f t="shared" si="1132"/>
        <v>0.05</v>
      </c>
      <c r="O1392" s="97">
        <f t="shared" si="1132"/>
        <v>0.05</v>
      </c>
      <c r="P1392" s="97">
        <f t="shared" si="1132"/>
        <v>0.05</v>
      </c>
      <c r="R1392" s="248">
        <f t="shared" si="1113"/>
        <v>2100</v>
      </c>
      <c r="S1392" s="248">
        <f t="shared" si="1114"/>
        <v>2205</v>
      </c>
      <c r="T1392" s="248">
        <f t="shared" si="1115"/>
        <v>2315.25</v>
      </c>
      <c r="U1392" s="248">
        <f t="shared" si="1116"/>
        <v>2431.0125000000003</v>
      </c>
      <c r="V1392" s="248">
        <f t="shared" si="1117"/>
        <v>2552.5631250000006</v>
      </c>
    </row>
    <row r="1393" spans="1:22" ht="15" x14ac:dyDescent="0.25">
      <c r="B1393" s="77" t="s">
        <v>1351</v>
      </c>
      <c r="C1393" s="77" t="s">
        <v>323</v>
      </c>
      <c r="D1393" s="79">
        <v>0</v>
      </c>
      <c r="E1393" s="79">
        <v>0</v>
      </c>
      <c r="F1393" s="79">
        <v>57.9</v>
      </c>
      <c r="G1393" s="79">
        <v>0</v>
      </c>
      <c r="H1393" s="79">
        <v>0</v>
      </c>
      <c r="I1393" s="248"/>
      <c r="J1393" s="248"/>
      <c r="K1393" s="96"/>
      <c r="L1393" s="97">
        <v>0.01</v>
      </c>
      <c r="M1393" s="97">
        <f t="shared" ref="M1393:P1393" si="1133">L1393</f>
        <v>0.01</v>
      </c>
      <c r="N1393" s="97">
        <f t="shared" si="1133"/>
        <v>0.01</v>
      </c>
      <c r="O1393" s="97">
        <f t="shared" si="1133"/>
        <v>0.01</v>
      </c>
      <c r="P1393" s="97">
        <f t="shared" si="1133"/>
        <v>0.01</v>
      </c>
      <c r="R1393" s="248">
        <f t="shared" si="1113"/>
        <v>0</v>
      </c>
      <c r="S1393" s="248">
        <f t="shared" si="1114"/>
        <v>0</v>
      </c>
      <c r="T1393" s="248">
        <f t="shared" si="1115"/>
        <v>0</v>
      </c>
      <c r="U1393" s="248">
        <f t="shared" si="1116"/>
        <v>0</v>
      </c>
      <c r="V1393" s="248">
        <f t="shared" si="1117"/>
        <v>0</v>
      </c>
    </row>
    <row r="1394" spans="1:22" ht="15" x14ac:dyDescent="0.25">
      <c r="B1394" s="77" t="s">
        <v>1352</v>
      </c>
      <c r="C1394" s="77" t="s">
        <v>325</v>
      </c>
      <c r="D1394" s="79">
        <v>4250</v>
      </c>
      <c r="E1394" s="79">
        <v>2500</v>
      </c>
      <c r="F1394" s="79">
        <v>6500</v>
      </c>
      <c r="G1394" s="79">
        <v>7000</v>
      </c>
      <c r="H1394" s="79">
        <v>11500</v>
      </c>
      <c r="I1394" s="248">
        <v>7000</v>
      </c>
      <c r="J1394" s="248">
        <v>11500</v>
      </c>
      <c r="K1394" s="96"/>
      <c r="L1394" s="97">
        <v>0.01</v>
      </c>
      <c r="M1394" s="97">
        <f t="shared" ref="M1394:P1394" si="1134">L1394</f>
        <v>0.01</v>
      </c>
      <c r="N1394" s="97">
        <f t="shared" si="1134"/>
        <v>0.01</v>
      </c>
      <c r="O1394" s="97">
        <f t="shared" si="1134"/>
        <v>0.01</v>
      </c>
      <c r="P1394" s="97">
        <f t="shared" si="1134"/>
        <v>0.01</v>
      </c>
      <c r="R1394" s="248">
        <f t="shared" si="1113"/>
        <v>11615</v>
      </c>
      <c r="S1394" s="248">
        <f t="shared" si="1114"/>
        <v>11731.15</v>
      </c>
      <c r="T1394" s="248">
        <f t="shared" si="1115"/>
        <v>11848.461499999999</v>
      </c>
      <c r="U1394" s="248">
        <f t="shared" si="1116"/>
        <v>11966.946114999999</v>
      </c>
      <c r="V1394" s="248">
        <f t="shared" si="1117"/>
        <v>12086.615576149999</v>
      </c>
    </row>
    <row r="1395" spans="1:22" ht="15" x14ac:dyDescent="0.25">
      <c r="B1395" s="77" t="s">
        <v>1353</v>
      </c>
      <c r="C1395" s="77" t="s">
        <v>327</v>
      </c>
      <c r="D1395" s="79">
        <v>364.24</v>
      </c>
      <c r="E1395" s="79">
        <v>485.65</v>
      </c>
      <c r="F1395" s="79">
        <v>191.78</v>
      </c>
      <c r="G1395" s="79">
        <v>230.52</v>
      </c>
      <c r="H1395" s="79">
        <v>240</v>
      </c>
      <c r="I1395" s="248">
        <v>237</v>
      </c>
      <c r="J1395" s="248">
        <v>240</v>
      </c>
      <c r="K1395" s="96"/>
      <c r="L1395" s="97">
        <v>0.01</v>
      </c>
      <c r="M1395" s="97">
        <f t="shared" ref="M1395:P1395" si="1135">L1395</f>
        <v>0.01</v>
      </c>
      <c r="N1395" s="97">
        <f t="shared" si="1135"/>
        <v>0.01</v>
      </c>
      <c r="O1395" s="97">
        <f t="shared" si="1135"/>
        <v>0.01</v>
      </c>
      <c r="P1395" s="97">
        <f t="shared" si="1135"/>
        <v>0.01</v>
      </c>
      <c r="R1395" s="248">
        <f t="shared" si="1113"/>
        <v>242.4</v>
      </c>
      <c r="S1395" s="248">
        <f t="shared" si="1114"/>
        <v>244.82400000000001</v>
      </c>
      <c r="T1395" s="248">
        <f t="shared" si="1115"/>
        <v>247.27224000000001</v>
      </c>
      <c r="U1395" s="248">
        <f t="shared" si="1116"/>
        <v>249.74496240000002</v>
      </c>
      <c r="V1395" s="248">
        <f t="shared" si="1117"/>
        <v>252.24241202400003</v>
      </c>
    </row>
    <row r="1396" spans="1:22" x14ac:dyDescent="0.2">
      <c r="A1396" s="350" t="s">
        <v>2027</v>
      </c>
      <c r="B1396" s="350"/>
      <c r="C1396" s="350"/>
      <c r="D1396" s="102">
        <f t="shared" ref="D1396:J1396" si="1136">SUM(D1372:D1395)</f>
        <v>627005.03</v>
      </c>
      <c r="E1396" s="102">
        <f t="shared" si="1136"/>
        <v>345256.38999999996</v>
      </c>
      <c r="F1396" s="102">
        <f t="shared" si="1136"/>
        <v>1005959.4500000002</v>
      </c>
      <c r="G1396" s="102">
        <f t="shared" si="1136"/>
        <v>1381260.26</v>
      </c>
      <c r="H1396" s="102">
        <f t="shared" si="1136"/>
        <v>1412810</v>
      </c>
      <c r="I1396" s="102">
        <f t="shared" si="1136"/>
        <v>1400399</v>
      </c>
      <c r="J1396" s="102">
        <f t="shared" si="1136"/>
        <v>1489245</v>
      </c>
      <c r="K1396" s="96"/>
      <c r="L1396" s="97"/>
      <c r="M1396" s="97"/>
      <c r="N1396" s="97"/>
      <c r="O1396" s="97"/>
      <c r="P1396" s="97"/>
      <c r="R1396" s="102">
        <f t="shared" ref="R1396:V1396" si="1137">SUM(R1372:R1395)</f>
        <v>1537481.9300000002</v>
      </c>
      <c r="S1396" s="102">
        <f t="shared" si="1137"/>
        <v>1587430.8262999996</v>
      </c>
      <c r="T1396" s="102">
        <f t="shared" si="1137"/>
        <v>1639156.7630929998</v>
      </c>
      <c r="U1396" s="102">
        <f t="shared" si="1137"/>
        <v>1692727.4577506306</v>
      </c>
      <c r="V1396" s="102">
        <f t="shared" si="1137"/>
        <v>1748213.3847274738</v>
      </c>
    </row>
    <row r="1397" spans="1:22" ht="15" x14ac:dyDescent="0.25">
      <c r="A1397" s="348" t="s">
        <v>2020</v>
      </c>
      <c r="B1397" s="348"/>
      <c r="C1397" s="348"/>
      <c r="I1397" s="248"/>
      <c r="J1397" s="248"/>
      <c r="K1397" s="96"/>
      <c r="L1397" s="97"/>
      <c r="M1397" s="97"/>
      <c r="N1397" s="97"/>
      <c r="O1397" s="97"/>
      <c r="P1397" s="97"/>
      <c r="R1397" s="248"/>
      <c r="S1397" s="248"/>
      <c r="T1397" s="248"/>
      <c r="U1397" s="248"/>
      <c r="V1397" s="248"/>
    </row>
    <row r="1398" spans="1:22" ht="15" x14ac:dyDescent="0.25">
      <c r="B1398" s="77" t="s">
        <v>1354</v>
      </c>
      <c r="C1398" s="77" t="s">
        <v>262</v>
      </c>
      <c r="D1398" s="79">
        <v>5379.05</v>
      </c>
      <c r="E1398" s="79">
        <v>3531.52</v>
      </c>
      <c r="F1398" s="79">
        <v>4757.62</v>
      </c>
      <c r="G1398" s="79">
        <v>5580.71</v>
      </c>
      <c r="H1398" s="79">
        <v>6500</v>
      </c>
      <c r="I1398" s="248">
        <v>5500</v>
      </c>
      <c r="J1398" s="248">
        <v>5500</v>
      </c>
      <c r="K1398" s="96"/>
      <c r="L1398" s="97">
        <v>0.01</v>
      </c>
      <c r="M1398" s="97">
        <f t="shared" ref="M1398:P1398" si="1138">L1398</f>
        <v>0.01</v>
      </c>
      <c r="N1398" s="97">
        <f t="shared" si="1138"/>
        <v>0.01</v>
      </c>
      <c r="O1398" s="97">
        <f t="shared" si="1138"/>
        <v>0.01</v>
      </c>
      <c r="P1398" s="97">
        <f t="shared" si="1138"/>
        <v>0.01</v>
      </c>
      <c r="R1398" s="248">
        <f t="shared" ref="R1398:R1408" si="1139">J1398*(1+L1398)</f>
        <v>5555</v>
      </c>
      <c r="S1398" s="248">
        <f t="shared" si="1114"/>
        <v>5610.55</v>
      </c>
      <c r="T1398" s="248">
        <f t="shared" si="1115"/>
        <v>5666.6554999999998</v>
      </c>
      <c r="U1398" s="248">
        <f t="shared" si="1116"/>
        <v>5723.3220549999996</v>
      </c>
      <c r="V1398" s="248">
        <f t="shared" si="1117"/>
        <v>5780.5552755499994</v>
      </c>
    </row>
    <row r="1399" spans="1:22" ht="15" x14ac:dyDescent="0.25">
      <c r="B1399" s="77" t="s">
        <v>2506</v>
      </c>
      <c r="C1399" s="77" t="s">
        <v>787</v>
      </c>
      <c r="D1399" s="79">
        <v>0</v>
      </c>
      <c r="E1399" s="79">
        <v>0</v>
      </c>
      <c r="F1399" s="79">
        <v>0</v>
      </c>
      <c r="G1399" s="79">
        <v>0</v>
      </c>
      <c r="H1399" s="79">
        <v>0</v>
      </c>
      <c r="I1399" s="248"/>
      <c r="J1399" s="248"/>
      <c r="K1399" s="96"/>
      <c r="L1399" s="97">
        <v>0.01</v>
      </c>
      <c r="M1399" s="97">
        <f t="shared" ref="M1399:P1399" si="1140">L1399</f>
        <v>0.01</v>
      </c>
      <c r="N1399" s="97">
        <f t="shared" si="1140"/>
        <v>0.01</v>
      </c>
      <c r="O1399" s="97">
        <f t="shared" si="1140"/>
        <v>0.01</v>
      </c>
      <c r="P1399" s="97">
        <f t="shared" si="1140"/>
        <v>0.01</v>
      </c>
      <c r="R1399" s="248">
        <f t="shared" si="1139"/>
        <v>0</v>
      </c>
      <c r="S1399" s="248">
        <f t="shared" si="1114"/>
        <v>0</v>
      </c>
      <c r="T1399" s="248">
        <f t="shared" si="1115"/>
        <v>0</v>
      </c>
      <c r="U1399" s="248">
        <f t="shared" si="1116"/>
        <v>0</v>
      </c>
      <c r="V1399" s="248">
        <f t="shared" si="1117"/>
        <v>0</v>
      </c>
    </row>
    <row r="1400" spans="1:22" ht="15" x14ac:dyDescent="0.25">
      <c r="B1400" s="77" t="s">
        <v>1355</v>
      </c>
      <c r="C1400" s="77" t="s">
        <v>420</v>
      </c>
      <c r="D1400" s="79">
        <v>2309.39</v>
      </c>
      <c r="E1400" s="79">
        <v>719.36</v>
      </c>
      <c r="F1400" s="79">
        <v>4447.2</v>
      </c>
      <c r="G1400" s="79">
        <v>3587.92</v>
      </c>
      <c r="H1400" s="79">
        <v>5240</v>
      </c>
      <c r="I1400" s="248">
        <v>5240</v>
      </c>
      <c r="J1400" s="248">
        <v>5240</v>
      </c>
      <c r="K1400" s="96"/>
      <c r="L1400" s="97">
        <v>0.01</v>
      </c>
      <c r="M1400" s="97">
        <f t="shared" ref="M1400:P1400" si="1141">L1400</f>
        <v>0.01</v>
      </c>
      <c r="N1400" s="97">
        <f t="shared" si="1141"/>
        <v>0.01</v>
      </c>
      <c r="O1400" s="97">
        <f t="shared" si="1141"/>
        <v>0.01</v>
      </c>
      <c r="P1400" s="97">
        <f t="shared" si="1141"/>
        <v>0.01</v>
      </c>
      <c r="R1400" s="248">
        <f t="shared" si="1139"/>
        <v>5292.4</v>
      </c>
      <c r="S1400" s="248">
        <f t="shared" si="1114"/>
        <v>5345.3239999999996</v>
      </c>
      <c r="T1400" s="248">
        <f t="shared" si="1115"/>
        <v>5398.7772399999994</v>
      </c>
      <c r="U1400" s="248">
        <f t="shared" si="1116"/>
        <v>5452.7650123999993</v>
      </c>
      <c r="V1400" s="248">
        <f t="shared" si="1117"/>
        <v>5507.2926625239988</v>
      </c>
    </row>
    <row r="1401" spans="1:22" ht="15" x14ac:dyDescent="0.25">
      <c r="B1401" s="77" t="s">
        <v>1356</v>
      </c>
      <c r="C1401" s="77" t="s">
        <v>422</v>
      </c>
      <c r="D1401" s="79">
        <v>8211.56</v>
      </c>
      <c r="E1401" s="79">
        <v>6360.14</v>
      </c>
      <c r="F1401" s="79">
        <v>7878.42</v>
      </c>
      <c r="G1401" s="79">
        <v>10569.03</v>
      </c>
      <c r="H1401" s="79">
        <v>9180</v>
      </c>
      <c r="I1401" s="248">
        <v>8300</v>
      </c>
      <c r="J1401" s="248">
        <v>9180</v>
      </c>
      <c r="K1401" s="96"/>
      <c r="L1401" s="97">
        <v>0.02</v>
      </c>
      <c r="M1401" s="97">
        <f t="shared" ref="M1401:P1401" si="1142">L1401</f>
        <v>0.02</v>
      </c>
      <c r="N1401" s="97">
        <f t="shared" si="1142"/>
        <v>0.02</v>
      </c>
      <c r="O1401" s="97">
        <f t="shared" si="1142"/>
        <v>0.02</v>
      </c>
      <c r="P1401" s="97">
        <f t="shared" si="1142"/>
        <v>0.02</v>
      </c>
      <c r="R1401" s="248">
        <f t="shared" si="1139"/>
        <v>9363.6</v>
      </c>
      <c r="S1401" s="248">
        <f t="shared" si="1114"/>
        <v>9550.8720000000012</v>
      </c>
      <c r="T1401" s="248">
        <f t="shared" si="1115"/>
        <v>9741.8894400000008</v>
      </c>
      <c r="U1401" s="248">
        <f t="shared" si="1116"/>
        <v>9936.7272288000004</v>
      </c>
      <c r="V1401" s="248">
        <f t="shared" si="1117"/>
        <v>10135.461773376001</v>
      </c>
    </row>
    <row r="1402" spans="1:22" ht="15" x14ac:dyDescent="0.25">
      <c r="B1402" s="77" t="s">
        <v>1357</v>
      </c>
      <c r="C1402" s="77" t="s">
        <v>330</v>
      </c>
      <c r="D1402" s="79">
        <v>2907.66</v>
      </c>
      <c r="E1402" s="79">
        <v>6191.86</v>
      </c>
      <c r="F1402" s="79">
        <v>3561.25</v>
      </c>
      <c r="G1402" s="79">
        <v>4461.16</v>
      </c>
      <c r="H1402" s="79">
        <v>4980</v>
      </c>
      <c r="I1402" s="248">
        <v>4980</v>
      </c>
      <c r="J1402" s="248">
        <v>4980</v>
      </c>
      <c r="K1402" s="96"/>
      <c r="L1402" s="97">
        <v>0</v>
      </c>
      <c r="M1402" s="97">
        <f t="shared" ref="M1402:P1402" si="1143">L1402</f>
        <v>0</v>
      </c>
      <c r="N1402" s="97">
        <f t="shared" si="1143"/>
        <v>0</v>
      </c>
      <c r="O1402" s="97">
        <f t="shared" si="1143"/>
        <v>0</v>
      </c>
      <c r="P1402" s="97">
        <f t="shared" si="1143"/>
        <v>0</v>
      </c>
      <c r="R1402" s="248">
        <f t="shared" si="1139"/>
        <v>4980</v>
      </c>
      <c r="S1402" s="248">
        <f t="shared" si="1114"/>
        <v>4980</v>
      </c>
      <c r="T1402" s="248">
        <f t="shared" si="1115"/>
        <v>4980</v>
      </c>
      <c r="U1402" s="248">
        <f t="shared" si="1116"/>
        <v>4980</v>
      </c>
      <c r="V1402" s="248">
        <f t="shared" si="1117"/>
        <v>4980</v>
      </c>
    </row>
    <row r="1403" spans="1:22" ht="15" x14ac:dyDescent="0.25">
      <c r="B1403" s="77" t="s">
        <v>1358</v>
      </c>
      <c r="C1403" s="77" t="s">
        <v>513</v>
      </c>
      <c r="D1403" s="79">
        <v>248.22</v>
      </c>
      <c r="E1403" s="79">
        <v>110.82</v>
      </c>
      <c r="F1403" s="79">
        <v>16.89</v>
      </c>
      <c r="G1403" s="79">
        <v>0</v>
      </c>
      <c r="H1403" s="79">
        <v>120</v>
      </c>
      <c r="I1403" s="248">
        <v>0</v>
      </c>
      <c r="J1403" s="248">
        <v>80</v>
      </c>
      <c r="K1403" s="96"/>
      <c r="L1403" s="97">
        <v>0.01</v>
      </c>
      <c r="M1403" s="97">
        <f t="shared" ref="M1403:P1403" si="1144">L1403</f>
        <v>0.01</v>
      </c>
      <c r="N1403" s="97">
        <f t="shared" si="1144"/>
        <v>0.01</v>
      </c>
      <c r="O1403" s="97">
        <f t="shared" si="1144"/>
        <v>0.01</v>
      </c>
      <c r="P1403" s="97">
        <f t="shared" si="1144"/>
        <v>0.01</v>
      </c>
      <c r="R1403" s="248">
        <f t="shared" si="1139"/>
        <v>80.8</v>
      </c>
      <c r="S1403" s="248">
        <f t="shared" si="1114"/>
        <v>81.608000000000004</v>
      </c>
      <c r="T1403" s="248">
        <f t="shared" si="1115"/>
        <v>82.424080000000004</v>
      </c>
      <c r="U1403" s="248">
        <f t="shared" si="1116"/>
        <v>83.248320800000002</v>
      </c>
      <c r="V1403" s="248">
        <f t="shared" si="1117"/>
        <v>84.080804008000001</v>
      </c>
    </row>
    <row r="1404" spans="1:22" ht="15" x14ac:dyDescent="0.25">
      <c r="B1404" s="77" t="s">
        <v>1359</v>
      </c>
      <c r="C1404" s="77" t="s">
        <v>264</v>
      </c>
      <c r="D1404" s="79">
        <v>291.20999999999998</v>
      </c>
      <c r="E1404" s="79">
        <v>2206</v>
      </c>
      <c r="F1404" s="79">
        <v>8273.5499999999993</v>
      </c>
      <c r="G1404" s="79">
        <v>2057.5100000000002</v>
      </c>
      <c r="H1404" s="79">
        <v>2000</v>
      </c>
      <c r="I1404" s="248">
        <v>2000</v>
      </c>
      <c r="J1404" s="248">
        <v>2000</v>
      </c>
      <c r="K1404" s="96"/>
      <c r="L1404" s="97">
        <v>0.01</v>
      </c>
      <c r="M1404" s="97">
        <f t="shared" ref="M1404:P1404" si="1145">L1404</f>
        <v>0.01</v>
      </c>
      <c r="N1404" s="97">
        <f t="shared" si="1145"/>
        <v>0.01</v>
      </c>
      <c r="O1404" s="97">
        <f t="shared" si="1145"/>
        <v>0.01</v>
      </c>
      <c r="P1404" s="97">
        <f t="shared" si="1145"/>
        <v>0.01</v>
      </c>
      <c r="R1404" s="248">
        <f t="shared" si="1139"/>
        <v>2020</v>
      </c>
      <c r="S1404" s="248">
        <f t="shared" si="1114"/>
        <v>2040.2</v>
      </c>
      <c r="T1404" s="248">
        <f t="shared" si="1115"/>
        <v>2060.6019999999999</v>
      </c>
      <c r="U1404" s="248">
        <f t="shared" si="1116"/>
        <v>2081.20802</v>
      </c>
      <c r="V1404" s="248">
        <f t="shared" si="1117"/>
        <v>2102.0201001999999</v>
      </c>
    </row>
    <row r="1405" spans="1:22" ht="15" x14ac:dyDescent="0.25">
      <c r="B1405" s="77" t="s">
        <v>1360</v>
      </c>
      <c r="C1405" s="77" t="s">
        <v>371</v>
      </c>
      <c r="D1405" s="79">
        <v>2398.71</v>
      </c>
      <c r="E1405" s="79">
        <v>1179.24</v>
      </c>
      <c r="F1405" s="79">
        <v>1947.84</v>
      </c>
      <c r="G1405" s="79">
        <v>1687.14</v>
      </c>
      <c r="H1405" s="79">
        <v>2000</v>
      </c>
      <c r="I1405" s="248">
        <v>1740</v>
      </c>
      <c r="J1405" s="248">
        <v>2000</v>
      </c>
      <c r="K1405" s="96"/>
      <c r="L1405" s="97">
        <v>0.01</v>
      </c>
      <c r="M1405" s="97">
        <f t="shared" ref="M1405:P1405" si="1146">L1405</f>
        <v>0.01</v>
      </c>
      <c r="N1405" s="97">
        <f t="shared" si="1146"/>
        <v>0.01</v>
      </c>
      <c r="O1405" s="97">
        <f t="shared" si="1146"/>
        <v>0.01</v>
      </c>
      <c r="P1405" s="97">
        <f t="shared" si="1146"/>
        <v>0.01</v>
      </c>
      <c r="R1405" s="248">
        <f t="shared" si="1139"/>
        <v>2020</v>
      </c>
      <c r="S1405" s="248">
        <f t="shared" si="1114"/>
        <v>2040.2</v>
      </c>
      <c r="T1405" s="248">
        <f t="shared" si="1115"/>
        <v>2060.6019999999999</v>
      </c>
      <c r="U1405" s="248">
        <f t="shared" si="1116"/>
        <v>2081.20802</v>
      </c>
      <c r="V1405" s="248">
        <f t="shared" si="1117"/>
        <v>2102.0201001999999</v>
      </c>
    </row>
    <row r="1406" spans="1:22" ht="15" x14ac:dyDescent="0.25">
      <c r="B1406" s="77" t="s">
        <v>1361</v>
      </c>
      <c r="C1406" s="77" t="s">
        <v>1362</v>
      </c>
      <c r="D1406" s="79">
        <v>65.98</v>
      </c>
      <c r="E1406" s="79">
        <v>213.89</v>
      </c>
      <c r="F1406" s="79">
        <v>254.17</v>
      </c>
      <c r="G1406" s="79">
        <v>1503.21</v>
      </c>
      <c r="H1406" s="79">
        <v>6000</v>
      </c>
      <c r="I1406" s="248">
        <v>4500</v>
      </c>
      <c r="J1406" s="248">
        <v>6000</v>
      </c>
      <c r="K1406" s="96"/>
      <c r="L1406" s="97">
        <v>0.01</v>
      </c>
      <c r="M1406" s="97">
        <f t="shared" ref="M1406:P1406" si="1147">L1406</f>
        <v>0.01</v>
      </c>
      <c r="N1406" s="97">
        <f t="shared" si="1147"/>
        <v>0.01</v>
      </c>
      <c r="O1406" s="97">
        <f t="shared" si="1147"/>
        <v>0.01</v>
      </c>
      <c r="P1406" s="97">
        <f t="shared" si="1147"/>
        <v>0.01</v>
      </c>
      <c r="R1406" s="248">
        <f t="shared" si="1139"/>
        <v>6060</v>
      </c>
      <c r="S1406" s="248">
        <f t="shared" si="1114"/>
        <v>6120.6</v>
      </c>
      <c r="T1406" s="248">
        <f t="shared" si="1115"/>
        <v>6181.8060000000005</v>
      </c>
      <c r="U1406" s="248">
        <f t="shared" si="1116"/>
        <v>6243.624060000001</v>
      </c>
      <c r="V1406" s="248">
        <f t="shared" si="1117"/>
        <v>6306.060300600001</v>
      </c>
    </row>
    <row r="1407" spans="1:22" ht="15" x14ac:dyDescent="0.25">
      <c r="B1407" s="77" t="s">
        <v>1363</v>
      </c>
      <c r="C1407" s="77" t="s">
        <v>373</v>
      </c>
      <c r="D1407" s="79">
        <v>421.22</v>
      </c>
      <c r="E1407" s="79">
        <v>121.62</v>
      </c>
      <c r="F1407" s="79">
        <v>803.5</v>
      </c>
      <c r="G1407" s="79">
        <v>226.96</v>
      </c>
      <c r="H1407" s="79">
        <v>990</v>
      </c>
      <c r="I1407" s="248">
        <v>990</v>
      </c>
      <c r="J1407" s="248">
        <v>0</v>
      </c>
      <c r="K1407" s="96"/>
      <c r="L1407" s="97">
        <v>0.01</v>
      </c>
      <c r="M1407" s="97">
        <f t="shared" ref="M1407:P1407" si="1148">L1407</f>
        <v>0.01</v>
      </c>
      <c r="N1407" s="97">
        <f t="shared" si="1148"/>
        <v>0.01</v>
      </c>
      <c r="O1407" s="97">
        <f t="shared" si="1148"/>
        <v>0.01</v>
      </c>
      <c r="P1407" s="97">
        <f t="shared" si="1148"/>
        <v>0.01</v>
      </c>
      <c r="R1407" s="248">
        <f t="shared" si="1139"/>
        <v>0</v>
      </c>
      <c r="S1407" s="248">
        <f t="shared" si="1114"/>
        <v>0</v>
      </c>
      <c r="T1407" s="248">
        <f t="shared" si="1115"/>
        <v>0</v>
      </c>
      <c r="U1407" s="248">
        <f t="shared" si="1116"/>
        <v>0</v>
      </c>
      <c r="V1407" s="248">
        <f t="shared" si="1117"/>
        <v>0</v>
      </c>
    </row>
    <row r="1408" spans="1:22" ht="15" x14ac:dyDescent="0.25">
      <c r="B1408" s="77" t="s">
        <v>1364</v>
      </c>
      <c r="C1408" s="77" t="s">
        <v>425</v>
      </c>
      <c r="D1408" s="79">
        <v>10444.39</v>
      </c>
      <c r="E1408" s="79">
        <v>7240.69</v>
      </c>
      <c r="F1408" s="79">
        <v>7694.37</v>
      </c>
      <c r="G1408" s="79">
        <v>14852.33</v>
      </c>
      <c r="H1408" s="79">
        <v>17250</v>
      </c>
      <c r="I1408" s="248">
        <v>17250</v>
      </c>
      <c r="J1408" s="248">
        <v>17250</v>
      </c>
      <c r="K1408" s="96"/>
      <c r="L1408" s="97">
        <v>0.01</v>
      </c>
      <c r="M1408" s="97">
        <f t="shared" ref="M1408:P1408" si="1149">L1408</f>
        <v>0.01</v>
      </c>
      <c r="N1408" s="97">
        <f t="shared" si="1149"/>
        <v>0.01</v>
      </c>
      <c r="O1408" s="97">
        <f t="shared" si="1149"/>
        <v>0.01</v>
      </c>
      <c r="P1408" s="97">
        <f t="shared" si="1149"/>
        <v>0.01</v>
      </c>
      <c r="R1408" s="248">
        <f t="shared" si="1139"/>
        <v>17422.5</v>
      </c>
      <c r="S1408" s="248">
        <f t="shared" si="1114"/>
        <v>17596.724999999999</v>
      </c>
      <c r="T1408" s="248">
        <f t="shared" si="1115"/>
        <v>17772.69225</v>
      </c>
      <c r="U1408" s="248">
        <f t="shared" si="1116"/>
        <v>17950.419172500002</v>
      </c>
      <c r="V1408" s="248">
        <f t="shared" si="1117"/>
        <v>18129.923364225004</v>
      </c>
    </row>
    <row r="1409" spans="1:22" x14ac:dyDescent="0.2">
      <c r="A1409" s="350" t="s">
        <v>2021</v>
      </c>
      <c r="B1409" s="350"/>
      <c r="C1409" s="350"/>
      <c r="D1409" s="102">
        <f t="shared" ref="D1409:J1409" si="1150">SUM(D1398:D1408)</f>
        <v>32677.39</v>
      </c>
      <c r="E1409" s="102">
        <f t="shared" si="1150"/>
        <v>27875.14</v>
      </c>
      <c r="F1409" s="102">
        <f t="shared" si="1150"/>
        <v>39634.81</v>
      </c>
      <c r="G1409" s="102">
        <f t="shared" si="1150"/>
        <v>44525.97</v>
      </c>
      <c r="H1409" s="102">
        <f t="shared" si="1150"/>
        <v>54260</v>
      </c>
      <c r="I1409" s="102">
        <f t="shared" si="1150"/>
        <v>50500</v>
      </c>
      <c r="J1409" s="102">
        <f t="shared" si="1150"/>
        <v>52230</v>
      </c>
      <c r="K1409" s="96"/>
      <c r="L1409" s="97"/>
      <c r="M1409" s="97"/>
      <c r="N1409" s="97"/>
      <c r="O1409" s="97"/>
      <c r="P1409" s="97"/>
      <c r="R1409" s="102">
        <f t="shared" ref="R1409:V1409" si="1151">SUM(R1398:R1408)</f>
        <v>52794.3</v>
      </c>
      <c r="S1409" s="102">
        <f t="shared" si="1151"/>
        <v>53366.078999999998</v>
      </c>
      <c r="T1409" s="102">
        <f t="shared" si="1151"/>
        <v>53945.448510000002</v>
      </c>
      <c r="U1409" s="102">
        <f t="shared" si="1151"/>
        <v>54532.5218895</v>
      </c>
      <c r="V1409" s="102">
        <f t="shared" si="1151"/>
        <v>55127.414380683003</v>
      </c>
    </row>
    <row r="1410" spans="1:22" ht="15" x14ac:dyDescent="0.25">
      <c r="A1410" s="348" t="s">
        <v>2028</v>
      </c>
      <c r="B1410" s="348"/>
      <c r="C1410" s="348"/>
      <c r="I1410" s="248"/>
      <c r="J1410" s="248"/>
      <c r="K1410" s="96"/>
      <c r="L1410" s="97"/>
      <c r="M1410" s="97"/>
      <c r="N1410" s="97"/>
      <c r="O1410" s="97"/>
      <c r="P1410" s="97"/>
      <c r="R1410" s="248"/>
      <c r="S1410" s="248"/>
      <c r="T1410" s="248"/>
      <c r="U1410" s="248"/>
      <c r="V1410" s="248"/>
    </row>
    <row r="1411" spans="1:22" ht="15" x14ac:dyDescent="0.25">
      <c r="B1411" s="77" t="s">
        <v>1366</v>
      </c>
      <c r="C1411" s="77" t="s">
        <v>376</v>
      </c>
      <c r="D1411" s="79">
        <v>0</v>
      </c>
      <c r="E1411" s="79">
        <v>0</v>
      </c>
      <c r="F1411" s="79">
        <v>373.29</v>
      </c>
      <c r="G1411" s="79">
        <v>0</v>
      </c>
      <c r="H1411" s="79">
        <v>480</v>
      </c>
      <c r="I1411" s="248">
        <v>480</v>
      </c>
      <c r="J1411" s="248">
        <v>480</v>
      </c>
      <c r="K1411" s="96"/>
      <c r="L1411" s="97">
        <v>0.01</v>
      </c>
      <c r="M1411" s="97">
        <f t="shared" ref="M1411:P1411" si="1152">L1411</f>
        <v>0.01</v>
      </c>
      <c r="N1411" s="97">
        <f t="shared" si="1152"/>
        <v>0.01</v>
      </c>
      <c r="O1411" s="97">
        <f t="shared" si="1152"/>
        <v>0.01</v>
      </c>
      <c r="P1411" s="97">
        <f t="shared" si="1152"/>
        <v>0.01</v>
      </c>
      <c r="R1411" s="248">
        <f>J1411*(1+L1411)</f>
        <v>484.8</v>
      </c>
      <c r="S1411" s="248">
        <f t="shared" si="1114"/>
        <v>489.64800000000002</v>
      </c>
      <c r="T1411" s="248">
        <f t="shared" si="1115"/>
        <v>494.54448000000002</v>
      </c>
      <c r="U1411" s="248">
        <f t="shared" si="1116"/>
        <v>499.48992480000004</v>
      </c>
      <c r="V1411" s="248">
        <f t="shared" si="1117"/>
        <v>504.48482404800006</v>
      </c>
    </row>
    <row r="1412" spans="1:22" ht="15" x14ac:dyDescent="0.25">
      <c r="B1412" s="77" t="s">
        <v>1367</v>
      </c>
      <c r="C1412" s="77" t="s">
        <v>338</v>
      </c>
      <c r="D1412" s="79">
        <v>1114.45</v>
      </c>
      <c r="E1412" s="79">
        <v>435.29</v>
      </c>
      <c r="F1412" s="79">
        <v>102</v>
      </c>
      <c r="G1412" s="79">
        <v>117.99</v>
      </c>
      <c r="H1412" s="79">
        <v>0</v>
      </c>
      <c r="I1412" s="248">
        <v>0</v>
      </c>
      <c r="J1412" s="248">
        <v>2205</v>
      </c>
      <c r="K1412" s="96"/>
      <c r="L1412" s="97">
        <v>0.01</v>
      </c>
      <c r="M1412" s="97">
        <f t="shared" ref="M1412:P1412" si="1153">L1412</f>
        <v>0.01</v>
      </c>
      <c r="N1412" s="97">
        <f t="shared" si="1153"/>
        <v>0.01</v>
      </c>
      <c r="O1412" s="97">
        <f t="shared" si="1153"/>
        <v>0.01</v>
      </c>
      <c r="P1412" s="97">
        <f t="shared" si="1153"/>
        <v>0.01</v>
      </c>
      <c r="R1412" s="248">
        <f>J1412*(1+L1412)</f>
        <v>2227.0500000000002</v>
      </c>
      <c r="S1412" s="248">
        <f t="shared" si="1114"/>
        <v>2249.3205000000003</v>
      </c>
      <c r="T1412" s="248">
        <f t="shared" si="1115"/>
        <v>2271.8137050000005</v>
      </c>
      <c r="U1412" s="248">
        <f t="shared" si="1116"/>
        <v>2294.5318420500007</v>
      </c>
      <c r="V1412" s="248">
        <f t="shared" si="1117"/>
        <v>2317.4771604705006</v>
      </c>
    </row>
    <row r="1413" spans="1:22" ht="15" x14ac:dyDescent="0.25">
      <c r="B1413" s="77" t="s">
        <v>1991</v>
      </c>
      <c r="C1413" s="77" t="s">
        <v>1420</v>
      </c>
      <c r="D1413" s="79">
        <v>140</v>
      </c>
      <c r="E1413" s="79">
        <v>0</v>
      </c>
      <c r="F1413" s="79">
        <v>0</v>
      </c>
      <c r="G1413" s="79">
        <v>0</v>
      </c>
      <c r="H1413" s="79">
        <v>0</v>
      </c>
      <c r="I1413" s="248">
        <v>0</v>
      </c>
      <c r="J1413" s="248">
        <v>485</v>
      </c>
      <c r="K1413" s="96"/>
      <c r="L1413" s="97">
        <v>0.01</v>
      </c>
      <c r="M1413" s="97">
        <f t="shared" ref="M1413:P1413" si="1154">L1413</f>
        <v>0.01</v>
      </c>
      <c r="N1413" s="97">
        <f t="shared" si="1154"/>
        <v>0.01</v>
      </c>
      <c r="O1413" s="97">
        <f t="shared" si="1154"/>
        <v>0.01</v>
      </c>
      <c r="P1413" s="97">
        <f t="shared" si="1154"/>
        <v>0.01</v>
      </c>
      <c r="R1413" s="248">
        <f>J1413*(1+L1413)</f>
        <v>489.85</v>
      </c>
      <c r="S1413" s="248">
        <f t="shared" si="1114"/>
        <v>494.74850000000004</v>
      </c>
      <c r="T1413" s="248">
        <f t="shared" si="1115"/>
        <v>499.69598500000006</v>
      </c>
      <c r="U1413" s="248">
        <f t="shared" si="1116"/>
        <v>504.69294485000006</v>
      </c>
      <c r="V1413" s="248">
        <f t="shared" si="1117"/>
        <v>509.73987429850007</v>
      </c>
    </row>
    <row r="1414" spans="1:22" x14ac:dyDescent="0.2">
      <c r="A1414" s="350" t="s">
        <v>2029</v>
      </c>
      <c r="B1414" s="350"/>
      <c r="C1414" s="350"/>
      <c r="D1414" s="102">
        <f t="shared" ref="D1414:J1414" si="1155">SUM(D1411:D1413)</f>
        <v>1254.45</v>
      </c>
      <c r="E1414" s="102">
        <f t="shared" si="1155"/>
        <v>435.29</v>
      </c>
      <c r="F1414" s="102">
        <f t="shared" si="1155"/>
        <v>475.29</v>
      </c>
      <c r="G1414" s="102">
        <f t="shared" si="1155"/>
        <v>117.99</v>
      </c>
      <c r="H1414" s="102">
        <f t="shared" si="1155"/>
        <v>480</v>
      </c>
      <c r="I1414" s="102">
        <f t="shared" si="1155"/>
        <v>480</v>
      </c>
      <c r="J1414" s="102">
        <f t="shared" si="1155"/>
        <v>3170</v>
      </c>
      <c r="K1414" s="96"/>
      <c r="L1414" s="97"/>
      <c r="M1414" s="97"/>
      <c r="N1414" s="97"/>
      <c r="O1414" s="97"/>
      <c r="P1414" s="97"/>
      <c r="R1414" s="102">
        <f t="shared" ref="R1414:V1414" si="1156">SUM(R1411:R1413)</f>
        <v>3201.7000000000003</v>
      </c>
      <c r="S1414" s="102">
        <f t="shared" si="1156"/>
        <v>3233.7170000000006</v>
      </c>
      <c r="T1414" s="102">
        <f t="shared" si="1156"/>
        <v>3266.0541700000003</v>
      </c>
      <c r="U1414" s="102">
        <f t="shared" si="1156"/>
        <v>3298.7147117000009</v>
      </c>
      <c r="V1414" s="102">
        <f t="shared" si="1156"/>
        <v>3331.7018588170008</v>
      </c>
    </row>
    <row r="1415" spans="1:22" ht="15" x14ac:dyDescent="0.25">
      <c r="A1415" s="348" t="s">
        <v>2022</v>
      </c>
      <c r="B1415" s="348"/>
      <c r="C1415" s="348"/>
      <c r="I1415" s="248"/>
      <c r="J1415" s="248"/>
      <c r="K1415" s="96"/>
      <c r="L1415" s="97"/>
      <c r="M1415" s="97"/>
      <c r="N1415" s="97"/>
      <c r="O1415" s="97"/>
      <c r="P1415" s="97"/>
      <c r="R1415" s="248"/>
      <c r="S1415" s="248"/>
      <c r="T1415" s="248"/>
      <c r="U1415" s="248"/>
      <c r="V1415" s="248"/>
    </row>
    <row r="1416" spans="1:22" ht="15" x14ac:dyDescent="0.25">
      <c r="B1416" s="77" t="s">
        <v>2507</v>
      </c>
      <c r="C1416" s="77" t="s">
        <v>2218</v>
      </c>
      <c r="D1416" s="79">
        <v>0</v>
      </c>
      <c r="E1416" s="79">
        <v>0</v>
      </c>
      <c r="F1416" s="79">
        <v>0</v>
      </c>
      <c r="G1416" s="79">
        <v>0</v>
      </c>
      <c r="H1416" s="79">
        <v>0</v>
      </c>
      <c r="I1416" s="248"/>
      <c r="J1416" s="248"/>
      <c r="L1416" s="97">
        <v>0.01</v>
      </c>
      <c r="M1416" s="97">
        <f t="shared" ref="M1416:P1416" si="1157">L1416</f>
        <v>0.01</v>
      </c>
      <c r="N1416" s="97">
        <f t="shared" si="1157"/>
        <v>0.01</v>
      </c>
      <c r="O1416" s="97">
        <f t="shared" si="1157"/>
        <v>0.01</v>
      </c>
      <c r="P1416" s="97">
        <f t="shared" si="1157"/>
        <v>0.01</v>
      </c>
      <c r="R1416" s="248">
        <f t="shared" ref="R1416:R1425" si="1158">J1416*(1+L1416)</f>
        <v>0</v>
      </c>
      <c r="S1416" s="248">
        <f t="shared" si="1114"/>
        <v>0</v>
      </c>
      <c r="T1416" s="248">
        <f t="shared" si="1115"/>
        <v>0</v>
      </c>
      <c r="U1416" s="248">
        <f t="shared" si="1116"/>
        <v>0</v>
      </c>
      <c r="V1416" s="248">
        <f t="shared" si="1117"/>
        <v>0</v>
      </c>
    </row>
    <row r="1417" spans="1:22" ht="15" x14ac:dyDescent="0.25">
      <c r="B1417" s="77" t="s">
        <v>1369</v>
      </c>
      <c r="C1417" s="77" t="s">
        <v>268</v>
      </c>
      <c r="D1417" s="79">
        <v>2659.9</v>
      </c>
      <c r="E1417" s="79">
        <v>2248.35</v>
      </c>
      <c r="F1417" s="79">
        <v>3008.45</v>
      </c>
      <c r="G1417" s="79">
        <v>1319.17</v>
      </c>
      <c r="H1417" s="79">
        <v>1100</v>
      </c>
      <c r="I1417" s="248">
        <v>1800</v>
      </c>
      <c r="J1417" s="248">
        <v>2798</v>
      </c>
      <c r="K1417" s="96"/>
      <c r="L1417" s="97">
        <v>0.01</v>
      </c>
      <c r="M1417" s="97">
        <f t="shared" ref="M1417:P1417" si="1159">L1417</f>
        <v>0.01</v>
      </c>
      <c r="N1417" s="97">
        <f t="shared" si="1159"/>
        <v>0.01</v>
      </c>
      <c r="O1417" s="97">
        <f t="shared" si="1159"/>
        <v>0.01</v>
      </c>
      <c r="P1417" s="97">
        <f t="shared" si="1159"/>
        <v>0.01</v>
      </c>
      <c r="R1417" s="248">
        <f t="shared" si="1158"/>
        <v>2825.98</v>
      </c>
      <c r="S1417" s="248">
        <f t="shared" si="1114"/>
        <v>2854.2397999999998</v>
      </c>
      <c r="T1417" s="248">
        <f t="shared" si="1115"/>
        <v>2882.7821979999999</v>
      </c>
      <c r="U1417" s="248">
        <f t="shared" si="1116"/>
        <v>2911.6100199799998</v>
      </c>
      <c r="V1417" s="248">
        <f t="shared" si="1117"/>
        <v>2940.7261201797996</v>
      </c>
    </row>
    <row r="1418" spans="1:22" ht="15" x14ac:dyDescent="0.25">
      <c r="B1418" s="77" t="s">
        <v>1370</v>
      </c>
      <c r="C1418" s="77" t="s">
        <v>596</v>
      </c>
      <c r="D1418" s="79">
        <v>4044.8</v>
      </c>
      <c r="E1418" s="79">
        <v>2119</v>
      </c>
      <c r="F1418" s="79">
        <v>11247.18</v>
      </c>
      <c r="G1418" s="79">
        <v>8296</v>
      </c>
      <c r="H1418" s="79">
        <v>11500</v>
      </c>
      <c r="I1418" s="248">
        <v>10000</v>
      </c>
      <c r="J1418" s="248">
        <v>21700</v>
      </c>
      <c r="K1418" s="96"/>
      <c r="L1418" s="97">
        <v>0.01</v>
      </c>
      <c r="M1418" s="97">
        <f t="shared" ref="M1418:P1418" si="1160">L1418</f>
        <v>0.01</v>
      </c>
      <c r="N1418" s="97">
        <f t="shared" si="1160"/>
        <v>0.01</v>
      </c>
      <c r="O1418" s="97">
        <f t="shared" si="1160"/>
        <v>0.01</v>
      </c>
      <c r="P1418" s="97">
        <f t="shared" si="1160"/>
        <v>0.01</v>
      </c>
      <c r="R1418" s="248">
        <f t="shared" si="1158"/>
        <v>21917</v>
      </c>
      <c r="S1418" s="248">
        <f t="shared" si="1114"/>
        <v>22136.170000000002</v>
      </c>
      <c r="T1418" s="248">
        <f t="shared" si="1115"/>
        <v>22357.531700000003</v>
      </c>
      <c r="U1418" s="248">
        <f t="shared" si="1116"/>
        <v>22581.107017000002</v>
      </c>
      <c r="V1418" s="248">
        <f t="shared" si="1117"/>
        <v>22806.918087170001</v>
      </c>
    </row>
    <row r="1419" spans="1:22" ht="15" x14ac:dyDescent="0.25">
      <c r="B1419" s="77" t="s">
        <v>1371</v>
      </c>
      <c r="C1419" s="77" t="s">
        <v>270</v>
      </c>
      <c r="D1419" s="79">
        <v>2</v>
      </c>
      <c r="E1419" s="79">
        <v>0</v>
      </c>
      <c r="F1419" s="79">
        <v>1019</v>
      </c>
      <c r="G1419" s="79">
        <v>0</v>
      </c>
      <c r="H1419" s="79">
        <v>0</v>
      </c>
      <c r="I1419" s="248"/>
      <c r="J1419" s="248"/>
      <c r="K1419" s="96"/>
      <c r="L1419" s="97">
        <v>0.01</v>
      </c>
      <c r="M1419" s="97">
        <f t="shared" ref="M1419:P1419" si="1161">L1419</f>
        <v>0.01</v>
      </c>
      <c r="N1419" s="97">
        <f t="shared" si="1161"/>
        <v>0.01</v>
      </c>
      <c r="O1419" s="97">
        <f t="shared" si="1161"/>
        <v>0.01</v>
      </c>
      <c r="P1419" s="97">
        <f t="shared" si="1161"/>
        <v>0.01</v>
      </c>
      <c r="R1419" s="248">
        <f t="shared" si="1158"/>
        <v>0</v>
      </c>
      <c r="S1419" s="248">
        <f t="shared" ref="S1419:S1480" si="1162">R1419*(1+M1419)</f>
        <v>0</v>
      </c>
      <c r="T1419" s="248">
        <f t="shared" ref="T1419:T1480" si="1163">S1419*(1+N1419)</f>
        <v>0</v>
      </c>
      <c r="U1419" s="248">
        <f t="shared" ref="U1419:U1480" si="1164">T1419*(1+O1419)</f>
        <v>0</v>
      </c>
      <c r="V1419" s="248">
        <f t="shared" ref="V1419:V1480" si="1165">U1419*(1+P1419)</f>
        <v>0</v>
      </c>
    </row>
    <row r="1420" spans="1:22" ht="15" x14ac:dyDescent="0.25">
      <c r="B1420" s="77" t="s">
        <v>1372</v>
      </c>
      <c r="C1420" s="77" t="s">
        <v>272</v>
      </c>
      <c r="D1420" s="79">
        <v>4259.41</v>
      </c>
      <c r="E1420" s="79">
        <v>2781.38</v>
      </c>
      <c r="F1420" s="79">
        <v>6586.93</v>
      </c>
      <c r="G1420" s="79">
        <v>17807.7</v>
      </c>
      <c r="H1420" s="79">
        <v>16350</v>
      </c>
      <c r="I1420" s="248">
        <v>10350</v>
      </c>
      <c r="J1420" s="248">
        <v>16355</v>
      </c>
      <c r="K1420" s="96"/>
      <c r="L1420" s="97">
        <v>0.01</v>
      </c>
      <c r="M1420" s="97">
        <f t="shared" ref="M1420:P1420" si="1166">L1420</f>
        <v>0.01</v>
      </c>
      <c r="N1420" s="97">
        <f t="shared" si="1166"/>
        <v>0.01</v>
      </c>
      <c r="O1420" s="97">
        <f t="shared" si="1166"/>
        <v>0.01</v>
      </c>
      <c r="P1420" s="97">
        <f t="shared" si="1166"/>
        <v>0.01</v>
      </c>
      <c r="R1420" s="248">
        <f t="shared" si="1158"/>
        <v>16518.55</v>
      </c>
      <c r="S1420" s="248">
        <f t="shared" si="1162"/>
        <v>16683.735499999999</v>
      </c>
      <c r="T1420" s="248">
        <f t="shared" si="1163"/>
        <v>16850.572854999999</v>
      </c>
      <c r="U1420" s="248">
        <f t="shared" si="1164"/>
        <v>17019.078583549999</v>
      </c>
      <c r="V1420" s="248">
        <f t="shared" si="1165"/>
        <v>17189.2693693855</v>
      </c>
    </row>
    <row r="1421" spans="1:22" ht="15" x14ac:dyDescent="0.25">
      <c r="B1421" s="77" t="s">
        <v>1373</v>
      </c>
      <c r="C1421" s="77" t="s">
        <v>274</v>
      </c>
      <c r="D1421" s="79">
        <v>39918</v>
      </c>
      <c r="E1421" s="79">
        <v>39977.49</v>
      </c>
      <c r="F1421" s="79">
        <v>36374</v>
      </c>
      <c r="G1421" s="79">
        <v>41618.839999999997</v>
      </c>
      <c r="H1421" s="79">
        <v>49370</v>
      </c>
      <c r="I1421" s="248">
        <v>49370</v>
      </c>
      <c r="J1421" s="248">
        <v>53090</v>
      </c>
      <c r="K1421" s="96"/>
      <c r="L1421" s="97">
        <v>0.01</v>
      </c>
      <c r="M1421" s="97">
        <f t="shared" ref="M1421:P1421" si="1167">L1421</f>
        <v>0.01</v>
      </c>
      <c r="N1421" s="97">
        <f t="shared" si="1167"/>
        <v>0.01</v>
      </c>
      <c r="O1421" s="97">
        <f t="shared" si="1167"/>
        <v>0.01</v>
      </c>
      <c r="P1421" s="97">
        <f t="shared" si="1167"/>
        <v>0.01</v>
      </c>
      <c r="R1421" s="248">
        <f t="shared" si="1158"/>
        <v>53620.9</v>
      </c>
      <c r="S1421" s="248">
        <f t="shared" si="1162"/>
        <v>54157.109000000004</v>
      </c>
      <c r="T1421" s="248">
        <f t="shared" si="1163"/>
        <v>54698.680090000002</v>
      </c>
      <c r="U1421" s="248">
        <f t="shared" si="1164"/>
        <v>55245.6668909</v>
      </c>
      <c r="V1421" s="248">
        <f t="shared" si="1165"/>
        <v>55798.123559808999</v>
      </c>
    </row>
    <row r="1422" spans="1:22" ht="15" x14ac:dyDescent="0.25">
      <c r="B1422" s="77" t="s">
        <v>1374</v>
      </c>
      <c r="C1422" s="77" t="s">
        <v>276</v>
      </c>
      <c r="D1422" s="79">
        <v>5470.1</v>
      </c>
      <c r="E1422" s="79">
        <v>2373.17</v>
      </c>
      <c r="F1422" s="79">
        <v>4558.91</v>
      </c>
      <c r="G1422" s="79">
        <v>6112.55</v>
      </c>
      <c r="H1422" s="79">
        <v>7540</v>
      </c>
      <c r="I1422" s="248">
        <v>6550</v>
      </c>
      <c r="J1422" s="248">
        <v>8140</v>
      </c>
      <c r="K1422" s="96"/>
      <c r="L1422" s="97">
        <v>0.01</v>
      </c>
      <c r="M1422" s="97">
        <f t="shared" ref="M1422:P1422" si="1168">L1422</f>
        <v>0.01</v>
      </c>
      <c r="N1422" s="97">
        <f t="shared" si="1168"/>
        <v>0.01</v>
      </c>
      <c r="O1422" s="97">
        <f t="shared" si="1168"/>
        <v>0.01</v>
      </c>
      <c r="P1422" s="97">
        <f t="shared" si="1168"/>
        <v>0.01</v>
      </c>
      <c r="R1422" s="248">
        <f t="shared" si="1158"/>
        <v>8221.4</v>
      </c>
      <c r="S1422" s="248">
        <f t="shared" si="1162"/>
        <v>8303.6139999999996</v>
      </c>
      <c r="T1422" s="248">
        <f t="shared" si="1163"/>
        <v>8386.6501399999997</v>
      </c>
      <c r="U1422" s="248">
        <f t="shared" si="1164"/>
        <v>8470.5166413999996</v>
      </c>
      <c r="V1422" s="248">
        <f t="shared" si="1165"/>
        <v>8555.2218078139995</v>
      </c>
    </row>
    <row r="1423" spans="1:22" ht="15" x14ac:dyDescent="0.25">
      <c r="B1423" s="77" t="s">
        <v>1375</v>
      </c>
      <c r="C1423" s="77" t="s">
        <v>278</v>
      </c>
      <c r="D1423" s="79">
        <v>1037.8</v>
      </c>
      <c r="E1423" s="79">
        <v>1460.54</v>
      </c>
      <c r="F1423" s="79">
        <v>949.84</v>
      </c>
      <c r="G1423" s="79">
        <v>9265.66</v>
      </c>
      <c r="H1423" s="79">
        <v>18060</v>
      </c>
      <c r="I1423" s="248">
        <v>18060</v>
      </c>
      <c r="J1423" s="248">
        <v>19175</v>
      </c>
      <c r="K1423" s="96"/>
      <c r="L1423" s="97">
        <v>0.01</v>
      </c>
      <c r="M1423" s="97">
        <f t="shared" ref="M1423:P1423" si="1169">L1423</f>
        <v>0.01</v>
      </c>
      <c r="N1423" s="97">
        <f t="shared" si="1169"/>
        <v>0.01</v>
      </c>
      <c r="O1423" s="97">
        <f t="shared" si="1169"/>
        <v>0.01</v>
      </c>
      <c r="P1423" s="97">
        <f t="shared" si="1169"/>
        <v>0.01</v>
      </c>
      <c r="R1423" s="248">
        <f t="shared" si="1158"/>
        <v>19366.75</v>
      </c>
      <c r="S1423" s="248">
        <f t="shared" si="1162"/>
        <v>19560.4175</v>
      </c>
      <c r="T1423" s="248">
        <f t="shared" si="1163"/>
        <v>19756.021675</v>
      </c>
      <c r="U1423" s="248">
        <f t="shared" si="1164"/>
        <v>19953.58189175</v>
      </c>
      <c r="V1423" s="248">
        <f t="shared" si="1165"/>
        <v>20153.117710667499</v>
      </c>
    </row>
    <row r="1424" spans="1:22" ht="15" x14ac:dyDescent="0.25">
      <c r="B1424" s="77" t="s">
        <v>1376</v>
      </c>
      <c r="C1424" s="77" t="s">
        <v>282</v>
      </c>
      <c r="D1424" s="79">
        <v>50</v>
      </c>
      <c r="E1424" s="79">
        <v>0</v>
      </c>
      <c r="F1424" s="79">
        <v>0</v>
      </c>
      <c r="G1424" s="79">
        <v>0</v>
      </c>
      <c r="H1424" s="79">
        <v>0</v>
      </c>
      <c r="I1424" s="248">
        <v>0</v>
      </c>
      <c r="J1424" s="248">
        <v>0</v>
      </c>
      <c r="K1424" s="96"/>
      <c r="L1424" s="97">
        <v>0.01</v>
      </c>
      <c r="M1424" s="97">
        <f t="shared" ref="M1424:P1424" si="1170">L1424</f>
        <v>0.01</v>
      </c>
      <c r="N1424" s="97">
        <f t="shared" si="1170"/>
        <v>0.01</v>
      </c>
      <c r="O1424" s="97">
        <f t="shared" si="1170"/>
        <v>0.01</v>
      </c>
      <c r="P1424" s="97">
        <f t="shared" si="1170"/>
        <v>0.01</v>
      </c>
      <c r="R1424" s="248">
        <f t="shared" si="1158"/>
        <v>0</v>
      </c>
      <c r="S1424" s="248">
        <f t="shared" si="1162"/>
        <v>0</v>
      </c>
      <c r="T1424" s="248">
        <f t="shared" si="1163"/>
        <v>0</v>
      </c>
      <c r="U1424" s="248">
        <f t="shared" si="1164"/>
        <v>0</v>
      </c>
      <c r="V1424" s="248">
        <f t="shared" si="1165"/>
        <v>0</v>
      </c>
    </row>
    <row r="1425" spans="1:22" ht="15" x14ac:dyDescent="0.25">
      <c r="B1425" s="77" t="s">
        <v>2508</v>
      </c>
      <c r="C1425" s="77" t="s">
        <v>2482</v>
      </c>
      <c r="D1425" s="79">
        <v>0</v>
      </c>
      <c r="E1425" s="79">
        <v>0</v>
      </c>
      <c r="F1425" s="79">
        <v>0</v>
      </c>
      <c r="G1425" s="79">
        <v>0</v>
      </c>
      <c r="H1425" s="79">
        <v>0</v>
      </c>
      <c r="I1425" s="248"/>
      <c r="J1425" s="248"/>
      <c r="K1425" s="96"/>
      <c r="L1425" s="97">
        <v>0.01</v>
      </c>
      <c r="M1425" s="97">
        <f t="shared" ref="M1425:P1425" si="1171">L1425</f>
        <v>0.01</v>
      </c>
      <c r="N1425" s="97">
        <f t="shared" si="1171"/>
        <v>0.01</v>
      </c>
      <c r="O1425" s="97">
        <f t="shared" si="1171"/>
        <v>0.01</v>
      </c>
      <c r="P1425" s="97">
        <f t="shared" si="1171"/>
        <v>0.01</v>
      </c>
      <c r="R1425" s="248">
        <f t="shared" si="1158"/>
        <v>0</v>
      </c>
      <c r="S1425" s="248">
        <f t="shared" si="1162"/>
        <v>0</v>
      </c>
      <c r="T1425" s="248">
        <f t="shared" si="1163"/>
        <v>0</v>
      </c>
      <c r="U1425" s="248">
        <f t="shared" si="1164"/>
        <v>0</v>
      </c>
      <c r="V1425" s="248">
        <f t="shared" si="1165"/>
        <v>0</v>
      </c>
    </row>
    <row r="1426" spans="1:22" x14ac:dyDescent="0.2">
      <c r="A1426" s="350" t="s">
        <v>2023</v>
      </c>
      <c r="B1426" s="350"/>
      <c r="C1426" s="350"/>
      <c r="D1426" s="102">
        <f t="shared" ref="D1426:J1426" si="1172">SUM(D1416:D1425)</f>
        <v>57442.01</v>
      </c>
      <c r="E1426" s="102">
        <f t="shared" si="1172"/>
        <v>50959.93</v>
      </c>
      <c r="F1426" s="102">
        <f t="shared" si="1172"/>
        <v>63744.31</v>
      </c>
      <c r="G1426" s="102">
        <f t="shared" si="1172"/>
        <v>84419.92</v>
      </c>
      <c r="H1426" s="102">
        <f t="shared" si="1172"/>
        <v>103920</v>
      </c>
      <c r="I1426" s="102">
        <f t="shared" si="1172"/>
        <v>96130</v>
      </c>
      <c r="J1426" s="102">
        <f t="shared" si="1172"/>
        <v>121258</v>
      </c>
      <c r="K1426" s="96"/>
      <c r="L1426" s="97"/>
      <c r="M1426" s="97"/>
      <c r="N1426" s="97"/>
      <c r="O1426" s="97"/>
      <c r="P1426" s="97"/>
      <c r="R1426" s="102">
        <f t="shared" ref="R1426:V1426" si="1173">SUM(R1416:R1425)</f>
        <v>122470.57999999999</v>
      </c>
      <c r="S1426" s="102">
        <f t="shared" si="1173"/>
        <v>123695.2858</v>
      </c>
      <c r="T1426" s="102">
        <f t="shared" si="1173"/>
        <v>124932.238658</v>
      </c>
      <c r="U1426" s="102">
        <f t="shared" si="1173"/>
        <v>126181.56104458</v>
      </c>
      <c r="V1426" s="102">
        <f t="shared" si="1173"/>
        <v>127443.3766550258</v>
      </c>
    </row>
    <row r="1427" spans="1:22" ht="15" x14ac:dyDescent="0.25">
      <c r="A1427" s="348" t="s">
        <v>2035</v>
      </c>
      <c r="B1427" s="348"/>
      <c r="C1427" s="348"/>
      <c r="I1427" s="248"/>
      <c r="J1427" s="248"/>
      <c r="K1427" s="96"/>
      <c r="L1427" s="97"/>
      <c r="M1427" s="97"/>
      <c r="N1427" s="97"/>
      <c r="O1427" s="97"/>
      <c r="P1427" s="97"/>
      <c r="R1427" s="248"/>
      <c r="S1427" s="248"/>
      <c r="T1427" s="248"/>
      <c r="U1427" s="248"/>
      <c r="V1427" s="248"/>
    </row>
    <row r="1428" spans="1:22" ht="15" x14ac:dyDescent="0.25">
      <c r="B1428" s="77" t="s">
        <v>2304</v>
      </c>
      <c r="C1428" s="77" t="s">
        <v>446</v>
      </c>
      <c r="D1428" s="79">
        <v>0</v>
      </c>
      <c r="E1428" s="79">
        <v>0</v>
      </c>
      <c r="F1428" s="79">
        <v>0</v>
      </c>
      <c r="G1428" s="79">
        <v>7050</v>
      </c>
      <c r="H1428" s="79">
        <v>1660</v>
      </c>
      <c r="I1428" s="248">
        <v>1660</v>
      </c>
      <c r="J1428" s="248">
        <v>1660</v>
      </c>
      <c r="L1428" s="97">
        <v>0.01</v>
      </c>
      <c r="M1428" s="97">
        <f t="shared" ref="M1428:P1428" si="1174">L1428</f>
        <v>0.01</v>
      </c>
      <c r="N1428" s="97">
        <f t="shared" si="1174"/>
        <v>0.01</v>
      </c>
      <c r="O1428" s="97">
        <f t="shared" si="1174"/>
        <v>0.01</v>
      </c>
      <c r="P1428" s="97">
        <f t="shared" si="1174"/>
        <v>0.01</v>
      </c>
      <c r="R1428" s="248">
        <f>J1428*(1+L1428)</f>
        <v>1676.6</v>
      </c>
      <c r="S1428" s="248">
        <f t="shared" si="1162"/>
        <v>1693.366</v>
      </c>
      <c r="T1428" s="248">
        <f t="shared" si="1163"/>
        <v>1710.2996599999999</v>
      </c>
      <c r="U1428" s="248">
        <f t="shared" si="1164"/>
        <v>1727.4026566</v>
      </c>
      <c r="V1428" s="248">
        <f t="shared" si="1165"/>
        <v>1744.676683166</v>
      </c>
    </row>
    <row r="1429" spans="1:22" x14ac:dyDescent="0.2">
      <c r="A1429" s="350" t="s">
        <v>2036</v>
      </c>
      <c r="B1429" s="350"/>
      <c r="C1429" s="350"/>
      <c r="D1429" s="102">
        <f t="shared" ref="D1429:H1429" si="1175">SUM(D1428:D1428)</f>
        <v>0</v>
      </c>
      <c r="E1429" s="102">
        <f t="shared" si="1175"/>
        <v>0</v>
      </c>
      <c r="F1429" s="102">
        <f t="shared" si="1175"/>
        <v>0</v>
      </c>
      <c r="G1429" s="102">
        <f t="shared" si="1175"/>
        <v>7050</v>
      </c>
      <c r="H1429" s="102">
        <f t="shared" si="1175"/>
        <v>1660</v>
      </c>
      <c r="I1429" s="102">
        <f t="shared" ref="I1429:J1429" si="1176">SUM(I1428:I1428)</f>
        <v>1660</v>
      </c>
      <c r="J1429" s="102">
        <f t="shared" si="1176"/>
        <v>1660</v>
      </c>
      <c r="K1429" s="96"/>
      <c r="L1429" s="97"/>
      <c r="M1429" s="97"/>
      <c r="N1429" s="97"/>
      <c r="O1429" s="97"/>
      <c r="P1429" s="97"/>
      <c r="R1429" s="102">
        <f t="shared" ref="R1429:V1429" si="1177">SUM(R1428:R1428)</f>
        <v>1676.6</v>
      </c>
      <c r="S1429" s="102">
        <f t="shared" si="1177"/>
        <v>1693.366</v>
      </c>
      <c r="T1429" s="102">
        <f t="shared" si="1177"/>
        <v>1710.2996599999999</v>
      </c>
      <c r="U1429" s="102">
        <f t="shared" si="1177"/>
        <v>1727.4026566</v>
      </c>
      <c r="V1429" s="102">
        <f t="shared" si="1177"/>
        <v>1744.676683166</v>
      </c>
    </row>
    <row r="1430" spans="1:22" x14ac:dyDescent="0.2">
      <c r="A1430" s="352" t="s">
        <v>609</v>
      </c>
      <c r="B1430" s="352"/>
      <c r="C1430" s="352"/>
      <c r="D1430" s="103">
        <f t="shared" ref="D1430:H1430" si="1178">D1396+D1409+D1414+D1426+D1429</f>
        <v>718378.88</v>
      </c>
      <c r="E1430" s="103">
        <f t="shared" si="1178"/>
        <v>424526.74999999994</v>
      </c>
      <c r="F1430" s="103">
        <f t="shared" si="1178"/>
        <v>1109813.8600000003</v>
      </c>
      <c r="G1430" s="103">
        <f t="shared" si="1178"/>
        <v>1517374.14</v>
      </c>
      <c r="H1430" s="103">
        <f t="shared" si="1178"/>
        <v>1573130</v>
      </c>
      <c r="I1430" s="103">
        <f t="shared" ref="I1430:J1430" si="1179">I1396+I1409+I1414+I1426+I1429</f>
        <v>1549169</v>
      </c>
      <c r="J1430" s="103">
        <f t="shared" si="1179"/>
        <v>1667563</v>
      </c>
      <c r="K1430" s="96"/>
      <c r="L1430" s="97"/>
      <c r="M1430" s="97"/>
      <c r="N1430" s="97"/>
      <c r="O1430" s="97"/>
      <c r="P1430" s="97"/>
      <c r="R1430" s="103">
        <f t="shared" ref="R1430:V1430" si="1180">R1396+R1409+R1414+R1426+R1429</f>
        <v>1717625.1100000003</v>
      </c>
      <c r="S1430" s="103">
        <f t="shared" si="1180"/>
        <v>1769419.2740999993</v>
      </c>
      <c r="T1430" s="103">
        <f t="shared" si="1180"/>
        <v>1823010.8040909998</v>
      </c>
      <c r="U1430" s="103">
        <f t="shared" si="1180"/>
        <v>1878467.6580530109</v>
      </c>
      <c r="V1430" s="103">
        <f t="shared" si="1180"/>
        <v>1935860.5543051658</v>
      </c>
    </row>
    <row r="1431" spans="1:22" ht="15" x14ac:dyDescent="0.25">
      <c r="A1431" s="351" t="s">
        <v>2250</v>
      </c>
      <c r="B1431" s="351"/>
      <c r="C1431" s="351"/>
      <c r="I1431" s="248"/>
      <c r="J1431" s="248"/>
      <c r="K1431" s="96"/>
      <c r="L1431" s="97"/>
      <c r="M1431" s="97"/>
      <c r="N1431" s="97"/>
      <c r="O1431" s="97"/>
      <c r="P1431" s="97"/>
      <c r="R1431" s="248"/>
      <c r="S1431" s="248"/>
      <c r="T1431" s="248"/>
      <c r="U1431" s="248"/>
      <c r="V1431" s="248"/>
    </row>
    <row r="1432" spans="1:22" ht="15" x14ac:dyDescent="0.25">
      <c r="A1432" s="348" t="s">
        <v>2024</v>
      </c>
      <c r="B1432" s="348"/>
      <c r="C1432" s="348"/>
      <c r="I1432" s="248"/>
      <c r="J1432" s="248"/>
      <c r="K1432" s="96"/>
      <c r="L1432" s="97"/>
      <c r="M1432" s="97"/>
      <c r="N1432" s="97"/>
      <c r="O1432" s="97"/>
      <c r="P1432" s="97"/>
      <c r="R1432" s="248"/>
      <c r="S1432" s="248"/>
      <c r="T1432" s="248"/>
      <c r="U1432" s="248"/>
      <c r="V1432" s="248"/>
    </row>
    <row r="1433" spans="1:22" ht="15" x14ac:dyDescent="0.25">
      <c r="B1433" s="77" t="s">
        <v>2056</v>
      </c>
      <c r="C1433" s="77" t="s">
        <v>1883</v>
      </c>
      <c r="D1433" s="79">
        <v>0</v>
      </c>
      <c r="E1433" s="79">
        <v>0</v>
      </c>
      <c r="F1433" s="79">
        <v>69908.17</v>
      </c>
      <c r="G1433" s="79">
        <v>72379.39</v>
      </c>
      <c r="H1433" s="79">
        <v>0</v>
      </c>
      <c r="I1433" s="248"/>
      <c r="J1433" s="248"/>
      <c r="L1433" s="97"/>
      <c r="M1433" s="97"/>
      <c r="N1433" s="97"/>
      <c r="O1433" s="97"/>
      <c r="P1433" s="97"/>
      <c r="R1433" s="248"/>
      <c r="S1433" s="248"/>
      <c r="T1433" s="248"/>
      <c r="U1433" s="248"/>
      <c r="V1433" s="248"/>
    </row>
    <row r="1434" spans="1:22" ht="15" x14ac:dyDescent="0.25">
      <c r="B1434" s="77" t="s">
        <v>1381</v>
      </c>
      <c r="C1434" s="77" t="s">
        <v>286</v>
      </c>
      <c r="D1434" s="79">
        <v>4475455.96</v>
      </c>
      <c r="E1434" s="79">
        <v>4730446.6100000003</v>
      </c>
      <c r="F1434" s="79">
        <v>4631537.29</v>
      </c>
      <c r="G1434" s="79">
        <v>4909500.04</v>
      </c>
      <c r="H1434" s="79">
        <v>5214810</v>
      </c>
      <c r="I1434" s="248">
        <v>4926203</v>
      </c>
      <c r="J1434" s="248">
        <v>5630760</v>
      </c>
      <c r="K1434" s="96"/>
      <c r="L1434" s="97">
        <v>0.05</v>
      </c>
      <c r="M1434" s="97">
        <f t="shared" ref="M1434:P1438" si="1181">L1434</f>
        <v>0.05</v>
      </c>
      <c r="N1434" s="97">
        <f t="shared" si="1181"/>
        <v>0.05</v>
      </c>
      <c r="O1434" s="97">
        <f t="shared" si="1181"/>
        <v>0.05</v>
      </c>
      <c r="P1434" s="97">
        <f t="shared" si="1181"/>
        <v>0.05</v>
      </c>
      <c r="R1434" s="248">
        <f t="shared" ref="R1434:R1457" si="1182">J1434*(1+L1434)</f>
        <v>5912298</v>
      </c>
      <c r="S1434" s="248">
        <f t="shared" si="1162"/>
        <v>6207912.9000000004</v>
      </c>
      <c r="T1434" s="248">
        <f t="shared" si="1163"/>
        <v>6518308.5450000009</v>
      </c>
      <c r="U1434" s="248">
        <f t="shared" si="1164"/>
        <v>6844223.9722500015</v>
      </c>
      <c r="V1434" s="248">
        <f t="shared" si="1165"/>
        <v>7186435.1708625015</v>
      </c>
    </row>
    <row r="1435" spans="1:22" ht="15" x14ac:dyDescent="0.25">
      <c r="B1435" s="77" t="s">
        <v>1382</v>
      </c>
      <c r="C1435" s="77" t="s">
        <v>292</v>
      </c>
      <c r="D1435" s="79">
        <v>108850.14</v>
      </c>
      <c r="E1435" s="79">
        <v>146635.75</v>
      </c>
      <c r="F1435" s="79">
        <v>145824.17000000001</v>
      </c>
      <c r="G1435" s="79">
        <v>160675.07</v>
      </c>
      <c r="H1435" s="79">
        <v>92100</v>
      </c>
      <c r="I1435" s="248">
        <v>123554</v>
      </c>
      <c r="J1435" s="248">
        <v>96000</v>
      </c>
      <c r="K1435" s="96"/>
      <c r="L1435" s="97">
        <v>0</v>
      </c>
      <c r="M1435" s="97">
        <v>0</v>
      </c>
      <c r="N1435" s="97">
        <v>0</v>
      </c>
      <c r="O1435" s="97">
        <f t="shared" si="1181"/>
        <v>0</v>
      </c>
      <c r="P1435" s="97">
        <f t="shared" si="1181"/>
        <v>0</v>
      </c>
      <c r="R1435" s="248">
        <f t="shared" si="1182"/>
        <v>96000</v>
      </c>
      <c r="S1435" s="248">
        <f t="shared" si="1162"/>
        <v>96000</v>
      </c>
      <c r="T1435" s="248">
        <f t="shared" si="1163"/>
        <v>96000</v>
      </c>
      <c r="U1435" s="248">
        <f t="shared" si="1164"/>
        <v>96000</v>
      </c>
      <c r="V1435" s="248">
        <f t="shared" si="1165"/>
        <v>96000</v>
      </c>
    </row>
    <row r="1436" spans="1:22" ht="15" x14ac:dyDescent="0.25">
      <c r="B1436" s="77" t="s">
        <v>1383</v>
      </c>
      <c r="C1436" s="77" t="s">
        <v>1335</v>
      </c>
      <c r="D1436" s="79">
        <v>48893.97</v>
      </c>
      <c r="E1436" s="79">
        <v>2688.64</v>
      </c>
      <c r="F1436" s="79">
        <v>64.28</v>
      </c>
      <c r="G1436" s="79">
        <v>0</v>
      </c>
      <c r="H1436" s="79">
        <v>67200</v>
      </c>
      <c r="I1436" s="248">
        <v>39500</v>
      </c>
      <c r="J1436" s="248">
        <v>70800</v>
      </c>
      <c r="K1436" s="96"/>
      <c r="L1436" s="97">
        <v>0</v>
      </c>
      <c r="M1436" s="97">
        <v>0</v>
      </c>
      <c r="N1436" s="97">
        <v>0</v>
      </c>
      <c r="O1436" s="97">
        <f t="shared" si="1181"/>
        <v>0</v>
      </c>
      <c r="P1436" s="97">
        <f t="shared" si="1181"/>
        <v>0</v>
      </c>
      <c r="R1436" s="248">
        <f t="shared" si="1182"/>
        <v>70800</v>
      </c>
      <c r="S1436" s="248">
        <f t="shared" si="1162"/>
        <v>70800</v>
      </c>
      <c r="T1436" s="248">
        <f t="shared" si="1163"/>
        <v>70800</v>
      </c>
      <c r="U1436" s="248">
        <f t="shared" si="1164"/>
        <v>70800</v>
      </c>
      <c r="V1436" s="248">
        <f t="shared" si="1165"/>
        <v>70800</v>
      </c>
    </row>
    <row r="1437" spans="1:22" ht="15" x14ac:dyDescent="0.25">
      <c r="B1437" s="77" t="s">
        <v>1384</v>
      </c>
      <c r="C1437" s="77" t="s">
        <v>921</v>
      </c>
      <c r="D1437" s="79">
        <v>53960.02</v>
      </c>
      <c r="E1437" s="79">
        <v>72681.59</v>
      </c>
      <c r="F1437" s="79">
        <v>63755.4</v>
      </c>
      <c r="G1437" s="79">
        <v>66048.33</v>
      </c>
      <c r="H1437" s="79">
        <v>32000</v>
      </c>
      <c r="I1437" s="248">
        <v>76686</v>
      </c>
      <c r="J1437" s="248">
        <v>32000</v>
      </c>
      <c r="K1437" s="96"/>
      <c r="L1437" s="97">
        <v>0</v>
      </c>
      <c r="M1437" s="97">
        <v>0</v>
      </c>
      <c r="N1437" s="97">
        <v>0</v>
      </c>
      <c r="O1437" s="97">
        <f t="shared" si="1181"/>
        <v>0</v>
      </c>
      <c r="P1437" s="97">
        <f t="shared" si="1181"/>
        <v>0</v>
      </c>
      <c r="R1437" s="248">
        <f t="shared" si="1182"/>
        <v>32000</v>
      </c>
      <c r="S1437" s="248">
        <f t="shared" si="1162"/>
        <v>32000</v>
      </c>
      <c r="T1437" s="248">
        <f t="shared" si="1163"/>
        <v>32000</v>
      </c>
      <c r="U1437" s="248">
        <f t="shared" si="1164"/>
        <v>32000</v>
      </c>
      <c r="V1437" s="248">
        <f t="shared" si="1165"/>
        <v>32000</v>
      </c>
    </row>
    <row r="1438" spans="1:22" ht="15" x14ac:dyDescent="0.25">
      <c r="B1438" s="77" t="s">
        <v>2533</v>
      </c>
      <c r="C1438" s="77" t="s">
        <v>713</v>
      </c>
      <c r="D1438" s="79">
        <v>0</v>
      </c>
      <c r="E1438" s="79">
        <v>0</v>
      </c>
      <c r="F1438" s="79">
        <v>0</v>
      </c>
      <c r="G1438" s="79">
        <v>0</v>
      </c>
      <c r="H1438" s="79">
        <v>0</v>
      </c>
      <c r="I1438" s="248">
        <v>0</v>
      </c>
      <c r="J1438" s="248">
        <v>15080</v>
      </c>
      <c r="K1438" s="96"/>
      <c r="L1438" s="97">
        <v>0</v>
      </c>
      <c r="M1438" s="97">
        <v>0</v>
      </c>
      <c r="N1438" s="97">
        <v>0</v>
      </c>
      <c r="O1438" s="97">
        <f t="shared" si="1181"/>
        <v>0</v>
      </c>
      <c r="P1438" s="97">
        <f t="shared" si="1181"/>
        <v>0</v>
      </c>
      <c r="R1438" s="248">
        <f t="shared" si="1182"/>
        <v>15080</v>
      </c>
      <c r="S1438" s="248">
        <f t="shared" si="1162"/>
        <v>15080</v>
      </c>
      <c r="T1438" s="248">
        <f t="shared" si="1163"/>
        <v>15080</v>
      </c>
      <c r="U1438" s="248">
        <f t="shared" si="1164"/>
        <v>15080</v>
      </c>
      <c r="V1438" s="248">
        <f t="shared" si="1165"/>
        <v>15080</v>
      </c>
    </row>
    <row r="1439" spans="1:22" ht="15" x14ac:dyDescent="0.25">
      <c r="B1439" s="77" t="s">
        <v>1385</v>
      </c>
      <c r="C1439" s="77" t="s">
        <v>968</v>
      </c>
      <c r="D1439" s="79">
        <v>3362.36</v>
      </c>
      <c r="E1439" s="79">
        <v>5300</v>
      </c>
      <c r="F1439" s="79">
        <v>13966.67</v>
      </c>
      <c r="G1439" s="79">
        <v>13987.5</v>
      </c>
      <c r="H1439" s="79">
        <v>14400</v>
      </c>
      <c r="I1439" s="248">
        <v>9046</v>
      </c>
      <c r="J1439" s="248">
        <v>9600</v>
      </c>
      <c r="K1439" s="96"/>
      <c r="L1439" s="97">
        <v>0</v>
      </c>
      <c r="M1439" s="97">
        <v>0</v>
      </c>
      <c r="N1439" s="97">
        <v>0</v>
      </c>
      <c r="O1439" s="97">
        <f t="shared" ref="O1439" si="1183">N1439</f>
        <v>0</v>
      </c>
      <c r="P1439" s="97">
        <f t="shared" ref="P1439" si="1184">O1439</f>
        <v>0</v>
      </c>
      <c r="R1439" s="248">
        <f t="shared" si="1182"/>
        <v>9600</v>
      </c>
      <c r="S1439" s="248">
        <f t="shared" si="1162"/>
        <v>9600</v>
      </c>
      <c r="T1439" s="248">
        <f t="shared" si="1163"/>
        <v>9600</v>
      </c>
      <c r="U1439" s="248">
        <f t="shared" si="1164"/>
        <v>9600</v>
      </c>
      <c r="V1439" s="248">
        <f t="shared" si="1165"/>
        <v>9600</v>
      </c>
    </row>
    <row r="1440" spans="1:22" ht="15" x14ac:dyDescent="0.25">
      <c r="B1440" s="77" t="s">
        <v>2418</v>
      </c>
      <c r="C1440" s="77" t="s">
        <v>2413</v>
      </c>
      <c r="D1440" s="79">
        <v>0</v>
      </c>
      <c r="E1440" s="79">
        <v>0</v>
      </c>
      <c r="F1440" s="79">
        <v>30754.04</v>
      </c>
      <c r="G1440" s="79">
        <v>99609.55</v>
      </c>
      <c r="H1440" s="79">
        <v>0</v>
      </c>
      <c r="I1440" s="248">
        <v>239786</v>
      </c>
      <c r="J1440" s="99">
        <v>0</v>
      </c>
      <c r="K1440" s="96"/>
      <c r="L1440" s="97">
        <v>0.01</v>
      </c>
      <c r="M1440" s="97">
        <f t="shared" ref="M1440:P1440" si="1185">L1440</f>
        <v>0.01</v>
      </c>
      <c r="N1440" s="97">
        <f t="shared" si="1185"/>
        <v>0.01</v>
      </c>
      <c r="O1440" s="97">
        <f t="shared" si="1185"/>
        <v>0.01</v>
      </c>
      <c r="P1440" s="97">
        <f t="shared" si="1185"/>
        <v>0.01</v>
      </c>
      <c r="R1440" s="99">
        <f t="shared" si="1182"/>
        <v>0</v>
      </c>
      <c r="S1440" s="99">
        <f t="shared" si="1162"/>
        <v>0</v>
      </c>
      <c r="T1440" s="99">
        <f t="shared" si="1163"/>
        <v>0</v>
      </c>
      <c r="U1440" s="99">
        <f t="shared" si="1164"/>
        <v>0</v>
      </c>
      <c r="V1440" s="99">
        <f t="shared" si="1165"/>
        <v>0</v>
      </c>
    </row>
    <row r="1441" spans="2:22" ht="15" x14ac:dyDescent="0.25">
      <c r="B1441" s="77" t="s">
        <v>1386</v>
      </c>
      <c r="C1441" s="77" t="s">
        <v>298</v>
      </c>
      <c r="D1441" s="79">
        <v>44524.17</v>
      </c>
      <c r="E1441" s="79">
        <v>39964.99</v>
      </c>
      <c r="F1441" s="79">
        <v>38535</v>
      </c>
      <c r="G1441" s="79">
        <v>39129.17</v>
      </c>
      <c r="H1441" s="79">
        <v>38950</v>
      </c>
      <c r="I1441" s="248">
        <v>0</v>
      </c>
      <c r="J1441" s="248">
        <v>39380</v>
      </c>
      <c r="K1441" s="96"/>
      <c r="L1441" s="97">
        <v>0.02</v>
      </c>
      <c r="M1441" s="97">
        <f t="shared" ref="M1441:P1441" si="1186">L1441</f>
        <v>0.02</v>
      </c>
      <c r="N1441" s="97">
        <f t="shared" si="1186"/>
        <v>0.02</v>
      </c>
      <c r="O1441" s="97">
        <f t="shared" si="1186"/>
        <v>0.02</v>
      </c>
      <c r="P1441" s="97">
        <f t="shared" si="1186"/>
        <v>0.02</v>
      </c>
      <c r="R1441" s="248">
        <f t="shared" si="1182"/>
        <v>40167.599999999999</v>
      </c>
      <c r="S1441" s="248">
        <f t="shared" si="1162"/>
        <v>40970.951999999997</v>
      </c>
      <c r="T1441" s="248">
        <f t="shared" si="1163"/>
        <v>41790.371039999998</v>
      </c>
      <c r="U1441" s="248">
        <f t="shared" si="1164"/>
        <v>42626.178460800002</v>
      </c>
      <c r="V1441" s="248">
        <f t="shared" si="1165"/>
        <v>43478.702030016</v>
      </c>
    </row>
    <row r="1442" spans="2:22" ht="15" x14ac:dyDescent="0.25">
      <c r="B1442" s="77" t="s">
        <v>1387</v>
      </c>
      <c r="C1442" s="77" t="s">
        <v>300</v>
      </c>
      <c r="D1442" s="79">
        <v>674524.23</v>
      </c>
      <c r="E1442" s="79">
        <v>411314.65</v>
      </c>
      <c r="F1442" s="79">
        <v>548964.94999999995</v>
      </c>
      <c r="G1442" s="79">
        <v>660468.77</v>
      </c>
      <c r="H1442" s="79">
        <v>640000</v>
      </c>
      <c r="I1442" s="248">
        <v>707350</v>
      </c>
      <c r="J1442" s="248">
        <v>640000</v>
      </c>
      <c r="K1442" s="96"/>
      <c r="L1442" s="97">
        <v>0.01</v>
      </c>
      <c r="M1442" s="97">
        <f t="shared" ref="M1442:P1442" si="1187">L1442</f>
        <v>0.01</v>
      </c>
      <c r="N1442" s="97">
        <f t="shared" si="1187"/>
        <v>0.01</v>
      </c>
      <c r="O1442" s="97">
        <f t="shared" si="1187"/>
        <v>0.01</v>
      </c>
      <c r="P1442" s="97">
        <f t="shared" si="1187"/>
        <v>0.01</v>
      </c>
      <c r="R1442" s="248">
        <f t="shared" si="1182"/>
        <v>646400</v>
      </c>
      <c r="S1442" s="248">
        <f t="shared" si="1162"/>
        <v>652864</v>
      </c>
      <c r="T1442" s="248">
        <f t="shared" si="1163"/>
        <v>659392.64</v>
      </c>
      <c r="U1442" s="248">
        <f t="shared" si="1164"/>
        <v>665986.56640000001</v>
      </c>
      <c r="V1442" s="248">
        <f t="shared" si="1165"/>
        <v>672646.43206400005</v>
      </c>
    </row>
    <row r="1443" spans="2:22" ht="15" x14ac:dyDescent="0.25">
      <c r="B1443" s="77" t="s">
        <v>2419</v>
      </c>
      <c r="C1443" s="77" t="s">
        <v>2415</v>
      </c>
      <c r="D1443" s="79">
        <v>0</v>
      </c>
      <c r="E1443" s="79">
        <v>0</v>
      </c>
      <c r="F1443" s="79">
        <v>68558.710000000006</v>
      </c>
      <c r="G1443" s="79">
        <v>232555.27</v>
      </c>
      <c r="H1443" s="79">
        <v>0</v>
      </c>
      <c r="I1443" s="248">
        <v>0</v>
      </c>
      <c r="J1443" s="99">
        <v>0</v>
      </c>
      <c r="L1443" s="97">
        <v>0.01</v>
      </c>
      <c r="M1443" s="97">
        <f t="shared" ref="M1443:P1443" si="1188">L1443</f>
        <v>0.01</v>
      </c>
      <c r="N1443" s="97">
        <f t="shared" si="1188"/>
        <v>0.01</v>
      </c>
      <c r="O1443" s="97">
        <f t="shared" si="1188"/>
        <v>0.01</v>
      </c>
      <c r="P1443" s="97">
        <f t="shared" si="1188"/>
        <v>0.01</v>
      </c>
      <c r="R1443" s="99">
        <f t="shared" si="1182"/>
        <v>0</v>
      </c>
      <c r="S1443" s="99">
        <f t="shared" si="1162"/>
        <v>0</v>
      </c>
      <c r="T1443" s="99">
        <f t="shared" si="1163"/>
        <v>0</v>
      </c>
      <c r="U1443" s="99">
        <f t="shared" si="1164"/>
        <v>0</v>
      </c>
      <c r="V1443" s="99">
        <f t="shared" si="1165"/>
        <v>0</v>
      </c>
    </row>
    <row r="1444" spans="2:22" ht="25.5" x14ac:dyDescent="0.25">
      <c r="B1444" s="77" t="s">
        <v>1389</v>
      </c>
      <c r="C1444" s="77" t="s">
        <v>302</v>
      </c>
      <c r="D1444" s="79">
        <v>7253.36</v>
      </c>
      <c r="E1444" s="79">
        <v>14542.47</v>
      </c>
      <c r="F1444" s="79">
        <v>8106.81</v>
      </c>
      <c r="G1444" s="79">
        <v>7631.45</v>
      </c>
      <c r="H1444" s="79">
        <v>10730</v>
      </c>
      <c r="I1444" s="248">
        <v>8242</v>
      </c>
      <c r="J1444" s="248">
        <v>11302</v>
      </c>
      <c r="K1444" s="96"/>
      <c r="L1444" s="97">
        <v>0.01</v>
      </c>
      <c r="M1444" s="97">
        <f t="shared" ref="M1444:P1444" si="1189">L1444</f>
        <v>0.01</v>
      </c>
      <c r="N1444" s="97">
        <f t="shared" si="1189"/>
        <v>0.01</v>
      </c>
      <c r="O1444" s="97">
        <f t="shared" si="1189"/>
        <v>0.01</v>
      </c>
      <c r="P1444" s="97">
        <f t="shared" si="1189"/>
        <v>0.01</v>
      </c>
      <c r="R1444" s="248">
        <f t="shared" si="1182"/>
        <v>11415.02</v>
      </c>
      <c r="S1444" s="248">
        <f t="shared" si="1162"/>
        <v>11529.1702</v>
      </c>
      <c r="T1444" s="248">
        <f t="shared" si="1163"/>
        <v>11644.461902000001</v>
      </c>
      <c r="U1444" s="248">
        <f t="shared" si="1164"/>
        <v>11760.906521020001</v>
      </c>
      <c r="V1444" s="248">
        <f t="shared" si="1165"/>
        <v>11878.5155862302</v>
      </c>
    </row>
    <row r="1445" spans="2:22" ht="25.5" x14ac:dyDescent="0.25">
      <c r="B1445" s="77" t="s">
        <v>1390</v>
      </c>
      <c r="C1445" s="77" t="s">
        <v>304</v>
      </c>
      <c r="D1445" s="79">
        <v>21370.45</v>
      </c>
      <c r="E1445" s="79">
        <v>15708.35</v>
      </c>
      <c r="F1445" s="79">
        <v>21909.68</v>
      </c>
      <c r="G1445" s="79">
        <v>24806.69</v>
      </c>
      <c r="H1445" s="79">
        <v>26320</v>
      </c>
      <c r="I1445" s="248">
        <v>27586</v>
      </c>
      <c r="J1445" s="248">
        <v>29123</v>
      </c>
      <c r="K1445" s="96"/>
      <c r="L1445" s="97">
        <v>0.01</v>
      </c>
      <c r="M1445" s="97">
        <f t="shared" ref="M1445:P1445" si="1190">L1445</f>
        <v>0.01</v>
      </c>
      <c r="N1445" s="97">
        <f t="shared" si="1190"/>
        <v>0.01</v>
      </c>
      <c r="O1445" s="97">
        <f t="shared" si="1190"/>
        <v>0.01</v>
      </c>
      <c r="P1445" s="97">
        <f t="shared" si="1190"/>
        <v>0.01</v>
      </c>
      <c r="R1445" s="248">
        <f t="shared" si="1182"/>
        <v>29414.23</v>
      </c>
      <c r="S1445" s="248">
        <f t="shared" si="1162"/>
        <v>29708.372299999999</v>
      </c>
      <c r="T1445" s="248">
        <f t="shared" si="1163"/>
        <v>30005.456022999999</v>
      </c>
      <c r="U1445" s="248">
        <f t="shared" si="1164"/>
        <v>30305.51058323</v>
      </c>
      <c r="V1445" s="248">
        <f t="shared" si="1165"/>
        <v>30608.565689062299</v>
      </c>
    </row>
    <row r="1446" spans="2:22" ht="25.5" x14ac:dyDescent="0.25">
      <c r="B1446" s="77" t="s">
        <v>1391</v>
      </c>
      <c r="C1446" s="77" t="s">
        <v>306</v>
      </c>
      <c r="D1446" s="79">
        <v>451899.41</v>
      </c>
      <c r="E1446" s="79">
        <v>482800.4</v>
      </c>
      <c r="F1446" s="79">
        <v>428266.05</v>
      </c>
      <c r="G1446" s="79">
        <v>560246.31000000006</v>
      </c>
      <c r="H1446" s="79">
        <v>609610</v>
      </c>
      <c r="I1446" s="248">
        <v>618604</v>
      </c>
      <c r="J1446" s="248">
        <v>685413</v>
      </c>
      <c r="K1446" s="96"/>
      <c r="L1446" s="97">
        <v>0.05</v>
      </c>
      <c r="M1446" s="97">
        <f t="shared" ref="M1446:P1446" si="1191">L1446</f>
        <v>0.05</v>
      </c>
      <c r="N1446" s="97">
        <f t="shared" si="1191"/>
        <v>0.05</v>
      </c>
      <c r="O1446" s="97">
        <f t="shared" si="1191"/>
        <v>0.05</v>
      </c>
      <c r="P1446" s="97">
        <f t="shared" si="1191"/>
        <v>0.05</v>
      </c>
      <c r="R1446" s="248">
        <f t="shared" si="1182"/>
        <v>719683.65</v>
      </c>
      <c r="S1446" s="248">
        <f t="shared" si="1162"/>
        <v>755667.83250000002</v>
      </c>
      <c r="T1446" s="248">
        <f t="shared" si="1163"/>
        <v>793451.22412500007</v>
      </c>
      <c r="U1446" s="248">
        <f t="shared" si="1164"/>
        <v>833123.78533125005</v>
      </c>
      <c r="V1446" s="248">
        <f t="shared" si="1165"/>
        <v>874779.97459781263</v>
      </c>
    </row>
    <row r="1447" spans="2:22" ht="25.5" x14ac:dyDescent="0.25">
      <c r="B1447" s="77" t="s">
        <v>1992</v>
      </c>
      <c r="C1447" s="77" t="s">
        <v>1865</v>
      </c>
      <c r="D1447" s="79">
        <v>23375.040000000001</v>
      </c>
      <c r="E1447" s="79">
        <v>8528.1299999999992</v>
      </c>
      <c r="F1447" s="79">
        <v>51978.28</v>
      </c>
      <c r="G1447" s="79">
        <v>10539.99</v>
      </c>
      <c r="H1447" s="79">
        <v>27000</v>
      </c>
      <c r="I1447" s="248">
        <v>25500</v>
      </c>
      <c r="J1447" s="248">
        <v>25000</v>
      </c>
      <c r="L1447" s="97">
        <v>0</v>
      </c>
      <c r="M1447" s="97">
        <f t="shared" ref="M1447:P1447" si="1192">L1447</f>
        <v>0</v>
      </c>
      <c r="N1447" s="97">
        <f t="shared" si="1192"/>
        <v>0</v>
      </c>
      <c r="O1447" s="97">
        <f t="shared" si="1192"/>
        <v>0</v>
      </c>
      <c r="P1447" s="97">
        <f t="shared" si="1192"/>
        <v>0</v>
      </c>
      <c r="R1447" s="248">
        <f t="shared" si="1182"/>
        <v>25000</v>
      </c>
      <c r="S1447" s="248">
        <f t="shared" si="1162"/>
        <v>25000</v>
      </c>
      <c r="T1447" s="248">
        <f t="shared" si="1163"/>
        <v>25000</v>
      </c>
      <c r="U1447" s="248">
        <f t="shared" si="1164"/>
        <v>25000</v>
      </c>
      <c r="V1447" s="248">
        <f t="shared" si="1165"/>
        <v>25000</v>
      </c>
    </row>
    <row r="1448" spans="2:22" ht="25.5" x14ac:dyDescent="0.25">
      <c r="B1448" s="77" t="s">
        <v>1392</v>
      </c>
      <c r="C1448" s="77" t="s">
        <v>308</v>
      </c>
      <c r="D1448" s="79">
        <v>14690.29</v>
      </c>
      <c r="E1448" s="79">
        <v>15105.54</v>
      </c>
      <c r="F1448" s="79">
        <v>15055.26</v>
      </c>
      <c r="G1448" s="79">
        <v>12717.53</v>
      </c>
      <c r="H1448" s="79">
        <v>7610</v>
      </c>
      <c r="I1448" s="248">
        <v>7190</v>
      </c>
      <c r="J1448" s="248">
        <v>0</v>
      </c>
      <c r="L1448" s="97">
        <v>0.01</v>
      </c>
      <c r="M1448" s="97">
        <f t="shared" ref="M1448:P1448" si="1193">L1448</f>
        <v>0.01</v>
      </c>
      <c r="N1448" s="97">
        <f t="shared" si="1193"/>
        <v>0.01</v>
      </c>
      <c r="O1448" s="97">
        <f t="shared" si="1193"/>
        <v>0.01</v>
      </c>
      <c r="P1448" s="97">
        <f t="shared" si="1193"/>
        <v>0.01</v>
      </c>
      <c r="R1448" s="248">
        <f t="shared" si="1182"/>
        <v>0</v>
      </c>
      <c r="S1448" s="248">
        <f t="shared" si="1162"/>
        <v>0</v>
      </c>
      <c r="T1448" s="248">
        <f t="shared" si="1163"/>
        <v>0</v>
      </c>
      <c r="U1448" s="248">
        <f t="shared" si="1164"/>
        <v>0</v>
      </c>
      <c r="V1448" s="248">
        <f t="shared" si="1165"/>
        <v>0</v>
      </c>
    </row>
    <row r="1449" spans="2:22" ht="15" x14ac:dyDescent="0.25">
      <c r="B1449" s="77" t="s">
        <v>1394</v>
      </c>
      <c r="C1449" s="77" t="s">
        <v>1899</v>
      </c>
      <c r="D1449" s="79">
        <v>488602.76</v>
      </c>
      <c r="E1449" s="79">
        <v>489803.15</v>
      </c>
      <c r="F1449" s="79">
        <v>807146.5</v>
      </c>
      <c r="G1449" s="79">
        <v>1031749.07</v>
      </c>
      <c r="H1449" s="79">
        <v>1021960</v>
      </c>
      <c r="I1449" s="248">
        <v>1153033</v>
      </c>
      <c r="J1449" s="248">
        <v>1102038</v>
      </c>
      <c r="K1449" s="96"/>
      <c r="L1449" s="97">
        <v>0.05</v>
      </c>
      <c r="M1449" s="97">
        <f t="shared" ref="M1449:P1449" si="1194">L1449</f>
        <v>0.05</v>
      </c>
      <c r="N1449" s="97">
        <f t="shared" si="1194"/>
        <v>0.05</v>
      </c>
      <c r="O1449" s="97">
        <f t="shared" si="1194"/>
        <v>0.05</v>
      </c>
      <c r="P1449" s="97">
        <f t="shared" si="1194"/>
        <v>0.05</v>
      </c>
      <c r="R1449" s="248">
        <f t="shared" si="1182"/>
        <v>1157139.9000000001</v>
      </c>
      <c r="S1449" s="248">
        <f t="shared" si="1162"/>
        <v>1214996.8950000003</v>
      </c>
      <c r="T1449" s="248">
        <f t="shared" si="1163"/>
        <v>1275746.7397500004</v>
      </c>
      <c r="U1449" s="248">
        <f t="shared" si="1164"/>
        <v>1339534.0767375005</v>
      </c>
      <c r="V1449" s="248">
        <f t="shared" si="1165"/>
        <v>1406510.7805743755</v>
      </c>
    </row>
    <row r="1450" spans="2:22" ht="15" x14ac:dyDescent="0.25">
      <c r="B1450" s="77" t="s">
        <v>1395</v>
      </c>
      <c r="C1450" s="77" t="s">
        <v>312</v>
      </c>
      <c r="D1450" s="79">
        <v>23060.240000000002</v>
      </c>
      <c r="E1450" s="79">
        <v>22795.96</v>
      </c>
      <c r="F1450" s="79">
        <v>22593</v>
      </c>
      <c r="G1450" s="79">
        <v>34530.85</v>
      </c>
      <c r="H1450" s="79">
        <v>45000</v>
      </c>
      <c r="I1450" s="248">
        <v>45000</v>
      </c>
      <c r="J1450" s="248">
        <v>45000</v>
      </c>
      <c r="K1450" s="96"/>
      <c r="L1450" s="97">
        <v>0.01</v>
      </c>
      <c r="M1450" s="97">
        <f t="shared" ref="M1450:P1450" si="1195">L1450</f>
        <v>0.01</v>
      </c>
      <c r="N1450" s="97">
        <f t="shared" si="1195"/>
        <v>0.01</v>
      </c>
      <c r="O1450" s="97">
        <f t="shared" si="1195"/>
        <v>0.01</v>
      </c>
      <c r="P1450" s="97">
        <f t="shared" si="1195"/>
        <v>0.01</v>
      </c>
      <c r="R1450" s="248">
        <f t="shared" si="1182"/>
        <v>45450</v>
      </c>
      <c r="S1450" s="248">
        <f t="shared" si="1162"/>
        <v>45904.5</v>
      </c>
      <c r="T1450" s="248">
        <f t="shared" si="1163"/>
        <v>46363.544999999998</v>
      </c>
      <c r="U1450" s="248">
        <f t="shared" si="1164"/>
        <v>46827.18045</v>
      </c>
      <c r="V1450" s="248">
        <f t="shared" si="1165"/>
        <v>47295.4522545</v>
      </c>
    </row>
    <row r="1451" spans="2:22" ht="15" x14ac:dyDescent="0.25">
      <c r="B1451" s="77" t="s">
        <v>1396</v>
      </c>
      <c r="C1451" s="77" t="s">
        <v>314</v>
      </c>
      <c r="D1451" s="79">
        <v>65412.79</v>
      </c>
      <c r="E1451" s="79">
        <v>47743.31</v>
      </c>
      <c r="F1451" s="79">
        <v>48781.55</v>
      </c>
      <c r="G1451" s="79">
        <v>60449.36</v>
      </c>
      <c r="H1451" s="79">
        <v>67520</v>
      </c>
      <c r="I1451" s="248">
        <v>187140</v>
      </c>
      <c r="J1451" s="248">
        <v>103244</v>
      </c>
      <c r="K1451" s="96"/>
      <c r="L1451" s="97">
        <v>0.01</v>
      </c>
      <c r="M1451" s="97">
        <f t="shared" ref="M1451:P1451" si="1196">L1451</f>
        <v>0.01</v>
      </c>
      <c r="N1451" s="97">
        <f t="shared" si="1196"/>
        <v>0.01</v>
      </c>
      <c r="O1451" s="97">
        <f t="shared" si="1196"/>
        <v>0.01</v>
      </c>
      <c r="P1451" s="97">
        <f t="shared" si="1196"/>
        <v>0.01</v>
      </c>
      <c r="R1451" s="248">
        <f t="shared" si="1182"/>
        <v>104276.44</v>
      </c>
      <c r="S1451" s="248">
        <f t="shared" si="1162"/>
        <v>105319.2044</v>
      </c>
      <c r="T1451" s="248">
        <f t="shared" si="1163"/>
        <v>106372.396444</v>
      </c>
      <c r="U1451" s="248">
        <f t="shared" si="1164"/>
        <v>107436.12040843999</v>
      </c>
      <c r="V1451" s="248">
        <f t="shared" si="1165"/>
        <v>108510.4816125244</v>
      </c>
    </row>
    <row r="1452" spans="2:22" ht="15" x14ac:dyDescent="0.25">
      <c r="B1452" s="77" t="s">
        <v>1397</v>
      </c>
      <c r="C1452" s="77" t="s">
        <v>316</v>
      </c>
      <c r="D1452" s="79">
        <v>848.9</v>
      </c>
      <c r="E1452" s="79">
        <v>9090.83</v>
      </c>
      <c r="F1452" s="79">
        <v>16272</v>
      </c>
      <c r="G1452" s="79">
        <v>576</v>
      </c>
      <c r="H1452" s="79">
        <v>9220</v>
      </c>
      <c r="I1452" s="248">
        <v>567</v>
      </c>
      <c r="J1452" s="248">
        <v>9072</v>
      </c>
      <c r="K1452" s="96"/>
      <c r="L1452" s="97">
        <v>0.01</v>
      </c>
      <c r="M1452" s="97">
        <f t="shared" ref="M1452:P1452" si="1197">L1452</f>
        <v>0.01</v>
      </c>
      <c r="N1452" s="97">
        <f t="shared" si="1197"/>
        <v>0.01</v>
      </c>
      <c r="O1452" s="97">
        <f t="shared" si="1197"/>
        <v>0.01</v>
      </c>
      <c r="P1452" s="97">
        <f t="shared" si="1197"/>
        <v>0.01</v>
      </c>
      <c r="R1452" s="248">
        <f t="shared" si="1182"/>
        <v>9162.7199999999993</v>
      </c>
      <c r="S1452" s="248">
        <f t="shared" si="1162"/>
        <v>9254.3472000000002</v>
      </c>
      <c r="T1452" s="248">
        <f t="shared" si="1163"/>
        <v>9346.8906719999995</v>
      </c>
      <c r="U1452" s="248">
        <f t="shared" si="1164"/>
        <v>9440.3595787199993</v>
      </c>
      <c r="V1452" s="248">
        <f t="shared" si="1165"/>
        <v>9534.7631745071994</v>
      </c>
    </row>
    <row r="1453" spans="2:22" ht="15" x14ac:dyDescent="0.25">
      <c r="B1453" s="77" t="s">
        <v>1398</v>
      </c>
      <c r="C1453" s="77" t="s">
        <v>2026</v>
      </c>
      <c r="D1453" s="79">
        <v>75387.17</v>
      </c>
      <c r="E1453" s="79">
        <v>76100.66</v>
      </c>
      <c r="F1453" s="79">
        <v>79476.81</v>
      </c>
      <c r="G1453" s="79">
        <v>89669.29</v>
      </c>
      <c r="H1453" s="79">
        <v>80660</v>
      </c>
      <c r="I1453" s="248">
        <v>95964</v>
      </c>
      <c r="J1453" s="248">
        <v>93379</v>
      </c>
      <c r="K1453" s="96"/>
      <c r="L1453" s="97">
        <v>0.01</v>
      </c>
      <c r="M1453" s="97">
        <f t="shared" ref="M1453:P1453" si="1198">L1453</f>
        <v>0.01</v>
      </c>
      <c r="N1453" s="97">
        <f t="shared" si="1198"/>
        <v>0.01</v>
      </c>
      <c r="O1453" s="97">
        <f t="shared" si="1198"/>
        <v>0.01</v>
      </c>
      <c r="P1453" s="97">
        <f t="shared" si="1198"/>
        <v>0.01</v>
      </c>
      <c r="R1453" s="248">
        <f t="shared" si="1182"/>
        <v>94312.79</v>
      </c>
      <c r="S1453" s="248">
        <f t="shared" si="1162"/>
        <v>95255.9179</v>
      </c>
      <c r="T1453" s="248">
        <f t="shared" si="1163"/>
        <v>96208.477079000004</v>
      </c>
      <c r="U1453" s="248">
        <f t="shared" si="1164"/>
        <v>97170.56184979</v>
      </c>
      <c r="V1453" s="248">
        <f t="shared" si="1165"/>
        <v>98142.267468287901</v>
      </c>
    </row>
    <row r="1454" spans="2:22" ht="15" x14ac:dyDescent="0.25">
      <c r="B1454" s="77" t="s">
        <v>1399</v>
      </c>
      <c r="C1454" s="77" t="s">
        <v>321</v>
      </c>
      <c r="D1454" s="79">
        <v>7673.4</v>
      </c>
      <c r="E1454" s="79">
        <v>8278.2099999999991</v>
      </c>
      <c r="F1454" s="79">
        <v>9730.0300000000007</v>
      </c>
      <c r="G1454" s="79">
        <v>9615.61</v>
      </c>
      <c r="H1454" s="79">
        <v>9760</v>
      </c>
      <c r="I1454" s="248">
        <v>11024</v>
      </c>
      <c r="J1454" s="248">
        <v>11369</v>
      </c>
      <c r="K1454" s="96"/>
      <c r="L1454" s="97">
        <v>0.01</v>
      </c>
      <c r="M1454" s="97">
        <f t="shared" ref="M1454:P1454" si="1199">L1454</f>
        <v>0.01</v>
      </c>
      <c r="N1454" s="97">
        <f t="shared" si="1199"/>
        <v>0.01</v>
      </c>
      <c r="O1454" s="97">
        <f t="shared" si="1199"/>
        <v>0.01</v>
      </c>
      <c r="P1454" s="97">
        <f t="shared" si="1199"/>
        <v>0.01</v>
      </c>
      <c r="R1454" s="248">
        <f t="shared" si="1182"/>
        <v>11482.69</v>
      </c>
      <c r="S1454" s="248">
        <f t="shared" si="1162"/>
        <v>11597.516900000001</v>
      </c>
      <c r="T1454" s="248">
        <f t="shared" si="1163"/>
        <v>11713.492069</v>
      </c>
      <c r="U1454" s="248">
        <f t="shared" si="1164"/>
        <v>11830.626989689999</v>
      </c>
      <c r="V1454" s="248">
        <f t="shared" si="1165"/>
        <v>11948.9332595869</v>
      </c>
    </row>
    <row r="1455" spans="2:22" ht="15" x14ac:dyDescent="0.25">
      <c r="B1455" s="77" t="s">
        <v>1400</v>
      </c>
      <c r="C1455" s="77" t="s">
        <v>323</v>
      </c>
      <c r="D1455" s="79">
        <v>216</v>
      </c>
      <c r="E1455" s="79">
        <v>128</v>
      </c>
      <c r="F1455" s="79">
        <v>32</v>
      </c>
      <c r="G1455" s="79">
        <v>48</v>
      </c>
      <c r="H1455" s="79">
        <v>0</v>
      </c>
      <c r="I1455" s="248">
        <v>24</v>
      </c>
      <c r="J1455" s="248">
        <v>0</v>
      </c>
      <c r="K1455" s="96"/>
      <c r="L1455" s="97">
        <v>0.01</v>
      </c>
      <c r="M1455" s="97">
        <f t="shared" ref="M1455:P1455" si="1200">L1455</f>
        <v>0.01</v>
      </c>
      <c r="N1455" s="97">
        <f t="shared" si="1200"/>
        <v>0.01</v>
      </c>
      <c r="O1455" s="97">
        <f t="shared" si="1200"/>
        <v>0.01</v>
      </c>
      <c r="P1455" s="97">
        <f t="shared" si="1200"/>
        <v>0.01</v>
      </c>
      <c r="R1455" s="248">
        <f t="shared" si="1182"/>
        <v>0</v>
      </c>
      <c r="S1455" s="248">
        <f t="shared" si="1162"/>
        <v>0</v>
      </c>
      <c r="T1455" s="248">
        <f t="shared" si="1163"/>
        <v>0</v>
      </c>
      <c r="U1455" s="248">
        <f t="shared" si="1164"/>
        <v>0</v>
      </c>
      <c r="V1455" s="248">
        <f t="shared" si="1165"/>
        <v>0</v>
      </c>
    </row>
    <row r="1456" spans="2:22" ht="15" x14ac:dyDescent="0.25">
      <c r="B1456" s="77" t="s">
        <v>1401</v>
      </c>
      <c r="C1456" s="77" t="s">
        <v>325</v>
      </c>
      <c r="D1456" s="79">
        <v>46250</v>
      </c>
      <c r="E1456" s="79">
        <v>45750</v>
      </c>
      <c r="F1456" s="79">
        <v>42250</v>
      </c>
      <c r="G1456" s="79">
        <v>42750</v>
      </c>
      <c r="H1456" s="79">
        <v>44000</v>
      </c>
      <c r="I1456" s="248">
        <v>42750</v>
      </c>
      <c r="J1456" s="248">
        <v>46500</v>
      </c>
      <c r="K1456" s="96"/>
      <c r="L1456" s="97">
        <v>0.01</v>
      </c>
      <c r="M1456" s="97">
        <f t="shared" ref="M1456:P1456" si="1201">L1456</f>
        <v>0.01</v>
      </c>
      <c r="N1456" s="97">
        <f t="shared" si="1201"/>
        <v>0.01</v>
      </c>
      <c r="O1456" s="97">
        <f t="shared" si="1201"/>
        <v>0.01</v>
      </c>
      <c r="P1456" s="97">
        <f t="shared" si="1201"/>
        <v>0.01</v>
      </c>
      <c r="R1456" s="248">
        <f t="shared" si="1182"/>
        <v>46965</v>
      </c>
      <c r="S1456" s="248">
        <f t="shared" si="1162"/>
        <v>47434.65</v>
      </c>
      <c r="T1456" s="248">
        <f t="shared" si="1163"/>
        <v>47908.996500000001</v>
      </c>
      <c r="U1456" s="248">
        <f t="shared" si="1164"/>
        <v>48388.086465</v>
      </c>
      <c r="V1456" s="248">
        <f t="shared" si="1165"/>
        <v>48871.967329650004</v>
      </c>
    </row>
    <row r="1457" spans="1:22" ht="15" x14ac:dyDescent="0.25">
      <c r="B1457" s="77" t="s">
        <v>1402</v>
      </c>
      <c r="C1457" s="77" t="s">
        <v>327</v>
      </c>
      <c r="D1457" s="79">
        <v>26803.38</v>
      </c>
      <c r="E1457" s="79">
        <v>26566.41</v>
      </c>
      <c r="F1457" s="79">
        <v>12228.34</v>
      </c>
      <c r="G1457" s="79">
        <v>6583.27</v>
      </c>
      <c r="H1457" s="79">
        <v>5470</v>
      </c>
      <c r="I1457" s="248">
        <v>8776</v>
      </c>
      <c r="J1457" s="248">
        <v>11880</v>
      </c>
      <c r="K1457" s="96"/>
      <c r="L1457" s="97">
        <v>0.01</v>
      </c>
      <c r="M1457" s="97">
        <f t="shared" ref="M1457:P1457" si="1202">L1457</f>
        <v>0.01</v>
      </c>
      <c r="N1457" s="97">
        <f t="shared" si="1202"/>
        <v>0.01</v>
      </c>
      <c r="O1457" s="97">
        <f t="shared" si="1202"/>
        <v>0.01</v>
      </c>
      <c r="P1457" s="97">
        <f t="shared" si="1202"/>
        <v>0.01</v>
      </c>
      <c r="R1457" s="248">
        <f t="shared" si="1182"/>
        <v>11998.8</v>
      </c>
      <c r="S1457" s="248">
        <f t="shared" si="1162"/>
        <v>12118.787999999999</v>
      </c>
      <c r="T1457" s="248">
        <f t="shared" si="1163"/>
        <v>12239.975879999998</v>
      </c>
      <c r="U1457" s="248">
        <f t="shared" si="1164"/>
        <v>12362.375638799998</v>
      </c>
      <c r="V1457" s="248">
        <f t="shared" si="1165"/>
        <v>12485.999395187999</v>
      </c>
    </row>
    <row r="1458" spans="1:22" x14ac:dyDescent="0.2">
      <c r="A1458" s="350" t="s">
        <v>2027</v>
      </c>
      <c r="B1458" s="350"/>
      <c r="C1458" s="350"/>
      <c r="D1458" s="102">
        <f t="shared" ref="D1458:J1458" si="1203">SUM(D1433:D1457)</f>
        <v>6662414.040000001</v>
      </c>
      <c r="E1458" s="102">
        <f t="shared" si="1203"/>
        <v>6671973.6500000004</v>
      </c>
      <c r="F1458" s="102">
        <f t="shared" si="1203"/>
        <v>7175694.9899999993</v>
      </c>
      <c r="G1458" s="102">
        <f t="shared" si="1203"/>
        <v>8146266.5100000016</v>
      </c>
      <c r="H1458" s="102">
        <f t="shared" si="1203"/>
        <v>8064320</v>
      </c>
      <c r="I1458" s="102">
        <f t="shared" si="1203"/>
        <v>8353525</v>
      </c>
      <c r="J1458" s="102">
        <f t="shared" si="1203"/>
        <v>8706940</v>
      </c>
      <c r="K1458" s="96"/>
      <c r="L1458" s="97"/>
      <c r="M1458" s="97"/>
      <c r="N1458" s="97"/>
      <c r="O1458" s="97"/>
      <c r="P1458" s="97"/>
      <c r="R1458" s="102">
        <f t="shared" ref="R1458:V1458" si="1204">SUM(R1433:R1457)</f>
        <v>9088646.8399999999</v>
      </c>
      <c r="S1458" s="102">
        <f t="shared" si="1204"/>
        <v>9489015.0463999994</v>
      </c>
      <c r="T1458" s="102">
        <f t="shared" si="1204"/>
        <v>9908973.2114840019</v>
      </c>
      <c r="U1458" s="102">
        <f t="shared" si="1204"/>
        <v>10349496.307664242</v>
      </c>
      <c r="V1458" s="102">
        <f t="shared" si="1204"/>
        <v>10811608.005898245</v>
      </c>
    </row>
    <row r="1459" spans="1:22" ht="15" x14ac:dyDescent="0.25">
      <c r="A1459" s="348" t="s">
        <v>2020</v>
      </c>
      <c r="B1459" s="348"/>
      <c r="C1459" s="348"/>
      <c r="I1459" s="248"/>
      <c r="J1459" s="248"/>
      <c r="K1459" s="96"/>
      <c r="L1459" s="97"/>
      <c r="M1459" s="97"/>
      <c r="N1459" s="97"/>
      <c r="O1459" s="97"/>
      <c r="P1459" s="97"/>
      <c r="R1459" s="248"/>
      <c r="S1459" s="248"/>
      <c r="T1459" s="248"/>
      <c r="U1459" s="248"/>
      <c r="V1459" s="248"/>
    </row>
    <row r="1460" spans="1:22" ht="15" x14ac:dyDescent="0.25">
      <c r="B1460" s="77" t="s">
        <v>2305</v>
      </c>
      <c r="C1460" s="77" t="s">
        <v>1884</v>
      </c>
      <c r="D1460" s="79">
        <v>0</v>
      </c>
      <c r="E1460" s="79">
        <v>0</v>
      </c>
      <c r="F1460" s="79">
        <v>15450.06</v>
      </c>
      <c r="G1460" s="79">
        <v>0</v>
      </c>
      <c r="H1460" s="79">
        <v>0</v>
      </c>
      <c r="I1460" s="248"/>
      <c r="J1460" s="248"/>
      <c r="K1460" s="96"/>
      <c r="L1460" s="97"/>
      <c r="M1460" s="97"/>
      <c r="N1460" s="97"/>
      <c r="O1460" s="97"/>
      <c r="P1460" s="97"/>
      <c r="R1460" s="248"/>
      <c r="S1460" s="248"/>
      <c r="T1460" s="248"/>
      <c r="U1460" s="248"/>
      <c r="V1460" s="248"/>
    </row>
    <row r="1461" spans="1:22" ht="15" x14ac:dyDescent="0.25">
      <c r="B1461" s="77" t="s">
        <v>1403</v>
      </c>
      <c r="C1461" s="77" t="s">
        <v>262</v>
      </c>
      <c r="D1461" s="79">
        <v>93.32</v>
      </c>
      <c r="E1461" s="79">
        <v>0</v>
      </c>
      <c r="F1461" s="79">
        <v>0</v>
      </c>
      <c r="G1461" s="79">
        <v>165</v>
      </c>
      <c r="H1461" s="79">
        <v>0</v>
      </c>
      <c r="I1461" s="248"/>
      <c r="J1461" s="248"/>
      <c r="K1461" s="96"/>
      <c r="L1461" s="97">
        <v>0.01</v>
      </c>
      <c r="M1461" s="97">
        <f t="shared" ref="M1461:P1461" si="1205">L1461</f>
        <v>0.01</v>
      </c>
      <c r="N1461" s="97">
        <f t="shared" si="1205"/>
        <v>0.01</v>
      </c>
      <c r="O1461" s="97">
        <f t="shared" si="1205"/>
        <v>0.01</v>
      </c>
      <c r="P1461" s="97">
        <f t="shared" si="1205"/>
        <v>0.01</v>
      </c>
      <c r="R1461" s="248">
        <f t="shared" ref="R1461:R1473" si="1206">J1461*(1+L1461)</f>
        <v>0</v>
      </c>
      <c r="S1461" s="248">
        <f t="shared" si="1162"/>
        <v>0</v>
      </c>
      <c r="T1461" s="248">
        <f t="shared" si="1163"/>
        <v>0</v>
      </c>
      <c r="U1461" s="248">
        <f t="shared" si="1164"/>
        <v>0</v>
      </c>
      <c r="V1461" s="248">
        <f t="shared" si="1165"/>
        <v>0</v>
      </c>
    </row>
    <row r="1462" spans="1:22" ht="15" x14ac:dyDescent="0.25">
      <c r="B1462" s="77" t="s">
        <v>1404</v>
      </c>
      <c r="C1462" s="77" t="s">
        <v>787</v>
      </c>
      <c r="D1462" s="79">
        <v>1483.32</v>
      </c>
      <c r="E1462" s="79">
        <v>695.76</v>
      </c>
      <c r="F1462" s="79">
        <v>1109.03</v>
      </c>
      <c r="G1462" s="79">
        <v>731.04</v>
      </c>
      <c r="H1462" s="79">
        <v>2800</v>
      </c>
      <c r="I1462" s="248">
        <v>3000</v>
      </c>
      <c r="J1462" s="248">
        <v>3500</v>
      </c>
      <c r="K1462" s="96"/>
      <c r="L1462" s="97">
        <v>0.01</v>
      </c>
      <c r="M1462" s="97">
        <f t="shared" ref="M1462:P1462" si="1207">L1462</f>
        <v>0.01</v>
      </c>
      <c r="N1462" s="97">
        <f t="shared" si="1207"/>
        <v>0.01</v>
      </c>
      <c r="O1462" s="97">
        <f t="shared" si="1207"/>
        <v>0.01</v>
      </c>
      <c r="P1462" s="97">
        <f t="shared" si="1207"/>
        <v>0.01</v>
      </c>
      <c r="R1462" s="248">
        <f t="shared" si="1206"/>
        <v>3535</v>
      </c>
      <c r="S1462" s="248">
        <f t="shared" si="1162"/>
        <v>3570.35</v>
      </c>
      <c r="T1462" s="248">
        <f t="shared" si="1163"/>
        <v>3606.0535</v>
      </c>
      <c r="U1462" s="248">
        <f t="shared" si="1164"/>
        <v>3642.1140350000001</v>
      </c>
      <c r="V1462" s="248">
        <f t="shared" si="1165"/>
        <v>3678.5351753499999</v>
      </c>
    </row>
    <row r="1463" spans="1:22" ht="15" x14ac:dyDescent="0.25">
      <c r="B1463" s="77" t="s">
        <v>1405</v>
      </c>
      <c r="C1463" s="77" t="s">
        <v>420</v>
      </c>
      <c r="D1463" s="79">
        <v>91938.4</v>
      </c>
      <c r="E1463" s="79">
        <v>126009.72</v>
      </c>
      <c r="F1463" s="79">
        <v>94539.21</v>
      </c>
      <c r="G1463" s="79">
        <v>95304.05</v>
      </c>
      <c r="H1463" s="79">
        <v>54770</v>
      </c>
      <c r="I1463" s="248">
        <v>51470</v>
      </c>
      <c r="J1463" s="248">
        <v>54770</v>
      </c>
      <c r="K1463" s="96"/>
      <c r="L1463" s="97">
        <v>0.01</v>
      </c>
      <c r="M1463" s="97">
        <f t="shared" ref="M1463:P1463" si="1208">L1463</f>
        <v>0.01</v>
      </c>
      <c r="N1463" s="97">
        <f t="shared" si="1208"/>
        <v>0.01</v>
      </c>
      <c r="O1463" s="97">
        <f t="shared" si="1208"/>
        <v>0.01</v>
      </c>
      <c r="P1463" s="97">
        <f t="shared" si="1208"/>
        <v>0.01</v>
      </c>
      <c r="R1463" s="248">
        <f t="shared" si="1206"/>
        <v>55317.7</v>
      </c>
      <c r="S1463" s="248">
        <f t="shared" si="1162"/>
        <v>55870.877</v>
      </c>
      <c r="T1463" s="248">
        <f t="shared" si="1163"/>
        <v>56429.585769999998</v>
      </c>
      <c r="U1463" s="248">
        <f t="shared" si="1164"/>
        <v>56993.881627700001</v>
      </c>
      <c r="V1463" s="248">
        <f t="shared" si="1165"/>
        <v>57563.820443976998</v>
      </c>
    </row>
    <row r="1464" spans="1:22" ht="15" x14ac:dyDescent="0.25">
      <c r="B1464" s="77" t="s">
        <v>2306</v>
      </c>
      <c r="C1464" s="77" t="s">
        <v>2208</v>
      </c>
      <c r="D1464" s="79">
        <v>0</v>
      </c>
      <c r="E1464" s="79">
        <v>0</v>
      </c>
      <c r="F1464" s="79">
        <v>0</v>
      </c>
      <c r="G1464" s="79">
        <v>0</v>
      </c>
      <c r="H1464" s="79">
        <v>40000</v>
      </c>
      <c r="I1464" s="248">
        <v>35000</v>
      </c>
      <c r="J1464" s="248">
        <v>40000</v>
      </c>
      <c r="K1464" s="96"/>
      <c r="L1464" s="97">
        <v>0.01</v>
      </c>
      <c r="M1464" s="97">
        <f t="shared" ref="M1464:P1464" si="1209">L1464</f>
        <v>0.01</v>
      </c>
      <c r="N1464" s="97">
        <f t="shared" si="1209"/>
        <v>0.01</v>
      </c>
      <c r="O1464" s="97">
        <f t="shared" si="1209"/>
        <v>0.01</v>
      </c>
      <c r="P1464" s="97">
        <f t="shared" si="1209"/>
        <v>0.01</v>
      </c>
      <c r="R1464" s="248">
        <f t="shared" si="1206"/>
        <v>40400</v>
      </c>
      <c r="S1464" s="248">
        <f t="shared" si="1162"/>
        <v>40804</v>
      </c>
      <c r="T1464" s="248">
        <f t="shared" si="1163"/>
        <v>41212.04</v>
      </c>
      <c r="U1464" s="248">
        <f t="shared" si="1164"/>
        <v>41624.160400000001</v>
      </c>
      <c r="V1464" s="248">
        <f t="shared" si="1165"/>
        <v>42040.402004000003</v>
      </c>
    </row>
    <row r="1465" spans="1:22" ht="15" x14ac:dyDescent="0.25">
      <c r="B1465" s="77" t="s">
        <v>1406</v>
      </c>
      <c r="C1465" s="77" t="s">
        <v>422</v>
      </c>
      <c r="D1465" s="79">
        <v>48471.71</v>
      </c>
      <c r="E1465" s="79">
        <v>36282.31</v>
      </c>
      <c r="F1465" s="79">
        <v>46089.17</v>
      </c>
      <c r="G1465" s="79">
        <v>83753.64</v>
      </c>
      <c r="H1465" s="79">
        <v>57700</v>
      </c>
      <c r="I1465" s="248">
        <v>81780</v>
      </c>
      <c r="J1465" s="248">
        <v>57700</v>
      </c>
      <c r="K1465" s="96"/>
      <c r="L1465" s="97">
        <v>0.02</v>
      </c>
      <c r="M1465" s="97">
        <f t="shared" ref="M1465:P1465" si="1210">L1465</f>
        <v>0.02</v>
      </c>
      <c r="N1465" s="97">
        <f t="shared" si="1210"/>
        <v>0.02</v>
      </c>
      <c r="O1465" s="97">
        <f t="shared" si="1210"/>
        <v>0.02</v>
      </c>
      <c r="P1465" s="97">
        <f t="shared" si="1210"/>
        <v>0.02</v>
      </c>
      <c r="R1465" s="248">
        <f t="shared" si="1206"/>
        <v>58854</v>
      </c>
      <c r="S1465" s="248">
        <f t="shared" si="1162"/>
        <v>60031.08</v>
      </c>
      <c r="T1465" s="248">
        <f t="shared" si="1163"/>
        <v>61231.7016</v>
      </c>
      <c r="U1465" s="248">
        <f t="shared" si="1164"/>
        <v>62456.335632000002</v>
      </c>
      <c r="V1465" s="248">
        <f t="shared" si="1165"/>
        <v>63705.46234464</v>
      </c>
    </row>
    <row r="1466" spans="1:22" ht="15" x14ac:dyDescent="0.25">
      <c r="B1466" s="77" t="s">
        <v>1407</v>
      </c>
      <c r="C1466" s="77" t="s">
        <v>330</v>
      </c>
      <c r="D1466" s="79">
        <v>45901.72</v>
      </c>
      <c r="E1466" s="79">
        <v>122767.32</v>
      </c>
      <c r="F1466" s="79">
        <v>96758.97</v>
      </c>
      <c r="G1466" s="79">
        <v>93350.74</v>
      </c>
      <c r="H1466" s="79">
        <v>127030</v>
      </c>
      <c r="I1466" s="248">
        <v>100000</v>
      </c>
      <c r="J1466" s="248">
        <v>87030</v>
      </c>
      <c r="K1466" s="96"/>
      <c r="L1466" s="97">
        <v>0.01</v>
      </c>
      <c r="M1466" s="97">
        <f t="shared" ref="M1466:P1466" si="1211">L1466</f>
        <v>0.01</v>
      </c>
      <c r="N1466" s="97">
        <f t="shared" si="1211"/>
        <v>0.01</v>
      </c>
      <c r="O1466" s="97">
        <f t="shared" si="1211"/>
        <v>0.01</v>
      </c>
      <c r="P1466" s="97">
        <f t="shared" si="1211"/>
        <v>0.01</v>
      </c>
      <c r="R1466" s="248">
        <f t="shared" si="1206"/>
        <v>87900.3</v>
      </c>
      <c r="S1466" s="248">
        <f t="shared" si="1162"/>
        <v>88779.303</v>
      </c>
      <c r="T1466" s="248">
        <f t="shared" si="1163"/>
        <v>89667.096030000001</v>
      </c>
      <c r="U1466" s="248">
        <f t="shared" si="1164"/>
        <v>90563.766990300006</v>
      </c>
      <c r="V1466" s="248">
        <f t="shared" si="1165"/>
        <v>91469.404660203014</v>
      </c>
    </row>
    <row r="1467" spans="1:22" ht="15" x14ac:dyDescent="0.25">
      <c r="B1467" s="77" t="s">
        <v>1408</v>
      </c>
      <c r="C1467" s="77" t="s">
        <v>513</v>
      </c>
      <c r="D1467" s="79">
        <v>25.89</v>
      </c>
      <c r="E1467" s="79">
        <v>8.6300000000000008</v>
      </c>
      <c r="F1467" s="79">
        <v>0</v>
      </c>
      <c r="G1467" s="79">
        <v>8.02</v>
      </c>
      <c r="H1467" s="79">
        <v>100</v>
      </c>
      <c r="I1467" s="248">
        <v>0</v>
      </c>
      <c r="J1467" s="248">
        <v>100</v>
      </c>
      <c r="K1467" s="96"/>
      <c r="L1467" s="97">
        <v>0.01</v>
      </c>
      <c r="M1467" s="97">
        <f t="shared" ref="M1467:P1467" si="1212">L1467</f>
        <v>0.01</v>
      </c>
      <c r="N1467" s="97">
        <f t="shared" si="1212"/>
        <v>0.01</v>
      </c>
      <c r="O1467" s="97">
        <f t="shared" si="1212"/>
        <v>0.01</v>
      </c>
      <c r="P1467" s="97">
        <f t="shared" si="1212"/>
        <v>0.01</v>
      </c>
      <c r="R1467" s="248">
        <f t="shared" si="1206"/>
        <v>101</v>
      </c>
      <c r="S1467" s="248">
        <f t="shared" si="1162"/>
        <v>102.01</v>
      </c>
      <c r="T1467" s="248">
        <f t="shared" si="1163"/>
        <v>103.0301</v>
      </c>
      <c r="U1467" s="248">
        <f t="shared" si="1164"/>
        <v>104.060401</v>
      </c>
      <c r="V1467" s="248">
        <f t="shared" si="1165"/>
        <v>105.10100500999999</v>
      </c>
    </row>
    <row r="1468" spans="1:22" ht="15" x14ac:dyDescent="0.25">
      <c r="B1468" s="77" t="s">
        <v>1409</v>
      </c>
      <c r="C1468" s="77" t="s">
        <v>696</v>
      </c>
      <c r="D1468" s="79">
        <v>3719.49</v>
      </c>
      <c r="E1468" s="79">
        <v>5683.15</v>
      </c>
      <c r="F1468" s="79">
        <v>7637.8</v>
      </c>
      <c r="G1468" s="79">
        <v>11091.91</v>
      </c>
      <c r="H1468" s="79">
        <v>800</v>
      </c>
      <c r="I1468" s="248">
        <v>10000</v>
      </c>
      <c r="J1468" s="248">
        <v>4000</v>
      </c>
      <c r="K1468" s="96"/>
      <c r="L1468" s="97">
        <v>0.01</v>
      </c>
      <c r="M1468" s="97">
        <f t="shared" ref="M1468:P1468" si="1213">L1468</f>
        <v>0.01</v>
      </c>
      <c r="N1468" s="97">
        <f t="shared" si="1213"/>
        <v>0.01</v>
      </c>
      <c r="O1468" s="97">
        <f t="shared" si="1213"/>
        <v>0.01</v>
      </c>
      <c r="P1468" s="97">
        <f t="shared" si="1213"/>
        <v>0.01</v>
      </c>
      <c r="R1468" s="248">
        <f t="shared" si="1206"/>
        <v>4040</v>
      </c>
      <c r="S1468" s="248">
        <f t="shared" si="1162"/>
        <v>4080.4</v>
      </c>
      <c r="T1468" s="248">
        <f t="shared" si="1163"/>
        <v>4121.2039999999997</v>
      </c>
      <c r="U1468" s="248">
        <f t="shared" si="1164"/>
        <v>4162.4160400000001</v>
      </c>
      <c r="V1468" s="248">
        <f t="shared" si="1165"/>
        <v>4204.0402003999998</v>
      </c>
    </row>
    <row r="1469" spans="1:22" ht="15" x14ac:dyDescent="0.25">
      <c r="B1469" s="77" t="s">
        <v>1410</v>
      </c>
      <c r="C1469" s="77" t="s">
        <v>264</v>
      </c>
      <c r="D1469" s="79">
        <v>59.99</v>
      </c>
      <c r="E1469" s="79">
        <v>4874.8999999999996</v>
      </c>
      <c r="F1469" s="79">
        <v>5234.8999999999996</v>
      </c>
      <c r="G1469" s="79">
        <v>8242.31</v>
      </c>
      <c r="H1469" s="79">
        <v>6000</v>
      </c>
      <c r="I1469" s="248">
        <v>4500</v>
      </c>
      <c r="J1469" s="248">
        <v>6000</v>
      </c>
      <c r="K1469" s="96"/>
      <c r="L1469" s="97">
        <v>0.01</v>
      </c>
      <c r="M1469" s="97">
        <f t="shared" ref="M1469:P1469" si="1214">L1469</f>
        <v>0.01</v>
      </c>
      <c r="N1469" s="97">
        <f t="shared" si="1214"/>
        <v>0.01</v>
      </c>
      <c r="O1469" s="97">
        <f t="shared" si="1214"/>
        <v>0.01</v>
      </c>
      <c r="P1469" s="97">
        <f t="shared" si="1214"/>
        <v>0.01</v>
      </c>
      <c r="R1469" s="248">
        <f t="shared" si="1206"/>
        <v>6060</v>
      </c>
      <c r="S1469" s="248">
        <f t="shared" si="1162"/>
        <v>6120.6</v>
      </c>
      <c r="T1469" s="248">
        <f t="shared" si="1163"/>
        <v>6181.8060000000005</v>
      </c>
      <c r="U1469" s="248">
        <f t="shared" si="1164"/>
        <v>6243.624060000001</v>
      </c>
      <c r="V1469" s="248">
        <f t="shared" si="1165"/>
        <v>6306.060300600001</v>
      </c>
    </row>
    <row r="1470" spans="1:22" ht="15" x14ac:dyDescent="0.25">
      <c r="B1470" s="77" t="s">
        <v>1411</v>
      </c>
      <c r="C1470" s="77" t="s">
        <v>1412</v>
      </c>
      <c r="D1470" s="79">
        <v>88618.33</v>
      </c>
      <c r="E1470" s="79">
        <v>76989.27</v>
      </c>
      <c r="F1470" s="79">
        <v>94486.27</v>
      </c>
      <c r="G1470" s="79">
        <v>101685.16</v>
      </c>
      <c r="H1470" s="79">
        <v>157280</v>
      </c>
      <c r="I1470" s="248">
        <v>157280</v>
      </c>
      <c r="J1470" s="248">
        <v>157280</v>
      </c>
      <c r="K1470" s="96"/>
      <c r="L1470" s="97">
        <v>0.01</v>
      </c>
      <c r="M1470" s="97">
        <f t="shared" ref="M1470:P1470" si="1215">L1470</f>
        <v>0.01</v>
      </c>
      <c r="N1470" s="97">
        <f t="shared" si="1215"/>
        <v>0.01</v>
      </c>
      <c r="O1470" s="97">
        <f t="shared" si="1215"/>
        <v>0.01</v>
      </c>
      <c r="P1470" s="97">
        <f t="shared" si="1215"/>
        <v>0.01</v>
      </c>
      <c r="R1470" s="248">
        <f t="shared" si="1206"/>
        <v>158852.79999999999</v>
      </c>
      <c r="S1470" s="248">
        <f t="shared" si="1162"/>
        <v>160441.32799999998</v>
      </c>
      <c r="T1470" s="248">
        <f t="shared" si="1163"/>
        <v>162045.74127999999</v>
      </c>
      <c r="U1470" s="248">
        <f t="shared" si="1164"/>
        <v>163666.19869279998</v>
      </c>
      <c r="V1470" s="248">
        <f t="shared" si="1165"/>
        <v>165302.86067972798</v>
      </c>
    </row>
    <row r="1471" spans="1:22" ht="15" x14ac:dyDescent="0.25">
      <c r="B1471" s="77" t="s">
        <v>1413</v>
      </c>
      <c r="C1471" s="77" t="s">
        <v>373</v>
      </c>
      <c r="D1471" s="79">
        <v>349.62</v>
      </c>
      <c r="E1471" s="79">
        <v>2706.6</v>
      </c>
      <c r="F1471" s="79">
        <v>1863.3</v>
      </c>
      <c r="G1471" s="79">
        <v>995.7</v>
      </c>
      <c r="H1471" s="79">
        <v>1800</v>
      </c>
      <c r="I1471" s="248">
        <v>1000</v>
      </c>
      <c r="J1471" s="248">
        <v>1800</v>
      </c>
      <c r="K1471" s="96"/>
      <c r="L1471" s="97">
        <v>0.01</v>
      </c>
      <c r="M1471" s="97">
        <f t="shared" ref="M1471:P1471" si="1216">L1471</f>
        <v>0.01</v>
      </c>
      <c r="N1471" s="97">
        <f t="shared" si="1216"/>
        <v>0.01</v>
      </c>
      <c r="O1471" s="97">
        <f t="shared" si="1216"/>
        <v>0.01</v>
      </c>
      <c r="P1471" s="97">
        <f t="shared" si="1216"/>
        <v>0.01</v>
      </c>
      <c r="R1471" s="248">
        <f t="shared" si="1206"/>
        <v>1818</v>
      </c>
      <c r="S1471" s="248">
        <f t="shared" si="1162"/>
        <v>1836.18</v>
      </c>
      <c r="T1471" s="248">
        <f t="shared" si="1163"/>
        <v>1854.5418000000002</v>
      </c>
      <c r="U1471" s="248">
        <f t="shared" si="1164"/>
        <v>1873.0872180000001</v>
      </c>
      <c r="V1471" s="248">
        <f t="shared" si="1165"/>
        <v>1891.8180901800001</v>
      </c>
    </row>
    <row r="1472" spans="1:22" ht="15" x14ac:dyDescent="0.25">
      <c r="B1472" s="77" t="s">
        <v>1414</v>
      </c>
      <c r="C1472" s="77" t="s">
        <v>425</v>
      </c>
      <c r="D1472" s="79">
        <v>679.99</v>
      </c>
      <c r="E1472" s="79">
        <v>-679.99</v>
      </c>
      <c r="F1472" s="79">
        <v>0</v>
      </c>
      <c r="G1472" s="79">
        <v>0</v>
      </c>
      <c r="H1472" s="79">
        <v>5300</v>
      </c>
      <c r="I1472" s="248">
        <v>5300</v>
      </c>
      <c r="J1472" s="248">
        <v>5300</v>
      </c>
      <c r="L1472" s="97">
        <v>0.01</v>
      </c>
      <c r="M1472" s="97">
        <f t="shared" ref="M1472:P1472" si="1217">L1472</f>
        <v>0.01</v>
      </c>
      <c r="N1472" s="97">
        <f t="shared" si="1217"/>
        <v>0.01</v>
      </c>
      <c r="O1472" s="97">
        <f t="shared" si="1217"/>
        <v>0.01</v>
      </c>
      <c r="P1472" s="97">
        <f t="shared" si="1217"/>
        <v>0.01</v>
      </c>
      <c r="R1472" s="248">
        <f t="shared" si="1206"/>
        <v>5353</v>
      </c>
      <c r="S1472" s="248">
        <f t="shared" si="1162"/>
        <v>5406.53</v>
      </c>
      <c r="T1472" s="248">
        <f t="shared" si="1163"/>
        <v>5460.5953</v>
      </c>
      <c r="U1472" s="248">
        <f t="shared" si="1164"/>
        <v>5515.2012530000002</v>
      </c>
      <c r="V1472" s="248">
        <f t="shared" si="1165"/>
        <v>5570.3532655300005</v>
      </c>
    </row>
    <row r="1473" spans="1:22" ht="25.5" x14ac:dyDescent="0.25">
      <c r="B1473" s="77" t="s">
        <v>1415</v>
      </c>
      <c r="C1473" s="77" t="s">
        <v>1416</v>
      </c>
      <c r="D1473" s="79">
        <v>4397.8500000000004</v>
      </c>
      <c r="E1473" s="79">
        <v>5109.95</v>
      </c>
      <c r="F1473" s="79">
        <v>1720.55</v>
      </c>
      <c r="G1473" s="79">
        <v>4664.42</v>
      </c>
      <c r="H1473" s="79">
        <v>0</v>
      </c>
      <c r="I1473" s="248"/>
      <c r="J1473" s="248"/>
      <c r="K1473" s="96"/>
      <c r="L1473" s="97">
        <v>0.01</v>
      </c>
      <c r="M1473" s="97">
        <f t="shared" ref="M1473:P1473" si="1218">L1473</f>
        <v>0.01</v>
      </c>
      <c r="N1473" s="97">
        <f t="shared" si="1218"/>
        <v>0.01</v>
      </c>
      <c r="O1473" s="97">
        <f t="shared" si="1218"/>
        <v>0.01</v>
      </c>
      <c r="P1473" s="97">
        <f t="shared" si="1218"/>
        <v>0.01</v>
      </c>
      <c r="R1473" s="248">
        <f t="shared" si="1206"/>
        <v>0</v>
      </c>
      <c r="S1473" s="248">
        <f t="shared" si="1162"/>
        <v>0</v>
      </c>
      <c r="T1473" s="248">
        <f t="shared" si="1163"/>
        <v>0</v>
      </c>
      <c r="U1473" s="248">
        <f t="shared" si="1164"/>
        <v>0</v>
      </c>
      <c r="V1473" s="248">
        <f t="shared" si="1165"/>
        <v>0</v>
      </c>
    </row>
    <row r="1474" spans="1:22" x14ac:dyDescent="0.2">
      <c r="A1474" s="350" t="s">
        <v>2021</v>
      </c>
      <c r="B1474" s="350"/>
      <c r="C1474" s="350"/>
      <c r="D1474" s="102">
        <f t="shared" ref="D1474:J1474" si="1219">SUM(D1460:D1473)</f>
        <v>285739.62999999995</v>
      </c>
      <c r="E1474" s="102">
        <f t="shared" si="1219"/>
        <v>380447.62000000005</v>
      </c>
      <c r="F1474" s="102">
        <f t="shared" si="1219"/>
        <v>364889.26</v>
      </c>
      <c r="G1474" s="102">
        <f t="shared" si="1219"/>
        <v>399991.99</v>
      </c>
      <c r="H1474" s="102">
        <f t="shared" si="1219"/>
        <v>453580</v>
      </c>
      <c r="I1474" s="102">
        <f t="shared" si="1219"/>
        <v>449330</v>
      </c>
      <c r="J1474" s="102">
        <f t="shared" si="1219"/>
        <v>417480</v>
      </c>
      <c r="K1474" s="96"/>
      <c r="L1474" s="97"/>
      <c r="M1474" s="97"/>
      <c r="N1474" s="97"/>
      <c r="O1474" s="97"/>
      <c r="P1474" s="97"/>
      <c r="R1474" s="102">
        <f t="shared" ref="R1474:V1474" si="1220">SUM(R1460:R1473)</f>
        <v>422231.8</v>
      </c>
      <c r="S1474" s="102">
        <f t="shared" si="1220"/>
        <v>427042.658</v>
      </c>
      <c r="T1474" s="102">
        <f t="shared" si="1220"/>
        <v>431913.39537999994</v>
      </c>
      <c r="U1474" s="102">
        <f t="shared" si="1220"/>
        <v>436844.84634979995</v>
      </c>
      <c r="V1474" s="102">
        <f t="shared" si="1220"/>
        <v>441837.858169618</v>
      </c>
    </row>
    <row r="1475" spans="1:22" ht="15" x14ac:dyDescent="0.25">
      <c r="A1475" s="348" t="s">
        <v>2028</v>
      </c>
      <c r="B1475" s="348"/>
      <c r="C1475" s="348"/>
      <c r="I1475" s="248"/>
      <c r="J1475" s="248"/>
      <c r="K1475" s="96"/>
      <c r="L1475" s="97"/>
      <c r="M1475" s="97"/>
      <c r="N1475" s="97"/>
      <c r="O1475" s="97"/>
      <c r="P1475" s="97"/>
      <c r="R1475" s="248"/>
      <c r="S1475" s="248"/>
      <c r="T1475" s="248"/>
      <c r="U1475" s="248"/>
      <c r="V1475" s="248"/>
    </row>
    <row r="1476" spans="1:22" ht="15" x14ac:dyDescent="0.25">
      <c r="B1476" s="77" t="s">
        <v>1417</v>
      </c>
      <c r="C1476" s="77" t="s">
        <v>376</v>
      </c>
      <c r="D1476" s="79">
        <v>51302.46</v>
      </c>
      <c r="E1476" s="79">
        <v>32696.63</v>
      </c>
      <c r="F1476" s="79">
        <v>46265.15</v>
      </c>
      <c r="G1476" s="79">
        <v>67423.47</v>
      </c>
      <c r="H1476" s="79">
        <v>58580</v>
      </c>
      <c r="I1476" s="248">
        <v>48580</v>
      </c>
      <c r="J1476" s="248">
        <v>61980</v>
      </c>
      <c r="K1476" s="96"/>
      <c r="L1476" s="97">
        <v>0.01</v>
      </c>
      <c r="M1476" s="97">
        <f t="shared" ref="M1476:P1476" si="1221">L1476</f>
        <v>0.01</v>
      </c>
      <c r="N1476" s="97">
        <f t="shared" si="1221"/>
        <v>0.01</v>
      </c>
      <c r="O1476" s="97">
        <f t="shared" si="1221"/>
        <v>0.01</v>
      </c>
      <c r="P1476" s="97">
        <f t="shared" si="1221"/>
        <v>0.01</v>
      </c>
      <c r="R1476" s="248">
        <f>J1476*(1+L1476)</f>
        <v>62599.8</v>
      </c>
      <c r="S1476" s="248">
        <f t="shared" si="1162"/>
        <v>63225.798000000003</v>
      </c>
      <c r="T1476" s="248">
        <f t="shared" si="1163"/>
        <v>63858.055980000005</v>
      </c>
      <c r="U1476" s="248">
        <f t="shared" si="1164"/>
        <v>64496.636539800005</v>
      </c>
      <c r="V1476" s="248">
        <f t="shared" si="1165"/>
        <v>65141.602905198008</v>
      </c>
    </row>
    <row r="1477" spans="1:22" ht="15" x14ac:dyDescent="0.25">
      <c r="B1477" s="77" t="s">
        <v>1418</v>
      </c>
      <c r="C1477" s="77" t="s">
        <v>338</v>
      </c>
      <c r="D1477" s="79">
        <v>143067.13</v>
      </c>
      <c r="E1477" s="79">
        <v>105328.19</v>
      </c>
      <c r="F1477" s="79">
        <v>96967.29</v>
      </c>
      <c r="G1477" s="79">
        <v>191713.73</v>
      </c>
      <c r="H1477" s="79">
        <v>109000</v>
      </c>
      <c r="I1477" s="248">
        <v>190000</v>
      </c>
      <c r="J1477" s="248">
        <v>120035</v>
      </c>
      <c r="K1477" s="96"/>
      <c r="L1477" s="97">
        <v>0.01</v>
      </c>
      <c r="M1477" s="97">
        <f t="shared" ref="M1477:P1477" si="1222">L1477</f>
        <v>0.01</v>
      </c>
      <c r="N1477" s="97">
        <f t="shared" si="1222"/>
        <v>0.01</v>
      </c>
      <c r="O1477" s="97">
        <f t="shared" si="1222"/>
        <v>0.01</v>
      </c>
      <c r="P1477" s="97">
        <f t="shared" si="1222"/>
        <v>0.01</v>
      </c>
      <c r="R1477" s="248">
        <f>J1477*(1+L1477)</f>
        <v>121235.35</v>
      </c>
      <c r="S1477" s="248">
        <f t="shared" si="1162"/>
        <v>122447.7035</v>
      </c>
      <c r="T1477" s="248">
        <f t="shared" si="1163"/>
        <v>123672.18053500001</v>
      </c>
      <c r="U1477" s="248">
        <f t="shared" si="1164"/>
        <v>124908.90234035</v>
      </c>
      <c r="V1477" s="248">
        <f t="shared" si="1165"/>
        <v>126157.99136375351</v>
      </c>
    </row>
    <row r="1478" spans="1:22" ht="15" x14ac:dyDescent="0.25">
      <c r="B1478" s="77" t="s">
        <v>1788</v>
      </c>
      <c r="C1478" s="77" t="s">
        <v>818</v>
      </c>
      <c r="D1478" s="79">
        <v>0</v>
      </c>
      <c r="E1478" s="79">
        <v>21980.82</v>
      </c>
      <c r="F1478" s="79">
        <v>0</v>
      </c>
      <c r="G1478" s="79">
        <v>0</v>
      </c>
      <c r="H1478" s="79">
        <v>0</v>
      </c>
      <c r="I1478" s="248"/>
      <c r="J1478" s="248"/>
      <c r="K1478" s="96"/>
      <c r="L1478" s="97">
        <v>0.01</v>
      </c>
      <c r="M1478" s="97">
        <f t="shared" ref="M1478:P1478" si="1223">L1478</f>
        <v>0.01</v>
      </c>
      <c r="N1478" s="97">
        <f t="shared" si="1223"/>
        <v>0.01</v>
      </c>
      <c r="O1478" s="97">
        <f t="shared" si="1223"/>
        <v>0.01</v>
      </c>
      <c r="P1478" s="97">
        <f t="shared" si="1223"/>
        <v>0.01</v>
      </c>
      <c r="R1478" s="248">
        <f>J1478*(1+L1478)</f>
        <v>0</v>
      </c>
      <c r="S1478" s="248">
        <f t="shared" si="1162"/>
        <v>0</v>
      </c>
      <c r="T1478" s="248">
        <f t="shared" si="1163"/>
        <v>0</v>
      </c>
      <c r="U1478" s="248">
        <f t="shared" si="1164"/>
        <v>0</v>
      </c>
      <c r="V1478" s="248">
        <f t="shared" si="1165"/>
        <v>0</v>
      </c>
    </row>
    <row r="1479" spans="1:22" ht="15" x14ac:dyDescent="0.25">
      <c r="B1479" s="77" t="s">
        <v>1993</v>
      </c>
      <c r="C1479" s="77" t="s">
        <v>1994</v>
      </c>
      <c r="D1479" s="79">
        <v>-700.65</v>
      </c>
      <c r="E1479" s="79">
        <v>0</v>
      </c>
      <c r="F1479" s="79">
        <v>0</v>
      </c>
      <c r="G1479" s="79">
        <v>0</v>
      </c>
      <c r="H1479" s="79">
        <v>0</v>
      </c>
      <c r="I1479" s="248"/>
      <c r="J1479" s="248"/>
      <c r="K1479" s="96"/>
      <c r="L1479" s="97">
        <v>0.01</v>
      </c>
      <c r="M1479" s="97">
        <f t="shared" ref="M1479:P1479" si="1224">L1479</f>
        <v>0.01</v>
      </c>
      <c r="N1479" s="97">
        <f t="shared" si="1224"/>
        <v>0.01</v>
      </c>
      <c r="O1479" s="97">
        <f t="shared" si="1224"/>
        <v>0.01</v>
      </c>
      <c r="P1479" s="97">
        <f t="shared" si="1224"/>
        <v>0.01</v>
      </c>
      <c r="R1479" s="248">
        <f>J1479*(1+L1479)</f>
        <v>0</v>
      </c>
      <c r="S1479" s="248">
        <f t="shared" si="1162"/>
        <v>0</v>
      </c>
      <c r="T1479" s="248">
        <f t="shared" si="1163"/>
        <v>0</v>
      </c>
      <c r="U1479" s="248">
        <f t="shared" si="1164"/>
        <v>0</v>
      </c>
      <c r="V1479" s="248">
        <f t="shared" si="1165"/>
        <v>0</v>
      </c>
    </row>
    <row r="1480" spans="1:22" ht="15" x14ac:dyDescent="0.25">
      <c r="B1480" s="77" t="s">
        <v>1419</v>
      </c>
      <c r="C1480" s="77" t="s">
        <v>1420</v>
      </c>
      <c r="D1480" s="79">
        <v>11499.98</v>
      </c>
      <c r="E1480" s="79">
        <v>15698.85</v>
      </c>
      <c r="F1480" s="79">
        <v>13746.67</v>
      </c>
      <c r="G1480" s="79">
        <v>8558.9</v>
      </c>
      <c r="H1480" s="79">
        <v>24170</v>
      </c>
      <c r="I1480" s="248">
        <v>24170</v>
      </c>
      <c r="J1480" s="248">
        <v>24170</v>
      </c>
      <c r="K1480" s="96"/>
      <c r="L1480" s="97">
        <v>0.01</v>
      </c>
      <c r="M1480" s="97">
        <f t="shared" ref="M1480:P1480" si="1225">L1480</f>
        <v>0.01</v>
      </c>
      <c r="N1480" s="97">
        <f t="shared" si="1225"/>
        <v>0.01</v>
      </c>
      <c r="O1480" s="97">
        <f t="shared" si="1225"/>
        <v>0.01</v>
      </c>
      <c r="P1480" s="97">
        <f t="shared" si="1225"/>
        <v>0.01</v>
      </c>
      <c r="R1480" s="248">
        <f>J1480*(1+L1480)</f>
        <v>24411.7</v>
      </c>
      <c r="S1480" s="248">
        <f t="shared" si="1162"/>
        <v>24655.817000000003</v>
      </c>
      <c r="T1480" s="248">
        <f t="shared" si="1163"/>
        <v>24902.375170000003</v>
      </c>
      <c r="U1480" s="248">
        <f t="shared" si="1164"/>
        <v>25151.398921700002</v>
      </c>
      <c r="V1480" s="248">
        <f t="shared" si="1165"/>
        <v>25402.912910917003</v>
      </c>
    </row>
    <row r="1481" spans="1:22" x14ac:dyDescent="0.2">
      <c r="A1481" s="350" t="s">
        <v>2029</v>
      </c>
      <c r="B1481" s="350"/>
      <c r="C1481" s="350"/>
      <c r="D1481" s="102">
        <f t="shared" ref="D1481:J1481" si="1226">SUM(D1476:D1480)</f>
        <v>205168.92</v>
      </c>
      <c r="E1481" s="102">
        <f t="shared" si="1226"/>
        <v>175704.49000000002</v>
      </c>
      <c r="F1481" s="102">
        <f t="shared" si="1226"/>
        <v>156979.11000000002</v>
      </c>
      <c r="G1481" s="102">
        <f t="shared" si="1226"/>
        <v>267696.10000000003</v>
      </c>
      <c r="H1481" s="102">
        <f t="shared" si="1226"/>
        <v>191750</v>
      </c>
      <c r="I1481" s="102">
        <f t="shared" si="1226"/>
        <v>262750</v>
      </c>
      <c r="J1481" s="102">
        <f t="shared" si="1226"/>
        <v>206185</v>
      </c>
      <c r="K1481" s="96"/>
      <c r="L1481" s="97"/>
      <c r="M1481" s="97"/>
      <c r="N1481" s="97"/>
      <c r="O1481" s="97"/>
      <c r="P1481" s="97"/>
      <c r="R1481" s="102">
        <f t="shared" ref="R1481:V1481" si="1227">SUM(R1476:R1480)</f>
        <v>208246.85000000003</v>
      </c>
      <c r="S1481" s="102">
        <f t="shared" si="1227"/>
        <v>210329.31850000002</v>
      </c>
      <c r="T1481" s="102">
        <f t="shared" si="1227"/>
        <v>212432.61168500001</v>
      </c>
      <c r="U1481" s="102">
        <f t="shared" si="1227"/>
        <v>214556.93780185</v>
      </c>
      <c r="V1481" s="102">
        <f t="shared" si="1227"/>
        <v>216702.50717986852</v>
      </c>
    </row>
    <row r="1482" spans="1:22" ht="15" x14ac:dyDescent="0.25">
      <c r="A1482" s="348" t="s">
        <v>2022</v>
      </c>
      <c r="B1482" s="348"/>
      <c r="C1482" s="348"/>
      <c r="I1482" s="248"/>
      <c r="J1482" s="248"/>
      <c r="K1482" s="96"/>
      <c r="L1482" s="97"/>
      <c r="M1482" s="97"/>
      <c r="N1482" s="97"/>
      <c r="O1482" s="97"/>
      <c r="P1482" s="97"/>
      <c r="R1482" s="248"/>
      <c r="S1482" s="248"/>
      <c r="T1482" s="248"/>
      <c r="U1482" s="248"/>
      <c r="V1482" s="248"/>
    </row>
    <row r="1483" spans="1:22" ht="15" x14ac:dyDescent="0.25">
      <c r="B1483" s="77" t="s">
        <v>1421</v>
      </c>
      <c r="C1483" s="77" t="s">
        <v>268</v>
      </c>
      <c r="D1483" s="79">
        <v>17948.32</v>
      </c>
      <c r="E1483" s="79">
        <v>19741.23</v>
      </c>
      <c r="F1483" s="79">
        <v>20963.96</v>
      </c>
      <c r="G1483" s="79">
        <v>42936.65</v>
      </c>
      <c r="H1483" s="79">
        <v>38400</v>
      </c>
      <c r="I1483" s="248">
        <v>43400</v>
      </c>
      <c r="J1483" s="248">
        <v>42050</v>
      </c>
      <c r="K1483" s="96"/>
      <c r="L1483" s="97">
        <v>0.01</v>
      </c>
      <c r="M1483" s="97">
        <f t="shared" ref="M1483:P1483" si="1228">L1483</f>
        <v>0.01</v>
      </c>
      <c r="N1483" s="97">
        <f t="shared" si="1228"/>
        <v>0.01</v>
      </c>
      <c r="O1483" s="97">
        <f t="shared" si="1228"/>
        <v>0.01</v>
      </c>
      <c r="P1483" s="97">
        <f t="shared" si="1228"/>
        <v>0.01</v>
      </c>
      <c r="R1483" s="248">
        <f t="shared" ref="R1483:R1489" si="1229">J1483*(1+L1483)</f>
        <v>42470.5</v>
      </c>
      <c r="S1483" s="248">
        <f t="shared" ref="S1483:S1546" si="1230">R1483*(1+M1483)</f>
        <v>42895.205000000002</v>
      </c>
      <c r="T1483" s="248">
        <f t="shared" ref="T1483:T1546" si="1231">S1483*(1+N1483)</f>
        <v>43324.157050000002</v>
      </c>
      <c r="U1483" s="248">
        <f t="shared" ref="U1483:U1546" si="1232">T1483*(1+O1483)</f>
        <v>43757.398620500004</v>
      </c>
      <c r="V1483" s="248">
        <f t="shared" ref="V1483:V1546" si="1233">U1483*(1+P1483)</f>
        <v>44194.972606705007</v>
      </c>
    </row>
    <row r="1484" spans="1:22" ht="15" x14ac:dyDescent="0.25">
      <c r="B1484" s="77" t="s">
        <v>1422</v>
      </c>
      <c r="C1484" s="77" t="s">
        <v>596</v>
      </c>
      <c r="D1484" s="79">
        <v>17334.599999999999</v>
      </c>
      <c r="E1484" s="79">
        <v>24910.78</v>
      </c>
      <c r="F1484" s="79">
        <v>22820.83</v>
      </c>
      <c r="G1484" s="79">
        <v>32682.77</v>
      </c>
      <c r="H1484" s="79">
        <v>24600</v>
      </c>
      <c r="I1484" s="248">
        <v>24600</v>
      </c>
      <c r="J1484" s="248">
        <v>24900</v>
      </c>
      <c r="K1484" s="96"/>
      <c r="L1484" s="97">
        <v>0.01</v>
      </c>
      <c r="M1484" s="97">
        <f t="shared" ref="M1484:P1484" si="1234">L1484</f>
        <v>0.01</v>
      </c>
      <c r="N1484" s="97">
        <f t="shared" si="1234"/>
        <v>0.01</v>
      </c>
      <c r="O1484" s="97">
        <f t="shared" si="1234"/>
        <v>0.01</v>
      </c>
      <c r="P1484" s="97">
        <f t="shared" si="1234"/>
        <v>0.01</v>
      </c>
      <c r="R1484" s="248">
        <f t="shared" si="1229"/>
        <v>25149</v>
      </c>
      <c r="S1484" s="248">
        <f t="shared" si="1230"/>
        <v>25400.49</v>
      </c>
      <c r="T1484" s="248">
        <f t="shared" si="1231"/>
        <v>25654.494900000002</v>
      </c>
      <c r="U1484" s="248">
        <f t="shared" si="1232"/>
        <v>25911.039849000001</v>
      </c>
      <c r="V1484" s="248">
        <f t="shared" si="1233"/>
        <v>26170.150247490001</v>
      </c>
    </row>
    <row r="1485" spans="1:22" ht="15" x14ac:dyDescent="0.25">
      <c r="B1485" s="77" t="s">
        <v>1423</v>
      </c>
      <c r="C1485" s="77" t="s">
        <v>272</v>
      </c>
      <c r="D1485" s="79">
        <v>6293.1</v>
      </c>
      <c r="E1485" s="79">
        <v>2965.33</v>
      </c>
      <c r="F1485" s="79">
        <v>6108.47</v>
      </c>
      <c r="G1485" s="79">
        <v>60485.58</v>
      </c>
      <c r="H1485" s="79">
        <v>22500</v>
      </c>
      <c r="I1485" s="248">
        <v>16200</v>
      </c>
      <c r="J1485" s="248">
        <v>23750</v>
      </c>
      <c r="K1485" s="96"/>
      <c r="L1485" s="97">
        <v>0.01</v>
      </c>
      <c r="M1485" s="97">
        <f t="shared" ref="M1485:P1485" si="1235">L1485</f>
        <v>0.01</v>
      </c>
      <c r="N1485" s="97">
        <f t="shared" si="1235"/>
        <v>0.01</v>
      </c>
      <c r="O1485" s="97">
        <f t="shared" si="1235"/>
        <v>0.01</v>
      </c>
      <c r="P1485" s="97">
        <f t="shared" si="1235"/>
        <v>0.01</v>
      </c>
      <c r="R1485" s="248">
        <f t="shared" si="1229"/>
        <v>23987.5</v>
      </c>
      <c r="S1485" s="248">
        <f t="shared" si="1230"/>
        <v>24227.375</v>
      </c>
      <c r="T1485" s="248">
        <f t="shared" si="1231"/>
        <v>24469.64875</v>
      </c>
      <c r="U1485" s="248">
        <f t="shared" si="1232"/>
        <v>24714.345237500002</v>
      </c>
      <c r="V1485" s="248">
        <f t="shared" si="1233"/>
        <v>24961.488689875001</v>
      </c>
    </row>
    <row r="1486" spans="1:22" ht="15" x14ac:dyDescent="0.25">
      <c r="B1486" s="77" t="s">
        <v>1424</v>
      </c>
      <c r="C1486" s="77" t="s">
        <v>276</v>
      </c>
      <c r="D1486" s="79">
        <v>41479.11</v>
      </c>
      <c r="E1486" s="79">
        <v>42605.19</v>
      </c>
      <c r="F1486" s="79">
        <v>30406.2</v>
      </c>
      <c r="G1486" s="79">
        <v>58854.63</v>
      </c>
      <c r="H1486" s="79">
        <v>78095</v>
      </c>
      <c r="I1486" s="248">
        <v>73000</v>
      </c>
      <c r="J1486" s="248">
        <v>78860</v>
      </c>
      <c r="K1486" s="96"/>
      <c r="L1486" s="97">
        <v>0.01</v>
      </c>
      <c r="M1486" s="97">
        <f t="shared" ref="M1486:P1486" si="1236">L1486</f>
        <v>0.01</v>
      </c>
      <c r="N1486" s="97">
        <f t="shared" si="1236"/>
        <v>0.01</v>
      </c>
      <c r="O1486" s="97">
        <f t="shared" si="1236"/>
        <v>0.01</v>
      </c>
      <c r="P1486" s="97">
        <f t="shared" si="1236"/>
        <v>0.01</v>
      </c>
      <c r="R1486" s="248">
        <f t="shared" si="1229"/>
        <v>79648.600000000006</v>
      </c>
      <c r="S1486" s="248">
        <f t="shared" si="1230"/>
        <v>80445.08600000001</v>
      </c>
      <c r="T1486" s="248">
        <f t="shared" si="1231"/>
        <v>81249.536860000007</v>
      </c>
      <c r="U1486" s="248">
        <f t="shared" si="1232"/>
        <v>82062.032228600001</v>
      </c>
      <c r="V1486" s="248">
        <f t="shared" si="1233"/>
        <v>82882.652550886007</v>
      </c>
    </row>
    <row r="1487" spans="1:22" ht="15" x14ac:dyDescent="0.25">
      <c r="B1487" s="77" t="s">
        <v>1427</v>
      </c>
      <c r="C1487" s="77" t="s">
        <v>282</v>
      </c>
      <c r="D1487" s="79">
        <v>50</v>
      </c>
      <c r="E1487" s="79">
        <v>0</v>
      </c>
      <c r="F1487" s="79">
        <v>0</v>
      </c>
      <c r="G1487" s="79">
        <v>0</v>
      </c>
      <c r="H1487" s="79">
        <v>0</v>
      </c>
      <c r="I1487" s="248"/>
      <c r="J1487" s="248"/>
      <c r="K1487" s="96"/>
      <c r="L1487" s="97">
        <v>0.01</v>
      </c>
      <c r="M1487" s="97">
        <f t="shared" ref="M1487:P1487" si="1237">L1487</f>
        <v>0.01</v>
      </c>
      <c r="N1487" s="97">
        <f t="shared" si="1237"/>
        <v>0.01</v>
      </c>
      <c r="O1487" s="97">
        <f t="shared" si="1237"/>
        <v>0.01</v>
      </c>
      <c r="P1487" s="97">
        <f t="shared" si="1237"/>
        <v>0.01</v>
      </c>
      <c r="R1487" s="248">
        <f t="shared" si="1229"/>
        <v>0</v>
      </c>
      <c r="S1487" s="248">
        <f t="shared" si="1230"/>
        <v>0</v>
      </c>
      <c r="T1487" s="248">
        <f t="shared" si="1231"/>
        <v>0</v>
      </c>
      <c r="U1487" s="248">
        <f t="shared" si="1232"/>
        <v>0</v>
      </c>
      <c r="V1487" s="248">
        <f t="shared" si="1233"/>
        <v>0</v>
      </c>
    </row>
    <row r="1488" spans="1:22" ht="15" x14ac:dyDescent="0.25">
      <c r="B1488" s="77" t="s">
        <v>1428</v>
      </c>
      <c r="C1488" s="77" t="s">
        <v>1429</v>
      </c>
      <c r="D1488" s="79">
        <v>100349.1</v>
      </c>
      <c r="E1488" s="79">
        <v>123568.73</v>
      </c>
      <c r="F1488" s="79">
        <v>253069.42</v>
      </c>
      <c r="G1488" s="79">
        <v>186374.23</v>
      </c>
      <c r="H1488" s="79">
        <v>157500</v>
      </c>
      <c r="I1488" s="248">
        <v>159331</v>
      </c>
      <c r="J1488" s="248">
        <v>157500</v>
      </c>
      <c r="L1488" s="97">
        <v>0.01</v>
      </c>
      <c r="M1488" s="97">
        <f t="shared" ref="M1488:P1488" si="1238">L1488</f>
        <v>0.01</v>
      </c>
      <c r="N1488" s="97">
        <f t="shared" si="1238"/>
        <v>0.01</v>
      </c>
      <c r="O1488" s="97">
        <f t="shared" si="1238"/>
        <v>0.01</v>
      </c>
      <c r="P1488" s="97">
        <f t="shared" si="1238"/>
        <v>0.01</v>
      </c>
      <c r="R1488" s="248">
        <f t="shared" si="1229"/>
        <v>159075</v>
      </c>
      <c r="S1488" s="248">
        <f t="shared" si="1230"/>
        <v>160665.75</v>
      </c>
      <c r="T1488" s="248">
        <f t="shared" si="1231"/>
        <v>162272.4075</v>
      </c>
      <c r="U1488" s="248">
        <f t="shared" si="1232"/>
        <v>163895.13157500001</v>
      </c>
      <c r="V1488" s="248">
        <f t="shared" si="1233"/>
        <v>165534.08289075</v>
      </c>
    </row>
    <row r="1489" spans="1:22" ht="15" x14ac:dyDescent="0.25">
      <c r="B1489" s="77" t="s">
        <v>1430</v>
      </c>
      <c r="C1489" s="77" t="s">
        <v>1431</v>
      </c>
      <c r="D1489" s="79">
        <v>0</v>
      </c>
      <c r="E1489" s="79">
        <v>16026.47</v>
      </c>
      <c r="F1489" s="79">
        <v>15230.41</v>
      </c>
      <c r="G1489" s="79">
        <v>0</v>
      </c>
      <c r="H1489" s="79">
        <v>0</v>
      </c>
      <c r="I1489" s="248"/>
      <c r="J1489" s="248"/>
      <c r="K1489" s="96"/>
      <c r="L1489" s="97">
        <v>0.01</v>
      </c>
      <c r="M1489" s="97">
        <f t="shared" ref="M1489:P1489" si="1239">L1489</f>
        <v>0.01</v>
      </c>
      <c r="N1489" s="97">
        <f t="shared" si="1239"/>
        <v>0.01</v>
      </c>
      <c r="O1489" s="97">
        <f t="shared" si="1239"/>
        <v>0.01</v>
      </c>
      <c r="P1489" s="97">
        <f t="shared" si="1239"/>
        <v>0.01</v>
      </c>
      <c r="R1489" s="248">
        <f t="shared" si="1229"/>
        <v>0</v>
      </c>
      <c r="S1489" s="248">
        <f t="shared" si="1230"/>
        <v>0</v>
      </c>
      <c r="T1489" s="248">
        <f t="shared" si="1231"/>
        <v>0</v>
      </c>
      <c r="U1489" s="248">
        <f t="shared" si="1232"/>
        <v>0</v>
      </c>
      <c r="V1489" s="248">
        <f t="shared" si="1233"/>
        <v>0</v>
      </c>
    </row>
    <row r="1490" spans="1:22" x14ac:dyDescent="0.2">
      <c r="A1490" s="350" t="s">
        <v>2023</v>
      </c>
      <c r="B1490" s="350"/>
      <c r="C1490" s="350"/>
      <c r="D1490" s="102">
        <f t="shared" ref="D1490:J1490" si="1240">SUM(D1483:D1489)</f>
        <v>183454.23</v>
      </c>
      <c r="E1490" s="102">
        <f t="shared" si="1240"/>
        <v>229817.73</v>
      </c>
      <c r="F1490" s="102">
        <f t="shared" si="1240"/>
        <v>348599.29</v>
      </c>
      <c r="G1490" s="102">
        <f t="shared" si="1240"/>
        <v>381333.86</v>
      </c>
      <c r="H1490" s="102">
        <f t="shared" si="1240"/>
        <v>321095</v>
      </c>
      <c r="I1490" s="102">
        <f t="shared" si="1240"/>
        <v>316531</v>
      </c>
      <c r="J1490" s="102">
        <f t="shared" si="1240"/>
        <v>327060</v>
      </c>
      <c r="K1490" s="96"/>
      <c r="L1490" s="97"/>
      <c r="M1490" s="97"/>
      <c r="N1490" s="97"/>
      <c r="O1490" s="97"/>
      <c r="P1490" s="97"/>
      <c r="R1490" s="102">
        <f t="shared" ref="R1490:V1490" si="1241">SUM(R1483:R1489)</f>
        <v>330330.59999999998</v>
      </c>
      <c r="S1490" s="102">
        <f t="shared" si="1241"/>
        <v>333633.90600000002</v>
      </c>
      <c r="T1490" s="102">
        <f t="shared" si="1241"/>
        <v>336970.24505999999</v>
      </c>
      <c r="U1490" s="102">
        <f t="shared" si="1241"/>
        <v>340339.94751060003</v>
      </c>
      <c r="V1490" s="102">
        <f t="shared" si="1241"/>
        <v>343743.34698570601</v>
      </c>
    </row>
    <row r="1491" spans="1:22" ht="15" x14ac:dyDescent="0.25">
      <c r="A1491" s="348" t="s">
        <v>2030</v>
      </c>
      <c r="B1491" s="348"/>
      <c r="C1491" s="348"/>
      <c r="I1491" s="248"/>
      <c r="J1491" s="248"/>
      <c r="K1491" s="96"/>
      <c r="L1491" s="97"/>
      <c r="M1491" s="97"/>
      <c r="N1491" s="97"/>
      <c r="O1491" s="97"/>
      <c r="P1491" s="97"/>
      <c r="R1491" s="248"/>
      <c r="S1491" s="248"/>
      <c r="T1491" s="248"/>
      <c r="U1491" s="248"/>
      <c r="V1491" s="248"/>
    </row>
    <row r="1492" spans="1:22" ht="15" x14ac:dyDescent="0.25">
      <c r="B1492" s="77" t="s">
        <v>1433</v>
      </c>
      <c r="C1492" s="77" t="s">
        <v>567</v>
      </c>
      <c r="D1492" s="79">
        <v>29829.63</v>
      </c>
      <c r="E1492" s="79">
        <v>20224.830000000002</v>
      </c>
      <c r="F1492" s="79">
        <v>18691.78</v>
      </c>
      <c r="G1492" s="79">
        <v>33408.67</v>
      </c>
      <c r="H1492" s="79">
        <v>28000</v>
      </c>
      <c r="I1492" s="248">
        <v>39552</v>
      </c>
      <c r="J1492" s="248">
        <v>28000</v>
      </c>
      <c r="K1492" s="96"/>
      <c r="L1492" s="97">
        <v>0.02</v>
      </c>
      <c r="M1492" s="97">
        <f t="shared" ref="M1492:P1492" si="1242">L1492</f>
        <v>0.02</v>
      </c>
      <c r="N1492" s="97">
        <f t="shared" si="1242"/>
        <v>0.02</v>
      </c>
      <c r="O1492" s="97">
        <f t="shared" si="1242"/>
        <v>0.02</v>
      </c>
      <c r="P1492" s="97">
        <f t="shared" si="1242"/>
        <v>0.02</v>
      </c>
      <c r="R1492" s="248">
        <f>J1492*(1+L1492)</f>
        <v>28560</v>
      </c>
      <c r="S1492" s="248">
        <f t="shared" si="1230"/>
        <v>29131.200000000001</v>
      </c>
      <c r="T1492" s="248">
        <f t="shared" si="1231"/>
        <v>29713.824000000001</v>
      </c>
      <c r="U1492" s="248">
        <f t="shared" si="1232"/>
        <v>30308.100480000001</v>
      </c>
      <c r="V1492" s="248">
        <f t="shared" si="1233"/>
        <v>30914.262489600002</v>
      </c>
    </row>
    <row r="1493" spans="1:22" ht="15" x14ac:dyDescent="0.25">
      <c r="B1493" s="77" t="s">
        <v>1434</v>
      </c>
      <c r="C1493" s="77" t="s">
        <v>569</v>
      </c>
      <c r="D1493" s="79">
        <v>13220.21</v>
      </c>
      <c r="E1493" s="79">
        <v>13621.38</v>
      </c>
      <c r="F1493" s="79">
        <v>16372.06</v>
      </c>
      <c r="G1493" s="79">
        <v>17782.59</v>
      </c>
      <c r="H1493" s="79">
        <v>16660</v>
      </c>
      <c r="I1493" s="248">
        <v>14559</v>
      </c>
      <c r="J1493" s="248">
        <v>16660</v>
      </c>
      <c r="K1493" s="96"/>
      <c r="L1493" s="97">
        <v>0.02</v>
      </c>
      <c r="M1493" s="97">
        <f t="shared" ref="M1493:P1493" si="1243">L1493</f>
        <v>0.02</v>
      </c>
      <c r="N1493" s="97">
        <f t="shared" si="1243"/>
        <v>0.02</v>
      </c>
      <c r="O1493" s="97">
        <f t="shared" si="1243"/>
        <v>0.02</v>
      </c>
      <c r="P1493" s="97">
        <f t="shared" si="1243"/>
        <v>0.02</v>
      </c>
      <c r="R1493" s="248">
        <f>J1493*(1+L1493)</f>
        <v>16993.2</v>
      </c>
      <c r="S1493" s="248">
        <f t="shared" si="1230"/>
        <v>17333.064000000002</v>
      </c>
      <c r="T1493" s="248">
        <f t="shared" si="1231"/>
        <v>17679.725280000002</v>
      </c>
      <c r="U1493" s="248">
        <f t="shared" si="1232"/>
        <v>18033.319785600004</v>
      </c>
      <c r="V1493" s="248">
        <f t="shared" si="1233"/>
        <v>18393.986181312004</v>
      </c>
    </row>
    <row r="1494" spans="1:22" ht="15" x14ac:dyDescent="0.25">
      <c r="B1494" s="77" t="s">
        <v>1435</v>
      </c>
      <c r="C1494" s="77" t="s">
        <v>807</v>
      </c>
      <c r="D1494" s="79">
        <v>8844.84</v>
      </c>
      <c r="E1494" s="79">
        <v>7450.56</v>
      </c>
      <c r="F1494" s="79">
        <v>8471.7800000000007</v>
      </c>
      <c r="G1494" s="79">
        <v>11088.75</v>
      </c>
      <c r="H1494" s="79">
        <v>10480</v>
      </c>
      <c r="I1494" s="248">
        <v>15030</v>
      </c>
      <c r="J1494" s="248">
        <v>10480</v>
      </c>
      <c r="K1494" s="96"/>
      <c r="L1494" s="97">
        <v>0.02</v>
      </c>
      <c r="M1494" s="97">
        <f t="shared" ref="M1494:P1494" si="1244">L1494</f>
        <v>0.02</v>
      </c>
      <c r="N1494" s="97">
        <f t="shared" si="1244"/>
        <v>0.02</v>
      </c>
      <c r="O1494" s="97">
        <f t="shared" si="1244"/>
        <v>0.02</v>
      </c>
      <c r="P1494" s="97">
        <f t="shared" si="1244"/>
        <v>0.02</v>
      </c>
      <c r="R1494" s="248">
        <f>J1494*(1+L1494)</f>
        <v>10689.6</v>
      </c>
      <c r="S1494" s="248">
        <f t="shared" si="1230"/>
        <v>10903.392</v>
      </c>
      <c r="T1494" s="248">
        <f t="shared" si="1231"/>
        <v>11121.45984</v>
      </c>
      <c r="U1494" s="248">
        <f t="shared" si="1232"/>
        <v>11343.889036799999</v>
      </c>
      <c r="V1494" s="248">
        <f t="shared" si="1233"/>
        <v>11570.766817536</v>
      </c>
    </row>
    <row r="1495" spans="1:22" x14ac:dyDescent="0.2">
      <c r="A1495" s="350" t="s">
        <v>2034</v>
      </c>
      <c r="B1495" s="350"/>
      <c r="C1495" s="350"/>
      <c r="D1495" s="102">
        <f t="shared" ref="D1495:J1495" si="1245">SUM(D1492:D1494)</f>
        <v>51894.679999999993</v>
      </c>
      <c r="E1495" s="102">
        <f t="shared" si="1245"/>
        <v>41296.769999999997</v>
      </c>
      <c r="F1495" s="102">
        <f t="shared" si="1245"/>
        <v>43535.619999999995</v>
      </c>
      <c r="G1495" s="102">
        <f t="shared" si="1245"/>
        <v>62280.009999999995</v>
      </c>
      <c r="H1495" s="102">
        <f t="shared" si="1245"/>
        <v>55140</v>
      </c>
      <c r="I1495" s="102">
        <f t="shared" si="1245"/>
        <v>69141</v>
      </c>
      <c r="J1495" s="102">
        <f t="shared" si="1245"/>
        <v>55140</v>
      </c>
      <c r="L1495" s="97"/>
      <c r="M1495" s="97"/>
      <c r="N1495" s="97"/>
      <c r="O1495" s="97"/>
      <c r="P1495" s="97"/>
      <c r="R1495" s="102">
        <f t="shared" ref="R1495:V1495" si="1246">SUM(R1492:R1494)</f>
        <v>56242.799999999996</v>
      </c>
      <c r="S1495" s="102">
        <f t="shared" si="1246"/>
        <v>57367.656000000003</v>
      </c>
      <c r="T1495" s="102">
        <f t="shared" si="1246"/>
        <v>58515.009120000002</v>
      </c>
      <c r="U1495" s="102">
        <f t="shared" si="1246"/>
        <v>59685.309302400005</v>
      </c>
      <c r="V1495" s="102">
        <f t="shared" si="1246"/>
        <v>60879.015488448007</v>
      </c>
    </row>
    <row r="1496" spans="1:22" ht="15" x14ac:dyDescent="0.25">
      <c r="A1496" s="348" t="s">
        <v>2035</v>
      </c>
      <c r="B1496" s="348"/>
      <c r="C1496" s="348"/>
      <c r="J1496" s="248"/>
      <c r="K1496" s="96"/>
      <c r="L1496" s="97"/>
      <c r="M1496" s="97"/>
      <c r="N1496" s="97"/>
      <c r="O1496" s="97"/>
      <c r="P1496" s="97"/>
      <c r="R1496" s="248"/>
      <c r="S1496" s="248"/>
      <c r="T1496" s="248"/>
      <c r="U1496" s="248"/>
      <c r="V1496" s="248"/>
    </row>
    <row r="1497" spans="1:22" ht="15" x14ac:dyDescent="0.25">
      <c r="B1497" s="77" t="s">
        <v>1436</v>
      </c>
      <c r="C1497" s="77" t="s">
        <v>1437</v>
      </c>
      <c r="D1497" s="79">
        <v>1008.73</v>
      </c>
      <c r="E1497" s="79">
        <v>0</v>
      </c>
      <c r="F1497" s="79">
        <v>0</v>
      </c>
      <c r="G1497" s="79">
        <v>0</v>
      </c>
      <c r="H1497" s="79">
        <v>0</v>
      </c>
      <c r="J1497" s="248"/>
      <c r="K1497" s="96"/>
      <c r="L1497" s="97">
        <v>0.01</v>
      </c>
      <c r="M1497" s="97">
        <f t="shared" ref="M1497:P1497" si="1247">L1497</f>
        <v>0.01</v>
      </c>
      <c r="N1497" s="97">
        <f t="shared" si="1247"/>
        <v>0.01</v>
      </c>
      <c r="O1497" s="97">
        <f t="shared" si="1247"/>
        <v>0.01</v>
      </c>
      <c r="P1497" s="97">
        <f t="shared" si="1247"/>
        <v>0.01</v>
      </c>
      <c r="R1497" s="248">
        <f>J1497*(1+L1497)</f>
        <v>0</v>
      </c>
      <c r="S1497" s="248">
        <f t="shared" si="1230"/>
        <v>0</v>
      </c>
      <c r="T1497" s="248">
        <f t="shared" si="1231"/>
        <v>0</v>
      </c>
      <c r="U1497" s="248">
        <f t="shared" si="1232"/>
        <v>0</v>
      </c>
      <c r="V1497" s="248">
        <f t="shared" si="1233"/>
        <v>0</v>
      </c>
    </row>
    <row r="1498" spans="1:22" ht="15" x14ac:dyDescent="0.25">
      <c r="B1498" s="77" t="s">
        <v>1835</v>
      </c>
      <c r="C1498" s="77" t="s">
        <v>444</v>
      </c>
      <c r="D1498" s="79">
        <v>198</v>
      </c>
      <c r="E1498" s="79">
        <v>0</v>
      </c>
      <c r="F1498" s="79">
        <v>0</v>
      </c>
      <c r="G1498" s="79">
        <v>0</v>
      </c>
      <c r="H1498" s="79">
        <v>0</v>
      </c>
      <c r="J1498" s="248"/>
      <c r="K1498" s="96"/>
      <c r="L1498" s="97">
        <v>0.01</v>
      </c>
      <c r="M1498" s="97">
        <f t="shared" ref="M1498:P1498" si="1248">L1498</f>
        <v>0.01</v>
      </c>
      <c r="N1498" s="97">
        <f t="shared" si="1248"/>
        <v>0.01</v>
      </c>
      <c r="O1498" s="97">
        <f t="shared" si="1248"/>
        <v>0.01</v>
      </c>
      <c r="P1498" s="97">
        <f t="shared" si="1248"/>
        <v>0.01</v>
      </c>
      <c r="R1498" s="248">
        <f>J1498*(1+L1498)</f>
        <v>0</v>
      </c>
      <c r="S1498" s="248">
        <f t="shared" si="1230"/>
        <v>0</v>
      </c>
      <c r="T1498" s="248">
        <f t="shared" si="1231"/>
        <v>0</v>
      </c>
      <c r="U1498" s="248">
        <f t="shared" si="1232"/>
        <v>0</v>
      </c>
      <c r="V1498" s="248">
        <f t="shared" si="1233"/>
        <v>0</v>
      </c>
    </row>
    <row r="1499" spans="1:22" ht="15" x14ac:dyDescent="0.25">
      <c r="B1499" s="77" t="s">
        <v>1834</v>
      </c>
      <c r="C1499" s="77" t="s">
        <v>446</v>
      </c>
      <c r="D1499" s="79">
        <v>34104.5</v>
      </c>
      <c r="E1499" s="79">
        <v>0</v>
      </c>
      <c r="F1499" s="79">
        <v>0</v>
      </c>
      <c r="G1499" s="79">
        <v>0</v>
      </c>
      <c r="H1499" s="79">
        <v>0</v>
      </c>
      <c r="J1499" s="248"/>
      <c r="K1499" s="96"/>
      <c r="L1499" s="97">
        <v>0.01</v>
      </c>
      <c r="M1499" s="97">
        <f t="shared" ref="M1499:P1499" si="1249">L1499</f>
        <v>0.01</v>
      </c>
      <c r="N1499" s="97">
        <f t="shared" si="1249"/>
        <v>0.01</v>
      </c>
      <c r="O1499" s="97">
        <f t="shared" si="1249"/>
        <v>0.01</v>
      </c>
      <c r="P1499" s="97">
        <f t="shared" si="1249"/>
        <v>0.01</v>
      </c>
      <c r="R1499" s="248">
        <f>J1499*(1+L1499)</f>
        <v>0</v>
      </c>
      <c r="S1499" s="248">
        <f t="shared" si="1230"/>
        <v>0</v>
      </c>
      <c r="T1499" s="248">
        <f t="shared" si="1231"/>
        <v>0</v>
      </c>
      <c r="U1499" s="248">
        <f t="shared" si="1232"/>
        <v>0</v>
      </c>
      <c r="V1499" s="248">
        <f t="shared" si="1233"/>
        <v>0</v>
      </c>
    </row>
    <row r="1500" spans="1:22" x14ac:dyDescent="0.2">
      <c r="A1500" s="350" t="s">
        <v>2036</v>
      </c>
      <c r="B1500" s="350"/>
      <c r="C1500" s="350"/>
      <c r="D1500" s="102">
        <f t="shared" ref="D1500:J1500" si="1250">SUM(D1497:D1499)</f>
        <v>35311.230000000003</v>
      </c>
      <c r="E1500" s="102">
        <f t="shared" si="1250"/>
        <v>0</v>
      </c>
      <c r="F1500" s="102">
        <f t="shared" si="1250"/>
        <v>0</v>
      </c>
      <c r="G1500" s="102">
        <f t="shared" si="1250"/>
        <v>0</v>
      </c>
      <c r="H1500" s="102">
        <f t="shared" si="1250"/>
        <v>0</v>
      </c>
      <c r="I1500" s="102">
        <f t="shared" si="1250"/>
        <v>0</v>
      </c>
      <c r="J1500" s="102">
        <f t="shared" si="1250"/>
        <v>0</v>
      </c>
      <c r="K1500" s="96"/>
      <c r="L1500" s="97"/>
      <c r="M1500" s="97"/>
      <c r="N1500" s="97"/>
      <c r="O1500" s="97"/>
      <c r="P1500" s="97"/>
      <c r="R1500" s="102">
        <f t="shared" ref="R1500:V1500" si="1251">SUM(R1497:R1499)</f>
        <v>0</v>
      </c>
      <c r="S1500" s="102">
        <f t="shared" si="1251"/>
        <v>0</v>
      </c>
      <c r="T1500" s="102">
        <f t="shared" si="1251"/>
        <v>0</v>
      </c>
      <c r="U1500" s="102">
        <f t="shared" si="1251"/>
        <v>0</v>
      </c>
      <c r="V1500" s="102">
        <f t="shared" si="1251"/>
        <v>0</v>
      </c>
    </row>
    <row r="1501" spans="1:22" ht="15" x14ac:dyDescent="0.25">
      <c r="A1501" s="348" t="s">
        <v>2037</v>
      </c>
      <c r="B1501" s="348"/>
      <c r="C1501" s="348"/>
      <c r="J1501" s="248"/>
      <c r="K1501" s="96"/>
      <c r="L1501" s="97"/>
      <c r="M1501" s="97"/>
      <c r="N1501" s="97"/>
      <c r="O1501" s="97"/>
      <c r="P1501" s="97"/>
      <c r="R1501" s="248"/>
      <c r="S1501" s="248"/>
      <c r="T1501" s="248"/>
      <c r="U1501" s="248"/>
      <c r="V1501" s="248"/>
    </row>
    <row r="1502" spans="1:22" ht="15" x14ac:dyDescent="0.25">
      <c r="B1502" s="77" t="s">
        <v>2307</v>
      </c>
      <c r="C1502" s="77" t="s">
        <v>2308</v>
      </c>
      <c r="D1502" s="79">
        <v>0</v>
      </c>
      <c r="E1502" s="79">
        <v>0</v>
      </c>
      <c r="F1502" s="79">
        <v>0</v>
      </c>
      <c r="G1502" s="79">
        <v>2382.9899999999998</v>
      </c>
      <c r="H1502" s="79">
        <v>0</v>
      </c>
      <c r="J1502" s="248"/>
      <c r="K1502" s="96"/>
      <c r="L1502" s="97">
        <v>0.01</v>
      </c>
      <c r="M1502" s="97">
        <f t="shared" ref="M1502:P1502" si="1252">L1502</f>
        <v>0.01</v>
      </c>
      <c r="N1502" s="97">
        <f t="shared" si="1252"/>
        <v>0.01</v>
      </c>
      <c r="O1502" s="97">
        <f t="shared" si="1252"/>
        <v>0.01</v>
      </c>
      <c r="P1502" s="97">
        <f t="shared" si="1252"/>
        <v>0.01</v>
      </c>
      <c r="R1502" s="248">
        <f>J1502*(1+L1502)</f>
        <v>0</v>
      </c>
      <c r="S1502" s="248">
        <f t="shared" si="1230"/>
        <v>0</v>
      </c>
      <c r="T1502" s="248">
        <f t="shared" si="1231"/>
        <v>0</v>
      </c>
      <c r="U1502" s="248">
        <f t="shared" si="1232"/>
        <v>0</v>
      </c>
      <c r="V1502" s="248">
        <f t="shared" si="1233"/>
        <v>0</v>
      </c>
    </row>
    <row r="1503" spans="1:22" ht="15" x14ac:dyDescent="0.25">
      <c r="B1503" s="77" t="s">
        <v>1995</v>
      </c>
      <c r="C1503" s="77" t="s">
        <v>448</v>
      </c>
      <c r="D1503" s="79">
        <v>0</v>
      </c>
      <c r="E1503" s="79">
        <v>47900</v>
      </c>
      <c r="F1503" s="79">
        <v>93300</v>
      </c>
      <c r="G1503" s="79">
        <v>50767.99</v>
      </c>
      <c r="H1503" s="79">
        <v>32000</v>
      </c>
      <c r="I1503" s="248">
        <v>32000</v>
      </c>
      <c r="J1503" s="248">
        <v>32000</v>
      </c>
      <c r="K1503" s="96"/>
      <c r="L1503" s="97">
        <v>0.01</v>
      </c>
      <c r="M1503" s="97">
        <f t="shared" ref="M1503:P1503" si="1253">L1503</f>
        <v>0.01</v>
      </c>
      <c r="N1503" s="97">
        <f t="shared" si="1253"/>
        <v>0.01</v>
      </c>
      <c r="O1503" s="97">
        <f t="shared" si="1253"/>
        <v>0.01</v>
      </c>
      <c r="P1503" s="97">
        <f t="shared" si="1253"/>
        <v>0.01</v>
      </c>
      <c r="R1503" s="248">
        <f>J1503*(1+L1503)</f>
        <v>32320</v>
      </c>
      <c r="S1503" s="248">
        <f t="shared" si="1230"/>
        <v>32643.200000000001</v>
      </c>
      <c r="T1503" s="248">
        <f t="shared" si="1231"/>
        <v>32969.631999999998</v>
      </c>
      <c r="U1503" s="248">
        <f t="shared" si="1232"/>
        <v>33299.328320000001</v>
      </c>
      <c r="V1503" s="248">
        <f t="shared" si="1233"/>
        <v>33632.321603199998</v>
      </c>
    </row>
    <row r="1504" spans="1:22" x14ac:dyDescent="0.2">
      <c r="A1504" s="350" t="s">
        <v>2038</v>
      </c>
      <c r="B1504" s="350"/>
      <c r="C1504" s="350"/>
      <c r="D1504" s="102">
        <f t="shared" ref="D1504:H1504" si="1254">SUM(D1502:D1503)</f>
        <v>0</v>
      </c>
      <c r="E1504" s="102">
        <f t="shared" si="1254"/>
        <v>47900</v>
      </c>
      <c r="F1504" s="102">
        <f t="shared" si="1254"/>
        <v>93300</v>
      </c>
      <c r="G1504" s="102">
        <f t="shared" si="1254"/>
        <v>53150.979999999996</v>
      </c>
      <c r="H1504" s="102">
        <f t="shared" si="1254"/>
        <v>32000</v>
      </c>
      <c r="I1504" s="102">
        <f t="shared" ref="I1504:J1504" si="1255">SUM(I1502:I1503)</f>
        <v>32000</v>
      </c>
      <c r="J1504" s="102">
        <f t="shared" si="1255"/>
        <v>32000</v>
      </c>
      <c r="K1504" s="96"/>
      <c r="L1504" s="97"/>
      <c r="M1504" s="97"/>
      <c r="N1504" s="97"/>
      <c r="O1504" s="97"/>
      <c r="P1504" s="97"/>
      <c r="R1504" s="102">
        <f t="shared" ref="R1504:V1504" si="1256">SUM(R1502:R1503)</f>
        <v>32320</v>
      </c>
      <c r="S1504" s="102">
        <f t="shared" si="1256"/>
        <v>32643.200000000001</v>
      </c>
      <c r="T1504" s="102">
        <f t="shared" si="1256"/>
        <v>32969.631999999998</v>
      </c>
      <c r="U1504" s="102">
        <f t="shared" si="1256"/>
        <v>33299.328320000001</v>
      </c>
      <c r="V1504" s="102">
        <f t="shared" si="1256"/>
        <v>33632.321603199998</v>
      </c>
    </row>
    <row r="1505" spans="1:22" x14ac:dyDescent="0.2">
      <c r="A1505" s="352" t="s">
        <v>2295</v>
      </c>
      <c r="B1505" s="352"/>
      <c r="C1505" s="352"/>
      <c r="D1505" s="103">
        <f t="shared" ref="D1505:H1505" si="1257">D1458+D1474+D1481+D1490+D1495+D1500+D1504</f>
        <v>7423982.7300000014</v>
      </c>
      <c r="E1505" s="103">
        <f t="shared" si="1257"/>
        <v>7547140.2600000007</v>
      </c>
      <c r="F1505" s="103">
        <f t="shared" si="1257"/>
        <v>8182998.2699999996</v>
      </c>
      <c r="G1505" s="103">
        <f t="shared" si="1257"/>
        <v>9310719.4500000011</v>
      </c>
      <c r="H1505" s="103">
        <f t="shared" si="1257"/>
        <v>9117885</v>
      </c>
      <c r="I1505" s="103">
        <f t="shared" ref="I1505:J1505" si="1258">I1458+I1474+I1481+I1490+I1495+I1500+I1504</f>
        <v>9483277</v>
      </c>
      <c r="J1505" s="103">
        <f t="shared" si="1258"/>
        <v>9744805</v>
      </c>
      <c r="L1505" s="97"/>
      <c r="M1505" s="97"/>
      <c r="N1505" s="97"/>
      <c r="O1505" s="97"/>
      <c r="P1505" s="97"/>
      <c r="R1505" s="103">
        <f t="shared" ref="R1505:V1505" si="1259">R1458+R1474+R1481+R1490+R1495+R1500+R1504</f>
        <v>10138018.890000001</v>
      </c>
      <c r="S1505" s="103">
        <f t="shared" si="1259"/>
        <v>10550031.784899997</v>
      </c>
      <c r="T1505" s="103">
        <f t="shared" si="1259"/>
        <v>10981774.104729002</v>
      </c>
      <c r="U1505" s="103">
        <f t="shared" si="1259"/>
        <v>11434222.676948892</v>
      </c>
      <c r="V1505" s="103">
        <f t="shared" si="1259"/>
        <v>11908403.055325083</v>
      </c>
    </row>
    <row r="1506" spans="1:22" x14ac:dyDescent="0.2">
      <c r="A1506" s="352" t="s">
        <v>1474</v>
      </c>
      <c r="B1506" s="352"/>
      <c r="C1506" s="352"/>
      <c r="D1506" s="103">
        <f t="shared" ref="D1506:J1506" si="1260">D1430+D1505</f>
        <v>8142361.6100000013</v>
      </c>
      <c r="E1506" s="103">
        <f t="shared" si="1260"/>
        <v>7971667.0100000007</v>
      </c>
      <c r="F1506" s="103">
        <f t="shared" si="1260"/>
        <v>9292812.129999999</v>
      </c>
      <c r="G1506" s="103">
        <f t="shared" si="1260"/>
        <v>10828093.590000002</v>
      </c>
      <c r="H1506" s="103">
        <f t="shared" si="1260"/>
        <v>10691015</v>
      </c>
      <c r="I1506" s="103">
        <f t="shared" si="1260"/>
        <v>11032446</v>
      </c>
      <c r="J1506" s="103">
        <f t="shared" si="1260"/>
        <v>11412368</v>
      </c>
      <c r="K1506" s="96"/>
      <c r="L1506" s="97"/>
      <c r="M1506" s="97"/>
      <c r="N1506" s="97"/>
      <c r="O1506" s="97"/>
      <c r="P1506" s="97"/>
      <c r="R1506" s="103">
        <f t="shared" ref="R1506:V1506" si="1261">R1430+R1505</f>
        <v>11855644</v>
      </c>
      <c r="S1506" s="103">
        <f t="shared" si="1261"/>
        <v>12319451.058999997</v>
      </c>
      <c r="T1506" s="103">
        <f t="shared" si="1261"/>
        <v>12804784.908820001</v>
      </c>
      <c r="U1506" s="103">
        <f t="shared" si="1261"/>
        <v>13312690.335001903</v>
      </c>
      <c r="V1506" s="103">
        <f t="shared" si="1261"/>
        <v>13844263.609630249</v>
      </c>
    </row>
    <row r="1507" spans="1:22" ht="15" x14ac:dyDescent="0.25">
      <c r="A1507" s="349" t="s">
        <v>1475</v>
      </c>
      <c r="B1507" s="349"/>
      <c r="C1507" s="349"/>
      <c r="I1507" s="248"/>
      <c r="J1507" s="248"/>
      <c r="K1507" s="96"/>
      <c r="L1507" s="97"/>
      <c r="M1507" s="97"/>
      <c r="N1507" s="97"/>
      <c r="O1507" s="97"/>
      <c r="P1507" s="97"/>
      <c r="R1507" s="248"/>
      <c r="S1507" s="248"/>
      <c r="T1507" s="248"/>
      <c r="U1507" s="248"/>
      <c r="V1507" s="248"/>
    </row>
    <row r="1508" spans="1:22" ht="15" x14ac:dyDescent="0.25">
      <c r="A1508" s="351" t="s">
        <v>223</v>
      </c>
      <c r="B1508" s="351"/>
      <c r="C1508" s="351"/>
      <c r="I1508" s="248"/>
      <c r="J1508" s="248"/>
      <c r="K1508" s="96"/>
      <c r="L1508" s="97"/>
      <c r="M1508" s="97"/>
      <c r="N1508" s="97"/>
      <c r="O1508" s="97"/>
      <c r="P1508" s="97"/>
      <c r="R1508" s="248"/>
      <c r="S1508" s="248"/>
      <c r="T1508" s="248"/>
      <c r="U1508" s="248"/>
      <c r="V1508" s="248"/>
    </row>
    <row r="1509" spans="1:22" ht="15" x14ac:dyDescent="0.25">
      <c r="A1509" s="348" t="s">
        <v>2024</v>
      </c>
      <c r="B1509" s="348"/>
      <c r="C1509" s="348"/>
      <c r="I1509" s="248"/>
      <c r="J1509" s="248"/>
      <c r="K1509" s="96"/>
      <c r="L1509" s="97"/>
      <c r="M1509" s="97"/>
      <c r="N1509" s="97"/>
      <c r="O1509" s="97"/>
      <c r="P1509" s="97"/>
      <c r="R1509" s="248"/>
      <c r="S1509" s="248"/>
      <c r="T1509" s="248"/>
      <c r="U1509" s="248"/>
      <c r="V1509" s="248"/>
    </row>
    <row r="1510" spans="1:22" ht="15" x14ac:dyDescent="0.25">
      <c r="B1510" s="77" t="s">
        <v>2309</v>
      </c>
      <c r="C1510" s="77" t="s">
        <v>1883</v>
      </c>
      <c r="D1510" s="79">
        <v>0</v>
      </c>
      <c r="E1510" s="79">
        <v>0</v>
      </c>
      <c r="F1510" s="79">
        <v>12280.55</v>
      </c>
      <c r="G1510" s="79">
        <v>4612.07</v>
      </c>
      <c r="H1510" s="79">
        <v>0</v>
      </c>
      <c r="I1510" s="248"/>
      <c r="J1510" s="248"/>
      <c r="L1510" s="97"/>
      <c r="M1510" s="97"/>
      <c r="N1510" s="97"/>
      <c r="O1510" s="97"/>
      <c r="P1510" s="97"/>
      <c r="R1510" s="248"/>
      <c r="S1510" s="248"/>
      <c r="T1510" s="248"/>
      <c r="U1510" s="248"/>
      <c r="V1510" s="248"/>
    </row>
    <row r="1511" spans="1:22" ht="15" x14ac:dyDescent="0.25">
      <c r="B1511" s="77" t="s">
        <v>1476</v>
      </c>
      <c r="C1511" s="77" t="s">
        <v>286</v>
      </c>
      <c r="D1511" s="79">
        <v>844227.95</v>
      </c>
      <c r="E1511" s="79">
        <v>835394.95</v>
      </c>
      <c r="F1511" s="79">
        <v>851760.35</v>
      </c>
      <c r="G1511" s="79">
        <v>913263.73</v>
      </c>
      <c r="H1511" s="79">
        <v>1030520</v>
      </c>
      <c r="I1511" s="248">
        <v>1037245</v>
      </c>
      <c r="J1511" s="248">
        <f>1128502+44331</f>
        <v>1172833</v>
      </c>
      <c r="K1511" s="96"/>
      <c r="L1511" s="97">
        <v>0.03</v>
      </c>
      <c r="M1511" s="97">
        <f t="shared" ref="M1511:P1513" si="1262">L1511</f>
        <v>0.03</v>
      </c>
      <c r="N1511" s="97">
        <f t="shared" si="1262"/>
        <v>0.03</v>
      </c>
      <c r="O1511" s="97">
        <f t="shared" si="1262"/>
        <v>0.03</v>
      </c>
      <c r="P1511" s="97">
        <f t="shared" si="1262"/>
        <v>0.03</v>
      </c>
      <c r="R1511" s="248">
        <f t="shared" ref="R1511:R1530" si="1263">J1511*(1+L1511)</f>
        <v>1208017.99</v>
      </c>
      <c r="S1511" s="248">
        <f t="shared" si="1230"/>
        <v>1244258.5297000001</v>
      </c>
      <c r="T1511" s="248">
        <f t="shared" si="1231"/>
        <v>1281586.285591</v>
      </c>
      <c r="U1511" s="248">
        <f t="shared" si="1232"/>
        <v>1320033.87415873</v>
      </c>
      <c r="V1511" s="248">
        <f t="shared" si="1233"/>
        <v>1359634.890383492</v>
      </c>
    </row>
    <row r="1512" spans="1:22" ht="15" x14ac:dyDescent="0.25">
      <c r="B1512" s="77" t="s">
        <v>1477</v>
      </c>
      <c r="C1512" s="77" t="s">
        <v>292</v>
      </c>
      <c r="D1512" s="79">
        <v>6741.44</v>
      </c>
      <c r="E1512" s="79">
        <v>8745.69</v>
      </c>
      <c r="F1512" s="79">
        <v>6330.34</v>
      </c>
      <c r="G1512" s="79">
        <v>5214.2299999999996</v>
      </c>
      <c r="H1512" s="79">
        <v>6000</v>
      </c>
      <c r="I1512" s="248">
        <v>5313</v>
      </c>
      <c r="J1512" s="248">
        <v>4500</v>
      </c>
      <c r="K1512" s="96"/>
      <c r="L1512" s="97">
        <v>0</v>
      </c>
      <c r="M1512" s="97">
        <v>0</v>
      </c>
      <c r="N1512" s="97">
        <v>0</v>
      </c>
      <c r="O1512" s="97">
        <f t="shared" si="1262"/>
        <v>0</v>
      </c>
      <c r="P1512" s="97">
        <f t="shared" si="1262"/>
        <v>0</v>
      </c>
      <c r="R1512" s="248">
        <f t="shared" si="1263"/>
        <v>4500</v>
      </c>
      <c r="S1512" s="248">
        <f t="shared" si="1230"/>
        <v>4500</v>
      </c>
      <c r="T1512" s="248">
        <f t="shared" si="1231"/>
        <v>4500</v>
      </c>
      <c r="U1512" s="248">
        <f t="shared" si="1232"/>
        <v>4500</v>
      </c>
      <c r="V1512" s="248">
        <f t="shared" si="1233"/>
        <v>4500</v>
      </c>
    </row>
    <row r="1513" spans="1:22" ht="15" x14ac:dyDescent="0.25">
      <c r="B1513" s="77" t="s">
        <v>2058</v>
      </c>
      <c r="C1513" s="77" t="s">
        <v>294</v>
      </c>
      <c r="D1513" s="79">
        <v>0</v>
      </c>
      <c r="E1513" s="79">
        <v>0</v>
      </c>
      <c r="F1513" s="79">
        <v>423.21</v>
      </c>
      <c r="G1513" s="79">
        <v>601.79</v>
      </c>
      <c r="H1513" s="79">
        <v>600</v>
      </c>
      <c r="I1513" s="248">
        <v>575</v>
      </c>
      <c r="J1513" s="248">
        <v>600</v>
      </c>
      <c r="K1513" s="96"/>
      <c r="L1513" s="97">
        <v>0</v>
      </c>
      <c r="M1513" s="97">
        <v>0</v>
      </c>
      <c r="N1513" s="97">
        <v>0</v>
      </c>
      <c r="O1513" s="97">
        <f t="shared" si="1262"/>
        <v>0</v>
      </c>
      <c r="P1513" s="97">
        <f t="shared" si="1262"/>
        <v>0</v>
      </c>
      <c r="R1513" s="248">
        <f t="shared" si="1263"/>
        <v>600</v>
      </c>
      <c r="S1513" s="248">
        <f t="shared" si="1230"/>
        <v>600</v>
      </c>
      <c r="T1513" s="248">
        <f t="shared" si="1231"/>
        <v>600</v>
      </c>
      <c r="U1513" s="248">
        <f t="shared" si="1232"/>
        <v>600</v>
      </c>
      <c r="V1513" s="248">
        <f t="shared" si="1233"/>
        <v>600</v>
      </c>
    </row>
    <row r="1514" spans="1:22" ht="15" x14ac:dyDescent="0.25">
      <c r="B1514" s="77" t="s">
        <v>1479</v>
      </c>
      <c r="C1514" s="77" t="s">
        <v>298</v>
      </c>
      <c r="D1514" s="79">
        <v>8122.5</v>
      </c>
      <c r="E1514" s="79">
        <v>8088.33</v>
      </c>
      <c r="F1514" s="79">
        <v>8366.67</v>
      </c>
      <c r="G1514" s="79">
        <v>9000</v>
      </c>
      <c r="H1514" s="79">
        <v>9090</v>
      </c>
      <c r="I1514" s="248">
        <v>0</v>
      </c>
      <c r="J1514" s="248">
        <v>11135</v>
      </c>
      <c r="K1514" s="96"/>
      <c r="L1514" s="97">
        <v>0.02</v>
      </c>
      <c r="M1514" s="97">
        <f t="shared" ref="M1514:P1514" si="1264">L1514</f>
        <v>0.02</v>
      </c>
      <c r="N1514" s="97">
        <f t="shared" si="1264"/>
        <v>0.02</v>
      </c>
      <c r="O1514" s="97">
        <f t="shared" si="1264"/>
        <v>0.02</v>
      </c>
      <c r="P1514" s="97">
        <f t="shared" si="1264"/>
        <v>0.02</v>
      </c>
      <c r="R1514" s="248">
        <f t="shared" si="1263"/>
        <v>11357.7</v>
      </c>
      <c r="S1514" s="248">
        <f t="shared" si="1230"/>
        <v>11584.854000000001</v>
      </c>
      <c r="T1514" s="248">
        <f t="shared" si="1231"/>
        <v>11816.551080000001</v>
      </c>
      <c r="U1514" s="248">
        <f t="shared" si="1232"/>
        <v>12052.882101600002</v>
      </c>
      <c r="V1514" s="248">
        <f t="shared" si="1233"/>
        <v>12293.939743632001</v>
      </c>
    </row>
    <row r="1515" spans="1:22" ht="15" x14ac:dyDescent="0.25">
      <c r="B1515" s="77" t="s">
        <v>1480</v>
      </c>
      <c r="C1515" s="77" t="s">
        <v>300</v>
      </c>
      <c r="D1515" s="79">
        <v>2918.12</v>
      </c>
      <c r="E1515" s="79">
        <v>1616.35</v>
      </c>
      <c r="F1515" s="79">
        <v>4583.0200000000004</v>
      </c>
      <c r="G1515" s="79">
        <v>4322.6400000000003</v>
      </c>
      <c r="H1515" s="79">
        <v>3000</v>
      </c>
      <c r="I1515" s="248">
        <v>1455</v>
      </c>
      <c r="J1515" s="248">
        <v>3000</v>
      </c>
      <c r="L1515" s="97">
        <v>0.01</v>
      </c>
      <c r="M1515" s="97">
        <f t="shared" ref="M1515:P1515" si="1265">L1515</f>
        <v>0.01</v>
      </c>
      <c r="N1515" s="97">
        <f t="shared" si="1265"/>
        <v>0.01</v>
      </c>
      <c r="O1515" s="97">
        <f t="shared" si="1265"/>
        <v>0.01</v>
      </c>
      <c r="P1515" s="97">
        <f t="shared" si="1265"/>
        <v>0.01</v>
      </c>
      <c r="R1515" s="248">
        <f t="shared" si="1263"/>
        <v>3030</v>
      </c>
      <c r="S1515" s="248">
        <f t="shared" si="1230"/>
        <v>3060.3</v>
      </c>
      <c r="T1515" s="248">
        <f t="shared" si="1231"/>
        <v>3090.9030000000002</v>
      </c>
      <c r="U1515" s="248">
        <f t="shared" si="1232"/>
        <v>3121.8120300000005</v>
      </c>
      <c r="V1515" s="248">
        <f t="shared" si="1233"/>
        <v>3153.0301503000005</v>
      </c>
    </row>
    <row r="1516" spans="1:22" ht="25.5" x14ac:dyDescent="0.25">
      <c r="B1516" s="77" t="s">
        <v>1481</v>
      </c>
      <c r="C1516" s="77" t="s">
        <v>302</v>
      </c>
      <c r="D1516" s="79">
        <v>1303.43</v>
      </c>
      <c r="E1516" s="79">
        <v>3909.29</v>
      </c>
      <c r="F1516" s="79">
        <v>1377.24</v>
      </c>
      <c r="G1516" s="79">
        <v>1280.3800000000001</v>
      </c>
      <c r="H1516" s="79">
        <v>1920</v>
      </c>
      <c r="I1516" s="248">
        <v>1446</v>
      </c>
      <c r="J1516" s="248">
        <v>2153</v>
      </c>
      <c r="K1516" s="96"/>
      <c r="L1516" s="97">
        <v>0.01</v>
      </c>
      <c r="M1516" s="97">
        <f t="shared" ref="M1516:P1516" si="1266">L1516</f>
        <v>0.01</v>
      </c>
      <c r="N1516" s="97">
        <f t="shared" si="1266"/>
        <v>0.01</v>
      </c>
      <c r="O1516" s="97">
        <f t="shared" si="1266"/>
        <v>0.01</v>
      </c>
      <c r="P1516" s="97">
        <f t="shared" si="1266"/>
        <v>0.01</v>
      </c>
      <c r="R1516" s="248">
        <f t="shared" si="1263"/>
        <v>2174.5300000000002</v>
      </c>
      <c r="S1516" s="248">
        <f t="shared" si="1230"/>
        <v>2196.2753000000002</v>
      </c>
      <c r="T1516" s="248">
        <f t="shared" si="1231"/>
        <v>2218.2380530000005</v>
      </c>
      <c r="U1516" s="248">
        <f t="shared" si="1232"/>
        <v>2240.4204335300005</v>
      </c>
      <c r="V1516" s="248">
        <f t="shared" si="1233"/>
        <v>2262.8246378653007</v>
      </c>
    </row>
    <row r="1517" spans="1:22" ht="25.5" x14ac:dyDescent="0.25">
      <c r="B1517" s="77" t="s">
        <v>1482</v>
      </c>
      <c r="C1517" s="77" t="s">
        <v>304</v>
      </c>
      <c r="D1517" s="79">
        <v>4817.33</v>
      </c>
      <c r="E1517" s="79">
        <v>1804.35</v>
      </c>
      <c r="F1517" s="79">
        <v>3939.66</v>
      </c>
      <c r="G1517" s="79">
        <v>3697.38</v>
      </c>
      <c r="H1517" s="79">
        <v>4020</v>
      </c>
      <c r="I1517" s="248">
        <v>4732</v>
      </c>
      <c r="J1517" s="248">
        <v>5144</v>
      </c>
      <c r="K1517" s="96"/>
      <c r="L1517" s="97">
        <v>0.01</v>
      </c>
      <c r="M1517" s="97">
        <f t="shared" ref="M1517:P1517" si="1267">L1517</f>
        <v>0.01</v>
      </c>
      <c r="N1517" s="97">
        <f t="shared" si="1267"/>
        <v>0.01</v>
      </c>
      <c r="O1517" s="97">
        <f t="shared" si="1267"/>
        <v>0.01</v>
      </c>
      <c r="P1517" s="97">
        <f t="shared" si="1267"/>
        <v>0.01</v>
      </c>
      <c r="R1517" s="248">
        <f t="shared" si="1263"/>
        <v>5195.4399999999996</v>
      </c>
      <c r="S1517" s="248">
        <f t="shared" si="1230"/>
        <v>5247.3943999999992</v>
      </c>
      <c r="T1517" s="248">
        <f t="shared" si="1231"/>
        <v>5299.8683439999995</v>
      </c>
      <c r="U1517" s="248">
        <f t="shared" si="1232"/>
        <v>5352.8670274399992</v>
      </c>
      <c r="V1517" s="248">
        <f t="shared" si="1233"/>
        <v>5406.3956977143989</v>
      </c>
    </row>
    <row r="1518" spans="1:22" ht="25.5" x14ac:dyDescent="0.25">
      <c r="B1518" s="77" t="s">
        <v>1483</v>
      </c>
      <c r="C1518" s="77" t="s">
        <v>306</v>
      </c>
      <c r="D1518" s="79">
        <v>95195.56</v>
      </c>
      <c r="E1518" s="79">
        <v>86845.48</v>
      </c>
      <c r="F1518" s="79">
        <v>78465.27</v>
      </c>
      <c r="G1518" s="79">
        <v>80134.58</v>
      </c>
      <c r="H1518" s="79">
        <v>87000</v>
      </c>
      <c r="I1518" s="248">
        <v>91767</v>
      </c>
      <c r="J1518" s="248">
        <v>108716</v>
      </c>
      <c r="K1518" s="96"/>
      <c r="L1518" s="97">
        <v>0.05</v>
      </c>
      <c r="M1518" s="97">
        <f t="shared" ref="M1518:P1518" si="1268">L1518</f>
        <v>0.05</v>
      </c>
      <c r="N1518" s="97">
        <f t="shared" si="1268"/>
        <v>0.05</v>
      </c>
      <c r="O1518" s="97">
        <f t="shared" si="1268"/>
        <v>0.05</v>
      </c>
      <c r="P1518" s="97">
        <f t="shared" si="1268"/>
        <v>0.05</v>
      </c>
      <c r="R1518" s="248">
        <f t="shared" si="1263"/>
        <v>114151.8</v>
      </c>
      <c r="S1518" s="248">
        <f t="shared" si="1230"/>
        <v>119859.39000000001</v>
      </c>
      <c r="T1518" s="248">
        <f t="shared" si="1231"/>
        <v>125852.35950000002</v>
      </c>
      <c r="U1518" s="248">
        <f t="shared" si="1232"/>
        <v>132144.97747500002</v>
      </c>
      <c r="V1518" s="248">
        <f t="shared" si="1233"/>
        <v>138752.22634875003</v>
      </c>
    </row>
    <row r="1519" spans="1:22" ht="25.5" x14ac:dyDescent="0.25">
      <c r="B1519" s="77" t="s">
        <v>1927</v>
      </c>
      <c r="C1519" s="77" t="s">
        <v>1865</v>
      </c>
      <c r="D1519" s="79">
        <v>6458.35</v>
      </c>
      <c r="E1519" s="79">
        <v>2677.97</v>
      </c>
      <c r="F1519" s="79">
        <v>14361.9</v>
      </c>
      <c r="G1519" s="79">
        <v>793.29</v>
      </c>
      <c r="H1519" s="79">
        <v>7500</v>
      </c>
      <c r="I1519" s="248">
        <v>9500</v>
      </c>
      <c r="J1519" s="248">
        <v>7500</v>
      </c>
      <c r="K1519" s="96"/>
      <c r="L1519" s="97">
        <v>0</v>
      </c>
      <c r="M1519" s="97">
        <f t="shared" ref="M1519:P1519" si="1269">L1519</f>
        <v>0</v>
      </c>
      <c r="N1519" s="97">
        <f t="shared" si="1269"/>
        <v>0</v>
      </c>
      <c r="O1519" s="97">
        <f t="shared" si="1269"/>
        <v>0</v>
      </c>
      <c r="P1519" s="97">
        <f t="shared" si="1269"/>
        <v>0</v>
      </c>
      <c r="R1519" s="248">
        <f t="shared" si="1263"/>
        <v>7500</v>
      </c>
      <c r="S1519" s="248">
        <f t="shared" si="1230"/>
        <v>7500</v>
      </c>
      <c r="T1519" s="248">
        <f t="shared" si="1231"/>
        <v>7500</v>
      </c>
      <c r="U1519" s="248">
        <f t="shared" si="1232"/>
        <v>7500</v>
      </c>
      <c r="V1519" s="248">
        <f t="shared" si="1233"/>
        <v>7500</v>
      </c>
    </row>
    <row r="1520" spans="1:22" ht="25.5" x14ac:dyDescent="0.25">
      <c r="B1520" s="77" t="s">
        <v>1484</v>
      </c>
      <c r="C1520" s="77" t="s">
        <v>308</v>
      </c>
      <c r="D1520" s="79">
        <v>3803.89</v>
      </c>
      <c r="E1520" s="79">
        <v>3856.14</v>
      </c>
      <c r="F1520" s="79">
        <v>3611.27</v>
      </c>
      <c r="G1520" s="79">
        <v>3260.64</v>
      </c>
      <c r="H1520" s="79">
        <v>4800</v>
      </c>
      <c r="I1520" s="248">
        <v>2400</v>
      </c>
      <c r="J1520" s="248">
        <v>0</v>
      </c>
      <c r="L1520" s="97">
        <v>0.01</v>
      </c>
      <c r="M1520" s="97">
        <f t="shared" ref="M1520:P1520" si="1270">L1520</f>
        <v>0.01</v>
      </c>
      <c r="N1520" s="97">
        <f t="shared" si="1270"/>
        <v>0.01</v>
      </c>
      <c r="O1520" s="97">
        <f t="shared" si="1270"/>
        <v>0.01</v>
      </c>
      <c r="P1520" s="97">
        <f t="shared" si="1270"/>
        <v>0.01</v>
      </c>
      <c r="R1520" s="248">
        <f t="shared" si="1263"/>
        <v>0</v>
      </c>
      <c r="S1520" s="248">
        <f t="shared" si="1230"/>
        <v>0</v>
      </c>
      <c r="T1520" s="248">
        <f t="shared" si="1231"/>
        <v>0</v>
      </c>
      <c r="U1520" s="248">
        <f t="shared" si="1232"/>
        <v>0</v>
      </c>
      <c r="V1520" s="248">
        <f t="shared" si="1233"/>
        <v>0</v>
      </c>
    </row>
    <row r="1521" spans="1:22" ht="15" x14ac:dyDescent="0.25">
      <c r="B1521" s="77" t="s">
        <v>1485</v>
      </c>
      <c r="C1521" s="77" t="s">
        <v>1897</v>
      </c>
      <c r="D1521" s="79">
        <v>0</v>
      </c>
      <c r="E1521" s="79">
        <v>-1229.1600000000001</v>
      </c>
      <c r="F1521" s="79">
        <v>0</v>
      </c>
      <c r="G1521" s="79">
        <v>0</v>
      </c>
      <c r="H1521" s="79">
        <v>0</v>
      </c>
      <c r="I1521" s="248"/>
      <c r="J1521" s="248"/>
      <c r="L1521" s="97">
        <v>0.01</v>
      </c>
      <c r="M1521" s="97">
        <f t="shared" ref="M1521:P1521" si="1271">L1521</f>
        <v>0.01</v>
      </c>
      <c r="N1521" s="97">
        <f t="shared" si="1271"/>
        <v>0.01</v>
      </c>
      <c r="O1521" s="97">
        <f t="shared" si="1271"/>
        <v>0.01</v>
      </c>
      <c r="P1521" s="97">
        <f t="shared" si="1271"/>
        <v>0.01</v>
      </c>
      <c r="R1521" s="248">
        <f t="shared" si="1263"/>
        <v>0</v>
      </c>
      <c r="S1521" s="248">
        <f t="shared" si="1230"/>
        <v>0</v>
      </c>
      <c r="T1521" s="248">
        <f t="shared" si="1231"/>
        <v>0</v>
      </c>
      <c r="U1521" s="248">
        <f t="shared" si="1232"/>
        <v>0</v>
      </c>
      <c r="V1521" s="248">
        <f t="shared" si="1233"/>
        <v>0</v>
      </c>
    </row>
    <row r="1522" spans="1:22" ht="15" x14ac:dyDescent="0.25">
      <c r="B1522" s="77" t="s">
        <v>1486</v>
      </c>
      <c r="C1522" s="77" t="s">
        <v>1899</v>
      </c>
      <c r="D1522" s="79">
        <v>67393.320000000007</v>
      </c>
      <c r="E1522" s="79">
        <v>70755.399999999994</v>
      </c>
      <c r="F1522" s="79">
        <v>109372.47</v>
      </c>
      <c r="G1522" s="79">
        <v>139672.71</v>
      </c>
      <c r="H1522" s="79">
        <v>153820</v>
      </c>
      <c r="I1522" s="248">
        <v>158899</v>
      </c>
      <c r="J1522" s="248">
        <v>172522</v>
      </c>
      <c r="K1522" s="96"/>
      <c r="L1522" s="97">
        <v>0.05</v>
      </c>
      <c r="M1522" s="97">
        <f t="shared" ref="M1522:P1522" si="1272">L1522</f>
        <v>0.05</v>
      </c>
      <c r="N1522" s="97">
        <f t="shared" si="1272"/>
        <v>0.05</v>
      </c>
      <c r="O1522" s="97">
        <f t="shared" si="1272"/>
        <v>0.05</v>
      </c>
      <c r="P1522" s="97">
        <f t="shared" si="1272"/>
        <v>0.05</v>
      </c>
      <c r="R1522" s="248">
        <f t="shared" si="1263"/>
        <v>181148.1</v>
      </c>
      <c r="S1522" s="248">
        <f t="shared" si="1230"/>
        <v>190205.505</v>
      </c>
      <c r="T1522" s="248">
        <f t="shared" si="1231"/>
        <v>199715.78025000001</v>
      </c>
      <c r="U1522" s="248">
        <f t="shared" si="1232"/>
        <v>209701.56926250001</v>
      </c>
      <c r="V1522" s="248">
        <f t="shared" si="1233"/>
        <v>220186.64772562502</v>
      </c>
    </row>
    <row r="1523" spans="1:22" ht="15" x14ac:dyDescent="0.25">
      <c r="B1523" s="77" t="s">
        <v>1487</v>
      </c>
      <c r="C1523" s="77" t="s">
        <v>312</v>
      </c>
      <c r="D1523" s="79">
        <v>641</v>
      </c>
      <c r="E1523" s="79">
        <v>620</v>
      </c>
      <c r="F1523" s="79">
        <v>550</v>
      </c>
      <c r="G1523" s="79">
        <v>686</v>
      </c>
      <c r="H1523" s="79">
        <v>700</v>
      </c>
      <c r="I1523" s="248">
        <v>600</v>
      </c>
      <c r="J1523" s="248">
        <v>3000</v>
      </c>
      <c r="K1523" s="96"/>
      <c r="L1523" s="97">
        <v>0.01</v>
      </c>
      <c r="M1523" s="97">
        <f t="shared" ref="M1523:P1523" si="1273">L1523</f>
        <v>0.01</v>
      </c>
      <c r="N1523" s="97">
        <f t="shared" si="1273"/>
        <v>0.01</v>
      </c>
      <c r="O1523" s="97">
        <f t="shared" si="1273"/>
        <v>0.01</v>
      </c>
      <c r="P1523" s="97">
        <f t="shared" si="1273"/>
        <v>0.01</v>
      </c>
      <c r="R1523" s="248">
        <f t="shared" si="1263"/>
        <v>3030</v>
      </c>
      <c r="S1523" s="248">
        <f t="shared" si="1230"/>
        <v>3060.3</v>
      </c>
      <c r="T1523" s="248">
        <f t="shared" si="1231"/>
        <v>3090.9030000000002</v>
      </c>
      <c r="U1523" s="248">
        <f t="shared" si="1232"/>
        <v>3121.8120300000005</v>
      </c>
      <c r="V1523" s="248">
        <f t="shared" si="1233"/>
        <v>3153.0301503000005</v>
      </c>
    </row>
    <row r="1524" spans="1:22" ht="15" x14ac:dyDescent="0.25">
      <c r="B1524" s="77" t="s">
        <v>1488</v>
      </c>
      <c r="C1524" s="77" t="s">
        <v>314</v>
      </c>
      <c r="D1524" s="79">
        <v>1520.28</v>
      </c>
      <c r="E1524" s="79">
        <v>1113.6500000000001</v>
      </c>
      <c r="F1524" s="79">
        <v>1125.02</v>
      </c>
      <c r="G1524" s="79">
        <v>1003.22</v>
      </c>
      <c r="H1524" s="79">
        <v>1585</v>
      </c>
      <c r="I1524" s="248">
        <v>1615</v>
      </c>
      <c r="J1524" s="248">
        <v>1713</v>
      </c>
      <c r="K1524" s="96"/>
      <c r="L1524" s="97">
        <v>0.01</v>
      </c>
      <c r="M1524" s="97">
        <f t="shared" ref="M1524:P1524" si="1274">L1524</f>
        <v>0.01</v>
      </c>
      <c r="N1524" s="97">
        <f t="shared" si="1274"/>
        <v>0.01</v>
      </c>
      <c r="O1524" s="97">
        <f t="shared" si="1274"/>
        <v>0.01</v>
      </c>
      <c r="P1524" s="97">
        <f t="shared" si="1274"/>
        <v>0.01</v>
      </c>
      <c r="R1524" s="248">
        <f t="shared" si="1263"/>
        <v>1730.13</v>
      </c>
      <c r="S1524" s="248">
        <f t="shared" si="1230"/>
        <v>1747.4313000000002</v>
      </c>
      <c r="T1524" s="248">
        <f t="shared" si="1231"/>
        <v>1764.9056130000001</v>
      </c>
      <c r="U1524" s="248">
        <f t="shared" si="1232"/>
        <v>1782.5546691300001</v>
      </c>
      <c r="V1524" s="248">
        <f t="shared" si="1233"/>
        <v>1800.3802158213</v>
      </c>
    </row>
    <row r="1525" spans="1:22" ht="15" x14ac:dyDescent="0.25">
      <c r="B1525" s="77" t="s">
        <v>1489</v>
      </c>
      <c r="C1525" s="77" t="s">
        <v>316</v>
      </c>
      <c r="D1525" s="79">
        <v>688.11</v>
      </c>
      <c r="E1525" s="79">
        <v>3313.81</v>
      </c>
      <c r="F1525" s="79">
        <v>6236.46</v>
      </c>
      <c r="G1525" s="79">
        <v>2086.02</v>
      </c>
      <c r="H1525" s="79">
        <v>3750</v>
      </c>
      <c r="I1525" s="248">
        <v>188</v>
      </c>
      <c r="J1525" s="248">
        <v>3744</v>
      </c>
      <c r="K1525" s="96"/>
      <c r="L1525" s="97">
        <v>0.01</v>
      </c>
      <c r="M1525" s="97">
        <f t="shared" ref="M1525:P1525" si="1275">L1525</f>
        <v>0.01</v>
      </c>
      <c r="N1525" s="97">
        <f t="shared" si="1275"/>
        <v>0.01</v>
      </c>
      <c r="O1525" s="97">
        <f t="shared" si="1275"/>
        <v>0.01</v>
      </c>
      <c r="P1525" s="97">
        <f t="shared" si="1275"/>
        <v>0.01</v>
      </c>
      <c r="R1525" s="248">
        <f t="shared" si="1263"/>
        <v>3781.44</v>
      </c>
      <c r="S1525" s="248">
        <f t="shared" si="1230"/>
        <v>3819.2544000000003</v>
      </c>
      <c r="T1525" s="248">
        <f t="shared" si="1231"/>
        <v>3857.4469440000003</v>
      </c>
      <c r="U1525" s="248">
        <f t="shared" si="1232"/>
        <v>3896.0214134400003</v>
      </c>
      <c r="V1525" s="248">
        <f t="shared" si="1233"/>
        <v>3934.9816275744001</v>
      </c>
    </row>
    <row r="1526" spans="1:22" ht="15" x14ac:dyDescent="0.25">
      <c r="B1526" s="77" t="s">
        <v>1490</v>
      </c>
      <c r="C1526" s="77" t="s">
        <v>2026</v>
      </c>
      <c r="D1526" s="79">
        <v>11971.17</v>
      </c>
      <c r="E1526" s="79">
        <v>12157.68</v>
      </c>
      <c r="F1526" s="79">
        <v>12623.8</v>
      </c>
      <c r="G1526" s="79">
        <v>13545.53</v>
      </c>
      <c r="H1526" s="79">
        <v>15065</v>
      </c>
      <c r="I1526" s="248">
        <v>14779</v>
      </c>
      <c r="J1526" s="248">
        <v>16642</v>
      </c>
      <c r="L1526" s="97">
        <v>0.01</v>
      </c>
      <c r="M1526" s="97">
        <f t="shared" ref="M1526:P1526" si="1276">L1526</f>
        <v>0.01</v>
      </c>
      <c r="N1526" s="97">
        <f t="shared" si="1276"/>
        <v>0.01</v>
      </c>
      <c r="O1526" s="97">
        <f t="shared" si="1276"/>
        <v>0.01</v>
      </c>
      <c r="P1526" s="97">
        <f t="shared" si="1276"/>
        <v>0.01</v>
      </c>
      <c r="R1526" s="248">
        <f t="shared" si="1263"/>
        <v>16808.420000000002</v>
      </c>
      <c r="S1526" s="248">
        <f t="shared" si="1230"/>
        <v>16976.504200000003</v>
      </c>
      <c r="T1526" s="248">
        <f t="shared" si="1231"/>
        <v>17146.269242000002</v>
      </c>
      <c r="U1526" s="248">
        <f t="shared" si="1232"/>
        <v>17317.731934420004</v>
      </c>
      <c r="V1526" s="248">
        <f t="shared" si="1233"/>
        <v>17490.909253764203</v>
      </c>
    </row>
    <row r="1527" spans="1:22" ht="15" x14ac:dyDescent="0.25">
      <c r="B1527" s="77" t="s">
        <v>1491</v>
      </c>
      <c r="C1527" s="77" t="s">
        <v>321</v>
      </c>
      <c r="D1527" s="79">
        <v>1421.53</v>
      </c>
      <c r="E1527" s="79">
        <v>1455.85</v>
      </c>
      <c r="F1527" s="79">
        <v>1633.22</v>
      </c>
      <c r="G1527" s="79">
        <v>1615.31</v>
      </c>
      <c r="H1527" s="79">
        <v>1830</v>
      </c>
      <c r="I1527" s="248">
        <v>1851</v>
      </c>
      <c r="J1527" s="248">
        <v>1848</v>
      </c>
      <c r="L1527" s="97">
        <v>0.01</v>
      </c>
      <c r="M1527" s="97">
        <f t="shared" ref="M1527:P1527" si="1277">L1527</f>
        <v>0.01</v>
      </c>
      <c r="N1527" s="97">
        <f t="shared" si="1277"/>
        <v>0.01</v>
      </c>
      <c r="O1527" s="97">
        <f t="shared" si="1277"/>
        <v>0.01</v>
      </c>
      <c r="P1527" s="97">
        <f t="shared" si="1277"/>
        <v>0.01</v>
      </c>
      <c r="R1527" s="248">
        <f t="shared" si="1263"/>
        <v>1866.48</v>
      </c>
      <c r="S1527" s="248">
        <f t="shared" si="1230"/>
        <v>1885.1448</v>
      </c>
      <c r="T1527" s="248">
        <f t="shared" si="1231"/>
        <v>1903.9962480000002</v>
      </c>
      <c r="U1527" s="248">
        <f t="shared" si="1232"/>
        <v>1923.0362104800001</v>
      </c>
      <c r="V1527" s="248">
        <f t="shared" si="1233"/>
        <v>1942.2665725848001</v>
      </c>
    </row>
    <row r="1528" spans="1:22" ht="15" x14ac:dyDescent="0.25">
      <c r="B1528" s="77" t="s">
        <v>1492</v>
      </c>
      <c r="C1528" s="77" t="s">
        <v>323</v>
      </c>
      <c r="D1528" s="79">
        <v>432.15</v>
      </c>
      <c r="E1528" s="79">
        <v>434.25</v>
      </c>
      <c r="F1528" s="79">
        <v>297.39999999999998</v>
      </c>
      <c r="G1528" s="79">
        <v>402.15</v>
      </c>
      <c r="H1528" s="79">
        <v>600</v>
      </c>
      <c r="I1528" s="248">
        <v>500</v>
      </c>
      <c r="J1528" s="248">
        <v>3000</v>
      </c>
      <c r="L1528" s="97">
        <v>0.01</v>
      </c>
      <c r="M1528" s="97">
        <f t="shared" ref="M1528:P1528" si="1278">L1528</f>
        <v>0.01</v>
      </c>
      <c r="N1528" s="97">
        <f t="shared" si="1278"/>
        <v>0.01</v>
      </c>
      <c r="O1528" s="97">
        <f t="shared" si="1278"/>
        <v>0.01</v>
      </c>
      <c r="P1528" s="97">
        <f t="shared" si="1278"/>
        <v>0.01</v>
      </c>
      <c r="R1528" s="248">
        <f t="shared" si="1263"/>
        <v>3030</v>
      </c>
      <c r="S1528" s="248">
        <f t="shared" si="1230"/>
        <v>3060.3</v>
      </c>
      <c r="T1528" s="248">
        <f t="shared" si="1231"/>
        <v>3090.9030000000002</v>
      </c>
      <c r="U1528" s="248">
        <f t="shared" si="1232"/>
        <v>3121.8120300000005</v>
      </c>
      <c r="V1528" s="248">
        <f t="shared" si="1233"/>
        <v>3153.0301503000005</v>
      </c>
    </row>
    <row r="1529" spans="1:22" ht="15" x14ac:dyDescent="0.25">
      <c r="B1529" s="77" t="s">
        <v>1493</v>
      </c>
      <c r="C1529" s="77" t="s">
        <v>325</v>
      </c>
      <c r="D1529" s="79">
        <v>5500</v>
      </c>
      <c r="E1529" s="79">
        <v>4000</v>
      </c>
      <c r="F1529" s="79">
        <v>4000</v>
      </c>
      <c r="G1529" s="79">
        <v>5500</v>
      </c>
      <c r="H1529" s="79">
        <v>9500</v>
      </c>
      <c r="I1529" s="248">
        <v>6500</v>
      </c>
      <c r="J1529" s="248">
        <v>12250</v>
      </c>
      <c r="K1529" s="96"/>
      <c r="L1529" s="97">
        <v>0.01</v>
      </c>
      <c r="M1529" s="97">
        <f t="shared" ref="M1529:P1529" si="1279">L1529</f>
        <v>0.01</v>
      </c>
      <c r="N1529" s="97">
        <f t="shared" si="1279"/>
        <v>0.01</v>
      </c>
      <c r="O1529" s="97">
        <f t="shared" si="1279"/>
        <v>0.01</v>
      </c>
      <c r="P1529" s="97">
        <f t="shared" si="1279"/>
        <v>0.01</v>
      </c>
      <c r="R1529" s="248">
        <f t="shared" si="1263"/>
        <v>12372.5</v>
      </c>
      <c r="S1529" s="248">
        <f t="shared" si="1230"/>
        <v>12496.225</v>
      </c>
      <c r="T1529" s="248">
        <f t="shared" si="1231"/>
        <v>12621.187250000001</v>
      </c>
      <c r="U1529" s="248">
        <f t="shared" si="1232"/>
        <v>12747.399122500001</v>
      </c>
      <c r="V1529" s="248">
        <f t="shared" si="1233"/>
        <v>12874.873113725002</v>
      </c>
    </row>
    <row r="1530" spans="1:22" ht="15" x14ac:dyDescent="0.25">
      <c r="B1530" s="77" t="s">
        <v>1494</v>
      </c>
      <c r="C1530" s="77" t="s">
        <v>327</v>
      </c>
      <c r="D1530" s="79">
        <v>1454.92</v>
      </c>
      <c r="E1530" s="79">
        <v>1582.15</v>
      </c>
      <c r="F1530" s="79">
        <v>1234.47</v>
      </c>
      <c r="G1530" s="79">
        <v>960.6</v>
      </c>
      <c r="H1530" s="79">
        <v>1000</v>
      </c>
      <c r="I1530" s="248">
        <v>985</v>
      </c>
      <c r="J1530" s="248">
        <v>1000</v>
      </c>
      <c r="K1530" s="96"/>
      <c r="L1530" s="97">
        <v>0.01</v>
      </c>
      <c r="M1530" s="97">
        <f t="shared" ref="M1530:P1530" si="1280">L1530</f>
        <v>0.01</v>
      </c>
      <c r="N1530" s="97">
        <f t="shared" si="1280"/>
        <v>0.01</v>
      </c>
      <c r="O1530" s="97">
        <f t="shared" si="1280"/>
        <v>0.01</v>
      </c>
      <c r="P1530" s="97">
        <f t="shared" si="1280"/>
        <v>0.01</v>
      </c>
      <c r="R1530" s="248">
        <f t="shared" si="1263"/>
        <v>1010</v>
      </c>
      <c r="S1530" s="248">
        <f t="shared" si="1230"/>
        <v>1020.1</v>
      </c>
      <c r="T1530" s="248">
        <f t="shared" si="1231"/>
        <v>1030.3009999999999</v>
      </c>
      <c r="U1530" s="248">
        <f t="shared" si="1232"/>
        <v>1040.60401</v>
      </c>
      <c r="V1530" s="248">
        <f t="shared" si="1233"/>
        <v>1051.0100500999999</v>
      </c>
    </row>
    <row r="1531" spans="1:22" x14ac:dyDescent="0.2">
      <c r="A1531" s="350" t="s">
        <v>2027</v>
      </c>
      <c r="B1531" s="350"/>
      <c r="C1531" s="350"/>
      <c r="D1531" s="102">
        <f t="shared" ref="D1531:J1531" si="1281">SUM(D1510:D1530)</f>
        <v>1064611.0499999998</v>
      </c>
      <c r="E1531" s="102">
        <f t="shared" si="1281"/>
        <v>1047142.1799999999</v>
      </c>
      <c r="F1531" s="102">
        <f t="shared" si="1281"/>
        <v>1122572.32</v>
      </c>
      <c r="G1531" s="102">
        <f t="shared" si="1281"/>
        <v>1191652.27</v>
      </c>
      <c r="H1531" s="102">
        <f t="shared" si="1281"/>
        <v>1342300</v>
      </c>
      <c r="I1531" s="102">
        <f t="shared" si="1281"/>
        <v>1340350</v>
      </c>
      <c r="J1531" s="102">
        <f t="shared" si="1281"/>
        <v>1531300</v>
      </c>
      <c r="K1531" s="96"/>
      <c r="L1531" s="97"/>
      <c r="M1531" s="97"/>
      <c r="N1531" s="97"/>
      <c r="O1531" s="97"/>
      <c r="P1531" s="97"/>
      <c r="R1531" s="102">
        <f t="shared" ref="R1531:V1531" si="1282">SUM(R1510:R1530)</f>
        <v>1581304.5299999998</v>
      </c>
      <c r="S1531" s="102">
        <f t="shared" si="1282"/>
        <v>1633077.5081000007</v>
      </c>
      <c r="T1531" s="102">
        <f t="shared" si="1282"/>
        <v>1686685.898115</v>
      </c>
      <c r="U1531" s="102">
        <f t="shared" si="1282"/>
        <v>1742199.3739087696</v>
      </c>
      <c r="V1531" s="102">
        <f t="shared" si="1282"/>
        <v>1799690.4358215483</v>
      </c>
    </row>
    <row r="1532" spans="1:22" ht="15" x14ac:dyDescent="0.25">
      <c r="A1532" s="348" t="s">
        <v>2020</v>
      </c>
      <c r="B1532" s="348"/>
      <c r="C1532" s="348"/>
      <c r="I1532" s="248"/>
      <c r="J1532" s="248"/>
      <c r="K1532" s="96"/>
      <c r="L1532" s="97"/>
      <c r="M1532" s="97"/>
      <c r="N1532" s="97"/>
      <c r="O1532" s="97"/>
      <c r="P1532" s="97"/>
      <c r="R1532" s="248"/>
      <c r="S1532" s="248"/>
      <c r="T1532" s="248"/>
      <c r="U1532" s="248"/>
      <c r="V1532" s="248"/>
    </row>
    <row r="1533" spans="1:22" ht="15" x14ac:dyDescent="0.25">
      <c r="B1533" s="77" t="s">
        <v>2310</v>
      </c>
      <c r="C1533" s="77" t="s">
        <v>1884</v>
      </c>
      <c r="D1533" s="79">
        <v>0</v>
      </c>
      <c r="E1533" s="79">
        <v>0</v>
      </c>
      <c r="F1533" s="79">
        <v>1485.23</v>
      </c>
      <c r="G1533" s="79">
        <v>0</v>
      </c>
      <c r="H1533" s="79">
        <v>0</v>
      </c>
      <c r="I1533" s="248"/>
      <c r="J1533" s="248"/>
      <c r="K1533" s="96"/>
      <c r="L1533" s="97"/>
      <c r="M1533" s="97"/>
      <c r="N1533" s="97"/>
      <c r="O1533" s="97"/>
      <c r="P1533" s="97"/>
      <c r="R1533" s="248"/>
      <c r="S1533" s="248"/>
      <c r="T1533" s="248"/>
      <c r="U1533" s="248"/>
      <c r="V1533" s="248"/>
    </row>
    <row r="1534" spans="1:22" ht="15" x14ac:dyDescent="0.25">
      <c r="B1534" s="77" t="s">
        <v>1495</v>
      </c>
      <c r="C1534" s="77" t="s">
        <v>262</v>
      </c>
      <c r="D1534" s="79">
        <v>4252.51</v>
      </c>
      <c r="E1534" s="79">
        <v>4156.17</v>
      </c>
      <c r="F1534" s="79">
        <v>749.85</v>
      </c>
      <c r="G1534" s="79">
        <v>6106.68</v>
      </c>
      <c r="H1534" s="79">
        <v>3800</v>
      </c>
      <c r="I1534" s="248">
        <v>4200</v>
      </c>
      <c r="J1534" s="248">
        <v>3800</v>
      </c>
      <c r="K1534" s="96"/>
      <c r="L1534" s="97">
        <v>0.01</v>
      </c>
      <c r="M1534" s="97">
        <f t="shared" ref="M1534:P1534" si="1283">L1534</f>
        <v>0.01</v>
      </c>
      <c r="N1534" s="97">
        <f t="shared" si="1283"/>
        <v>0.01</v>
      </c>
      <c r="O1534" s="97">
        <f t="shared" si="1283"/>
        <v>0.01</v>
      </c>
      <c r="P1534" s="97">
        <f t="shared" si="1283"/>
        <v>0.01</v>
      </c>
      <c r="R1534" s="248">
        <f t="shared" ref="R1534:R1547" si="1284">J1534*(1+L1534)</f>
        <v>3838</v>
      </c>
      <c r="S1534" s="248">
        <f t="shared" si="1230"/>
        <v>3876.38</v>
      </c>
      <c r="T1534" s="248">
        <f t="shared" si="1231"/>
        <v>3915.1438000000003</v>
      </c>
      <c r="U1534" s="248">
        <f t="shared" si="1232"/>
        <v>3954.2952380000002</v>
      </c>
      <c r="V1534" s="248">
        <f t="shared" si="1233"/>
        <v>3993.83819038</v>
      </c>
    </row>
    <row r="1535" spans="1:22" ht="15" x14ac:dyDescent="0.25">
      <c r="B1535" s="77" t="s">
        <v>2311</v>
      </c>
      <c r="C1535" s="77" t="s">
        <v>787</v>
      </c>
      <c r="D1535" s="79">
        <v>0</v>
      </c>
      <c r="E1535" s="79">
        <v>0</v>
      </c>
      <c r="F1535" s="79">
        <v>5.64</v>
      </c>
      <c r="G1535" s="79">
        <v>0</v>
      </c>
      <c r="H1535" s="79">
        <v>0</v>
      </c>
      <c r="I1535" s="248"/>
      <c r="J1535" s="248"/>
      <c r="K1535" s="96"/>
      <c r="L1535" s="97">
        <v>0.01</v>
      </c>
      <c r="M1535" s="97">
        <f t="shared" ref="M1535:P1535" si="1285">L1535</f>
        <v>0.01</v>
      </c>
      <c r="N1535" s="97">
        <f t="shared" si="1285"/>
        <v>0.01</v>
      </c>
      <c r="O1535" s="97">
        <f t="shared" si="1285"/>
        <v>0.01</v>
      </c>
      <c r="P1535" s="97">
        <f t="shared" si="1285"/>
        <v>0.01</v>
      </c>
      <c r="R1535" s="248">
        <f t="shared" si="1284"/>
        <v>0</v>
      </c>
      <c r="S1535" s="248">
        <f t="shared" si="1230"/>
        <v>0</v>
      </c>
      <c r="T1535" s="248">
        <f t="shared" si="1231"/>
        <v>0</v>
      </c>
      <c r="U1535" s="248">
        <f t="shared" si="1232"/>
        <v>0</v>
      </c>
      <c r="V1535" s="248">
        <f t="shared" si="1233"/>
        <v>0</v>
      </c>
    </row>
    <row r="1536" spans="1:22" ht="15" x14ac:dyDescent="0.25">
      <c r="B1536" s="77" t="s">
        <v>1928</v>
      </c>
      <c r="C1536" s="77" t="s">
        <v>420</v>
      </c>
      <c r="D1536" s="79">
        <v>106.42</v>
      </c>
      <c r="E1536" s="79">
        <v>0</v>
      </c>
      <c r="F1536" s="79">
        <v>0</v>
      </c>
      <c r="G1536" s="79">
        <v>0</v>
      </c>
      <c r="H1536" s="79">
        <v>0</v>
      </c>
      <c r="I1536" s="248"/>
      <c r="J1536" s="248"/>
      <c r="K1536" s="96"/>
      <c r="L1536" s="97">
        <v>0.01</v>
      </c>
      <c r="M1536" s="97">
        <f t="shared" ref="M1536:P1536" si="1286">L1536</f>
        <v>0.01</v>
      </c>
      <c r="N1536" s="97">
        <f t="shared" si="1286"/>
        <v>0.01</v>
      </c>
      <c r="O1536" s="97">
        <f t="shared" si="1286"/>
        <v>0.01</v>
      </c>
      <c r="P1536" s="97">
        <f t="shared" si="1286"/>
        <v>0.01</v>
      </c>
      <c r="R1536" s="248">
        <f t="shared" si="1284"/>
        <v>0</v>
      </c>
      <c r="S1536" s="248">
        <f t="shared" si="1230"/>
        <v>0</v>
      </c>
      <c r="T1536" s="248">
        <f t="shared" si="1231"/>
        <v>0</v>
      </c>
      <c r="U1536" s="248">
        <f t="shared" si="1232"/>
        <v>0</v>
      </c>
      <c r="V1536" s="248">
        <f t="shared" si="1233"/>
        <v>0</v>
      </c>
    </row>
    <row r="1537" spans="1:22" ht="15" x14ac:dyDescent="0.25">
      <c r="B1537" s="77" t="s">
        <v>1496</v>
      </c>
      <c r="C1537" s="77" t="s">
        <v>330</v>
      </c>
      <c r="D1537" s="79">
        <v>10582.17</v>
      </c>
      <c r="E1537" s="79">
        <v>0</v>
      </c>
      <c r="F1537" s="79">
        <v>45606.3</v>
      </c>
      <c r="G1537" s="79">
        <v>2345.9899999999998</v>
      </c>
      <c r="H1537" s="79">
        <v>4300</v>
      </c>
      <c r="I1537" s="248">
        <v>2850</v>
      </c>
      <c r="J1537" s="248">
        <v>0</v>
      </c>
      <c r="K1537" s="96"/>
      <c r="L1537" s="97">
        <v>0.01</v>
      </c>
      <c r="M1537" s="97">
        <f t="shared" ref="M1537:P1537" si="1287">L1537</f>
        <v>0.01</v>
      </c>
      <c r="N1537" s="97">
        <f t="shared" si="1287"/>
        <v>0.01</v>
      </c>
      <c r="O1537" s="97">
        <f t="shared" si="1287"/>
        <v>0.01</v>
      </c>
      <c r="P1537" s="97">
        <f t="shared" si="1287"/>
        <v>0.01</v>
      </c>
      <c r="R1537" s="248">
        <f t="shared" si="1284"/>
        <v>0</v>
      </c>
      <c r="S1537" s="248">
        <f t="shared" si="1230"/>
        <v>0</v>
      </c>
      <c r="T1537" s="248">
        <f t="shared" si="1231"/>
        <v>0</v>
      </c>
      <c r="U1537" s="248">
        <f t="shared" si="1232"/>
        <v>0</v>
      </c>
      <c r="V1537" s="248">
        <f t="shared" si="1233"/>
        <v>0</v>
      </c>
    </row>
    <row r="1538" spans="1:22" ht="15" x14ac:dyDescent="0.25">
      <c r="B1538" s="77" t="s">
        <v>1497</v>
      </c>
      <c r="C1538" s="77" t="s">
        <v>264</v>
      </c>
      <c r="D1538" s="79">
        <v>7740.23</v>
      </c>
      <c r="E1538" s="79">
        <v>21282.13</v>
      </c>
      <c r="F1538" s="79">
        <v>5838.28</v>
      </c>
      <c r="G1538" s="79">
        <v>15696.43</v>
      </c>
      <c r="H1538" s="79">
        <v>10060</v>
      </c>
      <c r="I1538" s="248">
        <v>10060</v>
      </c>
      <c r="J1538" s="248">
        <v>10060</v>
      </c>
      <c r="K1538" s="96"/>
      <c r="L1538" s="97">
        <v>0.03</v>
      </c>
      <c r="M1538" s="97">
        <f t="shared" ref="M1538:P1538" si="1288">L1538</f>
        <v>0.03</v>
      </c>
      <c r="N1538" s="97">
        <f t="shared" si="1288"/>
        <v>0.03</v>
      </c>
      <c r="O1538" s="97">
        <f t="shared" si="1288"/>
        <v>0.03</v>
      </c>
      <c r="P1538" s="97">
        <f t="shared" si="1288"/>
        <v>0.03</v>
      </c>
      <c r="R1538" s="248">
        <f t="shared" si="1284"/>
        <v>10361.800000000001</v>
      </c>
      <c r="S1538" s="248">
        <f t="shared" si="1230"/>
        <v>10672.654000000002</v>
      </c>
      <c r="T1538" s="248">
        <f t="shared" si="1231"/>
        <v>10992.833620000003</v>
      </c>
      <c r="U1538" s="248">
        <f t="shared" si="1232"/>
        <v>11322.618628600003</v>
      </c>
      <c r="V1538" s="248">
        <f t="shared" si="1233"/>
        <v>11662.297187458003</v>
      </c>
    </row>
    <row r="1539" spans="1:22" ht="15" x14ac:dyDescent="0.25">
      <c r="B1539" s="77" t="s">
        <v>1498</v>
      </c>
      <c r="C1539" s="77" t="s">
        <v>371</v>
      </c>
      <c r="D1539" s="79">
        <v>978.04</v>
      </c>
      <c r="E1539" s="79">
        <v>1059.5999999999999</v>
      </c>
      <c r="F1539" s="79">
        <v>2077.6999999999998</v>
      </c>
      <c r="G1539" s="79">
        <v>1035.6300000000001</v>
      </c>
      <c r="H1539" s="79">
        <v>1800</v>
      </c>
      <c r="I1539" s="248">
        <v>1800</v>
      </c>
      <c r="J1539" s="248">
        <v>1800</v>
      </c>
      <c r="K1539" s="96"/>
      <c r="L1539" s="97">
        <v>0.01</v>
      </c>
      <c r="M1539" s="97">
        <f t="shared" ref="M1539:P1539" si="1289">L1539</f>
        <v>0.01</v>
      </c>
      <c r="N1539" s="97">
        <f t="shared" si="1289"/>
        <v>0.01</v>
      </c>
      <c r="O1539" s="97">
        <f t="shared" si="1289"/>
        <v>0.01</v>
      </c>
      <c r="P1539" s="97">
        <f t="shared" si="1289"/>
        <v>0.01</v>
      </c>
      <c r="R1539" s="248">
        <f t="shared" si="1284"/>
        <v>1818</v>
      </c>
      <c r="S1539" s="248">
        <f t="shared" si="1230"/>
        <v>1836.18</v>
      </c>
      <c r="T1539" s="248">
        <f t="shared" si="1231"/>
        <v>1854.5418000000002</v>
      </c>
      <c r="U1539" s="248">
        <f t="shared" si="1232"/>
        <v>1873.0872180000001</v>
      </c>
      <c r="V1539" s="248">
        <f t="shared" si="1233"/>
        <v>1891.8180901800001</v>
      </c>
    </row>
    <row r="1540" spans="1:22" ht="15" x14ac:dyDescent="0.25">
      <c r="B1540" s="77" t="s">
        <v>1499</v>
      </c>
      <c r="C1540" s="77" t="s">
        <v>1500</v>
      </c>
      <c r="D1540" s="79">
        <v>2297.0700000000002</v>
      </c>
      <c r="E1540" s="79">
        <v>1517.97</v>
      </c>
      <c r="F1540" s="79">
        <v>3151.84</v>
      </c>
      <c r="G1540" s="79">
        <v>712.6</v>
      </c>
      <c r="H1540" s="79">
        <v>800</v>
      </c>
      <c r="I1540" s="248">
        <v>580</v>
      </c>
      <c r="J1540" s="248">
        <v>800</v>
      </c>
      <c r="K1540" s="96"/>
      <c r="L1540" s="97">
        <v>0.01</v>
      </c>
      <c r="M1540" s="97">
        <f t="shared" ref="M1540:P1540" si="1290">L1540</f>
        <v>0.01</v>
      </c>
      <c r="N1540" s="97">
        <f t="shared" si="1290"/>
        <v>0.01</v>
      </c>
      <c r="O1540" s="97">
        <f t="shared" si="1290"/>
        <v>0.01</v>
      </c>
      <c r="P1540" s="97">
        <f t="shared" si="1290"/>
        <v>0.01</v>
      </c>
      <c r="R1540" s="248">
        <f t="shared" si="1284"/>
        <v>808</v>
      </c>
      <c r="S1540" s="248">
        <f t="shared" si="1230"/>
        <v>816.08</v>
      </c>
      <c r="T1540" s="248">
        <f t="shared" si="1231"/>
        <v>824.24080000000004</v>
      </c>
      <c r="U1540" s="248">
        <f t="shared" si="1232"/>
        <v>832.48320799999999</v>
      </c>
      <c r="V1540" s="248">
        <f t="shared" si="1233"/>
        <v>840.80804007999996</v>
      </c>
    </row>
    <row r="1541" spans="1:22" ht="15" x14ac:dyDescent="0.25">
      <c r="B1541" s="77" t="s">
        <v>1501</v>
      </c>
      <c r="C1541" s="77" t="s">
        <v>373</v>
      </c>
      <c r="D1541" s="79">
        <v>2007.95</v>
      </c>
      <c r="E1541" s="79">
        <v>434.1</v>
      </c>
      <c r="F1541" s="79">
        <v>138.53</v>
      </c>
      <c r="G1541" s="79">
        <v>3495.46</v>
      </c>
      <c r="H1541" s="79">
        <v>1500</v>
      </c>
      <c r="I1541" s="248">
        <v>1500</v>
      </c>
      <c r="J1541" s="248">
        <v>1500</v>
      </c>
      <c r="K1541" s="96"/>
      <c r="L1541" s="97">
        <v>0.01</v>
      </c>
      <c r="M1541" s="97">
        <f t="shared" ref="M1541:P1541" si="1291">L1541</f>
        <v>0.01</v>
      </c>
      <c r="N1541" s="97">
        <f t="shared" si="1291"/>
        <v>0.01</v>
      </c>
      <c r="O1541" s="97">
        <f t="shared" si="1291"/>
        <v>0.01</v>
      </c>
      <c r="P1541" s="97">
        <f t="shared" si="1291"/>
        <v>0.01</v>
      </c>
      <c r="R1541" s="248">
        <f t="shared" si="1284"/>
        <v>1515</v>
      </c>
      <c r="S1541" s="248">
        <f t="shared" si="1230"/>
        <v>1530.15</v>
      </c>
      <c r="T1541" s="248">
        <f t="shared" si="1231"/>
        <v>1545.4515000000001</v>
      </c>
      <c r="U1541" s="248">
        <f t="shared" si="1232"/>
        <v>1560.9060150000003</v>
      </c>
      <c r="V1541" s="248">
        <f t="shared" si="1233"/>
        <v>1576.5150751500003</v>
      </c>
    </row>
    <row r="1542" spans="1:22" ht="15" x14ac:dyDescent="0.25">
      <c r="B1542" s="77" t="s">
        <v>1502</v>
      </c>
      <c r="C1542" s="77" t="s">
        <v>1503</v>
      </c>
      <c r="D1542" s="79">
        <v>105453.02</v>
      </c>
      <c r="E1542" s="79">
        <v>87023.54</v>
      </c>
      <c r="F1542" s="79">
        <v>101695.77</v>
      </c>
      <c r="G1542" s="79">
        <v>112675.22</v>
      </c>
      <c r="H1542" s="79">
        <v>112620</v>
      </c>
      <c r="I1542" s="248">
        <v>114000</v>
      </c>
      <c r="J1542" s="248">
        <v>112620</v>
      </c>
      <c r="K1542" s="96"/>
      <c r="L1542" s="97">
        <v>0.01</v>
      </c>
      <c r="M1542" s="97">
        <f t="shared" ref="M1542:P1542" si="1292">L1542</f>
        <v>0.01</v>
      </c>
      <c r="N1542" s="97">
        <f t="shared" si="1292"/>
        <v>0.01</v>
      </c>
      <c r="O1542" s="97">
        <f t="shared" si="1292"/>
        <v>0.01</v>
      </c>
      <c r="P1542" s="97">
        <f t="shared" si="1292"/>
        <v>0.01</v>
      </c>
      <c r="R1542" s="248">
        <f t="shared" si="1284"/>
        <v>113746.2</v>
      </c>
      <c r="S1542" s="248">
        <f t="shared" si="1230"/>
        <v>114883.662</v>
      </c>
      <c r="T1542" s="248">
        <f t="shared" si="1231"/>
        <v>116032.49862</v>
      </c>
      <c r="U1542" s="248">
        <f t="shared" si="1232"/>
        <v>117192.82360619999</v>
      </c>
      <c r="V1542" s="248">
        <f t="shared" si="1233"/>
        <v>118364.75184226199</v>
      </c>
    </row>
    <row r="1543" spans="1:22" ht="15" x14ac:dyDescent="0.25">
      <c r="B1543" s="77" t="s">
        <v>1506</v>
      </c>
      <c r="C1543" s="77" t="s">
        <v>1507</v>
      </c>
      <c r="D1543" s="79">
        <v>34310.449999999997</v>
      </c>
      <c r="E1543" s="79">
        <v>29546.799999999999</v>
      </c>
      <c r="F1543" s="79">
        <v>35340.730000000003</v>
      </c>
      <c r="G1543" s="79">
        <v>33459.57</v>
      </c>
      <c r="H1543" s="79">
        <v>34300</v>
      </c>
      <c r="I1543" s="248">
        <v>31920</v>
      </c>
      <c r="J1543" s="248">
        <v>34300</v>
      </c>
      <c r="K1543" s="96"/>
      <c r="L1543" s="97">
        <v>0.01</v>
      </c>
      <c r="M1543" s="97">
        <f t="shared" ref="M1543:P1543" si="1293">L1543</f>
        <v>0.01</v>
      </c>
      <c r="N1543" s="97">
        <f t="shared" si="1293"/>
        <v>0.01</v>
      </c>
      <c r="O1543" s="97">
        <f t="shared" si="1293"/>
        <v>0.01</v>
      </c>
      <c r="P1543" s="97">
        <f t="shared" si="1293"/>
        <v>0.01</v>
      </c>
      <c r="R1543" s="248">
        <f t="shared" si="1284"/>
        <v>34643</v>
      </c>
      <c r="S1543" s="248">
        <f t="shared" si="1230"/>
        <v>34989.43</v>
      </c>
      <c r="T1543" s="248">
        <f t="shared" si="1231"/>
        <v>35339.3243</v>
      </c>
      <c r="U1543" s="248">
        <f t="shared" si="1232"/>
        <v>35692.717542999999</v>
      </c>
      <c r="V1543" s="248">
        <f t="shared" si="1233"/>
        <v>36049.644718429998</v>
      </c>
    </row>
    <row r="1544" spans="1:22" ht="25.5" x14ac:dyDescent="0.25">
      <c r="B1544" s="77" t="s">
        <v>1508</v>
      </c>
      <c r="C1544" s="77" t="s">
        <v>1509</v>
      </c>
      <c r="D1544" s="79">
        <v>0</v>
      </c>
      <c r="E1544" s="79">
        <v>26.99</v>
      </c>
      <c r="F1544" s="79">
        <v>0</v>
      </c>
      <c r="G1544" s="79">
        <v>0</v>
      </c>
      <c r="H1544" s="79">
        <v>0</v>
      </c>
      <c r="I1544" s="248"/>
      <c r="J1544" s="248"/>
      <c r="K1544" s="96"/>
      <c r="L1544" s="97">
        <v>0.01</v>
      </c>
      <c r="M1544" s="97">
        <f t="shared" ref="M1544:P1544" si="1294">L1544</f>
        <v>0.01</v>
      </c>
      <c r="N1544" s="97">
        <f t="shared" si="1294"/>
        <v>0.01</v>
      </c>
      <c r="O1544" s="97">
        <f t="shared" si="1294"/>
        <v>0.01</v>
      </c>
      <c r="P1544" s="97">
        <f t="shared" si="1294"/>
        <v>0.01</v>
      </c>
      <c r="R1544" s="248">
        <f t="shared" si="1284"/>
        <v>0</v>
      </c>
      <c r="S1544" s="248">
        <f t="shared" si="1230"/>
        <v>0</v>
      </c>
      <c r="T1544" s="248">
        <f t="shared" si="1231"/>
        <v>0</v>
      </c>
      <c r="U1544" s="248">
        <f t="shared" si="1232"/>
        <v>0</v>
      </c>
      <c r="V1544" s="248">
        <f t="shared" si="1233"/>
        <v>0</v>
      </c>
    </row>
    <row r="1545" spans="1:22" ht="15" x14ac:dyDescent="0.25">
      <c r="B1545" s="77" t="s">
        <v>1510</v>
      </c>
      <c r="C1545" s="77" t="s">
        <v>1511</v>
      </c>
      <c r="D1545" s="79">
        <v>641.89</v>
      </c>
      <c r="E1545" s="79">
        <v>739.46</v>
      </c>
      <c r="F1545" s="79">
        <v>1009.82</v>
      </c>
      <c r="G1545" s="79">
        <v>1201.3900000000001</v>
      </c>
      <c r="H1545" s="79">
        <v>1500</v>
      </c>
      <c r="I1545" s="248">
        <v>2500</v>
      </c>
      <c r="J1545" s="248">
        <v>2000</v>
      </c>
      <c r="K1545" s="96"/>
      <c r="L1545" s="97">
        <v>0.01</v>
      </c>
      <c r="M1545" s="97">
        <f t="shared" ref="M1545:P1545" si="1295">L1545</f>
        <v>0.01</v>
      </c>
      <c r="N1545" s="97">
        <f t="shared" si="1295"/>
        <v>0.01</v>
      </c>
      <c r="O1545" s="97">
        <f t="shared" si="1295"/>
        <v>0.01</v>
      </c>
      <c r="P1545" s="97">
        <f t="shared" si="1295"/>
        <v>0.01</v>
      </c>
      <c r="R1545" s="248">
        <f t="shared" si="1284"/>
        <v>2020</v>
      </c>
      <c r="S1545" s="248">
        <f t="shared" si="1230"/>
        <v>2040.2</v>
      </c>
      <c r="T1545" s="248">
        <f t="shared" si="1231"/>
        <v>2060.6019999999999</v>
      </c>
      <c r="U1545" s="248">
        <f t="shared" si="1232"/>
        <v>2081.20802</v>
      </c>
      <c r="V1545" s="248">
        <f t="shared" si="1233"/>
        <v>2102.0201001999999</v>
      </c>
    </row>
    <row r="1546" spans="1:22" ht="15" x14ac:dyDescent="0.25">
      <c r="B1546" s="77" t="s">
        <v>1512</v>
      </c>
      <c r="C1546" s="77" t="s">
        <v>1513</v>
      </c>
      <c r="D1546" s="79">
        <v>35019.410000000003</v>
      </c>
      <c r="E1546" s="79">
        <v>42079.51</v>
      </c>
      <c r="F1546" s="79">
        <v>40590.410000000003</v>
      </c>
      <c r="G1546" s="79">
        <v>41261.33</v>
      </c>
      <c r="H1546" s="79">
        <v>35900</v>
      </c>
      <c r="I1546" s="248">
        <v>36300</v>
      </c>
      <c r="J1546" s="248">
        <f>35900+15000</f>
        <v>50900</v>
      </c>
      <c r="K1546" s="96"/>
      <c r="L1546" s="97">
        <v>0.01</v>
      </c>
      <c r="M1546" s="97">
        <f t="shared" ref="M1546:P1546" si="1296">L1546</f>
        <v>0.01</v>
      </c>
      <c r="N1546" s="97">
        <f t="shared" si="1296"/>
        <v>0.01</v>
      </c>
      <c r="O1546" s="97">
        <f t="shared" si="1296"/>
        <v>0.01</v>
      </c>
      <c r="P1546" s="97">
        <f t="shared" si="1296"/>
        <v>0.01</v>
      </c>
      <c r="R1546" s="248">
        <f t="shared" si="1284"/>
        <v>51409</v>
      </c>
      <c r="S1546" s="248">
        <f t="shared" si="1230"/>
        <v>51923.090000000004</v>
      </c>
      <c r="T1546" s="248">
        <f t="shared" si="1231"/>
        <v>52442.320900000006</v>
      </c>
      <c r="U1546" s="248">
        <f t="shared" si="1232"/>
        <v>52966.744109000007</v>
      </c>
      <c r="V1546" s="248">
        <f t="shared" si="1233"/>
        <v>53496.411550090008</v>
      </c>
    </row>
    <row r="1547" spans="1:22" ht="15" x14ac:dyDescent="0.25">
      <c r="B1547" s="77" t="s">
        <v>1514</v>
      </c>
      <c r="C1547" s="77" t="s">
        <v>425</v>
      </c>
      <c r="D1547" s="79">
        <v>16111.59</v>
      </c>
      <c r="E1547" s="79">
        <v>5586.57</v>
      </c>
      <c r="F1547" s="79">
        <v>21101.65</v>
      </c>
      <c r="G1547" s="79">
        <v>20116.07</v>
      </c>
      <c r="H1547" s="79">
        <v>18270</v>
      </c>
      <c r="I1547" s="248">
        <v>19860</v>
      </c>
      <c r="J1547" s="248">
        <v>18270</v>
      </c>
      <c r="K1547" s="96"/>
      <c r="L1547" s="97">
        <v>0.01</v>
      </c>
      <c r="M1547" s="97">
        <f t="shared" ref="M1547:P1547" si="1297">L1547</f>
        <v>0.01</v>
      </c>
      <c r="N1547" s="97">
        <f t="shared" si="1297"/>
        <v>0.01</v>
      </c>
      <c r="O1547" s="97">
        <f t="shared" si="1297"/>
        <v>0.01</v>
      </c>
      <c r="P1547" s="97">
        <f t="shared" si="1297"/>
        <v>0.01</v>
      </c>
      <c r="R1547" s="248">
        <f t="shared" si="1284"/>
        <v>18452.7</v>
      </c>
      <c r="S1547" s="248">
        <f t="shared" ref="S1547:S1610" si="1298">R1547*(1+M1547)</f>
        <v>18637.227000000003</v>
      </c>
      <c r="T1547" s="248">
        <f t="shared" ref="T1547:T1610" si="1299">S1547*(1+N1547)</f>
        <v>18823.599270000002</v>
      </c>
      <c r="U1547" s="248">
        <f t="shared" ref="U1547:U1610" si="1300">T1547*(1+O1547)</f>
        <v>19011.835262700002</v>
      </c>
      <c r="V1547" s="248">
        <f t="shared" ref="V1547:V1610" si="1301">U1547*(1+P1547)</f>
        <v>19201.953615327002</v>
      </c>
    </row>
    <row r="1548" spans="1:22" x14ac:dyDescent="0.2">
      <c r="A1548" s="350" t="s">
        <v>2021</v>
      </c>
      <c r="B1548" s="350"/>
      <c r="C1548" s="350"/>
      <c r="D1548" s="102">
        <f t="shared" ref="D1548:J1548" si="1302">SUM(D1533:D1547)</f>
        <v>219500.75</v>
      </c>
      <c r="E1548" s="102">
        <f t="shared" si="1302"/>
        <v>193452.84</v>
      </c>
      <c r="F1548" s="102">
        <f t="shared" si="1302"/>
        <v>258791.75000000003</v>
      </c>
      <c r="G1548" s="102">
        <f t="shared" si="1302"/>
        <v>238106.37000000005</v>
      </c>
      <c r="H1548" s="102">
        <f t="shared" si="1302"/>
        <v>224850</v>
      </c>
      <c r="I1548" s="102">
        <f t="shared" si="1302"/>
        <v>225570</v>
      </c>
      <c r="J1548" s="102">
        <f t="shared" si="1302"/>
        <v>236050</v>
      </c>
      <c r="K1548" s="96"/>
      <c r="L1548" s="97"/>
      <c r="M1548" s="97"/>
      <c r="N1548" s="97"/>
      <c r="O1548" s="97"/>
      <c r="P1548" s="97"/>
      <c r="R1548" s="102">
        <f t="shared" ref="R1548:V1548" si="1303">SUM(R1533:R1547)</f>
        <v>238611.7</v>
      </c>
      <c r="S1548" s="102">
        <f t="shared" si="1303"/>
        <v>241205.05300000001</v>
      </c>
      <c r="T1548" s="102">
        <f t="shared" si="1303"/>
        <v>243830.55661000003</v>
      </c>
      <c r="U1548" s="102">
        <f t="shared" si="1303"/>
        <v>246488.71884850002</v>
      </c>
      <c r="V1548" s="102">
        <f t="shared" si="1303"/>
        <v>249180.05840955698</v>
      </c>
    </row>
    <row r="1549" spans="1:22" ht="15" x14ac:dyDescent="0.25">
      <c r="A1549" s="348" t="s">
        <v>2028</v>
      </c>
      <c r="B1549" s="348"/>
      <c r="C1549" s="348"/>
      <c r="I1549" s="248"/>
      <c r="J1549" s="248"/>
      <c r="K1549" s="96"/>
      <c r="L1549" s="97"/>
      <c r="M1549" s="97"/>
      <c r="N1549" s="97"/>
      <c r="O1549" s="97"/>
      <c r="P1549" s="97"/>
      <c r="R1549" s="248"/>
      <c r="S1549" s="248"/>
      <c r="T1549" s="248"/>
      <c r="U1549" s="248"/>
      <c r="V1549" s="248"/>
    </row>
    <row r="1550" spans="1:22" ht="15" x14ac:dyDescent="0.25">
      <c r="B1550" s="77" t="s">
        <v>2509</v>
      </c>
      <c r="C1550" s="77" t="s">
        <v>1571</v>
      </c>
      <c r="D1550" s="79">
        <v>0</v>
      </c>
      <c r="E1550" s="79">
        <v>0</v>
      </c>
      <c r="F1550" s="79">
        <v>0</v>
      </c>
      <c r="G1550" s="79">
        <v>0</v>
      </c>
      <c r="H1550" s="79">
        <v>0</v>
      </c>
      <c r="I1550" s="248">
        <v>0</v>
      </c>
      <c r="J1550" s="248"/>
      <c r="K1550" s="96"/>
      <c r="L1550" s="97">
        <v>0.01</v>
      </c>
      <c r="M1550" s="97">
        <f t="shared" ref="M1550:P1550" si="1304">L1550</f>
        <v>0.01</v>
      </c>
      <c r="N1550" s="97">
        <f t="shared" si="1304"/>
        <v>0.01</v>
      </c>
      <c r="O1550" s="97">
        <f t="shared" si="1304"/>
        <v>0.01</v>
      </c>
      <c r="P1550" s="97">
        <f t="shared" si="1304"/>
        <v>0.01</v>
      </c>
      <c r="R1550" s="248">
        <f>J1550*(1+L1550)</f>
        <v>0</v>
      </c>
      <c r="S1550" s="248">
        <f t="shared" si="1298"/>
        <v>0</v>
      </c>
      <c r="T1550" s="248">
        <f t="shared" si="1299"/>
        <v>0</v>
      </c>
      <c r="U1550" s="248">
        <f t="shared" si="1300"/>
        <v>0</v>
      </c>
      <c r="V1550" s="248">
        <f t="shared" si="1301"/>
        <v>0</v>
      </c>
    </row>
    <row r="1551" spans="1:22" ht="15" x14ac:dyDescent="0.25">
      <c r="B1551" s="77" t="s">
        <v>1515</v>
      </c>
      <c r="C1551" s="77" t="s">
        <v>427</v>
      </c>
      <c r="D1551" s="79">
        <v>12639.55</v>
      </c>
      <c r="E1551" s="79">
        <v>14168.23</v>
      </c>
      <c r="F1551" s="79">
        <v>5681.39</v>
      </c>
      <c r="G1551" s="79">
        <v>5269.67</v>
      </c>
      <c r="H1551" s="79">
        <v>13070</v>
      </c>
      <c r="I1551" s="248">
        <v>12720</v>
      </c>
      <c r="J1551" s="248">
        <v>11200</v>
      </c>
      <c r="K1551" s="96"/>
      <c r="L1551" s="97">
        <v>0.01</v>
      </c>
      <c r="M1551" s="97">
        <f t="shared" ref="M1551:P1551" si="1305">L1551</f>
        <v>0.01</v>
      </c>
      <c r="N1551" s="97">
        <f t="shared" si="1305"/>
        <v>0.01</v>
      </c>
      <c r="O1551" s="97">
        <f t="shared" si="1305"/>
        <v>0.01</v>
      </c>
      <c r="P1551" s="97">
        <f t="shared" si="1305"/>
        <v>0.01</v>
      </c>
      <c r="R1551" s="248">
        <f>J1551*(1+L1551)</f>
        <v>11312</v>
      </c>
      <c r="S1551" s="248">
        <f t="shared" si="1298"/>
        <v>11425.12</v>
      </c>
      <c r="T1551" s="248">
        <f t="shared" si="1299"/>
        <v>11539.371200000001</v>
      </c>
      <c r="U1551" s="248">
        <f t="shared" si="1300"/>
        <v>11654.764912000002</v>
      </c>
      <c r="V1551" s="248">
        <f t="shared" si="1301"/>
        <v>11771.312561120003</v>
      </c>
    </row>
    <row r="1552" spans="1:22" ht="15" x14ac:dyDescent="0.25">
      <c r="B1552" s="77" t="s">
        <v>1516</v>
      </c>
      <c r="C1552" s="77" t="s">
        <v>376</v>
      </c>
      <c r="D1552" s="79">
        <v>37684.42</v>
      </c>
      <c r="E1552" s="79">
        <v>36625.699999999997</v>
      </c>
      <c r="F1552" s="79">
        <v>34282.74</v>
      </c>
      <c r="G1552" s="79">
        <v>35160.559999999998</v>
      </c>
      <c r="H1552" s="79">
        <v>39100</v>
      </c>
      <c r="I1552" s="248">
        <v>38900</v>
      </c>
      <c r="J1552" s="248">
        <v>39100</v>
      </c>
      <c r="L1552" s="97">
        <v>0.01</v>
      </c>
      <c r="M1552" s="97">
        <f t="shared" ref="M1552:P1552" si="1306">L1552</f>
        <v>0.01</v>
      </c>
      <c r="N1552" s="97">
        <f t="shared" si="1306"/>
        <v>0.01</v>
      </c>
      <c r="O1552" s="97">
        <f t="shared" si="1306"/>
        <v>0.01</v>
      </c>
      <c r="P1552" s="97">
        <f t="shared" si="1306"/>
        <v>0.01</v>
      </c>
      <c r="R1552" s="248">
        <f>J1552*(1+L1552)</f>
        <v>39491</v>
      </c>
      <c r="S1552" s="248">
        <f t="shared" si="1298"/>
        <v>39885.910000000003</v>
      </c>
      <c r="T1552" s="248">
        <f t="shared" si="1299"/>
        <v>40284.769100000005</v>
      </c>
      <c r="U1552" s="248">
        <f t="shared" si="1300"/>
        <v>40687.616791000008</v>
      </c>
      <c r="V1552" s="248">
        <f t="shared" si="1301"/>
        <v>41094.492958910007</v>
      </c>
    </row>
    <row r="1553" spans="1:22" ht="15" x14ac:dyDescent="0.25">
      <c r="B1553" s="77" t="s">
        <v>1517</v>
      </c>
      <c r="C1553" s="77" t="s">
        <v>1518</v>
      </c>
      <c r="D1553" s="79">
        <v>7760.47</v>
      </c>
      <c r="E1553" s="79">
        <v>10346.620000000001</v>
      </c>
      <c r="F1553" s="79">
        <v>6077.79</v>
      </c>
      <c r="G1553" s="79">
        <v>9897.33</v>
      </c>
      <c r="H1553" s="79">
        <v>7000</v>
      </c>
      <c r="I1553" s="248">
        <v>8320</v>
      </c>
      <c r="J1553" s="248">
        <v>7400</v>
      </c>
      <c r="K1553" s="96"/>
      <c r="L1553" s="97">
        <v>0.01</v>
      </c>
      <c r="M1553" s="97">
        <f t="shared" ref="M1553:P1553" si="1307">L1553</f>
        <v>0.01</v>
      </c>
      <c r="N1553" s="97">
        <f t="shared" si="1307"/>
        <v>0.01</v>
      </c>
      <c r="O1553" s="97">
        <f t="shared" si="1307"/>
        <v>0.01</v>
      </c>
      <c r="P1553" s="97">
        <f t="shared" si="1307"/>
        <v>0.01</v>
      </c>
      <c r="R1553" s="248">
        <f>J1553*(1+L1553)</f>
        <v>7474</v>
      </c>
      <c r="S1553" s="248">
        <f t="shared" si="1298"/>
        <v>7548.74</v>
      </c>
      <c r="T1553" s="248">
        <f t="shared" si="1299"/>
        <v>7624.2273999999998</v>
      </c>
      <c r="U1553" s="248">
        <f t="shared" si="1300"/>
        <v>7700.4696739999999</v>
      </c>
      <c r="V1553" s="248">
        <f t="shared" si="1301"/>
        <v>7777.4743707400003</v>
      </c>
    </row>
    <row r="1554" spans="1:22" x14ac:dyDescent="0.2">
      <c r="A1554" s="350" t="s">
        <v>2029</v>
      </c>
      <c r="B1554" s="350"/>
      <c r="C1554" s="350"/>
      <c r="D1554" s="102">
        <f t="shared" ref="D1554:J1554" si="1308">SUM(D1550:D1553)</f>
        <v>58084.44</v>
      </c>
      <c r="E1554" s="102">
        <f t="shared" si="1308"/>
        <v>61140.549999999996</v>
      </c>
      <c r="F1554" s="102">
        <f t="shared" si="1308"/>
        <v>46041.919999999998</v>
      </c>
      <c r="G1554" s="102">
        <f t="shared" si="1308"/>
        <v>50327.56</v>
      </c>
      <c r="H1554" s="102">
        <f t="shared" si="1308"/>
        <v>59170</v>
      </c>
      <c r="I1554" s="102">
        <f t="shared" si="1308"/>
        <v>59940</v>
      </c>
      <c r="J1554" s="102">
        <f t="shared" si="1308"/>
        <v>57700</v>
      </c>
      <c r="K1554" s="96"/>
      <c r="L1554" s="97"/>
      <c r="M1554" s="97"/>
      <c r="N1554" s="97"/>
      <c r="O1554" s="97"/>
      <c r="P1554" s="97"/>
      <c r="R1554" s="102">
        <f t="shared" ref="R1554:V1554" si="1309">SUM(R1550:R1553)</f>
        <v>58277</v>
      </c>
      <c r="S1554" s="102">
        <f t="shared" si="1309"/>
        <v>58859.770000000004</v>
      </c>
      <c r="T1554" s="102">
        <f t="shared" si="1309"/>
        <v>59448.367700000003</v>
      </c>
      <c r="U1554" s="102">
        <f t="shared" si="1309"/>
        <v>60042.851377000006</v>
      </c>
      <c r="V1554" s="102">
        <f t="shared" si="1309"/>
        <v>60643.279890770005</v>
      </c>
    </row>
    <row r="1555" spans="1:22" ht="15" x14ac:dyDescent="0.25">
      <c r="A1555" s="348" t="s">
        <v>2022</v>
      </c>
      <c r="B1555" s="348"/>
      <c r="C1555" s="348"/>
      <c r="I1555" s="248"/>
      <c r="J1555" s="248"/>
      <c r="K1555" s="96"/>
      <c r="L1555" s="97"/>
      <c r="M1555" s="97"/>
      <c r="N1555" s="97"/>
      <c r="O1555" s="97"/>
      <c r="P1555" s="97"/>
      <c r="R1555" s="248"/>
      <c r="S1555" s="248"/>
      <c r="T1555" s="248"/>
      <c r="U1555" s="248"/>
      <c r="V1555" s="248"/>
    </row>
    <row r="1556" spans="1:22" ht="15" x14ac:dyDescent="0.25">
      <c r="B1556" s="77" t="s">
        <v>1520</v>
      </c>
      <c r="C1556" s="77" t="s">
        <v>268</v>
      </c>
      <c r="D1556" s="79">
        <v>455.88</v>
      </c>
      <c r="E1556" s="79">
        <v>1137.74</v>
      </c>
      <c r="F1556" s="79">
        <v>2360.9699999999998</v>
      </c>
      <c r="G1556" s="79">
        <v>4670.78</v>
      </c>
      <c r="H1556" s="79">
        <v>8400</v>
      </c>
      <c r="I1556" s="248">
        <v>7255</v>
      </c>
      <c r="J1556" s="248">
        <v>7255</v>
      </c>
      <c r="K1556" s="96"/>
      <c r="L1556" s="97">
        <v>0.01</v>
      </c>
      <c r="M1556" s="97">
        <f t="shared" ref="M1556:P1556" si="1310">L1556</f>
        <v>0.01</v>
      </c>
      <c r="N1556" s="97">
        <f t="shared" si="1310"/>
        <v>0.01</v>
      </c>
      <c r="O1556" s="97">
        <f t="shared" si="1310"/>
        <v>0.01</v>
      </c>
      <c r="P1556" s="97">
        <f t="shared" si="1310"/>
        <v>0.01</v>
      </c>
      <c r="R1556" s="248">
        <f t="shared" ref="R1556:R1567" si="1311">J1556*(1+L1556)</f>
        <v>7327.55</v>
      </c>
      <c r="S1556" s="248">
        <f t="shared" si="1298"/>
        <v>7400.8254999999999</v>
      </c>
      <c r="T1556" s="248">
        <f t="shared" si="1299"/>
        <v>7474.8337549999997</v>
      </c>
      <c r="U1556" s="248">
        <f t="shared" si="1300"/>
        <v>7549.5820925499993</v>
      </c>
      <c r="V1556" s="248">
        <f t="shared" si="1301"/>
        <v>7625.0779134754994</v>
      </c>
    </row>
    <row r="1557" spans="1:22" ht="15" x14ac:dyDescent="0.25">
      <c r="B1557" s="77" t="s">
        <v>1521</v>
      </c>
      <c r="C1557" s="77" t="s">
        <v>270</v>
      </c>
      <c r="D1557" s="79">
        <v>25145.4</v>
      </c>
      <c r="E1557" s="79">
        <v>15878</v>
      </c>
      <c r="F1557" s="79">
        <v>15810</v>
      </c>
      <c r="G1557" s="79">
        <v>15915</v>
      </c>
      <c r="H1557" s="79">
        <v>19810</v>
      </c>
      <c r="I1557" s="248">
        <v>19810</v>
      </c>
      <c r="J1557" s="248">
        <v>19810</v>
      </c>
      <c r="K1557" s="96"/>
      <c r="L1557" s="97">
        <v>0.01</v>
      </c>
      <c r="M1557" s="97">
        <f t="shared" ref="M1557:P1557" si="1312">L1557</f>
        <v>0.01</v>
      </c>
      <c r="N1557" s="97">
        <f t="shared" si="1312"/>
        <v>0.01</v>
      </c>
      <c r="O1557" s="97">
        <f t="shared" si="1312"/>
        <v>0.01</v>
      </c>
      <c r="P1557" s="97">
        <f t="shared" si="1312"/>
        <v>0.01</v>
      </c>
      <c r="R1557" s="248">
        <f t="shared" si="1311"/>
        <v>20008.099999999999</v>
      </c>
      <c r="S1557" s="248">
        <f t="shared" si="1298"/>
        <v>20208.181</v>
      </c>
      <c r="T1557" s="248">
        <f t="shared" si="1299"/>
        <v>20410.26281</v>
      </c>
      <c r="U1557" s="248">
        <f t="shared" si="1300"/>
        <v>20614.365438100001</v>
      </c>
      <c r="V1557" s="248">
        <f t="shared" si="1301"/>
        <v>20820.509092481003</v>
      </c>
    </row>
    <row r="1558" spans="1:22" ht="15" x14ac:dyDescent="0.25">
      <c r="B1558" s="77" t="s">
        <v>1522</v>
      </c>
      <c r="C1558" s="77" t="s">
        <v>434</v>
      </c>
      <c r="D1558" s="79">
        <v>20654.349999999999</v>
      </c>
      <c r="E1558" s="79">
        <v>10460.61</v>
      </c>
      <c r="F1558" s="79">
        <v>16834.82</v>
      </c>
      <c r="G1558" s="79">
        <v>12528.08</v>
      </c>
      <c r="H1558" s="79">
        <v>14610</v>
      </c>
      <c r="I1558" s="248">
        <v>14160</v>
      </c>
      <c r="J1558" s="248">
        <v>14850</v>
      </c>
      <c r="K1558" s="96"/>
      <c r="L1558" s="97">
        <v>0.01</v>
      </c>
      <c r="M1558" s="97">
        <f t="shared" ref="M1558:P1558" si="1313">L1558</f>
        <v>0.01</v>
      </c>
      <c r="N1558" s="97">
        <f t="shared" si="1313"/>
        <v>0.01</v>
      </c>
      <c r="O1558" s="97">
        <f t="shared" si="1313"/>
        <v>0.01</v>
      </c>
      <c r="P1558" s="97">
        <f t="shared" si="1313"/>
        <v>0.01</v>
      </c>
      <c r="R1558" s="248">
        <f t="shared" si="1311"/>
        <v>14998.5</v>
      </c>
      <c r="S1558" s="248">
        <f t="shared" si="1298"/>
        <v>15148.485000000001</v>
      </c>
      <c r="T1558" s="248">
        <f t="shared" si="1299"/>
        <v>15299.969850000001</v>
      </c>
      <c r="U1558" s="248">
        <f t="shared" si="1300"/>
        <v>15452.969548500001</v>
      </c>
      <c r="V1558" s="248">
        <f t="shared" si="1301"/>
        <v>15607.499243985001</v>
      </c>
    </row>
    <row r="1559" spans="1:22" ht="15" x14ac:dyDescent="0.25">
      <c r="B1559" s="77" t="s">
        <v>1523</v>
      </c>
      <c r="C1559" s="77" t="s">
        <v>272</v>
      </c>
      <c r="D1559" s="79">
        <v>5838.48</v>
      </c>
      <c r="E1559" s="79">
        <v>2489.5100000000002</v>
      </c>
      <c r="F1559" s="79">
        <v>578.5</v>
      </c>
      <c r="G1559" s="79">
        <v>5148.16</v>
      </c>
      <c r="H1559" s="79">
        <v>6000</v>
      </c>
      <c r="I1559" s="248">
        <v>8340</v>
      </c>
      <c r="J1559" s="248">
        <v>7530</v>
      </c>
      <c r="K1559" s="96"/>
      <c r="L1559" s="97">
        <v>0.01</v>
      </c>
      <c r="M1559" s="97">
        <f t="shared" ref="M1559:P1559" si="1314">L1559</f>
        <v>0.01</v>
      </c>
      <c r="N1559" s="97">
        <f t="shared" si="1314"/>
        <v>0.01</v>
      </c>
      <c r="O1559" s="97">
        <f t="shared" si="1314"/>
        <v>0.01</v>
      </c>
      <c r="P1559" s="97">
        <f t="shared" si="1314"/>
        <v>0.01</v>
      </c>
      <c r="R1559" s="248">
        <f t="shared" si="1311"/>
        <v>7605.3</v>
      </c>
      <c r="S1559" s="248">
        <f t="shared" si="1298"/>
        <v>7681.3530000000001</v>
      </c>
      <c r="T1559" s="248">
        <f t="shared" si="1299"/>
        <v>7758.1665300000004</v>
      </c>
      <c r="U1559" s="248">
        <f t="shared" si="1300"/>
        <v>7835.7481953000006</v>
      </c>
      <c r="V1559" s="248">
        <f t="shared" si="1301"/>
        <v>7914.105677253001</v>
      </c>
    </row>
    <row r="1560" spans="1:22" ht="15" x14ac:dyDescent="0.25">
      <c r="B1560" s="77" t="s">
        <v>1524</v>
      </c>
      <c r="C1560" s="77" t="s">
        <v>274</v>
      </c>
      <c r="D1560" s="79">
        <v>1073</v>
      </c>
      <c r="E1560" s="79">
        <v>1204</v>
      </c>
      <c r="F1560" s="79">
        <v>911</v>
      </c>
      <c r="G1560" s="79">
        <v>1795</v>
      </c>
      <c r="H1560" s="79">
        <v>2230</v>
      </c>
      <c r="I1560" s="248">
        <v>1975</v>
      </c>
      <c r="J1560" s="248">
        <v>2180</v>
      </c>
      <c r="K1560" s="96"/>
      <c r="L1560" s="97">
        <v>0.01</v>
      </c>
      <c r="M1560" s="97">
        <f t="shared" ref="M1560:P1560" si="1315">L1560</f>
        <v>0.01</v>
      </c>
      <c r="N1560" s="97">
        <f t="shared" si="1315"/>
        <v>0.01</v>
      </c>
      <c r="O1560" s="97">
        <f t="shared" si="1315"/>
        <v>0.01</v>
      </c>
      <c r="P1560" s="97">
        <f t="shared" si="1315"/>
        <v>0.01</v>
      </c>
      <c r="R1560" s="248">
        <f t="shared" si="1311"/>
        <v>2201.8000000000002</v>
      </c>
      <c r="S1560" s="248">
        <f t="shared" si="1298"/>
        <v>2223.8180000000002</v>
      </c>
      <c r="T1560" s="248">
        <f t="shared" si="1299"/>
        <v>2246.05618</v>
      </c>
      <c r="U1560" s="248">
        <f t="shared" si="1300"/>
        <v>2268.5167418000001</v>
      </c>
      <c r="V1560" s="248">
        <f t="shared" si="1301"/>
        <v>2291.2019092180003</v>
      </c>
    </row>
    <row r="1561" spans="1:22" ht="15" x14ac:dyDescent="0.25">
      <c r="B1561" s="77" t="s">
        <v>1525</v>
      </c>
      <c r="C1561" s="77" t="s">
        <v>276</v>
      </c>
      <c r="D1561" s="79">
        <v>1903.17</v>
      </c>
      <c r="E1561" s="79">
        <v>1330.94</v>
      </c>
      <c r="F1561" s="79">
        <v>181.01</v>
      </c>
      <c r="G1561" s="79">
        <v>2612</v>
      </c>
      <c r="H1561" s="79">
        <v>1970</v>
      </c>
      <c r="I1561" s="248">
        <v>1790</v>
      </c>
      <c r="J1561" s="248">
        <v>1900</v>
      </c>
      <c r="K1561" s="96"/>
      <c r="L1561" s="97">
        <v>0.01</v>
      </c>
      <c r="M1561" s="97">
        <f t="shared" ref="M1561:P1561" si="1316">L1561</f>
        <v>0.01</v>
      </c>
      <c r="N1561" s="97">
        <f t="shared" si="1316"/>
        <v>0.01</v>
      </c>
      <c r="O1561" s="97">
        <f t="shared" si="1316"/>
        <v>0.01</v>
      </c>
      <c r="P1561" s="97">
        <f t="shared" si="1316"/>
        <v>0.01</v>
      </c>
      <c r="R1561" s="248">
        <f t="shared" si="1311"/>
        <v>1919</v>
      </c>
      <c r="S1561" s="248">
        <f t="shared" si="1298"/>
        <v>1938.19</v>
      </c>
      <c r="T1561" s="248">
        <f t="shared" si="1299"/>
        <v>1957.5719000000001</v>
      </c>
      <c r="U1561" s="248">
        <f t="shared" si="1300"/>
        <v>1977.1476190000001</v>
      </c>
      <c r="V1561" s="248">
        <f t="shared" si="1301"/>
        <v>1996.91909519</v>
      </c>
    </row>
    <row r="1562" spans="1:22" ht="15" x14ac:dyDescent="0.25">
      <c r="B1562" s="77" t="s">
        <v>1526</v>
      </c>
      <c r="C1562" s="77" t="s">
        <v>278</v>
      </c>
      <c r="D1562" s="79">
        <v>5494.65</v>
      </c>
      <c r="E1562" s="79">
        <v>-712.78</v>
      </c>
      <c r="F1562" s="79">
        <v>3911.88</v>
      </c>
      <c r="G1562" s="79">
        <v>2093.0300000000002</v>
      </c>
      <c r="H1562" s="79">
        <v>2850</v>
      </c>
      <c r="I1562" s="248">
        <v>600</v>
      </c>
      <c r="J1562" s="248">
        <v>3300</v>
      </c>
      <c r="K1562" s="96"/>
      <c r="L1562" s="97">
        <v>0.01</v>
      </c>
      <c r="M1562" s="97">
        <f t="shared" ref="M1562:P1562" si="1317">L1562</f>
        <v>0.01</v>
      </c>
      <c r="N1562" s="97">
        <f t="shared" si="1317"/>
        <v>0.01</v>
      </c>
      <c r="O1562" s="97">
        <f t="shared" si="1317"/>
        <v>0.01</v>
      </c>
      <c r="P1562" s="97">
        <f t="shared" si="1317"/>
        <v>0.01</v>
      </c>
      <c r="R1562" s="248">
        <f t="shared" si="1311"/>
        <v>3333</v>
      </c>
      <c r="S1562" s="248">
        <f t="shared" si="1298"/>
        <v>3366.33</v>
      </c>
      <c r="T1562" s="248">
        <f t="shared" si="1299"/>
        <v>3399.9933000000001</v>
      </c>
      <c r="U1562" s="248">
        <f t="shared" si="1300"/>
        <v>3433.9932330000001</v>
      </c>
      <c r="V1562" s="248">
        <f t="shared" si="1301"/>
        <v>3468.3331653300002</v>
      </c>
    </row>
    <row r="1563" spans="1:22" ht="15" x14ac:dyDescent="0.25">
      <c r="B1563" s="77" t="s">
        <v>1527</v>
      </c>
      <c r="C1563" s="77" t="s">
        <v>1528</v>
      </c>
      <c r="D1563" s="79">
        <v>5555</v>
      </c>
      <c r="E1563" s="79">
        <v>712.6</v>
      </c>
      <c r="F1563" s="79">
        <v>250</v>
      </c>
      <c r="G1563" s="79">
        <v>3230</v>
      </c>
      <c r="H1563" s="79">
        <v>3500</v>
      </c>
      <c r="I1563" s="248">
        <v>3500</v>
      </c>
      <c r="J1563" s="248">
        <v>3500</v>
      </c>
      <c r="K1563" s="96"/>
      <c r="L1563" s="97">
        <v>0.01</v>
      </c>
      <c r="M1563" s="97">
        <f t="shared" ref="M1563:P1563" si="1318">L1563</f>
        <v>0.01</v>
      </c>
      <c r="N1563" s="97">
        <f t="shared" si="1318"/>
        <v>0.01</v>
      </c>
      <c r="O1563" s="97">
        <f t="shared" si="1318"/>
        <v>0.01</v>
      </c>
      <c r="P1563" s="97">
        <f t="shared" si="1318"/>
        <v>0.01</v>
      </c>
      <c r="R1563" s="248">
        <f t="shared" si="1311"/>
        <v>3535</v>
      </c>
      <c r="S1563" s="248">
        <f t="shared" si="1298"/>
        <v>3570.35</v>
      </c>
      <c r="T1563" s="248">
        <f t="shared" si="1299"/>
        <v>3606.0535</v>
      </c>
      <c r="U1563" s="248">
        <f t="shared" si="1300"/>
        <v>3642.1140350000001</v>
      </c>
      <c r="V1563" s="248">
        <f t="shared" si="1301"/>
        <v>3678.5351753499999</v>
      </c>
    </row>
    <row r="1564" spans="1:22" ht="15" x14ac:dyDescent="0.25">
      <c r="B1564" s="77" t="s">
        <v>1529</v>
      </c>
      <c r="C1564" s="77" t="s">
        <v>282</v>
      </c>
      <c r="D1564" s="79">
        <v>2912.3</v>
      </c>
      <c r="E1564" s="79">
        <v>2006.61</v>
      </c>
      <c r="F1564" s="79">
        <v>275.13</v>
      </c>
      <c r="G1564" s="79">
        <v>4040.83</v>
      </c>
      <c r="H1564" s="79">
        <v>3700</v>
      </c>
      <c r="I1564" s="248">
        <v>4390</v>
      </c>
      <c r="J1564" s="248">
        <f>3700+4000</f>
        <v>7700</v>
      </c>
      <c r="K1564" s="96"/>
      <c r="L1564" s="97">
        <v>0.01</v>
      </c>
      <c r="M1564" s="97">
        <f t="shared" ref="M1564:P1564" si="1319">L1564</f>
        <v>0.01</v>
      </c>
      <c r="N1564" s="97">
        <f t="shared" si="1319"/>
        <v>0.01</v>
      </c>
      <c r="O1564" s="97">
        <f t="shared" si="1319"/>
        <v>0.01</v>
      </c>
      <c r="P1564" s="97">
        <f t="shared" si="1319"/>
        <v>0.01</v>
      </c>
      <c r="R1564" s="248">
        <f t="shared" si="1311"/>
        <v>7777</v>
      </c>
      <c r="S1564" s="248">
        <f t="shared" si="1298"/>
        <v>7854.77</v>
      </c>
      <c r="T1564" s="248">
        <f t="shared" si="1299"/>
        <v>7933.3177000000005</v>
      </c>
      <c r="U1564" s="248">
        <f t="shared" si="1300"/>
        <v>8012.6508770000009</v>
      </c>
      <c r="V1564" s="248">
        <f t="shared" si="1301"/>
        <v>8092.7773857700013</v>
      </c>
    </row>
    <row r="1565" spans="1:22" ht="15" x14ac:dyDescent="0.25">
      <c r="B1565" s="77" t="s">
        <v>1530</v>
      </c>
      <c r="C1565" s="77" t="s">
        <v>1531</v>
      </c>
      <c r="D1565" s="79">
        <v>16034</v>
      </c>
      <c r="E1565" s="79">
        <v>14863</v>
      </c>
      <c r="F1565" s="79">
        <v>18572</v>
      </c>
      <c r="G1565" s="79">
        <v>11940</v>
      </c>
      <c r="H1565" s="79">
        <v>13600</v>
      </c>
      <c r="I1565" s="248">
        <v>13884</v>
      </c>
      <c r="J1565" s="248">
        <v>14230</v>
      </c>
      <c r="K1565" s="96"/>
      <c r="L1565" s="97">
        <v>0.01</v>
      </c>
      <c r="M1565" s="97">
        <f t="shared" ref="M1565:P1565" si="1320">L1565</f>
        <v>0.01</v>
      </c>
      <c r="N1565" s="97">
        <f t="shared" si="1320"/>
        <v>0.01</v>
      </c>
      <c r="O1565" s="97">
        <f t="shared" si="1320"/>
        <v>0.01</v>
      </c>
      <c r="P1565" s="97">
        <f t="shared" si="1320"/>
        <v>0.01</v>
      </c>
      <c r="R1565" s="248">
        <f t="shared" si="1311"/>
        <v>14372.3</v>
      </c>
      <c r="S1565" s="248">
        <f t="shared" si="1298"/>
        <v>14516.022999999999</v>
      </c>
      <c r="T1565" s="248">
        <f t="shared" si="1299"/>
        <v>14661.183229999999</v>
      </c>
      <c r="U1565" s="248">
        <f t="shared" si="1300"/>
        <v>14807.7950623</v>
      </c>
      <c r="V1565" s="248">
        <f t="shared" si="1301"/>
        <v>14955.873012923001</v>
      </c>
    </row>
    <row r="1566" spans="1:22" ht="15" x14ac:dyDescent="0.25">
      <c r="B1566" s="77" t="s">
        <v>1532</v>
      </c>
      <c r="C1566" s="77" t="s">
        <v>1533</v>
      </c>
      <c r="D1566" s="79">
        <v>1144.92</v>
      </c>
      <c r="E1566" s="79">
        <v>1016.46</v>
      </c>
      <c r="F1566" s="79">
        <v>608.42999999999995</v>
      </c>
      <c r="G1566" s="79">
        <v>1162.45</v>
      </c>
      <c r="H1566" s="79">
        <v>1300</v>
      </c>
      <c r="I1566" s="248">
        <v>700</v>
      </c>
      <c r="J1566" s="248">
        <v>1200</v>
      </c>
      <c r="K1566" s="96"/>
      <c r="L1566" s="97">
        <v>0.01</v>
      </c>
      <c r="M1566" s="97">
        <f t="shared" ref="M1566:P1566" si="1321">L1566</f>
        <v>0.01</v>
      </c>
      <c r="N1566" s="97">
        <f t="shared" si="1321"/>
        <v>0.01</v>
      </c>
      <c r="O1566" s="97">
        <f t="shared" si="1321"/>
        <v>0.01</v>
      </c>
      <c r="P1566" s="97">
        <f t="shared" si="1321"/>
        <v>0.01</v>
      </c>
      <c r="R1566" s="248">
        <f t="shared" si="1311"/>
        <v>1212</v>
      </c>
      <c r="S1566" s="248">
        <f t="shared" si="1298"/>
        <v>1224.1200000000001</v>
      </c>
      <c r="T1566" s="248">
        <f t="shared" si="1299"/>
        <v>1236.3612000000001</v>
      </c>
      <c r="U1566" s="248">
        <f t="shared" si="1300"/>
        <v>1248.7248120000002</v>
      </c>
      <c r="V1566" s="248">
        <f t="shared" si="1301"/>
        <v>1261.2120601200002</v>
      </c>
    </row>
    <row r="1567" spans="1:22" ht="15" x14ac:dyDescent="0.25">
      <c r="B1567" s="77" t="s">
        <v>2510</v>
      </c>
      <c r="C1567" s="77" t="s">
        <v>2482</v>
      </c>
      <c r="D1567" s="79">
        <v>0</v>
      </c>
      <c r="E1567" s="79">
        <v>0</v>
      </c>
      <c r="F1567" s="79">
        <v>0</v>
      </c>
      <c r="G1567" s="79">
        <v>12.73</v>
      </c>
      <c r="H1567" s="79">
        <v>0</v>
      </c>
      <c r="I1567" s="248">
        <v>1500</v>
      </c>
      <c r="J1567" s="248"/>
      <c r="K1567" s="96"/>
      <c r="L1567" s="97">
        <v>0.01</v>
      </c>
      <c r="M1567" s="97">
        <f t="shared" ref="M1567:P1567" si="1322">L1567</f>
        <v>0.01</v>
      </c>
      <c r="N1567" s="97">
        <f t="shared" si="1322"/>
        <v>0.01</v>
      </c>
      <c r="O1567" s="97">
        <f t="shared" si="1322"/>
        <v>0.01</v>
      </c>
      <c r="P1567" s="97">
        <f t="shared" si="1322"/>
        <v>0.01</v>
      </c>
      <c r="R1567" s="248">
        <f t="shared" si="1311"/>
        <v>0</v>
      </c>
      <c r="S1567" s="248">
        <f t="shared" si="1298"/>
        <v>0</v>
      </c>
      <c r="T1567" s="248">
        <f t="shared" si="1299"/>
        <v>0</v>
      </c>
      <c r="U1567" s="248">
        <f t="shared" si="1300"/>
        <v>0</v>
      </c>
      <c r="V1567" s="248">
        <f t="shared" si="1301"/>
        <v>0</v>
      </c>
    </row>
    <row r="1568" spans="1:22" x14ac:dyDescent="0.2">
      <c r="A1568" s="350" t="s">
        <v>2023</v>
      </c>
      <c r="B1568" s="350"/>
      <c r="C1568" s="350"/>
      <c r="D1568" s="102">
        <f t="shared" ref="D1568:H1568" si="1323">SUM(D1556:D1567)</f>
        <v>86211.15</v>
      </c>
      <c r="E1568" s="102">
        <f t="shared" si="1323"/>
        <v>50386.689999999995</v>
      </c>
      <c r="F1568" s="102">
        <f t="shared" si="1323"/>
        <v>60293.74</v>
      </c>
      <c r="G1568" s="102">
        <f t="shared" si="1323"/>
        <v>65148.060000000005</v>
      </c>
      <c r="H1568" s="102">
        <f t="shared" si="1323"/>
        <v>77970</v>
      </c>
      <c r="I1568" s="102">
        <f>SUM(I1556:I1567)</f>
        <v>77904</v>
      </c>
      <c r="J1568" s="102">
        <f>SUM(J1556:J1567)</f>
        <v>83455</v>
      </c>
      <c r="K1568" s="96"/>
      <c r="L1568" s="97"/>
      <c r="M1568" s="97"/>
      <c r="N1568" s="97"/>
      <c r="O1568" s="97"/>
      <c r="P1568" s="97"/>
      <c r="R1568" s="102">
        <f t="shared" ref="R1568:V1568" si="1324">SUM(R1556:R1567)</f>
        <v>84289.55</v>
      </c>
      <c r="S1568" s="102">
        <f t="shared" si="1324"/>
        <v>85132.445500000002</v>
      </c>
      <c r="T1568" s="102">
        <f t="shared" si="1324"/>
        <v>85983.769955000011</v>
      </c>
      <c r="U1568" s="102">
        <f t="shared" si="1324"/>
        <v>86843.607654550025</v>
      </c>
      <c r="V1568" s="102">
        <f t="shared" si="1324"/>
        <v>87712.043731095488</v>
      </c>
    </row>
    <row r="1569" spans="1:22" ht="15" x14ac:dyDescent="0.25">
      <c r="A1569" s="348" t="s">
        <v>2030</v>
      </c>
      <c r="B1569" s="348"/>
      <c r="C1569" s="348"/>
      <c r="I1569" s="248"/>
      <c r="J1569" s="248"/>
      <c r="L1569" s="97"/>
      <c r="M1569" s="97"/>
      <c r="N1569" s="97"/>
      <c r="O1569" s="97"/>
      <c r="P1569" s="97"/>
      <c r="R1569" s="248"/>
      <c r="S1569" s="248"/>
      <c r="T1569" s="248"/>
      <c r="U1569" s="248"/>
      <c r="V1569" s="248"/>
    </row>
    <row r="1570" spans="1:22" ht="15" x14ac:dyDescent="0.25">
      <c r="B1570" s="77" t="s">
        <v>1535</v>
      </c>
      <c r="C1570" s="77" t="s">
        <v>567</v>
      </c>
      <c r="D1570" s="79">
        <v>47785.05</v>
      </c>
      <c r="E1570" s="79">
        <v>31240.799999999999</v>
      </c>
      <c r="F1570" s="79">
        <v>28621.15</v>
      </c>
      <c r="G1570" s="79">
        <v>65219.1</v>
      </c>
      <c r="H1570" s="79">
        <v>45000</v>
      </c>
      <c r="I1570" s="248">
        <v>77456</v>
      </c>
      <c r="J1570" s="248">
        <v>45000</v>
      </c>
      <c r="K1570" s="96"/>
      <c r="L1570" s="97">
        <v>0.02</v>
      </c>
      <c r="M1570" s="97">
        <f t="shared" ref="M1570:P1570" si="1325">L1570</f>
        <v>0.02</v>
      </c>
      <c r="N1570" s="97">
        <f t="shared" si="1325"/>
        <v>0.02</v>
      </c>
      <c r="O1570" s="97">
        <f t="shared" si="1325"/>
        <v>0.02</v>
      </c>
      <c r="P1570" s="97">
        <f t="shared" si="1325"/>
        <v>0.02</v>
      </c>
      <c r="R1570" s="248">
        <f>J1570*(1+L1570)</f>
        <v>45900</v>
      </c>
      <c r="S1570" s="248">
        <f t="shared" si="1298"/>
        <v>46818</v>
      </c>
      <c r="T1570" s="248">
        <f t="shared" si="1299"/>
        <v>47754.36</v>
      </c>
      <c r="U1570" s="248">
        <f t="shared" si="1300"/>
        <v>48709.447200000002</v>
      </c>
      <c r="V1570" s="248">
        <f t="shared" si="1301"/>
        <v>49683.636144000004</v>
      </c>
    </row>
    <row r="1571" spans="1:22" ht="15" x14ac:dyDescent="0.25">
      <c r="B1571" s="77" t="s">
        <v>1536</v>
      </c>
      <c r="C1571" s="77" t="s">
        <v>569</v>
      </c>
      <c r="D1571" s="79">
        <v>10555.99</v>
      </c>
      <c r="E1571" s="79">
        <v>8139.51</v>
      </c>
      <c r="F1571" s="79">
        <v>7116.05</v>
      </c>
      <c r="G1571" s="79">
        <v>8724.4500000000007</v>
      </c>
      <c r="H1571" s="79">
        <v>8800</v>
      </c>
      <c r="I1571" s="248">
        <v>6802</v>
      </c>
      <c r="J1571" s="248">
        <v>8800</v>
      </c>
      <c r="K1571" s="96"/>
      <c r="L1571" s="97">
        <v>0.02</v>
      </c>
      <c r="M1571" s="97">
        <f t="shared" ref="M1571:P1571" si="1326">L1571</f>
        <v>0.02</v>
      </c>
      <c r="N1571" s="97">
        <f t="shared" si="1326"/>
        <v>0.02</v>
      </c>
      <c r="O1571" s="97">
        <f t="shared" si="1326"/>
        <v>0.02</v>
      </c>
      <c r="P1571" s="97">
        <f t="shared" si="1326"/>
        <v>0.02</v>
      </c>
      <c r="R1571" s="248">
        <f>J1571*(1+L1571)</f>
        <v>8976</v>
      </c>
      <c r="S1571" s="248">
        <f t="shared" si="1298"/>
        <v>9155.52</v>
      </c>
      <c r="T1571" s="248">
        <f t="shared" si="1299"/>
        <v>9338.6304</v>
      </c>
      <c r="U1571" s="248">
        <f t="shared" si="1300"/>
        <v>9525.4030079999993</v>
      </c>
      <c r="V1571" s="248">
        <f t="shared" si="1301"/>
        <v>9715.9110681599996</v>
      </c>
    </row>
    <row r="1572" spans="1:22" x14ac:dyDescent="0.2">
      <c r="A1572" s="350" t="s">
        <v>2034</v>
      </c>
      <c r="B1572" s="350"/>
      <c r="C1572" s="350"/>
      <c r="D1572" s="102">
        <f t="shared" ref="D1572:J1572" si="1327">SUM(D1570:D1571)</f>
        <v>58341.04</v>
      </c>
      <c r="E1572" s="102">
        <f t="shared" si="1327"/>
        <v>39380.31</v>
      </c>
      <c r="F1572" s="102">
        <f t="shared" si="1327"/>
        <v>35737.200000000004</v>
      </c>
      <c r="G1572" s="102">
        <f t="shared" si="1327"/>
        <v>73943.55</v>
      </c>
      <c r="H1572" s="102">
        <f t="shared" si="1327"/>
        <v>53800</v>
      </c>
      <c r="I1572" s="102">
        <f t="shared" si="1327"/>
        <v>84258</v>
      </c>
      <c r="J1572" s="102">
        <f t="shared" si="1327"/>
        <v>53800</v>
      </c>
      <c r="K1572" s="96"/>
      <c r="L1572" s="97"/>
      <c r="M1572" s="97"/>
      <c r="N1572" s="97"/>
      <c r="O1572" s="97"/>
      <c r="P1572" s="97"/>
      <c r="R1572" s="102">
        <f t="shared" ref="R1572:V1572" si="1328">SUM(R1570:R1571)</f>
        <v>54876</v>
      </c>
      <c r="S1572" s="102">
        <f t="shared" si="1328"/>
        <v>55973.520000000004</v>
      </c>
      <c r="T1572" s="102">
        <f t="shared" si="1328"/>
        <v>57092.990400000002</v>
      </c>
      <c r="U1572" s="102">
        <f t="shared" si="1328"/>
        <v>58234.850208000003</v>
      </c>
      <c r="V1572" s="102">
        <f t="shared" si="1328"/>
        <v>59399.547212160003</v>
      </c>
    </row>
    <row r="1573" spans="1:22" ht="15" x14ac:dyDescent="0.25">
      <c r="A1573" s="348" t="s">
        <v>2035</v>
      </c>
      <c r="B1573" s="348"/>
      <c r="C1573" s="348"/>
      <c r="J1573" s="248"/>
      <c r="K1573" s="96"/>
      <c r="L1573" s="97"/>
      <c r="M1573" s="97"/>
      <c r="N1573" s="97"/>
      <c r="O1573" s="97"/>
      <c r="P1573" s="97"/>
      <c r="R1573" s="248"/>
      <c r="S1573" s="248"/>
      <c r="T1573" s="248"/>
      <c r="U1573" s="248"/>
      <c r="V1573" s="248"/>
    </row>
    <row r="1574" spans="1:22" ht="15" x14ac:dyDescent="0.25">
      <c r="B1574" s="77" t="s">
        <v>1537</v>
      </c>
      <c r="C1574" s="77" t="s">
        <v>833</v>
      </c>
      <c r="D1574" s="79">
        <v>25000</v>
      </c>
      <c r="E1574" s="79">
        <v>25000</v>
      </c>
      <c r="F1574" s="79">
        <v>25000</v>
      </c>
      <c r="G1574" s="79">
        <v>25000</v>
      </c>
      <c r="H1574" s="79">
        <v>0</v>
      </c>
      <c r="J1574" s="248"/>
      <c r="L1574" s="97">
        <v>0.01</v>
      </c>
      <c r="M1574" s="97">
        <f t="shared" ref="M1574:P1574" si="1329">L1574</f>
        <v>0.01</v>
      </c>
      <c r="N1574" s="97">
        <f t="shared" si="1329"/>
        <v>0.01</v>
      </c>
      <c r="O1574" s="97">
        <f t="shared" si="1329"/>
        <v>0.01</v>
      </c>
      <c r="P1574" s="97">
        <f t="shared" si="1329"/>
        <v>0.01</v>
      </c>
      <c r="R1574" s="248">
        <f>J1574*(1+L1574)</f>
        <v>0</v>
      </c>
      <c r="S1574" s="248">
        <f t="shared" si="1298"/>
        <v>0</v>
      </c>
      <c r="T1574" s="248">
        <f t="shared" si="1299"/>
        <v>0</v>
      </c>
      <c r="U1574" s="248">
        <f t="shared" si="1300"/>
        <v>0</v>
      </c>
      <c r="V1574" s="248">
        <f t="shared" si="1301"/>
        <v>0</v>
      </c>
    </row>
    <row r="1575" spans="1:22" x14ac:dyDescent="0.2">
      <c r="A1575" s="350" t="s">
        <v>2036</v>
      </c>
      <c r="B1575" s="350"/>
      <c r="C1575" s="350"/>
      <c r="D1575" s="102">
        <f t="shared" ref="D1575:H1575" si="1330">SUM(D1574:D1574)</f>
        <v>25000</v>
      </c>
      <c r="E1575" s="102">
        <f t="shared" si="1330"/>
        <v>25000</v>
      </c>
      <c r="F1575" s="102">
        <f t="shared" si="1330"/>
        <v>25000</v>
      </c>
      <c r="G1575" s="102">
        <f t="shared" si="1330"/>
        <v>25000</v>
      </c>
      <c r="H1575" s="102">
        <f t="shared" si="1330"/>
        <v>0</v>
      </c>
      <c r="I1575" s="102">
        <f t="shared" ref="I1575:J1575" si="1331">SUM(I1574:I1574)</f>
        <v>0</v>
      </c>
      <c r="J1575" s="102">
        <f t="shared" si="1331"/>
        <v>0</v>
      </c>
      <c r="K1575" s="96"/>
      <c r="L1575" s="97"/>
      <c r="M1575" s="97"/>
      <c r="N1575" s="97"/>
      <c r="O1575" s="97"/>
      <c r="P1575" s="97"/>
      <c r="R1575" s="102">
        <f t="shared" ref="R1575:V1575" si="1332">SUM(R1574:R1574)</f>
        <v>0</v>
      </c>
      <c r="S1575" s="102">
        <f t="shared" si="1332"/>
        <v>0</v>
      </c>
      <c r="T1575" s="102">
        <f t="shared" si="1332"/>
        <v>0</v>
      </c>
      <c r="U1575" s="102">
        <f t="shared" si="1332"/>
        <v>0</v>
      </c>
      <c r="V1575" s="102">
        <f t="shared" si="1332"/>
        <v>0</v>
      </c>
    </row>
    <row r="1576" spans="1:22" x14ac:dyDescent="0.2">
      <c r="A1576" s="352" t="s">
        <v>225</v>
      </c>
      <c r="B1576" s="352"/>
      <c r="C1576" s="352"/>
      <c r="D1576" s="103">
        <f t="shared" ref="D1576:H1576" si="1333">D1531+D1548+D1554+D1568+D1572+D1575</f>
        <v>1511748.4299999997</v>
      </c>
      <c r="E1576" s="103">
        <f t="shared" si="1333"/>
        <v>1416502.57</v>
      </c>
      <c r="F1576" s="103">
        <f t="shared" si="1333"/>
        <v>1548436.93</v>
      </c>
      <c r="G1576" s="103">
        <f t="shared" si="1333"/>
        <v>1644177.8100000003</v>
      </c>
      <c r="H1576" s="103">
        <f t="shared" si="1333"/>
        <v>1758090</v>
      </c>
      <c r="I1576" s="103">
        <f t="shared" ref="I1576:J1576" si="1334">I1531+I1548+I1554+I1568+I1572+I1575</f>
        <v>1788022</v>
      </c>
      <c r="J1576" s="103">
        <f t="shared" si="1334"/>
        <v>1962305</v>
      </c>
      <c r="K1576" s="96"/>
      <c r="L1576" s="97"/>
      <c r="M1576" s="97"/>
      <c r="N1576" s="97"/>
      <c r="O1576" s="97"/>
      <c r="P1576" s="97"/>
      <c r="R1576" s="103">
        <f t="shared" ref="R1576:V1576" si="1335">R1531+R1548+R1554+R1568+R1572+R1575</f>
        <v>2017358.7799999998</v>
      </c>
      <c r="S1576" s="103">
        <f t="shared" si="1335"/>
        <v>2074248.2966000007</v>
      </c>
      <c r="T1576" s="103">
        <f t="shared" si="1335"/>
        <v>2133041.5827799998</v>
      </c>
      <c r="U1576" s="103">
        <f t="shared" si="1335"/>
        <v>2193809.4019968193</v>
      </c>
      <c r="V1576" s="103">
        <f t="shared" si="1335"/>
        <v>2256625.3650651309</v>
      </c>
    </row>
    <row r="1577" spans="1:22" ht="15" x14ac:dyDescent="0.25">
      <c r="A1577" s="351" t="s">
        <v>1540</v>
      </c>
      <c r="B1577" s="351"/>
      <c r="C1577" s="351"/>
      <c r="J1577" s="248"/>
      <c r="K1577" s="96"/>
      <c r="L1577" s="97"/>
      <c r="M1577" s="97"/>
      <c r="N1577" s="97"/>
      <c r="O1577" s="97"/>
      <c r="P1577" s="97"/>
      <c r="R1577" s="248"/>
      <c r="S1577" s="248"/>
      <c r="T1577" s="248"/>
      <c r="U1577" s="248"/>
      <c r="V1577" s="248"/>
    </row>
    <row r="1578" spans="1:22" ht="15" x14ac:dyDescent="0.25">
      <c r="A1578" s="348" t="s">
        <v>2024</v>
      </c>
      <c r="B1578" s="348"/>
      <c r="C1578" s="348"/>
      <c r="J1578" s="248"/>
      <c r="K1578" s="96"/>
      <c r="L1578" s="97"/>
      <c r="M1578" s="97"/>
      <c r="N1578" s="97"/>
      <c r="O1578" s="97"/>
      <c r="P1578" s="97"/>
      <c r="R1578" s="248"/>
      <c r="S1578" s="248"/>
      <c r="T1578" s="248"/>
      <c r="U1578" s="248"/>
      <c r="V1578" s="248"/>
    </row>
    <row r="1579" spans="1:22" ht="15" x14ac:dyDescent="0.25">
      <c r="B1579" s="77" t="s">
        <v>2312</v>
      </c>
      <c r="C1579" s="77" t="s">
        <v>1883</v>
      </c>
      <c r="D1579" s="79">
        <v>0</v>
      </c>
      <c r="E1579" s="79">
        <v>0</v>
      </c>
      <c r="F1579" s="79">
        <v>16164.56</v>
      </c>
      <c r="G1579" s="79">
        <v>8760.58</v>
      </c>
      <c r="H1579" s="79">
        <v>0</v>
      </c>
      <c r="I1579" s="248">
        <v>7495</v>
      </c>
      <c r="J1579" s="248"/>
      <c r="K1579" s="96"/>
      <c r="L1579" s="97"/>
      <c r="M1579" s="97"/>
      <c r="N1579" s="97"/>
      <c r="O1579" s="97"/>
      <c r="P1579" s="97"/>
      <c r="R1579" s="248"/>
      <c r="S1579" s="248"/>
      <c r="T1579" s="248"/>
      <c r="U1579" s="248"/>
      <c r="V1579" s="248"/>
    </row>
    <row r="1580" spans="1:22" ht="15" x14ac:dyDescent="0.25">
      <c r="B1580" s="77" t="s">
        <v>1541</v>
      </c>
      <c r="C1580" s="77" t="s">
        <v>286</v>
      </c>
      <c r="D1580" s="79">
        <v>605055.32999999996</v>
      </c>
      <c r="E1580" s="79">
        <v>650601.36</v>
      </c>
      <c r="F1580" s="79">
        <v>680751.04</v>
      </c>
      <c r="G1580" s="79">
        <v>719504.59</v>
      </c>
      <c r="H1580" s="79">
        <v>937040</v>
      </c>
      <c r="I1580" s="248">
        <v>928845</v>
      </c>
      <c r="J1580" s="248">
        <f>1019687+25402</f>
        <v>1045089</v>
      </c>
      <c r="K1580" s="96"/>
      <c r="L1580" s="97">
        <v>0.03</v>
      </c>
      <c r="M1580" s="97">
        <f t="shared" ref="M1580" si="1336">L1580</f>
        <v>0.03</v>
      </c>
      <c r="N1580" s="97">
        <f t="shared" ref="N1580" si="1337">M1580</f>
        <v>0.03</v>
      </c>
      <c r="O1580" s="97">
        <f t="shared" ref="O1580" si="1338">N1580</f>
        <v>0.03</v>
      </c>
      <c r="P1580" s="97">
        <f t="shared" ref="P1580" si="1339">O1580</f>
        <v>0.03</v>
      </c>
      <c r="R1580" s="248">
        <f t="shared" ref="R1580:R1598" si="1340">J1580*(1+L1580)</f>
        <v>1076441.67</v>
      </c>
      <c r="S1580" s="248">
        <f t="shared" si="1298"/>
        <v>1108734.9201</v>
      </c>
      <c r="T1580" s="248">
        <f t="shared" si="1299"/>
        <v>1141996.9677029999</v>
      </c>
      <c r="U1580" s="248">
        <f t="shared" si="1300"/>
        <v>1176256.87673409</v>
      </c>
      <c r="V1580" s="248">
        <f t="shared" si="1301"/>
        <v>1211544.5830361128</v>
      </c>
    </row>
    <row r="1581" spans="1:22" ht="15" x14ac:dyDescent="0.25">
      <c r="B1581" s="77" t="s">
        <v>2532</v>
      </c>
      <c r="C1581" s="77" t="s">
        <v>288</v>
      </c>
      <c r="D1581" s="79"/>
      <c r="E1581" s="79"/>
      <c r="F1581" s="79"/>
      <c r="G1581" s="79"/>
      <c r="H1581" s="79"/>
      <c r="I1581" s="248">
        <v>3600</v>
      </c>
      <c r="J1581" s="248">
        <v>4800</v>
      </c>
      <c r="K1581" s="96"/>
      <c r="L1581" s="97">
        <v>0</v>
      </c>
      <c r="M1581" s="97">
        <f t="shared" ref="M1581" si="1341">L1581</f>
        <v>0</v>
      </c>
      <c r="N1581" s="97">
        <f t="shared" ref="N1581" si="1342">M1581</f>
        <v>0</v>
      </c>
      <c r="O1581" s="97">
        <f t="shared" ref="O1581" si="1343">N1581</f>
        <v>0</v>
      </c>
      <c r="P1581" s="97">
        <f t="shared" ref="P1581" si="1344">O1581</f>
        <v>0</v>
      </c>
      <c r="R1581" s="248">
        <f t="shared" si="1340"/>
        <v>4800</v>
      </c>
      <c r="S1581" s="248">
        <f t="shared" si="1298"/>
        <v>4800</v>
      </c>
      <c r="T1581" s="248">
        <f t="shared" si="1299"/>
        <v>4800</v>
      </c>
      <c r="U1581" s="248">
        <f t="shared" si="1300"/>
        <v>4800</v>
      </c>
      <c r="V1581" s="248">
        <f t="shared" si="1301"/>
        <v>4800</v>
      </c>
    </row>
    <row r="1582" spans="1:22" ht="15" x14ac:dyDescent="0.25">
      <c r="B1582" s="77" t="s">
        <v>1542</v>
      </c>
      <c r="C1582" s="77" t="s">
        <v>292</v>
      </c>
      <c r="D1582" s="79">
        <v>5041.68</v>
      </c>
      <c r="E1582" s="79">
        <v>5821.52</v>
      </c>
      <c r="F1582" s="79">
        <v>5639.38</v>
      </c>
      <c r="G1582" s="79">
        <v>6892.38</v>
      </c>
      <c r="H1582" s="79">
        <v>7500</v>
      </c>
      <c r="I1582" s="248">
        <v>8394</v>
      </c>
      <c r="J1582" s="248">
        <v>9300</v>
      </c>
      <c r="K1582" s="96"/>
      <c r="L1582" s="97">
        <v>0</v>
      </c>
      <c r="M1582" s="97">
        <f t="shared" ref="M1582" si="1345">L1582</f>
        <v>0</v>
      </c>
      <c r="N1582" s="97">
        <f t="shared" ref="N1582" si="1346">M1582</f>
        <v>0</v>
      </c>
      <c r="O1582" s="97">
        <f t="shared" ref="O1582" si="1347">N1582</f>
        <v>0</v>
      </c>
      <c r="P1582" s="97">
        <f t="shared" ref="P1582" si="1348">O1582</f>
        <v>0</v>
      </c>
      <c r="R1582" s="248">
        <f t="shared" si="1340"/>
        <v>9300</v>
      </c>
      <c r="S1582" s="248">
        <f t="shared" si="1298"/>
        <v>9300</v>
      </c>
      <c r="T1582" s="248">
        <f t="shared" si="1299"/>
        <v>9300</v>
      </c>
      <c r="U1582" s="248">
        <f t="shared" si="1300"/>
        <v>9300</v>
      </c>
      <c r="V1582" s="248">
        <f t="shared" si="1301"/>
        <v>9300</v>
      </c>
    </row>
    <row r="1583" spans="1:22" ht="15" x14ac:dyDescent="0.25">
      <c r="B1583" s="77" t="s">
        <v>1544</v>
      </c>
      <c r="C1583" s="77" t="s">
        <v>298</v>
      </c>
      <c r="D1583" s="79">
        <v>10835</v>
      </c>
      <c r="E1583" s="79">
        <v>12340</v>
      </c>
      <c r="F1583" s="79">
        <v>12520</v>
      </c>
      <c r="G1583" s="79">
        <v>12752.5</v>
      </c>
      <c r="H1583" s="79">
        <v>12270</v>
      </c>
      <c r="I1583" s="248">
        <v>105</v>
      </c>
      <c r="J1583" s="248">
        <v>10995</v>
      </c>
      <c r="K1583" s="96"/>
      <c r="L1583" s="97">
        <v>0.02</v>
      </c>
      <c r="M1583" s="97">
        <f t="shared" ref="M1583:P1583" si="1349">L1583</f>
        <v>0.02</v>
      </c>
      <c r="N1583" s="97">
        <f t="shared" si="1349"/>
        <v>0.02</v>
      </c>
      <c r="O1583" s="97">
        <f t="shared" si="1349"/>
        <v>0.02</v>
      </c>
      <c r="P1583" s="97">
        <f t="shared" si="1349"/>
        <v>0.02</v>
      </c>
      <c r="R1583" s="248">
        <f t="shared" si="1340"/>
        <v>11214.9</v>
      </c>
      <c r="S1583" s="248">
        <f t="shared" si="1298"/>
        <v>11439.198</v>
      </c>
      <c r="T1583" s="248">
        <f t="shared" si="1299"/>
        <v>11667.981960000001</v>
      </c>
      <c r="U1583" s="248">
        <f t="shared" si="1300"/>
        <v>11901.341599200001</v>
      </c>
      <c r="V1583" s="248">
        <f t="shared" si="1301"/>
        <v>12139.368431184001</v>
      </c>
    </row>
    <row r="1584" spans="1:22" ht="15" x14ac:dyDescent="0.25">
      <c r="B1584" s="77" t="s">
        <v>1545</v>
      </c>
      <c r="C1584" s="77" t="s">
        <v>300</v>
      </c>
      <c r="D1584" s="79">
        <v>20781.95</v>
      </c>
      <c r="E1584" s="79">
        <v>8541.64</v>
      </c>
      <c r="F1584" s="79">
        <v>8964.7000000000007</v>
      </c>
      <c r="G1584" s="79">
        <v>14748.4</v>
      </c>
      <c r="H1584" s="79">
        <v>13000</v>
      </c>
      <c r="I1584" s="248">
        <v>29414</v>
      </c>
      <c r="J1584" s="248">
        <v>13000</v>
      </c>
      <c r="K1584" s="96"/>
      <c r="L1584" s="97">
        <v>0.01</v>
      </c>
      <c r="M1584" s="97">
        <f t="shared" ref="M1584:P1584" si="1350">L1584</f>
        <v>0.01</v>
      </c>
      <c r="N1584" s="97">
        <f t="shared" si="1350"/>
        <v>0.01</v>
      </c>
      <c r="O1584" s="97">
        <f t="shared" si="1350"/>
        <v>0.01</v>
      </c>
      <c r="P1584" s="97">
        <f t="shared" si="1350"/>
        <v>0.01</v>
      </c>
      <c r="R1584" s="248">
        <f t="shared" si="1340"/>
        <v>13130</v>
      </c>
      <c r="S1584" s="248">
        <f t="shared" si="1298"/>
        <v>13261.3</v>
      </c>
      <c r="T1584" s="248">
        <f t="shared" si="1299"/>
        <v>13393.912999999999</v>
      </c>
      <c r="U1584" s="248">
        <f t="shared" si="1300"/>
        <v>13527.852129999999</v>
      </c>
      <c r="V1584" s="248">
        <f t="shared" si="1301"/>
        <v>13663.1306513</v>
      </c>
    </row>
    <row r="1585" spans="1:22" ht="25.5" x14ac:dyDescent="0.25">
      <c r="B1585" s="77" t="s">
        <v>1546</v>
      </c>
      <c r="C1585" s="77" t="s">
        <v>302</v>
      </c>
      <c r="D1585" s="79">
        <v>1136.6500000000001</v>
      </c>
      <c r="E1585" s="79">
        <v>2769.19</v>
      </c>
      <c r="F1585" s="79">
        <v>1321.33</v>
      </c>
      <c r="G1585" s="79">
        <v>1207.28</v>
      </c>
      <c r="H1585" s="79">
        <v>2065</v>
      </c>
      <c r="I1585" s="248">
        <v>1481</v>
      </c>
      <c r="J1585" s="248">
        <v>2186</v>
      </c>
      <c r="K1585" s="96"/>
      <c r="L1585" s="97">
        <v>0.01</v>
      </c>
      <c r="M1585" s="97">
        <f t="shared" ref="M1585:P1585" si="1351">L1585</f>
        <v>0.01</v>
      </c>
      <c r="N1585" s="97">
        <f t="shared" si="1351"/>
        <v>0.01</v>
      </c>
      <c r="O1585" s="97">
        <f t="shared" si="1351"/>
        <v>0.01</v>
      </c>
      <c r="P1585" s="97">
        <f t="shared" si="1351"/>
        <v>0.01</v>
      </c>
      <c r="R1585" s="248">
        <f t="shared" si="1340"/>
        <v>2207.86</v>
      </c>
      <c r="S1585" s="248">
        <f t="shared" si="1298"/>
        <v>2229.9386</v>
      </c>
      <c r="T1585" s="248">
        <f t="shared" si="1299"/>
        <v>2252.2379860000001</v>
      </c>
      <c r="U1585" s="248">
        <f t="shared" si="1300"/>
        <v>2274.7603658600001</v>
      </c>
      <c r="V1585" s="248">
        <f t="shared" si="1301"/>
        <v>2297.5079695186</v>
      </c>
    </row>
    <row r="1586" spans="1:22" ht="25.5" x14ac:dyDescent="0.25">
      <c r="B1586" s="77" t="s">
        <v>1547</v>
      </c>
      <c r="C1586" s="77" t="s">
        <v>304</v>
      </c>
      <c r="D1586" s="79">
        <v>6088.27</v>
      </c>
      <c r="E1586" s="79">
        <v>4751.43</v>
      </c>
      <c r="F1586" s="79">
        <v>6014.89</v>
      </c>
      <c r="G1586" s="79">
        <v>6952.64</v>
      </c>
      <c r="H1586" s="79">
        <v>8380</v>
      </c>
      <c r="I1586" s="248">
        <v>8933</v>
      </c>
      <c r="J1586" s="248">
        <v>10544</v>
      </c>
      <c r="K1586" s="96"/>
      <c r="L1586" s="97">
        <v>0.01</v>
      </c>
      <c r="M1586" s="97">
        <f t="shared" ref="M1586:P1586" si="1352">L1586</f>
        <v>0.01</v>
      </c>
      <c r="N1586" s="97">
        <f t="shared" si="1352"/>
        <v>0.01</v>
      </c>
      <c r="O1586" s="97">
        <f t="shared" si="1352"/>
        <v>0.01</v>
      </c>
      <c r="P1586" s="97">
        <f t="shared" si="1352"/>
        <v>0.01</v>
      </c>
      <c r="R1586" s="248">
        <f t="shared" si="1340"/>
        <v>10649.44</v>
      </c>
      <c r="S1586" s="248">
        <f t="shared" si="1298"/>
        <v>10755.9344</v>
      </c>
      <c r="T1586" s="248">
        <f t="shared" si="1299"/>
        <v>10863.493743999999</v>
      </c>
      <c r="U1586" s="248">
        <f t="shared" si="1300"/>
        <v>10972.128681439999</v>
      </c>
      <c r="V1586" s="248">
        <f t="shared" si="1301"/>
        <v>11081.849968254399</v>
      </c>
    </row>
    <row r="1587" spans="1:22" ht="25.5" x14ac:dyDescent="0.25">
      <c r="B1587" s="77" t="s">
        <v>1548</v>
      </c>
      <c r="C1587" s="77" t="s">
        <v>306</v>
      </c>
      <c r="D1587" s="79">
        <v>100440.78</v>
      </c>
      <c r="E1587" s="79">
        <v>119727.26</v>
      </c>
      <c r="F1587" s="79">
        <v>98184.92</v>
      </c>
      <c r="G1587" s="79">
        <v>120859.41</v>
      </c>
      <c r="H1587" s="79">
        <v>148650</v>
      </c>
      <c r="I1587" s="248">
        <v>152892</v>
      </c>
      <c r="J1587" s="248">
        <v>184719</v>
      </c>
      <c r="K1587" s="96"/>
      <c r="L1587" s="97">
        <v>0.05</v>
      </c>
      <c r="M1587" s="97">
        <f t="shared" ref="M1587:P1587" si="1353">L1587</f>
        <v>0.05</v>
      </c>
      <c r="N1587" s="97">
        <f t="shared" si="1353"/>
        <v>0.05</v>
      </c>
      <c r="O1587" s="97">
        <f t="shared" si="1353"/>
        <v>0.05</v>
      </c>
      <c r="P1587" s="97">
        <f t="shared" si="1353"/>
        <v>0.05</v>
      </c>
      <c r="R1587" s="248">
        <f t="shared" si="1340"/>
        <v>193954.95</v>
      </c>
      <c r="S1587" s="248">
        <f t="shared" si="1298"/>
        <v>203652.69750000001</v>
      </c>
      <c r="T1587" s="248">
        <f t="shared" si="1299"/>
        <v>213835.33237500003</v>
      </c>
      <c r="U1587" s="248">
        <f t="shared" si="1300"/>
        <v>224527.09899375003</v>
      </c>
      <c r="V1587" s="248">
        <f t="shared" si="1301"/>
        <v>235753.45394343755</v>
      </c>
    </row>
    <row r="1588" spans="1:22" ht="25.5" x14ac:dyDescent="0.25">
      <c r="B1588" s="77" t="s">
        <v>1996</v>
      </c>
      <c r="C1588" s="77" t="s">
        <v>1865</v>
      </c>
      <c r="D1588" s="79">
        <v>5416.71</v>
      </c>
      <c r="E1588" s="79">
        <v>2716.07</v>
      </c>
      <c r="F1588" s="79">
        <v>18639.88</v>
      </c>
      <c r="G1588" s="79">
        <v>6535.72</v>
      </c>
      <c r="H1588" s="79">
        <v>15500</v>
      </c>
      <c r="I1588" s="248">
        <v>14000</v>
      </c>
      <c r="J1588" s="248">
        <v>13500</v>
      </c>
      <c r="L1588" s="97">
        <v>0</v>
      </c>
      <c r="M1588" s="97">
        <f t="shared" ref="M1588:P1588" si="1354">L1588</f>
        <v>0</v>
      </c>
      <c r="N1588" s="97">
        <f t="shared" si="1354"/>
        <v>0</v>
      </c>
      <c r="O1588" s="97">
        <f t="shared" si="1354"/>
        <v>0</v>
      </c>
      <c r="P1588" s="97">
        <f t="shared" si="1354"/>
        <v>0</v>
      </c>
      <c r="R1588" s="248">
        <f t="shared" si="1340"/>
        <v>13500</v>
      </c>
      <c r="S1588" s="248">
        <f t="shared" si="1298"/>
        <v>13500</v>
      </c>
      <c r="T1588" s="248">
        <f t="shared" si="1299"/>
        <v>13500</v>
      </c>
      <c r="U1588" s="248">
        <f t="shared" si="1300"/>
        <v>13500</v>
      </c>
      <c r="V1588" s="248">
        <f t="shared" si="1301"/>
        <v>13500</v>
      </c>
    </row>
    <row r="1589" spans="1:22" ht="25.5" x14ac:dyDescent="0.25">
      <c r="B1589" s="77" t="s">
        <v>1549</v>
      </c>
      <c r="C1589" s="77" t="s">
        <v>308</v>
      </c>
      <c r="D1589" s="79">
        <v>3449.53</v>
      </c>
      <c r="E1589" s="79">
        <v>3918.82</v>
      </c>
      <c r="F1589" s="79">
        <v>4152.09</v>
      </c>
      <c r="G1589" s="79">
        <v>3641.43</v>
      </c>
      <c r="H1589" s="79">
        <v>3750</v>
      </c>
      <c r="I1589" s="248">
        <v>3024</v>
      </c>
      <c r="J1589" s="248">
        <v>0</v>
      </c>
      <c r="K1589" s="96"/>
      <c r="L1589" s="97">
        <v>0.01</v>
      </c>
      <c r="M1589" s="97">
        <f t="shared" ref="M1589:P1589" si="1355">L1589</f>
        <v>0.01</v>
      </c>
      <c r="N1589" s="97">
        <f t="shared" si="1355"/>
        <v>0.01</v>
      </c>
      <c r="O1589" s="97">
        <f t="shared" si="1355"/>
        <v>0.01</v>
      </c>
      <c r="P1589" s="97">
        <f t="shared" si="1355"/>
        <v>0.01</v>
      </c>
      <c r="R1589" s="248">
        <f t="shared" si="1340"/>
        <v>0</v>
      </c>
      <c r="S1589" s="248">
        <f t="shared" si="1298"/>
        <v>0</v>
      </c>
      <c r="T1589" s="248">
        <f t="shared" si="1299"/>
        <v>0</v>
      </c>
      <c r="U1589" s="248">
        <f t="shared" si="1300"/>
        <v>0</v>
      </c>
      <c r="V1589" s="248">
        <f t="shared" si="1301"/>
        <v>0</v>
      </c>
    </row>
    <row r="1590" spans="1:22" ht="15" x14ac:dyDescent="0.25">
      <c r="B1590" s="77" t="s">
        <v>1551</v>
      </c>
      <c r="C1590" s="77" t="s">
        <v>1899</v>
      </c>
      <c r="D1590" s="79">
        <v>57857.43</v>
      </c>
      <c r="E1590" s="79">
        <v>64781.33</v>
      </c>
      <c r="F1590" s="79">
        <v>103600.82</v>
      </c>
      <c r="G1590" s="79">
        <v>127917.53</v>
      </c>
      <c r="H1590" s="79">
        <v>161375</v>
      </c>
      <c r="I1590" s="248">
        <v>166745</v>
      </c>
      <c r="J1590" s="248">
        <v>181013</v>
      </c>
      <c r="K1590" s="96"/>
      <c r="L1590" s="97">
        <v>0.05</v>
      </c>
      <c r="M1590" s="97">
        <f t="shared" ref="M1590:P1590" si="1356">L1590</f>
        <v>0.05</v>
      </c>
      <c r="N1590" s="97">
        <f t="shared" si="1356"/>
        <v>0.05</v>
      </c>
      <c r="O1590" s="97">
        <f t="shared" si="1356"/>
        <v>0.05</v>
      </c>
      <c r="P1590" s="97">
        <f t="shared" si="1356"/>
        <v>0.05</v>
      </c>
      <c r="R1590" s="248">
        <f t="shared" si="1340"/>
        <v>190063.65</v>
      </c>
      <c r="S1590" s="248">
        <f t="shared" si="1298"/>
        <v>199566.83249999999</v>
      </c>
      <c r="T1590" s="248">
        <f t="shared" si="1299"/>
        <v>209545.17412499999</v>
      </c>
      <c r="U1590" s="248">
        <f t="shared" si="1300"/>
        <v>220022.43283124999</v>
      </c>
      <c r="V1590" s="248">
        <f t="shared" si="1301"/>
        <v>231023.55447281248</v>
      </c>
    </row>
    <row r="1591" spans="1:22" ht="15" x14ac:dyDescent="0.25">
      <c r="B1591" s="77" t="s">
        <v>1552</v>
      </c>
      <c r="C1591" s="77" t="s">
        <v>312</v>
      </c>
      <c r="D1591" s="79">
        <v>805.84</v>
      </c>
      <c r="E1591" s="79">
        <v>107</v>
      </c>
      <c r="F1591" s="79">
        <v>1074.98</v>
      </c>
      <c r="G1591" s="79">
        <v>608.5</v>
      </c>
      <c r="H1591" s="79">
        <v>0</v>
      </c>
      <c r="I1591" s="248">
        <v>792</v>
      </c>
      <c r="J1591" s="248">
        <v>0</v>
      </c>
      <c r="K1591" s="96"/>
      <c r="L1591" s="97">
        <v>0.01</v>
      </c>
      <c r="M1591" s="97">
        <f t="shared" ref="M1591:P1591" si="1357">L1591</f>
        <v>0.01</v>
      </c>
      <c r="N1591" s="97">
        <f t="shared" si="1357"/>
        <v>0.01</v>
      </c>
      <c r="O1591" s="97">
        <f t="shared" si="1357"/>
        <v>0.01</v>
      </c>
      <c r="P1591" s="97">
        <f t="shared" si="1357"/>
        <v>0.01</v>
      </c>
      <c r="R1591" s="248">
        <f t="shared" si="1340"/>
        <v>0</v>
      </c>
      <c r="S1591" s="248">
        <f t="shared" si="1298"/>
        <v>0</v>
      </c>
      <c r="T1591" s="248">
        <f t="shared" si="1299"/>
        <v>0</v>
      </c>
      <c r="U1591" s="248">
        <f t="shared" si="1300"/>
        <v>0</v>
      </c>
      <c r="V1591" s="248">
        <f t="shared" si="1301"/>
        <v>0</v>
      </c>
    </row>
    <row r="1592" spans="1:22" ht="15" x14ac:dyDescent="0.25">
      <c r="B1592" s="77" t="s">
        <v>1553</v>
      </c>
      <c r="C1592" s="77" t="s">
        <v>314</v>
      </c>
      <c r="D1592" s="79">
        <v>10133.41</v>
      </c>
      <c r="E1592" s="79">
        <v>8235.24</v>
      </c>
      <c r="F1592" s="79">
        <v>7934.77</v>
      </c>
      <c r="G1592" s="79">
        <v>5183.43</v>
      </c>
      <c r="H1592" s="79">
        <v>8420</v>
      </c>
      <c r="I1592" s="248">
        <v>10415</v>
      </c>
      <c r="J1592" s="248">
        <v>9816</v>
      </c>
      <c r="L1592" s="97">
        <v>0.01</v>
      </c>
      <c r="M1592" s="97">
        <f t="shared" ref="M1592:P1592" si="1358">L1592</f>
        <v>0.01</v>
      </c>
      <c r="N1592" s="97">
        <f t="shared" si="1358"/>
        <v>0.01</v>
      </c>
      <c r="O1592" s="97">
        <f t="shared" si="1358"/>
        <v>0.01</v>
      </c>
      <c r="P1592" s="97">
        <f t="shared" si="1358"/>
        <v>0.01</v>
      </c>
      <c r="R1592" s="248">
        <f t="shared" si="1340"/>
        <v>9914.16</v>
      </c>
      <c r="S1592" s="248">
        <f t="shared" si="1298"/>
        <v>10013.301600000001</v>
      </c>
      <c r="T1592" s="248">
        <f t="shared" si="1299"/>
        <v>10113.434616</v>
      </c>
      <c r="U1592" s="248">
        <f t="shared" si="1300"/>
        <v>10214.568962160001</v>
      </c>
      <c r="V1592" s="248">
        <f t="shared" si="1301"/>
        <v>10316.714651781602</v>
      </c>
    </row>
    <row r="1593" spans="1:22" ht="15" x14ac:dyDescent="0.25">
      <c r="B1593" s="77" t="s">
        <v>1554</v>
      </c>
      <c r="C1593" s="77" t="s">
        <v>316</v>
      </c>
      <c r="D1593" s="79">
        <v>403.25</v>
      </c>
      <c r="E1593" s="79">
        <v>2304</v>
      </c>
      <c r="F1593" s="79">
        <v>4149.6899999999996</v>
      </c>
      <c r="G1593" s="79">
        <v>363.13</v>
      </c>
      <c r="H1593" s="79">
        <v>2740</v>
      </c>
      <c r="I1593" s="248">
        <v>166</v>
      </c>
      <c r="J1593" s="248">
        <v>2736</v>
      </c>
      <c r="K1593" s="96"/>
      <c r="L1593" s="97">
        <v>0.01</v>
      </c>
      <c r="M1593" s="97">
        <f t="shared" ref="M1593:P1593" si="1359">L1593</f>
        <v>0.01</v>
      </c>
      <c r="N1593" s="97">
        <f t="shared" si="1359"/>
        <v>0.01</v>
      </c>
      <c r="O1593" s="97">
        <f t="shared" si="1359"/>
        <v>0.01</v>
      </c>
      <c r="P1593" s="97">
        <f t="shared" si="1359"/>
        <v>0.01</v>
      </c>
      <c r="R1593" s="248">
        <f t="shared" si="1340"/>
        <v>2763.36</v>
      </c>
      <c r="S1593" s="248">
        <f t="shared" si="1298"/>
        <v>2790.9936000000002</v>
      </c>
      <c r="T1593" s="248">
        <f t="shared" si="1299"/>
        <v>2818.9035360000003</v>
      </c>
      <c r="U1593" s="248">
        <f t="shared" si="1300"/>
        <v>2847.0925713600004</v>
      </c>
      <c r="V1593" s="248">
        <f t="shared" si="1301"/>
        <v>2875.5634970736005</v>
      </c>
    </row>
    <row r="1594" spans="1:22" ht="15" x14ac:dyDescent="0.25">
      <c r="B1594" s="77" t="s">
        <v>1555</v>
      </c>
      <c r="C1594" s="77" t="s">
        <v>2026</v>
      </c>
      <c r="D1594" s="79">
        <v>6898.02</v>
      </c>
      <c r="E1594" s="79">
        <v>7747.57</v>
      </c>
      <c r="F1594" s="79">
        <v>7839.32</v>
      </c>
      <c r="G1594" s="79">
        <v>8490.83</v>
      </c>
      <c r="H1594" s="79">
        <v>11255</v>
      </c>
      <c r="I1594" s="248">
        <v>11132</v>
      </c>
      <c r="J1594" s="248">
        <v>12755</v>
      </c>
      <c r="K1594" s="96"/>
      <c r="L1594" s="97">
        <v>0.01</v>
      </c>
      <c r="M1594" s="97">
        <f t="shared" ref="M1594:P1594" si="1360">L1594</f>
        <v>0.01</v>
      </c>
      <c r="N1594" s="97">
        <f t="shared" si="1360"/>
        <v>0.01</v>
      </c>
      <c r="O1594" s="97">
        <f t="shared" si="1360"/>
        <v>0.01</v>
      </c>
      <c r="P1594" s="97">
        <f t="shared" si="1360"/>
        <v>0.01</v>
      </c>
      <c r="R1594" s="248">
        <f t="shared" si="1340"/>
        <v>12882.55</v>
      </c>
      <c r="S1594" s="248">
        <f t="shared" si="1298"/>
        <v>13011.3755</v>
      </c>
      <c r="T1594" s="248">
        <f t="shared" si="1299"/>
        <v>13141.489255</v>
      </c>
      <c r="U1594" s="248">
        <f t="shared" si="1300"/>
        <v>13272.90414755</v>
      </c>
      <c r="V1594" s="248">
        <f t="shared" si="1301"/>
        <v>13405.633189025501</v>
      </c>
    </row>
    <row r="1595" spans="1:22" ht="15" x14ac:dyDescent="0.25">
      <c r="B1595" s="77" t="s">
        <v>1556</v>
      </c>
      <c r="C1595" s="77" t="s">
        <v>321</v>
      </c>
      <c r="D1595" s="79">
        <v>1256.6099999999999</v>
      </c>
      <c r="E1595" s="79">
        <v>1376.72</v>
      </c>
      <c r="F1595" s="79">
        <v>1546.74</v>
      </c>
      <c r="G1595" s="79">
        <v>1498.58</v>
      </c>
      <c r="H1595" s="79">
        <v>1705</v>
      </c>
      <c r="I1595" s="248">
        <v>1909</v>
      </c>
      <c r="J1595" s="248">
        <v>1884</v>
      </c>
      <c r="K1595" s="96"/>
      <c r="L1595" s="97">
        <v>0.01</v>
      </c>
      <c r="M1595" s="97">
        <f t="shared" ref="M1595:P1595" si="1361">L1595</f>
        <v>0.01</v>
      </c>
      <c r="N1595" s="97">
        <f t="shared" si="1361"/>
        <v>0.01</v>
      </c>
      <c r="O1595" s="97">
        <f t="shared" si="1361"/>
        <v>0.01</v>
      </c>
      <c r="P1595" s="97">
        <f t="shared" si="1361"/>
        <v>0.01</v>
      </c>
      <c r="R1595" s="248">
        <f t="shared" si="1340"/>
        <v>1902.84</v>
      </c>
      <c r="S1595" s="248">
        <f t="shared" si="1298"/>
        <v>1921.8683999999998</v>
      </c>
      <c r="T1595" s="248">
        <f t="shared" si="1299"/>
        <v>1941.0870839999998</v>
      </c>
      <c r="U1595" s="248">
        <f t="shared" si="1300"/>
        <v>1960.4979548399997</v>
      </c>
      <c r="V1595" s="248">
        <f t="shared" si="1301"/>
        <v>1980.1029343883997</v>
      </c>
    </row>
    <row r="1596" spans="1:22" ht="15" x14ac:dyDescent="0.25">
      <c r="B1596" s="77" t="s">
        <v>1557</v>
      </c>
      <c r="C1596" s="77" t="s">
        <v>323</v>
      </c>
      <c r="D1596" s="79">
        <v>94.75</v>
      </c>
      <c r="E1596" s="79">
        <v>900</v>
      </c>
      <c r="F1596" s="79">
        <v>133.69999999999999</v>
      </c>
      <c r="G1596" s="79">
        <v>56.85</v>
      </c>
      <c r="H1596" s="79">
        <v>0</v>
      </c>
      <c r="I1596" s="248">
        <v>125</v>
      </c>
      <c r="J1596" s="248">
        <v>0</v>
      </c>
      <c r="L1596" s="97">
        <v>0.01</v>
      </c>
      <c r="M1596" s="97">
        <f t="shared" ref="M1596:P1596" si="1362">L1596</f>
        <v>0.01</v>
      </c>
      <c r="N1596" s="97">
        <f t="shared" si="1362"/>
        <v>0.01</v>
      </c>
      <c r="O1596" s="97">
        <f t="shared" si="1362"/>
        <v>0.01</v>
      </c>
      <c r="P1596" s="97">
        <f t="shared" si="1362"/>
        <v>0.01</v>
      </c>
      <c r="R1596" s="248">
        <f t="shared" si="1340"/>
        <v>0</v>
      </c>
      <c r="S1596" s="248">
        <f t="shared" si="1298"/>
        <v>0</v>
      </c>
      <c r="T1596" s="248">
        <f t="shared" si="1299"/>
        <v>0</v>
      </c>
      <c r="U1596" s="248">
        <f t="shared" si="1300"/>
        <v>0</v>
      </c>
      <c r="V1596" s="248">
        <f t="shared" si="1301"/>
        <v>0</v>
      </c>
    </row>
    <row r="1597" spans="1:22" ht="15" x14ac:dyDescent="0.25">
      <c r="B1597" s="77" t="s">
        <v>1558</v>
      </c>
      <c r="C1597" s="77" t="s">
        <v>325</v>
      </c>
      <c r="D1597" s="79">
        <v>8000</v>
      </c>
      <c r="E1597" s="79">
        <v>9300</v>
      </c>
      <c r="F1597" s="79">
        <v>9750</v>
      </c>
      <c r="G1597" s="79">
        <v>11250</v>
      </c>
      <c r="H1597" s="79">
        <v>13750</v>
      </c>
      <c r="I1597" s="248">
        <v>9750</v>
      </c>
      <c r="J1597" s="248">
        <v>15250</v>
      </c>
      <c r="L1597" s="97">
        <v>0.01</v>
      </c>
      <c r="M1597" s="97">
        <f t="shared" ref="M1597:P1597" si="1363">L1597</f>
        <v>0.01</v>
      </c>
      <c r="N1597" s="97">
        <f t="shared" si="1363"/>
        <v>0.01</v>
      </c>
      <c r="O1597" s="97">
        <f t="shared" si="1363"/>
        <v>0.01</v>
      </c>
      <c r="P1597" s="97">
        <f t="shared" si="1363"/>
        <v>0.01</v>
      </c>
      <c r="R1597" s="248">
        <f t="shared" si="1340"/>
        <v>15402.5</v>
      </c>
      <c r="S1597" s="248">
        <f t="shared" si="1298"/>
        <v>15556.525</v>
      </c>
      <c r="T1597" s="248">
        <f t="shared" si="1299"/>
        <v>15712.090249999999</v>
      </c>
      <c r="U1597" s="248">
        <f t="shared" si="1300"/>
        <v>15869.2111525</v>
      </c>
      <c r="V1597" s="248">
        <f t="shared" si="1301"/>
        <v>16027.903264025001</v>
      </c>
    </row>
    <row r="1598" spans="1:22" ht="15" x14ac:dyDescent="0.25">
      <c r="B1598" s="77" t="s">
        <v>1559</v>
      </c>
      <c r="C1598" s="77" t="s">
        <v>327</v>
      </c>
      <c r="D1598" s="79">
        <v>5269.44</v>
      </c>
      <c r="E1598" s="79">
        <v>5312.69</v>
      </c>
      <c r="F1598" s="79">
        <v>4018.88</v>
      </c>
      <c r="G1598" s="79">
        <v>4140.72</v>
      </c>
      <c r="H1598" s="79">
        <v>4160</v>
      </c>
      <c r="I1598" s="248">
        <v>4490</v>
      </c>
      <c r="J1598" s="248">
        <v>4490</v>
      </c>
      <c r="K1598" s="96"/>
      <c r="L1598" s="97">
        <v>0.01</v>
      </c>
      <c r="M1598" s="97">
        <f t="shared" ref="M1598:P1598" si="1364">L1598</f>
        <v>0.01</v>
      </c>
      <c r="N1598" s="97">
        <f t="shared" si="1364"/>
        <v>0.01</v>
      </c>
      <c r="O1598" s="97">
        <f t="shared" si="1364"/>
        <v>0.01</v>
      </c>
      <c r="P1598" s="97">
        <f t="shared" si="1364"/>
        <v>0.01</v>
      </c>
      <c r="R1598" s="248">
        <f t="shared" si="1340"/>
        <v>4534.8999999999996</v>
      </c>
      <c r="S1598" s="248">
        <f t="shared" si="1298"/>
        <v>4580.2489999999998</v>
      </c>
      <c r="T1598" s="248">
        <f t="shared" si="1299"/>
        <v>4626.0514899999998</v>
      </c>
      <c r="U1598" s="248">
        <f t="shared" si="1300"/>
        <v>4672.3120048999999</v>
      </c>
      <c r="V1598" s="248">
        <f t="shared" si="1301"/>
        <v>4719.0351249489995</v>
      </c>
    </row>
    <row r="1599" spans="1:22" x14ac:dyDescent="0.2">
      <c r="A1599" s="350" t="s">
        <v>2027</v>
      </c>
      <c r="B1599" s="350"/>
      <c r="C1599" s="350"/>
      <c r="D1599" s="102">
        <f t="shared" ref="D1599:J1599" si="1365">SUM(D1579:D1598)</f>
        <v>848964.65</v>
      </c>
      <c r="E1599" s="102">
        <f t="shared" si="1365"/>
        <v>911251.83999999973</v>
      </c>
      <c r="F1599" s="102">
        <f t="shared" si="1365"/>
        <v>992401.69</v>
      </c>
      <c r="G1599" s="102">
        <f t="shared" si="1365"/>
        <v>1061364.5</v>
      </c>
      <c r="H1599" s="102">
        <f t="shared" si="1365"/>
        <v>1351560</v>
      </c>
      <c r="I1599" s="102">
        <f t="shared" si="1365"/>
        <v>1363707</v>
      </c>
      <c r="J1599" s="102">
        <f t="shared" si="1365"/>
        <v>1522077</v>
      </c>
      <c r="K1599" s="96"/>
      <c r="L1599" s="97"/>
      <c r="M1599" s="97"/>
      <c r="N1599" s="97"/>
      <c r="O1599" s="97"/>
      <c r="P1599" s="97"/>
      <c r="R1599" s="102">
        <f t="shared" ref="R1599:V1599" si="1366">SUM(R1579:R1598)</f>
        <v>1572662.7799999998</v>
      </c>
      <c r="S1599" s="102">
        <f t="shared" si="1366"/>
        <v>1625115.1342</v>
      </c>
      <c r="T1599" s="102">
        <f t="shared" si="1366"/>
        <v>1679508.1571239997</v>
      </c>
      <c r="U1599" s="102">
        <f t="shared" si="1366"/>
        <v>1735919.0781289001</v>
      </c>
      <c r="V1599" s="102">
        <f t="shared" si="1366"/>
        <v>1794428.4011338633</v>
      </c>
    </row>
    <row r="1600" spans="1:22" ht="15" x14ac:dyDescent="0.25">
      <c r="A1600" s="348" t="s">
        <v>2020</v>
      </c>
      <c r="B1600" s="348"/>
      <c r="C1600" s="348"/>
      <c r="I1600" s="248"/>
      <c r="J1600" s="248"/>
      <c r="K1600" s="96"/>
      <c r="L1600" s="97"/>
      <c r="M1600" s="97"/>
      <c r="N1600" s="97"/>
      <c r="O1600" s="97"/>
      <c r="P1600" s="97"/>
      <c r="R1600" s="248"/>
      <c r="S1600" s="248"/>
      <c r="T1600" s="248"/>
      <c r="U1600" s="248"/>
      <c r="V1600" s="248"/>
    </row>
    <row r="1601" spans="1:22" ht="15" x14ac:dyDescent="0.25">
      <c r="B1601" s="77" t="s">
        <v>1560</v>
      </c>
      <c r="C1601" s="77" t="s">
        <v>262</v>
      </c>
      <c r="D1601" s="79">
        <v>1537.68</v>
      </c>
      <c r="E1601" s="79">
        <v>2401.06</v>
      </c>
      <c r="F1601" s="79">
        <v>1107.94</v>
      </c>
      <c r="G1601" s="79">
        <v>1372.53</v>
      </c>
      <c r="H1601" s="79">
        <v>1150</v>
      </c>
      <c r="I1601" s="248">
        <v>1800</v>
      </c>
      <c r="J1601" s="248">
        <v>1650</v>
      </c>
      <c r="K1601" s="96"/>
      <c r="L1601" s="97">
        <v>0.01</v>
      </c>
      <c r="M1601" s="97">
        <f t="shared" ref="M1601:P1601" si="1367">L1601</f>
        <v>0.01</v>
      </c>
      <c r="N1601" s="97">
        <f t="shared" si="1367"/>
        <v>0.01</v>
      </c>
      <c r="O1601" s="97">
        <f t="shared" si="1367"/>
        <v>0.01</v>
      </c>
      <c r="P1601" s="97">
        <f t="shared" si="1367"/>
        <v>0.01</v>
      </c>
      <c r="R1601" s="248">
        <f t="shared" ref="R1601:R1613" si="1368">J1601*(1+L1601)</f>
        <v>1666.5</v>
      </c>
      <c r="S1601" s="248">
        <f t="shared" si="1298"/>
        <v>1683.165</v>
      </c>
      <c r="T1601" s="248">
        <f t="shared" si="1299"/>
        <v>1699.99665</v>
      </c>
      <c r="U1601" s="248">
        <f t="shared" si="1300"/>
        <v>1716.9966165000001</v>
      </c>
      <c r="V1601" s="248">
        <f t="shared" si="1301"/>
        <v>1734.1665826650001</v>
      </c>
    </row>
    <row r="1602" spans="1:22" ht="15" x14ac:dyDescent="0.25">
      <c r="B1602" s="77" t="s">
        <v>2511</v>
      </c>
      <c r="C1602" s="77" t="s">
        <v>787</v>
      </c>
      <c r="D1602" s="79">
        <v>0</v>
      </c>
      <c r="E1602" s="79">
        <v>0</v>
      </c>
      <c r="F1602" s="79">
        <v>0</v>
      </c>
      <c r="G1602" s="79">
        <v>0</v>
      </c>
      <c r="H1602" s="79">
        <v>0</v>
      </c>
      <c r="I1602" s="248">
        <v>365</v>
      </c>
      <c r="J1602" s="248">
        <v>0</v>
      </c>
      <c r="K1602" s="96"/>
      <c r="L1602" s="97">
        <v>0.01</v>
      </c>
      <c r="M1602" s="97">
        <f t="shared" ref="M1602:P1602" si="1369">L1602</f>
        <v>0.01</v>
      </c>
      <c r="N1602" s="97">
        <f t="shared" si="1369"/>
        <v>0.01</v>
      </c>
      <c r="O1602" s="97">
        <f t="shared" si="1369"/>
        <v>0.01</v>
      </c>
      <c r="P1602" s="97">
        <f t="shared" si="1369"/>
        <v>0.01</v>
      </c>
      <c r="R1602" s="248">
        <f t="shared" si="1368"/>
        <v>0</v>
      </c>
      <c r="S1602" s="248">
        <f t="shared" si="1298"/>
        <v>0</v>
      </c>
      <c r="T1602" s="248">
        <f t="shared" si="1299"/>
        <v>0</v>
      </c>
      <c r="U1602" s="248">
        <f t="shared" si="1300"/>
        <v>0</v>
      </c>
      <c r="V1602" s="248">
        <f t="shared" si="1301"/>
        <v>0</v>
      </c>
    </row>
    <row r="1603" spans="1:22" ht="15" x14ac:dyDescent="0.25">
      <c r="B1603" s="77" t="s">
        <v>1561</v>
      </c>
      <c r="C1603" s="77" t="s">
        <v>420</v>
      </c>
      <c r="D1603" s="79">
        <v>10019.31</v>
      </c>
      <c r="E1603" s="79">
        <v>6462.39</v>
      </c>
      <c r="F1603" s="79">
        <v>7256</v>
      </c>
      <c r="G1603" s="79">
        <v>7571.6</v>
      </c>
      <c r="H1603" s="79">
        <v>9980</v>
      </c>
      <c r="I1603" s="248">
        <v>7720</v>
      </c>
      <c r="J1603" s="248">
        <f>2240+840+3170+490+3420</f>
        <v>10160</v>
      </c>
      <c r="K1603" s="96"/>
      <c r="L1603" s="97">
        <v>0.01</v>
      </c>
      <c r="M1603" s="97">
        <f t="shared" ref="M1603:P1603" si="1370">L1603</f>
        <v>0.01</v>
      </c>
      <c r="N1603" s="97">
        <f t="shared" si="1370"/>
        <v>0.01</v>
      </c>
      <c r="O1603" s="97">
        <f t="shared" si="1370"/>
        <v>0.01</v>
      </c>
      <c r="P1603" s="97">
        <f t="shared" si="1370"/>
        <v>0.01</v>
      </c>
      <c r="R1603" s="248">
        <f t="shared" si="1368"/>
        <v>10261.6</v>
      </c>
      <c r="S1603" s="248">
        <f t="shared" si="1298"/>
        <v>10364.216</v>
      </c>
      <c r="T1603" s="248">
        <f t="shared" si="1299"/>
        <v>10467.85816</v>
      </c>
      <c r="U1603" s="248">
        <f t="shared" si="1300"/>
        <v>10572.536741599999</v>
      </c>
      <c r="V1603" s="248">
        <f t="shared" si="1301"/>
        <v>10678.262109015999</v>
      </c>
    </row>
    <row r="1604" spans="1:22" ht="15" x14ac:dyDescent="0.25">
      <c r="B1604" s="77" t="s">
        <v>2313</v>
      </c>
      <c r="C1604" s="77" t="s">
        <v>2208</v>
      </c>
      <c r="D1604" s="79">
        <v>0</v>
      </c>
      <c r="E1604" s="79">
        <v>0</v>
      </c>
      <c r="F1604" s="79">
        <v>0</v>
      </c>
      <c r="G1604" s="79">
        <v>0</v>
      </c>
      <c r="H1604" s="79">
        <v>910</v>
      </c>
      <c r="I1604" s="248">
        <v>910</v>
      </c>
      <c r="J1604" s="248">
        <f>140+210+280+280</f>
        <v>910</v>
      </c>
      <c r="K1604" s="96"/>
      <c r="L1604" s="97">
        <v>0.01</v>
      </c>
      <c r="M1604" s="97">
        <f t="shared" ref="M1604:P1604" si="1371">L1604</f>
        <v>0.01</v>
      </c>
      <c r="N1604" s="97">
        <f t="shared" si="1371"/>
        <v>0.01</v>
      </c>
      <c r="O1604" s="97">
        <f t="shared" si="1371"/>
        <v>0.01</v>
      </c>
      <c r="P1604" s="97">
        <f t="shared" si="1371"/>
        <v>0.01</v>
      </c>
      <c r="R1604" s="248">
        <f t="shared" si="1368"/>
        <v>919.1</v>
      </c>
      <c r="S1604" s="248">
        <f t="shared" si="1298"/>
        <v>928.29100000000005</v>
      </c>
      <c r="T1604" s="248">
        <f t="shared" si="1299"/>
        <v>937.57391000000007</v>
      </c>
      <c r="U1604" s="248">
        <f t="shared" si="1300"/>
        <v>946.9496491000001</v>
      </c>
      <c r="V1604" s="248">
        <f t="shared" si="1301"/>
        <v>956.41914559100007</v>
      </c>
    </row>
    <row r="1605" spans="1:22" ht="15" x14ac:dyDescent="0.25">
      <c r="B1605" s="77" t="s">
        <v>1562</v>
      </c>
      <c r="C1605" s="77" t="s">
        <v>422</v>
      </c>
      <c r="D1605" s="79">
        <v>18238.61</v>
      </c>
      <c r="E1605" s="79">
        <v>13012.26</v>
      </c>
      <c r="F1605" s="79">
        <v>15483.66</v>
      </c>
      <c r="G1605" s="79">
        <v>28595.34</v>
      </c>
      <c r="H1605" s="79">
        <v>18270</v>
      </c>
      <c r="I1605" s="248">
        <v>18270</v>
      </c>
      <c r="J1605" s="248">
        <v>18270</v>
      </c>
      <c r="K1605" s="96"/>
      <c r="L1605" s="97">
        <v>0.02</v>
      </c>
      <c r="M1605" s="97">
        <f t="shared" ref="M1605:P1605" si="1372">L1605</f>
        <v>0.02</v>
      </c>
      <c r="N1605" s="97">
        <f t="shared" si="1372"/>
        <v>0.02</v>
      </c>
      <c r="O1605" s="97">
        <f t="shared" si="1372"/>
        <v>0.02</v>
      </c>
      <c r="P1605" s="97">
        <f t="shared" si="1372"/>
        <v>0.02</v>
      </c>
      <c r="R1605" s="248">
        <f t="shared" si="1368"/>
        <v>18635.400000000001</v>
      </c>
      <c r="S1605" s="248">
        <f t="shared" si="1298"/>
        <v>19008.108</v>
      </c>
      <c r="T1605" s="248">
        <f t="shared" si="1299"/>
        <v>19388.27016</v>
      </c>
      <c r="U1605" s="248">
        <f t="shared" si="1300"/>
        <v>19776.035563199999</v>
      </c>
      <c r="V1605" s="248">
        <f t="shared" si="1301"/>
        <v>20171.556274464001</v>
      </c>
    </row>
    <row r="1606" spans="1:22" ht="15" x14ac:dyDescent="0.25">
      <c r="B1606" s="77" t="s">
        <v>1563</v>
      </c>
      <c r="C1606" s="77" t="s">
        <v>330</v>
      </c>
      <c r="D1606" s="79">
        <v>26486.09</v>
      </c>
      <c r="E1606" s="79">
        <v>30628.1</v>
      </c>
      <c r="F1606" s="79">
        <v>35432.81</v>
      </c>
      <c r="G1606" s="79">
        <v>36294.559999999998</v>
      </c>
      <c r="H1606" s="79">
        <v>25700</v>
      </c>
      <c r="I1606" s="248">
        <v>30700</v>
      </c>
      <c r="J1606" s="248">
        <f>1800+1500+5700+7200+1200+1100+1500+5700</f>
        <v>25700</v>
      </c>
      <c r="K1606" s="96"/>
      <c r="L1606" s="97">
        <v>0.01</v>
      </c>
      <c r="M1606" s="97">
        <f t="shared" ref="M1606:P1606" si="1373">L1606</f>
        <v>0.01</v>
      </c>
      <c r="N1606" s="97">
        <f t="shared" si="1373"/>
        <v>0.01</v>
      </c>
      <c r="O1606" s="97">
        <f t="shared" si="1373"/>
        <v>0.01</v>
      </c>
      <c r="P1606" s="97">
        <f t="shared" si="1373"/>
        <v>0.01</v>
      </c>
      <c r="R1606" s="248">
        <f t="shared" si="1368"/>
        <v>25957</v>
      </c>
      <c r="S1606" s="248">
        <f t="shared" si="1298"/>
        <v>26216.57</v>
      </c>
      <c r="T1606" s="248">
        <f t="shared" si="1299"/>
        <v>26478.735700000001</v>
      </c>
      <c r="U1606" s="248">
        <f t="shared" si="1300"/>
        <v>26743.523057000002</v>
      </c>
      <c r="V1606" s="248">
        <f t="shared" si="1301"/>
        <v>27010.958287570003</v>
      </c>
    </row>
    <row r="1607" spans="1:22" ht="15" x14ac:dyDescent="0.25">
      <c r="B1607" s="77" t="s">
        <v>1564</v>
      </c>
      <c r="C1607" s="77" t="s">
        <v>696</v>
      </c>
      <c r="D1607" s="79">
        <v>290.10000000000002</v>
      </c>
      <c r="E1607" s="79">
        <v>111.23</v>
      </c>
      <c r="F1607" s="79">
        <v>277.91000000000003</v>
      </c>
      <c r="G1607" s="79">
        <v>284.10000000000002</v>
      </c>
      <c r="H1607" s="79">
        <v>2000</v>
      </c>
      <c r="I1607" s="248">
        <v>1400</v>
      </c>
      <c r="J1607" s="248">
        <v>1000</v>
      </c>
      <c r="K1607" s="96"/>
      <c r="L1607" s="97">
        <v>0.01</v>
      </c>
      <c r="M1607" s="97">
        <f t="shared" ref="M1607:P1607" si="1374">L1607</f>
        <v>0.01</v>
      </c>
      <c r="N1607" s="97">
        <f t="shared" si="1374"/>
        <v>0.01</v>
      </c>
      <c r="O1607" s="97">
        <f t="shared" si="1374"/>
        <v>0.01</v>
      </c>
      <c r="P1607" s="97">
        <f t="shared" si="1374"/>
        <v>0.01</v>
      </c>
      <c r="R1607" s="248">
        <f t="shared" si="1368"/>
        <v>1010</v>
      </c>
      <c r="S1607" s="248">
        <f t="shared" si="1298"/>
        <v>1020.1</v>
      </c>
      <c r="T1607" s="248">
        <f t="shared" si="1299"/>
        <v>1030.3009999999999</v>
      </c>
      <c r="U1607" s="248">
        <f t="shared" si="1300"/>
        <v>1040.60401</v>
      </c>
      <c r="V1607" s="248">
        <f t="shared" si="1301"/>
        <v>1051.0100500999999</v>
      </c>
    </row>
    <row r="1608" spans="1:22" ht="15" x14ac:dyDescent="0.25">
      <c r="B1608" s="77" t="s">
        <v>1565</v>
      </c>
      <c r="C1608" s="77" t="s">
        <v>515</v>
      </c>
      <c r="D1608" s="79">
        <v>1787.14</v>
      </c>
      <c r="E1608" s="79">
        <v>1612.59</v>
      </c>
      <c r="F1608" s="79">
        <v>1603.76</v>
      </c>
      <c r="G1608" s="79">
        <v>953.86</v>
      </c>
      <c r="H1608" s="79">
        <v>900</v>
      </c>
      <c r="I1608" s="248">
        <v>1900</v>
      </c>
      <c r="J1608" s="248">
        <v>1400</v>
      </c>
      <c r="K1608" s="96"/>
      <c r="L1608" s="97">
        <v>0.01</v>
      </c>
      <c r="M1608" s="97">
        <f t="shared" ref="M1608:P1608" si="1375">L1608</f>
        <v>0.01</v>
      </c>
      <c r="N1608" s="97">
        <f t="shared" si="1375"/>
        <v>0.01</v>
      </c>
      <c r="O1608" s="97">
        <f t="shared" si="1375"/>
        <v>0.01</v>
      </c>
      <c r="P1608" s="97">
        <f t="shared" si="1375"/>
        <v>0.01</v>
      </c>
      <c r="R1608" s="248">
        <f t="shared" si="1368"/>
        <v>1414</v>
      </c>
      <c r="S1608" s="248">
        <f t="shared" si="1298"/>
        <v>1428.14</v>
      </c>
      <c r="T1608" s="248">
        <f t="shared" si="1299"/>
        <v>1442.4214000000002</v>
      </c>
      <c r="U1608" s="248">
        <f t="shared" si="1300"/>
        <v>1456.8456140000003</v>
      </c>
      <c r="V1608" s="248">
        <f t="shared" si="1301"/>
        <v>1471.4140701400004</v>
      </c>
    </row>
    <row r="1609" spans="1:22" ht="15" x14ac:dyDescent="0.25">
      <c r="B1609" s="77" t="s">
        <v>1566</v>
      </c>
      <c r="C1609" s="77" t="s">
        <v>264</v>
      </c>
      <c r="D1609" s="79">
        <v>1758.16</v>
      </c>
      <c r="E1609" s="79">
        <v>1901.91</v>
      </c>
      <c r="F1609" s="79">
        <v>5626.71</v>
      </c>
      <c r="G1609" s="79">
        <v>3996.66</v>
      </c>
      <c r="H1609" s="79">
        <v>4450</v>
      </c>
      <c r="I1609" s="248">
        <v>8500</v>
      </c>
      <c r="J1609" s="248">
        <f>3250+600+600</f>
        <v>4450</v>
      </c>
      <c r="K1609" s="96"/>
      <c r="L1609" s="97">
        <v>0.01</v>
      </c>
      <c r="M1609" s="97">
        <f t="shared" ref="M1609:P1609" si="1376">L1609</f>
        <v>0.01</v>
      </c>
      <c r="N1609" s="97">
        <f t="shared" si="1376"/>
        <v>0.01</v>
      </c>
      <c r="O1609" s="97">
        <f t="shared" si="1376"/>
        <v>0.01</v>
      </c>
      <c r="P1609" s="97">
        <f t="shared" si="1376"/>
        <v>0.01</v>
      </c>
      <c r="R1609" s="248">
        <f t="shared" si="1368"/>
        <v>4494.5</v>
      </c>
      <c r="S1609" s="248">
        <f t="shared" si="1298"/>
        <v>4539.4449999999997</v>
      </c>
      <c r="T1609" s="248">
        <f t="shared" si="1299"/>
        <v>4584.8394499999995</v>
      </c>
      <c r="U1609" s="248">
        <f t="shared" si="1300"/>
        <v>4630.6878444999993</v>
      </c>
      <c r="V1609" s="248">
        <f t="shared" si="1301"/>
        <v>4676.994722944999</v>
      </c>
    </row>
    <row r="1610" spans="1:22" ht="15" x14ac:dyDescent="0.25">
      <c r="B1610" s="77" t="s">
        <v>1567</v>
      </c>
      <c r="C1610" s="77" t="s">
        <v>738</v>
      </c>
      <c r="D1610" s="79">
        <v>10676.2</v>
      </c>
      <c r="E1610" s="79">
        <v>7993.1</v>
      </c>
      <c r="F1610" s="79">
        <v>11666.94</v>
      </c>
      <c r="G1610" s="79">
        <v>13503.9</v>
      </c>
      <c r="H1610" s="79">
        <v>21800</v>
      </c>
      <c r="I1610" s="248">
        <v>21800</v>
      </c>
      <c r="J1610" s="248">
        <f>15000+1000+2000+800+3000</f>
        <v>21800</v>
      </c>
      <c r="K1610" s="96"/>
      <c r="L1610" s="97">
        <v>0.01</v>
      </c>
      <c r="M1610" s="97">
        <f t="shared" ref="M1610:P1610" si="1377">L1610</f>
        <v>0.01</v>
      </c>
      <c r="N1610" s="97">
        <f t="shared" si="1377"/>
        <v>0.01</v>
      </c>
      <c r="O1610" s="97">
        <f t="shared" si="1377"/>
        <v>0.01</v>
      </c>
      <c r="P1610" s="97">
        <f t="shared" si="1377"/>
        <v>0.01</v>
      </c>
      <c r="R1610" s="248">
        <f t="shared" si="1368"/>
        <v>22018</v>
      </c>
      <c r="S1610" s="248">
        <f t="shared" si="1298"/>
        <v>22238.18</v>
      </c>
      <c r="T1610" s="248">
        <f t="shared" si="1299"/>
        <v>22460.561799999999</v>
      </c>
      <c r="U1610" s="248">
        <f t="shared" si="1300"/>
        <v>22685.167418000001</v>
      </c>
      <c r="V1610" s="248">
        <f t="shared" si="1301"/>
        <v>22912.019092180002</v>
      </c>
    </row>
    <row r="1611" spans="1:22" ht="15" x14ac:dyDescent="0.25">
      <c r="B1611" s="77" t="s">
        <v>1568</v>
      </c>
      <c r="C1611" s="77" t="s">
        <v>371</v>
      </c>
      <c r="D1611" s="79">
        <v>0</v>
      </c>
      <c r="E1611" s="79">
        <v>66.55</v>
      </c>
      <c r="F1611" s="79">
        <v>0.11</v>
      </c>
      <c r="G1611" s="79">
        <v>1.1599999999999999</v>
      </c>
      <c r="H1611" s="79">
        <v>0</v>
      </c>
      <c r="I1611" s="248">
        <v>200</v>
      </c>
      <c r="J1611" s="248">
        <v>0</v>
      </c>
      <c r="K1611" s="96"/>
      <c r="L1611" s="97">
        <v>0.01</v>
      </c>
      <c r="M1611" s="97">
        <f t="shared" ref="M1611:P1611" si="1378">L1611</f>
        <v>0.01</v>
      </c>
      <c r="N1611" s="97">
        <f t="shared" si="1378"/>
        <v>0.01</v>
      </c>
      <c r="O1611" s="97">
        <f t="shared" si="1378"/>
        <v>0.01</v>
      </c>
      <c r="P1611" s="97">
        <f t="shared" si="1378"/>
        <v>0.01</v>
      </c>
      <c r="R1611" s="248">
        <f t="shared" si="1368"/>
        <v>0</v>
      </c>
      <c r="S1611" s="248">
        <f t="shared" ref="S1611:S1674" si="1379">R1611*(1+M1611)</f>
        <v>0</v>
      </c>
      <c r="T1611" s="248">
        <f t="shared" ref="T1611:T1674" si="1380">S1611*(1+N1611)</f>
        <v>0</v>
      </c>
      <c r="U1611" s="248">
        <f t="shared" ref="U1611:U1674" si="1381">T1611*(1+O1611)</f>
        <v>0</v>
      </c>
      <c r="V1611" s="248">
        <f t="shared" ref="V1611:V1674" si="1382">U1611*(1+P1611)</f>
        <v>0</v>
      </c>
    </row>
    <row r="1612" spans="1:22" ht="15" x14ac:dyDescent="0.25">
      <c r="B1612" s="77" t="s">
        <v>2314</v>
      </c>
      <c r="C1612" s="77" t="s">
        <v>373</v>
      </c>
      <c r="D1612" s="79">
        <v>0</v>
      </c>
      <c r="E1612" s="79">
        <v>0</v>
      </c>
      <c r="F1612" s="79">
        <v>25</v>
      </c>
      <c r="G1612" s="79">
        <v>0</v>
      </c>
      <c r="H1612" s="79">
        <v>0</v>
      </c>
      <c r="I1612" s="248">
        <v>400</v>
      </c>
      <c r="J1612" s="248">
        <v>0</v>
      </c>
      <c r="K1612" s="96"/>
      <c r="L1612" s="97">
        <v>0.01</v>
      </c>
      <c r="M1612" s="97">
        <f t="shared" ref="M1612:P1612" si="1383">L1612</f>
        <v>0.01</v>
      </c>
      <c r="N1612" s="97">
        <f t="shared" si="1383"/>
        <v>0.01</v>
      </c>
      <c r="O1612" s="97">
        <f t="shared" si="1383"/>
        <v>0.01</v>
      </c>
      <c r="P1612" s="97">
        <f t="shared" si="1383"/>
        <v>0.01</v>
      </c>
      <c r="R1612" s="248">
        <f t="shared" si="1368"/>
        <v>0</v>
      </c>
      <c r="S1612" s="248">
        <f t="shared" si="1379"/>
        <v>0</v>
      </c>
      <c r="T1612" s="248">
        <f t="shared" si="1380"/>
        <v>0</v>
      </c>
      <c r="U1612" s="248">
        <f t="shared" si="1381"/>
        <v>0</v>
      </c>
      <c r="V1612" s="248">
        <f t="shared" si="1382"/>
        <v>0</v>
      </c>
    </row>
    <row r="1613" spans="1:22" ht="15" x14ac:dyDescent="0.25">
      <c r="B1613" s="77" t="s">
        <v>1569</v>
      </c>
      <c r="C1613" s="77" t="s">
        <v>334</v>
      </c>
      <c r="D1613" s="79">
        <v>49.95</v>
      </c>
      <c r="E1613" s="79">
        <v>0</v>
      </c>
      <c r="F1613" s="79">
        <v>23.95</v>
      </c>
      <c r="G1613" s="79">
        <v>0</v>
      </c>
      <c r="H1613" s="79">
        <v>0</v>
      </c>
      <c r="I1613" s="248"/>
      <c r="J1613" s="248"/>
      <c r="K1613" s="96"/>
      <c r="L1613" s="97">
        <v>0.01</v>
      </c>
      <c r="M1613" s="97">
        <f t="shared" ref="M1613:P1613" si="1384">L1613</f>
        <v>0.01</v>
      </c>
      <c r="N1613" s="97">
        <f t="shared" si="1384"/>
        <v>0.01</v>
      </c>
      <c r="O1613" s="97">
        <f t="shared" si="1384"/>
        <v>0.01</v>
      </c>
      <c r="P1613" s="97">
        <f t="shared" si="1384"/>
        <v>0.01</v>
      </c>
      <c r="R1613" s="248">
        <f t="shared" si="1368"/>
        <v>0</v>
      </c>
      <c r="S1613" s="248">
        <f t="shared" si="1379"/>
        <v>0</v>
      </c>
      <c r="T1613" s="248">
        <f t="shared" si="1380"/>
        <v>0</v>
      </c>
      <c r="U1613" s="248">
        <f t="shared" si="1381"/>
        <v>0</v>
      </c>
      <c r="V1613" s="248">
        <f t="shared" si="1382"/>
        <v>0</v>
      </c>
    </row>
    <row r="1614" spans="1:22" x14ac:dyDescent="0.2">
      <c r="A1614" s="350" t="s">
        <v>2021</v>
      </c>
      <c r="B1614" s="350"/>
      <c r="C1614" s="350"/>
      <c r="D1614" s="102">
        <f t="shared" ref="D1614:J1614" si="1385">SUM(D1601:D1613)</f>
        <v>70843.240000000005</v>
      </c>
      <c r="E1614" s="102">
        <f t="shared" si="1385"/>
        <v>64189.19</v>
      </c>
      <c r="F1614" s="102">
        <f t="shared" si="1385"/>
        <v>78504.790000000008</v>
      </c>
      <c r="G1614" s="102">
        <f t="shared" si="1385"/>
        <v>92573.71</v>
      </c>
      <c r="H1614" s="102">
        <f t="shared" si="1385"/>
        <v>85160</v>
      </c>
      <c r="I1614" s="102">
        <f t="shared" si="1385"/>
        <v>93965</v>
      </c>
      <c r="J1614" s="102">
        <f t="shared" si="1385"/>
        <v>85340</v>
      </c>
      <c r="K1614" s="96"/>
      <c r="L1614" s="97"/>
      <c r="M1614" s="97"/>
      <c r="N1614" s="97"/>
      <c r="O1614" s="97"/>
      <c r="P1614" s="97"/>
      <c r="R1614" s="102">
        <f t="shared" ref="R1614:V1614" si="1386">SUM(R1601:R1613)</f>
        <v>86376.1</v>
      </c>
      <c r="S1614" s="102">
        <f t="shared" si="1386"/>
        <v>87426.214999999997</v>
      </c>
      <c r="T1614" s="102">
        <f t="shared" si="1386"/>
        <v>88490.558229999995</v>
      </c>
      <c r="U1614" s="102">
        <f t="shared" si="1386"/>
        <v>89569.346513900004</v>
      </c>
      <c r="V1614" s="102">
        <f t="shared" si="1386"/>
        <v>90662.800334671017</v>
      </c>
    </row>
    <row r="1615" spans="1:22" ht="15" x14ac:dyDescent="0.25">
      <c r="A1615" s="348" t="s">
        <v>2028</v>
      </c>
      <c r="B1615" s="348"/>
      <c r="C1615" s="348"/>
      <c r="I1615" s="248"/>
      <c r="J1615" s="248"/>
      <c r="K1615" s="96"/>
      <c r="L1615" s="97"/>
      <c r="M1615" s="97"/>
      <c r="N1615" s="97"/>
      <c r="O1615" s="97"/>
      <c r="P1615" s="97"/>
      <c r="R1615" s="248"/>
      <c r="S1615" s="248"/>
      <c r="T1615" s="248"/>
      <c r="U1615" s="248"/>
      <c r="V1615" s="248"/>
    </row>
    <row r="1616" spans="1:22" ht="15" x14ac:dyDescent="0.25">
      <c r="B1616" s="77" t="s">
        <v>1570</v>
      </c>
      <c r="C1616" s="77" t="s">
        <v>1571</v>
      </c>
      <c r="D1616" s="79">
        <v>30646.44</v>
      </c>
      <c r="E1616" s="79">
        <v>25707.599999999999</v>
      </c>
      <c r="F1616" s="79">
        <v>28048.37</v>
      </c>
      <c r="G1616" s="79">
        <v>30178.69</v>
      </c>
      <c r="H1616" s="79">
        <v>33790</v>
      </c>
      <c r="I1616" s="248">
        <v>27429</v>
      </c>
      <c r="J1616" s="248">
        <v>33790</v>
      </c>
      <c r="K1616" s="96"/>
      <c r="L1616" s="97">
        <v>0.01</v>
      </c>
      <c r="M1616" s="97">
        <f t="shared" ref="M1616:P1616" si="1387">L1616</f>
        <v>0.01</v>
      </c>
      <c r="N1616" s="97">
        <f t="shared" si="1387"/>
        <v>0.01</v>
      </c>
      <c r="O1616" s="97">
        <f t="shared" si="1387"/>
        <v>0.01</v>
      </c>
      <c r="P1616" s="97">
        <f t="shared" si="1387"/>
        <v>0.01</v>
      </c>
      <c r="R1616" s="248">
        <f t="shared" ref="R1616:R1624" si="1388">J1616*(1+L1616)</f>
        <v>34127.9</v>
      </c>
      <c r="S1616" s="248">
        <f t="shared" si="1379"/>
        <v>34469.179000000004</v>
      </c>
      <c r="T1616" s="248">
        <f t="shared" si="1380"/>
        <v>34813.870790000001</v>
      </c>
      <c r="U1616" s="248">
        <f t="shared" si="1381"/>
        <v>35162.009497899999</v>
      </c>
      <c r="V1616" s="248">
        <f t="shared" si="1382"/>
        <v>35513.629592878999</v>
      </c>
    </row>
    <row r="1617" spans="1:22" ht="15" x14ac:dyDescent="0.25">
      <c r="B1617" s="77" t="s">
        <v>1572</v>
      </c>
      <c r="C1617" s="77" t="s">
        <v>558</v>
      </c>
      <c r="D1617" s="79">
        <v>2358.8000000000002</v>
      </c>
      <c r="E1617" s="79">
        <v>1219.3499999999999</v>
      </c>
      <c r="F1617" s="79">
        <v>8779.75</v>
      </c>
      <c r="G1617" s="79">
        <v>7479.65</v>
      </c>
      <c r="H1617" s="79">
        <v>7500</v>
      </c>
      <c r="I1617" s="248">
        <f>7500</f>
        <v>7500</v>
      </c>
      <c r="J1617" s="248">
        <v>7500</v>
      </c>
      <c r="K1617" s="96"/>
      <c r="L1617" s="97">
        <v>0.01</v>
      </c>
      <c r="M1617" s="97">
        <f t="shared" ref="M1617:P1617" si="1389">L1617</f>
        <v>0.01</v>
      </c>
      <c r="N1617" s="97">
        <f t="shared" si="1389"/>
        <v>0.01</v>
      </c>
      <c r="O1617" s="97">
        <f t="shared" si="1389"/>
        <v>0.01</v>
      </c>
      <c r="P1617" s="97">
        <f t="shared" si="1389"/>
        <v>0.01</v>
      </c>
      <c r="R1617" s="248">
        <f t="shared" si="1388"/>
        <v>7575</v>
      </c>
      <c r="S1617" s="248">
        <f t="shared" si="1379"/>
        <v>7650.75</v>
      </c>
      <c r="T1617" s="248">
        <f t="shared" si="1380"/>
        <v>7727.2574999999997</v>
      </c>
      <c r="U1617" s="248">
        <f t="shared" si="1381"/>
        <v>7804.5300749999997</v>
      </c>
      <c r="V1617" s="248">
        <f t="shared" si="1382"/>
        <v>7882.5753757499997</v>
      </c>
    </row>
    <row r="1618" spans="1:22" ht="15" x14ac:dyDescent="0.25">
      <c r="B1618" s="77" t="s">
        <v>1574</v>
      </c>
      <c r="C1618" s="77" t="s">
        <v>1575</v>
      </c>
      <c r="D1618" s="79">
        <v>0</v>
      </c>
      <c r="E1618" s="79">
        <v>975</v>
      </c>
      <c r="F1618" s="79">
        <v>350</v>
      </c>
      <c r="G1618" s="79">
        <v>0</v>
      </c>
      <c r="H1618" s="79">
        <v>1000</v>
      </c>
      <c r="I1618" s="248">
        <v>1700</v>
      </c>
      <c r="J1618" s="248">
        <v>1000</v>
      </c>
      <c r="K1618" s="96"/>
      <c r="L1618" s="97">
        <v>0.01</v>
      </c>
      <c r="M1618" s="97">
        <f t="shared" ref="M1618:P1618" si="1390">L1618</f>
        <v>0.01</v>
      </c>
      <c r="N1618" s="97">
        <f t="shared" si="1390"/>
        <v>0.01</v>
      </c>
      <c r="O1618" s="97">
        <f t="shared" si="1390"/>
        <v>0.01</v>
      </c>
      <c r="P1618" s="97">
        <f t="shared" si="1390"/>
        <v>0.01</v>
      </c>
      <c r="R1618" s="248">
        <f t="shared" si="1388"/>
        <v>1010</v>
      </c>
      <c r="S1618" s="248">
        <f t="shared" si="1379"/>
        <v>1020.1</v>
      </c>
      <c r="T1618" s="248">
        <f t="shared" si="1380"/>
        <v>1030.3009999999999</v>
      </c>
      <c r="U1618" s="248">
        <f t="shared" si="1381"/>
        <v>1040.60401</v>
      </c>
      <c r="V1618" s="248">
        <f t="shared" si="1382"/>
        <v>1051.0100500999999</v>
      </c>
    </row>
    <row r="1619" spans="1:22" ht="15" x14ac:dyDescent="0.25">
      <c r="B1619" s="77" t="s">
        <v>1576</v>
      </c>
      <c r="C1619" s="77" t="s">
        <v>1577</v>
      </c>
      <c r="D1619" s="79">
        <v>0</v>
      </c>
      <c r="E1619" s="79">
        <v>285.41000000000003</v>
      </c>
      <c r="F1619" s="79">
        <v>1926.1</v>
      </c>
      <c r="G1619" s="79">
        <v>0</v>
      </c>
      <c r="H1619" s="79">
        <v>1000</v>
      </c>
      <c r="I1619" s="248">
        <v>1000</v>
      </c>
      <c r="J1619" s="248">
        <v>1000</v>
      </c>
      <c r="L1619" s="97">
        <v>0.01</v>
      </c>
      <c r="M1619" s="97">
        <f t="shared" ref="M1619:P1619" si="1391">L1619</f>
        <v>0.01</v>
      </c>
      <c r="N1619" s="97">
        <f t="shared" si="1391"/>
        <v>0.01</v>
      </c>
      <c r="O1619" s="97">
        <f t="shared" si="1391"/>
        <v>0.01</v>
      </c>
      <c r="P1619" s="97">
        <f t="shared" si="1391"/>
        <v>0.01</v>
      </c>
      <c r="R1619" s="248">
        <f t="shared" si="1388"/>
        <v>1010</v>
      </c>
      <c r="S1619" s="248">
        <f t="shared" si="1379"/>
        <v>1020.1</v>
      </c>
      <c r="T1619" s="248">
        <f t="shared" si="1380"/>
        <v>1030.3009999999999</v>
      </c>
      <c r="U1619" s="248">
        <f t="shared" si="1381"/>
        <v>1040.60401</v>
      </c>
      <c r="V1619" s="248">
        <f t="shared" si="1382"/>
        <v>1051.0100500999999</v>
      </c>
    </row>
    <row r="1620" spans="1:22" ht="15" x14ac:dyDescent="0.25">
      <c r="B1620" s="77" t="s">
        <v>1578</v>
      </c>
      <c r="C1620" s="77" t="s">
        <v>376</v>
      </c>
      <c r="D1620" s="79">
        <v>11381.61</v>
      </c>
      <c r="E1620" s="79">
        <v>14328.95</v>
      </c>
      <c r="F1620" s="79">
        <v>12040.13</v>
      </c>
      <c r="G1620" s="79">
        <v>15100.15</v>
      </c>
      <c r="H1620" s="79">
        <v>20000</v>
      </c>
      <c r="I1620" s="248">
        <v>22000</v>
      </c>
      <c r="J1620" s="248">
        <v>20000</v>
      </c>
      <c r="K1620" s="96"/>
      <c r="L1620" s="97">
        <v>0.01</v>
      </c>
      <c r="M1620" s="97">
        <f t="shared" ref="M1620:P1620" si="1392">L1620</f>
        <v>0.01</v>
      </c>
      <c r="N1620" s="97">
        <f t="shared" si="1392"/>
        <v>0.01</v>
      </c>
      <c r="O1620" s="97">
        <f t="shared" si="1392"/>
        <v>0.01</v>
      </c>
      <c r="P1620" s="97">
        <f t="shared" si="1392"/>
        <v>0.01</v>
      </c>
      <c r="R1620" s="248">
        <f t="shared" si="1388"/>
        <v>20200</v>
      </c>
      <c r="S1620" s="248">
        <f t="shared" si="1379"/>
        <v>20402</v>
      </c>
      <c r="T1620" s="248">
        <f t="shared" si="1380"/>
        <v>20606.02</v>
      </c>
      <c r="U1620" s="248">
        <f t="shared" si="1381"/>
        <v>20812.0802</v>
      </c>
      <c r="V1620" s="248">
        <f t="shared" si="1382"/>
        <v>21020.201002000002</v>
      </c>
    </row>
    <row r="1621" spans="1:22" ht="15" x14ac:dyDescent="0.25">
      <c r="B1621" s="77" t="s">
        <v>1579</v>
      </c>
      <c r="C1621" s="77" t="s">
        <v>338</v>
      </c>
      <c r="D1621" s="79">
        <v>1519</v>
      </c>
      <c r="E1621" s="79">
        <v>403.84</v>
      </c>
      <c r="F1621" s="79">
        <v>798.41</v>
      </c>
      <c r="G1621" s="79">
        <v>201.64</v>
      </c>
      <c r="H1621" s="79">
        <v>0</v>
      </c>
      <c r="I1621" s="248">
        <v>2500</v>
      </c>
      <c r="J1621" s="248">
        <v>9380</v>
      </c>
      <c r="K1621" s="96"/>
      <c r="L1621" s="97">
        <v>0.01</v>
      </c>
      <c r="M1621" s="97">
        <f t="shared" ref="M1621:P1621" si="1393">L1621</f>
        <v>0.01</v>
      </c>
      <c r="N1621" s="97">
        <f t="shared" si="1393"/>
        <v>0.01</v>
      </c>
      <c r="O1621" s="97">
        <f t="shared" si="1393"/>
        <v>0.01</v>
      </c>
      <c r="P1621" s="97">
        <f t="shared" si="1393"/>
        <v>0.01</v>
      </c>
      <c r="R1621" s="248">
        <f t="shared" si="1388"/>
        <v>9473.7999999999993</v>
      </c>
      <c r="S1621" s="248">
        <f t="shared" si="1379"/>
        <v>9568.5379999999986</v>
      </c>
      <c r="T1621" s="248">
        <f t="shared" si="1380"/>
        <v>9664.2233799999995</v>
      </c>
      <c r="U1621" s="248">
        <f t="shared" si="1381"/>
        <v>9760.8656137999988</v>
      </c>
      <c r="V1621" s="248">
        <f t="shared" si="1382"/>
        <v>9858.4742699379985</v>
      </c>
    </row>
    <row r="1622" spans="1:22" ht="15" x14ac:dyDescent="0.25">
      <c r="B1622" s="77" t="s">
        <v>1580</v>
      </c>
      <c r="C1622" s="77" t="s">
        <v>1581</v>
      </c>
      <c r="D1622" s="79">
        <v>6962.25</v>
      </c>
      <c r="E1622" s="79">
        <v>6887.97</v>
      </c>
      <c r="F1622" s="79">
        <v>8646.51</v>
      </c>
      <c r="G1622" s="79">
        <v>12476.04</v>
      </c>
      <c r="H1622" s="79">
        <v>7200</v>
      </c>
      <c r="I1622" s="248">
        <v>7400</v>
      </c>
      <c r="J1622" s="248">
        <v>7200</v>
      </c>
      <c r="K1622" s="96"/>
      <c r="L1622" s="97">
        <v>0.01</v>
      </c>
      <c r="M1622" s="97">
        <f t="shared" ref="M1622:P1622" si="1394">L1622</f>
        <v>0.01</v>
      </c>
      <c r="N1622" s="97">
        <f t="shared" si="1394"/>
        <v>0.01</v>
      </c>
      <c r="O1622" s="97">
        <f t="shared" si="1394"/>
        <v>0.01</v>
      </c>
      <c r="P1622" s="97">
        <f t="shared" si="1394"/>
        <v>0.01</v>
      </c>
      <c r="R1622" s="248">
        <f t="shared" si="1388"/>
        <v>7272</v>
      </c>
      <c r="S1622" s="248">
        <f t="shared" si="1379"/>
        <v>7344.72</v>
      </c>
      <c r="T1622" s="248">
        <f t="shared" si="1380"/>
        <v>7418.1672000000008</v>
      </c>
      <c r="U1622" s="248">
        <f t="shared" si="1381"/>
        <v>7492.3488720000005</v>
      </c>
      <c r="V1622" s="248">
        <f t="shared" si="1382"/>
        <v>7567.2723607200005</v>
      </c>
    </row>
    <row r="1623" spans="1:22" ht="15" x14ac:dyDescent="0.25">
      <c r="B1623" s="77" t="s">
        <v>1582</v>
      </c>
      <c r="C1623" s="77" t="s">
        <v>1583</v>
      </c>
      <c r="D1623" s="79">
        <v>10365.219999999999</v>
      </c>
      <c r="E1623" s="79">
        <v>6814.64</v>
      </c>
      <c r="F1623" s="79">
        <v>7622.72</v>
      </c>
      <c r="G1623" s="79">
        <v>6678.93</v>
      </c>
      <c r="H1623" s="79">
        <v>12000</v>
      </c>
      <c r="I1623" s="248">
        <v>13500</v>
      </c>
      <c r="J1623" s="248">
        <v>12000</v>
      </c>
      <c r="K1623" s="96"/>
      <c r="L1623" s="97">
        <v>0.01</v>
      </c>
      <c r="M1623" s="97">
        <f t="shared" ref="M1623:P1623" si="1395">L1623</f>
        <v>0.01</v>
      </c>
      <c r="N1623" s="97">
        <f t="shared" si="1395"/>
        <v>0.01</v>
      </c>
      <c r="O1623" s="97">
        <f t="shared" si="1395"/>
        <v>0.01</v>
      </c>
      <c r="P1623" s="97">
        <f t="shared" si="1395"/>
        <v>0.01</v>
      </c>
      <c r="R1623" s="248">
        <f t="shared" si="1388"/>
        <v>12120</v>
      </c>
      <c r="S1623" s="248">
        <f t="shared" si="1379"/>
        <v>12241.2</v>
      </c>
      <c r="T1623" s="248">
        <f t="shared" si="1380"/>
        <v>12363.612000000001</v>
      </c>
      <c r="U1623" s="248">
        <f t="shared" si="1381"/>
        <v>12487.248120000002</v>
      </c>
      <c r="V1623" s="248">
        <f t="shared" si="1382"/>
        <v>12612.120601200002</v>
      </c>
    </row>
    <row r="1624" spans="1:22" ht="15" x14ac:dyDescent="0.25">
      <c r="B1624" s="77" t="s">
        <v>1584</v>
      </c>
      <c r="C1624" s="77" t="s">
        <v>1585</v>
      </c>
      <c r="D1624" s="79">
        <v>7917.61</v>
      </c>
      <c r="E1624" s="79">
        <v>6939.42</v>
      </c>
      <c r="F1624" s="79">
        <v>1829.62</v>
      </c>
      <c r="G1624" s="79">
        <v>2048.64</v>
      </c>
      <c r="H1624" s="79">
        <v>8000</v>
      </c>
      <c r="I1624" s="248">
        <v>20000</v>
      </c>
      <c r="J1624" s="248">
        <v>8000</v>
      </c>
      <c r="K1624" s="96"/>
      <c r="L1624" s="97">
        <v>0.01</v>
      </c>
      <c r="M1624" s="97">
        <f t="shared" ref="M1624:P1624" si="1396">L1624</f>
        <v>0.01</v>
      </c>
      <c r="N1624" s="97">
        <f t="shared" si="1396"/>
        <v>0.01</v>
      </c>
      <c r="O1624" s="97">
        <f t="shared" si="1396"/>
        <v>0.01</v>
      </c>
      <c r="P1624" s="97">
        <f t="shared" si="1396"/>
        <v>0.01</v>
      </c>
      <c r="R1624" s="248">
        <f t="shared" si="1388"/>
        <v>8080</v>
      </c>
      <c r="S1624" s="248">
        <f t="shared" si="1379"/>
        <v>8160.8</v>
      </c>
      <c r="T1624" s="248">
        <f t="shared" si="1380"/>
        <v>8242.4079999999994</v>
      </c>
      <c r="U1624" s="248">
        <f t="shared" si="1381"/>
        <v>8324.8320800000001</v>
      </c>
      <c r="V1624" s="248">
        <f t="shared" si="1382"/>
        <v>8408.0804007999996</v>
      </c>
    </row>
    <row r="1625" spans="1:22" x14ac:dyDescent="0.2">
      <c r="A1625" s="350" t="s">
        <v>2029</v>
      </c>
      <c r="B1625" s="350"/>
      <c r="C1625" s="350"/>
      <c r="D1625" s="102">
        <f t="shared" ref="D1625:J1625" si="1397">SUM(D1616:D1624)</f>
        <v>71150.929999999993</v>
      </c>
      <c r="E1625" s="102">
        <f t="shared" si="1397"/>
        <v>63562.179999999993</v>
      </c>
      <c r="F1625" s="102">
        <f t="shared" si="1397"/>
        <v>70041.609999999986</v>
      </c>
      <c r="G1625" s="102">
        <f t="shared" si="1397"/>
        <v>74163.740000000005</v>
      </c>
      <c r="H1625" s="102">
        <f t="shared" si="1397"/>
        <v>90490</v>
      </c>
      <c r="I1625" s="102">
        <f t="shared" si="1397"/>
        <v>103029</v>
      </c>
      <c r="J1625" s="102">
        <f t="shared" si="1397"/>
        <v>99870</v>
      </c>
      <c r="K1625" s="96"/>
      <c r="L1625" s="97"/>
      <c r="M1625" s="97"/>
      <c r="N1625" s="97"/>
      <c r="O1625" s="97"/>
      <c r="P1625" s="97"/>
      <c r="R1625" s="102">
        <f t="shared" ref="R1625:V1625" si="1398">SUM(R1616:R1624)</f>
        <v>100868.7</v>
      </c>
      <c r="S1625" s="102">
        <f t="shared" si="1398"/>
        <v>101877.387</v>
      </c>
      <c r="T1625" s="102">
        <f t="shared" si="1398"/>
        <v>102896.16086999999</v>
      </c>
      <c r="U1625" s="102">
        <f t="shared" si="1398"/>
        <v>103925.12247870001</v>
      </c>
      <c r="V1625" s="102">
        <f t="shared" si="1398"/>
        <v>104964.373703487</v>
      </c>
    </row>
    <row r="1626" spans="1:22" ht="15" x14ac:dyDescent="0.25">
      <c r="A1626" s="348" t="s">
        <v>2022</v>
      </c>
      <c r="B1626" s="348"/>
      <c r="C1626" s="348"/>
      <c r="I1626" s="248"/>
      <c r="J1626" s="248"/>
      <c r="K1626" s="96"/>
      <c r="L1626" s="97"/>
      <c r="M1626" s="97"/>
      <c r="N1626" s="97"/>
      <c r="O1626" s="97"/>
      <c r="P1626" s="97"/>
      <c r="R1626" s="248"/>
      <c r="S1626" s="248"/>
      <c r="T1626" s="248"/>
      <c r="U1626" s="248"/>
      <c r="V1626" s="248"/>
    </row>
    <row r="1627" spans="1:22" ht="15" x14ac:dyDescent="0.25">
      <c r="B1627" s="77" t="s">
        <v>1586</v>
      </c>
      <c r="C1627" s="77" t="s">
        <v>268</v>
      </c>
      <c r="D1627" s="79">
        <v>1051.29</v>
      </c>
      <c r="E1627" s="79">
        <v>1052.98</v>
      </c>
      <c r="F1627" s="79">
        <v>1570.14</v>
      </c>
      <c r="G1627" s="79">
        <v>3345.87</v>
      </c>
      <c r="H1627" s="79">
        <v>300</v>
      </c>
      <c r="I1627" s="248">
        <v>6165</v>
      </c>
      <c r="J1627" s="248">
        <v>6350</v>
      </c>
      <c r="K1627" s="96"/>
      <c r="L1627" s="97">
        <v>0.01</v>
      </c>
      <c r="M1627" s="97">
        <f t="shared" ref="M1627:P1627" si="1399">L1627</f>
        <v>0.01</v>
      </c>
      <c r="N1627" s="97">
        <f t="shared" si="1399"/>
        <v>0.01</v>
      </c>
      <c r="O1627" s="97">
        <f t="shared" si="1399"/>
        <v>0.01</v>
      </c>
      <c r="P1627" s="97">
        <f t="shared" si="1399"/>
        <v>0.01</v>
      </c>
      <c r="R1627" s="248">
        <f t="shared" ref="R1627:R1634" si="1400">J1627*(1+L1627)</f>
        <v>6413.5</v>
      </c>
      <c r="S1627" s="248">
        <f t="shared" si="1379"/>
        <v>6477.6350000000002</v>
      </c>
      <c r="T1627" s="248">
        <f t="shared" si="1380"/>
        <v>6542.4113500000003</v>
      </c>
      <c r="U1627" s="248">
        <f t="shared" si="1381"/>
        <v>6607.8354635000005</v>
      </c>
      <c r="V1627" s="248">
        <f t="shared" si="1382"/>
        <v>6673.9138181350008</v>
      </c>
    </row>
    <row r="1628" spans="1:22" ht="15" x14ac:dyDescent="0.25">
      <c r="B1628" s="77" t="s">
        <v>1587</v>
      </c>
      <c r="C1628" s="77" t="s">
        <v>270</v>
      </c>
      <c r="D1628" s="79">
        <v>208598.39999999999</v>
      </c>
      <c r="E1628" s="79">
        <v>270265.5</v>
      </c>
      <c r="F1628" s="79">
        <v>261706.04</v>
      </c>
      <c r="G1628" s="79">
        <v>263423.5</v>
      </c>
      <c r="H1628" s="79">
        <v>290070</v>
      </c>
      <c r="I1628" s="248">
        <v>254430</v>
      </c>
      <c r="J1628" s="248">
        <v>269120</v>
      </c>
      <c r="K1628" s="96"/>
      <c r="L1628" s="97">
        <v>0.01</v>
      </c>
      <c r="M1628" s="97">
        <f t="shared" ref="M1628:P1628" si="1401">L1628</f>
        <v>0.01</v>
      </c>
      <c r="N1628" s="97">
        <f t="shared" si="1401"/>
        <v>0.01</v>
      </c>
      <c r="O1628" s="97">
        <f t="shared" si="1401"/>
        <v>0.01</v>
      </c>
      <c r="P1628" s="97">
        <f t="shared" si="1401"/>
        <v>0.01</v>
      </c>
      <c r="R1628" s="248">
        <f t="shared" si="1400"/>
        <v>271811.20000000001</v>
      </c>
      <c r="S1628" s="248">
        <f t="shared" si="1379"/>
        <v>274529.31200000003</v>
      </c>
      <c r="T1628" s="248">
        <f t="shared" si="1380"/>
        <v>277274.60512000002</v>
      </c>
      <c r="U1628" s="248">
        <f t="shared" si="1381"/>
        <v>280047.35117120005</v>
      </c>
      <c r="V1628" s="248">
        <f t="shared" si="1382"/>
        <v>282847.82468291203</v>
      </c>
    </row>
    <row r="1629" spans="1:22" ht="15" x14ac:dyDescent="0.25">
      <c r="B1629" s="77" t="s">
        <v>2315</v>
      </c>
      <c r="C1629" s="77" t="s">
        <v>382</v>
      </c>
      <c r="D1629" s="79">
        <v>0</v>
      </c>
      <c r="E1629" s="79">
        <v>0</v>
      </c>
      <c r="F1629" s="79">
        <v>0</v>
      </c>
      <c r="G1629" s="79">
        <v>673.53</v>
      </c>
      <c r="H1629" s="79">
        <v>400</v>
      </c>
      <c r="I1629" s="248">
        <v>30</v>
      </c>
      <c r="J1629" s="248">
        <v>400</v>
      </c>
      <c r="K1629" s="96"/>
      <c r="L1629" s="97">
        <v>0.01</v>
      </c>
      <c r="M1629" s="97">
        <f t="shared" ref="M1629:P1629" si="1402">L1629</f>
        <v>0.01</v>
      </c>
      <c r="N1629" s="97">
        <f t="shared" si="1402"/>
        <v>0.01</v>
      </c>
      <c r="O1629" s="97">
        <f t="shared" si="1402"/>
        <v>0.01</v>
      </c>
      <c r="P1629" s="97">
        <f t="shared" si="1402"/>
        <v>0.01</v>
      </c>
      <c r="R1629" s="248">
        <f t="shared" si="1400"/>
        <v>404</v>
      </c>
      <c r="S1629" s="248">
        <f t="shared" si="1379"/>
        <v>408.04</v>
      </c>
      <c r="T1629" s="248">
        <f t="shared" si="1380"/>
        <v>412.12040000000002</v>
      </c>
      <c r="U1629" s="248">
        <f t="shared" si="1381"/>
        <v>416.241604</v>
      </c>
      <c r="V1629" s="248">
        <f t="shared" si="1382"/>
        <v>420.40402003999998</v>
      </c>
    </row>
    <row r="1630" spans="1:22" ht="15" x14ac:dyDescent="0.25">
      <c r="B1630" s="77" t="s">
        <v>1588</v>
      </c>
      <c r="C1630" s="77" t="s">
        <v>272</v>
      </c>
      <c r="D1630" s="79">
        <v>4807.2299999999996</v>
      </c>
      <c r="E1630" s="79">
        <v>3670.21</v>
      </c>
      <c r="F1630" s="79">
        <v>1768.61</v>
      </c>
      <c r="G1630" s="79">
        <v>5338.73</v>
      </c>
      <c r="H1630" s="79">
        <v>9000</v>
      </c>
      <c r="I1630" s="248">
        <v>9477</v>
      </c>
      <c r="J1630" s="248">
        <v>13705</v>
      </c>
      <c r="K1630" s="96"/>
      <c r="L1630" s="97">
        <v>0.01</v>
      </c>
      <c r="M1630" s="97">
        <f t="shared" ref="M1630:P1630" si="1403">L1630</f>
        <v>0.01</v>
      </c>
      <c r="N1630" s="97">
        <f t="shared" si="1403"/>
        <v>0.01</v>
      </c>
      <c r="O1630" s="97">
        <f t="shared" si="1403"/>
        <v>0.01</v>
      </c>
      <c r="P1630" s="97">
        <f t="shared" si="1403"/>
        <v>0.01</v>
      </c>
      <c r="R1630" s="248">
        <f t="shared" si="1400"/>
        <v>13842.05</v>
      </c>
      <c r="S1630" s="248">
        <f t="shared" si="1379"/>
        <v>13980.470499999999</v>
      </c>
      <c r="T1630" s="248">
        <f t="shared" si="1380"/>
        <v>14120.275205</v>
      </c>
      <c r="U1630" s="248">
        <f t="shared" si="1381"/>
        <v>14261.47795705</v>
      </c>
      <c r="V1630" s="248">
        <f t="shared" si="1382"/>
        <v>14404.0927366205</v>
      </c>
    </row>
    <row r="1631" spans="1:22" ht="15" x14ac:dyDescent="0.25">
      <c r="B1631" s="77" t="s">
        <v>1589</v>
      </c>
      <c r="C1631" s="77" t="s">
        <v>437</v>
      </c>
      <c r="D1631" s="79">
        <v>551.12</v>
      </c>
      <c r="E1631" s="79">
        <v>156</v>
      </c>
      <c r="F1631" s="79">
        <v>331.76</v>
      </c>
      <c r="G1631" s="79">
        <v>2536.16</v>
      </c>
      <c r="H1631" s="79">
        <v>900</v>
      </c>
      <c r="I1631" s="248">
        <v>900</v>
      </c>
      <c r="J1631" s="248">
        <v>900</v>
      </c>
      <c r="K1631" s="96"/>
      <c r="L1631" s="97">
        <v>0.01</v>
      </c>
      <c r="M1631" s="97">
        <f t="shared" ref="M1631:P1631" si="1404">L1631</f>
        <v>0.01</v>
      </c>
      <c r="N1631" s="97">
        <f t="shared" si="1404"/>
        <v>0.01</v>
      </c>
      <c r="O1631" s="97">
        <f t="shared" si="1404"/>
        <v>0.01</v>
      </c>
      <c r="P1631" s="97">
        <f t="shared" si="1404"/>
        <v>0.01</v>
      </c>
      <c r="R1631" s="248">
        <f t="shared" si="1400"/>
        <v>909</v>
      </c>
      <c r="S1631" s="248">
        <f t="shared" si="1379"/>
        <v>918.09</v>
      </c>
      <c r="T1631" s="248">
        <f t="shared" si="1380"/>
        <v>927.2709000000001</v>
      </c>
      <c r="U1631" s="248">
        <f t="shared" si="1381"/>
        <v>936.54360900000006</v>
      </c>
      <c r="V1631" s="248">
        <f t="shared" si="1382"/>
        <v>945.90904509000006</v>
      </c>
    </row>
    <row r="1632" spans="1:22" ht="15" x14ac:dyDescent="0.25">
      <c r="B1632" s="77" t="s">
        <v>1590</v>
      </c>
      <c r="C1632" s="77" t="s">
        <v>274</v>
      </c>
      <c r="D1632" s="79">
        <v>1363.88</v>
      </c>
      <c r="E1632" s="79">
        <v>1136.8800000000001</v>
      </c>
      <c r="F1632" s="79">
        <v>1296.82</v>
      </c>
      <c r="G1632" s="79">
        <v>1014.45</v>
      </c>
      <c r="H1632" s="79">
        <v>4060</v>
      </c>
      <c r="I1632" s="248">
        <v>4060</v>
      </c>
      <c r="J1632" s="248">
        <v>4060</v>
      </c>
      <c r="K1632" s="96"/>
      <c r="L1632" s="97">
        <v>0.01</v>
      </c>
      <c r="M1632" s="97">
        <f t="shared" ref="M1632:P1632" si="1405">L1632</f>
        <v>0.01</v>
      </c>
      <c r="N1632" s="97">
        <f t="shared" si="1405"/>
        <v>0.01</v>
      </c>
      <c r="O1632" s="97">
        <f t="shared" si="1405"/>
        <v>0.01</v>
      </c>
      <c r="P1632" s="97">
        <f t="shared" si="1405"/>
        <v>0.01</v>
      </c>
      <c r="R1632" s="248">
        <f t="shared" si="1400"/>
        <v>4100.6000000000004</v>
      </c>
      <c r="S1632" s="248">
        <f t="shared" si="1379"/>
        <v>4141.6060000000007</v>
      </c>
      <c r="T1632" s="248">
        <f t="shared" si="1380"/>
        <v>4183.0220600000011</v>
      </c>
      <c r="U1632" s="248">
        <f t="shared" si="1381"/>
        <v>4224.852280600001</v>
      </c>
      <c r="V1632" s="248">
        <f t="shared" si="1382"/>
        <v>4267.1008034060014</v>
      </c>
    </row>
    <row r="1633" spans="1:22" ht="15" x14ac:dyDescent="0.25">
      <c r="B1633" s="77" t="s">
        <v>1591</v>
      </c>
      <c r="C1633" s="77" t="s">
        <v>276</v>
      </c>
      <c r="D1633" s="79">
        <v>3671.46</v>
      </c>
      <c r="E1633" s="79">
        <v>4144</v>
      </c>
      <c r="F1633" s="79">
        <v>2724</v>
      </c>
      <c r="G1633" s="79">
        <v>5643.57</v>
      </c>
      <c r="H1633" s="79">
        <v>8110</v>
      </c>
      <c r="I1633" s="248">
        <v>8110</v>
      </c>
      <c r="J1633" s="248">
        <v>8110</v>
      </c>
      <c r="L1633" s="97">
        <v>0.01</v>
      </c>
      <c r="M1633" s="97">
        <f t="shared" ref="M1633:P1633" si="1406">L1633</f>
        <v>0.01</v>
      </c>
      <c r="N1633" s="97">
        <f t="shared" si="1406"/>
        <v>0.01</v>
      </c>
      <c r="O1633" s="97">
        <f t="shared" si="1406"/>
        <v>0.01</v>
      </c>
      <c r="P1633" s="97">
        <f t="shared" si="1406"/>
        <v>0.01</v>
      </c>
      <c r="R1633" s="248">
        <f t="shared" si="1400"/>
        <v>8191.1</v>
      </c>
      <c r="S1633" s="248">
        <f t="shared" si="1379"/>
        <v>8273.0110000000004</v>
      </c>
      <c r="T1633" s="248">
        <f t="shared" si="1380"/>
        <v>8355.7411100000008</v>
      </c>
      <c r="U1633" s="248">
        <f t="shared" si="1381"/>
        <v>8439.2985211000014</v>
      </c>
      <c r="V1633" s="248">
        <f t="shared" si="1382"/>
        <v>8523.6915063110009</v>
      </c>
    </row>
    <row r="1634" spans="1:22" ht="15" x14ac:dyDescent="0.25">
      <c r="B1634" s="77" t="s">
        <v>1592</v>
      </c>
      <c r="C1634" s="77" t="s">
        <v>282</v>
      </c>
      <c r="D1634" s="79">
        <v>50</v>
      </c>
      <c r="E1634" s="79">
        <v>0</v>
      </c>
      <c r="F1634" s="79">
        <v>0</v>
      </c>
      <c r="G1634" s="79">
        <v>1730</v>
      </c>
      <c r="H1634" s="79">
        <v>0</v>
      </c>
      <c r="I1634" s="248"/>
      <c r="J1634" s="248"/>
      <c r="K1634" s="96"/>
      <c r="L1634" s="97">
        <v>0.01</v>
      </c>
      <c r="M1634" s="97">
        <f t="shared" ref="M1634:P1634" si="1407">L1634</f>
        <v>0.01</v>
      </c>
      <c r="N1634" s="97">
        <f t="shared" si="1407"/>
        <v>0.01</v>
      </c>
      <c r="O1634" s="97">
        <f t="shared" si="1407"/>
        <v>0.01</v>
      </c>
      <c r="P1634" s="97">
        <f t="shared" si="1407"/>
        <v>0.01</v>
      </c>
      <c r="R1634" s="248">
        <f t="shared" si="1400"/>
        <v>0</v>
      </c>
      <c r="S1634" s="248">
        <f t="shared" si="1379"/>
        <v>0</v>
      </c>
      <c r="T1634" s="248">
        <f t="shared" si="1380"/>
        <v>0</v>
      </c>
      <c r="U1634" s="248">
        <f t="shared" si="1381"/>
        <v>0</v>
      </c>
      <c r="V1634" s="248">
        <f t="shared" si="1382"/>
        <v>0</v>
      </c>
    </row>
    <row r="1635" spans="1:22" x14ac:dyDescent="0.2">
      <c r="A1635" s="350" t="s">
        <v>2023</v>
      </c>
      <c r="B1635" s="350"/>
      <c r="C1635" s="350"/>
      <c r="D1635" s="102">
        <f t="shared" ref="D1635:J1635" si="1408">SUM(D1627:D1634)</f>
        <v>220093.38</v>
      </c>
      <c r="E1635" s="102">
        <f t="shared" si="1408"/>
        <v>280425.57</v>
      </c>
      <c r="F1635" s="102">
        <f t="shared" si="1408"/>
        <v>269397.37</v>
      </c>
      <c r="G1635" s="102">
        <f t="shared" si="1408"/>
        <v>283705.81</v>
      </c>
      <c r="H1635" s="102">
        <f t="shared" si="1408"/>
        <v>312840</v>
      </c>
      <c r="I1635" s="102">
        <f t="shared" si="1408"/>
        <v>283172</v>
      </c>
      <c r="J1635" s="102">
        <f t="shared" si="1408"/>
        <v>302645</v>
      </c>
      <c r="K1635" s="96"/>
      <c r="L1635" s="97"/>
      <c r="M1635" s="97"/>
      <c r="N1635" s="97"/>
      <c r="O1635" s="97"/>
      <c r="P1635" s="97"/>
      <c r="R1635" s="102">
        <f t="shared" ref="R1635:V1635" si="1409">SUM(R1627:R1634)</f>
        <v>305671.44999999995</v>
      </c>
      <c r="S1635" s="102">
        <f t="shared" si="1409"/>
        <v>308728.16450000007</v>
      </c>
      <c r="T1635" s="102">
        <f t="shared" si="1409"/>
        <v>311815.44614500005</v>
      </c>
      <c r="U1635" s="102">
        <f t="shared" si="1409"/>
        <v>314933.60060645005</v>
      </c>
      <c r="V1635" s="102">
        <f t="shared" si="1409"/>
        <v>318082.93661251455</v>
      </c>
    </row>
    <row r="1636" spans="1:22" ht="15" x14ac:dyDescent="0.25">
      <c r="A1636" s="348" t="s">
        <v>2030</v>
      </c>
      <c r="B1636" s="348"/>
      <c r="C1636" s="348"/>
      <c r="I1636" s="248"/>
      <c r="J1636" s="248"/>
      <c r="K1636" s="96"/>
      <c r="L1636" s="97"/>
      <c r="M1636" s="97"/>
      <c r="N1636" s="97"/>
      <c r="O1636" s="97"/>
      <c r="P1636" s="97"/>
      <c r="R1636" s="248"/>
      <c r="S1636" s="248"/>
      <c r="T1636" s="248"/>
      <c r="U1636" s="248"/>
      <c r="V1636" s="248"/>
    </row>
    <row r="1637" spans="1:22" ht="15" x14ac:dyDescent="0.25">
      <c r="B1637" s="77" t="s">
        <v>1594</v>
      </c>
      <c r="C1637" s="77" t="s">
        <v>567</v>
      </c>
      <c r="D1637" s="79">
        <v>73600.77</v>
      </c>
      <c r="E1637" s="79">
        <v>45782.34</v>
      </c>
      <c r="F1637" s="79">
        <v>35250.35</v>
      </c>
      <c r="G1637" s="79">
        <v>64333.29</v>
      </c>
      <c r="H1637" s="79">
        <v>65000</v>
      </c>
      <c r="I1637" s="248">
        <v>62633</v>
      </c>
      <c r="J1637" s="248">
        <v>65000</v>
      </c>
      <c r="K1637" s="96"/>
      <c r="L1637" s="97">
        <v>0.02</v>
      </c>
      <c r="M1637" s="97">
        <f t="shared" ref="M1637:P1637" si="1410">L1637</f>
        <v>0.02</v>
      </c>
      <c r="N1637" s="97">
        <f t="shared" si="1410"/>
        <v>0.02</v>
      </c>
      <c r="O1637" s="97">
        <f t="shared" si="1410"/>
        <v>0.02</v>
      </c>
      <c r="P1637" s="97">
        <f t="shared" si="1410"/>
        <v>0.02</v>
      </c>
      <c r="R1637" s="248">
        <f>J1637*(1+L1637)</f>
        <v>66300</v>
      </c>
      <c r="S1637" s="248">
        <f t="shared" si="1379"/>
        <v>67626</v>
      </c>
      <c r="T1637" s="248">
        <f t="shared" si="1380"/>
        <v>68978.52</v>
      </c>
      <c r="U1637" s="248">
        <f t="shared" si="1381"/>
        <v>70358.090400000001</v>
      </c>
      <c r="V1637" s="248">
        <f t="shared" si="1382"/>
        <v>71765.252208000005</v>
      </c>
    </row>
    <row r="1638" spans="1:22" ht="15" x14ac:dyDescent="0.25">
      <c r="B1638" s="77" t="s">
        <v>1595</v>
      </c>
      <c r="C1638" s="77" t="s">
        <v>569</v>
      </c>
      <c r="D1638" s="79">
        <v>97413.65</v>
      </c>
      <c r="E1638" s="79">
        <v>102409.71</v>
      </c>
      <c r="F1638" s="79">
        <v>89474.84</v>
      </c>
      <c r="G1638" s="79">
        <v>130222.43</v>
      </c>
      <c r="H1638" s="79">
        <v>110000</v>
      </c>
      <c r="I1638" s="248">
        <v>139695</v>
      </c>
      <c r="J1638" s="248">
        <v>110000</v>
      </c>
      <c r="K1638" s="96"/>
      <c r="L1638" s="97">
        <v>0.02</v>
      </c>
      <c r="M1638" s="97">
        <f t="shared" ref="M1638:P1638" si="1411">L1638</f>
        <v>0.02</v>
      </c>
      <c r="N1638" s="97">
        <f t="shared" si="1411"/>
        <v>0.02</v>
      </c>
      <c r="O1638" s="97">
        <f t="shared" si="1411"/>
        <v>0.02</v>
      </c>
      <c r="P1638" s="97">
        <f t="shared" si="1411"/>
        <v>0.02</v>
      </c>
      <c r="R1638" s="248">
        <f>J1638*(1+L1638)</f>
        <v>112200</v>
      </c>
      <c r="S1638" s="248">
        <f t="shared" si="1379"/>
        <v>114444</v>
      </c>
      <c r="T1638" s="248">
        <f t="shared" si="1380"/>
        <v>116732.88</v>
      </c>
      <c r="U1638" s="248">
        <f t="shared" si="1381"/>
        <v>119067.53760000001</v>
      </c>
      <c r="V1638" s="248">
        <f t="shared" si="1382"/>
        <v>121448.88835200001</v>
      </c>
    </row>
    <row r="1639" spans="1:22" ht="15" x14ac:dyDescent="0.25">
      <c r="B1639" s="77" t="s">
        <v>1596</v>
      </c>
      <c r="C1639" s="77" t="s">
        <v>807</v>
      </c>
      <c r="D1639" s="79">
        <v>2789.7</v>
      </c>
      <c r="E1639" s="79">
        <v>2028.11</v>
      </c>
      <c r="F1639" s="79">
        <v>2523.2600000000002</v>
      </c>
      <c r="G1639" s="79">
        <v>2825.34</v>
      </c>
      <c r="H1639" s="79">
        <v>3000</v>
      </c>
      <c r="I1639" s="248">
        <v>2996</v>
      </c>
      <c r="J1639" s="248">
        <v>3000</v>
      </c>
      <c r="K1639" s="96"/>
      <c r="L1639" s="97">
        <v>0.02</v>
      </c>
      <c r="M1639" s="97">
        <f t="shared" ref="M1639:P1639" si="1412">L1639</f>
        <v>0.02</v>
      </c>
      <c r="N1639" s="97">
        <f t="shared" si="1412"/>
        <v>0.02</v>
      </c>
      <c r="O1639" s="97">
        <f t="shared" si="1412"/>
        <v>0.02</v>
      </c>
      <c r="P1639" s="97">
        <f t="shared" si="1412"/>
        <v>0.02</v>
      </c>
      <c r="R1639" s="248">
        <f>J1639*(1+L1639)</f>
        <v>3060</v>
      </c>
      <c r="S1639" s="248">
        <f t="shared" si="1379"/>
        <v>3121.2000000000003</v>
      </c>
      <c r="T1639" s="248">
        <f t="shared" si="1380"/>
        <v>3183.6240000000003</v>
      </c>
      <c r="U1639" s="248">
        <f t="shared" si="1381"/>
        <v>3247.2964800000004</v>
      </c>
      <c r="V1639" s="248">
        <f t="shared" si="1382"/>
        <v>3312.2424096000004</v>
      </c>
    </row>
    <row r="1640" spans="1:22" x14ac:dyDescent="0.2">
      <c r="A1640" s="350" t="s">
        <v>2034</v>
      </c>
      <c r="B1640" s="350"/>
      <c r="C1640" s="350"/>
      <c r="D1640" s="102">
        <f t="shared" ref="D1640:J1640" si="1413">SUM(D1637:D1639)</f>
        <v>173804.12</v>
      </c>
      <c r="E1640" s="102">
        <f t="shared" si="1413"/>
        <v>150220.15999999997</v>
      </c>
      <c r="F1640" s="102">
        <f t="shared" si="1413"/>
        <v>127248.45</v>
      </c>
      <c r="G1640" s="102">
        <f t="shared" si="1413"/>
        <v>197381.06</v>
      </c>
      <c r="H1640" s="102">
        <f t="shared" si="1413"/>
        <v>178000</v>
      </c>
      <c r="I1640" s="102">
        <f t="shared" si="1413"/>
        <v>205324</v>
      </c>
      <c r="J1640" s="102">
        <f t="shared" si="1413"/>
        <v>178000</v>
      </c>
      <c r="K1640" s="96"/>
      <c r="L1640" s="97"/>
      <c r="M1640" s="97"/>
      <c r="N1640" s="97"/>
      <c r="O1640" s="97"/>
      <c r="P1640" s="97"/>
      <c r="R1640" s="102">
        <f t="shared" ref="R1640:V1640" si="1414">SUM(R1637:R1639)</f>
        <v>181560</v>
      </c>
      <c r="S1640" s="102">
        <f t="shared" si="1414"/>
        <v>185191.2</v>
      </c>
      <c r="T1640" s="102">
        <f t="shared" si="1414"/>
        <v>188895.02400000003</v>
      </c>
      <c r="U1640" s="102">
        <f t="shared" si="1414"/>
        <v>192672.92448000002</v>
      </c>
      <c r="V1640" s="102">
        <f t="shared" si="1414"/>
        <v>196526.38296960003</v>
      </c>
    </row>
    <row r="1641" spans="1:22" ht="15" x14ac:dyDescent="0.25">
      <c r="A1641" s="348" t="s">
        <v>2035</v>
      </c>
      <c r="B1641" s="348"/>
      <c r="C1641" s="348"/>
      <c r="I1641" s="248"/>
      <c r="J1641" s="248"/>
      <c r="K1641" s="96"/>
      <c r="L1641" s="97"/>
      <c r="M1641" s="97"/>
      <c r="N1641" s="97"/>
      <c r="O1641" s="97"/>
      <c r="P1641" s="97"/>
      <c r="R1641" s="248"/>
      <c r="S1641" s="248"/>
      <c r="T1641" s="248"/>
      <c r="U1641" s="248"/>
      <c r="V1641" s="248"/>
    </row>
    <row r="1642" spans="1:22" ht="15" x14ac:dyDescent="0.25">
      <c r="B1642" s="77" t="s">
        <v>1597</v>
      </c>
      <c r="C1642" s="77" t="s">
        <v>833</v>
      </c>
      <c r="D1642" s="79">
        <v>50000</v>
      </c>
      <c r="E1642" s="79">
        <v>50000</v>
      </c>
      <c r="F1642" s="79">
        <v>50000</v>
      </c>
      <c r="G1642" s="79">
        <v>50000</v>
      </c>
      <c r="H1642" s="79">
        <v>0</v>
      </c>
      <c r="I1642" s="248"/>
      <c r="J1642" s="248"/>
      <c r="K1642" s="96"/>
      <c r="L1642" s="97">
        <v>0.01</v>
      </c>
      <c r="M1642" s="97">
        <f t="shared" ref="M1642:P1642" si="1415">L1642</f>
        <v>0.01</v>
      </c>
      <c r="N1642" s="97">
        <f t="shared" si="1415"/>
        <v>0.01</v>
      </c>
      <c r="O1642" s="97">
        <f t="shared" si="1415"/>
        <v>0.01</v>
      </c>
      <c r="P1642" s="97">
        <f t="shared" si="1415"/>
        <v>0.01</v>
      </c>
      <c r="R1642" s="248">
        <f>J1642*(1+L1642)</f>
        <v>0</v>
      </c>
      <c r="S1642" s="248">
        <f t="shared" si="1379"/>
        <v>0</v>
      </c>
      <c r="T1642" s="248">
        <f t="shared" si="1380"/>
        <v>0</v>
      </c>
      <c r="U1642" s="248">
        <f t="shared" si="1381"/>
        <v>0</v>
      </c>
      <c r="V1642" s="248">
        <f t="shared" si="1382"/>
        <v>0</v>
      </c>
    </row>
    <row r="1643" spans="1:22" x14ac:dyDescent="0.2">
      <c r="A1643" s="350" t="s">
        <v>2036</v>
      </c>
      <c r="B1643" s="350"/>
      <c r="C1643" s="350"/>
      <c r="D1643" s="102">
        <f t="shared" ref="D1643:J1643" si="1416">SUM(D1642:D1642)</f>
        <v>50000</v>
      </c>
      <c r="E1643" s="102">
        <f t="shared" si="1416"/>
        <v>50000</v>
      </c>
      <c r="F1643" s="102">
        <f t="shared" si="1416"/>
        <v>50000</v>
      </c>
      <c r="G1643" s="102">
        <f t="shared" si="1416"/>
        <v>50000</v>
      </c>
      <c r="H1643" s="102">
        <f t="shared" si="1416"/>
        <v>0</v>
      </c>
      <c r="I1643" s="102">
        <f t="shared" si="1416"/>
        <v>0</v>
      </c>
      <c r="J1643" s="102">
        <f t="shared" si="1416"/>
        <v>0</v>
      </c>
      <c r="K1643" s="96"/>
      <c r="L1643" s="97"/>
      <c r="M1643" s="97"/>
      <c r="N1643" s="97"/>
      <c r="O1643" s="97"/>
      <c r="P1643" s="97"/>
      <c r="R1643" s="102">
        <f t="shared" ref="R1643:V1643" si="1417">SUM(R1642:R1642)</f>
        <v>0</v>
      </c>
      <c r="S1643" s="102">
        <f t="shared" si="1417"/>
        <v>0</v>
      </c>
      <c r="T1643" s="102">
        <f t="shared" si="1417"/>
        <v>0</v>
      </c>
      <c r="U1643" s="102">
        <f t="shared" si="1417"/>
        <v>0</v>
      </c>
      <c r="V1643" s="102">
        <f t="shared" si="1417"/>
        <v>0</v>
      </c>
    </row>
    <row r="1644" spans="1:22" ht="15" x14ac:dyDescent="0.25">
      <c r="A1644" s="348" t="s">
        <v>2037</v>
      </c>
      <c r="B1644" s="348"/>
      <c r="C1644" s="348"/>
      <c r="I1644" s="248"/>
      <c r="J1644" s="248"/>
      <c r="K1644" s="96"/>
      <c r="L1644" s="97"/>
      <c r="M1644" s="97"/>
      <c r="N1644" s="97"/>
      <c r="O1644" s="97"/>
      <c r="P1644" s="97"/>
      <c r="R1644" s="248"/>
      <c r="S1644" s="248"/>
      <c r="T1644" s="248"/>
      <c r="U1644" s="248"/>
      <c r="V1644" s="248"/>
    </row>
    <row r="1645" spans="1:22" ht="15" x14ac:dyDescent="0.25">
      <c r="B1645" s="77" t="s">
        <v>1598</v>
      </c>
      <c r="C1645" s="77" t="s">
        <v>1599</v>
      </c>
      <c r="D1645" s="79">
        <v>0</v>
      </c>
      <c r="E1645" s="79">
        <v>0</v>
      </c>
      <c r="F1645" s="79">
        <v>0</v>
      </c>
      <c r="G1645" s="79">
        <v>120.73</v>
      </c>
      <c r="H1645" s="79">
        <v>0</v>
      </c>
      <c r="I1645" s="248"/>
      <c r="J1645" s="248"/>
      <c r="L1645" s="97">
        <v>0.01</v>
      </c>
      <c r="M1645" s="97">
        <f t="shared" ref="M1645:P1645" si="1418">L1645</f>
        <v>0.01</v>
      </c>
      <c r="N1645" s="97">
        <f t="shared" si="1418"/>
        <v>0.01</v>
      </c>
      <c r="O1645" s="97">
        <f t="shared" si="1418"/>
        <v>0.01</v>
      </c>
      <c r="P1645" s="97">
        <f t="shared" si="1418"/>
        <v>0.01</v>
      </c>
      <c r="R1645" s="248">
        <f>J1645*(1+L1645)</f>
        <v>0</v>
      </c>
      <c r="S1645" s="248">
        <f t="shared" si="1379"/>
        <v>0</v>
      </c>
      <c r="T1645" s="248">
        <f t="shared" si="1380"/>
        <v>0</v>
      </c>
      <c r="U1645" s="248">
        <f t="shared" si="1381"/>
        <v>0</v>
      </c>
      <c r="V1645" s="248">
        <f t="shared" si="1382"/>
        <v>0</v>
      </c>
    </row>
    <row r="1646" spans="1:22" ht="15" x14ac:dyDescent="0.25">
      <c r="B1646" s="77" t="s">
        <v>1761</v>
      </c>
      <c r="C1646" s="77" t="s">
        <v>448</v>
      </c>
      <c r="D1646" s="79">
        <v>0</v>
      </c>
      <c r="E1646" s="79">
        <v>0</v>
      </c>
      <c r="F1646" s="79">
        <v>0</v>
      </c>
      <c r="G1646" s="79">
        <v>72526.740000000005</v>
      </c>
      <c r="H1646" s="79">
        <v>0</v>
      </c>
      <c r="I1646" s="248"/>
      <c r="J1646" s="248"/>
      <c r="K1646" s="96"/>
      <c r="L1646" s="97">
        <v>0.01</v>
      </c>
      <c r="M1646" s="97">
        <f t="shared" ref="M1646:P1646" si="1419">L1646</f>
        <v>0.01</v>
      </c>
      <c r="N1646" s="97">
        <f t="shared" si="1419"/>
        <v>0.01</v>
      </c>
      <c r="O1646" s="97">
        <f t="shared" si="1419"/>
        <v>0.01</v>
      </c>
      <c r="P1646" s="97">
        <f t="shared" si="1419"/>
        <v>0.01</v>
      </c>
      <c r="R1646" s="248">
        <f>J1646*(1+L1646)</f>
        <v>0</v>
      </c>
      <c r="S1646" s="248">
        <f t="shared" si="1379"/>
        <v>0</v>
      </c>
      <c r="T1646" s="248">
        <f t="shared" si="1380"/>
        <v>0</v>
      </c>
      <c r="U1646" s="248">
        <f t="shared" si="1381"/>
        <v>0</v>
      </c>
      <c r="V1646" s="248">
        <f t="shared" si="1382"/>
        <v>0</v>
      </c>
    </row>
    <row r="1647" spans="1:22" x14ac:dyDescent="0.2">
      <c r="A1647" s="350" t="s">
        <v>2038</v>
      </c>
      <c r="B1647" s="350"/>
      <c r="C1647" s="350"/>
      <c r="D1647" s="102">
        <f t="shared" ref="D1647:H1647" si="1420">SUM(D1645:D1646)</f>
        <v>0</v>
      </c>
      <c r="E1647" s="102">
        <f t="shared" si="1420"/>
        <v>0</v>
      </c>
      <c r="F1647" s="102">
        <f t="shared" si="1420"/>
        <v>0</v>
      </c>
      <c r="G1647" s="102">
        <f t="shared" si="1420"/>
        <v>72647.47</v>
      </c>
      <c r="H1647" s="102">
        <f t="shared" si="1420"/>
        <v>0</v>
      </c>
      <c r="I1647" s="102">
        <f t="shared" ref="I1647:J1647" si="1421">SUM(I1645:I1646)</f>
        <v>0</v>
      </c>
      <c r="J1647" s="102">
        <f t="shared" si="1421"/>
        <v>0</v>
      </c>
      <c r="K1647" s="96"/>
      <c r="L1647" s="97"/>
      <c r="M1647" s="97"/>
      <c r="N1647" s="97"/>
      <c r="O1647" s="97"/>
      <c r="P1647" s="97"/>
      <c r="R1647" s="102">
        <f t="shared" ref="R1647:V1647" si="1422">SUM(R1645:R1646)</f>
        <v>0</v>
      </c>
      <c r="S1647" s="102">
        <f t="shared" si="1422"/>
        <v>0</v>
      </c>
      <c r="T1647" s="102">
        <f t="shared" si="1422"/>
        <v>0</v>
      </c>
      <c r="U1647" s="102">
        <f t="shared" si="1422"/>
        <v>0</v>
      </c>
      <c r="V1647" s="102">
        <f t="shared" si="1422"/>
        <v>0</v>
      </c>
    </row>
    <row r="1648" spans="1:22" x14ac:dyDescent="0.2">
      <c r="A1648" s="352" t="s">
        <v>1600</v>
      </c>
      <c r="B1648" s="352"/>
      <c r="C1648" s="352"/>
      <c r="D1648" s="103">
        <f t="shared" ref="D1648:H1648" si="1423">D1599+D1614+D1625+D1635+D1640+D1643+D1647</f>
        <v>1434856.3200000003</v>
      </c>
      <c r="E1648" s="103">
        <f t="shared" si="1423"/>
        <v>1519648.9399999997</v>
      </c>
      <c r="F1648" s="103">
        <f t="shared" si="1423"/>
        <v>1587593.91</v>
      </c>
      <c r="G1648" s="103">
        <f t="shared" si="1423"/>
        <v>1831836.29</v>
      </c>
      <c r="H1648" s="103">
        <f t="shared" si="1423"/>
        <v>2018050</v>
      </c>
      <c r="I1648" s="103">
        <f t="shared" ref="I1648:J1648" si="1424">I1599+I1614+I1625+I1635+I1640+I1643+I1647</f>
        <v>2049197</v>
      </c>
      <c r="J1648" s="103">
        <f t="shared" si="1424"/>
        <v>2187932</v>
      </c>
      <c r="K1648" s="96"/>
      <c r="L1648" s="97"/>
      <c r="M1648" s="97"/>
      <c r="N1648" s="97"/>
      <c r="O1648" s="97"/>
      <c r="P1648" s="97"/>
      <c r="R1648" s="103">
        <f t="shared" ref="R1648:V1648" si="1425">R1599+R1614+R1625+R1635+R1640+R1643+R1647</f>
        <v>2247139.0299999998</v>
      </c>
      <c r="S1648" s="103">
        <f t="shared" si="1425"/>
        <v>2308338.1007000003</v>
      </c>
      <c r="T1648" s="103">
        <f t="shared" si="1425"/>
        <v>2371605.3463690002</v>
      </c>
      <c r="U1648" s="103">
        <f t="shared" si="1425"/>
        <v>2437020.0722079501</v>
      </c>
      <c r="V1648" s="103">
        <f t="shared" si="1425"/>
        <v>2504664.894754136</v>
      </c>
    </row>
    <row r="1649" spans="1:22" ht="15" x14ac:dyDescent="0.25">
      <c r="A1649" s="351" t="s">
        <v>1601</v>
      </c>
      <c r="B1649" s="351"/>
      <c r="C1649" s="351"/>
      <c r="I1649" s="248"/>
      <c r="J1649" s="248"/>
      <c r="K1649" s="96"/>
      <c r="L1649" s="97"/>
      <c r="M1649" s="97"/>
      <c r="N1649" s="97"/>
      <c r="O1649" s="97"/>
      <c r="P1649" s="97"/>
      <c r="R1649" s="248"/>
      <c r="S1649" s="248"/>
      <c r="T1649" s="248"/>
      <c r="U1649" s="248"/>
      <c r="V1649" s="248"/>
    </row>
    <row r="1650" spans="1:22" ht="15" x14ac:dyDescent="0.25">
      <c r="A1650" s="348" t="s">
        <v>2024</v>
      </c>
      <c r="B1650" s="348"/>
      <c r="C1650" s="348"/>
      <c r="I1650" s="248"/>
      <c r="J1650" s="248"/>
      <c r="K1650" s="96"/>
      <c r="L1650" s="97"/>
      <c r="M1650" s="97"/>
      <c r="N1650" s="97"/>
      <c r="O1650" s="97"/>
      <c r="P1650" s="97"/>
      <c r="R1650" s="248"/>
      <c r="S1650" s="248"/>
      <c r="T1650" s="248"/>
      <c r="U1650" s="248"/>
      <c r="V1650" s="248"/>
    </row>
    <row r="1651" spans="1:22" ht="15" x14ac:dyDescent="0.25">
      <c r="B1651" s="77" t="s">
        <v>2108</v>
      </c>
      <c r="C1651" s="77" t="s">
        <v>1883</v>
      </c>
      <c r="D1651" s="79">
        <v>0</v>
      </c>
      <c r="E1651" s="79">
        <v>0</v>
      </c>
      <c r="F1651" s="79">
        <v>15953.63</v>
      </c>
      <c r="G1651" s="79">
        <v>4160.07</v>
      </c>
      <c r="H1651" s="79">
        <v>0</v>
      </c>
      <c r="I1651" s="248"/>
      <c r="J1651" s="248"/>
      <c r="K1651" s="96"/>
      <c r="L1651" s="97"/>
      <c r="M1651" s="97"/>
      <c r="N1651" s="97"/>
      <c r="O1651" s="97"/>
      <c r="P1651" s="97"/>
      <c r="R1651" s="248"/>
      <c r="S1651" s="248"/>
      <c r="T1651" s="248"/>
      <c r="U1651" s="248"/>
      <c r="V1651" s="248"/>
    </row>
    <row r="1652" spans="1:22" ht="15" x14ac:dyDescent="0.25">
      <c r="B1652" s="77" t="s">
        <v>1602</v>
      </c>
      <c r="C1652" s="77" t="s">
        <v>286</v>
      </c>
      <c r="D1652" s="79">
        <v>464368.02</v>
      </c>
      <c r="E1652" s="79">
        <v>237648.28</v>
      </c>
      <c r="F1652" s="79">
        <v>258315.13</v>
      </c>
      <c r="G1652" s="79">
        <v>264136.39</v>
      </c>
      <c r="H1652" s="79">
        <v>303240</v>
      </c>
      <c r="I1652" s="248">
        <v>245462</v>
      </c>
      <c r="J1652" s="248">
        <f>249056+2102</f>
        <v>251158</v>
      </c>
      <c r="K1652" s="96"/>
      <c r="L1652" s="97">
        <v>0.03</v>
      </c>
      <c r="M1652" s="97">
        <f t="shared" ref="M1652:P1654" si="1426">L1652</f>
        <v>0.03</v>
      </c>
      <c r="N1652" s="97">
        <f t="shared" si="1426"/>
        <v>0.03</v>
      </c>
      <c r="O1652" s="97">
        <f t="shared" si="1426"/>
        <v>0.03</v>
      </c>
      <c r="P1652" s="97">
        <f t="shared" si="1426"/>
        <v>0.03</v>
      </c>
      <c r="R1652" s="248">
        <f t="shared" ref="R1652:R1671" si="1427">J1652*(1+L1652)</f>
        <v>258692.74000000002</v>
      </c>
      <c r="S1652" s="248">
        <f t="shared" si="1379"/>
        <v>266453.52220000001</v>
      </c>
      <c r="T1652" s="248">
        <f t="shared" si="1380"/>
        <v>274447.127866</v>
      </c>
      <c r="U1652" s="248">
        <f t="shared" si="1381"/>
        <v>282680.54170197999</v>
      </c>
      <c r="V1652" s="248">
        <f t="shared" si="1382"/>
        <v>291160.95795303938</v>
      </c>
    </row>
    <row r="1653" spans="1:22" ht="15" x14ac:dyDescent="0.25">
      <c r="B1653" s="77" t="s">
        <v>1603</v>
      </c>
      <c r="C1653" s="77" t="s">
        <v>292</v>
      </c>
      <c r="D1653" s="79">
        <v>1223.07</v>
      </c>
      <c r="E1653" s="79">
        <v>0</v>
      </c>
      <c r="F1653" s="79">
        <v>0</v>
      </c>
      <c r="G1653" s="79">
        <v>1348.04</v>
      </c>
      <c r="H1653" s="79">
        <v>1350</v>
      </c>
      <c r="I1653" s="248">
        <v>525</v>
      </c>
      <c r="J1653" s="248">
        <v>0</v>
      </c>
      <c r="K1653" s="96"/>
      <c r="L1653" s="97">
        <v>0</v>
      </c>
      <c r="M1653" s="97">
        <v>0</v>
      </c>
      <c r="N1653" s="97">
        <v>0</v>
      </c>
      <c r="O1653" s="97">
        <f t="shared" si="1426"/>
        <v>0</v>
      </c>
      <c r="P1653" s="97">
        <f t="shared" si="1426"/>
        <v>0</v>
      </c>
      <c r="R1653" s="248">
        <f t="shared" si="1427"/>
        <v>0</v>
      </c>
      <c r="S1653" s="248">
        <f t="shared" si="1379"/>
        <v>0</v>
      </c>
      <c r="T1653" s="248">
        <f t="shared" si="1380"/>
        <v>0</v>
      </c>
      <c r="U1653" s="248">
        <f t="shared" si="1381"/>
        <v>0</v>
      </c>
      <c r="V1653" s="248">
        <f t="shared" si="1382"/>
        <v>0</v>
      </c>
    </row>
    <row r="1654" spans="1:22" ht="15" x14ac:dyDescent="0.25">
      <c r="B1654" s="77" t="s">
        <v>1604</v>
      </c>
      <c r="C1654" s="77" t="s">
        <v>294</v>
      </c>
      <c r="D1654" s="79">
        <v>50.79</v>
      </c>
      <c r="E1654" s="79">
        <v>0</v>
      </c>
      <c r="F1654" s="79">
        <v>0</v>
      </c>
      <c r="G1654" s="79">
        <v>0</v>
      </c>
      <c r="H1654" s="79">
        <v>0</v>
      </c>
      <c r="I1654" s="248">
        <v>0</v>
      </c>
      <c r="J1654" s="248">
        <v>600</v>
      </c>
      <c r="K1654" s="96"/>
      <c r="L1654" s="97">
        <v>0</v>
      </c>
      <c r="M1654" s="97">
        <v>0</v>
      </c>
      <c r="N1654" s="97">
        <v>0</v>
      </c>
      <c r="O1654" s="97">
        <f t="shared" si="1426"/>
        <v>0</v>
      </c>
      <c r="P1654" s="97">
        <f t="shared" si="1426"/>
        <v>0</v>
      </c>
      <c r="R1654" s="248">
        <f t="shared" si="1427"/>
        <v>600</v>
      </c>
      <c r="S1654" s="248">
        <f t="shared" si="1379"/>
        <v>600</v>
      </c>
      <c r="T1654" s="248">
        <f t="shared" si="1380"/>
        <v>600</v>
      </c>
      <c r="U1654" s="248">
        <f t="shared" si="1381"/>
        <v>600</v>
      </c>
      <c r="V1654" s="248">
        <f t="shared" si="1382"/>
        <v>600</v>
      </c>
    </row>
    <row r="1655" spans="1:22" ht="15" x14ac:dyDescent="0.25">
      <c r="B1655" s="77" t="s">
        <v>1606</v>
      </c>
      <c r="C1655" s="77" t="s">
        <v>298</v>
      </c>
      <c r="D1655" s="79">
        <v>299.17</v>
      </c>
      <c r="E1655" s="79">
        <v>435</v>
      </c>
      <c r="F1655" s="79">
        <v>2320.83</v>
      </c>
      <c r="G1655" s="79">
        <v>2865</v>
      </c>
      <c r="H1655" s="79">
        <v>2870</v>
      </c>
      <c r="I1655" s="248">
        <v>222</v>
      </c>
      <c r="J1655" s="248">
        <v>750</v>
      </c>
      <c r="L1655" s="97">
        <v>0.02</v>
      </c>
      <c r="M1655" s="97">
        <f t="shared" ref="M1655:P1655" si="1428">L1655</f>
        <v>0.02</v>
      </c>
      <c r="N1655" s="97">
        <f t="shared" si="1428"/>
        <v>0.02</v>
      </c>
      <c r="O1655" s="97">
        <f t="shared" si="1428"/>
        <v>0.02</v>
      </c>
      <c r="P1655" s="97">
        <f t="shared" si="1428"/>
        <v>0.02</v>
      </c>
      <c r="R1655" s="248">
        <f t="shared" si="1427"/>
        <v>765</v>
      </c>
      <c r="S1655" s="248">
        <f t="shared" si="1379"/>
        <v>780.30000000000007</v>
      </c>
      <c r="T1655" s="248">
        <f t="shared" si="1380"/>
        <v>795.90600000000006</v>
      </c>
      <c r="U1655" s="248">
        <f t="shared" si="1381"/>
        <v>811.82412000000011</v>
      </c>
      <c r="V1655" s="248">
        <f t="shared" si="1382"/>
        <v>828.06060240000011</v>
      </c>
    </row>
    <row r="1656" spans="1:22" ht="15" x14ac:dyDescent="0.25">
      <c r="B1656" s="77" t="s">
        <v>1607</v>
      </c>
      <c r="C1656" s="77" t="s">
        <v>300</v>
      </c>
      <c r="D1656" s="79">
        <v>11935.4</v>
      </c>
      <c r="E1656" s="79">
        <v>3914.28</v>
      </c>
      <c r="F1656" s="79">
        <v>8312.6299999999992</v>
      </c>
      <c r="G1656" s="79">
        <v>9512.89</v>
      </c>
      <c r="H1656" s="79">
        <v>9000</v>
      </c>
      <c r="I1656" s="248">
        <v>11062</v>
      </c>
      <c r="J1656" s="248">
        <v>6000</v>
      </c>
      <c r="K1656" s="96"/>
      <c r="L1656" s="97">
        <v>0.01</v>
      </c>
      <c r="M1656" s="97">
        <f t="shared" ref="M1656:P1656" si="1429">L1656</f>
        <v>0.01</v>
      </c>
      <c r="N1656" s="97">
        <f t="shared" si="1429"/>
        <v>0.01</v>
      </c>
      <c r="O1656" s="97">
        <f t="shared" si="1429"/>
        <v>0.01</v>
      </c>
      <c r="P1656" s="97">
        <f t="shared" si="1429"/>
        <v>0.01</v>
      </c>
      <c r="R1656" s="248">
        <f t="shared" si="1427"/>
        <v>6060</v>
      </c>
      <c r="S1656" s="248">
        <f t="shared" si="1379"/>
        <v>6120.6</v>
      </c>
      <c r="T1656" s="248">
        <f t="shared" si="1380"/>
        <v>6181.8060000000005</v>
      </c>
      <c r="U1656" s="248">
        <f t="shared" si="1381"/>
        <v>6243.624060000001</v>
      </c>
      <c r="V1656" s="248">
        <f t="shared" si="1382"/>
        <v>6306.060300600001</v>
      </c>
    </row>
    <row r="1657" spans="1:22" ht="25.5" x14ac:dyDescent="0.25">
      <c r="B1657" s="77" t="s">
        <v>1608</v>
      </c>
      <c r="C1657" s="77" t="s">
        <v>302</v>
      </c>
      <c r="D1657" s="79">
        <v>323.74</v>
      </c>
      <c r="E1657" s="79">
        <v>894.32</v>
      </c>
      <c r="F1657" s="79">
        <v>456.78</v>
      </c>
      <c r="G1657" s="79">
        <v>364.72</v>
      </c>
      <c r="H1657" s="79">
        <v>670</v>
      </c>
      <c r="I1657" s="248">
        <v>352</v>
      </c>
      <c r="J1657" s="248">
        <v>542</v>
      </c>
      <c r="K1657" s="96"/>
      <c r="L1657" s="97">
        <v>0.01</v>
      </c>
      <c r="M1657" s="97">
        <f t="shared" ref="M1657:P1657" si="1430">L1657</f>
        <v>0.01</v>
      </c>
      <c r="N1657" s="97">
        <f t="shared" si="1430"/>
        <v>0.01</v>
      </c>
      <c r="O1657" s="97">
        <f t="shared" si="1430"/>
        <v>0.01</v>
      </c>
      <c r="P1657" s="97">
        <f t="shared" si="1430"/>
        <v>0.01</v>
      </c>
      <c r="R1657" s="248">
        <f t="shared" si="1427"/>
        <v>547.41999999999996</v>
      </c>
      <c r="S1657" s="248">
        <f t="shared" si="1379"/>
        <v>552.89419999999996</v>
      </c>
      <c r="T1657" s="248">
        <f t="shared" si="1380"/>
        <v>558.42314199999998</v>
      </c>
      <c r="U1657" s="248">
        <f t="shared" si="1381"/>
        <v>564.00737342000002</v>
      </c>
      <c r="V1657" s="248">
        <f t="shared" si="1382"/>
        <v>569.64744715419999</v>
      </c>
    </row>
    <row r="1658" spans="1:22" ht="25.5" x14ac:dyDescent="0.25">
      <c r="B1658" s="77" t="s">
        <v>1609</v>
      </c>
      <c r="C1658" s="77" t="s">
        <v>304</v>
      </c>
      <c r="D1658" s="79">
        <v>1371.71</v>
      </c>
      <c r="E1658" s="79">
        <v>1011.47</v>
      </c>
      <c r="F1658" s="79">
        <v>1474.89</v>
      </c>
      <c r="G1658" s="79">
        <v>1491.95</v>
      </c>
      <c r="H1658" s="79">
        <v>2090</v>
      </c>
      <c r="I1658" s="248">
        <v>1877</v>
      </c>
      <c r="J1658" s="248">
        <v>1652</v>
      </c>
      <c r="K1658" s="96"/>
      <c r="L1658" s="97">
        <v>0.01</v>
      </c>
      <c r="M1658" s="97">
        <f t="shared" ref="M1658:P1658" si="1431">L1658</f>
        <v>0.01</v>
      </c>
      <c r="N1658" s="97">
        <f t="shared" si="1431"/>
        <v>0.01</v>
      </c>
      <c r="O1658" s="97">
        <f t="shared" si="1431"/>
        <v>0.01</v>
      </c>
      <c r="P1658" s="97">
        <f t="shared" si="1431"/>
        <v>0.01</v>
      </c>
      <c r="R1658" s="248">
        <f t="shared" si="1427"/>
        <v>1668.52</v>
      </c>
      <c r="S1658" s="248">
        <f t="shared" si="1379"/>
        <v>1685.2052000000001</v>
      </c>
      <c r="T1658" s="248">
        <f t="shared" si="1380"/>
        <v>1702.0572520000001</v>
      </c>
      <c r="U1658" s="248">
        <f t="shared" si="1381"/>
        <v>1719.0778245200001</v>
      </c>
      <c r="V1658" s="248">
        <f t="shared" si="1382"/>
        <v>1736.2686027652001</v>
      </c>
    </row>
    <row r="1659" spans="1:22" ht="25.5" x14ac:dyDescent="0.25">
      <c r="B1659" s="77" t="s">
        <v>1610</v>
      </c>
      <c r="C1659" s="77" t="s">
        <v>306</v>
      </c>
      <c r="D1659" s="79">
        <v>30527.200000000001</v>
      </c>
      <c r="E1659" s="79">
        <v>32107.51</v>
      </c>
      <c r="F1659" s="79">
        <v>40226.04</v>
      </c>
      <c r="G1659" s="79">
        <v>38943.75</v>
      </c>
      <c r="H1659" s="79">
        <v>48790</v>
      </c>
      <c r="I1659" s="248">
        <v>36874</v>
      </c>
      <c r="J1659" s="248">
        <v>24765</v>
      </c>
      <c r="K1659" s="96"/>
      <c r="L1659" s="97">
        <v>0.05</v>
      </c>
      <c r="M1659" s="97">
        <f t="shared" ref="M1659:P1659" si="1432">L1659</f>
        <v>0.05</v>
      </c>
      <c r="N1659" s="97">
        <f t="shared" si="1432"/>
        <v>0.05</v>
      </c>
      <c r="O1659" s="97">
        <f t="shared" si="1432"/>
        <v>0.05</v>
      </c>
      <c r="P1659" s="97">
        <f t="shared" si="1432"/>
        <v>0.05</v>
      </c>
      <c r="R1659" s="248">
        <f t="shared" si="1427"/>
        <v>26003.25</v>
      </c>
      <c r="S1659" s="248">
        <f t="shared" si="1379"/>
        <v>27303.412500000002</v>
      </c>
      <c r="T1659" s="248">
        <f t="shared" si="1380"/>
        <v>28668.583125000005</v>
      </c>
      <c r="U1659" s="248">
        <f t="shared" si="1381"/>
        <v>30102.012281250005</v>
      </c>
      <c r="V1659" s="248">
        <f t="shared" si="1382"/>
        <v>31607.112895312508</v>
      </c>
    </row>
    <row r="1660" spans="1:22" ht="25.5" x14ac:dyDescent="0.25">
      <c r="B1660" s="77" t="s">
        <v>1789</v>
      </c>
      <c r="C1660" s="77" t="s">
        <v>1865</v>
      </c>
      <c r="D1660" s="79">
        <v>2166.6799999999998</v>
      </c>
      <c r="E1660" s="79">
        <v>934.52</v>
      </c>
      <c r="F1660" s="79">
        <v>4341.07</v>
      </c>
      <c r="G1660" s="79">
        <v>500</v>
      </c>
      <c r="H1660" s="79">
        <v>2250</v>
      </c>
      <c r="I1660" s="248">
        <v>1250</v>
      </c>
      <c r="J1660" s="248">
        <v>3500</v>
      </c>
      <c r="L1660" s="97">
        <v>0</v>
      </c>
      <c r="M1660" s="97">
        <f t="shared" ref="M1660:P1660" si="1433">L1660</f>
        <v>0</v>
      </c>
      <c r="N1660" s="97">
        <f t="shared" si="1433"/>
        <v>0</v>
      </c>
      <c r="O1660" s="97">
        <f t="shared" si="1433"/>
        <v>0</v>
      </c>
      <c r="P1660" s="97">
        <f t="shared" si="1433"/>
        <v>0</v>
      </c>
      <c r="R1660" s="248">
        <f t="shared" si="1427"/>
        <v>3500</v>
      </c>
      <c r="S1660" s="248">
        <f t="shared" si="1379"/>
        <v>3500</v>
      </c>
      <c r="T1660" s="248">
        <f t="shared" si="1380"/>
        <v>3500</v>
      </c>
      <c r="U1660" s="248">
        <f t="shared" si="1381"/>
        <v>3500</v>
      </c>
      <c r="V1660" s="248">
        <f t="shared" si="1382"/>
        <v>3500</v>
      </c>
    </row>
    <row r="1661" spans="1:22" ht="25.5" x14ac:dyDescent="0.25">
      <c r="B1661" s="77" t="s">
        <v>1611</v>
      </c>
      <c r="C1661" s="77" t="s">
        <v>308</v>
      </c>
      <c r="D1661" s="79">
        <v>1465</v>
      </c>
      <c r="E1661" s="79">
        <v>1286.04</v>
      </c>
      <c r="F1661" s="79">
        <v>1442.51</v>
      </c>
      <c r="G1661" s="79">
        <v>1086.68</v>
      </c>
      <c r="H1661" s="79">
        <v>680</v>
      </c>
      <c r="I1661" s="248">
        <v>300</v>
      </c>
      <c r="J1661" s="248">
        <v>0</v>
      </c>
      <c r="K1661" s="96"/>
      <c r="L1661" s="97">
        <v>0.01</v>
      </c>
      <c r="M1661" s="97">
        <f t="shared" ref="M1661:P1661" si="1434">L1661</f>
        <v>0.01</v>
      </c>
      <c r="N1661" s="97">
        <f t="shared" si="1434"/>
        <v>0.01</v>
      </c>
      <c r="O1661" s="97">
        <f t="shared" si="1434"/>
        <v>0.01</v>
      </c>
      <c r="P1661" s="97">
        <f t="shared" si="1434"/>
        <v>0.01</v>
      </c>
      <c r="R1661" s="248">
        <f t="shared" si="1427"/>
        <v>0</v>
      </c>
      <c r="S1661" s="248">
        <f t="shared" si="1379"/>
        <v>0</v>
      </c>
      <c r="T1661" s="248">
        <f t="shared" si="1380"/>
        <v>0</v>
      </c>
      <c r="U1661" s="248">
        <f t="shared" si="1381"/>
        <v>0</v>
      </c>
      <c r="V1661" s="248">
        <f t="shared" si="1382"/>
        <v>0</v>
      </c>
    </row>
    <row r="1662" spans="1:22" ht="15" x14ac:dyDescent="0.25">
      <c r="B1662" s="77" t="s">
        <v>1612</v>
      </c>
      <c r="C1662" s="77" t="s">
        <v>1897</v>
      </c>
      <c r="D1662" s="79">
        <v>0</v>
      </c>
      <c r="E1662" s="79">
        <v>-1312.3</v>
      </c>
      <c r="F1662" s="79">
        <v>10</v>
      </c>
      <c r="G1662" s="79">
        <v>0</v>
      </c>
      <c r="H1662" s="79">
        <v>0</v>
      </c>
      <c r="I1662" s="248"/>
      <c r="J1662" s="248"/>
      <c r="K1662" s="96"/>
      <c r="L1662" s="97">
        <v>0.01</v>
      </c>
      <c r="M1662" s="97">
        <f t="shared" ref="M1662:P1662" si="1435">L1662</f>
        <v>0.01</v>
      </c>
      <c r="N1662" s="97">
        <f t="shared" si="1435"/>
        <v>0.01</v>
      </c>
      <c r="O1662" s="97">
        <f t="shared" si="1435"/>
        <v>0.01</v>
      </c>
      <c r="P1662" s="97">
        <f t="shared" si="1435"/>
        <v>0.01</v>
      </c>
      <c r="R1662" s="248">
        <f t="shared" si="1427"/>
        <v>0</v>
      </c>
      <c r="S1662" s="248">
        <f t="shared" si="1379"/>
        <v>0</v>
      </c>
      <c r="T1662" s="248">
        <f t="shared" si="1380"/>
        <v>0</v>
      </c>
      <c r="U1662" s="248">
        <f t="shared" si="1381"/>
        <v>0</v>
      </c>
      <c r="V1662" s="248">
        <f t="shared" si="1382"/>
        <v>0</v>
      </c>
    </row>
    <row r="1663" spans="1:22" ht="15" x14ac:dyDescent="0.25">
      <c r="B1663" s="77" t="s">
        <v>1613</v>
      </c>
      <c r="C1663" s="77" t="s">
        <v>1899</v>
      </c>
      <c r="D1663" s="79">
        <v>24951.02</v>
      </c>
      <c r="E1663" s="79">
        <v>20889.54</v>
      </c>
      <c r="F1663" s="79">
        <v>35944.1</v>
      </c>
      <c r="G1663" s="79">
        <v>40724</v>
      </c>
      <c r="H1663" s="79">
        <v>45360</v>
      </c>
      <c r="I1663" s="248">
        <v>44862</v>
      </c>
      <c r="J1663" s="248">
        <v>43877</v>
      </c>
      <c r="L1663" s="97">
        <v>0.05</v>
      </c>
      <c r="M1663" s="97">
        <f t="shared" ref="M1663:P1663" si="1436">L1663</f>
        <v>0.05</v>
      </c>
      <c r="N1663" s="97">
        <f t="shared" si="1436"/>
        <v>0.05</v>
      </c>
      <c r="O1663" s="97">
        <f t="shared" si="1436"/>
        <v>0.05</v>
      </c>
      <c r="P1663" s="97">
        <f t="shared" si="1436"/>
        <v>0.05</v>
      </c>
      <c r="R1663" s="248">
        <f t="shared" si="1427"/>
        <v>46070.85</v>
      </c>
      <c r="S1663" s="248">
        <f t="shared" si="1379"/>
        <v>48374.392500000002</v>
      </c>
      <c r="T1663" s="248">
        <f t="shared" si="1380"/>
        <v>50793.112125000007</v>
      </c>
      <c r="U1663" s="248">
        <f t="shared" si="1381"/>
        <v>53332.767731250009</v>
      </c>
      <c r="V1663" s="248">
        <f t="shared" si="1382"/>
        <v>55999.406117812512</v>
      </c>
    </row>
    <row r="1664" spans="1:22" ht="15" x14ac:dyDescent="0.25">
      <c r="B1664" s="77" t="s">
        <v>1614</v>
      </c>
      <c r="C1664" s="77" t="s">
        <v>312</v>
      </c>
      <c r="D1664" s="79">
        <v>918</v>
      </c>
      <c r="E1664" s="79">
        <v>432</v>
      </c>
      <c r="F1664" s="79">
        <v>467</v>
      </c>
      <c r="G1664" s="79">
        <v>459</v>
      </c>
      <c r="H1664" s="79">
        <v>0</v>
      </c>
      <c r="I1664" s="248"/>
      <c r="J1664" s="248"/>
      <c r="K1664" s="96"/>
      <c r="L1664" s="97">
        <v>0.01</v>
      </c>
      <c r="M1664" s="97">
        <f t="shared" ref="M1664:P1664" si="1437">L1664</f>
        <v>0.01</v>
      </c>
      <c r="N1664" s="97">
        <f t="shared" si="1437"/>
        <v>0.01</v>
      </c>
      <c r="O1664" s="97">
        <f t="shared" si="1437"/>
        <v>0.01</v>
      </c>
      <c r="P1664" s="97">
        <f t="shared" si="1437"/>
        <v>0.01</v>
      </c>
      <c r="R1664" s="248">
        <f t="shared" si="1427"/>
        <v>0</v>
      </c>
      <c r="S1664" s="248">
        <f t="shared" si="1379"/>
        <v>0</v>
      </c>
      <c r="T1664" s="248">
        <f t="shared" si="1380"/>
        <v>0</v>
      </c>
      <c r="U1664" s="248">
        <f t="shared" si="1381"/>
        <v>0</v>
      </c>
      <c r="V1664" s="248">
        <f t="shared" si="1382"/>
        <v>0</v>
      </c>
    </row>
    <row r="1665" spans="1:22" ht="15" x14ac:dyDescent="0.25">
      <c r="B1665" s="77" t="s">
        <v>1615</v>
      </c>
      <c r="C1665" s="77" t="s">
        <v>314</v>
      </c>
      <c r="D1665" s="79">
        <v>7543.69</v>
      </c>
      <c r="E1665" s="79">
        <v>3194.44</v>
      </c>
      <c r="F1665" s="79">
        <v>2917.67</v>
      </c>
      <c r="G1665" s="79">
        <v>1748.4</v>
      </c>
      <c r="H1665" s="79">
        <v>2260</v>
      </c>
      <c r="I1665" s="248">
        <v>2509</v>
      </c>
      <c r="J1665" s="248">
        <v>2452</v>
      </c>
      <c r="K1665" s="96"/>
      <c r="L1665" s="97">
        <v>0.01</v>
      </c>
      <c r="M1665" s="97">
        <f t="shared" ref="M1665:P1665" si="1438">L1665</f>
        <v>0.01</v>
      </c>
      <c r="N1665" s="97">
        <f t="shared" si="1438"/>
        <v>0.01</v>
      </c>
      <c r="O1665" s="97">
        <f t="shared" si="1438"/>
        <v>0.01</v>
      </c>
      <c r="P1665" s="97">
        <f t="shared" si="1438"/>
        <v>0.01</v>
      </c>
      <c r="R1665" s="248">
        <f t="shared" si="1427"/>
        <v>2476.52</v>
      </c>
      <c r="S1665" s="248">
        <f t="shared" si="1379"/>
        <v>2501.2851999999998</v>
      </c>
      <c r="T1665" s="248">
        <f t="shared" si="1380"/>
        <v>2526.2980519999996</v>
      </c>
      <c r="U1665" s="248">
        <f t="shared" si="1381"/>
        <v>2551.5610325199996</v>
      </c>
      <c r="V1665" s="248">
        <f t="shared" si="1382"/>
        <v>2577.0766428451998</v>
      </c>
    </row>
    <row r="1666" spans="1:22" ht="15" x14ac:dyDescent="0.25">
      <c r="B1666" s="77" t="s">
        <v>1616</v>
      </c>
      <c r="C1666" s="77" t="s">
        <v>316</v>
      </c>
      <c r="D1666" s="79">
        <v>339.29</v>
      </c>
      <c r="E1666" s="79">
        <v>1096.79</v>
      </c>
      <c r="F1666" s="79">
        <v>1565.23</v>
      </c>
      <c r="G1666" s="79">
        <v>1000.49</v>
      </c>
      <c r="H1666" s="79">
        <v>940</v>
      </c>
      <c r="I1666" s="248">
        <v>39</v>
      </c>
      <c r="J1666" s="248">
        <v>576</v>
      </c>
      <c r="K1666" s="96"/>
      <c r="L1666" s="97">
        <v>0.01</v>
      </c>
      <c r="M1666" s="97">
        <f t="shared" ref="M1666:P1666" si="1439">L1666</f>
        <v>0.01</v>
      </c>
      <c r="N1666" s="97">
        <f t="shared" si="1439"/>
        <v>0.01</v>
      </c>
      <c r="O1666" s="97">
        <f t="shared" si="1439"/>
        <v>0.01</v>
      </c>
      <c r="P1666" s="97">
        <f t="shared" si="1439"/>
        <v>0.01</v>
      </c>
      <c r="R1666" s="248">
        <f t="shared" si="1427"/>
        <v>581.76</v>
      </c>
      <c r="S1666" s="248">
        <f t="shared" si="1379"/>
        <v>587.57759999999996</v>
      </c>
      <c r="T1666" s="248">
        <f t="shared" si="1380"/>
        <v>593.45337599999993</v>
      </c>
      <c r="U1666" s="248">
        <f t="shared" si="1381"/>
        <v>599.38790975999996</v>
      </c>
      <c r="V1666" s="248">
        <f t="shared" si="1382"/>
        <v>605.38178885759999</v>
      </c>
    </row>
    <row r="1667" spans="1:22" ht="15" x14ac:dyDescent="0.25">
      <c r="B1667" s="77" t="s">
        <v>1617</v>
      </c>
      <c r="C1667" s="77" t="s">
        <v>2026</v>
      </c>
      <c r="D1667" s="79">
        <v>6821.78</v>
      </c>
      <c r="E1667" s="79">
        <v>3928.07</v>
      </c>
      <c r="F1667" s="79">
        <v>4019.08</v>
      </c>
      <c r="G1667" s="79">
        <v>4083.42</v>
      </c>
      <c r="H1667" s="79">
        <v>3780</v>
      </c>
      <c r="I1667" s="248">
        <v>3171</v>
      </c>
      <c r="J1667" s="248">
        <v>3718</v>
      </c>
      <c r="K1667" s="96"/>
      <c r="L1667" s="97">
        <v>0.01</v>
      </c>
      <c r="M1667" s="97">
        <f t="shared" ref="M1667:P1667" si="1440">L1667</f>
        <v>0.01</v>
      </c>
      <c r="N1667" s="97">
        <f t="shared" si="1440"/>
        <v>0.01</v>
      </c>
      <c r="O1667" s="97">
        <f t="shared" si="1440"/>
        <v>0.01</v>
      </c>
      <c r="P1667" s="97">
        <f t="shared" si="1440"/>
        <v>0.01</v>
      </c>
      <c r="R1667" s="248">
        <f t="shared" si="1427"/>
        <v>3755.18</v>
      </c>
      <c r="S1667" s="248">
        <f t="shared" si="1379"/>
        <v>3792.7318</v>
      </c>
      <c r="T1667" s="248">
        <f t="shared" si="1380"/>
        <v>3830.659118</v>
      </c>
      <c r="U1667" s="248">
        <f t="shared" si="1381"/>
        <v>3868.96570918</v>
      </c>
      <c r="V1667" s="248">
        <f t="shared" si="1382"/>
        <v>3907.6553662718002</v>
      </c>
    </row>
    <row r="1668" spans="1:22" ht="15" x14ac:dyDescent="0.25">
      <c r="B1668" s="77" t="s">
        <v>1618</v>
      </c>
      <c r="C1668" s="77" t="s">
        <v>321</v>
      </c>
      <c r="D1668" s="79">
        <v>412.99</v>
      </c>
      <c r="E1668" s="79">
        <v>431.22</v>
      </c>
      <c r="F1668" s="79">
        <v>532.54</v>
      </c>
      <c r="G1668" s="79">
        <v>433.16</v>
      </c>
      <c r="H1668" s="79">
        <v>470</v>
      </c>
      <c r="I1668" s="248">
        <v>426</v>
      </c>
      <c r="J1668" s="248">
        <v>451</v>
      </c>
      <c r="L1668" s="97">
        <v>0.01</v>
      </c>
      <c r="M1668" s="97">
        <f t="shared" ref="M1668:P1668" si="1441">L1668</f>
        <v>0.01</v>
      </c>
      <c r="N1668" s="97">
        <f t="shared" si="1441"/>
        <v>0.01</v>
      </c>
      <c r="O1668" s="97">
        <f t="shared" si="1441"/>
        <v>0.01</v>
      </c>
      <c r="P1668" s="97">
        <f t="shared" si="1441"/>
        <v>0.01</v>
      </c>
      <c r="R1668" s="248">
        <f t="shared" si="1427"/>
        <v>455.51</v>
      </c>
      <c r="S1668" s="248">
        <f t="shared" si="1379"/>
        <v>460.06509999999997</v>
      </c>
      <c r="T1668" s="248">
        <f t="shared" si="1380"/>
        <v>464.665751</v>
      </c>
      <c r="U1668" s="248">
        <f t="shared" si="1381"/>
        <v>469.31240851000001</v>
      </c>
      <c r="V1668" s="248">
        <f t="shared" si="1382"/>
        <v>474.00553259510002</v>
      </c>
    </row>
    <row r="1669" spans="1:22" ht="15" x14ac:dyDescent="0.25">
      <c r="B1669" s="77" t="s">
        <v>1619</v>
      </c>
      <c r="C1669" s="77" t="s">
        <v>323</v>
      </c>
      <c r="D1669" s="79">
        <v>697.45</v>
      </c>
      <c r="E1669" s="79">
        <v>171.6</v>
      </c>
      <c r="F1669" s="79">
        <v>200.55</v>
      </c>
      <c r="G1669" s="79">
        <v>113.7</v>
      </c>
      <c r="H1669" s="79">
        <v>0</v>
      </c>
      <c r="I1669" s="248">
        <v>143</v>
      </c>
      <c r="J1669" s="248">
        <v>0</v>
      </c>
      <c r="L1669" s="97">
        <v>0.01</v>
      </c>
      <c r="M1669" s="97">
        <f t="shared" ref="M1669:P1669" si="1442">L1669</f>
        <v>0.01</v>
      </c>
      <c r="N1669" s="97">
        <f t="shared" si="1442"/>
        <v>0.01</v>
      </c>
      <c r="O1669" s="97">
        <f t="shared" si="1442"/>
        <v>0.01</v>
      </c>
      <c r="P1669" s="97">
        <f t="shared" si="1442"/>
        <v>0.01</v>
      </c>
      <c r="R1669" s="248">
        <f t="shared" si="1427"/>
        <v>0</v>
      </c>
      <c r="S1669" s="248">
        <f t="shared" si="1379"/>
        <v>0</v>
      </c>
      <c r="T1669" s="248">
        <f t="shared" si="1380"/>
        <v>0</v>
      </c>
      <c r="U1669" s="248">
        <f t="shared" si="1381"/>
        <v>0</v>
      </c>
      <c r="V1669" s="248">
        <f t="shared" si="1382"/>
        <v>0</v>
      </c>
    </row>
    <row r="1670" spans="1:22" ht="15" x14ac:dyDescent="0.25">
      <c r="B1670" s="77" t="s">
        <v>1620</v>
      </c>
      <c r="C1670" s="77" t="s">
        <v>325</v>
      </c>
      <c r="D1670" s="79">
        <v>1000</v>
      </c>
      <c r="E1670" s="79">
        <v>0</v>
      </c>
      <c r="F1670" s="79">
        <v>1750</v>
      </c>
      <c r="G1670" s="79">
        <v>3500</v>
      </c>
      <c r="H1670" s="79">
        <v>2750</v>
      </c>
      <c r="I1670" s="248">
        <v>3500</v>
      </c>
      <c r="J1670" s="248">
        <v>1000</v>
      </c>
      <c r="K1670" s="96"/>
      <c r="L1670" s="97">
        <v>0.01</v>
      </c>
      <c r="M1670" s="97">
        <f t="shared" ref="M1670:P1670" si="1443">L1670</f>
        <v>0.01</v>
      </c>
      <c r="N1670" s="97">
        <f t="shared" si="1443"/>
        <v>0.01</v>
      </c>
      <c r="O1670" s="97">
        <f t="shared" si="1443"/>
        <v>0.01</v>
      </c>
      <c r="P1670" s="97">
        <f t="shared" si="1443"/>
        <v>0.01</v>
      </c>
      <c r="R1670" s="248">
        <f t="shared" si="1427"/>
        <v>1010</v>
      </c>
      <c r="S1670" s="248">
        <f t="shared" si="1379"/>
        <v>1020.1</v>
      </c>
      <c r="T1670" s="248">
        <f t="shared" si="1380"/>
        <v>1030.3009999999999</v>
      </c>
      <c r="U1670" s="248">
        <f t="shared" si="1381"/>
        <v>1040.60401</v>
      </c>
      <c r="V1670" s="248">
        <f t="shared" si="1382"/>
        <v>1051.0100500999999</v>
      </c>
    </row>
    <row r="1671" spans="1:22" ht="15" x14ac:dyDescent="0.25">
      <c r="B1671" s="77" t="s">
        <v>2059</v>
      </c>
      <c r="C1671" s="77" t="s">
        <v>327</v>
      </c>
      <c r="D1671" s="79">
        <v>0</v>
      </c>
      <c r="E1671" s="79">
        <v>0</v>
      </c>
      <c r="F1671" s="79">
        <v>109.61</v>
      </c>
      <c r="G1671" s="79">
        <v>230.52</v>
      </c>
      <c r="H1671" s="79">
        <v>240</v>
      </c>
      <c r="I1671" s="248">
        <v>158</v>
      </c>
      <c r="J1671" s="248">
        <v>240</v>
      </c>
      <c r="K1671" s="96"/>
      <c r="L1671" s="97">
        <v>0.01</v>
      </c>
      <c r="M1671" s="97">
        <f t="shared" ref="M1671:P1671" si="1444">L1671</f>
        <v>0.01</v>
      </c>
      <c r="N1671" s="97">
        <f t="shared" si="1444"/>
        <v>0.01</v>
      </c>
      <c r="O1671" s="97">
        <f t="shared" si="1444"/>
        <v>0.01</v>
      </c>
      <c r="P1671" s="97">
        <f t="shared" si="1444"/>
        <v>0.01</v>
      </c>
      <c r="R1671" s="248">
        <f t="shared" si="1427"/>
        <v>242.4</v>
      </c>
      <c r="S1671" s="248">
        <f t="shared" si="1379"/>
        <v>244.82400000000001</v>
      </c>
      <c r="T1671" s="248">
        <f t="shared" si="1380"/>
        <v>247.27224000000001</v>
      </c>
      <c r="U1671" s="248">
        <f t="shared" si="1381"/>
        <v>249.74496240000002</v>
      </c>
      <c r="V1671" s="248">
        <f t="shared" si="1382"/>
        <v>252.24241202400003</v>
      </c>
    </row>
    <row r="1672" spans="1:22" x14ac:dyDescent="0.2">
      <c r="A1672" s="350" t="s">
        <v>2027</v>
      </c>
      <c r="B1672" s="350"/>
      <c r="C1672" s="350"/>
      <c r="D1672" s="102">
        <f t="shared" ref="D1672:J1672" si="1445">SUM(D1651:D1671)</f>
        <v>556415</v>
      </c>
      <c r="E1672" s="102">
        <f t="shared" si="1445"/>
        <v>307062.77999999991</v>
      </c>
      <c r="F1672" s="102">
        <f t="shared" si="1445"/>
        <v>380359.29</v>
      </c>
      <c r="G1672" s="102">
        <f t="shared" si="1445"/>
        <v>376702.18</v>
      </c>
      <c r="H1672" s="102">
        <f t="shared" si="1445"/>
        <v>426740</v>
      </c>
      <c r="I1672" s="102">
        <f t="shared" si="1445"/>
        <v>352732</v>
      </c>
      <c r="J1672" s="102">
        <f t="shared" si="1445"/>
        <v>341281</v>
      </c>
      <c r="K1672" s="96"/>
      <c r="L1672" s="97"/>
      <c r="M1672" s="97"/>
      <c r="N1672" s="97"/>
      <c r="O1672" s="97"/>
      <c r="P1672" s="97"/>
      <c r="R1672" s="102">
        <f t="shared" ref="R1672:V1672" si="1446">SUM(R1651:R1671)</f>
        <v>352429.15</v>
      </c>
      <c r="S1672" s="102">
        <f t="shared" si="1446"/>
        <v>363976.91029999999</v>
      </c>
      <c r="T1672" s="102">
        <f t="shared" si="1446"/>
        <v>375939.66504699999</v>
      </c>
      <c r="U1672" s="102">
        <f t="shared" si="1446"/>
        <v>388333.43112479005</v>
      </c>
      <c r="V1672" s="102">
        <f t="shared" si="1446"/>
        <v>401174.88571177743</v>
      </c>
    </row>
    <row r="1673" spans="1:22" ht="15" x14ac:dyDescent="0.25">
      <c r="A1673" s="348" t="s">
        <v>2020</v>
      </c>
      <c r="B1673" s="348"/>
      <c r="C1673" s="348"/>
      <c r="I1673" s="248"/>
      <c r="J1673" s="248"/>
      <c r="K1673" s="96"/>
      <c r="L1673" s="97"/>
      <c r="M1673" s="97"/>
      <c r="N1673" s="97"/>
      <c r="O1673" s="97"/>
      <c r="P1673" s="97"/>
      <c r="R1673" s="248"/>
      <c r="S1673" s="248"/>
      <c r="T1673" s="248"/>
      <c r="U1673" s="248"/>
      <c r="V1673" s="248"/>
    </row>
    <row r="1674" spans="1:22" ht="15" x14ac:dyDescent="0.25">
      <c r="B1674" s="77" t="s">
        <v>1621</v>
      </c>
      <c r="C1674" s="77" t="s">
        <v>262</v>
      </c>
      <c r="D1674" s="79">
        <v>3831.99</v>
      </c>
      <c r="E1674" s="79">
        <v>1350.65</v>
      </c>
      <c r="F1674" s="79">
        <v>1131.48</v>
      </c>
      <c r="G1674" s="79">
        <v>1526.09</v>
      </c>
      <c r="H1674" s="79">
        <v>2500</v>
      </c>
      <c r="I1674" s="248">
        <v>2000</v>
      </c>
      <c r="J1674" s="248">
        <v>2000</v>
      </c>
      <c r="K1674" s="96"/>
      <c r="L1674" s="97">
        <v>0.01</v>
      </c>
      <c r="M1674" s="97">
        <f t="shared" ref="M1674:P1674" si="1447">L1674</f>
        <v>0.01</v>
      </c>
      <c r="N1674" s="97">
        <f t="shared" si="1447"/>
        <v>0.01</v>
      </c>
      <c r="O1674" s="97">
        <f t="shared" si="1447"/>
        <v>0.01</v>
      </c>
      <c r="P1674" s="97">
        <f t="shared" si="1447"/>
        <v>0.01</v>
      </c>
      <c r="R1674" s="248">
        <f t="shared" ref="R1674:R1685" si="1448">J1674*(1+L1674)</f>
        <v>2020</v>
      </c>
      <c r="S1674" s="248">
        <f t="shared" si="1379"/>
        <v>2040.2</v>
      </c>
      <c r="T1674" s="248">
        <f t="shared" si="1380"/>
        <v>2060.6019999999999</v>
      </c>
      <c r="U1674" s="248">
        <f t="shared" si="1381"/>
        <v>2081.20802</v>
      </c>
      <c r="V1674" s="248">
        <f t="shared" si="1382"/>
        <v>2102.0201001999999</v>
      </c>
    </row>
    <row r="1675" spans="1:22" ht="15" x14ac:dyDescent="0.25">
      <c r="B1675" s="77" t="s">
        <v>1622</v>
      </c>
      <c r="C1675" s="77" t="s">
        <v>787</v>
      </c>
      <c r="D1675" s="79">
        <v>0</v>
      </c>
      <c r="E1675" s="79">
        <v>0</v>
      </c>
      <c r="F1675" s="79">
        <v>4691.8</v>
      </c>
      <c r="G1675" s="79">
        <v>3459.16</v>
      </c>
      <c r="H1675" s="79">
        <v>2500</v>
      </c>
      <c r="I1675" s="248">
        <v>3500</v>
      </c>
      <c r="J1675" s="248">
        <v>2500</v>
      </c>
      <c r="K1675" s="96"/>
      <c r="L1675" s="97">
        <v>0.01</v>
      </c>
      <c r="M1675" s="97">
        <f t="shared" ref="M1675:P1675" si="1449">L1675</f>
        <v>0.01</v>
      </c>
      <c r="N1675" s="97">
        <f t="shared" si="1449"/>
        <v>0.01</v>
      </c>
      <c r="O1675" s="97">
        <f t="shared" si="1449"/>
        <v>0.01</v>
      </c>
      <c r="P1675" s="97">
        <f t="shared" si="1449"/>
        <v>0.01</v>
      </c>
      <c r="R1675" s="248">
        <f t="shared" si="1448"/>
        <v>2525</v>
      </c>
      <c r="S1675" s="248">
        <f t="shared" ref="S1675:S1737" si="1450">R1675*(1+M1675)</f>
        <v>2550.25</v>
      </c>
      <c r="T1675" s="248">
        <f t="shared" ref="T1675:T1737" si="1451">S1675*(1+N1675)</f>
        <v>2575.7525000000001</v>
      </c>
      <c r="U1675" s="248">
        <f t="shared" ref="U1675:U1737" si="1452">T1675*(1+O1675)</f>
        <v>2601.510025</v>
      </c>
      <c r="V1675" s="248">
        <f t="shared" ref="V1675:V1737" si="1453">U1675*(1+P1675)</f>
        <v>2627.5251252500002</v>
      </c>
    </row>
    <row r="1676" spans="1:22" ht="15" x14ac:dyDescent="0.25">
      <c r="B1676" s="77" t="s">
        <v>1623</v>
      </c>
      <c r="C1676" s="77" t="s">
        <v>420</v>
      </c>
      <c r="D1676" s="79">
        <v>2174.39</v>
      </c>
      <c r="E1676" s="79">
        <v>1248.95</v>
      </c>
      <c r="F1676" s="79">
        <v>2590.19</v>
      </c>
      <c r="G1676" s="79">
        <v>1946.42</v>
      </c>
      <c r="H1676" s="79">
        <v>1500</v>
      </c>
      <c r="I1676" s="248">
        <v>1500</v>
      </c>
      <c r="J1676" s="248">
        <v>1500</v>
      </c>
      <c r="K1676" s="96"/>
      <c r="L1676" s="97">
        <v>0.01</v>
      </c>
      <c r="M1676" s="97">
        <f t="shared" ref="M1676:P1676" si="1454">L1676</f>
        <v>0.01</v>
      </c>
      <c r="N1676" s="97">
        <f t="shared" si="1454"/>
        <v>0.01</v>
      </c>
      <c r="O1676" s="97">
        <f t="shared" si="1454"/>
        <v>0.01</v>
      </c>
      <c r="P1676" s="97">
        <f t="shared" si="1454"/>
        <v>0.01</v>
      </c>
      <c r="R1676" s="248">
        <f t="shared" si="1448"/>
        <v>1515</v>
      </c>
      <c r="S1676" s="248">
        <f t="shared" si="1450"/>
        <v>1530.15</v>
      </c>
      <c r="T1676" s="248">
        <f t="shared" si="1451"/>
        <v>1545.4515000000001</v>
      </c>
      <c r="U1676" s="248">
        <f t="shared" si="1452"/>
        <v>1560.9060150000003</v>
      </c>
      <c r="V1676" s="248">
        <f t="shared" si="1453"/>
        <v>1576.5150751500003</v>
      </c>
    </row>
    <row r="1677" spans="1:22" ht="15" x14ac:dyDescent="0.25">
      <c r="B1677" s="77" t="s">
        <v>1624</v>
      </c>
      <c r="C1677" s="77" t="s">
        <v>422</v>
      </c>
      <c r="D1677" s="79">
        <v>551.29999999999995</v>
      </c>
      <c r="E1677" s="79">
        <v>641.67999999999995</v>
      </c>
      <c r="F1677" s="79">
        <v>678.64</v>
      </c>
      <c r="G1677" s="79">
        <v>1147.3599999999999</v>
      </c>
      <c r="H1677" s="79">
        <v>400</v>
      </c>
      <c r="I1677" s="248">
        <v>1500</v>
      </c>
      <c r="J1677" s="248">
        <v>400</v>
      </c>
      <c r="K1677" s="96"/>
      <c r="L1677" s="97">
        <v>0.02</v>
      </c>
      <c r="M1677" s="97">
        <f t="shared" ref="M1677:P1677" si="1455">L1677</f>
        <v>0.02</v>
      </c>
      <c r="N1677" s="97">
        <f t="shared" si="1455"/>
        <v>0.02</v>
      </c>
      <c r="O1677" s="97">
        <f t="shared" si="1455"/>
        <v>0.02</v>
      </c>
      <c r="P1677" s="97">
        <f t="shared" si="1455"/>
        <v>0.02</v>
      </c>
      <c r="R1677" s="248">
        <f t="shared" si="1448"/>
        <v>408</v>
      </c>
      <c r="S1677" s="248">
        <f t="shared" si="1450"/>
        <v>416.16</v>
      </c>
      <c r="T1677" s="248">
        <f t="shared" si="1451"/>
        <v>424.48320000000001</v>
      </c>
      <c r="U1677" s="248">
        <f t="shared" si="1452"/>
        <v>432.97286400000002</v>
      </c>
      <c r="V1677" s="248">
        <f t="shared" si="1453"/>
        <v>441.63232128000004</v>
      </c>
    </row>
    <row r="1678" spans="1:22" ht="15" x14ac:dyDescent="0.25">
      <c r="B1678" s="77" t="s">
        <v>1625</v>
      </c>
      <c r="C1678" s="77" t="s">
        <v>330</v>
      </c>
      <c r="D1678" s="79">
        <v>11019.4</v>
      </c>
      <c r="E1678" s="79">
        <v>4002.68</v>
      </c>
      <c r="F1678" s="79">
        <v>3373.62</v>
      </c>
      <c r="G1678" s="79">
        <v>1999.41</v>
      </c>
      <c r="H1678" s="79">
        <v>2500</v>
      </c>
      <c r="I1678" s="248">
        <v>5000</v>
      </c>
      <c r="J1678" s="248">
        <v>2500</v>
      </c>
      <c r="K1678" s="96"/>
      <c r="L1678" s="97">
        <v>0.01</v>
      </c>
      <c r="M1678" s="97">
        <f t="shared" ref="M1678:P1678" si="1456">L1678</f>
        <v>0.01</v>
      </c>
      <c r="N1678" s="97">
        <f t="shared" si="1456"/>
        <v>0.01</v>
      </c>
      <c r="O1678" s="97">
        <f t="shared" si="1456"/>
        <v>0.01</v>
      </c>
      <c r="P1678" s="97">
        <f t="shared" si="1456"/>
        <v>0.01</v>
      </c>
      <c r="R1678" s="248">
        <f t="shared" si="1448"/>
        <v>2525</v>
      </c>
      <c r="S1678" s="248">
        <f t="shared" si="1450"/>
        <v>2550.25</v>
      </c>
      <c r="T1678" s="248">
        <f t="shared" si="1451"/>
        <v>2575.7525000000001</v>
      </c>
      <c r="U1678" s="248">
        <f t="shared" si="1452"/>
        <v>2601.510025</v>
      </c>
      <c r="V1678" s="248">
        <f t="shared" si="1453"/>
        <v>2627.5251252500002</v>
      </c>
    </row>
    <row r="1679" spans="1:22" ht="15" x14ac:dyDescent="0.25">
      <c r="B1679" s="77" t="s">
        <v>1626</v>
      </c>
      <c r="C1679" s="77" t="s">
        <v>696</v>
      </c>
      <c r="D1679" s="79">
        <v>1731.86</v>
      </c>
      <c r="E1679" s="79">
        <v>161.88</v>
      </c>
      <c r="F1679" s="79">
        <v>39.96</v>
      </c>
      <c r="G1679" s="79">
        <v>119.58</v>
      </c>
      <c r="H1679" s="79">
        <v>500</v>
      </c>
      <c r="I1679" s="248">
        <v>500</v>
      </c>
      <c r="J1679" s="248">
        <v>500</v>
      </c>
      <c r="K1679" s="96"/>
      <c r="L1679" s="97">
        <v>0.01</v>
      </c>
      <c r="M1679" s="97">
        <f t="shared" ref="M1679:P1679" si="1457">L1679</f>
        <v>0.01</v>
      </c>
      <c r="N1679" s="97">
        <f t="shared" si="1457"/>
        <v>0.01</v>
      </c>
      <c r="O1679" s="97">
        <f t="shared" si="1457"/>
        <v>0.01</v>
      </c>
      <c r="P1679" s="97">
        <f t="shared" si="1457"/>
        <v>0.01</v>
      </c>
      <c r="R1679" s="248">
        <f t="shared" si="1448"/>
        <v>505</v>
      </c>
      <c r="S1679" s="248">
        <f t="shared" si="1450"/>
        <v>510.05</v>
      </c>
      <c r="T1679" s="248">
        <f t="shared" si="1451"/>
        <v>515.15049999999997</v>
      </c>
      <c r="U1679" s="248">
        <f t="shared" si="1452"/>
        <v>520.30200500000001</v>
      </c>
      <c r="V1679" s="248">
        <f t="shared" si="1453"/>
        <v>525.50502504999997</v>
      </c>
    </row>
    <row r="1680" spans="1:22" ht="15" x14ac:dyDescent="0.25">
      <c r="B1680" s="77" t="s">
        <v>1627</v>
      </c>
      <c r="C1680" s="77" t="s">
        <v>264</v>
      </c>
      <c r="D1680" s="79">
        <v>4348.01</v>
      </c>
      <c r="E1680" s="79">
        <v>0</v>
      </c>
      <c r="F1680" s="79">
        <v>836.69</v>
      </c>
      <c r="G1680" s="79">
        <v>1886.21</v>
      </c>
      <c r="H1680" s="79">
        <v>2000</v>
      </c>
      <c r="I1680" s="248">
        <v>2000</v>
      </c>
      <c r="J1680" s="248">
        <v>2000</v>
      </c>
      <c r="K1680" s="96"/>
      <c r="L1680" s="97">
        <v>0.01</v>
      </c>
      <c r="M1680" s="97">
        <f t="shared" ref="M1680:P1680" si="1458">L1680</f>
        <v>0.01</v>
      </c>
      <c r="N1680" s="97">
        <f t="shared" si="1458"/>
        <v>0.01</v>
      </c>
      <c r="O1680" s="97">
        <f t="shared" si="1458"/>
        <v>0.01</v>
      </c>
      <c r="P1680" s="97">
        <f t="shared" si="1458"/>
        <v>0.01</v>
      </c>
      <c r="R1680" s="248">
        <f t="shared" si="1448"/>
        <v>2020</v>
      </c>
      <c r="S1680" s="248">
        <f t="shared" si="1450"/>
        <v>2040.2</v>
      </c>
      <c r="T1680" s="248">
        <f t="shared" si="1451"/>
        <v>2060.6019999999999</v>
      </c>
      <c r="U1680" s="248">
        <f t="shared" si="1452"/>
        <v>2081.20802</v>
      </c>
      <c r="V1680" s="248">
        <f t="shared" si="1453"/>
        <v>2102.0201001999999</v>
      </c>
    </row>
    <row r="1681" spans="1:22" ht="15" x14ac:dyDescent="0.25">
      <c r="B1681" s="77" t="s">
        <v>1628</v>
      </c>
      <c r="C1681" s="77" t="s">
        <v>371</v>
      </c>
      <c r="D1681" s="79">
        <v>30</v>
      </c>
      <c r="E1681" s="79">
        <v>0.5</v>
      </c>
      <c r="F1681" s="79">
        <v>293.3</v>
      </c>
      <c r="G1681" s="79">
        <v>207.02</v>
      </c>
      <c r="H1681" s="79">
        <v>300</v>
      </c>
      <c r="I1681" s="248">
        <v>300</v>
      </c>
      <c r="J1681" s="248">
        <v>300</v>
      </c>
      <c r="K1681" s="96"/>
      <c r="L1681" s="97">
        <v>0.01</v>
      </c>
      <c r="M1681" s="97">
        <f t="shared" ref="M1681:P1681" si="1459">L1681</f>
        <v>0.01</v>
      </c>
      <c r="N1681" s="97">
        <f t="shared" si="1459"/>
        <v>0.01</v>
      </c>
      <c r="O1681" s="97">
        <f t="shared" si="1459"/>
        <v>0.01</v>
      </c>
      <c r="P1681" s="97">
        <f t="shared" si="1459"/>
        <v>0.01</v>
      </c>
      <c r="R1681" s="248">
        <f t="shared" si="1448"/>
        <v>303</v>
      </c>
      <c r="S1681" s="248">
        <f t="shared" si="1450"/>
        <v>306.03000000000003</v>
      </c>
      <c r="T1681" s="248">
        <f t="shared" si="1451"/>
        <v>309.09030000000001</v>
      </c>
      <c r="U1681" s="248">
        <f t="shared" si="1452"/>
        <v>312.18120300000004</v>
      </c>
      <c r="V1681" s="248">
        <f t="shared" si="1453"/>
        <v>315.30301503000004</v>
      </c>
    </row>
    <row r="1682" spans="1:22" ht="15" x14ac:dyDescent="0.25">
      <c r="B1682" s="77" t="s">
        <v>1629</v>
      </c>
      <c r="C1682" s="77" t="s">
        <v>556</v>
      </c>
      <c r="D1682" s="79">
        <v>51.79</v>
      </c>
      <c r="E1682" s="79">
        <v>0</v>
      </c>
      <c r="F1682" s="79">
        <v>52.88</v>
      </c>
      <c r="G1682" s="79">
        <v>947.21</v>
      </c>
      <c r="H1682" s="79">
        <v>1000</v>
      </c>
      <c r="I1682" s="248">
        <v>750</v>
      </c>
      <c r="J1682" s="248">
        <v>1000</v>
      </c>
      <c r="K1682" s="96"/>
      <c r="L1682" s="97">
        <v>0.01</v>
      </c>
      <c r="M1682" s="97">
        <f t="shared" ref="M1682:P1682" si="1460">L1682</f>
        <v>0.01</v>
      </c>
      <c r="N1682" s="97">
        <f t="shared" si="1460"/>
        <v>0.01</v>
      </c>
      <c r="O1682" s="97">
        <f t="shared" si="1460"/>
        <v>0.01</v>
      </c>
      <c r="P1682" s="97">
        <f t="shared" si="1460"/>
        <v>0.01</v>
      </c>
      <c r="R1682" s="248">
        <f t="shared" si="1448"/>
        <v>1010</v>
      </c>
      <c r="S1682" s="248">
        <f t="shared" si="1450"/>
        <v>1020.1</v>
      </c>
      <c r="T1682" s="248">
        <f t="shared" si="1451"/>
        <v>1030.3009999999999</v>
      </c>
      <c r="U1682" s="248">
        <f t="shared" si="1452"/>
        <v>1040.60401</v>
      </c>
      <c r="V1682" s="248">
        <f t="shared" si="1453"/>
        <v>1051.0100500999999</v>
      </c>
    </row>
    <row r="1683" spans="1:22" ht="15" x14ac:dyDescent="0.25">
      <c r="B1683" s="77" t="s">
        <v>1997</v>
      </c>
      <c r="C1683" s="77" t="s">
        <v>1670</v>
      </c>
      <c r="D1683" s="79">
        <v>329.95</v>
      </c>
      <c r="E1683" s="79">
        <v>0</v>
      </c>
      <c r="F1683" s="79">
        <v>0</v>
      </c>
      <c r="G1683" s="79">
        <v>0</v>
      </c>
      <c r="H1683" s="79">
        <v>0</v>
      </c>
      <c r="I1683" s="248"/>
      <c r="J1683" s="248">
        <v>0</v>
      </c>
      <c r="K1683" s="96"/>
      <c r="L1683" s="97">
        <v>0.01</v>
      </c>
      <c r="M1683" s="97">
        <f t="shared" ref="M1683:P1683" si="1461">L1683</f>
        <v>0.01</v>
      </c>
      <c r="N1683" s="97">
        <f t="shared" si="1461"/>
        <v>0.01</v>
      </c>
      <c r="O1683" s="97">
        <f t="shared" si="1461"/>
        <v>0.01</v>
      </c>
      <c r="P1683" s="97">
        <f t="shared" si="1461"/>
        <v>0.01</v>
      </c>
      <c r="R1683" s="248">
        <f t="shared" si="1448"/>
        <v>0</v>
      </c>
      <c r="S1683" s="248">
        <f t="shared" si="1450"/>
        <v>0</v>
      </c>
      <c r="T1683" s="248">
        <f t="shared" si="1451"/>
        <v>0</v>
      </c>
      <c r="U1683" s="248">
        <f t="shared" si="1452"/>
        <v>0</v>
      </c>
      <c r="V1683" s="248">
        <f t="shared" si="1453"/>
        <v>0</v>
      </c>
    </row>
    <row r="1684" spans="1:22" ht="15" x14ac:dyDescent="0.25">
      <c r="B1684" s="77" t="s">
        <v>1630</v>
      </c>
      <c r="C1684" s="77" t="s">
        <v>633</v>
      </c>
      <c r="D1684" s="79">
        <v>-5.58</v>
      </c>
      <c r="E1684" s="79">
        <v>0</v>
      </c>
      <c r="F1684" s="79">
        <v>0</v>
      </c>
      <c r="G1684" s="79">
        <v>0</v>
      </c>
      <c r="H1684" s="79">
        <v>0</v>
      </c>
      <c r="I1684" s="248">
        <v>300</v>
      </c>
      <c r="J1684" s="248"/>
      <c r="K1684" s="96"/>
      <c r="L1684" s="97">
        <v>0.01</v>
      </c>
      <c r="M1684" s="97">
        <f t="shared" ref="M1684:P1684" si="1462">L1684</f>
        <v>0.01</v>
      </c>
      <c r="N1684" s="97">
        <f t="shared" si="1462"/>
        <v>0.01</v>
      </c>
      <c r="O1684" s="97">
        <f t="shared" si="1462"/>
        <v>0.01</v>
      </c>
      <c r="P1684" s="97">
        <f t="shared" si="1462"/>
        <v>0.01</v>
      </c>
      <c r="R1684" s="248">
        <f t="shared" si="1448"/>
        <v>0</v>
      </c>
      <c r="S1684" s="248">
        <f t="shared" si="1450"/>
        <v>0</v>
      </c>
      <c r="T1684" s="248">
        <f t="shared" si="1451"/>
        <v>0</v>
      </c>
      <c r="U1684" s="248">
        <f t="shared" si="1452"/>
        <v>0</v>
      </c>
      <c r="V1684" s="248">
        <f t="shared" si="1453"/>
        <v>0</v>
      </c>
    </row>
    <row r="1685" spans="1:22" ht="15" x14ac:dyDescent="0.25">
      <c r="B1685" s="77" t="s">
        <v>1631</v>
      </c>
      <c r="C1685" s="77" t="s">
        <v>425</v>
      </c>
      <c r="D1685" s="79">
        <v>1708.33</v>
      </c>
      <c r="E1685" s="79">
        <v>425.6</v>
      </c>
      <c r="F1685" s="79">
        <v>20174.43</v>
      </c>
      <c r="G1685" s="79">
        <v>16227.98</v>
      </c>
      <c r="H1685" s="79">
        <v>2000</v>
      </c>
      <c r="I1685" s="248">
        <v>2000</v>
      </c>
      <c r="J1685" s="248">
        <v>2000</v>
      </c>
      <c r="K1685" s="96"/>
      <c r="L1685" s="97">
        <v>0.01</v>
      </c>
      <c r="M1685" s="97">
        <f t="shared" ref="M1685:P1685" si="1463">L1685</f>
        <v>0.01</v>
      </c>
      <c r="N1685" s="97">
        <f t="shared" si="1463"/>
        <v>0.01</v>
      </c>
      <c r="O1685" s="97">
        <f t="shared" si="1463"/>
        <v>0.01</v>
      </c>
      <c r="P1685" s="97">
        <f t="shared" si="1463"/>
        <v>0.01</v>
      </c>
      <c r="R1685" s="248">
        <f t="shared" si="1448"/>
        <v>2020</v>
      </c>
      <c r="S1685" s="248">
        <f t="shared" si="1450"/>
        <v>2040.2</v>
      </c>
      <c r="T1685" s="248">
        <f t="shared" si="1451"/>
        <v>2060.6019999999999</v>
      </c>
      <c r="U1685" s="248">
        <f t="shared" si="1452"/>
        <v>2081.20802</v>
      </c>
      <c r="V1685" s="248">
        <f t="shared" si="1453"/>
        <v>2102.0201001999999</v>
      </c>
    </row>
    <row r="1686" spans="1:22" x14ac:dyDescent="0.2">
      <c r="A1686" s="350" t="s">
        <v>2021</v>
      </c>
      <c r="B1686" s="350"/>
      <c r="C1686" s="350"/>
      <c r="D1686" s="102">
        <f t="shared" ref="D1686:J1686" si="1464">SUM(D1674:D1685)</f>
        <v>25771.439999999995</v>
      </c>
      <c r="E1686" s="102">
        <f t="shared" si="1464"/>
        <v>7831.9400000000005</v>
      </c>
      <c r="F1686" s="102">
        <f t="shared" si="1464"/>
        <v>33862.99</v>
      </c>
      <c r="G1686" s="102">
        <f t="shared" si="1464"/>
        <v>29466.44</v>
      </c>
      <c r="H1686" s="102">
        <f t="shared" si="1464"/>
        <v>15200</v>
      </c>
      <c r="I1686" s="102">
        <f t="shared" si="1464"/>
        <v>19350</v>
      </c>
      <c r="J1686" s="102">
        <f t="shared" si="1464"/>
        <v>14700</v>
      </c>
      <c r="K1686" s="96"/>
      <c r="L1686" s="97"/>
      <c r="M1686" s="97"/>
      <c r="N1686" s="97"/>
      <c r="O1686" s="97"/>
      <c r="P1686" s="97"/>
      <c r="R1686" s="102">
        <f t="shared" ref="R1686:V1686" si="1465">SUM(R1674:R1685)</f>
        <v>14851</v>
      </c>
      <c r="S1686" s="102">
        <f t="shared" si="1465"/>
        <v>15003.590000000002</v>
      </c>
      <c r="T1686" s="102">
        <f t="shared" si="1465"/>
        <v>15157.787499999999</v>
      </c>
      <c r="U1686" s="102">
        <f t="shared" si="1465"/>
        <v>15313.610207</v>
      </c>
      <c r="V1686" s="102">
        <f t="shared" si="1465"/>
        <v>15471.07603771</v>
      </c>
    </row>
    <row r="1687" spans="1:22" ht="15" x14ac:dyDescent="0.25">
      <c r="A1687" s="348" t="s">
        <v>2028</v>
      </c>
      <c r="B1687" s="348"/>
      <c r="C1687" s="348"/>
      <c r="I1687" s="248"/>
      <c r="J1687" s="248"/>
      <c r="K1687" s="96"/>
      <c r="L1687" s="97"/>
      <c r="M1687" s="97"/>
      <c r="N1687" s="97"/>
      <c r="O1687" s="97"/>
      <c r="P1687" s="97"/>
      <c r="R1687" s="248"/>
      <c r="S1687" s="248"/>
      <c r="T1687" s="248"/>
      <c r="U1687" s="248"/>
      <c r="V1687" s="248"/>
    </row>
    <row r="1688" spans="1:22" ht="15" x14ac:dyDescent="0.25">
      <c r="B1688" s="77" t="s">
        <v>1633</v>
      </c>
      <c r="C1688" s="77" t="s">
        <v>558</v>
      </c>
      <c r="D1688" s="79">
        <v>773.04</v>
      </c>
      <c r="E1688" s="79">
        <v>774.56</v>
      </c>
      <c r="F1688" s="79">
        <v>1341.25</v>
      </c>
      <c r="G1688" s="79">
        <v>1484.66</v>
      </c>
      <c r="H1688" s="79">
        <v>5000</v>
      </c>
      <c r="I1688" s="248">
        <v>5000</v>
      </c>
      <c r="J1688" s="248">
        <v>5000</v>
      </c>
      <c r="K1688" s="96"/>
      <c r="L1688" s="97">
        <v>0.01</v>
      </c>
      <c r="M1688" s="97">
        <f t="shared" ref="M1688:P1688" si="1466">L1688</f>
        <v>0.01</v>
      </c>
      <c r="N1688" s="97">
        <f t="shared" si="1466"/>
        <v>0.01</v>
      </c>
      <c r="O1688" s="97">
        <f t="shared" si="1466"/>
        <v>0.01</v>
      </c>
      <c r="P1688" s="97">
        <f t="shared" si="1466"/>
        <v>0.01</v>
      </c>
      <c r="R1688" s="248">
        <f>J1688*(1+L1688)</f>
        <v>5050</v>
      </c>
      <c r="S1688" s="248">
        <f t="shared" si="1450"/>
        <v>5100.5</v>
      </c>
      <c r="T1688" s="248">
        <f t="shared" si="1451"/>
        <v>5151.5050000000001</v>
      </c>
      <c r="U1688" s="248">
        <f t="shared" si="1452"/>
        <v>5203.0200500000001</v>
      </c>
      <c r="V1688" s="248">
        <f t="shared" si="1453"/>
        <v>5255.0502505000004</v>
      </c>
    </row>
    <row r="1689" spans="1:22" ht="15" x14ac:dyDescent="0.25">
      <c r="B1689" s="77" t="s">
        <v>1998</v>
      </c>
      <c r="C1689" s="77" t="s">
        <v>427</v>
      </c>
      <c r="D1689" s="79">
        <v>0</v>
      </c>
      <c r="E1689" s="79">
        <v>0</v>
      </c>
      <c r="F1689" s="79">
        <v>468.48</v>
      </c>
      <c r="G1689" s="79">
        <v>0</v>
      </c>
      <c r="H1689" s="79">
        <v>1300</v>
      </c>
      <c r="I1689" s="248">
        <v>1300</v>
      </c>
      <c r="J1689" s="248">
        <v>1300</v>
      </c>
      <c r="K1689" s="96"/>
      <c r="L1689" s="97">
        <v>0.01</v>
      </c>
      <c r="M1689" s="97">
        <f t="shared" ref="M1689:P1689" si="1467">L1689</f>
        <v>0.01</v>
      </c>
      <c r="N1689" s="97">
        <f t="shared" si="1467"/>
        <v>0.01</v>
      </c>
      <c r="O1689" s="97">
        <f t="shared" si="1467"/>
        <v>0.01</v>
      </c>
      <c r="P1689" s="97">
        <f t="shared" si="1467"/>
        <v>0.01</v>
      </c>
      <c r="R1689" s="248">
        <f>J1689*(1+L1689)</f>
        <v>1313</v>
      </c>
      <c r="S1689" s="248">
        <f t="shared" si="1450"/>
        <v>1326.13</v>
      </c>
      <c r="T1689" s="248">
        <f t="shared" si="1451"/>
        <v>1339.3913000000002</v>
      </c>
      <c r="U1689" s="248">
        <f t="shared" si="1452"/>
        <v>1352.7852130000003</v>
      </c>
      <c r="V1689" s="248">
        <f t="shared" si="1453"/>
        <v>1366.3130651300003</v>
      </c>
    </row>
    <row r="1690" spans="1:22" ht="15" x14ac:dyDescent="0.25">
      <c r="B1690" s="77" t="s">
        <v>1634</v>
      </c>
      <c r="C1690" s="77" t="s">
        <v>1577</v>
      </c>
      <c r="D1690" s="79">
        <v>0</v>
      </c>
      <c r="E1690" s="79">
        <v>0</v>
      </c>
      <c r="F1690" s="79">
        <v>0</v>
      </c>
      <c r="G1690" s="79">
        <v>94.99</v>
      </c>
      <c r="H1690" s="79">
        <v>0</v>
      </c>
      <c r="I1690" s="248">
        <v>75</v>
      </c>
      <c r="J1690" s="248">
        <v>0</v>
      </c>
      <c r="K1690" s="96"/>
      <c r="L1690" s="97">
        <v>0.01</v>
      </c>
      <c r="M1690" s="97">
        <f t="shared" ref="M1690:P1690" si="1468">L1690</f>
        <v>0.01</v>
      </c>
      <c r="N1690" s="97">
        <f t="shared" si="1468"/>
        <v>0.01</v>
      </c>
      <c r="O1690" s="97">
        <f t="shared" si="1468"/>
        <v>0.01</v>
      </c>
      <c r="P1690" s="97">
        <f t="shared" si="1468"/>
        <v>0.01</v>
      </c>
      <c r="R1690" s="248">
        <f>J1690*(1+L1690)</f>
        <v>0</v>
      </c>
      <c r="S1690" s="248">
        <f t="shared" si="1450"/>
        <v>0</v>
      </c>
      <c r="T1690" s="248">
        <f t="shared" si="1451"/>
        <v>0</v>
      </c>
      <c r="U1690" s="248">
        <f t="shared" si="1452"/>
        <v>0</v>
      </c>
      <c r="V1690" s="248">
        <f t="shared" si="1453"/>
        <v>0</v>
      </c>
    </row>
    <row r="1691" spans="1:22" ht="15" x14ac:dyDescent="0.25">
      <c r="B1691" s="77" t="s">
        <v>1635</v>
      </c>
      <c r="C1691" s="77" t="s">
        <v>376</v>
      </c>
      <c r="D1691" s="79">
        <v>370.54</v>
      </c>
      <c r="E1691" s="79">
        <v>818.56</v>
      </c>
      <c r="F1691" s="79">
        <v>0</v>
      </c>
      <c r="G1691" s="79">
        <v>27.58</v>
      </c>
      <c r="H1691" s="79">
        <v>5000</v>
      </c>
      <c r="I1691" s="248">
        <v>5000</v>
      </c>
      <c r="J1691" s="248">
        <v>5000</v>
      </c>
      <c r="K1691" s="96"/>
      <c r="L1691" s="97">
        <v>0.01</v>
      </c>
      <c r="M1691" s="97">
        <f t="shared" ref="M1691:P1691" si="1469">L1691</f>
        <v>0.01</v>
      </c>
      <c r="N1691" s="97">
        <f t="shared" si="1469"/>
        <v>0.01</v>
      </c>
      <c r="O1691" s="97">
        <f t="shared" si="1469"/>
        <v>0.01</v>
      </c>
      <c r="P1691" s="97">
        <f t="shared" si="1469"/>
        <v>0.01</v>
      </c>
      <c r="R1691" s="248">
        <f>J1691*(1+L1691)</f>
        <v>5050</v>
      </c>
      <c r="S1691" s="248">
        <f t="shared" si="1450"/>
        <v>5100.5</v>
      </c>
      <c r="T1691" s="248">
        <f t="shared" si="1451"/>
        <v>5151.5050000000001</v>
      </c>
      <c r="U1691" s="248">
        <f t="shared" si="1452"/>
        <v>5203.0200500000001</v>
      </c>
      <c r="V1691" s="248">
        <f t="shared" si="1453"/>
        <v>5255.0502505000004</v>
      </c>
    </row>
    <row r="1692" spans="1:22" ht="15" x14ac:dyDescent="0.25">
      <c r="B1692" s="77" t="s">
        <v>1636</v>
      </c>
      <c r="C1692" s="77" t="s">
        <v>338</v>
      </c>
      <c r="D1692" s="79">
        <v>0</v>
      </c>
      <c r="E1692" s="79">
        <v>0</v>
      </c>
      <c r="F1692" s="79">
        <v>26.99</v>
      </c>
      <c r="G1692" s="79">
        <v>0</v>
      </c>
      <c r="H1692" s="79">
        <v>0</v>
      </c>
      <c r="I1692" s="248">
        <v>10</v>
      </c>
      <c r="J1692" s="248">
        <v>0</v>
      </c>
      <c r="L1692" s="97">
        <v>0.01</v>
      </c>
      <c r="M1692" s="97">
        <f t="shared" ref="M1692:P1692" si="1470">L1692</f>
        <v>0.01</v>
      </c>
      <c r="N1692" s="97">
        <f t="shared" si="1470"/>
        <v>0.01</v>
      </c>
      <c r="O1692" s="97">
        <f t="shared" si="1470"/>
        <v>0.01</v>
      </c>
      <c r="P1692" s="97">
        <f t="shared" si="1470"/>
        <v>0.01</v>
      </c>
      <c r="R1692" s="248">
        <f>J1692*(1+L1692)</f>
        <v>0</v>
      </c>
      <c r="S1692" s="248">
        <f t="shared" si="1450"/>
        <v>0</v>
      </c>
      <c r="T1692" s="248">
        <f t="shared" si="1451"/>
        <v>0</v>
      </c>
      <c r="U1692" s="248">
        <f t="shared" si="1452"/>
        <v>0</v>
      </c>
      <c r="V1692" s="248">
        <f t="shared" si="1453"/>
        <v>0</v>
      </c>
    </row>
    <row r="1693" spans="1:22" x14ac:dyDescent="0.2">
      <c r="A1693" s="350" t="s">
        <v>2029</v>
      </c>
      <c r="B1693" s="350"/>
      <c r="C1693" s="350"/>
      <c r="D1693" s="102">
        <f t="shared" ref="D1693:J1693" si="1471">SUM(D1688:D1692)</f>
        <v>1143.58</v>
      </c>
      <c r="E1693" s="102">
        <f t="shared" si="1471"/>
        <v>1593.12</v>
      </c>
      <c r="F1693" s="102">
        <f t="shared" si="1471"/>
        <v>1836.72</v>
      </c>
      <c r="G1693" s="102">
        <f t="shared" si="1471"/>
        <v>1607.23</v>
      </c>
      <c r="H1693" s="102">
        <f t="shared" si="1471"/>
        <v>11300</v>
      </c>
      <c r="I1693" s="102">
        <f t="shared" si="1471"/>
        <v>11385</v>
      </c>
      <c r="J1693" s="102">
        <f t="shared" si="1471"/>
        <v>11300</v>
      </c>
      <c r="K1693" s="96"/>
      <c r="L1693" s="97"/>
      <c r="M1693" s="97"/>
      <c r="N1693" s="97"/>
      <c r="O1693" s="97"/>
      <c r="P1693" s="97"/>
      <c r="R1693" s="102">
        <f t="shared" ref="R1693:V1693" si="1472">SUM(R1688:R1692)</f>
        <v>11413</v>
      </c>
      <c r="S1693" s="102">
        <f t="shared" si="1472"/>
        <v>11527.130000000001</v>
      </c>
      <c r="T1693" s="102">
        <f t="shared" si="1472"/>
        <v>11642.401300000001</v>
      </c>
      <c r="U1693" s="102">
        <f t="shared" si="1472"/>
        <v>11758.825313000001</v>
      </c>
      <c r="V1693" s="102">
        <f t="shared" si="1472"/>
        <v>11876.413566130001</v>
      </c>
    </row>
    <row r="1694" spans="1:22" ht="15" x14ac:dyDescent="0.25">
      <c r="A1694" s="348" t="s">
        <v>2022</v>
      </c>
      <c r="B1694" s="348"/>
      <c r="C1694" s="348"/>
      <c r="I1694" s="248"/>
      <c r="J1694" s="248"/>
      <c r="K1694" s="96"/>
      <c r="L1694" s="97"/>
      <c r="M1694" s="97"/>
      <c r="N1694" s="97"/>
      <c r="O1694" s="97"/>
      <c r="P1694" s="97"/>
      <c r="R1694" s="248"/>
      <c r="S1694" s="248"/>
      <c r="T1694" s="248"/>
      <c r="U1694" s="248"/>
      <c r="V1694" s="248"/>
    </row>
    <row r="1695" spans="1:22" ht="15" x14ac:dyDescent="0.25">
      <c r="A1695" s="246"/>
      <c r="B1695" s="77" t="s">
        <v>2519</v>
      </c>
      <c r="C1695" s="77" t="s">
        <v>820</v>
      </c>
      <c r="D1695" s="88">
        <v>0</v>
      </c>
      <c r="E1695" s="88">
        <v>0</v>
      </c>
      <c r="F1695" s="88">
        <v>0</v>
      </c>
      <c r="G1695" s="88">
        <v>0</v>
      </c>
      <c r="H1695" s="88">
        <v>0</v>
      </c>
      <c r="I1695" s="248">
        <v>3270</v>
      </c>
      <c r="J1695" s="248">
        <v>8435</v>
      </c>
      <c r="K1695" s="96"/>
      <c r="L1695" s="97">
        <v>0.01</v>
      </c>
      <c r="M1695" s="97">
        <f t="shared" ref="M1695:P1695" si="1473">L1695</f>
        <v>0.01</v>
      </c>
      <c r="N1695" s="97">
        <f t="shared" si="1473"/>
        <v>0.01</v>
      </c>
      <c r="O1695" s="97">
        <f t="shared" si="1473"/>
        <v>0.01</v>
      </c>
      <c r="P1695" s="97">
        <f t="shared" si="1473"/>
        <v>0.01</v>
      </c>
      <c r="R1695" s="248">
        <f t="shared" ref="R1695:R1708" si="1474">J1695*(1+L1695)</f>
        <v>8519.35</v>
      </c>
      <c r="S1695" s="248">
        <f t="shared" si="1450"/>
        <v>8604.5434999999998</v>
      </c>
      <c r="T1695" s="248">
        <f t="shared" si="1451"/>
        <v>8690.5889349999998</v>
      </c>
      <c r="U1695" s="248">
        <f t="shared" si="1452"/>
        <v>8777.4948243500003</v>
      </c>
      <c r="V1695" s="248">
        <f t="shared" si="1453"/>
        <v>8865.2697725934995</v>
      </c>
    </row>
    <row r="1696" spans="1:22" ht="15" x14ac:dyDescent="0.25">
      <c r="B1696" s="77" t="s">
        <v>1637</v>
      </c>
      <c r="C1696" s="77" t="s">
        <v>268</v>
      </c>
      <c r="D1696" s="79">
        <v>1025.33</v>
      </c>
      <c r="E1696" s="79">
        <v>1650.08</v>
      </c>
      <c r="F1696" s="79">
        <v>769.04</v>
      </c>
      <c r="G1696" s="79">
        <v>149.38999999999999</v>
      </c>
      <c r="H1696" s="79">
        <v>750</v>
      </c>
      <c r="I1696" s="248">
        <v>300</v>
      </c>
      <c r="J1696" s="248">
        <v>300</v>
      </c>
      <c r="K1696" s="96"/>
      <c r="L1696" s="97">
        <v>0.01</v>
      </c>
      <c r="M1696" s="97">
        <f t="shared" ref="M1696:P1696" si="1475">L1696</f>
        <v>0.01</v>
      </c>
      <c r="N1696" s="97">
        <f t="shared" si="1475"/>
        <v>0.01</v>
      </c>
      <c r="O1696" s="97">
        <f t="shared" si="1475"/>
        <v>0.01</v>
      </c>
      <c r="P1696" s="97">
        <f t="shared" si="1475"/>
        <v>0.01</v>
      </c>
      <c r="R1696" s="248">
        <f t="shared" si="1474"/>
        <v>303</v>
      </c>
      <c r="S1696" s="248">
        <f t="shared" si="1450"/>
        <v>306.03000000000003</v>
      </c>
      <c r="T1696" s="248">
        <f t="shared" si="1451"/>
        <v>309.09030000000001</v>
      </c>
      <c r="U1696" s="248">
        <f t="shared" si="1452"/>
        <v>312.18120300000004</v>
      </c>
      <c r="V1696" s="248">
        <f t="shared" si="1453"/>
        <v>315.30301503000004</v>
      </c>
    </row>
    <row r="1697" spans="1:22" ht="15" x14ac:dyDescent="0.25">
      <c r="B1697" s="77" t="s">
        <v>2316</v>
      </c>
      <c r="C1697" s="77" t="s">
        <v>596</v>
      </c>
      <c r="D1697" s="79">
        <v>0</v>
      </c>
      <c r="E1697" s="79">
        <v>0</v>
      </c>
      <c r="F1697" s="79">
        <v>0</v>
      </c>
      <c r="G1697" s="79">
        <v>0</v>
      </c>
      <c r="H1697" s="79">
        <v>509000</v>
      </c>
      <c r="I1697" s="248">
        <v>301995</v>
      </c>
      <c r="J1697" s="248">
        <v>509000</v>
      </c>
      <c r="K1697" s="96"/>
      <c r="L1697" s="97">
        <v>0.01</v>
      </c>
      <c r="M1697" s="97">
        <f t="shared" ref="M1697:P1697" si="1476">L1697</f>
        <v>0.01</v>
      </c>
      <c r="N1697" s="97">
        <f t="shared" si="1476"/>
        <v>0.01</v>
      </c>
      <c r="O1697" s="97">
        <f t="shared" si="1476"/>
        <v>0.01</v>
      </c>
      <c r="P1697" s="97">
        <f t="shared" si="1476"/>
        <v>0.01</v>
      </c>
      <c r="R1697" s="248">
        <f t="shared" si="1474"/>
        <v>514090</v>
      </c>
      <c r="S1697" s="248">
        <f t="shared" si="1450"/>
        <v>519230.9</v>
      </c>
      <c r="T1697" s="248">
        <f t="shared" si="1451"/>
        <v>524423.20900000003</v>
      </c>
      <c r="U1697" s="248">
        <f t="shared" si="1452"/>
        <v>529667.44109000009</v>
      </c>
      <c r="V1697" s="248">
        <f t="shared" si="1453"/>
        <v>534964.11550090008</v>
      </c>
    </row>
    <row r="1698" spans="1:22" ht="15" x14ac:dyDescent="0.25">
      <c r="B1698" s="77" t="s">
        <v>1638</v>
      </c>
      <c r="C1698" s="77" t="s">
        <v>270</v>
      </c>
      <c r="D1698" s="79">
        <v>6759.68</v>
      </c>
      <c r="E1698" s="79">
        <v>1083.45</v>
      </c>
      <c r="F1698" s="79">
        <v>3818.64</v>
      </c>
      <c r="G1698" s="79">
        <v>490.89</v>
      </c>
      <c r="H1698" s="79">
        <v>6000</v>
      </c>
      <c r="I1698" s="248">
        <v>6000</v>
      </c>
      <c r="J1698" s="248">
        <v>6000</v>
      </c>
      <c r="K1698" s="96"/>
      <c r="L1698" s="97">
        <v>0.01</v>
      </c>
      <c r="M1698" s="97">
        <f t="shared" ref="M1698:P1698" si="1477">L1698</f>
        <v>0.01</v>
      </c>
      <c r="N1698" s="97">
        <f t="shared" si="1477"/>
        <v>0.01</v>
      </c>
      <c r="O1698" s="97">
        <f t="shared" si="1477"/>
        <v>0.01</v>
      </c>
      <c r="P1698" s="97">
        <f t="shared" si="1477"/>
        <v>0.01</v>
      </c>
      <c r="R1698" s="248">
        <f t="shared" si="1474"/>
        <v>6060</v>
      </c>
      <c r="S1698" s="248">
        <f t="shared" si="1450"/>
        <v>6120.6</v>
      </c>
      <c r="T1698" s="248">
        <f t="shared" si="1451"/>
        <v>6181.8060000000005</v>
      </c>
      <c r="U1698" s="248">
        <f t="shared" si="1452"/>
        <v>6243.624060000001</v>
      </c>
      <c r="V1698" s="248">
        <f t="shared" si="1453"/>
        <v>6306.060300600001</v>
      </c>
    </row>
    <row r="1699" spans="1:22" ht="15" x14ac:dyDescent="0.25">
      <c r="B1699" s="77" t="s">
        <v>1639</v>
      </c>
      <c r="C1699" s="77" t="s">
        <v>382</v>
      </c>
      <c r="D1699" s="79">
        <v>997.01</v>
      </c>
      <c r="E1699" s="79">
        <v>109.92</v>
      </c>
      <c r="F1699" s="79">
        <v>80</v>
      </c>
      <c r="G1699" s="79">
        <v>727.86</v>
      </c>
      <c r="H1699" s="79">
        <v>300</v>
      </c>
      <c r="I1699" s="248">
        <v>300</v>
      </c>
      <c r="J1699" s="248">
        <v>300</v>
      </c>
      <c r="K1699" s="96"/>
      <c r="L1699" s="97">
        <v>0.01</v>
      </c>
      <c r="M1699" s="97">
        <f t="shared" ref="M1699:P1699" si="1478">L1699</f>
        <v>0.01</v>
      </c>
      <c r="N1699" s="97">
        <f t="shared" si="1478"/>
        <v>0.01</v>
      </c>
      <c r="O1699" s="97">
        <f t="shared" si="1478"/>
        <v>0.01</v>
      </c>
      <c r="P1699" s="97">
        <f t="shared" si="1478"/>
        <v>0.01</v>
      </c>
      <c r="R1699" s="248">
        <f t="shared" si="1474"/>
        <v>303</v>
      </c>
      <c r="S1699" s="248">
        <f t="shared" si="1450"/>
        <v>306.03000000000003</v>
      </c>
      <c r="T1699" s="248">
        <f t="shared" si="1451"/>
        <v>309.09030000000001</v>
      </c>
      <c r="U1699" s="248">
        <f t="shared" si="1452"/>
        <v>312.18120300000004</v>
      </c>
      <c r="V1699" s="248">
        <f t="shared" si="1453"/>
        <v>315.30301503000004</v>
      </c>
    </row>
    <row r="1700" spans="1:22" ht="15" x14ac:dyDescent="0.25">
      <c r="B1700" s="77" t="s">
        <v>2317</v>
      </c>
      <c r="C1700" s="77" t="s">
        <v>384</v>
      </c>
      <c r="D1700" s="79">
        <v>0</v>
      </c>
      <c r="E1700" s="79">
        <v>0</v>
      </c>
      <c r="F1700" s="79">
        <v>0</v>
      </c>
      <c r="G1700" s="79">
        <v>47.71</v>
      </c>
      <c r="H1700" s="79">
        <v>0</v>
      </c>
      <c r="I1700" s="248"/>
      <c r="J1700" s="248"/>
      <c r="K1700" s="96"/>
      <c r="L1700" s="97">
        <v>0.01</v>
      </c>
      <c r="M1700" s="97">
        <f t="shared" ref="M1700:P1700" si="1479">L1700</f>
        <v>0.01</v>
      </c>
      <c r="N1700" s="97">
        <f t="shared" si="1479"/>
        <v>0.01</v>
      </c>
      <c r="O1700" s="97">
        <f t="shared" si="1479"/>
        <v>0.01</v>
      </c>
      <c r="P1700" s="97">
        <f t="shared" si="1479"/>
        <v>0.01</v>
      </c>
      <c r="R1700" s="248">
        <f t="shared" si="1474"/>
        <v>0</v>
      </c>
      <c r="S1700" s="248">
        <f t="shared" si="1450"/>
        <v>0</v>
      </c>
      <c r="T1700" s="248">
        <f t="shared" si="1451"/>
        <v>0</v>
      </c>
      <c r="U1700" s="248">
        <f t="shared" si="1452"/>
        <v>0</v>
      </c>
      <c r="V1700" s="248">
        <f t="shared" si="1453"/>
        <v>0</v>
      </c>
    </row>
    <row r="1701" spans="1:22" ht="15" x14ac:dyDescent="0.25">
      <c r="B1701" s="77" t="s">
        <v>1640</v>
      </c>
      <c r="C1701" s="77" t="s">
        <v>272</v>
      </c>
      <c r="D1701" s="79">
        <v>3897.69</v>
      </c>
      <c r="E1701" s="79">
        <v>1004.86</v>
      </c>
      <c r="F1701" s="79">
        <v>775.32</v>
      </c>
      <c r="G1701" s="79">
        <v>4207.07</v>
      </c>
      <c r="H1701" s="79">
        <v>5630</v>
      </c>
      <c r="I1701" s="248">
        <v>5630</v>
      </c>
      <c r="J1701" s="248">
        <v>5630</v>
      </c>
      <c r="K1701" s="96"/>
      <c r="L1701" s="97">
        <v>0.01</v>
      </c>
      <c r="M1701" s="97">
        <f t="shared" ref="M1701:P1701" si="1480">L1701</f>
        <v>0.01</v>
      </c>
      <c r="N1701" s="97">
        <f t="shared" si="1480"/>
        <v>0.01</v>
      </c>
      <c r="O1701" s="97">
        <f t="shared" si="1480"/>
        <v>0.01</v>
      </c>
      <c r="P1701" s="97">
        <f t="shared" si="1480"/>
        <v>0.01</v>
      </c>
      <c r="R1701" s="248">
        <f t="shared" si="1474"/>
        <v>5686.3</v>
      </c>
      <c r="S1701" s="248">
        <f t="shared" si="1450"/>
        <v>5743.1630000000005</v>
      </c>
      <c r="T1701" s="248">
        <f t="shared" si="1451"/>
        <v>5800.5946300000005</v>
      </c>
      <c r="U1701" s="248">
        <f t="shared" si="1452"/>
        <v>5858.6005763000003</v>
      </c>
      <c r="V1701" s="248">
        <f t="shared" si="1453"/>
        <v>5917.1865820630001</v>
      </c>
    </row>
    <row r="1702" spans="1:22" ht="15" x14ac:dyDescent="0.25">
      <c r="B1702" s="77" t="s">
        <v>2318</v>
      </c>
      <c r="C1702" s="77" t="s">
        <v>437</v>
      </c>
      <c r="D1702" s="79">
        <v>0</v>
      </c>
      <c r="E1702" s="79">
        <v>0</v>
      </c>
      <c r="F1702" s="79">
        <v>1435</v>
      </c>
      <c r="G1702" s="79">
        <v>10000</v>
      </c>
      <c r="H1702" s="79">
        <v>0</v>
      </c>
      <c r="I1702" s="248"/>
      <c r="J1702" s="248"/>
      <c r="K1702" s="96"/>
      <c r="L1702" s="97">
        <v>0.01</v>
      </c>
      <c r="M1702" s="97">
        <f t="shared" ref="M1702:P1702" si="1481">L1702</f>
        <v>0.01</v>
      </c>
      <c r="N1702" s="97">
        <f t="shared" si="1481"/>
        <v>0.01</v>
      </c>
      <c r="O1702" s="97">
        <f t="shared" si="1481"/>
        <v>0.01</v>
      </c>
      <c r="P1702" s="97">
        <f t="shared" si="1481"/>
        <v>0.01</v>
      </c>
      <c r="R1702" s="248">
        <f t="shared" si="1474"/>
        <v>0</v>
      </c>
      <c r="S1702" s="248">
        <f t="shared" si="1450"/>
        <v>0</v>
      </c>
      <c r="T1702" s="248">
        <f t="shared" si="1451"/>
        <v>0</v>
      </c>
      <c r="U1702" s="248">
        <f t="shared" si="1452"/>
        <v>0</v>
      </c>
      <c r="V1702" s="248">
        <f t="shared" si="1453"/>
        <v>0</v>
      </c>
    </row>
    <row r="1703" spans="1:22" ht="15" x14ac:dyDescent="0.25">
      <c r="B1703" s="77" t="s">
        <v>1641</v>
      </c>
      <c r="C1703" s="77" t="s">
        <v>274</v>
      </c>
      <c r="D1703" s="79">
        <v>1700</v>
      </c>
      <c r="E1703" s="79">
        <v>135</v>
      </c>
      <c r="F1703" s="79">
        <v>960</v>
      </c>
      <c r="G1703" s="79">
        <v>1939</v>
      </c>
      <c r="H1703" s="79">
        <v>2130</v>
      </c>
      <c r="I1703" s="248">
        <v>2130</v>
      </c>
      <c r="J1703" s="248">
        <v>2550</v>
      </c>
      <c r="K1703" s="96"/>
      <c r="L1703" s="97">
        <v>0.01</v>
      </c>
      <c r="M1703" s="97">
        <f t="shared" ref="M1703:P1703" si="1482">L1703</f>
        <v>0.01</v>
      </c>
      <c r="N1703" s="97">
        <f t="shared" si="1482"/>
        <v>0.01</v>
      </c>
      <c r="O1703" s="97">
        <f t="shared" si="1482"/>
        <v>0.01</v>
      </c>
      <c r="P1703" s="97">
        <f t="shared" si="1482"/>
        <v>0.01</v>
      </c>
      <c r="R1703" s="248">
        <f t="shared" si="1474"/>
        <v>2575.5</v>
      </c>
      <c r="S1703" s="248">
        <f t="shared" si="1450"/>
        <v>2601.2550000000001</v>
      </c>
      <c r="T1703" s="248">
        <f t="shared" si="1451"/>
        <v>2627.26755</v>
      </c>
      <c r="U1703" s="248">
        <f t="shared" si="1452"/>
        <v>2653.5402254999999</v>
      </c>
      <c r="V1703" s="248">
        <f t="shared" si="1453"/>
        <v>2680.0756277549999</v>
      </c>
    </row>
    <row r="1704" spans="1:22" ht="15" x14ac:dyDescent="0.25">
      <c r="B1704" s="77" t="s">
        <v>1642</v>
      </c>
      <c r="C1704" s="77" t="s">
        <v>276</v>
      </c>
      <c r="D1704" s="79">
        <v>2037.17</v>
      </c>
      <c r="E1704" s="79">
        <v>1570.25</v>
      </c>
      <c r="F1704" s="79">
        <v>1100.05</v>
      </c>
      <c r="G1704" s="79">
        <v>3570.59</v>
      </c>
      <c r="H1704" s="79">
        <v>2520</v>
      </c>
      <c r="I1704" s="248">
        <v>2520</v>
      </c>
      <c r="J1704" s="248">
        <v>2520</v>
      </c>
      <c r="K1704" s="96"/>
      <c r="L1704" s="97">
        <v>0.01</v>
      </c>
      <c r="M1704" s="97">
        <f t="shared" ref="M1704:P1704" si="1483">L1704</f>
        <v>0.01</v>
      </c>
      <c r="N1704" s="97">
        <f t="shared" si="1483"/>
        <v>0.01</v>
      </c>
      <c r="O1704" s="97">
        <f t="shared" si="1483"/>
        <v>0.01</v>
      </c>
      <c r="P1704" s="97">
        <f t="shared" si="1483"/>
        <v>0.01</v>
      </c>
      <c r="R1704" s="248">
        <f t="shared" si="1474"/>
        <v>2545.1999999999998</v>
      </c>
      <c r="S1704" s="248">
        <f t="shared" si="1450"/>
        <v>2570.652</v>
      </c>
      <c r="T1704" s="248">
        <f t="shared" si="1451"/>
        <v>2596.3585200000002</v>
      </c>
      <c r="U1704" s="248">
        <f t="shared" si="1452"/>
        <v>2622.3221052000004</v>
      </c>
      <c r="V1704" s="248">
        <f t="shared" si="1453"/>
        <v>2648.5453262520005</v>
      </c>
    </row>
    <row r="1705" spans="1:22" ht="15" x14ac:dyDescent="0.25">
      <c r="B1705" s="77" t="s">
        <v>1643</v>
      </c>
      <c r="C1705" s="77" t="s">
        <v>278</v>
      </c>
      <c r="D1705" s="79">
        <v>2937.63</v>
      </c>
      <c r="E1705" s="79">
        <v>2381.4</v>
      </c>
      <c r="F1705" s="79">
        <v>910.8</v>
      </c>
      <c r="G1705" s="79">
        <v>618.24</v>
      </c>
      <c r="H1705" s="79">
        <v>1000</v>
      </c>
      <c r="I1705" s="248">
        <v>1000</v>
      </c>
      <c r="J1705" s="248">
        <v>1000</v>
      </c>
      <c r="K1705" s="96"/>
      <c r="L1705" s="97">
        <v>0.01</v>
      </c>
      <c r="M1705" s="97">
        <f t="shared" ref="M1705:P1705" si="1484">L1705</f>
        <v>0.01</v>
      </c>
      <c r="N1705" s="97">
        <f t="shared" si="1484"/>
        <v>0.01</v>
      </c>
      <c r="O1705" s="97">
        <f t="shared" si="1484"/>
        <v>0.01</v>
      </c>
      <c r="P1705" s="97">
        <f t="shared" si="1484"/>
        <v>0.01</v>
      </c>
      <c r="R1705" s="248">
        <f t="shared" si="1474"/>
        <v>1010</v>
      </c>
      <c r="S1705" s="248">
        <f t="shared" si="1450"/>
        <v>1020.1</v>
      </c>
      <c r="T1705" s="248">
        <f t="shared" si="1451"/>
        <v>1030.3009999999999</v>
      </c>
      <c r="U1705" s="248">
        <f t="shared" si="1452"/>
        <v>1040.60401</v>
      </c>
      <c r="V1705" s="248">
        <f t="shared" si="1453"/>
        <v>1051.0100500999999</v>
      </c>
    </row>
    <row r="1706" spans="1:22" ht="15" x14ac:dyDescent="0.25">
      <c r="B1706" s="77" t="s">
        <v>1644</v>
      </c>
      <c r="C1706" s="77" t="s">
        <v>1528</v>
      </c>
      <c r="D1706" s="79">
        <v>20538.419999999998</v>
      </c>
      <c r="E1706" s="79">
        <v>8389.09</v>
      </c>
      <c r="F1706" s="79">
        <v>12006.13</v>
      </c>
      <c r="G1706" s="79">
        <v>6441.61</v>
      </c>
      <c r="H1706" s="79">
        <v>10000</v>
      </c>
      <c r="I1706" s="248">
        <v>14000</v>
      </c>
      <c r="J1706" s="248">
        <v>10000</v>
      </c>
      <c r="K1706" s="96"/>
      <c r="L1706" s="97">
        <v>0.01</v>
      </c>
      <c r="M1706" s="97">
        <f t="shared" ref="M1706:P1706" si="1485">L1706</f>
        <v>0.01</v>
      </c>
      <c r="N1706" s="97">
        <f t="shared" si="1485"/>
        <v>0.01</v>
      </c>
      <c r="O1706" s="97">
        <f t="shared" si="1485"/>
        <v>0.01</v>
      </c>
      <c r="P1706" s="97">
        <f t="shared" si="1485"/>
        <v>0.01</v>
      </c>
      <c r="R1706" s="248">
        <f t="shared" si="1474"/>
        <v>10100</v>
      </c>
      <c r="S1706" s="248">
        <f t="shared" si="1450"/>
        <v>10201</v>
      </c>
      <c r="T1706" s="248">
        <f t="shared" si="1451"/>
        <v>10303.01</v>
      </c>
      <c r="U1706" s="248">
        <f t="shared" si="1452"/>
        <v>10406.0401</v>
      </c>
      <c r="V1706" s="248">
        <f t="shared" si="1453"/>
        <v>10510.100501000001</v>
      </c>
    </row>
    <row r="1707" spans="1:22" ht="15" x14ac:dyDescent="0.25">
      <c r="B1707" s="77" t="s">
        <v>1645</v>
      </c>
      <c r="C1707" s="77" t="s">
        <v>282</v>
      </c>
      <c r="D1707" s="79">
        <v>15967.74</v>
      </c>
      <c r="E1707" s="79">
        <v>10929.69</v>
      </c>
      <c r="F1707" s="79">
        <v>16052.91</v>
      </c>
      <c r="G1707" s="79">
        <v>42397.81</v>
      </c>
      <c r="H1707" s="79">
        <v>56500</v>
      </c>
      <c r="I1707" s="248">
        <v>56500</v>
      </c>
      <c r="J1707" s="248">
        <v>56500</v>
      </c>
      <c r="L1707" s="97">
        <v>0.01</v>
      </c>
      <c r="M1707" s="97">
        <f t="shared" ref="M1707:P1707" si="1486">L1707</f>
        <v>0.01</v>
      </c>
      <c r="N1707" s="97">
        <f t="shared" si="1486"/>
        <v>0.01</v>
      </c>
      <c r="O1707" s="97">
        <f t="shared" si="1486"/>
        <v>0.01</v>
      </c>
      <c r="P1707" s="97">
        <f t="shared" si="1486"/>
        <v>0.01</v>
      </c>
      <c r="R1707" s="248">
        <f t="shared" si="1474"/>
        <v>57065</v>
      </c>
      <c r="S1707" s="248">
        <f t="shared" si="1450"/>
        <v>57635.65</v>
      </c>
      <c r="T1707" s="248">
        <f t="shared" si="1451"/>
        <v>58212.006500000003</v>
      </c>
      <c r="U1707" s="248">
        <f t="shared" si="1452"/>
        <v>58794.126565000006</v>
      </c>
      <c r="V1707" s="248">
        <f t="shared" si="1453"/>
        <v>59382.067830650005</v>
      </c>
    </row>
    <row r="1708" spans="1:22" ht="15" x14ac:dyDescent="0.25">
      <c r="B1708" s="77" t="s">
        <v>2512</v>
      </c>
      <c r="C1708" s="77" t="s">
        <v>2482</v>
      </c>
      <c r="D1708" s="79">
        <v>0</v>
      </c>
      <c r="E1708" s="79">
        <v>0</v>
      </c>
      <c r="F1708" s="79">
        <v>0</v>
      </c>
      <c r="G1708" s="79">
        <v>0</v>
      </c>
      <c r="H1708" s="79">
        <v>0</v>
      </c>
      <c r="I1708" s="248">
        <v>1654</v>
      </c>
      <c r="J1708" s="248"/>
      <c r="K1708" s="96"/>
      <c r="L1708" s="97">
        <v>0.01</v>
      </c>
      <c r="M1708" s="97">
        <f t="shared" ref="M1708:P1708" si="1487">L1708</f>
        <v>0.01</v>
      </c>
      <c r="N1708" s="97">
        <f t="shared" si="1487"/>
        <v>0.01</v>
      </c>
      <c r="O1708" s="97">
        <f t="shared" si="1487"/>
        <v>0.01</v>
      </c>
      <c r="P1708" s="97">
        <f t="shared" si="1487"/>
        <v>0.01</v>
      </c>
      <c r="R1708" s="248">
        <f t="shared" si="1474"/>
        <v>0</v>
      </c>
      <c r="S1708" s="248">
        <f t="shared" si="1450"/>
        <v>0</v>
      </c>
      <c r="T1708" s="248">
        <f t="shared" si="1451"/>
        <v>0</v>
      </c>
      <c r="U1708" s="248">
        <f t="shared" si="1452"/>
        <v>0</v>
      </c>
      <c r="V1708" s="248">
        <f t="shared" si="1453"/>
        <v>0</v>
      </c>
    </row>
    <row r="1709" spans="1:22" x14ac:dyDescent="0.2">
      <c r="A1709" s="350" t="s">
        <v>2023</v>
      </c>
      <c r="B1709" s="350"/>
      <c r="C1709" s="350"/>
      <c r="D1709" s="102">
        <f>SUM(D1695:D1708)</f>
        <v>55860.67</v>
      </c>
      <c r="E1709" s="102">
        <f t="shared" ref="E1709:H1709" si="1488">SUM(E1695:E1708)</f>
        <v>27253.739999999998</v>
      </c>
      <c r="F1709" s="102">
        <f t="shared" si="1488"/>
        <v>37907.89</v>
      </c>
      <c r="G1709" s="102">
        <f t="shared" si="1488"/>
        <v>70590.17</v>
      </c>
      <c r="H1709" s="102">
        <f t="shared" si="1488"/>
        <v>593830</v>
      </c>
      <c r="I1709" s="102">
        <f>SUM(I1695:I1708)</f>
        <v>395299</v>
      </c>
      <c r="J1709" s="102">
        <f>SUM(J1695:J1708)</f>
        <v>602235</v>
      </c>
      <c r="K1709" s="96"/>
      <c r="L1709" s="97"/>
      <c r="M1709" s="97"/>
      <c r="N1709" s="97"/>
      <c r="O1709" s="97"/>
      <c r="P1709" s="97"/>
      <c r="R1709" s="102">
        <f t="shared" ref="R1709:V1709" si="1489">SUM(R1695:R1708)</f>
        <v>608257.35</v>
      </c>
      <c r="S1709" s="102">
        <f t="shared" si="1489"/>
        <v>614339.92350000015</v>
      </c>
      <c r="T1709" s="102">
        <f t="shared" si="1489"/>
        <v>620483.32273500005</v>
      </c>
      <c r="U1709" s="102">
        <f t="shared" si="1489"/>
        <v>626688.1559623502</v>
      </c>
      <c r="V1709" s="102">
        <f t="shared" si="1489"/>
        <v>632955.0375219736</v>
      </c>
    </row>
    <row r="1710" spans="1:22" ht="15" x14ac:dyDescent="0.25">
      <c r="A1710" s="348" t="s">
        <v>2030</v>
      </c>
      <c r="B1710" s="348"/>
      <c r="C1710" s="348"/>
      <c r="I1710" s="248"/>
      <c r="J1710" s="248"/>
      <c r="K1710" s="96"/>
      <c r="L1710" s="97"/>
      <c r="M1710" s="97"/>
      <c r="N1710" s="97"/>
      <c r="O1710" s="97"/>
      <c r="P1710" s="97"/>
      <c r="R1710" s="248"/>
      <c r="S1710" s="248"/>
      <c r="T1710" s="248"/>
      <c r="U1710" s="248"/>
      <c r="V1710" s="248"/>
    </row>
    <row r="1711" spans="1:22" ht="15" x14ac:dyDescent="0.25">
      <c r="B1711" s="77" t="s">
        <v>1647</v>
      </c>
      <c r="C1711" s="77" t="s">
        <v>567</v>
      </c>
      <c r="D1711" s="79">
        <v>34099.06</v>
      </c>
      <c r="E1711" s="79">
        <v>18201.38</v>
      </c>
      <c r="F1711" s="79">
        <v>1694.59</v>
      </c>
      <c r="G1711" s="79">
        <v>13638.06</v>
      </c>
      <c r="H1711" s="79">
        <v>16000</v>
      </c>
      <c r="I1711" s="248">
        <v>15625</v>
      </c>
      <c r="J1711" s="248">
        <v>16000</v>
      </c>
      <c r="K1711" s="96"/>
      <c r="L1711" s="97">
        <v>0.02</v>
      </c>
      <c r="M1711" s="97">
        <f t="shared" ref="M1711:P1711" si="1490">L1711</f>
        <v>0.02</v>
      </c>
      <c r="N1711" s="97">
        <f t="shared" si="1490"/>
        <v>0.02</v>
      </c>
      <c r="O1711" s="97">
        <f t="shared" si="1490"/>
        <v>0.02</v>
      </c>
      <c r="P1711" s="97">
        <f t="shared" si="1490"/>
        <v>0.02</v>
      </c>
      <c r="R1711" s="248">
        <f>J1711*(1+L1711)</f>
        <v>16320</v>
      </c>
      <c r="S1711" s="248">
        <f t="shared" si="1450"/>
        <v>16646.400000000001</v>
      </c>
      <c r="T1711" s="248">
        <f t="shared" si="1451"/>
        <v>16979.328000000001</v>
      </c>
      <c r="U1711" s="248">
        <f t="shared" si="1452"/>
        <v>17318.914560000001</v>
      </c>
      <c r="V1711" s="248">
        <f t="shared" si="1453"/>
        <v>17665.2928512</v>
      </c>
    </row>
    <row r="1712" spans="1:22" ht="15" x14ac:dyDescent="0.25">
      <c r="B1712" s="77" t="s">
        <v>1648</v>
      </c>
      <c r="C1712" s="77" t="s">
        <v>569</v>
      </c>
      <c r="D1712" s="79">
        <v>4864.47</v>
      </c>
      <c r="E1712" s="79">
        <v>4412.68</v>
      </c>
      <c r="F1712" s="79">
        <v>181.45</v>
      </c>
      <c r="G1712" s="79">
        <v>14919.87</v>
      </c>
      <c r="H1712" s="79">
        <v>2000</v>
      </c>
      <c r="I1712" s="248">
        <v>23276</v>
      </c>
      <c r="J1712" s="248">
        <v>2000</v>
      </c>
      <c r="K1712" s="96"/>
      <c r="L1712" s="97">
        <v>0.02</v>
      </c>
      <c r="M1712" s="97">
        <f t="shared" ref="M1712:P1712" si="1491">L1712</f>
        <v>0.02</v>
      </c>
      <c r="N1712" s="97">
        <f t="shared" si="1491"/>
        <v>0.02</v>
      </c>
      <c r="O1712" s="97">
        <f t="shared" si="1491"/>
        <v>0.02</v>
      </c>
      <c r="P1712" s="97">
        <f t="shared" si="1491"/>
        <v>0.02</v>
      </c>
      <c r="R1712" s="248">
        <f>J1712*(1+L1712)</f>
        <v>2040</v>
      </c>
      <c r="S1712" s="248">
        <f t="shared" si="1450"/>
        <v>2080.8000000000002</v>
      </c>
      <c r="T1712" s="248">
        <f t="shared" si="1451"/>
        <v>2122.4160000000002</v>
      </c>
      <c r="U1712" s="248">
        <f t="shared" si="1452"/>
        <v>2164.8643200000001</v>
      </c>
      <c r="V1712" s="248">
        <f t="shared" si="1453"/>
        <v>2208.1616064</v>
      </c>
    </row>
    <row r="1713" spans="1:22" ht="15" x14ac:dyDescent="0.25">
      <c r="B1713" s="77" t="s">
        <v>1649</v>
      </c>
      <c r="C1713" s="77" t="s">
        <v>807</v>
      </c>
      <c r="D1713" s="79">
        <v>5977.13</v>
      </c>
      <c r="E1713" s="79">
        <v>3741.68</v>
      </c>
      <c r="F1713" s="79">
        <v>0</v>
      </c>
      <c r="G1713" s="79">
        <v>1730.73</v>
      </c>
      <c r="H1713" s="79">
        <v>5000</v>
      </c>
      <c r="I1713" s="248">
        <v>5369</v>
      </c>
      <c r="J1713" s="248">
        <v>5000</v>
      </c>
      <c r="K1713" s="96"/>
      <c r="L1713" s="97">
        <v>0.02</v>
      </c>
      <c r="M1713" s="97">
        <f t="shared" ref="M1713:P1713" si="1492">L1713</f>
        <v>0.02</v>
      </c>
      <c r="N1713" s="97">
        <f t="shared" si="1492"/>
        <v>0.02</v>
      </c>
      <c r="O1713" s="97">
        <f t="shared" si="1492"/>
        <v>0.02</v>
      </c>
      <c r="P1713" s="97">
        <f t="shared" si="1492"/>
        <v>0.02</v>
      </c>
      <c r="R1713" s="248">
        <f>J1713*(1+L1713)</f>
        <v>5100</v>
      </c>
      <c r="S1713" s="248">
        <f t="shared" si="1450"/>
        <v>5202</v>
      </c>
      <c r="T1713" s="248">
        <f t="shared" si="1451"/>
        <v>5306.04</v>
      </c>
      <c r="U1713" s="248">
        <f t="shared" si="1452"/>
        <v>5412.1607999999997</v>
      </c>
      <c r="V1713" s="248">
        <f t="shared" si="1453"/>
        <v>5520.4040159999995</v>
      </c>
    </row>
    <row r="1714" spans="1:22" x14ac:dyDescent="0.2">
      <c r="A1714" s="350" t="s">
        <v>2034</v>
      </c>
      <c r="B1714" s="350"/>
      <c r="C1714" s="350"/>
      <c r="D1714" s="102">
        <f t="shared" ref="D1714:H1714" si="1493">SUM(D1711:D1713)</f>
        <v>44940.659999999996</v>
      </c>
      <c r="E1714" s="102">
        <f t="shared" si="1493"/>
        <v>26355.74</v>
      </c>
      <c r="F1714" s="102">
        <f t="shared" si="1493"/>
        <v>1876.04</v>
      </c>
      <c r="G1714" s="102">
        <f t="shared" si="1493"/>
        <v>30288.66</v>
      </c>
      <c r="H1714" s="102">
        <f t="shared" si="1493"/>
        <v>23000</v>
      </c>
      <c r="I1714" s="102">
        <f t="shared" ref="I1714:J1714" si="1494">SUM(I1711:I1713)</f>
        <v>44270</v>
      </c>
      <c r="J1714" s="102">
        <f t="shared" si="1494"/>
        <v>23000</v>
      </c>
      <c r="L1714" s="97"/>
      <c r="M1714" s="97"/>
      <c r="N1714" s="97"/>
      <c r="O1714" s="97"/>
      <c r="P1714" s="97"/>
      <c r="R1714" s="102">
        <f t="shared" ref="R1714:V1714" si="1495">SUM(R1711:R1713)</f>
        <v>23460</v>
      </c>
      <c r="S1714" s="102">
        <f t="shared" si="1495"/>
        <v>23929.200000000001</v>
      </c>
      <c r="T1714" s="102">
        <f t="shared" si="1495"/>
        <v>24407.784000000003</v>
      </c>
      <c r="U1714" s="102">
        <f t="shared" si="1495"/>
        <v>24895.939680000003</v>
      </c>
      <c r="V1714" s="102">
        <f t="shared" si="1495"/>
        <v>25393.858473600001</v>
      </c>
    </row>
    <row r="1715" spans="1:22" x14ac:dyDescent="0.2">
      <c r="A1715" s="352" t="s">
        <v>1651</v>
      </c>
      <c r="B1715" s="352"/>
      <c r="C1715" s="352"/>
      <c r="D1715" s="103">
        <f t="shared" ref="D1715:H1715" si="1496">D1672+D1686+D1693+D1709+D1714</f>
        <v>684131.35</v>
      </c>
      <c r="E1715" s="103">
        <f t="shared" si="1496"/>
        <v>370097.31999999989</v>
      </c>
      <c r="F1715" s="103">
        <f t="shared" si="1496"/>
        <v>455842.92999999993</v>
      </c>
      <c r="G1715" s="103">
        <f t="shared" si="1496"/>
        <v>508654.67999999993</v>
      </c>
      <c r="H1715" s="103">
        <f t="shared" si="1496"/>
        <v>1070070</v>
      </c>
      <c r="I1715" s="103">
        <f t="shared" ref="I1715:J1715" si="1497">I1672+I1686+I1693+I1709+I1714</f>
        <v>823036</v>
      </c>
      <c r="J1715" s="103">
        <f t="shared" si="1497"/>
        <v>992516</v>
      </c>
      <c r="K1715" s="96"/>
      <c r="L1715" s="97"/>
      <c r="M1715" s="97"/>
      <c r="N1715" s="97"/>
      <c r="O1715" s="97"/>
      <c r="P1715" s="97"/>
      <c r="R1715" s="103">
        <f t="shared" ref="R1715:V1715" si="1498">R1672+R1686+R1693+R1709+R1714</f>
        <v>1010410.5</v>
      </c>
      <c r="S1715" s="103">
        <f t="shared" si="1498"/>
        <v>1028776.7538000001</v>
      </c>
      <c r="T1715" s="103">
        <f t="shared" si="1498"/>
        <v>1047630.960582</v>
      </c>
      <c r="U1715" s="103">
        <f t="shared" si="1498"/>
        <v>1066989.9622871403</v>
      </c>
      <c r="V1715" s="103">
        <f t="shared" si="1498"/>
        <v>1086871.2713111909</v>
      </c>
    </row>
    <row r="1716" spans="1:22" ht="15" x14ac:dyDescent="0.25">
      <c r="A1716" s="351" t="s">
        <v>226</v>
      </c>
      <c r="B1716" s="351"/>
      <c r="C1716" s="351"/>
      <c r="I1716" s="14"/>
      <c r="J1716" s="248"/>
      <c r="K1716" s="96"/>
      <c r="L1716" s="97"/>
      <c r="M1716" s="97"/>
      <c r="N1716" s="97"/>
      <c r="O1716" s="97"/>
      <c r="P1716" s="97"/>
      <c r="R1716" s="248"/>
      <c r="S1716" s="248"/>
      <c r="T1716" s="248"/>
      <c r="U1716" s="248"/>
      <c r="V1716" s="248"/>
    </row>
    <row r="1717" spans="1:22" ht="15" x14ac:dyDescent="0.25">
      <c r="A1717" s="348" t="s">
        <v>2024</v>
      </c>
      <c r="B1717" s="348"/>
      <c r="C1717" s="348"/>
      <c r="I1717" s="14"/>
      <c r="J1717" s="248"/>
      <c r="K1717" s="96"/>
      <c r="L1717" s="97"/>
      <c r="M1717" s="97"/>
      <c r="N1717" s="97"/>
      <c r="O1717" s="97"/>
      <c r="P1717" s="97"/>
      <c r="R1717" s="248"/>
      <c r="S1717" s="248"/>
      <c r="T1717" s="248"/>
      <c r="U1717" s="248"/>
      <c r="V1717" s="248"/>
    </row>
    <row r="1718" spans="1:22" ht="15" x14ac:dyDescent="0.25">
      <c r="B1718" s="77" t="s">
        <v>1652</v>
      </c>
      <c r="C1718" s="77" t="s">
        <v>286</v>
      </c>
      <c r="D1718" s="79">
        <v>240961.86</v>
      </c>
      <c r="E1718" s="79">
        <v>0</v>
      </c>
      <c r="F1718" s="79">
        <v>21241.72</v>
      </c>
      <c r="G1718" s="79">
        <v>38510.160000000003</v>
      </c>
      <c r="H1718" s="79">
        <v>40450</v>
      </c>
      <c r="I1718" s="248">
        <v>40450</v>
      </c>
      <c r="J1718" s="248">
        <v>41255</v>
      </c>
      <c r="K1718" s="96"/>
      <c r="L1718" s="97">
        <v>0.03</v>
      </c>
      <c r="M1718" s="97">
        <f t="shared" ref="M1718" si="1499">L1718</f>
        <v>0.03</v>
      </c>
      <c r="N1718" s="97">
        <f t="shared" ref="N1718" si="1500">M1718</f>
        <v>0.03</v>
      </c>
      <c r="O1718" s="97">
        <f t="shared" ref="O1718" si="1501">N1718</f>
        <v>0.03</v>
      </c>
      <c r="P1718" s="97">
        <f t="shared" ref="P1718" si="1502">O1718</f>
        <v>0.03</v>
      </c>
      <c r="R1718" s="248">
        <f t="shared" ref="R1718:R1725" si="1503">J1718*(1+L1718)</f>
        <v>42492.65</v>
      </c>
      <c r="S1718" s="248">
        <f t="shared" si="1450"/>
        <v>43767.429500000006</v>
      </c>
      <c r="T1718" s="248">
        <f t="shared" si="1451"/>
        <v>45080.452385000004</v>
      </c>
      <c r="U1718" s="248">
        <f t="shared" si="1452"/>
        <v>46432.865956550006</v>
      </c>
      <c r="V1718" s="248">
        <f t="shared" si="1453"/>
        <v>47825.851935246508</v>
      </c>
    </row>
    <row r="1719" spans="1:22" ht="15" x14ac:dyDescent="0.25">
      <c r="B1719" s="77" t="s">
        <v>2520</v>
      </c>
      <c r="C1719" s="77" t="s">
        <v>300</v>
      </c>
      <c r="D1719" s="79">
        <v>0</v>
      </c>
      <c r="E1719" s="79">
        <v>0</v>
      </c>
      <c r="F1719" s="79">
        <v>0</v>
      </c>
      <c r="G1719" s="79">
        <v>0</v>
      </c>
      <c r="H1719" s="79">
        <v>0</v>
      </c>
      <c r="I1719" s="248">
        <v>3000</v>
      </c>
      <c r="J1719" s="248"/>
      <c r="K1719" s="96"/>
      <c r="L1719" s="97">
        <v>0.01</v>
      </c>
      <c r="M1719" s="97">
        <f t="shared" ref="M1719:P1719" si="1504">L1719</f>
        <v>0.01</v>
      </c>
      <c r="N1719" s="97">
        <f t="shared" si="1504"/>
        <v>0.01</v>
      </c>
      <c r="O1719" s="97">
        <f t="shared" si="1504"/>
        <v>0.01</v>
      </c>
      <c r="P1719" s="97">
        <f t="shared" si="1504"/>
        <v>0.01</v>
      </c>
      <c r="R1719" s="248">
        <f t="shared" si="1503"/>
        <v>0</v>
      </c>
      <c r="S1719" s="248">
        <f t="shared" si="1450"/>
        <v>0</v>
      </c>
      <c r="T1719" s="248">
        <f t="shared" si="1451"/>
        <v>0</v>
      </c>
      <c r="U1719" s="248">
        <f t="shared" si="1452"/>
        <v>0</v>
      </c>
      <c r="V1719" s="248">
        <f t="shared" si="1453"/>
        <v>0</v>
      </c>
    </row>
    <row r="1720" spans="1:22" ht="15" x14ac:dyDescent="0.25">
      <c r="B1720" s="77" t="s">
        <v>1655</v>
      </c>
      <c r="C1720" s="77" t="s">
        <v>312</v>
      </c>
      <c r="D1720" s="79">
        <v>3611</v>
      </c>
      <c r="E1720" s="79">
        <v>90</v>
      </c>
      <c r="F1720" s="79">
        <v>768</v>
      </c>
      <c r="G1720" s="79">
        <v>589</v>
      </c>
      <c r="H1720" s="79">
        <v>0</v>
      </c>
      <c r="I1720" s="248">
        <v>240</v>
      </c>
      <c r="J1720" s="248">
        <v>0</v>
      </c>
      <c r="K1720" s="96"/>
      <c r="L1720" s="97">
        <v>0.01</v>
      </c>
      <c r="M1720" s="97">
        <f t="shared" ref="M1720:P1720" si="1505">L1720</f>
        <v>0.01</v>
      </c>
      <c r="N1720" s="97">
        <f t="shared" si="1505"/>
        <v>0.01</v>
      </c>
      <c r="O1720" s="97">
        <f t="shared" si="1505"/>
        <v>0.01</v>
      </c>
      <c r="P1720" s="97">
        <f t="shared" si="1505"/>
        <v>0.01</v>
      </c>
      <c r="R1720" s="248">
        <f t="shared" si="1503"/>
        <v>0</v>
      </c>
      <c r="S1720" s="248">
        <f t="shared" si="1450"/>
        <v>0</v>
      </c>
      <c r="T1720" s="248">
        <f t="shared" si="1451"/>
        <v>0</v>
      </c>
      <c r="U1720" s="248">
        <f t="shared" si="1452"/>
        <v>0</v>
      </c>
      <c r="V1720" s="248">
        <f t="shared" si="1453"/>
        <v>0</v>
      </c>
    </row>
    <row r="1721" spans="1:22" ht="15" x14ac:dyDescent="0.25">
      <c r="B1721" s="77" t="s">
        <v>1656</v>
      </c>
      <c r="C1721" s="77" t="s">
        <v>314</v>
      </c>
      <c r="D1721" s="79">
        <v>3805.61</v>
      </c>
      <c r="E1721" s="79">
        <v>0</v>
      </c>
      <c r="F1721" s="79">
        <v>220.24</v>
      </c>
      <c r="G1721" s="79">
        <v>295.74</v>
      </c>
      <c r="H1721" s="79">
        <v>370</v>
      </c>
      <c r="I1721" s="248">
        <v>370</v>
      </c>
      <c r="J1721" s="248">
        <v>404</v>
      </c>
      <c r="K1721" s="96"/>
      <c r="L1721" s="97">
        <v>0.01</v>
      </c>
      <c r="M1721" s="97">
        <f t="shared" ref="M1721:P1721" si="1506">L1721</f>
        <v>0.01</v>
      </c>
      <c r="N1721" s="97">
        <f t="shared" si="1506"/>
        <v>0.01</v>
      </c>
      <c r="O1721" s="97">
        <f t="shared" si="1506"/>
        <v>0.01</v>
      </c>
      <c r="P1721" s="97">
        <f t="shared" si="1506"/>
        <v>0.01</v>
      </c>
      <c r="R1721" s="248">
        <f t="shared" si="1503"/>
        <v>408.04</v>
      </c>
      <c r="S1721" s="248">
        <f t="shared" si="1450"/>
        <v>412.12040000000002</v>
      </c>
      <c r="T1721" s="248">
        <f t="shared" si="1451"/>
        <v>416.241604</v>
      </c>
      <c r="U1721" s="248">
        <f t="shared" si="1452"/>
        <v>420.40402003999998</v>
      </c>
      <c r="V1721" s="248">
        <f t="shared" si="1453"/>
        <v>424.60806024039999</v>
      </c>
    </row>
    <row r="1722" spans="1:22" ht="15" x14ac:dyDescent="0.25">
      <c r="B1722" s="77" t="s">
        <v>1657</v>
      </c>
      <c r="C1722" s="77" t="s">
        <v>316</v>
      </c>
      <c r="D1722" s="79">
        <v>240.99</v>
      </c>
      <c r="E1722" s="79">
        <v>0</v>
      </c>
      <c r="F1722" s="79">
        <v>69.3</v>
      </c>
      <c r="G1722" s="79">
        <v>560.64</v>
      </c>
      <c r="H1722" s="79">
        <v>660</v>
      </c>
      <c r="I1722" s="248">
        <v>660</v>
      </c>
      <c r="J1722" s="248">
        <v>660</v>
      </c>
      <c r="K1722" s="96"/>
      <c r="L1722" s="97">
        <v>0.01</v>
      </c>
      <c r="M1722" s="97">
        <f t="shared" ref="M1722:P1722" si="1507">L1722</f>
        <v>0.01</v>
      </c>
      <c r="N1722" s="97">
        <f t="shared" si="1507"/>
        <v>0.01</v>
      </c>
      <c r="O1722" s="97">
        <f t="shared" si="1507"/>
        <v>0.01</v>
      </c>
      <c r="P1722" s="97">
        <f t="shared" si="1507"/>
        <v>0.01</v>
      </c>
      <c r="R1722" s="248">
        <f t="shared" si="1503"/>
        <v>666.6</v>
      </c>
      <c r="S1722" s="248">
        <f t="shared" si="1450"/>
        <v>673.26600000000008</v>
      </c>
      <c r="T1722" s="248">
        <f t="shared" si="1451"/>
        <v>679.99866000000009</v>
      </c>
      <c r="U1722" s="248">
        <f t="shared" si="1452"/>
        <v>686.7986466000001</v>
      </c>
      <c r="V1722" s="248">
        <f t="shared" si="1453"/>
        <v>693.66663306600014</v>
      </c>
    </row>
    <row r="1723" spans="1:22" ht="15" x14ac:dyDescent="0.25">
      <c r="B1723" s="77" t="s">
        <v>1658</v>
      </c>
      <c r="C1723" s="77" t="s">
        <v>2026</v>
      </c>
      <c r="D1723" s="79">
        <v>3582.38</v>
      </c>
      <c r="E1723" s="79">
        <v>0</v>
      </c>
      <c r="F1723" s="79">
        <v>307.52</v>
      </c>
      <c r="G1723" s="79">
        <v>556.12</v>
      </c>
      <c r="H1723" s="79">
        <v>600</v>
      </c>
      <c r="I1723" s="248">
        <v>600</v>
      </c>
      <c r="J1723" s="248">
        <v>598</v>
      </c>
      <c r="K1723" s="96"/>
      <c r="L1723" s="97">
        <v>0.01</v>
      </c>
      <c r="M1723" s="97">
        <f t="shared" ref="M1723:P1723" si="1508">L1723</f>
        <v>0.01</v>
      </c>
      <c r="N1723" s="97">
        <f t="shared" si="1508"/>
        <v>0.01</v>
      </c>
      <c r="O1723" s="97">
        <f t="shared" si="1508"/>
        <v>0.01</v>
      </c>
      <c r="P1723" s="97">
        <f t="shared" si="1508"/>
        <v>0.01</v>
      </c>
      <c r="R1723" s="248">
        <f t="shared" si="1503"/>
        <v>603.98</v>
      </c>
      <c r="S1723" s="248">
        <f t="shared" si="1450"/>
        <v>610.01980000000003</v>
      </c>
      <c r="T1723" s="248">
        <f t="shared" si="1451"/>
        <v>616.11999800000001</v>
      </c>
      <c r="U1723" s="248">
        <f t="shared" si="1452"/>
        <v>622.28119798</v>
      </c>
      <c r="V1723" s="248">
        <f t="shared" si="1453"/>
        <v>628.50400995979999</v>
      </c>
    </row>
    <row r="1724" spans="1:22" ht="15" x14ac:dyDescent="0.25">
      <c r="B1724" s="77" t="s">
        <v>1659</v>
      </c>
      <c r="C1724" s="77" t="s">
        <v>323</v>
      </c>
      <c r="D1724" s="79">
        <v>628.5</v>
      </c>
      <c r="E1724" s="79">
        <v>0</v>
      </c>
      <c r="F1724" s="79">
        <v>94.75</v>
      </c>
      <c r="G1724" s="79">
        <v>152.65</v>
      </c>
      <c r="H1724" s="79">
        <v>0</v>
      </c>
      <c r="I1724" s="248">
        <v>38</v>
      </c>
      <c r="J1724" s="248">
        <v>0</v>
      </c>
      <c r="K1724" s="96"/>
      <c r="L1724" s="97">
        <v>0.01</v>
      </c>
      <c r="M1724" s="97">
        <f t="shared" ref="M1724:P1724" si="1509">L1724</f>
        <v>0.01</v>
      </c>
      <c r="N1724" s="97">
        <f t="shared" si="1509"/>
        <v>0.01</v>
      </c>
      <c r="O1724" s="97">
        <f t="shared" si="1509"/>
        <v>0.01</v>
      </c>
      <c r="P1724" s="97">
        <f t="shared" si="1509"/>
        <v>0.01</v>
      </c>
      <c r="R1724" s="248">
        <f t="shared" si="1503"/>
        <v>0</v>
      </c>
      <c r="S1724" s="248">
        <f t="shared" si="1450"/>
        <v>0</v>
      </c>
      <c r="T1724" s="248">
        <f t="shared" si="1451"/>
        <v>0</v>
      </c>
      <c r="U1724" s="248">
        <f t="shared" si="1452"/>
        <v>0</v>
      </c>
      <c r="V1724" s="248">
        <f t="shared" si="1453"/>
        <v>0</v>
      </c>
    </row>
    <row r="1725" spans="1:22" ht="15" x14ac:dyDescent="0.25">
      <c r="B1725" s="77" t="s">
        <v>2319</v>
      </c>
      <c r="C1725" s="77" t="s">
        <v>327</v>
      </c>
      <c r="D1725" s="79">
        <v>0</v>
      </c>
      <c r="E1725" s="79">
        <v>0</v>
      </c>
      <c r="F1725" s="79">
        <v>3751.16</v>
      </c>
      <c r="G1725" s="79">
        <v>0</v>
      </c>
      <c r="H1725" s="79">
        <v>0</v>
      </c>
      <c r="I1725" s="248"/>
      <c r="J1725" s="248"/>
      <c r="K1725" s="96"/>
      <c r="L1725" s="97">
        <v>0.01</v>
      </c>
      <c r="M1725" s="97">
        <f t="shared" ref="M1725:P1725" si="1510">L1725</f>
        <v>0.01</v>
      </c>
      <c r="N1725" s="97">
        <f t="shared" si="1510"/>
        <v>0.01</v>
      </c>
      <c r="O1725" s="97">
        <f t="shared" si="1510"/>
        <v>0.01</v>
      </c>
      <c r="P1725" s="97">
        <f t="shared" si="1510"/>
        <v>0.01</v>
      </c>
      <c r="R1725" s="248">
        <f t="shared" si="1503"/>
        <v>0</v>
      </c>
      <c r="S1725" s="248">
        <f t="shared" si="1450"/>
        <v>0</v>
      </c>
      <c r="T1725" s="248">
        <f t="shared" si="1451"/>
        <v>0</v>
      </c>
      <c r="U1725" s="248">
        <f t="shared" si="1452"/>
        <v>0</v>
      </c>
      <c r="V1725" s="248">
        <f t="shared" si="1453"/>
        <v>0</v>
      </c>
    </row>
    <row r="1726" spans="1:22" x14ac:dyDescent="0.2">
      <c r="A1726" s="350" t="s">
        <v>2027</v>
      </c>
      <c r="B1726" s="350"/>
      <c r="C1726" s="350"/>
      <c r="D1726" s="102">
        <f t="shared" ref="D1726:J1726" si="1511">SUM(D1718:D1725)</f>
        <v>252830.33999999997</v>
      </c>
      <c r="E1726" s="102">
        <f t="shared" si="1511"/>
        <v>90</v>
      </c>
      <c r="F1726" s="102">
        <f t="shared" si="1511"/>
        <v>26452.690000000002</v>
      </c>
      <c r="G1726" s="102">
        <f t="shared" si="1511"/>
        <v>40664.310000000005</v>
      </c>
      <c r="H1726" s="102">
        <f t="shared" si="1511"/>
        <v>42080</v>
      </c>
      <c r="I1726" s="102">
        <f t="shared" si="1511"/>
        <v>45358</v>
      </c>
      <c r="J1726" s="102">
        <f t="shared" si="1511"/>
        <v>42917</v>
      </c>
      <c r="K1726" s="96"/>
      <c r="L1726" s="97"/>
      <c r="M1726" s="97"/>
      <c r="N1726" s="97"/>
      <c r="O1726" s="97"/>
      <c r="P1726" s="97"/>
      <c r="R1726" s="102">
        <f t="shared" ref="R1726:V1726" si="1512">SUM(R1718:R1725)</f>
        <v>44171.270000000004</v>
      </c>
      <c r="S1726" s="102">
        <f t="shared" si="1512"/>
        <v>45462.835700000011</v>
      </c>
      <c r="T1726" s="102">
        <f t="shared" si="1512"/>
        <v>46792.812647000006</v>
      </c>
      <c r="U1726" s="102">
        <f t="shared" si="1512"/>
        <v>48162.349821170006</v>
      </c>
      <c r="V1726" s="102">
        <f t="shared" si="1512"/>
        <v>49572.63063851271</v>
      </c>
    </row>
    <row r="1727" spans="1:22" ht="15" x14ac:dyDescent="0.25">
      <c r="A1727" s="348" t="s">
        <v>2020</v>
      </c>
      <c r="B1727" s="348"/>
      <c r="C1727" s="348"/>
      <c r="I1727" s="248"/>
      <c r="J1727" s="248"/>
      <c r="K1727" s="96"/>
      <c r="L1727" s="97"/>
      <c r="M1727" s="97"/>
      <c r="N1727" s="97"/>
      <c r="O1727" s="97"/>
      <c r="P1727" s="97"/>
      <c r="R1727" s="248"/>
      <c r="S1727" s="248"/>
      <c r="T1727" s="248"/>
      <c r="U1727" s="248"/>
      <c r="V1727" s="248"/>
    </row>
    <row r="1728" spans="1:22" ht="15" x14ac:dyDescent="0.25">
      <c r="B1728" s="77" t="s">
        <v>1660</v>
      </c>
      <c r="C1728" s="77" t="s">
        <v>262</v>
      </c>
      <c r="D1728" s="79">
        <v>459.14</v>
      </c>
      <c r="E1728" s="79">
        <v>167.63</v>
      </c>
      <c r="F1728" s="79">
        <v>520.83000000000004</v>
      </c>
      <c r="G1728" s="79">
        <v>148.76</v>
      </c>
      <c r="H1728" s="79">
        <v>300</v>
      </c>
      <c r="I1728" s="248">
        <v>300</v>
      </c>
      <c r="J1728" s="248">
        <v>300</v>
      </c>
      <c r="K1728" s="96"/>
      <c r="L1728" s="97">
        <v>0.01</v>
      </c>
      <c r="M1728" s="97">
        <f t="shared" ref="M1728:P1728" si="1513">L1728</f>
        <v>0.01</v>
      </c>
      <c r="N1728" s="97">
        <f t="shared" si="1513"/>
        <v>0.01</v>
      </c>
      <c r="O1728" s="97">
        <f t="shared" si="1513"/>
        <v>0.01</v>
      </c>
      <c r="P1728" s="97">
        <f t="shared" si="1513"/>
        <v>0.01</v>
      </c>
      <c r="R1728" s="248">
        <f t="shared" ref="R1728:R1737" si="1514">J1728*(1+L1728)</f>
        <v>303</v>
      </c>
      <c r="S1728" s="248">
        <f t="shared" si="1450"/>
        <v>306.03000000000003</v>
      </c>
      <c r="T1728" s="248">
        <f t="shared" si="1451"/>
        <v>309.09030000000001</v>
      </c>
      <c r="U1728" s="248">
        <f t="shared" si="1452"/>
        <v>312.18120300000004</v>
      </c>
      <c r="V1728" s="248">
        <f t="shared" si="1453"/>
        <v>315.30301503000004</v>
      </c>
    </row>
    <row r="1729" spans="1:22" ht="15" x14ac:dyDescent="0.25">
      <c r="B1729" s="77" t="s">
        <v>1661</v>
      </c>
      <c r="C1729" s="77" t="s">
        <v>787</v>
      </c>
      <c r="D1729" s="79">
        <v>0</v>
      </c>
      <c r="E1729" s="79">
        <v>0</v>
      </c>
      <c r="F1729" s="79">
        <v>0</v>
      </c>
      <c r="G1729" s="79">
        <v>46</v>
      </c>
      <c r="H1729" s="79">
        <v>0</v>
      </c>
      <c r="I1729" s="248"/>
      <c r="J1729" s="248"/>
      <c r="L1729" s="97">
        <v>0.01</v>
      </c>
      <c r="M1729" s="97">
        <f t="shared" ref="M1729:P1729" si="1515">L1729</f>
        <v>0.01</v>
      </c>
      <c r="N1729" s="97">
        <f t="shared" si="1515"/>
        <v>0.01</v>
      </c>
      <c r="O1729" s="97">
        <f t="shared" si="1515"/>
        <v>0.01</v>
      </c>
      <c r="P1729" s="97">
        <f t="shared" si="1515"/>
        <v>0.01</v>
      </c>
      <c r="R1729" s="248">
        <f t="shared" si="1514"/>
        <v>0</v>
      </c>
      <c r="S1729" s="248">
        <f t="shared" si="1450"/>
        <v>0</v>
      </c>
      <c r="T1729" s="248">
        <f t="shared" si="1451"/>
        <v>0</v>
      </c>
      <c r="U1729" s="248">
        <f t="shared" si="1452"/>
        <v>0</v>
      </c>
      <c r="V1729" s="248">
        <f t="shared" si="1453"/>
        <v>0</v>
      </c>
    </row>
    <row r="1730" spans="1:22" ht="15" x14ac:dyDescent="0.25">
      <c r="B1730" s="77" t="s">
        <v>1662</v>
      </c>
      <c r="C1730" s="77" t="s">
        <v>420</v>
      </c>
      <c r="D1730" s="79">
        <v>3598.76</v>
      </c>
      <c r="E1730" s="79">
        <v>0</v>
      </c>
      <c r="F1730" s="79">
        <v>546.04</v>
      </c>
      <c r="G1730" s="79">
        <v>1595.59</v>
      </c>
      <c r="H1730" s="79">
        <v>1100</v>
      </c>
      <c r="I1730" s="248">
        <v>1400</v>
      </c>
      <c r="J1730" s="248">
        <v>1100</v>
      </c>
      <c r="K1730" s="96"/>
      <c r="L1730" s="97">
        <v>0.01</v>
      </c>
      <c r="M1730" s="97">
        <f t="shared" ref="M1730:P1730" si="1516">L1730</f>
        <v>0.01</v>
      </c>
      <c r="N1730" s="97">
        <f t="shared" si="1516"/>
        <v>0.01</v>
      </c>
      <c r="O1730" s="97">
        <f t="shared" si="1516"/>
        <v>0.01</v>
      </c>
      <c r="P1730" s="97">
        <f t="shared" si="1516"/>
        <v>0.01</v>
      </c>
      <c r="R1730" s="248">
        <f t="shared" si="1514"/>
        <v>1111</v>
      </c>
      <c r="S1730" s="248">
        <f t="shared" si="1450"/>
        <v>1122.1099999999999</v>
      </c>
      <c r="T1730" s="248">
        <f t="shared" si="1451"/>
        <v>1133.3310999999999</v>
      </c>
      <c r="U1730" s="248">
        <f t="shared" si="1452"/>
        <v>1144.664411</v>
      </c>
      <c r="V1730" s="248">
        <f t="shared" si="1453"/>
        <v>1156.1110551100001</v>
      </c>
    </row>
    <row r="1731" spans="1:22" ht="15" x14ac:dyDescent="0.25">
      <c r="B1731" s="77" t="s">
        <v>1663</v>
      </c>
      <c r="C1731" s="77" t="s">
        <v>1664</v>
      </c>
      <c r="D1731" s="79">
        <v>-407.25</v>
      </c>
      <c r="E1731" s="79">
        <v>0</v>
      </c>
      <c r="F1731" s="79">
        <v>0</v>
      </c>
      <c r="G1731" s="79">
        <v>0</v>
      </c>
      <c r="H1731" s="79">
        <v>0</v>
      </c>
      <c r="I1731" s="248"/>
      <c r="J1731" s="248"/>
      <c r="K1731" s="96"/>
      <c r="L1731" s="97">
        <v>0.01</v>
      </c>
      <c r="M1731" s="97">
        <f t="shared" ref="M1731:P1731" si="1517">L1731</f>
        <v>0.01</v>
      </c>
      <c r="N1731" s="97">
        <f t="shared" si="1517"/>
        <v>0.01</v>
      </c>
      <c r="O1731" s="97">
        <f t="shared" si="1517"/>
        <v>0.01</v>
      </c>
      <c r="P1731" s="97">
        <f t="shared" si="1517"/>
        <v>0.01</v>
      </c>
      <c r="R1731" s="248">
        <f t="shared" si="1514"/>
        <v>0</v>
      </c>
      <c r="S1731" s="248">
        <f t="shared" si="1450"/>
        <v>0</v>
      </c>
      <c r="T1731" s="248">
        <f t="shared" si="1451"/>
        <v>0</v>
      </c>
      <c r="U1731" s="248">
        <f t="shared" si="1452"/>
        <v>0</v>
      </c>
      <c r="V1731" s="248">
        <f t="shared" si="1453"/>
        <v>0</v>
      </c>
    </row>
    <row r="1732" spans="1:22" ht="15" x14ac:dyDescent="0.25">
      <c r="B1732" s="77" t="s">
        <v>1665</v>
      </c>
      <c r="C1732" s="77" t="s">
        <v>330</v>
      </c>
      <c r="D1732" s="79">
        <v>6412.33</v>
      </c>
      <c r="E1732" s="79">
        <v>129.9</v>
      </c>
      <c r="F1732" s="79">
        <v>3094.11</v>
      </c>
      <c r="G1732" s="79">
        <v>725.91</v>
      </c>
      <c r="H1732" s="79">
        <v>2500</v>
      </c>
      <c r="I1732" s="248">
        <v>1500</v>
      </c>
      <c r="J1732" s="248">
        <v>2500</v>
      </c>
      <c r="K1732" s="96"/>
      <c r="L1732" s="97">
        <v>0.01</v>
      </c>
      <c r="M1732" s="97">
        <f t="shared" ref="M1732:P1732" si="1518">L1732</f>
        <v>0.01</v>
      </c>
      <c r="N1732" s="97">
        <f t="shared" si="1518"/>
        <v>0.01</v>
      </c>
      <c r="O1732" s="97">
        <f t="shared" si="1518"/>
        <v>0.01</v>
      </c>
      <c r="P1732" s="97">
        <f t="shared" si="1518"/>
        <v>0.01</v>
      </c>
      <c r="R1732" s="248">
        <f t="shared" si="1514"/>
        <v>2525</v>
      </c>
      <c r="S1732" s="248">
        <f t="shared" si="1450"/>
        <v>2550.25</v>
      </c>
      <c r="T1732" s="248">
        <f t="shared" si="1451"/>
        <v>2575.7525000000001</v>
      </c>
      <c r="U1732" s="248">
        <f t="shared" si="1452"/>
        <v>2601.510025</v>
      </c>
      <c r="V1732" s="248">
        <f t="shared" si="1453"/>
        <v>2627.5251252500002</v>
      </c>
    </row>
    <row r="1733" spans="1:22" ht="15" x14ac:dyDescent="0.25">
      <c r="B1733" s="77" t="s">
        <v>1666</v>
      </c>
      <c r="C1733" s="77" t="s">
        <v>696</v>
      </c>
      <c r="D1733" s="79">
        <v>22530.76</v>
      </c>
      <c r="E1733" s="79">
        <v>581.89</v>
      </c>
      <c r="F1733" s="79">
        <v>6776.44</v>
      </c>
      <c r="G1733" s="79">
        <v>5804.47</v>
      </c>
      <c r="H1733" s="79">
        <v>10000</v>
      </c>
      <c r="I1733" s="248">
        <v>8000</v>
      </c>
      <c r="J1733" s="248">
        <v>8000</v>
      </c>
      <c r="K1733" s="96"/>
      <c r="L1733" s="97">
        <v>0.01</v>
      </c>
      <c r="M1733" s="97">
        <f t="shared" ref="M1733:P1733" si="1519">L1733</f>
        <v>0.01</v>
      </c>
      <c r="N1733" s="97">
        <f t="shared" si="1519"/>
        <v>0.01</v>
      </c>
      <c r="O1733" s="97">
        <f t="shared" si="1519"/>
        <v>0.01</v>
      </c>
      <c r="P1733" s="97">
        <f t="shared" si="1519"/>
        <v>0.01</v>
      </c>
      <c r="R1733" s="248">
        <f t="shared" si="1514"/>
        <v>8080</v>
      </c>
      <c r="S1733" s="248">
        <f t="shared" si="1450"/>
        <v>8160.8</v>
      </c>
      <c r="T1733" s="248">
        <f t="shared" si="1451"/>
        <v>8242.4079999999994</v>
      </c>
      <c r="U1733" s="248">
        <f t="shared" si="1452"/>
        <v>8324.8320800000001</v>
      </c>
      <c r="V1733" s="248">
        <f t="shared" si="1453"/>
        <v>8408.0804007999996</v>
      </c>
    </row>
    <row r="1734" spans="1:22" ht="15" x14ac:dyDescent="0.25">
      <c r="B1734" s="77" t="s">
        <v>1667</v>
      </c>
      <c r="C1734" s="77" t="s">
        <v>264</v>
      </c>
      <c r="D1734" s="79">
        <v>0</v>
      </c>
      <c r="E1734" s="79">
        <v>0</v>
      </c>
      <c r="F1734" s="79">
        <v>0</v>
      </c>
      <c r="G1734" s="79">
        <v>0</v>
      </c>
      <c r="H1734" s="79">
        <v>1000</v>
      </c>
      <c r="I1734" s="248">
        <v>1000</v>
      </c>
      <c r="J1734" s="248">
        <v>1000</v>
      </c>
      <c r="K1734" s="96"/>
      <c r="L1734" s="97">
        <v>0.01</v>
      </c>
      <c r="M1734" s="97">
        <f t="shared" ref="M1734:P1734" si="1520">L1734</f>
        <v>0.01</v>
      </c>
      <c r="N1734" s="97">
        <f t="shared" si="1520"/>
        <v>0.01</v>
      </c>
      <c r="O1734" s="97">
        <f t="shared" si="1520"/>
        <v>0.01</v>
      </c>
      <c r="P1734" s="97">
        <f t="shared" si="1520"/>
        <v>0.01</v>
      </c>
      <c r="R1734" s="248">
        <f t="shared" si="1514"/>
        <v>1010</v>
      </c>
      <c r="S1734" s="248">
        <f t="shared" si="1450"/>
        <v>1020.1</v>
      </c>
      <c r="T1734" s="248">
        <f t="shared" si="1451"/>
        <v>1030.3009999999999</v>
      </c>
      <c r="U1734" s="248">
        <f t="shared" si="1452"/>
        <v>1040.60401</v>
      </c>
      <c r="V1734" s="248">
        <f t="shared" si="1453"/>
        <v>1051.0100500999999</v>
      </c>
    </row>
    <row r="1735" spans="1:22" ht="15" x14ac:dyDescent="0.25">
      <c r="B1735" s="77" t="s">
        <v>1668</v>
      </c>
      <c r="C1735" s="77" t="s">
        <v>556</v>
      </c>
      <c r="D1735" s="79">
        <v>487.13</v>
      </c>
      <c r="E1735" s="79">
        <v>0</v>
      </c>
      <c r="F1735" s="79">
        <v>241.1</v>
      </c>
      <c r="G1735" s="79">
        <v>0</v>
      </c>
      <c r="H1735" s="79">
        <v>750</v>
      </c>
      <c r="I1735" s="248">
        <v>500</v>
      </c>
      <c r="J1735" s="248">
        <v>750</v>
      </c>
      <c r="L1735" s="97">
        <v>0.01</v>
      </c>
      <c r="M1735" s="97">
        <f t="shared" ref="M1735:P1735" si="1521">L1735</f>
        <v>0.01</v>
      </c>
      <c r="N1735" s="97">
        <f t="shared" si="1521"/>
        <v>0.01</v>
      </c>
      <c r="O1735" s="97">
        <f t="shared" si="1521"/>
        <v>0.01</v>
      </c>
      <c r="P1735" s="97">
        <f t="shared" si="1521"/>
        <v>0.01</v>
      </c>
      <c r="R1735" s="248">
        <f t="shared" si="1514"/>
        <v>757.5</v>
      </c>
      <c r="S1735" s="248">
        <f t="shared" si="1450"/>
        <v>765.07500000000005</v>
      </c>
      <c r="T1735" s="248">
        <f t="shared" si="1451"/>
        <v>772.72575000000006</v>
      </c>
      <c r="U1735" s="248">
        <f t="shared" si="1452"/>
        <v>780.45300750000013</v>
      </c>
      <c r="V1735" s="248">
        <f t="shared" si="1453"/>
        <v>788.25753757500013</v>
      </c>
    </row>
    <row r="1736" spans="1:22" ht="15" x14ac:dyDescent="0.25">
      <c r="B1736" s="77" t="s">
        <v>1669</v>
      </c>
      <c r="C1736" s="77" t="s">
        <v>1670</v>
      </c>
      <c r="D1736" s="79">
        <v>18001.91</v>
      </c>
      <c r="E1736" s="79">
        <v>217.77</v>
      </c>
      <c r="F1736" s="79">
        <v>0</v>
      </c>
      <c r="G1736" s="79">
        <v>1200.2</v>
      </c>
      <c r="H1736" s="79">
        <v>1500</v>
      </c>
      <c r="I1736" s="248">
        <v>1000</v>
      </c>
      <c r="J1736" s="248">
        <v>1500</v>
      </c>
      <c r="L1736" s="97">
        <v>0.01</v>
      </c>
      <c r="M1736" s="97">
        <f t="shared" ref="M1736:P1736" si="1522">L1736</f>
        <v>0.01</v>
      </c>
      <c r="N1736" s="97">
        <f t="shared" si="1522"/>
        <v>0.01</v>
      </c>
      <c r="O1736" s="97">
        <f t="shared" si="1522"/>
        <v>0.01</v>
      </c>
      <c r="P1736" s="97">
        <f t="shared" si="1522"/>
        <v>0.01</v>
      </c>
      <c r="R1736" s="248">
        <f t="shared" si="1514"/>
        <v>1515</v>
      </c>
      <c r="S1736" s="248">
        <f t="shared" si="1450"/>
        <v>1530.15</v>
      </c>
      <c r="T1736" s="248">
        <f t="shared" si="1451"/>
        <v>1545.4515000000001</v>
      </c>
      <c r="U1736" s="248">
        <f t="shared" si="1452"/>
        <v>1560.9060150000003</v>
      </c>
      <c r="V1736" s="248">
        <f t="shared" si="1453"/>
        <v>1576.5150751500003</v>
      </c>
    </row>
    <row r="1737" spans="1:22" ht="15" x14ac:dyDescent="0.25">
      <c r="B1737" s="77" t="s">
        <v>1671</v>
      </c>
      <c r="C1737" s="77" t="s">
        <v>633</v>
      </c>
      <c r="D1737" s="79">
        <v>893.76</v>
      </c>
      <c r="E1737" s="79">
        <v>609.70000000000005</v>
      </c>
      <c r="F1737" s="79">
        <v>0</v>
      </c>
      <c r="G1737" s="79">
        <v>467.5</v>
      </c>
      <c r="H1737" s="79">
        <v>300</v>
      </c>
      <c r="I1737" s="248">
        <v>0</v>
      </c>
      <c r="J1737" s="248">
        <v>300</v>
      </c>
      <c r="K1737" s="96"/>
      <c r="L1737" s="97">
        <v>0.01</v>
      </c>
      <c r="M1737" s="97">
        <f t="shared" ref="M1737:P1737" si="1523">L1737</f>
        <v>0.01</v>
      </c>
      <c r="N1737" s="97">
        <f t="shared" si="1523"/>
        <v>0.01</v>
      </c>
      <c r="O1737" s="97">
        <f t="shared" si="1523"/>
        <v>0.01</v>
      </c>
      <c r="P1737" s="97">
        <f t="shared" si="1523"/>
        <v>0.01</v>
      </c>
      <c r="R1737" s="248">
        <f t="shared" si="1514"/>
        <v>303</v>
      </c>
      <c r="S1737" s="248">
        <f t="shared" si="1450"/>
        <v>306.03000000000003</v>
      </c>
      <c r="T1737" s="248">
        <f t="shared" si="1451"/>
        <v>309.09030000000001</v>
      </c>
      <c r="U1737" s="248">
        <f t="shared" si="1452"/>
        <v>312.18120300000004</v>
      </c>
      <c r="V1737" s="248">
        <f t="shared" si="1453"/>
        <v>315.30301503000004</v>
      </c>
    </row>
    <row r="1738" spans="1:22" x14ac:dyDescent="0.2">
      <c r="A1738" s="350" t="s">
        <v>2021</v>
      </c>
      <c r="B1738" s="350"/>
      <c r="C1738" s="350"/>
      <c r="D1738" s="102">
        <f t="shared" ref="D1738:J1738" si="1524">SUM(D1728:D1737)</f>
        <v>51976.54</v>
      </c>
      <c r="E1738" s="102">
        <f t="shared" si="1524"/>
        <v>1706.89</v>
      </c>
      <c r="F1738" s="102">
        <f t="shared" si="1524"/>
        <v>11178.519999999999</v>
      </c>
      <c r="G1738" s="102">
        <f t="shared" si="1524"/>
        <v>9988.43</v>
      </c>
      <c r="H1738" s="102">
        <f t="shared" si="1524"/>
        <v>17450</v>
      </c>
      <c r="I1738" s="102">
        <f t="shared" si="1524"/>
        <v>13700</v>
      </c>
      <c r="J1738" s="102">
        <f t="shared" si="1524"/>
        <v>15450</v>
      </c>
      <c r="K1738" s="96"/>
      <c r="L1738" s="97"/>
      <c r="M1738" s="97"/>
      <c r="N1738" s="97"/>
      <c r="O1738" s="97"/>
      <c r="P1738" s="97"/>
      <c r="R1738" s="102">
        <f t="shared" ref="R1738:V1738" si="1525">SUM(R1728:R1737)</f>
        <v>15604.5</v>
      </c>
      <c r="S1738" s="102">
        <f t="shared" si="1525"/>
        <v>15760.545000000002</v>
      </c>
      <c r="T1738" s="102">
        <f t="shared" si="1525"/>
        <v>15918.150449999997</v>
      </c>
      <c r="U1738" s="102">
        <f t="shared" si="1525"/>
        <v>16077.331954500001</v>
      </c>
      <c r="V1738" s="102">
        <f t="shared" si="1525"/>
        <v>16238.105274045</v>
      </c>
    </row>
    <row r="1739" spans="1:22" ht="15" x14ac:dyDescent="0.25">
      <c r="A1739" s="348" t="s">
        <v>2028</v>
      </c>
      <c r="B1739" s="348"/>
      <c r="C1739" s="348"/>
      <c r="I1739" s="248"/>
      <c r="J1739" s="248"/>
      <c r="K1739" s="96"/>
      <c r="L1739" s="97"/>
      <c r="M1739" s="97"/>
      <c r="N1739" s="97"/>
      <c r="O1739" s="97"/>
      <c r="P1739" s="97"/>
      <c r="R1739" s="248"/>
      <c r="S1739" s="248"/>
      <c r="T1739" s="248"/>
      <c r="U1739" s="248"/>
      <c r="V1739" s="248"/>
    </row>
    <row r="1740" spans="1:22" ht="15" x14ac:dyDescent="0.25">
      <c r="B1740" s="77" t="s">
        <v>1672</v>
      </c>
      <c r="C1740" s="77" t="s">
        <v>558</v>
      </c>
      <c r="D1740" s="79">
        <v>937.04</v>
      </c>
      <c r="E1740" s="79">
        <v>0</v>
      </c>
      <c r="F1740" s="79">
        <v>0</v>
      </c>
      <c r="G1740" s="79">
        <v>803.26</v>
      </c>
      <c r="H1740" s="79">
        <v>0</v>
      </c>
      <c r="I1740" s="248"/>
      <c r="J1740" s="248"/>
      <c r="K1740" s="96"/>
      <c r="L1740" s="97">
        <v>0.01</v>
      </c>
      <c r="M1740" s="97">
        <f t="shared" ref="M1740:P1740" si="1526">L1740</f>
        <v>0.01</v>
      </c>
      <c r="N1740" s="97">
        <f t="shared" si="1526"/>
        <v>0.01</v>
      </c>
      <c r="O1740" s="97">
        <f t="shared" si="1526"/>
        <v>0.01</v>
      </c>
      <c r="P1740" s="97">
        <f t="shared" si="1526"/>
        <v>0.01</v>
      </c>
      <c r="R1740" s="248">
        <f>J1740*(1+L1740)</f>
        <v>0</v>
      </c>
      <c r="S1740" s="248">
        <f t="shared" ref="S1740:S1801" si="1527">R1740*(1+M1740)</f>
        <v>0</v>
      </c>
      <c r="T1740" s="248">
        <f t="shared" ref="T1740:T1801" si="1528">S1740*(1+N1740)</f>
        <v>0</v>
      </c>
      <c r="U1740" s="248">
        <f t="shared" ref="U1740:U1801" si="1529">T1740*(1+O1740)</f>
        <v>0</v>
      </c>
      <c r="V1740" s="248">
        <f t="shared" ref="V1740:V1801" si="1530">U1740*(1+P1740)</f>
        <v>0</v>
      </c>
    </row>
    <row r="1741" spans="1:22" ht="15" x14ac:dyDescent="0.25">
      <c r="B1741" s="77" t="s">
        <v>1673</v>
      </c>
      <c r="C1741" s="77" t="s">
        <v>376</v>
      </c>
      <c r="D1741" s="79">
        <v>16544.64</v>
      </c>
      <c r="E1741" s="79">
        <v>7178.6</v>
      </c>
      <c r="F1741" s="79">
        <v>6154.85</v>
      </c>
      <c r="G1741" s="79">
        <v>6940.91</v>
      </c>
      <c r="H1741" s="79">
        <v>6000</v>
      </c>
      <c r="I1741" s="248">
        <v>6000</v>
      </c>
      <c r="J1741" s="248">
        <v>6000</v>
      </c>
      <c r="K1741" s="96"/>
      <c r="L1741" s="97">
        <v>0.01</v>
      </c>
      <c r="M1741" s="97">
        <f t="shared" ref="M1741:P1741" si="1531">L1741</f>
        <v>0.01</v>
      </c>
      <c r="N1741" s="97">
        <f t="shared" si="1531"/>
        <v>0.01</v>
      </c>
      <c r="O1741" s="97">
        <f t="shared" si="1531"/>
        <v>0.01</v>
      </c>
      <c r="P1741" s="97">
        <f t="shared" si="1531"/>
        <v>0.01</v>
      </c>
      <c r="R1741" s="248">
        <f>J1741*(1+L1741)</f>
        <v>6060</v>
      </c>
      <c r="S1741" s="248">
        <f t="shared" si="1527"/>
        <v>6120.6</v>
      </c>
      <c r="T1741" s="248">
        <f t="shared" si="1528"/>
        <v>6181.8060000000005</v>
      </c>
      <c r="U1741" s="248">
        <f t="shared" si="1529"/>
        <v>6243.624060000001</v>
      </c>
      <c r="V1741" s="248">
        <f t="shared" si="1530"/>
        <v>6306.060300600001</v>
      </c>
    </row>
    <row r="1742" spans="1:22" x14ac:dyDescent="0.2">
      <c r="A1742" s="350" t="s">
        <v>2029</v>
      </c>
      <c r="B1742" s="350"/>
      <c r="C1742" s="350"/>
      <c r="D1742" s="102">
        <f t="shared" ref="D1742:J1742" si="1532">SUM(D1740:D1741)</f>
        <v>17481.68</v>
      </c>
      <c r="E1742" s="102">
        <f t="shared" si="1532"/>
        <v>7178.6</v>
      </c>
      <c r="F1742" s="102">
        <f t="shared" si="1532"/>
        <v>6154.85</v>
      </c>
      <c r="G1742" s="102">
        <f t="shared" si="1532"/>
        <v>7744.17</v>
      </c>
      <c r="H1742" s="102">
        <f t="shared" si="1532"/>
        <v>6000</v>
      </c>
      <c r="I1742" s="102">
        <f t="shared" si="1532"/>
        <v>6000</v>
      </c>
      <c r="J1742" s="102">
        <f t="shared" si="1532"/>
        <v>6000</v>
      </c>
      <c r="K1742" s="96"/>
      <c r="L1742" s="97"/>
      <c r="M1742" s="97"/>
      <c r="N1742" s="97"/>
      <c r="O1742" s="97"/>
      <c r="P1742" s="97"/>
      <c r="R1742" s="102">
        <f t="shared" ref="R1742:V1742" si="1533">SUM(R1740:R1741)</f>
        <v>6060</v>
      </c>
      <c r="S1742" s="102">
        <f t="shared" si="1533"/>
        <v>6120.6</v>
      </c>
      <c r="T1742" s="102">
        <f t="shared" si="1533"/>
        <v>6181.8060000000005</v>
      </c>
      <c r="U1742" s="102">
        <f t="shared" si="1533"/>
        <v>6243.624060000001</v>
      </c>
      <c r="V1742" s="102">
        <f t="shared" si="1533"/>
        <v>6306.060300600001</v>
      </c>
    </row>
    <row r="1743" spans="1:22" ht="15" x14ac:dyDescent="0.25">
      <c r="A1743" s="348" t="s">
        <v>2022</v>
      </c>
      <c r="B1743" s="348"/>
      <c r="C1743" s="348"/>
      <c r="I1743" s="248"/>
      <c r="J1743" s="248"/>
      <c r="K1743" s="96"/>
      <c r="L1743" s="97"/>
      <c r="M1743" s="97"/>
      <c r="N1743" s="97"/>
      <c r="O1743" s="97"/>
      <c r="P1743" s="97"/>
      <c r="R1743" s="248"/>
      <c r="S1743" s="248"/>
      <c r="T1743" s="248"/>
      <c r="U1743" s="248"/>
      <c r="V1743" s="248"/>
    </row>
    <row r="1744" spans="1:22" ht="15" x14ac:dyDescent="0.25">
      <c r="B1744" s="77" t="s">
        <v>1676</v>
      </c>
      <c r="C1744" s="77" t="s">
        <v>382</v>
      </c>
      <c r="D1744" s="79">
        <v>0</v>
      </c>
      <c r="E1744" s="79">
        <v>119.97</v>
      </c>
      <c r="F1744" s="79">
        <v>0</v>
      </c>
      <c r="G1744" s="79">
        <v>146.99</v>
      </c>
      <c r="H1744" s="79">
        <v>500</v>
      </c>
      <c r="I1744" s="248">
        <v>250</v>
      </c>
      <c r="J1744" s="248">
        <v>500</v>
      </c>
      <c r="K1744" s="96"/>
      <c r="L1744" s="97">
        <v>0.01</v>
      </c>
      <c r="M1744" s="97">
        <f t="shared" ref="M1744:P1744" si="1534">L1744</f>
        <v>0.01</v>
      </c>
      <c r="N1744" s="97">
        <f t="shared" si="1534"/>
        <v>0.01</v>
      </c>
      <c r="O1744" s="97">
        <f t="shared" si="1534"/>
        <v>0.01</v>
      </c>
      <c r="P1744" s="97">
        <f t="shared" si="1534"/>
        <v>0.01</v>
      </c>
      <c r="R1744" s="248">
        <f t="shared" ref="R1744:R1750" si="1535">J1744*(1+L1744)</f>
        <v>505</v>
      </c>
      <c r="S1744" s="248">
        <f t="shared" si="1527"/>
        <v>510.05</v>
      </c>
      <c r="T1744" s="248">
        <f t="shared" si="1528"/>
        <v>515.15049999999997</v>
      </c>
      <c r="U1744" s="248">
        <f t="shared" si="1529"/>
        <v>520.30200500000001</v>
      </c>
      <c r="V1744" s="248">
        <f t="shared" si="1530"/>
        <v>525.50502504999997</v>
      </c>
    </row>
    <row r="1745" spans="1:22" ht="15" x14ac:dyDescent="0.25">
      <c r="B1745" s="77" t="s">
        <v>1678</v>
      </c>
      <c r="C1745" s="77" t="s">
        <v>274</v>
      </c>
      <c r="D1745" s="79">
        <v>100</v>
      </c>
      <c r="E1745" s="79">
        <v>0</v>
      </c>
      <c r="F1745" s="79">
        <v>1392</v>
      </c>
      <c r="G1745" s="79">
        <v>955</v>
      </c>
      <c r="H1745" s="79">
        <v>0</v>
      </c>
      <c r="I1745" s="248">
        <v>1600</v>
      </c>
      <c r="J1745" s="248">
        <v>0</v>
      </c>
      <c r="K1745" s="96"/>
      <c r="L1745" s="97">
        <v>0.01</v>
      </c>
      <c r="M1745" s="97">
        <f t="shared" ref="M1745:P1745" si="1536">L1745</f>
        <v>0.01</v>
      </c>
      <c r="N1745" s="97">
        <f t="shared" si="1536"/>
        <v>0.01</v>
      </c>
      <c r="O1745" s="97">
        <f t="shared" si="1536"/>
        <v>0.01</v>
      </c>
      <c r="P1745" s="97">
        <f t="shared" si="1536"/>
        <v>0.01</v>
      </c>
      <c r="R1745" s="248">
        <f t="shared" si="1535"/>
        <v>0</v>
      </c>
      <c r="S1745" s="248">
        <f t="shared" si="1527"/>
        <v>0</v>
      </c>
      <c r="T1745" s="248">
        <f t="shared" si="1528"/>
        <v>0</v>
      </c>
      <c r="U1745" s="248">
        <f t="shared" si="1529"/>
        <v>0</v>
      </c>
      <c r="V1745" s="248">
        <f t="shared" si="1530"/>
        <v>0</v>
      </c>
    </row>
    <row r="1746" spans="1:22" ht="15" x14ac:dyDescent="0.25">
      <c r="B1746" s="77" t="s">
        <v>1679</v>
      </c>
      <c r="C1746" s="77" t="s">
        <v>1680</v>
      </c>
      <c r="D1746" s="79">
        <v>2265</v>
      </c>
      <c r="E1746" s="79">
        <v>0</v>
      </c>
      <c r="F1746" s="79">
        <v>1880</v>
      </c>
      <c r="G1746" s="79">
        <v>1254</v>
      </c>
      <c r="H1746" s="79">
        <v>1600</v>
      </c>
      <c r="I1746" s="248">
        <v>1600</v>
      </c>
      <c r="J1746" s="248">
        <v>1600</v>
      </c>
      <c r="L1746" s="97">
        <v>0.01</v>
      </c>
      <c r="M1746" s="97">
        <f t="shared" ref="M1746:P1746" si="1537">L1746</f>
        <v>0.01</v>
      </c>
      <c r="N1746" s="97">
        <f t="shared" si="1537"/>
        <v>0.01</v>
      </c>
      <c r="O1746" s="97">
        <f t="shared" si="1537"/>
        <v>0.01</v>
      </c>
      <c r="P1746" s="97">
        <f t="shared" si="1537"/>
        <v>0.01</v>
      </c>
      <c r="R1746" s="248">
        <f t="shared" si="1535"/>
        <v>1616</v>
      </c>
      <c r="S1746" s="248">
        <f t="shared" si="1527"/>
        <v>1632.16</v>
      </c>
      <c r="T1746" s="248">
        <f t="shared" si="1528"/>
        <v>1648.4816000000001</v>
      </c>
      <c r="U1746" s="248">
        <f t="shared" si="1529"/>
        <v>1664.966416</v>
      </c>
      <c r="V1746" s="248">
        <f t="shared" si="1530"/>
        <v>1681.6160801599999</v>
      </c>
    </row>
    <row r="1747" spans="1:22" ht="15" x14ac:dyDescent="0.25">
      <c r="B1747" s="77" t="s">
        <v>1838</v>
      </c>
      <c r="C1747" s="77" t="s">
        <v>276</v>
      </c>
      <c r="D1747" s="79">
        <v>0</v>
      </c>
      <c r="E1747" s="79">
        <v>0</v>
      </c>
      <c r="F1747" s="79">
        <v>200</v>
      </c>
      <c r="G1747" s="79">
        <v>400</v>
      </c>
      <c r="H1747" s="79">
        <v>0</v>
      </c>
      <c r="I1747" s="248"/>
      <c r="J1747" s="248"/>
      <c r="K1747" s="96"/>
      <c r="L1747" s="97">
        <v>0.01</v>
      </c>
      <c r="M1747" s="97">
        <f t="shared" ref="M1747:P1747" si="1538">L1747</f>
        <v>0.01</v>
      </c>
      <c r="N1747" s="97">
        <f t="shared" si="1538"/>
        <v>0.01</v>
      </c>
      <c r="O1747" s="97">
        <f t="shared" si="1538"/>
        <v>0.01</v>
      </c>
      <c r="P1747" s="97">
        <f t="shared" si="1538"/>
        <v>0.01</v>
      </c>
      <c r="R1747" s="248">
        <f t="shared" si="1535"/>
        <v>0</v>
      </c>
      <c r="S1747" s="248">
        <f t="shared" si="1527"/>
        <v>0</v>
      </c>
      <c r="T1747" s="248">
        <f t="shared" si="1528"/>
        <v>0</v>
      </c>
      <c r="U1747" s="248">
        <f t="shared" si="1529"/>
        <v>0</v>
      </c>
      <c r="V1747" s="248">
        <f t="shared" si="1530"/>
        <v>0</v>
      </c>
    </row>
    <row r="1748" spans="1:22" ht="15" x14ac:dyDescent="0.25">
      <c r="B1748" s="77" t="s">
        <v>1681</v>
      </c>
      <c r="C1748" s="77" t="s">
        <v>1528</v>
      </c>
      <c r="D1748" s="79">
        <v>17743.75</v>
      </c>
      <c r="E1748" s="79">
        <v>0</v>
      </c>
      <c r="F1748" s="79">
        <v>4560</v>
      </c>
      <c r="G1748" s="79">
        <v>16622</v>
      </c>
      <c r="H1748" s="79">
        <v>10000</v>
      </c>
      <c r="I1748" s="248">
        <v>16000</v>
      </c>
      <c r="J1748" s="248">
        <v>16000</v>
      </c>
      <c r="K1748" s="96"/>
      <c r="L1748" s="97">
        <v>0.01</v>
      </c>
      <c r="M1748" s="97">
        <f t="shared" ref="M1748:P1748" si="1539">L1748</f>
        <v>0.01</v>
      </c>
      <c r="N1748" s="97">
        <f t="shared" si="1539"/>
        <v>0.01</v>
      </c>
      <c r="O1748" s="97">
        <f t="shared" si="1539"/>
        <v>0.01</v>
      </c>
      <c r="P1748" s="97">
        <f t="shared" si="1539"/>
        <v>0.01</v>
      </c>
      <c r="R1748" s="248">
        <f t="shared" si="1535"/>
        <v>16160</v>
      </c>
      <c r="S1748" s="248">
        <f t="shared" si="1527"/>
        <v>16321.6</v>
      </c>
      <c r="T1748" s="248">
        <f t="shared" si="1528"/>
        <v>16484.815999999999</v>
      </c>
      <c r="U1748" s="248">
        <f t="shared" si="1529"/>
        <v>16649.66416</v>
      </c>
      <c r="V1748" s="248">
        <f t="shared" si="1530"/>
        <v>16816.160801599999</v>
      </c>
    </row>
    <row r="1749" spans="1:22" ht="15" x14ac:dyDescent="0.25">
      <c r="B1749" s="77" t="s">
        <v>1682</v>
      </c>
      <c r="C1749" s="77" t="s">
        <v>1683</v>
      </c>
      <c r="D1749" s="79">
        <v>0</v>
      </c>
      <c r="E1749" s="79">
        <v>0</v>
      </c>
      <c r="F1749" s="79">
        <v>3200</v>
      </c>
      <c r="G1749" s="79">
        <v>8715</v>
      </c>
      <c r="H1749" s="79">
        <v>8100</v>
      </c>
      <c r="I1749" s="248">
        <v>8000</v>
      </c>
      <c r="J1749" s="248">
        <v>8100</v>
      </c>
      <c r="K1749" s="96"/>
      <c r="L1749" s="97">
        <v>0.01</v>
      </c>
      <c r="M1749" s="97">
        <f t="shared" ref="M1749:P1749" si="1540">L1749</f>
        <v>0.01</v>
      </c>
      <c r="N1749" s="97">
        <f t="shared" si="1540"/>
        <v>0.01</v>
      </c>
      <c r="O1749" s="97">
        <f t="shared" si="1540"/>
        <v>0.01</v>
      </c>
      <c r="P1749" s="97">
        <f t="shared" si="1540"/>
        <v>0.01</v>
      </c>
      <c r="R1749" s="248">
        <f t="shared" si="1535"/>
        <v>8181</v>
      </c>
      <c r="S1749" s="248">
        <f t="shared" si="1527"/>
        <v>8262.81</v>
      </c>
      <c r="T1749" s="248">
        <f t="shared" si="1528"/>
        <v>8345.4380999999994</v>
      </c>
      <c r="U1749" s="248">
        <f t="shared" si="1529"/>
        <v>8428.892480999999</v>
      </c>
      <c r="V1749" s="248">
        <f t="shared" si="1530"/>
        <v>8513.181405809999</v>
      </c>
    </row>
    <row r="1750" spans="1:22" ht="15" x14ac:dyDescent="0.25">
      <c r="B1750" s="77" t="s">
        <v>1684</v>
      </c>
      <c r="C1750" s="77" t="s">
        <v>282</v>
      </c>
      <c r="D1750" s="79">
        <v>439.84</v>
      </c>
      <c r="E1750" s="79">
        <v>0</v>
      </c>
      <c r="F1750" s="79">
        <v>390.39</v>
      </c>
      <c r="G1750" s="79">
        <v>1012.97</v>
      </c>
      <c r="H1750" s="79">
        <v>1750</v>
      </c>
      <c r="I1750" s="248">
        <v>1000</v>
      </c>
      <c r="J1750" s="248">
        <v>1750</v>
      </c>
      <c r="K1750" s="96"/>
      <c r="L1750" s="97">
        <v>0.01</v>
      </c>
      <c r="M1750" s="97">
        <f t="shared" ref="M1750:P1750" si="1541">L1750</f>
        <v>0.01</v>
      </c>
      <c r="N1750" s="97">
        <f t="shared" si="1541"/>
        <v>0.01</v>
      </c>
      <c r="O1750" s="97">
        <f t="shared" si="1541"/>
        <v>0.01</v>
      </c>
      <c r="P1750" s="97">
        <f t="shared" si="1541"/>
        <v>0.01</v>
      </c>
      <c r="R1750" s="248">
        <f t="shared" si="1535"/>
        <v>1767.5</v>
      </c>
      <c r="S1750" s="248">
        <f t="shared" si="1527"/>
        <v>1785.175</v>
      </c>
      <c r="T1750" s="248">
        <f t="shared" si="1528"/>
        <v>1803.02675</v>
      </c>
      <c r="U1750" s="248">
        <f t="shared" si="1529"/>
        <v>1821.0570175</v>
      </c>
      <c r="V1750" s="248">
        <f t="shared" si="1530"/>
        <v>1839.267587675</v>
      </c>
    </row>
    <row r="1751" spans="1:22" x14ac:dyDescent="0.2">
      <c r="A1751" s="350" t="s">
        <v>2023</v>
      </c>
      <c r="B1751" s="350"/>
      <c r="C1751" s="350"/>
      <c r="D1751" s="102">
        <f t="shared" ref="D1751:J1751" si="1542">SUM(D1744:D1750)</f>
        <v>20548.59</v>
      </c>
      <c r="E1751" s="102">
        <f t="shared" si="1542"/>
        <v>119.97</v>
      </c>
      <c r="F1751" s="102">
        <f t="shared" si="1542"/>
        <v>11622.39</v>
      </c>
      <c r="G1751" s="102">
        <f t="shared" si="1542"/>
        <v>29105.96</v>
      </c>
      <c r="H1751" s="102">
        <f t="shared" si="1542"/>
        <v>21950</v>
      </c>
      <c r="I1751" s="102">
        <f t="shared" si="1542"/>
        <v>28450</v>
      </c>
      <c r="J1751" s="102">
        <f t="shared" si="1542"/>
        <v>27950</v>
      </c>
      <c r="K1751" s="96"/>
      <c r="L1751" s="97"/>
      <c r="M1751" s="97"/>
      <c r="N1751" s="97"/>
      <c r="O1751" s="97"/>
      <c r="P1751" s="97"/>
      <c r="R1751" s="102">
        <f t="shared" ref="R1751:V1751" si="1543">SUM(R1744:R1750)</f>
        <v>28229.5</v>
      </c>
      <c r="S1751" s="102">
        <f t="shared" si="1543"/>
        <v>28511.795000000002</v>
      </c>
      <c r="T1751" s="102">
        <f t="shared" si="1543"/>
        <v>28796.912949999998</v>
      </c>
      <c r="U1751" s="102">
        <f t="shared" si="1543"/>
        <v>29084.882079499999</v>
      </c>
      <c r="V1751" s="102">
        <f t="shared" si="1543"/>
        <v>29375.730900294999</v>
      </c>
    </row>
    <row r="1752" spans="1:22" ht="15" x14ac:dyDescent="0.25">
      <c r="A1752" s="348" t="s">
        <v>2030</v>
      </c>
      <c r="B1752" s="348"/>
      <c r="C1752" s="348"/>
      <c r="I1752" s="248"/>
      <c r="J1752" s="248"/>
      <c r="K1752" s="96"/>
      <c r="L1752" s="97"/>
      <c r="M1752" s="97"/>
      <c r="N1752" s="97"/>
      <c r="O1752" s="97"/>
      <c r="P1752" s="97"/>
      <c r="R1752" s="248"/>
      <c r="S1752" s="248"/>
      <c r="T1752" s="248"/>
      <c r="U1752" s="248"/>
      <c r="V1752" s="248"/>
    </row>
    <row r="1753" spans="1:22" ht="15" x14ac:dyDescent="0.25">
      <c r="B1753" s="77" t="s">
        <v>1685</v>
      </c>
      <c r="C1753" s="77" t="s">
        <v>567</v>
      </c>
      <c r="D1753" s="79">
        <v>32733.759999999998</v>
      </c>
      <c r="E1753" s="79">
        <v>8904.59</v>
      </c>
      <c r="F1753" s="79">
        <v>267.68</v>
      </c>
      <c r="G1753" s="79">
        <v>0</v>
      </c>
      <c r="H1753" s="79">
        <v>2000</v>
      </c>
      <c r="I1753" s="248">
        <v>2000</v>
      </c>
      <c r="J1753" s="248">
        <v>2000</v>
      </c>
      <c r="K1753" s="96"/>
      <c r="L1753" s="97">
        <v>0.01</v>
      </c>
      <c r="M1753" s="97">
        <f t="shared" ref="M1753:P1753" si="1544">L1753</f>
        <v>0.01</v>
      </c>
      <c r="N1753" s="97">
        <f t="shared" si="1544"/>
        <v>0.01</v>
      </c>
      <c r="O1753" s="97">
        <f t="shared" si="1544"/>
        <v>0.01</v>
      </c>
      <c r="P1753" s="97">
        <f t="shared" si="1544"/>
        <v>0.01</v>
      </c>
      <c r="R1753" s="248">
        <f>J1753*(1+L1753)</f>
        <v>2020</v>
      </c>
      <c r="S1753" s="248">
        <f t="shared" si="1527"/>
        <v>2040.2</v>
      </c>
      <c r="T1753" s="248">
        <f t="shared" si="1528"/>
        <v>2060.6019999999999</v>
      </c>
      <c r="U1753" s="248">
        <f t="shared" si="1529"/>
        <v>2081.20802</v>
      </c>
      <c r="V1753" s="248">
        <f t="shared" si="1530"/>
        <v>2102.0201001999999</v>
      </c>
    </row>
    <row r="1754" spans="1:22" ht="15" x14ac:dyDescent="0.25">
      <c r="B1754" s="77" t="s">
        <v>1686</v>
      </c>
      <c r="C1754" s="77" t="s">
        <v>569</v>
      </c>
      <c r="D1754" s="79">
        <v>24671.81</v>
      </c>
      <c r="E1754" s="79">
        <v>10860.13</v>
      </c>
      <c r="F1754" s="79">
        <v>487.26</v>
      </c>
      <c r="G1754" s="79">
        <v>0</v>
      </c>
      <c r="H1754" s="79">
        <v>3000</v>
      </c>
      <c r="I1754" s="248">
        <v>3000</v>
      </c>
      <c r="J1754" s="248">
        <v>3000</v>
      </c>
      <c r="K1754" s="96"/>
      <c r="L1754" s="97">
        <v>0.01</v>
      </c>
      <c r="M1754" s="97">
        <f t="shared" ref="M1754:P1754" si="1545">L1754</f>
        <v>0.01</v>
      </c>
      <c r="N1754" s="97">
        <f t="shared" si="1545"/>
        <v>0.01</v>
      </c>
      <c r="O1754" s="97">
        <f t="shared" si="1545"/>
        <v>0.01</v>
      </c>
      <c r="P1754" s="97">
        <f t="shared" si="1545"/>
        <v>0.01</v>
      </c>
      <c r="R1754" s="248">
        <f>J1754*(1+L1754)</f>
        <v>3030</v>
      </c>
      <c r="S1754" s="248">
        <f t="shared" si="1527"/>
        <v>3060.3</v>
      </c>
      <c r="T1754" s="248">
        <f t="shared" si="1528"/>
        <v>3090.9030000000002</v>
      </c>
      <c r="U1754" s="248">
        <f t="shared" si="1529"/>
        <v>3121.8120300000005</v>
      </c>
      <c r="V1754" s="248">
        <f t="shared" si="1530"/>
        <v>3153.0301503000005</v>
      </c>
    </row>
    <row r="1755" spans="1:22" x14ac:dyDescent="0.2">
      <c r="A1755" s="350" t="s">
        <v>2034</v>
      </c>
      <c r="B1755" s="350"/>
      <c r="C1755" s="350"/>
      <c r="D1755" s="102">
        <f t="shared" ref="D1755:H1755" si="1546">SUM(D1753:D1754)</f>
        <v>57405.57</v>
      </c>
      <c r="E1755" s="102">
        <f t="shared" si="1546"/>
        <v>19764.72</v>
      </c>
      <c r="F1755" s="102">
        <f t="shared" si="1546"/>
        <v>754.94</v>
      </c>
      <c r="G1755" s="102">
        <f t="shared" si="1546"/>
        <v>0</v>
      </c>
      <c r="H1755" s="102">
        <f t="shared" si="1546"/>
        <v>5000</v>
      </c>
      <c r="I1755" s="102">
        <f t="shared" ref="I1755:J1755" si="1547">SUM(I1753:I1754)</f>
        <v>5000</v>
      </c>
      <c r="J1755" s="102">
        <f t="shared" si="1547"/>
        <v>5000</v>
      </c>
      <c r="K1755" s="96"/>
      <c r="L1755" s="97"/>
      <c r="M1755" s="97"/>
      <c r="N1755" s="97"/>
      <c r="O1755" s="97"/>
      <c r="P1755" s="97"/>
      <c r="R1755" s="102">
        <f t="shared" ref="R1755:V1755" si="1548">SUM(R1753:R1754)</f>
        <v>5050</v>
      </c>
      <c r="S1755" s="102">
        <f t="shared" si="1548"/>
        <v>5100.5</v>
      </c>
      <c r="T1755" s="102">
        <f t="shared" si="1548"/>
        <v>5151.5050000000001</v>
      </c>
      <c r="U1755" s="102">
        <f t="shared" si="1548"/>
        <v>5203.020050000001</v>
      </c>
      <c r="V1755" s="102">
        <f t="shared" si="1548"/>
        <v>5255.0502505000004</v>
      </c>
    </row>
    <row r="1756" spans="1:22" x14ac:dyDescent="0.2">
      <c r="A1756" s="352" t="s">
        <v>249</v>
      </c>
      <c r="B1756" s="352"/>
      <c r="C1756" s="352"/>
      <c r="D1756" s="103">
        <f t="shared" ref="D1756:H1756" si="1549">D1726+D1738+D1742+D1751+D1755</f>
        <v>400242.72</v>
      </c>
      <c r="E1756" s="103">
        <f t="shared" si="1549"/>
        <v>28860.18</v>
      </c>
      <c r="F1756" s="103">
        <f t="shared" si="1549"/>
        <v>56163.39</v>
      </c>
      <c r="G1756" s="103">
        <f t="shared" si="1549"/>
        <v>87502.87</v>
      </c>
      <c r="H1756" s="103">
        <f t="shared" si="1549"/>
        <v>92480</v>
      </c>
      <c r="I1756" s="103">
        <f t="shared" ref="I1756:J1756" si="1550">I1726+I1738+I1742+I1751+I1755</f>
        <v>98508</v>
      </c>
      <c r="J1756" s="103">
        <f t="shared" si="1550"/>
        <v>97317</v>
      </c>
      <c r="K1756" s="96"/>
      <c r="L1756" s="97"/>
      <c r="M1756" s="97"/>
      <c r="N1756" s="97"/>
      <c r="O1756" s="97"/>
      <c r="P1756" s="97"/>
      <c r="R1756" s="103">
        <f t="shared" ref="R1756:V1756" si="1551">R1726+R1738+R1742+R1751+R1755</f>
        <v>99115.27</v>
      </c>
      <c r="S1756" s="103">
        <f t="shared" si="1551"/>
        <v>100956.27570000001</v>
      </c>
      <c r="T1756" s="103">
        <f t="shared" si="1551"/>
        <v>102841.187047</v>
      </c>
      <c r="U1756" s="103">
        <f t="shared" si="1551"/>
        <v>104771.20796517002</v>
      </c>
      <c r="V1756" s="103">
        <f t="shared" si="1551"/>
        <v>106747.5773639527</v>
      </c>
    </row>
    <row r="1757" spans="1:22" ht="15" x14ac:dyDescent="0.25">
      <c r="A1757" s="351" t="s">
        <v>250</v>
      </c>
      <c r="B1757" s="351"/>
      <c r="C1757" s="351"/>
      <c r="I1757" s="248"/>
      <c r="J1757" s="248"/>
      <c r="L1757" s="97"/>
      <c r="M1757" s="97"/>
      <c r="N1757" s="97"/>
      <c r="O1757" s="97"/>
      <c r="P1757" s="97"/>
      <c r="R1757" s="248"/>
      <c r="S1757" s="248"/>
      <c r="T1757" s="248"/>
      <c r="U1757" s="248"/>
      <c r="V1757" s="248"/>
    </row>
    <row r="1758" spans="1:22" ht="15" x14ac:dyDescent="0.25">
      <c r="A1758" s="348" t="s">
        <v>2024</v>
      </c>
      <c r="B1758" s="348"/>
      <c r="C1758" s="348"/>
      <c r="I1758" s="248"/>
      <c r="J1758" s="248"/>
      <c r="K1758" s="96"/>
      <c r="L1758" s="97"/>
      <c r="M1758" s="97"/>
      <c r="N1758" s="97"/>
      <c r="O1758" s="97"/>
      <c r="P1758" s="97"/>
      <c r="R1758" s="248"/>
      <c r="S1758" s="248"/>
      <c r="T1758" s="248"/>
      <c r="U1758" s="248"/>
      <c r="V1758" s="248"/>
    </row>
    <row r="1759" spans="1:22" ht="15" x14ac:dyDescent="0.25">
      <c r="B1759" s="77" t="s">
        <v>1687</v>
      </c>
      <c r="C1759" s="77" t="s">
        <v>286</v>
      </c>
      <c r="D1759" s="79">
        <v>147015.81</v>
      </c>
      <c r="E1759" s="79">
        <v>78887.070000000007</v>
      </c>
      <c r="F1759" s="79">
        <v>0</v>
      </c>
      <c r="G1759" s="79">
        <v>0</v>
      </c>
      <c r="H1759" s="79">
        <v>0</v>
      </c>
      <c r="I1759" s="248">
        <v>0</v>
      </c>
      <c r="J1759" s="248">
        <v>179240</v>
      </c>
      <c r="K1759" s="96"/>
      <c r="L1759" s="97">
        <v>0.03</v>
      </c>
      <c r="M1759" s="97">
        <f t="shared" ref="M1759" si="1552">L1759</f>
        <v>0.03</v>
      </c>
      <c r="N1759" s="97">
        <f t="shared" ref="N1759" si="1553">M1759</f>
        <v>0.03</v>
      </c>
      <c r="O1759" s="97">
        <f t="shared" ref="O1759" si="1554">N1759</f>
        <v>0.03</v>
      </c>
      <c r="P1759" s="97">
        <f t="shared" ref="P1759" si="1555">O1759</f>
        <v>0.03</v>
      </c>
      <c r="R1759" s="248">
        <f t="shared" ref="R1759:R1776" si="1556">J1759*(1+L1759)</f>
        <v>184617.2</v>
      </c>
      <c r="S1759" s="248">
        <f t="shared" si="1527"/>
        <v>190155.71600000001</v>
      </c>
      <c r="T1759" s="248">
        <f t="shared" si="1528"/>
        <v>195860.38748000003</v>
      </c>
      <c r="U1759" s="248">
        <f t="shared" si="1529"/>
        <v>201736.19910440003</v>
      </c>
      <c r="V1759" s="248">
        <f t="shared" si="1530"/>
        <v>207788.28507753203</v>
      </c>
    </row>
    <row r="1760" spans="1:22" ht="15" x14ac:dyDescent="0.25">
      <c r="B1760" s="77" t="s">
        <v>2530</v>
      </c>
      <c r="C1760" s="77" t="s">
        <v>292</v>
      </c>
      <c r="D1760" s="79">
        <v>0</v>
      </c>
      <c r="E1760" s="79"/>
      <c r="F1760" s="79"/>
      <c r="G1760" s="79"/>
      <c r="H1760" s="79"/>
      <c r="I1760" s="248"/>
      <c r="J1760" s="248">
        <v>0</v>
      </c>
      <c r="K1760" s="96"/>
      <c r="L1760" s="97">
        <v>0</v>
      </c>
      <c r="M1760" s="97">
        <v>0</v>
      </c>
      <c r="N1760" s="97">
        <v>0</v>
      </c>
      <c r="O1760" s="97">
        <f t="shared" ref="O1760" si="1557">N1760</f>
        <v>0</v>
      </c>
      <c r="P1760" s="97">
        <f t="shared" ref="P1760" si="1558">O1760</f>
        <v>0</v>
      </c>
      <c r="R1760" s="248">
        <f t="shared" si="1556"/>
        <v>0</v>
      </c>
      <c r="S1760" s="248">
        <f t="shared" si="1527"/>
        <v>0</v>
      </c>
      <c r="T1760" s="248">
        <f t="shared" si="1528"/>
        <v>0</v>
      </c>
      <c r="U1760" s="248">
        <f t="shared" si="1529"/>
        <v>0</v>
      </c>
      <c r="V1760" s="248">
        <f t="shared" si="1530"/>
        <v>0</v>
      </c>
    </row>
    <row r="1761" spans="2:22" ht="15" x14ac:dyDescent="0.25">
      <c r="B1761" s="77" t="s">
        <v>1689</v>
      </c>
      <c r="C1761" s="77" t="s">
        <v>298</v>
      </c>
      <c r="D1761" s="79">
        <v>2162.5</v>
      </c>
      <c r="E1761" s="79">
        <v>1835</v>
      </c>
      <c r="F1761" s="79">
        <v>0</v>
      </c>
      <c r="G1761" s="79">
        <v>0</v>
      </c>
      <c r="H1761" s="79">
        <v>0</v>
      </c>
      <c r="I1761" s="248">
        <v>0</v>
      </c>
      <c r="J1761" s="248">
        <v>1420</v>
      </c>
      <c r="K1761" s="96"/>
      <c r="L1761" s="97">
        <v>0.02</v>
      </c>
      <c r="M1761" s="97">
        <f t="shared" ref="M1761:P1761" si="1559">L1761</f>
        <v>0.02</v>
      </c>
      <c r="N1761" s="97">
        <f t="shared" si="1559"/>
        <v>0.02</v>
      </c>
      <c r="O1761" s="97">
        <f t="shared" si="1559"/>
        <v>0.02</v>
      </c>
      <c r="P1761" s="97">
        <f t="shared" si="1559"/>
        <v>0.02</v>
      </c>
      <c r="R1761" s="248">
        <f t="shared" si="1556"/>
        <v>1448.4</v>
      </c>
      <c r="S1761" s="248">
        <f t="shared" si="1527"/>
        <v>1477.3680000000002</v>
      </c>
      <c r="T1761" s="248">
        <f t="shared" si="1528"/>
        <v>1506.9153600000002</v>
      </c>
      <c r="U1761" s="248">
        <f t="shared" si="1529"/>
        <v>1537.0536672000003</v>
      </c>
      <c r="V1761" s="248">
        <f t="shared" si="1530"/>
        <v>1567.7947405440004</v>
      </c>
    </row>
    <row r="1762" spans="2:22" ht="15" x14ac:dyDescent="0.25">
      <c r="B1762" s="77" t="s">
        <v>1690</v>
      </c>
      <c r="C1762" s="77" t="s">
        <v>300</v>
      </c>
      <c r="D1762" s="79">
        <v>1669.84</v>
      </c>
      <c r="E1762" s="79">
        <v>3259.18</v>
      </c>
      <c r="F1762" s="79">
        <v>0</v>
      </c>
      <c r="G1762" s="79">
        <v>0</v>
      </c>
      <c r="H1762" s="79">
        <v>0</v>
      </c>
      <c r="I1762" s="248">
        <v>0</v>
      </c>
      <c r="J1762" s="248">
        <v>3000</v>
      </c>
      <c r="L1762" s="97">
        <v>0.01</v>
      </c>
      <c r="M1762" s="97">
        <f t="shared" ref="M1762:P1762" si="1560">L1762</f>
        <v>0.01</v>
      </c>
      <c r="N1762" s="97">
        <f t="shared" si="1560"/>
        <v>0.01</v>
      </c>
      <c r="O1762" s="97">
        <f t="shared" si="1560"/>
        <v>0.01</v>
      </c>
      <c r="P1762" s="97">
        <f t="shared" si="1560"/>
        <v>0.01</v>
      </c>
      <c r="R1762" s="248">
        <f t="shared" si="1556"/>
        <v>3030</v>
      </c>
      <c r="S1762" s="248">
        <f t="shared" si="1527"/>
        <v>3060.3</v>
      </c>
      <c r="T1762" s="248">
        <f t="shared" si="1528"/>
        <v>3090.9030000000002</v>
      </c>
      <c r="U1762" s="248">
        <f t="shared" si="1529"/>
        <v>3121.8120300000005</v>
      </c>
      <c r="V1762" s="248">
        <f t="shared" si="1530"/>
        <v>3153.0301503000005</v>
      </c>
    </row>
    <row r="1763" spans="2:22" ht="25.5" x14ac:dyDescent="0.25">
      <c r="B1763" s="77" t="s">
        <v>1691</v>
      </c>
      <c r="C1763" s="77" t="s">
        <v>302</v>
      </c>
      <c r="D1763" s="79">
        <v>219.02</v>
      </c>
      <c r="E1763" s="79">
        <v>149.12</v>
      </c>
      <c r="F1763" s="79">
        <v>0</v>
      </c>
      <c r="G1763" s="79">
        <v>0</v>
      </c>
      <c r="H1763" s="79">
        <v>0</v>
      </c>
      <c r="I1763" s="248">
        <v>0</v>
      </c>
      <c r="J1763" s="248">
        <v>373</v>
      </c>
      <c r="K1763" s="96"/>
      <c r="L1763" s="97">
        <v>0.01</v>
      </c>
      <c r="M1763" s="97">
        <f t="shared" ref="M1763:P1763" si="1561">L1763</f>
        <v>0.01</v>
      </c>
      <c r="N1763" s="97">
        <f t="shared" si="1561"/>
        <v>0.01</v>
      </c>
      <c r="O1763" s="97">
        <f t="shared" si="1561"/>
        <v>0.01</v>
      </c>
      <c r="P1763" s="97">
        <f t="shared" si="1561"/>
        <v>0.01</v>
      </c>
      <c r="R1763" s="248">
        <f t="shared" si="1556"/>
        <v>376.73</v>
      </c>
      <c r="S1763" s="248">
        <f t="shared" si="1527"/>
        <v>380.4973</v>
      </c>
      <c r="T1763" s="248">
        <f t="shared" si="1528"/>
        <v>384.30227300000001</v>
      </c>
      <c r="U1763" s="248">
        <f t="shared" si="1529"/>
        <v>388.14529573000004</v>
      </c>
      <c r="V1763" s="248">
        <f t="shared" si="1530"/>
        <v>392.02674868730003</v>
      </c>
    </row>
    <row r="1764" spans="2:22" ht="25.5" x14ac:dyDescent="0.25">
      <c r="B1764" s="77" t="s">
        <v>1692</v>
      </c>
      <c r="C1764" s="77" t="s">
        <v>304</v>
      </c>
      <c r="D1764" s="79">
        <v>860.1</v>
      </c>
      <c r="E1764" s="79">
        <v>317.35000000000002</v>
      </c>
      <c r="F1764" s="79">
        <v>0</v>
      </c>
      <c r="G1764" s="79">
        <v>0</v>
      </c>
      <c r="H1764" s="79">
        <v>0</v>
      </c>
      <c r="I1764" s="248">
        <v>0</v>
      </c>
      <c r="J1764" s="248">
        <v>1732</v>
      </c>
      <c r="K1764" s="96"/>
      <c r="L1764" s="97">
        <v>0.01</v>
      </c>
      <c r="M1764" s="97">
        <f t="shared" ref="M1764:P1764" si="1562">L1764</f>
        <v>0.01</v>
      </c>
      <c r="N1764" s="97">
        <f t="shared" si="1562"/>
        <v>0.01</v>
      </c>
      <c r="O1764" s="97">
        <f t="shared" si="1562"/>
        <v>0.01</v>
      </c>
      <c r="P1764" s="97">
        <f t="shared" si="1562"/>
        <v>0.01</v>
      </c>
      <c r="R1764" s="248">
        <f t="shared" si="1556"/>
        <v>1749.32</v>
      </c>
      <c r="S1764" s="248">
        <f t="shared" si="1527"/>
        <v>1766.8132000000001</v>
      </c>
      <c r="T1764" s="248">
        <f t="shared" si="1528"/>
        <v>1784.4813320000001</v>
      </c>
      <c r="U1764" s="248">
        <f t="shared" si="1529"/>
        <v>1802.32614532</v>
      </c>
      <c r="V1764" s="248">
        <f t="shared" si="1530"/>
        <v>1820.3494067732001</v>
      </c>
    </row>
    <row r="1765" spans="2:22" ht="25.5" x14ac:dyDescent="0.25">
      <c r="B1765" s="77" t="s">
        <v>1693</v>
      </c>
      <c r="C1765" s="77" t="s">
        <v>306</v>
      </c>
      <c r="D1765" s="79">
        <v>27188.28</v>
      </c>
      <c r="E1765" s="79">
        <v>23612.43</v>
      </c>
      <c r="F1765" s="79">
        <v>0</v>
      </c>
      <c r="G1765" s="79">
        <v>0</v>
      </c>
      <c r="H1765" s="79">
        <v>0</v>
      </c>
      <c r="I1765" s="248">
        <v>0</v>
      </c>
      <c r="J1765" s="248">
        <v>38344</v>
      </c>
      <c r="K1765" s="96"/>
      <c r="L1765" s="97">
        <v>0.05</v>
      </c>
      <c r="M1765" s="97">
        <f t="shared" ref="M1765:P1765" si="1563">L1765</f>
        <v>0.05</v>
      </c>
      <c r="N1765" s="97">
        <f t="shared" si="1563"/>
        <v>0.05</v>
      </c>
      <c r="O1765" s="97">
        <f t="shared" si="1563"/>
        <v>0.05</v>
      </c>
      <c r="P1765" s="97">
        <f t="shared" si="1563"/>
        <v>0.05</v>
      </c>
      <c r="R1765" s="248">
        <f t="shared" si="1556"/>
        <v>40261.200000000004</v>
      </c>
      <c r="S1765" s="248">
        <f t="shared" si="1527"/>
        <v>42274.260000000009</v>
      </c>
      <c r="T1765" s="248">
        <f t="shared" si="1528"/>
        <v>44387.973000000013</v>
      </c>
      <c r="U1765" s="248">
        <f t="shared" si="1529"/>
        <v>46607.371650000016</v>
      </c>
      <c r="V1765" s="248">
        <f t="shared" si="1530"/>
        <v>48937.740232500015</v>
      </c>
    </row>
    <row r="1766" spans="2:22" ht="25.5" x14ac:dyDescent="0.25">
      <c r="B1766" s="77" t="s">
        <v>1999</v>
      </c>
      <c r="C1766" s="77" t="s">
        <v>1865</v>
      </c>
      <c r="D1766" s="79">
        <v>1000</v>
      </c>
      <c r="E1766" s="79">
        <v>224.41</v>
      </c>
      <c r="F1766" s="79">
        <v>0</v>
      </c>
      <c r="G1766" s="79">
        <v>0</v>
      </c>
      <c r="H1766" s="79">
        <v>0</v>
      </c>
      <c r="I1766" s="248">
        <v>0</v>
      </c>
      <c r="J1766" s="248">
        <v>1000</v>
      </c>
      <c r="K1766" s="96"/>
      <c r="L1766" s="97">
        <v>0</v>
      </c>
      <c r="M1766" s="97">
        <f t="shared" ref="M1766:P1766" si="1564">L1766</f>
        <v>0</v>
      </c>
      <c r="N1766" s="97">
        <f t="shared" si="1564"/>
        <v>0</v>
      </c>
      <c r="O1766" s="97">
        <f t="shared" si="1564"/>
        <v>0</v>
      </c>
      <c r="P1766" s="97">
        <f t="shared" si="1564"/>
        <v>0</v>
      </c>
      <c r="R1766" s="248">
        <f t="shared" si="1556"/>
        <v>1000</v>
      </c>
      <c r="S1766" s="248">
        <f t="shared" si="1527"/>
        <v>1000</v>
      </c>
      <c r="T1766" s="248">
        <f t="shared" si="1528"/>
        <v>1000</v>
      </c>
      <c r="U1766" s="248">
        <f t="shared" si="1529"/>
        <v>1000</v>
      </c>
      <c r="V1766" s="248">
        <f t="shared" si="1530"/>
        <v>1000</v>
      </c>
    </row>
    <row r="1767" spans="2:22" ht="25.5" x14ac:dyDescent="0.25">
      <c r="B1767" s="77" t="s">
        <v>1694</v>
      </c>
      <c r="C1767" s="77" t="s">
        <v>308</v>
      </c>
      <c r="D1767" s="79">
        <v>837.46</v>
      </c>
      <c r="E1767" s="79">
        <v>689.54</v>
      </c>
      <c r="F1767" s="79">
        <v>0</v>
      </c>
      <c r="G1767" s="79">
        <v>0</v>
      </c>
      <c r="H1767" s="79">
        <v>0</v>
      </c>
      <c r="I1767" s="248">
        <v>0</v>
      </c>
      <c r="J1767" s="248">
        <v>0</v>
      </c>
      <c r="K1767" s="96"/>
      <c r="L1767" s="97">
        <v>0.01</v>
      </c>
      <c r="M1767" s="97">
        <f t="shared" ref="M1767:P1767" si="1565">L1767</f>
        <v>0.01</v>
      </c>
      <c r="N1767" s="97">
        <f t="shared" si="1565"/>
        <v>0.01</v>
      </c>
      <c r="O1767" s="97">
        <f t="shared" si="1565"/>
        <v>0.01</v>
      </c>
      <c r="P1767" s="97">
        <f t="shared" si="1565"/>
        <v>0.01</v>
      </c>
      <c r="R1767" s="248">
        <f t="shared" si="1556"/>
        <v>0</v>
      </c>
      <c r="S1767" s="248">
        <f t="shared" si="1527"/>
        <v>0</v>
      </c>
      <c r="T1767" s="248">
        <f t="shared" si="1528"/>
        <v>0</v>
      </c>
      <c r="U1767" s="248">
        <f t="shared" si="1529"/>
        <v>0</v>
      </c>
      <c r="V1767" s="248">
        <f t="shared" si="1530"/>
        <v>0</v>
      </c>
    </row>
    <row r="1768" spans="2:22" ht="15" x14ac:dyDescent="0.25">
      <c r="B1768" s="77" t="s">
        <v>1696</v>
      </c>
      <c r="C1768" s="77" t="s">
        <v>1899</v>
      </c>
      <c r="D1768" s="79">
        <v>12566.95</v>
      </c>
      <c r="E1768" s="79">
        <v>7928.03</v>
      </c>
      <c r="F1768" s="79">
        <v>0</v>
      </c>
      <c r="G1768" s="79">
        <v>0</v>
      </c>
      <c r="H1768" s="79">
        <v>0</v>
      </c>
      <c r="I1768" s="248">
        <v>0</v>
      </c>
      <c r="J1768" s="248">
        <v>31429</v>
      </c>
      <c r="K1768" s="96"/>
      <c r="L1768" s="97">
        <v>0.05</v>
      </c>
      <c r="M1768" s="97">
        <f t="shared" ref="M1768:P1768" si="1566">L1768</f>
        <v>0.05</v>
      </c>
      <c r="N1768" s="97">
        <f t="shared" si="1566"/>
        <v>0.05</v>
      </c>
      <c r="O1768" s="97">
        <f t="shared" si="1566"/>
        <v>0.05</v>
      </c>
      <c r="P1768" s="97">
        <f t="shared" si="1566"/>
        <v>0.05</v>
      </c>
      <c r="R1768" s="248">
        <f t="shared" si="1556"/>
        <v>33000.450000000004</v>
      </c>
      <c r="S1768" s="248">
        <f t="shared" si="1527"/>
        <v>34650.472500000003</v>
      </c>
      <c r="T1768" s="248">
        <f t="shared" si="1528"/>
        <v>36382.996125000005</v>
      </c>
      <c r="U1768" s="248">
        <f t="shared" si="1529"/>
        <v>38202.145931250008</v>
      </c>
      <c r="V1768" s="248">
        <f t="shared" si="1530"/>
        <v>40112.253227812507</v>
      </c>
    </row>
    <row r="1769" spans="2:22" ht="15" x14ac:dyDescent="0.25">
      <c r="B1769" s="77" t="s">
        <v>1697</v>
      </c>
      <c r="C1769" s="77" t="s">
        <v>312</v>
      </c>
      <c r="D1769" s="79">
        <v>35</v>
      </c>
      <c r="E1769" s="79">
        <v>0</v>
      </c>
      <c r="F1769" s="79">
        <v>0</v>
      </c>
      <c r="G1769" s="79">
        <v>0</v>
      </c>
      <c r="H1769" s="79">
        <v>0</v>
      </c>
      <c r="I1769" s="248">
        <v>0</v>
      </c>
      <c r="J1769" s="248">
        <v>0</v>
      </c>
      <c r="K1769" s="96"/>
      <c r="L1769" s="97">
        <v>0.01</v>
      </c>
      <c r="M1769" s="97">
        <f t="shared" ref="M1769:P1769" si="1567">L1769</f>
        <v>0.01</v>
      </c>
      <c r="N1769" s="97">
        <f t="shared" si="1567"/>
        <v>0.01</v>
      </c>
      <c r="O1769" s="97">
        <f t="shared" si="1567"/>
        <v>0.01</v>
      </c>
      <c r="P1769" s="97">
        <f t="shared" si="1567"/>
        <v>0.01</v>
      </c>
      <c r="R1769" s="248">
        <f t="shared" si="1556"/>
        <v>0</v>
      </c>
      <c r="S1769" s="248">
        <f t="shared" si="1527"/>
        <v>0</v>
      </c>
      <c r="T1769" s="248">
        <f t="shared" si="1528"/>
        <v>0</v>
      </c>
      <c r="U1769" s="248">
        <f t="shared" si="1529"/>
        <v>0</v>
      </c>
      <c r="V1769" s="248">
        <f t="shared" si="1530"/>
        <v>0</v>
      </c>
    </row>
    <row r="1770" spans="2:22" ht="15" x14ac:dyDescent="0.25">
      <c r="B1770" s="77" t="s">
        <v>1698</v>
      </c>
      <c r="C1770" s="77" t="s">
        <v>314</v>
      </c>
      <c r="D1770" s="79">
        <v>1121.28</v>
      </c>
      <c r="E1770" s="79">
        <v>789.65</v>
      </c>
      <c r="F1770" s="79">
        <v>0</v>
      </c>
      <c r="G1770" s="79">
        <v>0</v>
      </c>
      <c r="H1770" s="79">
        <v>0</v>
      </c>
      <c r="I1770" s="248">
        <v>0</v>
      </c>
      <c r="J1770" s="248">
        <v>2048</v>
      </c>
      <c r="K1770" s="96"/>
      <c r="L1770" s="97">
        <v>0.01</v>
      </c>
      <c r="M1770" s="97">
        <f t="shared" ref="M1770:P1770" si="1568">L1770</f>
        <v>0.01</v>
      </c>
      <c r="N1770" s="97">
        <f t="shared" si="1568"/>
        <v>0.01</v>
      </c>
      <c r="O1770" s="97">
        <f t="shared" si="1568"/>
        <v>0.01</v>
      </c>
      <c r="P1770" s="97">
        <f t="shared" si="1568"/>
        <v>0.01</v>
      </c>
      <c r="R1770" s="248">
        <f t="shared" si="1556"/>
        <v>2068.48</v>
      </c>
      <c r="S1770" s="248">
        <f t="shared" si="1527"/>
        <v>2089.1648</v>
      </c>
      <c r="T1770" s="248">
        <f t="shared" si="1528"/>
        <v>2110.0564479999998</v>
      </c>
      <c r="U1770" s="248">
        <f t="shared" si="1529"/>
        <v>2131.15701248</v>
      </c>
      <c r="V1770" s="248">
        <f t="shared" si="1530"/>
        <v>2152.4685826047998</v>
      </c>
    </row>
    <row r="1771" spans="2:22" ht="15" x14ac:dyDescent="0.25">
      <c r="B1771" s="77" t="s">
        <v>1699</v>
      </c>
      <c r="C1771" s="77" t="s">
        <v>316</v>
      </c>
      <c r="D1771" s="79">
        <v>75.05</v>
      </c>
      <c r="E1771" s="79">
        <v>322.35000000000002</v>
      </c>
      <c r="F1771" s="79">
        <v>0</v>
      </c>
      <c r="G1771" s="79">
        <v>0</v>
      </c>
      <c r="H1771" s="79">
        <v>0</v>
      </c>
      <c r="I1771" s="248">
        <v>0</v>
      </c>
      <c r="J1771" s="248">
        <v>576</v>
      </c>
      <c r="L1771" s="97">
        <v>0.01</v>
      </c>
      <c r="M1771" s="97">
        <f t="shared" ref="M1771:P1771" si="1569">L1771</f>
        <v>0.01</v>
      </c>
      <c r="N1771" s="97">
        <f t="shared" si="1569"/>
        <v>0.01</v>
      </c>
      <c r="O1771" s="97">
        <f t="shared" si="1569"/>
        <v>0.01</v>
      </c>
      <c r="P1771" s="97">
        <f t="shared" si="1569"/>
        <v>0.01</v>
      </c>
      <c r="R1771" s="248">
        <f t="shared" si="1556"/>
        <v>581.76</v>
      </c>
      <c r="S1771" s="248">
        <f t="shared" si="1527"/>
        <v>587.57759999999996</v>
      </c>
      <c r="T1771" s="248">
        <f t="shared" si="1528"/>
        <v>593.45337599999993</v>
      </c>
      <c r="U1771" s="248">
        <f t="shared" si="1529"/>
        <v>599.38790975999996</v>
      </c>
      <c r="V1771" s="248">
        <f t="shared" si="1530"/>
        <v>605.38178885759999</v>
      </c>
    </row>
    <row r="1772" spans="2:22" ht="15" x14ac:dyDescent="0.25">
      <c r="B1772" s="77" t="s">
        <v>1700</v>
      </c>
      <c r="C1772" s="77" t="s">
        <v>2026</v>
      </c>
      <c r="D1772" s="79">
        <v>2025.67</v>
      </c>
      <c r="E1772" s="79">
        <v>1188.6099999999999</v>
      </c>
      <c r="F1772" s="79">
        <v>0</v>
      </c>
      <c r="G1772" s="79">
        <v>0</v>
      </c>
      <c r="H1772" s="79">
        <v>0</v>
      </c>
      <c r="I1772" s="248">
        <v>0</v>
      </c>
      <c r="J1772" s="248">
        <v>2663</v>
      </c>
      <c r="K1772" s="96"/>
      <c r="L1772" s="97">
        <v>0.01</v>
      </c>
      <c r="M1772" s="97">
        <f t="shared" ref="M1772:P1772" si="1570">L1772</f>
        <v>0.01</v>
      </c>
      <c r="N1772" s="97">
        <f t="shared" si="1570"/>
        <v>0.01</v>
      </c>
      <c r="O1772" s="97">
        <f t="shared" si="1570"/>
        <v>0.01</v>
      </c>
      <c r="P1772" s="97">
        <f t="shared" si="1570"/>
        <v>0.01</v>
      </c>
      <c r="R1772" s="248">
        <f t="shared" si="1556"/>
        <v>2689.63</v>
      </c>
      <c r="S1772" s="248">
        <f t="shared" si="1527"/>
        <v>2716.5263</v>
      </c>
      <c r="T1772" s="248">
        <f t="shared" si="1528"/>
        <v>2743.6915629999999</v>
      </c>
      <c r="U1772" s="248">
        <f t="shared" si="1529"/>
        <v>2771.1284786299998</v>
      </c>
      <c r="V1772" s="248">
        <f t="shared" si="1530"/>
        <v>2798.8397634162998</v>
      </c>
    </row>
    <row r="1773" spans="2:22" ht="15" x14ac:dyDescent="0.25">
      <c r="B1773" s="77" t="s">
        <v>1701</v>
      </c>
      <c r="C1773" s="77" t="s">
        <v>321</v>
      </c>
      <c r="D1773" s="79">
        <v>254.17</v>
      </c>
      <c r="E1773" s="79">
        <v>173.95</v>
      </c>
      <c r="F1773" s="79">
        <v>0</v>
      </c>
      <c r="G1773" s="79">
        <v>0</v>
      </c>
      <c r="H1773" s="79">
        <v>0</v>
      </c>
      <c r="I1773" s="248">
        <v>0</v>
      </c>
      <c r="J1773" s="248">
        <v>326</v>
      </c>
      <c r="K1773" s="96"/>
      <c r="L1773" s="97">
        <v>0.01</v>
      </c>
      <c r="M1773" s="97">
        <f t="shared" ref="M1773:P1773" si="1571">L1773</f>
        <v>0.01</v>
      </c>
      <c r="N1773" s="97">
        <f t="shared" si="1571"/>
        <v>0.01</v>
      </c>
      <c r="O1773" s="97">
        <f t="shared" si="1571"/>
        <v>0.01</v>
      </c>
      <c r="P1773" s="97">
        <f t="shared" si="1571"/>
        <v>0.01</v>
      </c>
      <c r="R1773" s="248">
        <f t="shared" si="1556"/>
        <v>329.26</v>
      </c>
      <c r="S1773" s="248">
        <f t="shared" si="1527"/>
        <v>332.55259999999998</v>
      </c>
      <c r="T1773" s="248">
        <f t="shared" si="1528"/>
        <v>335.87812600000001</v>
      </c>
      <c r="U1773" s="248">
        <f t="shared" si="1529"/>
        <v>339.23690726000001</v>
      </c>
      <c r="V1773" s="248">
        <f t="shared" si="1530"/>
        <v>342.6292763326</v>
      </c>
    </row>
    <row r="1774" spans="2:22" ht="15" x14ac:dyDescent="0.25">
      <c r="B1774" s="77" t="s">
        <v>1702</v>
      </c>
      <c r="C1774" s="77" t="s">
        <v>323</v>
      </c>
      <c r="D1774" s="79">
        <v>47.9</v>
      </c>
      <c r="E1774" s="79">
        <v>0</v>
      </c>
      <c r="F1774" s="79">
        <v>0</v>
      </c>
      <c r="G1774" s="79">
        <v>0</v>
      </c>
      <c r="H1774" s="79">
        <v>0</v>
      </c>
      <c r="I1774" s="248"/>
      <c r="J1774" s="248">
        <v>0</v>
      </c>
      <c r="K1774" s="96"/>
      <c r="L1774" s="97">
        <v>0.01</v>
      </c>
      <c r="M1774" s="97">
        <f t="shared" ref="M1774:P1774" si="1572">L1774</f>
        <v>0.01</v>
      </c>
      <c r="N1774" s="97">
        <f t="shared" si="1572"/>
        <v>0.01</v>
      </c>
      <c r="O1774" s="97">
        <f t="shared" si="1572"/>
        <v>0.01</v>
      </c>
      <c r="P1774" s="97">
        <f t="shared" si="1572"/>
        <v>0.01</v>
      </c>
      <c r="R1774" s="248">
        <f t="shared" si="1556"/>
        <v>0</v>
      </c>
      <c r="S1774" s="248">
        <f t="shared" si="1527"/>
        <v>0</v>
      </c>
      <c r="T1774" s="248">
        <f t="shared" si="1528"/>
        <v>0</v>
      </c>
      <c r="U1774" s="248">
        <f t="shared" si="1529"/>
        <v>0</v>
      </c>
      <c r="V1774" s="248">
        <f t="shared" si="1530"/>
        <v>0</v>
      </c>
    </row>
    <row r="1775" spans="2:22" ht="15" x14ac:dyDescent="0.25">
      <c r="B1775" s="77" t="s">
        <v>1703</v>
      </c>
      <c r="C1775" s="77" t="s">
        <v>325</v>
      </c>
      <c r="D1775" s="79">
        <v>2750</v>
      </c>
      <c r="E1775" s="79">
        <v>1750</v>
      </c>
      <c r="F1775" s="79">
        <v>0</v>
      </c>
      <c r="G1775" s="79">
        <v>0</v>
      </c>
      <c r="H1775" s="79">
        <v>0</v>
      </c>
      <c r="I1775" s="14"/>
      <c r="J1775" s="248">
        <v>2000</v>
      </c>
      <c r="K1775" s="96"/>
      <c r="L1775" s="97">
        <v>0.01</v>
      </c>
      <c r="M1775" s="97">
        <f t="shared" ref="M1775:P1775" si="1573">L1775</f>
        <v>0.01</v>
      </c>
      <c r="N1775" s="97">
        <f t="shared" si="1573"/>
        <v>0.01</v>
      </c>
      <c r="O1775" s="97">
        <f t="shared" si="1573"/>
        <v>0.01</v>
      </c>
      <c r="P1775" s="97">
        <f t="shared" si="1573"/>
        <v>0.01</v>
      </c>
      <c r="R1775" s="248">
        <f t="shared" si="1556"/>
        <v>2020</v>
      </c>
      <c r="S1775" s="248">
        <f t="shared" si="1527"/>
        <v>2040.2</v>
      </c>
      <c r="T1775" s="248">
        <f t="shared" si="1528"/>
        <v>2060.6019999999999</v>
      </c>
      <c r="U1775" s="248">
        <f t="shared" si="1529"/>
        <v>2081.20802</v>
      </c>
      <c r="V1775" s="248">
        <f t="shared" si="1530"/>
        <v>2102.0201001999999</v>
      </c>
    </row>
    <row r="1776" spans="2:22" ht="15" x14ac:dyDescent="0.25">
      <c r="B1776" s="77" t="s">
        <v>1704</v>
      </c>
      <c r="C1776" s="77" t="s">
        <v>327</v>
      </c>
      <c r="D1776" s="79">
        <v>308.88</v>
      </c>
      <c r="E1776" s="79">
        <v>327.13</v>
      </c>
      <c r="F1776" s="79">
        <v>0</v>
      </c>
      <c r="G1776" s="79">
        <v>0</v>
      </c>
      <c r="H1776" s="79">
        <v>0</v>
      </c>
      <c r="I1776" s="14"/>
      <c r="J1776" s="248"/>
      <c r="L1776" s="97">
        <v>0.01</v>
      </c>
      <c r="M1776" s="97">
        <f t="shared" ref="M1776:P1776" si="1574">L1776</f>
        <v>0.01</v>
      </c>
      <c r="N1776" s="97">
        <f t="shared" si="1574"/>
        <v>0.01</v>
      </c>
      <c r="O1776" s="97">
        <f t="shared" si="1574"/>
        <v>0.01</v>
      </c>
      <c r="P1776" s="97">
        <f t="shared" si="1574"/>
        <v>0.01</v>
      </c>
      <c r="R1776" s="248">
        <f t="shared" si="1556"/>
        <v>0</v>
      </c>
      <c r="S1776" s="248">
        <f t="shared" si="1527"/>
        <v>0</v>
      </c>
      <c r="T1776" s="248">
        <f t="shared" si="1528"/>
        <v>0</v>
      </c>
      <c r="U1776" s="248">
        <f t="shared" si="1529"/>
        <v>0</v>
      </c>
      <c r="V1776" s="248">
        <f t="shared" si="1530"/>
        <v>0</v>
      </c>
    </row>
    <row r="1777" spans="1:22" x14ac:dyDescent="0.2">
      <c r="A1777" s="350" t="s">
        <v>2027</v>
      </c>
      <c r="B1777" s="350"/>
      <c r="C1777" s="350"/>
      <c r="D1777" s="102">
        <f t="shared" ref="D1777:J1777" si="1575">SUM(D1759:D1776)</f>
        <v>200137.91</v>
      </c>
      <c r="E1777" s="102">
        <f t="shared" si="1575"/>
        <v>121453.81999999999</v>
      </c>
      <c r="F1777" s="102">
        <f t="shared" si="1575"/>
        <v>0</v>
      </c>
      <c r="G1777" s="102">
        <f t="shared" si="1575"/>
        <v>0</v>
      </c>
      <c r="H1777" s="102">
        <f t="shared" si="1575"/>
        <v>0</v>
      </c>
      <c r="I1777" s="102">
        <f t="shared" si="1575"/>
        <v>0</v>
      </c>
      <c r="J1777" s="102">
        <f t="shared" si="1575"/>
        <v>264151</v>
      </c>
      <c r="L1777" s="97"/>
      <c r="M1777" s="97"/>
      <c r="N1777" s="97"/>
      <c r="O1777" s="97"/>
      <c r="P1777" s="97"/>
      <c r="R1777" s="102">
        <f t="shared" ref="R1777:V1777" si="1576">SUM(R1759:R1776)</f>
        <v>273172.43000000005</v>
      </c>
      <c r="S1777" s="102">
        <f t="shared" si="1576"/>
        <v>282531.44830000011</v>
      </c>
      <c r="T1777" s="102">
        <f t="shared" si="1576"/>
        <v>292241.64008300006</v>
      </c>
      <c r="U1777" s="102">
        <f t="shared" si="1576"/>
        <v>302317.17215203011</v>
      </c>
      <c r="V1777" s="102">
        <f t="shared" si="1576"/>
        <v>312772.81909556035</v>
      </c>
    </row>
    <row r="1778" spans="1:22" ht="15" x14ac:dyDescent="0.25">
      <c r="A1778" s="348" t="s">
        <v>2020</v>
      </c>
      <c r="B1778" s="348"/>
      <c r="C1778" s="348"/>
      <c r="I1778" s="14"/>
      <c r="J1778" s="248"/>
      <c r="K1778" s="96"/>
      <c r="L1778" s="97"/>
      <c r="M1778" s="97"/>
      <c r="N1778" s="97"/>
      <c r="O1778" s="97"/>
      <c r="P1778" s="97"/>
      <c r="R1778" s="248"/>
      <c r="S1778" s="248"/>
      <c r="T1778" s="248"/>
      <c r="U1778" s="248"/>
      <c r="V1778" s="248"/>
    </row>
    <row r="1779" spans="1:22" ht="15" x14ac:dyDescent="0.25">
      <c r="B1779" s="77" t="s">
        <v>1705</v>
      </c>
      <c r="C1779" s="77" t="s">
        <v>262</v>
      </c>
      <c r="D1779" s="79">
        <v>1150.52</v>
      </c>
      <c r="E1779" s="79">
        <v>489.54</v>
      </c>
      <c r="F1779" s="79">
        <v>0</v>
      </c>
      <c r="G1779" s="79">
        <v>0</v>
      </c>
      <c r="H1779" s="79">
        <v>0</v>
      </c>
      <c r="I1779" s="14"/>
      <c r="J1779" s="248"/>
      <c r="K1779" s="96"/>
      <c r="L1779" s="97">
        <v>0.01</v>
      </c>
      <c r="M1779" s="97">
        <f t="shared" ref="M1779:P1779" si="1577">L1779</f>
        <v>0.01</v>
      </c>
      <c r="N1779" s="97">
        <f t="shared" si="1577"/>
        <v>0.01</v>
      </c>
      <c r="O1779" s="97">
        <f t="shared" si="1577"/>
        <v>0.01</v>
      </c>
      <c r="P1779" s="97">
        <f t="shared" si="1577"/>
        <v>0.01</v>
      </c>
      <c r="R1779" s="248">
        <f t="shared" ref="R1779:R1788" si="1578">J1779*(1+L1779)</f>
        <v>0</v>
      </c>
      <c r="S1779" s="248">
        <f t="shared" si="1527"/>
        <v>0</v>
      </c>
      <c r="T1779" s="248">
        <f t="shared" si="1528"/>
        <v>0</v>
      </c>
      <c r="U1779" s="248">
        <f t="shared" si="1529"/>
        <v>0</v>
      </c>
      <c r="V1779" s="248">
        <f t="shared" si="1530"/>
        <v>0</v>
      </c>
    </row>
    <row r="1780" spans="1:22" ht="15" x14ac:dyDescent="0.25">
      <c r="B1780" s="77" t="s">
        <v>1706</v>
      </c>
      <c r="C1780" s="77" t="s">
        <v>787</v>
      </c>
      <c r="D1780" s="79">
        <v>3157.59</v>
      </c>
      <c r="E1780" s="79">
        <v>630.91</v>
      </c>
      <c r="F1780" s="79">
        <v>0</v>
      </c>
      <c r="G1780" s="79">
        <v>0</v>
      </c>
      <c r="H1780" s="79">
        <v>0</v>
      </c>
      <c r="I1780" s="14"/>
      <c r="J1780" s="248"/>
      <c r="K1780" s="96"/>
      <c r="L1780" s="97">
        <v>0.01</v>
      </c>
      <c r="M1780" s="97">
        <f t="shared" ref="M1780:P1780" si="1579">L1780</f>
        <v>0.01</v>
      </c>
      <c r="N1780" s="97">
        <f t="shared" si="1579"/>
        <v>0.01</v>
      </c>
      <c r="O1780" s="97">
        <f t="shared" si="1579"/>
        <v>0.01</v>
      </c>
      <c r="P1780" s="97">
        <f t="shared" si="1579"/>
        <v>0.01</v>
      </c>
      <c r="R1780" s="248">
        <f t="shared" si="1578"/>
        <v>0</v>
      </c>
      <c r="S1780" s="248">
        <f t="shared" si="1527"/>
        <v>0</v>
      </c>
      <c r="T1780" s="248">
        <f t="shared" si="1528"/>
        <v>0</v>
      </c>
      <c r="U1780" s="248">
        <f t="shared" si="1529"/>
        <v>0</v>
      </c>
      <c r="V1780" s="248">
        <f t="shared" si="1530"/>
        <v>0</v>
      </c>
    </row>
    <row r="1781" spans="1:22" ht="15" x14ac:dyDescent="0.25">
      <c r="B1781" s="77" t="s">
        <v>1707</v>
      </c>
      <c r="C1781" s="77" t="s">
        <v>420</v>
      </c>
      <c r="D1781" s="79">
        <v>89.99</v>
      </c>
      <c r="E1781" s="79">
        <v>0</v>
      </c>
      <c r="F1781" s="79">
        <v>0</v>
      </c>
      <c r="G1781" s="79">
        <v>0</v>
      </c>
      <c r="H1781" s="79">
        <v>0</v>
      </c>
      <c r="I1781" s="100"/>
      <c r="J1781" s="248"/>
      <c r="K1781" s="96"/>
      <c r="L1781" s="97">
        <v>0.01</v>
      </c>
      <c r="M1781" s="97">
        <f t="shared" ref="M1781:P1781" si="1580">L1781</f>
        <v>0.01</v>
      </c>
      <c r="N1781" s="97">
        <f t="shared" si="1580"/>
        <v>0.01</v>
      </c>
      <c r="O1781" s="97">
        <f t="shared" si="1580"/>
        <v>0.01</v>
      </c>
      <c r="P1781" s="97">
        <f t="shared" si="1580"/>
        <v>0.01</v>
      </c>
      <c r="R1781" s="248">
        <f t="shared" si="1578"/>
        <v>0</v>
      </c>
      <c r="S1781" s="248">
        <f t="shared" si="1527"/>
        <v>0</v>
      </c>
      <c r="T1781" s="248">
        <f t="shared" si="1528"/>
        <v>0</v>
      </c>
      <c r="U1781" s="248">
        <f t="shared" si="1529"/>
        <v>0</v>
      </c>
      <c r="V1781" s="248">
        <f t="shared" si="1530"/>
        <v>0</v>
      </c>
    </row>
    <row r="1782" spans="1:22" ht="25.5" customHeight="1" x14ac:dyDescent="0.25">
      <c r="B1782" s="77" t="s">
        <v>1708</v>
      </c>
      <c r="C1782" s="77" t="s">
        <v>422</v>
      </c>
      <c r="D1782" s="79">
        <v>68.05</v>
      </c>
      <c r="E1782" s="79">
        <v>0</v>
      </c>
      <c r="F1782" s="79">
        <v>0</v>
      </c>
      <c r="G1782" s="79">
        <v>0</v>
      </c>
      <c r="H1782" s="79">
        <v>0</v>
      </c>
      <c r="I1782" s="100"/>
      <c r="J1782" s="248"/>
      <c r="K1782" s="96"/>
      <c r="L1782" s="97">
        <v>0.02</v>
      </c>
      <c r="M1782" s="97">
        <f t="shared" ref="M1782:P1782" si="1581">L1782</f>
        <v>0.02</v>
      </c>
      <c r="N1782" s="97">
        <f t="shared" si="1581"/>
        <v>0.02</v>
      </c>
      <c r="O1782" s="97">
        <f t="shared" si="1581"/>
        <v>0.02</v>
      </c>
      <c r="P1782" s="97">
        <f t="shared" si="1581"/>
        <v>0.02</v>
      </c>
      <c r="R1782" s="248">
        <f t="shared" si="1578"/>
        <v>0</v>
      </c>
      <c r="S1782" s="248">
        <f t="shared" si="1527"/>
        <v>0</v>
      </c>
      <c r="T1782" s="248">
        <f t="shared" si="1528"/>
        <v>0</v>
      </c>
      <c r="U1782" s="248">
        <f t="shared" si="1529"/>
        <v>0</v>
      </c>
      <c r="V1782" s="248">
        <f t="shared" si="1530"/>
        <v>0</v>
      </c>
    </row>
    <row r="1783" spans="1:22" ht="25.5" customHeight="1" x14ac:dyDescent="0.25">
      <c r="B1783" s="77" t="s">
        <v>1709</v>
      </c>
      <c r="C1783" s="77" t="s">
        <v>330</v>
      </c>
      <c r="D1783" s="79">
        <v>14.7</v>
      </c>
      <c r="E1783" s="79">
        <v>27.97</v>
      </c>
      <c r="F1783" s="79">
        <v>0</v>
      </c>
      <c r="G1783" s="79">
        <v>0</v>
      </c>
      <c r="H1783" s="79">
        <v>0</v>
      </c>
      <c r="I1783" s="100"/>
      <c r="J1783" s="248"/>
      <c r="K1783" s="96"/>
      <c r="L1783" s="97">
        <v>0.01</v>
      </c>
      <c r="M1783" s="97">
        <f t="shared" ref="M1783:P1783" si="1582">L1783</f>
        <v>0.01</v>
      </c>
      <c r="N1783" s="97">
        <f t="shared" si="1582"/>
        <v>0.01</v>
      </c>
      <c r="O1783" s="97">
        <f t="shared" si="1582"/>
        <v>0.01</v>
      </c>
      <c r="P1783" s="97">
        <f t="shared" si="1582"/>
        <v>0.01</v>
      </c>
      <c r="R1783" s="248">
        <f t="shared" si="1578"/>
        <v>0</v>
      </c>
      <c r="S1783" s="248">
        <f t="shared" si="1527"/>
        <v>0</v>
      </c>
      <c r="T1783" s="248">
        <f t="shared" si="1528"/>
        <v>0</v>
      </c>
      <c r="U1783" s="248">
        <f t="shared" si="1529"/>
        <v>0</v>
      </c>
      <c r="V1783" s="248">
        <f t="shared" si="1530"/>
        <v>0</v>
      </c>
    </row>
    <row r="1784" spans="1:22" ht="15" x14ac:dyDescent="0.25">
      <c r="B1784" s="77" t="s">
        <v>1710</v>
      </c>
      <c r="C1784" s="77" t="s">
        <v>696</v>
      </c>
      <c r="D1784" s="79">
        <v>102.24</v>
      </c>
      <c r="E1784" s="79">
        <v>71.27</v>
      </c>
      <c r="F1784" s="79">
        <v>0</v>
      </c>
      <c r="G1784" s="79">
        <v>0</v>
      </c>
      <c r="H1784" s="79">
        <v>0</v>
      </c>
      <c r="I1784" s="100"/>
      <c r="J1784" s="248"/>
      <c r="K1784" s="96"/>
      <c r="L1784" s="97">
        <v>0.01</v>
      </c>
      <c r="M1784" s="97">
        <f t="shared" ref="M1784:P1784" si="1583">L1784</f>
        <v>0.01</v>
      </c>
      <c r="N1784" s="97">
        <f t="shared" si="1583"/>
        <v>0.01</v>
      </c>
      <c r="O1784" s="97">
        <f t="shared" si="1583"/>
        <v>0.01</v>
      </c>
      <c r="P1784" s="97">
        <f t="shared" si="1583"/>
        <v>0.01</v>
      </c>
      <c r="R1784" s="248">
        <f t="shared" si="1578"/>
        <v>0</v>
      </c>
      <c r="S1784" s="248">
        <f t="shared" si="1527"/>
        <v>0</v>
      </c>
      <c r="T1784" s="248">
        <f t="shared" si="1528"/>
        <v>0</v>
      </c>
      <c r="U1784" s="248">
        <f t="shared" si="1529"/>
        <v>0</v>
      </c>
      <c r="V1784" s="248">
        <f t="shared" si="1530"/>
        <v>0</v>
      </c>
    </row>
    <row r="1785" spans="1:22" ht="15" x14ac:dyDescent="0.25">
      <c r="B1785" s="77" t="s">
        <v>1711</v>
      </c>
      <c r="C1785" s="77" t="s">
        <v>264</v>
      </c>
      <c r="D1785" s="79">
        <v>1959.71</v>
      </c>
      <c r="E1785" s="79">
        <v>0</v>
      </c>
      <c r="F1785" s="79">
        <v>0</v>
      </c>
      <c r="G1785" s="79">
        <v>0</v>
      </c>
      <c r="H1785" s="79">
        <v>0</v>
      </c>
      <c r="I1785" s="100"/>
      <c r="J1785" s="248"/>
      <c r="K1785" s="96"/>
      <c r="L1785" s="97">
        <v>0.01</v>
      </c>
      <c r="M1785" s="97">
        <f t="shared" ref="M1785:P1785" si="1584">L1785</f>
        <v>0.01</v>
      </c>
      <c r="N1785" s="97">
        <f t="shared" si="1584"/>
        <v>0.01</v>
      </c>
      <c r="O1785" s="97">
        <f t="shared" si="1584"/>
        <v>0.01</v>
      </c>
      <c r="P1785" s="97">
        <f t="shared" si="1584"/>
        <v>0.01</v>
      </c>
      <c r="R1785" s="248">
        <f t="shared" si="1578"/>
        <v>0</v>
      </c>
      <c r="S1785" s="248">
        <f t="shared" si="1527"/>
        <v>0</v>
      </c>
      <c r="T1785" s="248">
        <f t="shared" si="1528"/>
        <v>0</v>
      </c>
      <c r="U1785" s="248">
        <f t="shared" si="1529"/>
        <v>0</v>
      </c>
      <c r="V1785" s="248">
        <f t="shared" si="1530"/>
        <v>0</v>
      </c>
    </row>
    <row r="1786" spans="1:22" ht="15" x14ac:dyDescent="0.25">
      <c r="B1786" s="77" t="s">
        <v>1712</v>
      </c>
      <c r="C1786" s="77" t="s">
        <v>371</v>
      </c>
      <c r="D1786" s="79">
        <v>51.41</v>
      </c>
      <c r="E1786" s="79">
        <v>0.05</v>
      </c>
      <c r="F1786" s="79">
        <v>0</v>
      </c>
      <c r="G1786" s="79">
        <v>0</v>
      </c>
      <c r="H1786" s="79">
        <v>0</v>
      </c>
      <c r="I1786" s="100"/>
      <c r="J1786" s="248"/>
      <c r="K1786" s="96"/>
      <c r="L1786" s="97">
        <v>0</v>
      </c>
      <c r="M1786" s="97">
        <f t="shared" ref="M1786:P1786" si="1585">L1786</f>
        <v>0</v>
      </c>
      <c r="N1786" s="97">
        <f t="shared" si="1585"/>
        <v>0</v>
      </c>
      <c r="O1786" s="97">
        <f t="shared" si="1585"/>
        <v>0</v>
      </c>
      <c r="P1786" s="97">
        <f t="shared" si="1585"/>
        <v>0</v>
      </c>
      <c r="R1786" s="248">
        <f t="shared" si="1578"/>
        <v>0</v>
      </c>
      <c r="S1786" s="248">
        <f t="shared" si="1527"/>
        <v>0</v>
      </c>
      <c r="T1786" s="248">
        <f t="shared" si="1528"/>
        <v>0</v>
      </c>
      <c r="U1786" s="248">
        <f t="shared" si="1529"/>
        <v>0</v>
      </c>
      <c r="V1786" s="248">
        <f t="shared" si="1530"/>
        <v>0</v>
      </c>
    </row>
    <row r="1787" spans="1:22" ht="15" x14ac:dyDescent="0.25">
      <c r="B1787" s="77" t="s">
        <v>1713</v>
      </c>
      <c r="C1787" s="77" t="s">
        <v>556</v>
      </c>
      <c r="D1787" s="79">
        <v>1868.67</v>
      </c>
      <c r="E1787" s="79">
        <v>559.96</v>
      </c>
      <c r="F1787" s="79">
        <v>0</v>
      </c>
      <c r="G1787" s="79">
        <v>0</v>
      </c>
      <c r="H1787" s="79">
        <v>0</v>
      </c>
      <c r="I1787" s="100"/>
      <c r="J1787" s="248"/>
      <c r="K1787" s="96"/>
      <c r="L1787" s="97">
        <v>0.01</v>
      </c>
      <c r="M1787" s="97">
        <f t="shared" ref="M1787:P1787" si="1586">L1787</f>
        <v>0.01</v>
      </c>
      <c r="N1787" s="97">
        <f t="shared" si="1586"/>
        <v>0.01</v>
      </c>
      <c r="O1787" s="97">
        <f t="shared" si="1586"/>
        <v>0.01</v>
      </c>
      <c r="P1787" s="97">
        <f t="shared" si="1586"/>
        <v>0.01</v>
      </c>
      <c r="R1787" s="248">
        <f t="shared" si="1578"/>
        <v>0</v>
      </c>
      <c r="S1787" s="248">
        <f t="shared" si="1527"/>
        <v>0</v>
      </c>
      <c r="T1787" s="248">
        <f t="shared" si="1528"/>
        <v>0</v>
      </c>
      <c r="U1787" s="248">
        <f t="shared" si="1529"/>
        <v>0</v>
      </c>
      <c r="V1787" s="248">
        <f t="shared" si="1530"/>
        <v>0</v>
      </c>
    </row>
    <row r="1788" spans="1:22" ht="15" x14ac:dyDescent="0.25">
      <c r="B1788" s="77" t="s">
        <v>1714</v>
      </c>
      <c r="C1788" s="77" t="s">
        <v>425</v>
      </c>
      <c r="D1788" s="79">
        <v>613.34</v>
      </c>
      <c r="E1788" s="79">
        <v>287.94</v>
      </c>
      <c r="F1788" s="79">
        <v>0</v>
      </c>
      <c r="G1788" s="79">
        <v>0</v>
      </c>
      <c r="H1788" s="79">
        <v>0</v>
      </c>
      <c r="I1788" s="100"/>
      <c r="J1788" s="248"/>
      <c r="K1788" s="96"/>
      <c r="L1788" s="97">
        <v>0.01</v>
      </c>
      <c r="M1788" s="97">
        <f t="shared" ref="M1788:P1788" si="1587">L1788</f>
        <v>0.01</v>
      </c>
      <c r="N1788" s="97">
        <f t="shared" si="1587"/>
        <v>0.01</v>
      </c>
      <c r="O1788" s="97">
        <f t="shared" si="1587"/>
        <v>0.01</v>
      </c>
      <c r="P1788" s="97">
        <f t="shared" si="1587"/>
        <v>0.01</v>
      </c>
      <c r="R1788" s="248">
        <f t="shared" si="1578"/>
        <v>0</v>
      </c>
      <c r="S1788" s="248">
        <f t="shared" si="1527"/>
        <v>0</v>
      </c>
      <c r="T1788" s="248">
        <f t="shared" si="1528"/>
        <v>0</v>
      </c>
      <c r="U1788" s="248">
        <f t="shared" si="1529"/>
        <v>0</v>
      </c>
      <c r="V1788" s="248">
        <f t="shared" si="1530"/>
        <v>0</v>
      </c>
    </row>
    <row r="1789" spans="1:22" x14ac:dyDescent="0.2">
      <c r="A1789" s="350" t="s">
        <v>2021</v>
      </c>
      <c r="B1789" s="350"/>
      <c r="C1789" s="350"/>
      <c r="D1789" s="102">
        <f t="shared" ref="D1789:J1789" si="1588">SUM(D1779:D1788)</f>
        <v>9076.2200000000012</v>
      </c>
      <c r="E1789" s="102">
        <f t="shared" si="1588"/>
        <v>2067.64</v>
      </c>
      <c r="F1789" s="102">
        <f t="shared" si="1588"/>
        <v>0</v>
      </c>
      <c r="G1789" s="102">
        <f t="shared" si="1588"/>
        <v>0</v>
      </c>
      <c r="H1789" s="102">
        <f t="shared" si="1588"/>
        <v>0</v>
      </c>
      <c r="I1789" s="102">
        <f t="shared" si="1588"/>
        <v>0</v>
      </c>
      <c r="J1789" s="102">
        <f t="shared" si="1588"/>
        <v>0</v>
      </c>
      <c r="K1789" s="96"/>
      <c r="L1789" s="97"/>
      <c r="M1789" s="97"/>
      <c r="N1789" s="97"/>
      <c r="O1789" s="97"/>
      <c r="P1789" s="97"/>
      <c r="R1789" s="102">
        <f t="shared" ref="R1789:V1789" si="1589">SUM(R1779:R1788)</f>
        <v>0</v>
      </c>
      <c r="S1789" s="102">
        <f t="shared" si="1589"/>
        <v>0</v>
      </c>
      <c r="T1789" s="102">
        <f t="shared" si="1589"/>
        <v>0</v>
      </c>
      <c r="U1789" s="102">
        <f t="shared" si="1589"/>
        <v>0</v>
      </c>
      <c r="V1789" s="102">
        <f t="shared" si="1589"/>
        <v>0</v>
      </c>
    </row>
    <row r="1790" spans="1:22" ht="15" x14ac:dyDescent="0.25">
      <c r="A1790" s="348" t="s">
        <v>2028</v>
      </c>
      <c r="B1790" s="348"/>
      <c r="C1790" s="348"/>
      <c r="I1790" s="100"/>
      <c r="J1790" s="248"/>
      <c r="K1790" s="96"/>
      <c r="L1790" s="97"/>
      <c r="M1790" s="97"/>
      <c r="N1790" s="97"/>
      <c r="O1790" s="97"/>
      <c r="P1790" s="97"/>
      <c r="R1790" s="248"/>
      <c r="S1790" s="248"/>
      <c r="T1790" s="248"/>
      <c r="U1790" s="248"/>
      <c r="V1790" s="248"/>
    </row>
    <row r="1791" spans="1:22" ht="15" x14ac:dyDescent="0.25">
      <c r="B1791" s="77" t="s">
        <v>1715</v>
      </c>
      <c r="C1791" s="77" t="s">
        <v>558</v>
      </c>
      <c r="D1791" s="79">
        <v>1356.29</v>
      </c>
      <c r="E1791" s="79">
        <v>728.7</v>
      </c>
      <c r="F1791" s="79">
        <v>0</v>
      </c>
      <c r="G1791" s="79">
        <v>0</v>
      </c>
      <c r="H1791" s="79">
        <v>0</v>
      </c>
      <c r="I1791" s="100"/>
      <c r="J1791" s="248"/>
      <c r="K1791" s="96"/>
      <c r="L1791" s="97">
        <v>0.01</v>
      </c>
      <c r="M1791" s="97">
        <f t="shared" ref="M1791:P1791" si="1590">L1791</f>
        <v>0.01</v>
      </c>
      <c r="N1791" s="97">
        <f t="shared" si="1590"/>
        <v>0.01</v>
      </c>
      <c r="O1791" s="97">
        <f t="shared" si="1590"/>
        <v>0.01</v>
      </c>
      <c r="P1791" s="97">
        <f t="shared" si="1590"/>
        <v>0.01</v>
      </c>
      <c r="R1791" s="248">
        <f>J1791*(1+L1791)</f>
        <v>0</v>
      </c>
      <c r="S1791" s="248">
        <f t="shared" si="1527"/>
        <v>0</v>
      </c>
      <c r="T1791" s="248">
        <f t="shared" si="1528"/>
        <v>0</v>
      </c>
      <c r="U1791" s="248">
        <f t="shared" si="1529"/>
        <v>0</v>
      </c>
      <c r="V1791" s="248">
        <f t="shared" si="1530"/>
        <v>0</v>
      </c>
    </row>
    <row r="1792" spans="1:22" ht="15" x14ac:dyDescent="0.25">
      <c r="B1792" s="77" t="s">
        <v>1717</v>
      </c>
      <c r="C1792" s="77" t="s">
        <v>376</v>
      </c>
      <c r="D1792" s="79">
        <v>191.08</v>
      </c>
      <c r="E1792" s="79">
        <v>0</v>
      </c>
      <c r="F1792" s="79">
        <v>0</v>
      </c>
      <c r="G1792" s="79">
        <v>0</v>
      </c>
      <c r="H1792" s="79">
        <v>0</v>
      </c>
      <c r="I1792" s="105"/>
      <c r="J1792" s="248"/>
      <c r="K1792" s="96"/>
      <c r="L1792" s="97">
        <v>0.01</v>
      </c>
      <c r="M1792" s="97">
        <f t="shared" ref="M1792:P1792" si="1591">L1792</f>
        <v>0.01</v>
      </c>
      <c r="N1792" s="97">
        <f t="shared" si="1591"/>
        <v>0.01</v>
      </c>
      <c r="O1792" s="97">
        <f t="shared" si="1591"/>
        <v>0.01</v>
      </c>
      <c r="P1792" s="97">
        <f t="shared" si="1591"/>
        <v>0.01</v>
      </c>
      <c r="R1792" s="248">
        <f>J1792*(1+L1792)</f>
        <v>0</v>
      </c>
      <c r="S1792" s="248">
        <f t="shared" si="1527"/>
        <v>0</v>
      </c>
      <c r="T1792" s="248">
        <f t="shared" si="1528"/>
        <v>0</v>
      </c>
      <c r="U1792" s="248">
        <f t="shared" si="1529"/>
        <v>0</v>
      </c>
      <c r="V1792" s="248">
        <f t="shared" si="1530"/>
        <v>0</v>
      </c>
    </row>
    <row r="1793" spans="1:22" x14ac:dyDescent="0.2">
      <c r="A1793" s="350" t="s">
        <v>2029</v>
      </c>
      <c r="B1793" s="350"/>
      <c r="C1793" s="350"/>
      <c r="D1793" s="102">
        <f t="shared" ref="D1793:J1793" si="1592">SUM(D1791:D1792)</f>
        <v>1547.37</v>
      </c>
      <c r="E1793" s="102">
        <f t="shared" si="1592"/>
        <v>728.7</v>
      </c>
      <c r="F1793" s="102">
        <f t="shared" si="1592"/>
        <v>0</v>
      </c>
      <c r="G1793" s="102">
        <f t="shared" si="1592"/>
        <v>0</v>
      </c>
      <c r="H1793" s="102">
        <f t="shared" si="1592"/>
        <v>0</v>
      </c>
      <c r="I1793" s="102">
        <f t="shared" si="1592"/>
        <v>0</v>
      </c>
      <c r="J1793" s="102">
        <f t="shared" si="1592"/>
        <v>0</v>
      </c>
      <c r="K1793" s="96"/>
      <c r="L1793" s="97"/>
      <c r="M1793" s="97"/>
      <c r="N1793" s="97"/>
      <c r="O1793" s="97"/>
      <c r="P1793" s="97"/>
      <c r="R1793" s="102">
        <f t="shared" ref="R1793:V1793" si="1593">SUM(R1791:R1792)</f>
        <v>0</v>
      </c>
      <c r="S1793" s="102">
        <f t="shared" si="1593"/>
        <v>0</v>
      </c>
      <c r="T1793" s="102">
        <f t="shared" si="1593"/>
        <v>0</v>
      </c>
      <c r="U1793" s="102">
        <f t="shared" si="1593"/>
        <v>0</v>
      </c>
      <c r="V1793" s="102">
        <f t="shared" si="1593"/>
        <v>0</v>
      </c>
    </row>
    <row r="1794" spans="1:22" ht="15" x14ac:dyDescent="0.25">
      <c r="A1794" s="348" t="s">
        <v>2022</v>
      </c>
      <c r="B1794" s="348"/>
      <c r="C1794" s="348"/>
      <c r="I1794" s="100"/>
      <c r="J1794" s="248"/>
      <c r="K1794" s="96"/>
      <c r="L1794" s="97"/>
      <c r="M1794" s="97"/>
      <c r="N1794" s="97"/>
      <c r="O1794" s="97"/>
      <c r="P1794" s="97"/>
      <c r="R1794" s="248"/>
      <c r="S1794" s="248"/>
      <c r="T1794" s="248"/>
      <c r="U1794" s="248"/>
      <c r="V1794" s="248"/>
    </row>
    <row r="1795" spans="1:22" ht="15" x14ac:dyDescent="0.25">
      <c r="B1795" s="77" t="s">
        <v>1720</v>
      </c>
      <c r="C1795" s="77" t="s">
        <v>1721</v>
      </c>
      <c r="D1795" s="79">
        <v>16422.169999999998</v>
      </c>
      <c r="E1795" s="79">
        <v>8968.94</v>
      </c>
      <c r="F1795" s="79">
        <v>0</v>
      </c>
      <c r="G1795" s="79">
        <v>0</v>
      </c>
      <c r="H1795" s="79">
        <v>0</v>
      </c>
      <c r="I1795" s="100"/>
      <c r="J1795" s="248"/>
      <c r="K1795" s="96"/>
      <c r="L1795" s="97">
        <v>0.01</v>
      </c>
      <c r="M1795" s="97">
        <f t="shared" ref="M1795:P1795" si="1594">L1795</f>
        <v>0.01</v>
      </c>
      <c r="N1795" s="97">
        <f t="shared" si="1594"/>
        <v>0.01</v>
      </c>
      <c r="O1795" s="97">
        <f t="shared" si="1594"/>
        <v>0.01</v>
      </c>
      <c r="P1795" s="97">
        <f t="shared" si="1594"/>
        <v>0.01</v>
      </c>
      <c r="R1795" s="248">
        <f t="shared" ref="R1795:R1801" si="1595">J1795*(1+L1795)</f>
        <v>0</v>
      </c>
      <c r="S1795" s="248">
        <f t="shared" si="1527"/>
        <v>0</v>
      </c>
      <c r="T1795" s="248">
        <f t="shared" si="1528"/>
        <v>0</v>
      </c>
      <c r="U1795" s="248">
        <f t="shared" si="1529"/>
        <v>0</v>
      </c>
      <c r="V1795" s="248">
        <f t="shared" si="1530"/>
        <v>0</v>
      </c>
    </row>
    <row r="1796" spans="1:22" ht="15" x14ac:dyDescent="0.25">
      <c r="B1796" s="77" t="s">
        <v>1722</v>
      </c>
      <c r="C1796" s="77" t="s">
        <v>270</v>
      </c>
      <c r="D1796" s="79">
        <v>318.88</v>
      </c>
      <c r="E1796" s="79">
        <v>487.05</v>
      </c>
      <c r="F1796" s="79">
        <v>0</v>
      </c>
      <c r="G1796" s="79">
        <v>0</v>
      </c>
      <c r="H1796" s="79">
        <v>0</v>
      </c>
      <c r="I1796" s="100"/>
      <c r="J1796" s="248"/>
      <c r="L1796" s="97">
        <v>0.01</v>
      </c>
      <c r="M1796" s="97">
        <f t="shared" ref="M1796:P1796" si="1596">L1796</f>
        <v>0.01</v>
      </c>
      <c r="N1796" s="97">
        <f t="shared" si="1596"/>
        <v>0.01</v>
      </c>
      <c r="O1796" s="97">
        <f t="shared" si="1596"/>
        <v>0.01</v>
      </c>
      <c r="P1796" s="97">
        <f t="shared" si="1596"/>
        <v>0.01</v>
      </c>
      <c r="R1796" s="248">
        <f t="shared" si="1595"/>
        <v>0</v>
      </c>
      <c r="S1796" s="248">
        <f t="shared" si="1527"/>
        <v>0</v>
      </c>
      <c r="T1796" s="248">
        <f t="shared" si="1528"/>
        <v>0</v>
      </c>
      <c r="U1796" s="248">
        <f t="shared" si="1529"/>
        <v>0</v>
      </c>
      <c r="V1796" s="248">
        <f t="shared" si="1530"/>
        <v>0</v>
      </c>
    </row>
    <row r="1797" spans="1:22" ht="15" x14ac:dyDescent="0.25">
      <c r="B1797" s="77" t="s">
        <v>1724</v>
      </c>
      <c r="C1797" s="77" t="s">
        <v>272</v>
      </c>
      <c r="D1797" s="79">
        <v>127.78</v>
      </c>
      <c r="E1797" s="79">
        <v>0</v>
      </c>
      <c r="F1797" s="79">
        <v>0</v>
      </c>
      <c r="G1797" s="79">
        <v>0</v>
      </c>
      <c r="H1797" s="79">
        <v>0</v>
      </c>
      <c r="I1797" s="100"/>
      <c r="J1797" s="248"/>
      <c r="K1797" s="96"/>
      <c r="L1797" s="97">
        <v>0.01</v>
      </c>
      <c r="M1797" s="97">
        <f t="shared" ref="M1797:P1797" si="1597">L1797</f>
        <v>0.01</v>
      </c>
      <c r="N1797" s="97">
        <f t="shared" si="1597"/>
        <v>0.01</v>
      </c>
      <c r="O1797" s="97">
        <f t="shared" si="1597"/>
        <v>0.01</v>
      </c>
      <c r="P1797" s="97">
        <f t="shared" si="1597"/>
        <v>0.01</v>
      </c>
      <c r="R1797" s="248">
        <f t="shared" si="1595"/>
        <v>0</v>
      </c>
      <c r="S1797" s="248">
        <f t="shared" si="1527"/>
        <v>0</v>
      </c>
      <c r="T1797" s="248">
        <f t="shared" si="1528"/>
        <v>0</v>
      </c>
      <c r="U1797" s="248">
        <f t="shared" si="1529"/>
        <v>0</v>
      </c>
      <c r="V1797" s="248">
        <f t="shared" si="1530"/>
        <v>0</v>
      </c>
    </row>
    <row r="1798" spans="1:22" ht="15" x14ac:dyDescent="0.25">
      <c r="B1798" s="77" t="s">
        <v>1725</v>
      </c>
      <c r="C1798" s="77" t="s">
        <v>274</v>
      </c>
      <c r="D1798" s="79">
        <v>115</v>
      </c>
      <c r="E1798" s="79">
        <v>40</v>
      </c>
      <c r="F1798" s="79">
        <v>0</v>
      </c>
      <c r="G1798" s="79">
        <v>0</v>
      </c>
      <c r="H1798" s="79">
        <v>0</v>
      </c>
      <c r="I1798" s="100"/>
      <c r="J1798" s="248"/>
      <c r="K1798" s="96"/>
      <c r="L1798" s="97">
        <v>0.01</v>
      </c>
      <c r="M1798" s="97">
        <f t="shared" ref="M1798:P1798" si="1598">L1798</f>
        <v>0.01</v>
      </c>
      <c r="N1798" s="97">
        <f t="shared" si="1598"/>
        <v>0.01</v>
      </c>
      <c r="O1798" s="97">
        <f t="shared" si="1598"/>
        <v>0.01</v>
      </c>
      <c r="P1798" s="97">
        <f t="shared" si="1598"/>
        <v>0.01</v>
      </c>
      <c r="R1798" s="248">
        <f t="shared" si="1595"/>
        <v>0</v>
      </c>
      <c r="S1798" s="248">
        <f t="shared" si="1527"/>
        <v>0</v>
      </c>
      <c r="T1798" s="248">
        <f t="shared" si="1528"/>
        <v>0</v>
      </c>
      <c r="U1798" s="248">
        <f t="shared" si="1529"/>
        <v>0</v>
      </c>
      <c r="V1798" s="248">
        <f t="shared" si="1530"/>
        <v>0</v>
      </c>
    </row>
    <row r="1799" spans="1:22" ht="15" x14ac:dyDescent="0.25">
      <c r="B1799" s="77" t="s">
        <v>1726</v>
      </c>
      <c r="C1799" s="77" t="s">
        <v>276</v>
      </c>
      <c r="D1799" s="79">
        <v>318.99</v>
      </c>
      <c r="E1799" s="79">
        <v>0</v>
      </c>
      <c r="F1799" s="79">
        <v>0</v>
      </c>
      <c r="G1799" s="79">
        <v>0</v>
      </c>
      <c r="H1799" s="79">
        <v>0</v>
      </c>
      <c r="I1799" s="105"/>
      <c r="J1799" s="248"/>
      <c r="K1799" s="96"/>
      <c r="L1799" s="97">
        <v>0.01</v>
      </c>
      <c r="M1799" s="97">
        <f t="shared" ref="M1799:P1799" si="1599">L1799</f>
        <v>0.01</v>
      </c>
      <c r="N1799" s="97">
        <f t="shared" si="1599"/>
        <v>0.01</v>
      </c>
      <c r="O1799" s="97">
        <f t="shared" si="1599"/>
        <v>0.01</v>
      </c>
      <c r="P1799" s="97">
        <f t="shared" si="1599"/>
        <v>0.01</v>
      </c>
      <c r="R1799" s="248">
        <f t="shared" si="1595"/>
        <v>0</v>
      </c>
      <c r="S1799" s="248">
        <f t="shared" si="1527"/>
        <v>0</v>
      </c>
      <c r="T1799" s="248">
        <f t="shared" si="1528"/>
        <v>0</v>
      </c>
      <c r="U1799" s="248">
        <f t="shared" si="1529"/>
        <v>0</v>
      </c>
      <c r="V1799" s="248">
        <f t="shared" si="1530"/>
        <v>0</v>
      </c>
    </row>
    <row r="1800" spans="1:22" ht="15" x14ac:dyDescent="0.25">
      <c r="B1800" s="77" t="s">
        <v>1727</v>
      </c>
      <c r="C1800" s="77" t="s">
        <v>278</v>
      </c>
      <c r="D1800" s="79">
        <v>156</v>
      </c>
      <c r="E1800" s="79">
        <v>0</v>
      </c>
      <c r="F1800" s="79">
        <v>0</v>
      </c>
      <c r="G1800" s="79">
        <v>0</v>
      </c>
      <c r="H1800" s="79">
        <v>0</v>
      </c>
      <c r="I1800" s="100"/>
      <c r="J1800" s="248"/>
      <c r="K1800" s="96"/>
      <c r="L1800" s="97">
        <v>0.01</v>
      </c>
      <c r="M1800" s="97">
        <f t="shared" ref="M1800:P1800" si="1600">L1800</f>
        <v>0.01</v>
      </c>
      <c r="N1800" s="97">
        <f t="shared" si="1600"/>
        <v>0.01</v>
      </c>
      <c r="O1800" s="97">
        <f t="shared" si="1600"/>
        <v>0.01</v>
      </c>
      <c r="P1800" s="97">
        <f t="shared" si="1600"/>
        <v>0.01</v>
      </c>
      <c r="R1800" s="248">
        <f t="shared" si="1595"/>
        <v>0</v>
      </c>
      <c r="S1800" s="248">
        <f t="shared" si="1527"/>
        <v>0</v>
      </c>
      <c r="T1800" s="248">
        <f t="shared" si="1528"/>
        <v>0</v>
      </c>
      <c r="U1800" s="248">
        <f t="shared" si="1529"/>
        <v>0</v>
      </c>
      <c r="V1800" s="248">
        <f t="shared" si="1530"/>
        <v>0</v>
      </c>
    </row>
    <row r="1801" spans="1:22" ht="15" x14ac:dyDescent="0.25">
      <c r="B1801" s="77" t="s">
        <v>1728</v>
      </c>
      <c r="C1801" s="77" t="s">
        <v>1528</v>
      </c>
      <c r="D1801" s="79">
        <v>3784</v>
      </c>
      <c r="E1801" s="79">
        <v>1925</v>
      </c>
      <c r="F1801" s="79">
        <v>0</v>
      </c>
      <c r="G1801" s="79">
        <v>0</v>
      </c>
      <c r="H1801" s="79">
        <v>0</v>
      </c>
      <c r="I1801" s="100"/>
      <c r="J1801" s="248"/>
      <c r="K1801" s="96"/>
      <c r="L1801" s="97">
        <v>0.01</v>
      </c>
      <c r="M1801" s="97">
        <f t="shared" ref="M1801:P1801" si="1601">L1801</f>
        <v>0.01</v>
      </c>
      <c r="N1801" s="97">
        <f t="shared" si="1601"/>
        <v>0.01</v>
      </c>
      <c r="O1801" s="97">
        <f t="shared" si="1601"/>
        <v>0.01</v>
      </c>
      <c r="P1801" s="97">
        <f t="shared" si="1601"/>
        <v>0.01</v>
      </c>
      <c r="R1801" s="248">
        <f t="shared" si="1595"/>
        <v>0</v>
      </c>
      <c r="S1801" s="248">
        <f t="shared" si="1527"/>
        <v>0</v>
      </c>
      <c r="T1801" s="248">
        <f t="shared" si="1528"/>
        <v>0</v>
      </c>
      <c r="U1801" s="248">
        <f t="shared" si="1529"/>
        <v>0</v>
      </c>
      <c r="V1801" s="248">
        <f t="shared" si="1530"/>
        <v>0</v>
      </c>
    </row>
    <row r="1802" spans="1:22" x14ac:dyDescent="0.2">
      <c r="A1802" s="350" t="s">
        <v>2023</v>
      </c>
      <c r="B1802" s="350"/>
      <c r="C1802" s="350"/>
      <c r="D1802" s="102">
        <f t="shared" ref="D1802:J1802" si="1602">SUM(D1795:D1801)</f>
        <v>21242.82</v>
      </c>
      <c r="E1802" s="102">
        <f t="shared" si="1602"/>
        <v>11420.99</v>
      </c>
      <c r="F1802" s="102">
        <f t="shared" si="1602"/>
        <v>0</v>
      </c>
      <c r="G1802" s="102">
        <f t="shared" si="1602"/>
        <v>0</v>
      </c>
      <c r="H1802" s="102">
        <f t="shared" si="1602"/>
        <v>0</v>
      </c>
      <c r="I1802" s="102">
        <f t="shared" si="1602"/>
        <v>0</v>
      </c>
      <c r="J1802" s="102">
        <f t="shared" si="1602"/>
        <v>0</v>
      </c>
      <c r="K1802" s="96"/>
      <c r="L1802" s="97"/>
      <c r="M1802" s="97"/>
      <c r="N1802" s="97"/>
      <c r="O1802" s="97"/>
      <c r="P1802" s="97"/>
      <c r="R1802" s="102">
        <f t="shared" ref="R1802:V1802" si="1603">SUM(R1795:R1801)</f>
        <v>0</v>
      </c>
      <c r="S1802" s="102">
        <f t="shared" si="1603"/>
        <v>0</v>
      </c>
      <c r="T1802" s="102">
        <f t="shared" si="1603"/>
        <v>0</v>
      </c>
      <c r="U1802" s="102">
        <f t="shared" si="1603"/>
        <v>0</v>
      </c>
      <c r="V1802" s="102">
        <f t="shared" si="1603"/>
        <v>0</v>
      </c>
    </row>
    <row r="1803" spans="1:22" ht="15" x14ac:dyDescent="0.25">
      <c r="A1803" s="348" t="s">
        <v>2030</v>
      </c>
      <c r="B1803" s="348"/>
      <c r="C1803" s="348"/>
      <c r="I1803" s="100"/>
      <c r="J1803" s="248"/>
      <c r="K1803" s="96"/>
      <c r="L1803" s="97"/>
      <c r="M1803" s="97"/>
      <c r="N1803" s="97"/>
      <c r="O1803" s="97"/>
      <c r="P1803" s="97"/>
      <c r="R1803" s="248"/>
      <c r="S1803" s="248"/>
      <c r="T1803" s="248"/>
      <c r="U1803" s="248"/>
      <c r="V1803" s="248"/>
    </row>
    <row r="1804" spans="1:22" ht="15" x14ac:dyDescent="0.25">
      <c r="B1804" s="77" t="s">
        <v>1731</v>
      </c>
      <c r="C1804" s="77" t="s">
        <v>567</v>
      </c>
      <c r="D1804" s="79">
        <v>14379.8</v>
      </c>
      <c r="E1804" s="79">
        <v>8151.07</v>
      </c>
      <c r="F1804" s="79">
        <v>0</v>
      </c>
      <c r="G1804" s="79">
        <v>0</v>
      </c>
      <c r="H1804" s="79">
        <v>0</v>
      </c>
      <c r="I1804" s="100"/>
      <c r="J1804" s="248"/>
      <c r="K1804" s="96"/>
      <c r="L1804" s="97">
        <v>0.01</v>
      </c>
      <c r="M1804" s="97">
        <f t="shared" ref="M1804:P1804" si="1604">L1804</f>
        <v>0.01</v>
      </c>
      <c r="N1804" s="97">
        <f t="shared" si="1604"/>
        <v>0.01</v>
      </c>
      <c r="O1804" s="97">
        <f t="shared" si="1604"/>
        <v>0.01</v>
      </c>
      <c r="P1804" s="97">
        <f t="shared" si="1604"/>
        <v>0.01</v>
      </c>
      <c r="R1804" s="248">
        <f>J1804*(1+L1804)</f>
        <v>0</v>
      </c>
      <c r="S1804" s="248">
        <f t="shared" ref="S1804:S1822" si="1605">R1804*(1+M1804)</f>
        <v>0</v>
      </c>
      <c r="T1804" s="248">
        <f t="shared" ref="T1804:T1822" si="1606">S1804*(1+N1804)</f>
        <v>0</v>
      </c>
      <c r="U1804" s="248">
        <f t="shared" ref="U1804:U1822" si="1607">T1804*(1+O1804)</f>
        <v>0</v>
      </c>
      <c r="V1804" s="248">
        <f t="shared" ref="V1804:V1822" si="1608">U1804*(1+P1804)</f>
        <v>0</v>
      </c>
    </row>
    <row r="1805" spans="1:22" ht="15" x14ac:dyDescent="0.25">
      <c r="B1805" s="77" t="s">
        <v>1732</v>
      </c>
      <c r="C1805" s="77" t="s">
        <v>569</v>
      </c>
      <c r="D1805" s="79">
        <v>2680.08</v>
      </c>
      <c r="E1805" s="79">
        <v>2854.92</v>
      </c>
      <c r="F1805" s="79">
        <v>0</v>
      </c>
      <c r="G1805" s="79">
        <v>0</v>
      </c>
      <c r="H1805" s="79">
        <v>0</v>
      </c>
      <c r="I1805" s="100"/>
      <c r="J1805" s="248"/>
      <c r="K1805" s="96"/>
      <c r="L1805" s="97">
        <v>0.01</v>
      </c>
      <c r="M1805" s="97">
        <f t="shared" ref="M1805:P1805" si="1609">L1805</f>
        <v>0.01</v>
      </c>
      <c r="N1805" s="97">
        <f t="shared" si="1609"/>
        <v>0.01</v>
      </c>
      <c r="O1805" s="97">
        <f t="shared" si="1609"/>
        <v>0.01</v>
      </c>
      <c r="P1805" s="97">
        <f t="shared" si="1609"/>
        <v>0.01</v>
      </c>
      <c r="R1805" s="248">
        <f>J1805*(1+L1805)</f>
        <v>0</v>
      </c>
      <c r="S1805" s="248">
        <f t="shared" si="1605"/>
        <v>0</v>
      </c>
      <c r="T1805" s="248">
        <f t="shared" si="1606"/>
        <v>0</v>
      </c>
      <c r="U1805" s="248">
        <f t="shared" si="1607"/>
        <v>0</v>
      </c>
      <c r="V1805" s="248">
        <f t="shared" si="1608"/>
        <v>0</v>
      </c>
    </row>
    <row r="1806" spans="1:22" x14ac:dyDescent="0.2">
      <c r="A1806" s="350" t="s">
        <v>2034</v>
      </c>
      <c r="B1806" s="350"/>
      <c r="C1806" s="350"/>
      <c r="D1806" s="102">
        <f t="shared" ref="D1806:H1806" si="1610">SUM(D1804:D1805)</f>
        <v>17059.879999999997</v>
      </c>
      <c r="E1806" s="102">
        <f t="shared" si="1610"/>
        <v>11005.99</v>
      </c>
      <c r="F1806" s="102">
        <f t="shared" si="1610"/>
        <v>0</v>
      </c>
      <c r="G1806" s="102">
        <f t="shared" si="1610"/>
        <v>0</v>
      </c>
      <c r="H1806" s="102">
        <f t="shared" si="1610"/>
        <v>0</v>
      </c>
      <c r="I1806" s="102">
        <f t="shared" ref="I1806:J1806" si="1611">SUM(I1804:I1805)</f>
        <v>0</v>
      </c>
      <c r="J1806" s="102">
        <f t="shared" si="1611"/>
        <v>0</v>
      </c>
      <c r="K1806" s="96"/>
      <c r="L1806" s="97"/>
      <c r="M1806" s="97"/>
      <c r="N1806" s="97"/>
      <c r="O1806" s="97"/>
      <c r="P1806" s="97"/>
      <c r="R1806" s="102">
        <f t="shared" ref="R1806:V1806" si="1612">SUM(R1804:R1805)</f>
        <v>0</v>
      </c>
      <c r="S1806" s="102">
        <f t="shared" si="1612"/>
        <v>0</v>
      </c>
      <c r="T1806" s="102">
        <f t="shared" si="1612"/>
        <v>0</v>
      </c>
      <c r="U1806" s="102">
        <f t="shared" si="1612"/>
        <v>0</v>
      </c>
      <c r="V1806" s="102">
        <f t="shared" si="1612"/>
        <v>0</v>
      </c>
    </row>
    <row r="1807" spans="1:22" x14ac:dyDescent="0.2">
      <c r="A1807" s="352" t="s">
        <v>253</v>
      </c>
      <c r="B1807" s="352"/>
      <c r="C1807" s="352"/>
      <c r="D1807" s="103">
        <f t="shared" ref="D1807:H1807" si="1613">D1777+D1789+D1793+D1802+D1806</f>
        <v>249064.2</v>
      </c>
      <c r="E1807" s="103">
        <f t="shared" si="1613"/>
        <v>146677.13999999998</v>
      </c>
      <c r="F1807" s="103">
        <f t="shared" si="1613"/>
        <v>0</v>
      </c>
      <c r="G1807" s="103">
        <f t="shared" si="1613"/>
        <v>0</v>
      </c>
      <c r="H1807" s="103">
        <f t="shared" si="1613"/>
        <v>0</v>
      </c>
      <c r="I1807" s="103">
        <f t="shared" ref="I1807:J1807" si="1614">I1777+I1789+I1793+I1802+I1806</f>
        <v>0</v>
      </c>
      <c r="J1807" s="103">
        <f t="shared" si="1614"/>
        <v>264151</v>
      </c>
      <c r="K1807" s="96"/>
      <c r="L1807" s="97"/>
      <c r="M1807" s="97"/>
      <c r="N1807" s="97"/>
      <c r="O1807" s="97"/>
      <c r="P1807" s="97"/>
      <c r="R1807" s="103">
        <f t="shared" ref="R1807:V1807" si="1615">R1777+R1789+R1793+R1802+R1806</f>
        <v>273172.43000000005</v>
      </c>
      <c r="S1807" s="103">
        <f t="shared" si="1615"/>
        <v>282531.44830000011</v>
      </c>
      <c r="T1807" s="103">
        <f t="shared" si="1615"/>
        <v>292241.64008300006</v>
      </c>
      <c r="U1807" s="103">
        <f t="shared" si="1615"/>
        <v>302317.17215203011</v>
      </c>
      <c r="V1807" s="103">
        <f t="shared" si="1615"/>
        <v>312772.81909556035</v>
      </c>
    </row>
    <row r="1808" spans="1:22" ht="15" x14ac:dyDescent="0.25">
      <c r="A1808" s="351" t="s">
        <v>2019</v>
      </c>
      <c r="B1808" s="351"/>
      <c r="C1808" s="351"/>
      <c r="I1808" s="105"/>
      <c r="J1808" s="248"/>
      <c r="L1808" s="97"/>
      <c r="M1808" s="97"/>
      <c r="N1808" s="97"/>
      <c r="O1808" s="97"/>
      <c r="P1808" s="97"/>
      <c r="R1808" s="248"/>
      <c r="S1808" s="248"/>
      <c r="T1808" s="248"/>
      <c r="U1808" s="248"/>
      <c r="V1808" s="248"/>
    </row>
    <row r="1809" spans="1:22" ht="15" x14ac:dyDescent="0.25">
      <c r="A1809" s="348" t="s">
        <v>2060</v>
      </c>
      <c r="B1809" s="348"/>
      <c r="C1809" s="348"/>
      <c r="I1809" s="105"/>
      <c r="J1809" s="248"/>
      <c r="K1809" s="96"/>
      <c r="L1809" s="97"/>
      <c r="M1809" s="97"/>
      <c r="N1809" s="97"/>
      <c r="O1809" s="97"/>
      <c r="P1809" s="97"/>
      <c r="R1809" s="248"/>
      <c r="S1809" s="248"/>
      <c r="T1809" s="248"/>
      <c r="U1809" s="248"/>
      <c r="V1809" s="248"/>
    </row>
    <row r="1810" spans="1:22" ht="15" x14ac:dyDescent="0.25">
      <c r="B1810" s="77" t="s">
        <v>2061</v>
      </c>
      <c r="C1810" s="77" t="s">
        <v>1920</v>
      </c>
      <c r="D1810" s="79">
        <v>0</v>
      </c>
      <c r="E1810" s="79">
        <v>0</v>
      </c>
      <c r="F1810" s="79">
        <v>0</v>
      </c>
      <c r="G1810" s="79">
        <v>7556.99</v>
      </c>
      <c r="H1810" s="79">
        <v>13250</v>
      </c>
      <c r="I1810" s="248">
        <v>9850</v>
      </c>
      <c r="J1810" s="248">
        <v>9850</v>
      </c>
      <c r="K1810" s="96"/>
      <c r="L1810" s="97">
        <v>0.01</v>
      </c>
      <c r="M1810" s="97">
        <f t="shared" ref="M1810:P1810" si="1616">L1810</f>
        <v>0.01</v>
      </c>
      <c r="N1810" s="97">
        <f t="shared" si="1616"/>
        <v>0.01</v>
      </c>
      <c r="O1810" s="97">
        <f t="shared" si="1616"/>
        <v>0.01</v>
      </c>
      <c r="P1810" s="97">
        <f t="shared" si="1616"/>
        <v>0.01</v>
      </c>
      <c r="R1810" s="248">
        <f t="shared" ref="R1810:R1815" si="1617">J1810*(1+L1810)</f>
        <v>9948.5</v>
      </c>
      <c r="S1810" s="248">
        <f t="shared" si="1605"/>
        <v>10047.985000000001</v>
      </c>
      <c r="T1810" s="248">
        <f t="shared" si="1606"/>
        <v>10148.46485</v>
      </c>
      <c r="U1810" s="248">
        <f t="shared" si="1607"/>
        <v>10249.9494985</v>
      </c>
      <c r="V1810" s="248">
        <f t="shared" si="1608"/>
        <v>10352.448993485001</v>
      </c>
    </row>
    <row r="1811" spans="1:22" ht="15" x14ac:dyDescent="0.25">
      <c r="B1811" s="77" t="s">
        <v>2062</v>
      </c>
      <c r="C1811" s="77" t="s">
        <v>2063</v>
      </c>
      <c r="D1811" s="79">
        <v>0</v>
      </c>
      <c r="E1811" s="79">
        <v>0</v>
      </c>
      <c r="F1811" s="79">
        <v>0</v>
      </c>
      <c r="G1811" s="79">
        <v>0</v>
      </c>
      <c r="H1811" s="79">
        <v>2800</v>
      </c>
      <c r="I1811" s="248">
        <v>550</v>
      </c>
      <c r="J1811" s="248">
        <v>550</v>
      </c>
      <c r="K1811" s="96"/>
      <c r="L1811" s="97">
        <v>0.01</v>
      </c>
      <c r="M1811" s="97">
        <f t="shared" ref="M1811:P1811" si="1618">L1811</f>
        <v>0.01</v>
      </c>
      <c r="N1811" s="97">
        <f t="shared" si="1618"/>
        <v>0.01</v>
      </c>
      <c r="O1811" s="97">
        <f t="shared" si="1618"/>
        <v>0.01</v>
      </c>
      <c r="P1811" s="97">
        <f t="shared" si="1618"/>
        <v>0.01</v>
      </c>
      <c r="R1811" s="248">
        <f t="shared" si="1617"/>
        <v>555.5</v>
      </c>
      <c r="S1811" s="248">
        <f t="shared" si="1605"/>
        <v>561.05499999999995</v>
      </c>
      <c r="T1811" s="248">
        <f t="shared" si="1606"/>
        <v>566.66554999999994</v>
      </c>
      <c r="U1811" s="248">
        <f t="shared" si="1607"/>
        <v>572.33220549999999</v>
      </c>
      <c r="V1811" s="248">
        <f t="shared" si="1608"/>
        <v>578.05552755500003</v>
      </c>
    </row>
    <row r="1812" spans="1:22" ht="15" x14ac:dyDescent="0.25">
      <c r="B1812" s="77" t="s">
        <v>2064</v>
      </c>
      <c r="C1812" s="77" t="s">
        <v>2065</v>
      </c>
      <c r="D1812" s="79">
        <v>0</v>
      </c>
      <c r="E1812" s="79">
        <v>0</v>
      </c>
      <c r="F1812" s="79">
        <v>0</v>
      </c>
      <c r="G1812" s="79">
        <v>5785.35</v>
      </c>
      <c r="H1812" s="79">
        <v>5200</v>
      </c>
      <c r="I1812" s="248">
        <v>4200</v>
      </c>
      <c r="J1812" s="248">
        <v>4130</v>
      </c>
      <c r="K1812" s="96"/>
      <c r="L1812" s="97">
        <v>0.01</v>
      </c>
      <c r="M1812" s="97">
        <f t="shared" ref="M1812:P1812" si="1619">L1812</f>
        <v>0.01</v>
      </c>
      <c r="N1812" s="97">
        <f t="shared" si="1619"/>
        <v>0.01</v>
      </c>
      <c r="O1812" s="97">
        <f t="shared" si="1619"/>
        <v>0.01</v>
      </c>
      <c r="P1812" s="97">
        <f t="shared" si="1619"/>
        <v>0.01</v>
      </c>
      <c r="R1812" s="248">
        <f t="shared" si="1617"/>
        <v>4171.3</v>
      </c>
      <c r="S1812" s="248">
        <f t="shared" si="1605"/>
        <v>4213.0129999999999</v>
      </c>
      <c r="T1812" s="248">
        <f t="shared" si="1606"/>
        <v>4255.1431300000004</v>
      </c>
      <c r="U1812" s="248">
        <f t="shared" si="1607"/>
        <v>4297.6945613000007</v>
      </c>
      <c r="V1812" s="248">
        <f t="shared" si="1608"/>
        <v>4340.6715069130005</v>
      </c>
    </row>
    <row r="1813" spans="1:22" ht="15" x14ac:dyDescent="0.25">
      <c r="B1813" s="77" t="s">
        <v>2066</v>
      </c>
      <c r="C1813" s="77" t="s">
        <v>2067</v>
      </c>
      <c r="D1813" s="79">
        <v>0</v>
      </c>
      <c r="E1813" s="79">
        <v>0</v>
      </c>
      <c r="F1813" s="79">
        <v>0</v>
      </c>
      <c r="G1813" s="79">
        <v>0</v>
      </c>
      <c r="H1813" s="79">
        <v>51500</v>
      </c>
      <c r="I1813" s="248">
        <v>33000</v>
      </c>
      <c r="J1813" s="248">
        <v>35000</v>
      </c>
      <c r="K1813" s="96"/>
      <c r="L1813" s="97">
        <v>0.01</v>
      </c>
      <c r="M1813" s="97">
        <f t="shared" ref="M1813:P1813" si="1620">L1813</f>
        <v>0.01</v>
      </c>
      <c r="N1813" s="97">
        <f t="shared" si="1620"/>
        <v>0.01</v>
      </c>
      <c r="O1813" s="97">
        <f t="shared" si="1620"/>
        <v>0.01</v>
      </c>
      <c r="P1813" s="97">
        <f t="shared" si="1620"/>
        <v>0.01</v>
      </c>
      <c r="R1813" s="248">
        <f t="shared" si="1617"/>
        <v>35350</v>
      </c>
      <c r="S1813" s="248">
        <f t="shared" si="1605"/>
        <v>35703.5</v>
      </c>
      <c r="T1813" s="248">
        <f t="shared" si="1606"/>
        <v>36060.535000000003</v>
      </c>
      <c r="U1813" s="248">
        <f t="shared" si="1607"/>
        <v>36421.140350000001</v>
      </c>
      <c r="V1813" s="248">
        <f t="shared" si="1608"/>
        <v>36785.351753499999</v>
      </c>
    </row>
    <row r="1814" spans="1:22" ht="15" x14ac:dyDescent="0.25">
      <c r="B1814" s="77" t="s">
        <v>2068</v>
      </c>
      <c r="C1814" s="77" t="s">
        <v>2069</v>
      </c>
      <c r="D1814" s="79">
        <v>0</v>
      </c>
      <c r="E1814" s="79">
        <v>0</v>
      </c>
      <c r="F1814" s="79">
        <v>46069.62</v>
      </c>
      <c r="G1814" s="79">
        <v>74438.67</v>
      </c>
      <c r="H1814" s="79">
        <v>89050</v>
      </c>
      <c r="I1814" s="248">
        <v>84800</v>
      </c>
      <c r="J1814" s="248">
        <v>86800</v>
      </c>
      <c r="L1814" s="97">
        <v>0.01</v>
      </c>
      <c r="M1814" s="97">
        <f t="shared" ref="M1814:P1814" si="1621">L1814</f>
        <v>0.01</v>
      </c>
      <c r="N1814" s="97">
        <f t="shared" si="1621"/>
        <v>0.01</v>
      </c>
      <c r="O1814" s="97">
        <f t="shared" si="1621"/>
        <v>0.01</v>
      </c>
      <c r="P1814" s="97">
        <f t="shared" si="1621"/>
        <v>0.01</v>
      </c>
      <c r="R1814" s="248">
        <f t="shared" si="1617"/>
        <v>87668</v>
      </c>
      <c r="S1814" s="248">
        <f t="shared" si="1605"/>
        <v>88544.680000000008</v>
      </c>
      <c r="T1814" s="248">
        <f t="shared" si="1606"/>
        <v>89430.126800000013</v>
      </c>
      <c r="U1814" s="248">
        <f t="shared" si="1607"/>
        <v>90324.428068000008</v>
      </c>
      <c r="V1814" s="248">
        <f t="shared" si="1608"/>
        <v>91227.672348680004</v>
      </c>
    </row>
    <row r="1815" spans="1:22" ht="15" x14ac:dyDescent="0.25">
      <c r="B1815" s="77" t="s">
        <v>2070</v>
      </c>
      <c r="C1815" s="77" t="s">
        <v>2071</v>
      </c>
      <c r="D1815" s="79">
        <v>0</v>
      </c>
      <c r="E1815" s="79">
        <v>0</v>
      </c>
      <c r="F1815" s="79">
        <v>0</v>
      </c>
      <c r="G1815" s="79">
        <v>480</v>
      </c>
      <c r="H1815" s="79">
        <v>3000</v>
      </c>
      <c r="I1815" s="248">
        <v>2000</v>
      </c>
      <c r="J1815" s="248">
        <v>2000</v>
      </c>
      <c r="K1815" s="96"/>
      <c r="L1815" s="97">
        <v>0.01</v>
      </c>
      <c r="M1815" s="97">
        <f t="shared" ref="M1815:P1815" si="1622">L1815</f>
        <v>0.01</v>
      </c>
      <c r="N1815" s="97">
        <f t="shared" si="1622"/>
        <v>0.01</v>
      </c>
      <c r="O1815" s="97">
        <f t="shared" si="1622"/>
        <v>0.01</v>
      </c>
      <c r="P1815" s="97">
        <f t="shared" si="1622"/>
        <v>0.01</v>
      </c>
      <c r="R1815" s="248">
        <f t="shared" si="1617"/>
        <v>2020</v>
      </c>
      <c r="S1815" s="248">
        <f t="shared" si="1605"/>
        <v>2040.2</v>
      </c>
      <c r="T1815" s="248">
        <f t="shared" si="1606"/>
        <v>2060.6019999999999</v>
      </c>
      <c r="U1815" s="248">
        <f t="shared" si="1607"/>
        <v>2081.20802</v>
      </c>
      <c r="V1815" s="248">
        <f t="shared" si="1608"/>
        <v>2102.0201001999999</v>
      </c>
    </row>
    <row r="1816" spans="1:22" x14ac:dyDescent="0.2">
      <c r="A1816" s="350" t="s">
        <v>2072</v>
      </c>
      <c r="B1816" s="350"/>
      <c r="C1816" s="350"/>
      <c r="D1816" s="102">
        <f t="shared" ref="D1816:J1816" si="1623">SUM(D1810:D1815)</f>
        <v>0</v>
      </c>
      <c r="E1816" s="102">
        <f t="shared" si="1623"/>
        <v>0</v>
      </c>
      <c r="F1816" s="102">
        <f t="shared" si="1623"/>
        <v>46069.62</v>
      </c>
      <c r="G1816" s="102">
        <f t="shared" si="1623"/>
        <v>88261.01</v>
      </c>
      <c r="H1816" s="102">
        <f t="shared" si="1623"/>
        <v>164800</v>
      </c>
      <c r="I1816" s="102">
        <f t="shared" si="1623"/>
        <v>134400</v>
      </c>
      <c r="J1816" s="102">
        <f t="shared" si="1623"/>
        <v>138330</v>
      </c>
      <c r="K1816" s="96"/>
      <c r="L1816" s="97"/>
      <c r="M1816" s="97"/>
      <c r="N1816" s="97"/>
      <c r="O1816" s="97"/>
      <c r="P1816" s="97"/>
      <c r="R1816" s="102">
        <f t="shared" ref="R1816:V1816" si="1624">SUM(R1810:R1815)</f>
        <v>139713.29999999999</v>
      </c>
      <c r="S1816" s="102">
        <f t="shared" si="1624"/>
        <v>141110.43300000002</v>
      </c>
      <c r="T1816" s="102">
        <f t="shared" si="1624"/>
        <v>142521.53733000002</v>
      </c>
      <c r="U1816" s="102">
        <f t="shared" si="1624"/>
        <v>143946.75270330001</v>
      </c>
      <c r="V1816" s="102">
        <f t="shared" si="1624"/>
        <v>145386.22023033301</v>
      </c>
    </row>
    <row r="1817" spans="1:22" x14ac:dyDescent="0.2">
      <c r="A1817" s="348" t="s">
        <v>2024</v>
      </c>
      <c r="B1817" s="348"/>
      <c r="C1817" s="348"/>
      <c r="I1817" s="100"/>
      <c r="J1817" s="100"/>
      <c r="K1817" s="96"/>
      <c r="L1817" s="97"/>
      <c r="M1817" s="97"/>
      <c r="N1817" s="97"/>
      <c r="O1817" s="97"/>
      <c r="P1817" s="97"/>
      <c r="R1817" s="100"/>
      <c r="S1817" s="100"/>
      <c r="T1817" s="100"/>
      <c r="U1817" s="100"/>
      <c r="V1817" s="100"/>
    </row>
    <row r="1818" spans="1:22" x14ac:dyDescent="0.2">
      <c r="B1818" s="77" t="s">
        <v>2320</v>
      </c>
      <c r="C1818" s="77" t="s">
        <v>286</v>
      </c>
      <c r="D1818" s="79">
        <v>0</v>
      </c>
      <c r="E1818" s="79">
        <v>0</v>
      </c>
      <c r="F1818" s="79">
        <v>914.61</v>
      </c>
      <c r="G1818" s="79">
        <v>707.45</v>
      </c>
      <c r="H1818" s="79">
        <v>0</v>
      </c>
      <c r="I1818" s="100"/>
      <c r="J1818" s="100"/>
      <c r="K1818" s="96"/>
      <c r="L1818" s="97">
        <v>0.01</v>
      </c>
      <c r="M1818" s="97">
        <f t="shared" ref="M1818:P1818" si="1625">L1818</f>
        <v>0.01</v>
      </c>
      <c r="N1818" s="97">
        <f t="shared" si="1625"/>
        <v>0.01</v>
      </c>
      <c r="O1818" s="97">
        <f t="shared" si="1625"/>
        <v>0.01</v>
      </c>
      <c r="P1818" s="97">
        <f t="shared" si="1625"/>
        <v>0.01</v>
      </c>
      <c r="R1818" s="100">
        <f>J1818*(1+L1818)</f>
        <v>0</v>
      </c>
      <c r="S1818" s="100">
        <f t="shared" si="1605"/>
        <v>0</v>
      </c>
      <c r="T1818" s="100">
        <f t="shared" si="1606"/>
        <v>0</v>
      </c>
      <c r="U1818" s="100">
        <f t="shared" si="1607"/>
        <v>0</v>
      </c>
      <c r="V1818" s="100">
        <f t="shared" si="1608"/>
        <v>0</v>
      </c>
    </row>
    <row r="1819" spans="1:22" x14ac:dyDescent="0.2">
      <c r="B1819" s="77" t="s">
        <v>2321</v>
      </c>
      <c r="C1819" s="77" t="s">
        <v>300</v>
      </c>
      <c r="D1819" s="79">
        <v>0</v>
      </c>
      <c r="E1819" s="79">
        <v>0</v>
      </c>
      <c r="F1819" s="79">
        <v>4011.94</v>
      </c>
      <c r="G1819" s="79">
        <v>24982.95</v>
      </c>
      <c r="H1819" s="79">
        <v>0</v>
      </c>
      <c r="I1819" s="100"/>
      <c r="J1819" s="100"/>
      <c r="K1819" s="96"/>
      <c r="L1819" s="97">
        <v>0.01</v>
      </c>
      <c r="M1819" s="97">
        <f t="shared" ref="M1819:P1819" si="1626">L1819</f>
        <v>0.01</v>
      </c>
      <c r="N1819" s="97">
        <f t="shared" si="1626"/>
        <v>0.01</v>
      </c>
      <c r="O1819" s="97">
        <f t="shared" si="1626"/>
        <v>0.01</v>
      </c>
      <c r="P1819" s="97">
        <f t="shared" si="1626"/>
        <v>0.01</v>
      </c>
      <c r="R1819" s="100">
        <f>J1819*(1+L1819)</f>
        <v>0</v>
      </c>
      <c r="S1819" s="100">
        <f t="shared" si="1605"/>
        <v>0</v>
      </c>
      <c r="T1819" s="100">
        <f t="shared" si="1606"/>
        <v>0</v>
      </c>
      <c r="U1819" s="100">
        <f t="shared" si="1607"/>
        <v>0</v>
      </c>
      <c r="V1819" s="100">
        <f t="shared" si="1608"/>
        <v>0</v>
      </c>
    </row>
    <row r="1820" spans="1:22" x14ac:dyDescent="0.2">
      <c r="A1820" s="350" t="s">
        <v>2027</v>
      </c>
      <c r="B1820" s="350"/>
      <c r="C1820" s="350"/>
      <c r="D1820" s="102">
        <f t="shared" ref="D1820:J1820" si="1627">SUM(D1818:D1819)</f>
        <v>0</v>
      </c>
      <c r="E1820" s="102">
        <f t="shared" si="1627"/>
        <v>0</v>
      </c>
      <c r="F1820" s="102">
        <f t="shared" si="1627"/>
        <v>4926.55</v>
      </c>
      <c r="G1820" s="102">
        <f t="shared" si="1627"/>
        <v>25690.400000000001</v>
      </c>
      <c r="H1820" s="102">
        <f t="shared" si="1627"/>
        <v>0</v>
      </c>
      <c r="I1820" s="102">
        <f t="shared" si="1627"/>
        <v>0</v>
      </c>
      <c r="J1820" s="102">
        <f t="shared" si="1627"/>
        <v>0</v>
      </c>
      <c r="K1820" s="96"/>
      <c r="L1820" s="97"/>
      <c r="M1820" s="97"/>
      <c r="N1820" s="97"/>
      <c r="O1820" s="97"/>
      <c r="P1820" s="97"/>
      <c r="R1820" s="102">
        <f t="shared" ref="R1820:V1820" si="1628">SUM(R1818:R1819)</f>
        <v>0</v>
      </c>
      <c r="S1820" s="102">
        <f t="shared" si="1628"/>
        <v>0</v>
      </c>
      <c r="T1820" s="102">
        <f t="shared" si="1628"/>
        <v>0</v>
      </c>
      <c r="U1820" s="102">
        <f t="shared" si="1628"/>
        <v>0</v>
      </c>
      <c r="V1820" s="102">
        <f t="shared" si="1628"/>
        <v>0</v>
      </c>
    </row>
    <row r="1821" spans="1:22" x14ac:dyDescent="0.2">
      <c r="A1821" s="348" t="s">
        <v>2022</v>
      </c>
      <c r="B1821" s="348"/>
      <c r="C1821" s="348"/>
      <c r="I1821" s="100"/>
      <c r="J1821" s="100"/>
      <c r="K1821" s="96"/>
      <c r="L1821" s="97"/>
      <c r="M1821" s="97"/>
      <c r="N1821" s="97"/>
      <c r="O1821" s="97"/>
      <c r="P1821" s="97"/>
      <c r="R1821" s="100"/>
      <c r="S1821" s="100"/>
      <c r="T1821" s="100"/>
      <c r="U1821" s="100"/>
      <c r="V1821" s="100"/>
    </row>
    <row r="1822" spans="1:22" x14ac:dyDescent="0.2">
      <c r="B1822" s="77" t="s">
        <v>2513</v>
      </c>
      <c r="C1822" s="77" t="s">
        <v>2482</v>
      </c>
      <c r="D1822" s="79">
        <v>0</v>
      </c>
      <c r="E1822" s="79">
        <v>0</v>
      </c>
      <c r="F1822" s="79">
        <v>0</v>
      </c>
      <c r="G1822" s="79">
        <v>65.95</v>
      </c>
      <c r="H1822" s="79">
        <v>0</v>
      </c>
      <c r="I1822" s="100"/>
      <c r="J1822" s="100"/>
      <c r="K1822" s="96"/>
      <c r="L1822" s="97">
        <v>0.01</v>
      </c>
      <c r="M1822" s="97">
        <f t="shared" ref="M1822:P1822" si="1629">L1822</f>
        <v>0.01</v>
      </c>
      <c r="N1822" s="97">
        <f t="shared" si="1629"/>
        <v>0.01</v>
      </c>
      <c r="O1822" s="97">
        <f t="shared" si="1629"/>
        <v>0.01</v>
      </c>
      <c r="P1822" s="97">
        <f t="shared" si="1629"/>
        <v>0.01</v>
      </c>
      <c r="R1822" s="100">
        <f>J1822*(1+L1822)</f>
        <v>0</v>
      </c>
      <c r="S1822" s="100">
        <f t="shared" si="1605"/>
        <v>0</v>
      </c>
      <c r="T1822" s="100">
        <f t="shared" si="1606"/>
        <v>0</v>
      </c>
      <c r="U1822" s="100">
        <f t="shared" si="1607"/>
        <v>0</v>
      </c>
      <c r="V1822" s="100">
        <f t="shared" si="1608"/>
        <v>0</v>
      </c>
    </row>
    <row r="1823" spans="1:22" x14ac:dyDescent="0.2">
      <c r="A1823" s="350" t="s">
        <v>2023</v>
      </c>
      <c r="B1823" s="350"/>
      <c r="C1823" s="350"/>
      <c r="D1823" s="102">
        <f t="shared" ref="D1823:H1823" si="1630">SUM(D1822:D1822)</f>
        <v>0</v>
      </c>
      <c r="E1823" s="102">
        <f t="shared" si="1630"/>
        <v>0</v>
      </c>
      <c r="F1823" s="102">
        <f t="shared" si="1630"/>
        <v>0</v>
      </c>
      <c r="G1823" s="102">
        <f t="shared" si="1630"/>
        <v>65.95</v>
      </c>
      <c r="H1823" s="102">
        <f t="shared" si="1630"/>
        <v>0</v>
      </c>
      <c r="I1823" s="102">
        <f t="shared" ref="I1823:J1823" si="1631">SUM(I1822:I1822)</f>
        <v>0</v>
      </c>
      <c r="J1823" s="102">
        <f t="shared" si="1631"/>
        <v>0</v>
      </c>
      <c r="L1823" s="97"/>
      <c r="M1823" s="97"/>
      <c r="N1823" s="97"/>
      <c r="O1823" s="97"/>
      <c r="P1823" s="97"/>
      <c r="R1823" s="102">
        <f t="shared" ref="R1823:V1823" si="1632">SUM(R1822:R1822)</f>
        <v>0</v>
      </c>
      <c r="S1823" s="102">
        <f t="shared" si="1632"/>
        <v>0</v>
      </c>
      <c r="T1823" s="102">
        <f t="shared" si="1632"/>
        <v>0</v>
      </c>
      <c r="U1823" s="102">
        <f t="shared" si="1632"/>
        <v>0</v>
      </c>
      <c r="V1823" s="102">
        <f t="shared" si="1632"/>
        <v>0</v>
      </c>
    </row>
    <row r="1824" spans="1:22" x14ac:dyDescent="0.2">
      <c r="A1824" s="352" t="s">
        <v>2016</v>
      </c>
      <c r="B1824" s="352"/>
      <c r="C1824" s="352"/>
      <c r="D1824" s="103">
        <f t="shared" ref="D1824:H1824" si="1633">D1816+D1820+D1823</f>
        <v>0</v>
      </c>
      <c r="E1824" s="103">
        <f t="shared" si="1633"/>
        <v>0</v>
      </c>
      <c r="F1824" s="103">
        <f t="shared" si="1633"/>
        <v>50996.170000000006</v>
      </c>
      <c r="G1824" s="103">
        <f t="shared" si="1633"/>
        <v>114017.36</v>
      </c>
      <c r="H1824" s="103">
        <f t="shared" si="1633"/>
        <v>164800</v>
      </c>
      <c r="I1824" s="103">
        <f t="shared" ref="I1824:J1824" si="1634">I1816+I1820+I1823</f>
        <v>134400</v>
      </c>
      <c r="J1824" s="103">
        <f t="shared" si="1634"/>
        <v>138330</v>
      </c>
      <c r="K1824" s="96"/>
      <c r="L1824" s="97"/>
      <c r="M1824" s="97"/>
      <c r="N1824" s="97"/>
      <c r="O1824" s="97"/>
      <c r="P1824" s="97"/>
      <c r="R1824" s="103">
        <f t="shared" ref="R1824:V1824" si="1635">R1816+R1820+R1823</f>
        <v>139713.29999999999</v>
      </c>
      <c r="S1824" s="103">
        <f t="shared" si="1635"/>
        <v>141110.43300000002</v>
      </c>
      <c r="T1824" s="103">
        <f t="shared" si="1635"/>
        <v>142521.53733000002</v>
      </c>
      <c r="U1824" s="103">
        <f t="shared" si="1635"/>
        <v>143946.75270330001</v>
      </c>
      <c r="V1824" s="103">
        <f t="shared" si="1635"/>
        <v>145386.22023033301</v>
      </c>
    </row>
    <row r="1825" spans="1:23" x14ac:dyDescent="0.2">
      <c r="A1825" s="352" t="s">
        <v>1733</v>
      </c>
      <c r="B1825" s="352"/>
      <c r="C1825" s="352"/>
      <c r="D1825" s="103">
        <f t="shared" ref="D1825:H1825" si="1636">D1576+D1648+D1715+D1756+D1807+D1824</f>
        <v>4280043.0200000005</v>
      </c>
      <c r="E1825" s="103">
        <f t="shared" si="1636"/>
        <v>3481786.15</v>
      </c>
      <c r="F1825" s="103">
        <f t="shared" si="1636"/>
        <v>3699033.3299999996</v>
      </c>
      <c r="G1825" s="103">
        <f t="shared" si="1636"/>
        <v>4186189.0100000002</v>
      </c>
      <c r="H1825" s="103">
        <f t="shared" si="1636"/>
        <v>5103490</v>
      </c>
      <c r="I1825" s="103">
        <f t="shared" ref="I1825:J1825" si="1637">I1576+I1648+I1715+I1756+I1807+I1824</f>
        <v>4893163</v>
      </c>
      <c r="J1825" s="103">
        <f t="shared" si="1637"/>
        <v>5642551</v>
      </c>
      <c r="K1825" s="96"/>
      <c r="L1825" s="97"/>
      <c r="M1825" s="97"/>
      <c r="N1825" s="97"/>
      <c r="O1825" s="97"/>
      <c r="P1825" s="97"/>
      <c r="R1825" s="103">
        <f t="shared" ref="R1825:V1825" si="1638">R1576+R1648+R1715+R1756+R1807+R1824</f>
        <v>5786909.3099999987</v>
      </c>
      <c r="S1825" s="103">
        <f t="shared" si="1638"/>
        <v>5935961.3081000019</v>
      </c>
      <c r="T1825" s="103">
        <f t="shared" si="1638"/>
        <v>6089882.254191</v>
      </c>
      <c r="U1825" s="103">
        <f t="shared" si="1638"/>
        <v>6248854.5693124095</v>
      </c>
      <c r="V1825" s="103">
        <f t="shared" si="1638"/>
        <v>6413068.1478203041</v>
      </c>
    </row>
    <row r="1826" spans="1:23" ht="13.5" thickBot="1" x14ac:dyDescent="0.25">
      <c r="A1826" s="353" t="s">
        <v>1734</v>
      </c>
      <c r="B1826" s="353"/>
      <c r="C1826" s="353"/>
      <c r="D1826" s="104">
        <f t="shared" ref="D1826:J1826" si="1639">D176+D328+D508+D613+D803+D1368+D1506+D1825</f>
        <v>34016986.410000004</v>
      </c>
      <c r="E1826" s="104">
        <f t="shared" si="1639"/>
        <v>32797390.75</v>
      </c>
      <c r="F1826" s="104">
        <f t="shared" si="1639"/>
        <v>36736064.840000004</v>
      </c>
      <c r="G1826" s="104">
        <f t="shared" si="1639"/>
        <v>49733054.329999998</v>
      </c>
      <c r="H1826" s="104">
        <f t="shared" si="1639"/>
        <v>42737100</v>
      </c>
      <c r="I1826" s="104">
        <f t="shared" si="1639"/>
        <v>42173197</v>
      </c>
      <c r="J1826" s="104">
        <f t="shared" si="1639"/>
        <v>45379494</v>
      </c>
      <c r="K1826" s="96"/>
      <c r="L1826" s="97"/>
      <c r="M1826" s="97"/>
      <c r="N1826" s="97"/>
      <c r="O1826" s="97"/>
      <c r="P1826" s="97"/>
      <c r="R1826" s="104">
        <f t="shared" ref="R1826:V1826" si="1640">R176+R328+R508+R613+R803+R1368+R1506+R1825</f>
        <v>46895577.019999996</v>
      </c>
      <c r="S1826" s="104">
        <f t="shared" si="1640"/>
        <v>48411053.0876</v>
      </c>
      <c r="T1826" s="104">
        <f t="shared" si="1640"/>
        <v>49991559.169628009</v>
      </c>
      <c r="U1826" s="104">
        <f t="shared" si="1640"/>
        <v>51640117.375860445</v>
      </c>
      <c r="V1826" s="104">
        <f t="shared" si="1640"/>
        <v>53359895.019640826</v>
      </c>
    </row>
    <row r="1827" spans="1:23" ht="14.25" thickTop="1" thickBot="1" x14ac:dyDescent="0.25">
      <c r="D1827" s="253">
        <f>(D1826-'EXPENDITURE HISTORY'!T1697)/'EXPENDITURE HISTORY'!T1697</f>
        <v>1.4558700676125582E-2</v>
      </c>
      <c r="E1827" s="253">
        <f>(E1826-D1826)/D1826</f>
        <v>-3.5852548644387798E-2</v>
      </c>
      <c r="F1827" s="253">
        <f>(F1826-E1826)/E1826</f>
        <v>0.1200910804162067</v>
      </c>
      <c r="G1827" s="253">
        <f>(G1826-F1826)/F1826</f>
        <v>0.3537937323065764</v>
      </c>
      <c r="H1827" s="253"/>
      <c r="I1827" s="253">
        <f>(I1826-G1826)/G1826</f>
        <v>-0.15200870792767171</v>
      </c>
      <c r="J1827" s="253">
        <f>(J1826-I1826)/I1826</f>
        <v>7.6026889780255458E-2</v>
      </c>
      <c r="K1827" s="304">
        <f>AVERAGE(D1827:I1827)</f>
        <v>6.0116451365369826E-2</v>
      </c>
      <c r="L1827" s="97"/>
      <c r="M1827" s="97"/>
      <c r="N1827" s="97"/>
      <c r="O1827" s="97"/>
      <c r="P1827" s="97"/>
      <c r="R1827" s="89">
        <f>(R1826-J1826)/J1826</f>
        <v>3.3408989090975671E-2</v>
      </c>
      <c r="S1827" s="89">
        <f>(S1826-R1826)/R1826</f>
        <v>3.2315970159695125E-2</v>
      </c>
      <c r="T1827" s="89">
        <f t="shared" ref="T1827:V1827" si="1641">(T1826-S1826)/S1826</f>
        <v>3.2647628614235612E-2</v>
      </c>
      <c r="U1827" s="89">
        <f t="shared" si="1641"/>
        <v>3.2976731144524991E-2</v>
      </c>
      <c r="V1827" s="89">
        <f t="shared" si="1641"/>
        <v>3.3303131967401436E-2</v>
      </c>
      <c r="W1827" s="90">
        <f>AVERAGE(R1827:V1827)</f>
        <v>3.293049019536657E-2</v>
      </c>
    </row>
    <row r="1828" spans="1:23" ht="13.5" thickTop="1" x14ac:dyDescent="0.2">
      <c r="I1828" s="100"/>
      <c r="J1828" s="100"/>
      <c r="L1828" s="97"/>
      <c r="M1828" s="97"/>
      <c r="N1828" s="97"/>
      <c r="O1828" s="97"/>
      <c r="P1828" s="97"/>
      <c r="R1828" s="100"/>
      <c r="S1828" s="100"/>
      <c r="T1828" s="100"/>
      <c r="U1828" s="100"/>
      <c r="V1828" s="100"/>
    </row>
    <row r="1829" spans="1:23" ht="15" x14ac:dyDescent="0.25">
      <c r="B1829" s="77" t="s">
        <v>2196</v>
      </c>
      <c r="C1829" s="77" t="s">
        <v>2477</v>
      </c>
      <c r="D1829" s="79">
        <v>0</v>
      </c>
      <c r="E1829" s="79">
        <v>0</v>
      </c>
      <c r="F1829" s="79">
        <v>0</v>
      </c>
      <c r="G1829" s="79">
        <v>8410210.1999999993</v>
      </c>
      <c r="H1829" s="79">
        <v>0</v>
      </c>
      <c r="I1829" s="248"/>
      <c r="J1829" s="248">
        <v>0</v>
      </c>
      <c r="K1829" s="96"/>
      <c r="L1829" s="97">
        <v>0.01</v>
      </c>
      <c r="M1829" s="97">
        <f t="shared" ref="M1829" si="1642">L1829</f>
        <v>0.01</v>
      </c>
      <c r="N1829" s="97">
        <f t="shared" ref="N1829" si="1643">M1829</f>
        <v>0.01</v>
      </c>
      <c r="O1829" s="97">
        <f t="shared" ref="O1829" si="1644">N1829</f>
        <v>0.01</v>
      </c>
      <c r="P1829" s="97">
        <f t="shared" ref="P1829" si="1645">O1829</f>
        <v>0.01</v>
      </c>
      <c r="R1829" s="248">
        <f>J1829*(1+L1829)</f>
        <v>0</v>
      </c>
      <c r="S1829" s="248">
        <f t="shared" ref="S1829" si="1646">R1829*(1+M1829)</f>
        <v>0</v>
      </c>
      <c r="T1829" s="248">
        <f t="shared" ref="T1829" si="1647">S1829*(1+N1829)</f>
        <v>0</v>
      </c>
      <c r="U1829" s="248">
        <f t="shared" ref="U1829" si="1648">T1829*(1+O1829)</f>
        <v>0</v>
      </c>
      <c r="V1829" s="248">
        <f t="shared" ref="V1829" si="1649">U1829*(1+P1829)</f>
        <v>0</v>
      </c>
    </row>
    <row r="1830" spans="1:23" x14ac:dyDescent="0.2">
      <c r="G1830" s="88">
        <f>+G1826-G1829</f>
        <v>41322844.129999995</v>
      </c>
      <c r="I1830" s="100"/>
      <c r="J1830" s="100"/>
      <c r="K1830" s="96"/>
      <c r="L1830" s="97"/>
      <c r="M1830" s="97"/>
      <c r="N1830" s="97"/>
      <c r="O1830" s="97"/>
      <c r="P1830" s="97"/>
      <c r="R1830" s="100"/>
      <c r="S1830" s="100"/>
      <c r="T1830" s="100"/>
      <c r="U1830" s="100"/>
      <c r="V1830" s="100"/>
    </row>
    <row r="1831" spans="1:23" x14ac:dyDescent="0.2">
      <c r="G1831" s="253">
        <f>(G1830-F1826)/F1826</f>
        <v>0.12485766534813181</v>
      </c>
      <c r="I1831" s="253">
        <f>(I1826-G1830)/G1830</f>
        <v>2.0578275476993525E-2</v>
      </c>
      <c r="J1831" s="100"/>
      <c r="K1831" s="305">
        <f>AVERAGE(D1827,E1827,F1827,G1831,I1831)</f>
        <v>4.884663465461396E-2</v>
      </c>
      <c r="L1831" s="97"/>
      <c r="M1831" s="97"/>
      <c r="N1831" s="97"/>
      <c r="O1831" s="97"/>
      <c r="P1831" s="97"/>
      <c r="R1831" s="100"/>
      <c r="S1831" s="100"/>
      <c r="T1831" s="100"/>
      <c r="U1831" s="100"/>
      <c r="V1831" s="100"/>
    </row>
    <row r="1832" spans="1:23" x14ac:dyDescent="0.2">
      <c r="I1832" s="100"/>
      <c r="J1832" s="100"/>
      <c r="K1832" s="96"/>
      <c r="R1832" s="100"/>
      <c r="S1832" s="100"/>
      <c r="T1832" s="100"/>
      <c r="U1832" s="100"/>
      <c r="V1832" s="100"/>
    </row>
    <row r="1833" spans="1:23" x14ac:dyDescent="0.2">
      <c r="I1833" s="100"/>
      <c r="J1833" s="100"/>
      <c r="K1833" s="96"/>
      <c r="R1833" s="100"/>
      <c r="S1833" s="100"/>
      <c r="T1833" s="100"/>
      <c r="U1833" s="100"/>
      <c r="V1833" s="100"/>
    </row>
    <row r="1834" spans="1:23" x14ac:dyDescent="0.2">
      <c r="I1834" s="100"/>
      <c r="J1834" s="105"/>
      <c r="K1834" s="96"/>
      <c r="R1834" s="105"/>
      <c r="S1834" s="105"/>
      <c r="T1834" s="105"/>
      <c r="U1834" s="105"/>
      <c r="V1834" s="105"/>
    </row>
    <row r="1835" spans="1:23" x14ac:dyDescent="0.2">
      <c r="I1835" s="100"/>
      <c r="J1835" s="100"/>
      <c r="K1835" s="96"/>
      <c r="R1835" s="100"/>
      <c r="S1835" s="100"/>
      <c r="T1835" s="100"/>
      <c r="U1835" s="100"/>
      <c r="V1835" s="100"/>
    </row>
    <row r="1836" spans="1:23" x14ac:dyDescent="0.2">
      <c r="I1836" s="105"/>
      <c r="J1836" s="100"/>
      <c r="K1836" s="96"/>
      <c r="R1836" s="100"/>
      <c r="S1836" s="100"/>
      <c r="T1836" s="100"/>
      <c r="U1836" s="100"/>
      <c r="V1836" s="100"/>
    </row>
    <row r="1837" spans="1:23" x14ac:dyDescent="0.2">
      <c r="I1837" s="100"/>
      <c r="J1837" s="100"/>
      <c r="R1837" s="100"/>
      <c r="S1837" s="100"/>
      <c r="T1837" s="100"/>
      <c r="U1837" s="100"/>
      <c r="V1837" s="100"/>
    </row>
    <row r="1838" spans="1:23" x14ac:dyDescent="0.2">
      <c r="I1838" s="100"/>
      <c r="J1838" s="100"/>
      <c r="K1838" s="96"/>
      <c r="R1838" s="100"/>
      <c r="S1838" s="100"/>
      <c r="T1838" s="100"/>
      <c r="U1838" s="100"/>
      <c r="V1838" s="100"/>
    </row>
    <row r="1839" spans="1:23" x14ac:dyDescent="0.2">
      <c r="I1839" s="100"/>
      <c r="J1839" s="100"/>
      <c r="K1839" s="96"/>
      <c r="R1839" s="100"/>
      <c r="S1839" s="100"/>
      <c r="T1839" s="100"/>
      <c r="U1839" s="100"/>
      <c r="V1839" s="100"/>
    </row>
    <row r="1840" spans="1:23" x14ac:dyDescent="0.2">
      <c r="I1840" s="100"/>
      <c r="J1840" s="100"/>
      <c r="K1840" s="96"/>
      <c r="R1840" s="100"/>
      <c r="S1840" s="100"/>
      <c r="T1840" s="100"/>
      <c r="U1840" s="100"/>
      <c r="V1840" s="100"/>
    </row>
    <row r="1841" spans="9:22" x14ac:dyDescent="0.2">
      <c r="I1841" s="100"/>
      <c r="J1841" s="100"/>
      <c r="K1841" s="96"/>
      <c r="R1841" s="100"/>
      <c r="S1841" s="100"/>
      <c r="T1841" s="100"/>
      <c r="U1841" s="100"/>
      <c r="V1841" s="100"/>
    </row>
    <row r="1842" spans="9:22" x14ac:dyDescent="0.2">
      <c r="I1842" s="100"/>
      <c r="J1842" s="100"/>
      <c r="K1842" s="96"/>
      <c r="R1842" s="100"/>
      <c r="S1842" s="100"/>
      <c r="T1842" s="100"/>
      <c r="U1842" s="100"/>
      <c r="V1842" s="100"/>
    </row>
    <row r="1843" spans="9:22" x14ac:dyDescent="0.2">
      <c r="I1843" s="105"/>
      <c r="J1843" s="105"/>
      <c r="K1843" s="96"/>
      <c r="R1843" s="105"/>
      <c r="S1843" s="105"/>
      <c r="T1843" s="105"/>
      <c r="U1843" s="105"/>
      <c r="V1843" s="105"/>
    </row>
    <row r="1844" spans="9:22" x14ac:dyDescent="0.2">
      <c r="I1844" s="100"/>
      <c r="J1844" s="105"/>
      <c r="R1844" s="105"/>
      <c r="S1844" s="105"/>
      <c r="T1844" s="105"/>
      <c r="U1844" s="105"/>
      <c r="V1844" s="105"/>
    </row>
    <row r="1845" spans="9:22" x14ac:dyDescent="0.2">
      <c r="I1845" s="100"/>
      <c r="J1845" s="100"/>
      <c r="R1845" s="100"/>
      <c r="S1845" s="100"/>
      <c r="T1845" s="100"/>
      <c r="U1845" s="100"/>
      <c r="V1845" s="100"/>
    </row>
    <row r="1846" spans="9:22" x14ac:dyDescent="0.2">
      <c r="I1846" s="100"/>
      <c r="J1846" s="100"/>
      <c r="R1846" s="100"/>
      <c r="S1846" s="100"/>
      <c r="T1846" s="100"/>
      <c r="U1846" s="100"/>
      <c r="V1846" s="100"/>
    </row>
    <row r="1847" spans="9:22" x14ac:dyDescent="0.2">
      <c r="I1847" s="100"/>
      <c r="J1847" s="100"/>
      <c r="R1847" s="100"/>
      <c r="S1847" s="100"/>
      <c r="T1847" s="100"/>
      <c r="U1847" s="100"/>
      <c r="V1847" s="100"/>
    </row>
    <row r="1848" spans="9:22" x14ac:dyDescent="0.2">
      <c r="I1848" s="100"/>
      <c r="J1848" s="100"/>
      <c r="R1848" s="100"/>
      <c r="S1848" s="100"/>
      <c r="T1848" s="100"/>
      <c r="U1848" s="100"/>
      <c r="V1848" s="100"/>
    </row>
    <row r="1849" spans="9:22" x14ac:dyDescent="0.2">
      <c r="I1849" s="100"/>
      <c r="J1849" s="100"/>
      <c r="R1849" s="100"/>
      <c r="S1849" s="100"/>
      <c r="T1849" s="100"/>
      <c r="U1849" s="100"/>
      <c r="V1849" s="100"/>
    </row>
    <row r="1850" spans="9:22" x14ac:dyDescent="0.2">
      <c r="I1850" s="100"/>
      <c r="J1850" s="100"/>
      <c r="R1850" s="100"/>
      <c r="S1850" s="100"/>
      <c r="T1850" s="100"/>
      <c r="U1850" s="100"/>
      <c r="V1850" s="100"/>
    </row>
    <row r="1851" spans="9:22" x14ac:dyDescent="0.2">
      <c r="I1851" s="100"/>
      <c r="J1851" s="100"/>
      <c r="R1851" s="100"/>
      <c r="S1851" s="100"/>
      <c r="T1851" s="100"/>
      <c r="U1851" s="100"/>
      <c r="V1851" s="100"/>
    </row>
    <row r="1852" spans="9:22" x14ac:dyDescent="0.2">
      <c r="I1852" s="100"/>
      <c r="J1852" s="100"/>
      <c r="R1852" s="100"/>
      <c r="S1852" s="100"/>
      <c r="T1852" s="100"/>
      <c r="U1852" s="100"/>
      <c r="V1852" s="100"/>
    </row>
    <row r="1853" spans="9:22" x14ac:dyDescent="0.2">
      <c r="I1853" s="100"/>
      <c r="J1853" s="100"/>
      <c r="R1853" s="100"/>
      <c r="S1853" s="100"/>
      <c r="T1853" s="100"/>
      <c r="U1853" s="100"/>
      <c r="V1853" s="100"/>
    </row>
    <row r="1854" spans="9:22" x14ac:dyDescent="0.2">
      <c r="I1854" s="105"/>
      <c r="J1854" s="100"/>
      <c r="R1854" s="100"/>
      <c r="S1854" s="100"/>
      <c r="T1854" s="100"/>
      <c r="U1854" s="100"/>
      <c r="V1854" s="100"/>
    </row>
    <row r="1855" spans="9:22" x14ac:dyDescent="0.2">
      <c r="I1855" s="105"/>
      <c r="J1855" s="100"/>
      <c r="R1855" s="100"/>
      <c r="S1855" s="100"/>
      <c r="T1855" s="100"/>
      <c r="U1855" s="100"/>
      <c r="V1855" s="100"/>
    </row>
    <row r="1856" spans="9:22" x14ac:dyDescent="0.2">
      <c r="I1856" s="100"/>
      <c r="J1856" s="100"/>
      <c r="R1856" s="100"/>
      <c r="S1856" s="100"/>
      <c r="T1856" s="100"/>
      <c r="U1856" s="100"/>
      <c r="V1856" s="100"/>
    </row>
    <row r="1857" spans="9:22" x14ac:dyDescent="0.2">
      <c r="I1857" s="100"/>
      <c r="J1857" s="100"/>
      <c r="R1857" s="100"/>
      <c r="S1857" s="100"/>
      <c r="T1857" s="100"/>
      <c r="U1857" s="100"/>
      <c r="V1857" s="100"/>
    </row>
    <row r="1858" spans="9:22" x14ac:dyDescent="0.2">
      <c r="I1858" s="100"/>
      <c r="J1858" s="100"/>
      <c r="R1858" s="100"/>
      <c r="S1858" s="100"/>
      <c r="T1858" s="100"/>
      <c r="U1858" s="100"/>
      <c r="V1858" s="100"/>
    </row>
    <row r="1859" spans="9:22" x14ac:dyDescent="0.2">
      <c r="I1859" s="105"/>
      <c r="J1859" s="100"/>
      <c r="R1859" s="100"/>
      <c r="S1859" s="100"/>
      <c r="T1859" s="100"/>
      <c r="U1859" s="100"/>
      <c r="V1859" s="100"/>
    </row>
    <row r="1860" spans="9:22" x14ac:dyDescent="0.2">
      <c r="I1860" s="105"/>
      <c r="J1860" s="100"/>
      <c r="R1860" s="100"/>
      <c r="S1860" s="100"/>
      <c r="T1860" s="100"/>
      <c r="U1860" s="100"/>
      <c r="V1860" s="100"/>
    </row>
    <row r="1861" spans="9:22" x14ac:dyDescent="0.2">
      <c r="I1861" s="100"/>
      <c r="J1861" s="100"/>
      <c r="R1861" s="100"/>
      <c r="S1861" s="100"/>
      <c r="T1861" s="100"/>
      <c r="U1861" s="100"/>
      <c r="V1861" s="100"/>
    </row>
    <row r="1862" spans="9:22" x14ac:dyDescent="0.2">
      <c r="I1862" s="100"/>
      <c r="J1862" s="100"/>
      <c r="R1862" s="100"/>
      <c r="S1862" s="100"/>
      <c r="T1862" s="100"/>
      <c r="U1862" s="100"/>
      <c r="V1862" s="100"/>
    </row>
    <row r="1863" spans="9:22" x14ac:dyDescent="0.2">
      <c r="I1863" s="100"/>
      <c r="J1863" s="100"/>
      <c r="R1863" s="100"/>
      <c r="S1863" s="100"/>
      <c r="T1863" s="100"/>
      <c r="U1863" s="100"/>
      <c r="V1863" s="100"/>
    </row>
    <row r="1864" spans="9:22" x14ac:dyDescent="0.2">
      <c r="I1864" s="100"/>
      <c r="J1864" s="100"/>
      <c r="R1864" s="100"/>
      <c r="S1864" s="100"/>
      <c r="T1864" s="100"/>
      <c r="U1864" s="100"/>
      <c r="V1864" s="100"/>
    </row>
    <row r="1865" spans="9:22" x14ac:dyDescent="0.2">
      <c r="I1865" s="100"/>
      <c r="J1865" s="100"/>
      <c r="R1865" s="100"/>
      <c r="S1865" s="100"/>
      <c r="T1865" s="100"/>
      <c r="U1865" s="100"/>
      <c r="V1865" s="100"/>
    </row>
    <row r="1866" spans="9:22" x14ac:dyDescent="0.2">
      <c r="I1866" s="100"/>
      <c r="J1866" s="100"/>
      <c r="R1866" s="100"/>
      <c r="S1866" s="100"/>
      <c r="T1866" s="100"/>
      <c r="U1866" s="100"/>
      <c r="V1866" s="100"/>
    </row>
    <row r="1867" spans="9:22" x14ac:dyDescent="0.2">
      <c r="I1867" s="100"/>
      <c r="J1867" s="100"/>
      <c r="R1867" s="100"/>
      <c r="S1867" s="100"/>
      <c r="T1867" s="100"/>
      <c r="U1867" s="100"/>
      <c r="V1867" s="100"/>
    </row>
    <row r="1868" spans="9:22" x14ac:dyDescent="0.2">
      <c r="I1868" s="100"/>
      <c r="J1868" s="100"/>
      <c r="R1868" s="100"/>
      <c r="S1868" s="100"/>
      <c r="T1868" s="100"/>
      <c r="U1868" s="100"/>
      <c r="V1868" s="100"/>
    </row>
    <row r="1869" spans="9:22" x14ac:dyDescent="0.2">
      <c r="I1869" s="100"/>
      <c r="J1869" s="100"/>
      <c r="R1869" s="100"/>
      <c r="S1869" s="100"/>
      <c r="T1869" s="100"/>
      <c r="U1869" s="100"/>
      <c r="V1869" s="100"/>
    </row>
    <row r="1870" spans="9:22" x14ac:dyDescent="0.2">
      <c r="I1870" s="100"/>
      <c r="J1870" s="100"/>
      <c r="R1870" s="100"/>
      <c r="S1870" s="100"/>
      <c r="T1870" s="100"/>
      <c r="U1870" s="100"/>
      <c r="V1870" s="100"/>
    </row>
    <row r="1871" spans="9:22" x14ac:dyDescent="0.2">
      <c r="I1871" s="100"/>
      <c r="J1871" s="105"/>
      <c r="R1871" s="105"/>
      <c r="S1871" s="105"/>
      <c r="T1871" s="105"/>
      <c r="U1871" s="105"/>
      <c r="V1871" s="105"/>
    </row>
    <row r="1872" spans="9:22" x14ac:dyDescent="0.2">
      <c r="I1872" s="100"/>
      <c r="J1872" s="100"/>
      <c r="R1872" s="100"/>
      <c r="S1872" s="100"/>
      <c r="T1872" s="100"/>
      <c r="U1872" s="100"/>
      <c r="V1872" s="100"/>
    </row>
    <row r="1873" spans="9:22" x14ac:dyDescent="0.2">
      <c r="I1873" s="100"/>
      <c r="J1873" s="100"/>
      <c r="R1873" s="100"/>
      <c r="S1873" s="100"/>
      <c r="T1873" s="100"/>
      <c r="U1873" s="100"/>
      <c r="V1873" s="100"/>
    </row>
    <row r="1874" spans="9:22" x14ac:dyDescent="0.2">
      <c r="I1874" s="100"/>
      <c r="J1874" s="100"/>
      <c r="R1874" s="100"/>
      <c r="S1874" s="100"/>
      <c r="T1874" s="100"/>
      <c r="U1874" s="100"/>
      <c r="V1874" s="100"/>
    </row>
    <row r="1875" spans="9:22" x14ac:dyDescent="0.2">
      <c r="I1875" s="100"/>
      <c r="J1875" s="100"/>
      <c r="R1875" s="100"/>
      <c r="S1875" s="100"/>
      <c r="T1875" s="100"/>
      <c r="U1875" s="100"/>
      <c r="V1875" s="100"/>
    </row>
    <row r="1876" spans="9:22" x14ac:dyDescent="0.2">
      <c r="I1876" s="100"/>
      <c r="J1876" s="100"/>
      <c r="R1876" s="100"/>
      <c r="S1876" s="100"/>
      <c r="T1876" s="100"/>
      <c r="U1876" s="100"/>
      <c r="V1876" s="100"/>
    </row>
    <row r="1877" spans="9:22" x14ac:dyDescent="0.2">
      <c r="I1877" s="100"/>
      <c r="J1877" s="100"/>
      <c r="R1877" s="100"/>
      <c r="S1877" s="100"/>
      <c r="T1877" s="100"/>
      <c r="U1877" s="100"/>
      <c r="V1877" s="100"/>
    </row>
    <row r="1878" spans="9:22" x14ac:dyDescent="0.2">
      <c r="I1878" s="105"/>
      <c r="J1878" s="105"/>
      <c r="R1878" s="105"/>
      <c r="S1878" s="105"/>
      <c r="T1878" s="105"/>
      <c r="U1878" s="105"/>
      <c r="V1878" s="105"/>
    </row>
    <row r="1879" spans="9:22" x14ac:dyDescent="0.2">
      <c r="I1879" s="100"/>
      <c r="J1879" s="100"/>
      <c r="R1879" s="100"/>
      <c r="S1879" s="100"/>
      <c r="T1879" s="100"/>
      <c r="U1879" s="100"/>
      <c r="V1879" s="100"/>
    </row>
    <row r="1880" spans="9:22" x14ac:dyDescent="0.2">
      <c r="I1880" s="100"/>
      <c r="J1880" s="100"/>
      <c r="R1880" s="100"/>
      <c r="S1880" s="100"/>
      <c r="T1880" s="100"/>
      <c r="U1880" s="100"/>
      <c r="V1880" s="100"/>
    </row>
    <row r="1881" spans="9:22" x14ac:dyDescent="0.2">
      <c r="I1881" s="100"/>
      <c r="J1881" s="100"/>
      <c r="R1881" s="100"/>
      <c r="S1881" s="100"/>
      <c r="T1881" s="100"/>
      <c r="U1881" s="100"/>
      <c r="V1881" s="100"/>
    </row>
    <row r="1882" spans="9:22" x14ac:dyDescent="0.2">
      <c r="I1882" s="100"/>
      <c r="J1882" s="100"/>
      <c r="R1882" s="100"/>
      <c r="S1882" s="100"/>
      <c r="T1882" s="100"/>
      <c r="U1882" s="100"/>
      <c r="V1882" s="100"/>
    </row>
    <row r="1883" spans="9:22" x14ac:dyDescent="0.2">
      <c r="I1883" s="100"/>
      <c r="J1883" s="100"/>
      <c r="R1883" s="100"/>
      <c r="S1883" s="100"/>
      <c r="T1883" s="100"/>
      <c r="U1883" s="100"/>
      <c r="V1883" s="100"/>
    </row>
    <row r="1884" spans="9:22" x14ac:dyDescent="0.2">
      <c r="I1884" s="100"/>
      <c r="J1884" s="100"/>
      <c r="R1884" s="100"/>
      <c r="S1884" s="100"/>
      <c r="T1884" s="100"/>
      <c r="U1884" s="100"/>
      <c r="V1884" s="100"/>
    </row>
    <row r="1885" spans="9:22" x14ac:dyDescent="0.2">
      <c r="I1885" s="105"/>
      <c r="J1885" s="100"/>
      <c r="R1885" s="100"/>
      <c r="S1885" s="100"/>
      <c r="T1885" s="100"/>
      <c r="U1885" s="100"/>
      <c r="V1885" s="100"/>
    </row>
    <row r="1886" spans="9:22" x14ac:dyDescent="0.2">
      <c r="I1886" s="100"/>
      <c r="J1886" s="100"/>
      <c r="R1886" s="100"/>
      <c r="S1886" s="100"/>
      <c r="T1886" s="100"/>
      <c r="U1886" s="100"/>
      <c r="V1886" s="100"/>
    </row>
    <row r="1887" spans="9:22" x14ac:dyDescent="0.2">
      <c r="I1887" s="100"/>
      <c r="J1887" s="100"/>
      <c r="R1887" s="100"/>
      <c r="S1887" s="100"/>
      <c r="T1887" s="100"/>
      <c r="U1887" s="100"/>
      <c r="V1887" s="100"/>
    </row>
    <row r="1888" spans="9:22" x14ac:dyDescent="0.2">
      <c r="I1888" s="100"/>
      <c r="J1888" s="100"/>
      <c r="R1888" s="100"/>
      <c r="S1888" s="100"/>
      <c r="T1888" s="100"/>
      <c r="U1888" s="100"/>
      <c r="V1888" s="100"/>
    </row>
    <row r="1889" spans="9:22" x14ac:dyDescent="0.2">
      <c r="I1889" s="100"/>
      <c r="J1889" s="105"/>
      <c r="R1889" s="105"/>
      <c r="S1889" s="105"/>
      <c r="T1889" s="105"/>
      <c r="U1889" s="105"/>
      <c r="V1889" s="105"/>
    </row>
    <row r="1890" spans="9:22" x14ac:dyDescent="0.2">
      <c r="I1890" s="100"/>
      <c r="J1890" s="105"/>
      <c r="R1890" s="105"/>
      <c r="S1890" s="105"/>
      <c r="T1890" s="105"/>
      <c r="U1890" s="105"/>
      <c r="V1890" s="105"/>
    </row>
    <row r="1891" spans="9:22" x14ac:dyDescent="0.2">
      <c r="I1891" s="100"/>
      <c r="J1891" s="100"/>
      <c r="R1891" s="100"/>
      <c r="S1891" s="100"/>
      <c r="T1891" s="100"/>
      <c r="U1891" s="100"/>
      <c r="V1891" s="100"/>
    </row>
    <row r="1892" spans="9:22" x14ac:dyDescent="0.2">
      <c r="I1892" s="100"/>
      <c r="J1892" s="100"/>
      <c r="R1892" s="100"/>
      <c r="S1892" s="100"/>
      <c r="T1892" s="100"/>
      <c r="U1892" s="100"/>
      <c r="V1892" s="100"/>
    </row>
    <row r="1893" spans="9:22" x14ac:dyDescent="0.2">
      <c r="I1893" s="100"/>
      <c r="J1893" s="100"/>
      <c r="R1893" s="100"/>
      <c r="S1893" s="100"/>
      <c r="T1893" s="100"/>
      <c r="U1893" s="100"/>
      <c r="V1893" s="100"/>
    </row>
    <row r="1894" spans="9:22" x14ac:dyDescent="0.2">
      <c r="I1894" s="105"/>
      <c r="J1894" s="105"/>
      <c r="R1894" s="105"/>
      <c r="S1894" s="105"/>
      <c r="T1894" s="105"/>
      <c r="U1894" s="105"/>
      <c r="V1894" s="105"/>
    </row>
    <row r="1895" spans="9:22" x14ac:dyDescent="0.2">
      <c r="I1895" s="105"/>
      <c r="J1895" s="105"/>
      <c r="R1895" s="105"/>
      <c r="S1895" s="105"/>
      <c r="T1895" s="105"/>
      <c r="U1895" s="105"/>
      <c r="V1895" s="105"/>
    </row>
    <row r="1896" spans="9:22" x14ac:dyDescent="0.2">
      <c r="I1896" s="100"/>
      <c r="J1896" s="100"/>
      <c r="R1896" s="100"/>
      <c r="S1896" s="100"/>
      <c r="T1896" s="100"/>
      <c r="U1896" s="100"/>
      <c r="V1896" s="100"/>
    </row>
    <row r="1897" spans="9:22" x14ac:dyDescent="0.2">
      <c r="I1897" s="100"/>
      <c r="J1897" s="100"/>
      <c r="R1897" s="100"/>
      <c r="S1897" s="100"/>
      <c r="T1897" s="100"/>
      <c r="U1897" s="100"/>
      <c r="V1897" s="100"/>
    </row>
    <row r="1898" spans="9:22" x14ac:dyDescent="0.2">
      <c r="I1898" s="100"/>
      <c r="J1898" s="100"/>
      <c r="R1898" s="100"/>
      <c r="S1898" s="100"/>
      <c r="T1898" s="100"/>
      <c r="U1898" s="100"/>
      <c r="V1898" s="100"/>
    </row>
    <row r="1899" spans="9:22" x14ac:dyDescent="0.2">
      <c r="I1899" s="100"/>
      <c r="J1899" s="100"/>
      <c r="R1899" s="100"/>
      <c r="S1899" s="100"/>
      <c r="T1899" s="100"/>
      <c r="U1899" s="100"/>
      <c r="V1899" s="100"/>
    </row>
    <row r="1900" spans="9:22" x14ac:dyDescent="0.2">
      <c r="I1900" s="100"/>
      <c r="J1900" s="100"/>
      <c r="R1900" s="100"/>
      <c r="S1900" s="100"/>
      <c r="T1900" s="100"/>
      <c r="U1900" s="100"/>
      <c r="V1900" s="100"/>
    </row>
    <row r="1901" spans="9:22" x14ac:dyDescent="0.2">
      <c r="I1901" s="100"/>
      <c r="J1901" s="100"/>
      <c r="R1901" s="100"/>
      <c r="S1901" s="100"/>
      <c r="T1901" s="100"/>
      <c r="U1901" s="100"/>
      <c r="V1901" s="100"/>
    </row>
    <row r="1902" spans="9:22" x14ac:dyDescent="0.2">
      <c r="I1902" s="100"/>
      <c r="J1902" s="100"/>
      <c r="R1902" s="100"/>
      <c r="S1902" s="100"/>
      <c r="T1902" s="100"/>
      <c r="U1902" s="100"/>
      <c r="V1902" s="100"/>
    </row>
    <row r="1903" spans="9:22" x14ac:dyDescent="0.2">
      <c r="I1903" s="100"/>
      <c r="J1903" s="100"/>
      <c r="R1903" s="100"/>
      <c r="S1903" s="100"/>
      <c r="T1903" s="100"/>
      <c r="U1903" s="100"/>
      <c r="V1903" s="100"/>
    </row>
    <row r="1904" spans="9:22" x14ac:dyDescent="0.2">
      <c r="I1904" s="100"/>
      <c r="J1904" s="100"/>
      <c r="R1904" s="100"/>
      <c r="S1904" s="100"/>
      <c r="T1904" s="100"/>
      <c r="U1904" s="100"/>
      <c r="V1904" s="100"/>
    </row>
    <row r="1905" spans="9:22" x14ac:dyDescent="0.2">
      <c r="I1905" s="100"/>
      <c r="J1905" s="100"/>
      <c r="R1905" s="100"/>
      <c r="S1905" s="100"/>
      <c r="T1905" s="100"/>
      <c r="U1905" s="100"/>
      <c r="V1905" s="100"/>
    </row>
    <row r="1906" spans="9:22" x14ac:dyDescent="0.2">
      <c r="I1906" s="100"/>
      <c r="J1906" s="100"/>
      <c r="R1906" s="100"/>
      <c r="S1906" s="100"/>
      <c r="T1906" s="100"/>
      <c r="U1906" s="100"/>
      <c r="V1906" s="100"/>
    </row>
    <row r="1907" spans="9:22" x14ac:dyDescent="0.2">
      <c r="I1907" s="100"/>
      <c r="J1907" s="100"/>
      <c r="R1907" s="100"/>
      <c r="S1907" s="100"/>
      <c r="T1907" s="100"/>
      <c r="U1907" s="100"/>
      <c r="V1907" s="100"/>
    </row>
    <row r="1908" spans="9:22" x14ac:dyDescent="0.2">
      <c r="I1908" s="100"/>
      <c r="J1908" s="100"/>
      <c r="R1908" s="100"/>
      <c r="S1908" s="100"/>
      <c r="T1908" s="100"/>
      <c r="U1908" s="100"/>
      <c r="V1908" s="100"/>
    </row>
    <row r="1909" spans="9:22" x14ac:dyDescent="0.2">
      <c r="I1909" s="100"/>
      <c r="J1909" s="100"/>
      <c r="R1909" s="100"/>
      <c r="S1909" s="100"/>
      <c r="T1909" s="100"/>
      <c r="U1909" s="100"/>
      <c r="V1909" s="100"/>
    </row>
    <row r="1910" spans="9:22" x14ac:dyDescent="0.2">
      <c r="I1910" s="100"/>
      <c r="J1910" s="100"/>
      <c r="R1910" s="100"/>
      <c r="S1910" s="100"/>
      <c r="T1910" s="100"/>
      <c r="U1910" s="100"/>
      <c r="V1910" s="100"/>
    </row>
    <row r="1911" spans="9:22" x14ac:dyDescent="0.2">
      <c r="I1911" s="100"/>
      <c r="J1911" s="100"/>
      <c r="R1911" s="100"/>
      <c r="S1911" s="100"/>
      <c r="T1911" s="100"/>
      <c r="U1911" s="100"/>
      <c r="V1911" s="100"/>
    </row>
    <row r="1912" spans="9:22" x14ac:dyDescent="0.2">
      <c r="I1912" s="100"/>
      <c r="J1912" s="100"/>
      <c r="R1912" s="100"/>
      <c r="S1912" s="100"/>
      <c r="T1912" s="100"/>
      <c r="U1912" s="100"/>
      <c r="V1912" s="100"/>
    </row>
    <row r="1913" spans="9:22" x14ac:dyDescent="0.2">
      <c r="I1913" s="100"/>
      <c r="J1913" s="105"/>
      <c r="R1913" s="105"/>
      <c r="S1913" s="105"/>
      <c r="T1913" s="105"/>
      <c r="U1913" s="105"/>
      <c r="V1913" s="105"/>
    </row>
    <row r="1914" spans="9:22" x14ac:dyDescent="0.2">
      <c r="I1914" s="100"/>
      <c r="J1914" s="100"/>
      <c r="R1914" s="100"/>
      <c r="S1914" s="100"/>
      <c r="T1914" s="100"/>
      <c r="U1914" s="100"/>
      <c r="V1914" s="100"/>
    </row>
    <row r="1915" spans="9:22" x14ac:dyDescent="0.2">
      <c r="I1915" s="100"/>
      <c r="J1915" s="100"/>
      <c r="R1915" s="100"/>
      <c r="S1915" s="100"/>
      <c r="T1915" s="100"/>
      <c r="U1915" s="100"/>
      <c r="V1915" s="100"/>
    </row>
    <row r="1916" spans="9:22" x14ac:dyDescent="0.2">
      <c r="I1916" s="100"/>
      <c r="J1916" s="100"/>
      <c r="R1916" s="100"/>
      <c r="S1916" s="100"/>
      <c r="T1916" s="100"/>
      <c r="U1916" s="100"/>
      <c r="V1916" s="100"/>
    </row>
    <row r="1917" spans="9:22" x14ac:dyDescent="0.2">
      <c r="I1917" s="100"/>
      <c r="J1917" s="100"/>
      <c r="R1917" s="100"/>
      <c r="S1917" s="100"/>
      <c r="T1917" s="100"/>
      <c r="U1917" s="100"/>
      <c r="V1917" s="100"/>
    </row>
    <row r="1918" spans="9:22" x14ac:dyDescent="0.2">
      <c r="I1918" s="100"/>
      <c r="J1918" s="100"/>
      <c r="R1918" s="100"/>
      <c r="S1918" s="100"/>
      <c r="T1918" s="100"/>
      <c r="U1918" s="100"/>
      <c r="V1918" s="100"/>
    </row>
    <row r="1919" spans="9:22" x14ac:dyDescent="0.2">
      <c r="I1919" s="100"/>
      <c r="J1919" s="100"/>
      <c r="R1919" s="100"/>
      <c r="S1919" s="100"/>
      <c r="T1919" s="100"/>
      <c r="U1919" s="100"/>
      <c r="V1919" s="100"/>
    </row>
    <row r="1920" spans="9:22" x14ac:dyDescent="0.2">
      <c r="I1920" s="100"/>
      <c r="J1920" s="105"/>
      <c r="R1920" s="105"/>
      <c r="S1920" s="105"/>
      <c r="T1920" s="105"/>
      <c r="U1920" s="105"/>
      <c r="V1920" s="105"/>
    </row>
    <row r="1921" spans="9:22" x14ac:dyDescent="0.2">
      <c r="I1921" s="105"/>
      <c r="J1921" s="100"/>
      <c r="R1921" s="100"/>
      <c r="S1921" s="100"/>
      <c r="T1921" s="100"/>
      <c r="U1921" s="100"/>
      <c r="V1921" s="100"/>
    </row>
    <row r="1922" spans="9:22" x14ac:dyDescent="0.2">
      <c r="I1922" s="100"/>
      <c r="J1922" s="100"/>
      <c r="R1922" s="100"/>
      <c r="S1922" s="100"/>
      <c r="T1922" s="100"/>
      <c r="U1922" s="100"/>
      <c r="V1922" s="100"/>
    </row>
    <row r="1923" spans="9:22" x14ac:dyDescent="0.2">
      <c r="I1923" s="100"/>
      <c r="J1923" s="100"/>
      <c r="R1923" s="100"/>
      <c r="S1923" s="100"/>
      <c r="T1923" s="100"/>
      <c r="U1923" s="100"/>
      <c r="V1923" s="100"/>
    </row>
    <row r="1924" spans="9:22" x14ac:dyDescent="0.2">
      <c r="I1924" s="100"/>
      <c r="J1924" s="100"/>
      <c r="R1924" s="100"/>
      <c r="S1924" s="100"/>
      <c r="T1924" s="100"/>
      <c r="U1924" s="100"/>
      <c r="V1924" s="100"/>
    </row>
    <row r="1925" spans="9:22" x14ac:dyDescent="0.2">
      <c r="I1925" s="100"/>
      <c r="J1925" s="100"/>
      <c r="R1925" s="100"/>
      <c r="S1925" s="100"/>
      <c r="T1925" s="100"/>
      <c r="U1925" s="100"/>
      <c r="V1925" s="100"/>
    </row>
    <row r="1926" spans="9:22" x14ac:dyDescent="0.2">
      <c r="I1926" s="100"/>
      <c r="J1926" s="100"/>
      <c r="R1926" s="100"/>
      <c r="S1926" s="100"/>
      <c r="T1926" s="100"/>
      <c r="U1926" s="100"/>
      <c r="V1926" s="100"/>
    </row>
    <row r="1927" spans="9:22" x14ac:dyDescent="0.2">
      <c r="I1927" s="100"/>
      <c r="J1927" s="100"/>
      <c r="R1927" s="100"/>
      <c r="S1927" s="100"/>
      <c r="T1927" s="100"/>
      <c r="U1927" s="100"/>
      <c r="V1927" s="100"/>
    </row>
    <row r="1928" spans="9:22" x14ac:dyDescent="0.2">
      <c r="I1928" s="100"/>
      <c r="J1928" s="100"/>
      <c r="R1928" s="100"/>
      <c r="S1928" s="100"/>
      <c r="T1928" s="100"/>
      <c r="U1928" s="100"/>
      <c r="V1928" s="100"/>
    </row>
    <row r="1929" spans="9:22" x14ac:dyDescent="0.2">
      <c r="I1929" s="105"/>
      <c r="J1929" s="105"/>
      <c r="R1929" s="105"/>
      <c r="S1929" s="105"/>
      <c r="T1929" s="105"/>
      <c r="U1929" s="105"/>
      <c r="V1929" s="105"/>
    </row>
    <row r="1930" spans="9:22" x14ac:dyDescent="0.2">
      <c r="I1930" s="100"/>
      <c r="J1930" s="105"/>
      <c r="R1930" s="105"/>
      <c r="S1930" s="105"/>
      <c r="T1930" s="105"/>
      <c r="U1930" s="105"/>
      <c r="V1930" s="105"/>
    </row>
    <row r="1931" spans="9:22" x14ac:dyDescent="0.2">
      <c r="I1931" s="100"/>
      <c r="J1931" s="100"/>
      <c r="R1931" s="100"/>
      <c r="S1931" s="100"/>
      <c r="T1931" s="100"/>
      <c r="U1931" s="100"/>
      <c r="V1931" s="100"/>
    </row>
    <row r="1932" spans="9:22" x14ac:dyDescent="0.2">
      <c r="I1932" s="100"/>
      <c r="J1932" s="100"/>
      <c r="R1932" s="100"/>
      <c r="S1932" s="100"/>
      <c r="T1932" s="100"/>
      <c r="U1932" s="100"/>
      <c r="V1932" s="100"/>
    </row>
    <row r="1933" spans="9:22" x14ac:dyDescent="0.2">
      <c r="I1933" s="100"/>
      <c r="J1933" s="100"/>
      <c r="R1933" s="100"/>
      <c r="S1933" s="100"/>
      <c r="T1933" s="100"/>
      <c r="U1933" s="100"/>
      <c r="V1933" s="100"/>
    </row>
    <row r="1934" spans="9:22" x14ac:dyDescent="0.2">
      <c r="I1934" s="105"/>
      <c r="J1934" s="100"/>
      <c r="R1934" s="100"/>
      <c r="S1934" s="100"/>
      <c r="T1934" s="100"/>
      <c r="U1934" s="100"/>
      <c r="V1934" s="100"/>
    </row>
    <row r="1935" spans="9:22" x14ac:dyDescent="0.2">
      <c r="I1935" s="100"/>
      <c r="J1935" s="100"/>
      <c r="R1935" s="100"/>
      <c r="S1935" s="100"/>
      <c r="T1935" s="100"/>
      <c r="U1935" s="100"/>
      <c r="V1935" s="100"/>
    </row>
    <row r="1936" spans="9:22" x14ac:dyDescent="0.2">
      <c r="I1936" s="100"/>
      <c r="J1936" s="100"/>
      <c r="R1936" s="100"/>
      <c r="S1936" s="100"/>
      <c r="T1936" s="100"/>
      <c r="U1936" s="100"/>
      <c r="V1936" s="100"/>
    </row>
    <row r="1937" spans="9:22" x14ac:dyDescent="0.2">
      <c r="I1937" s="100"/>
      <c r="J1937" s="100"/>
      <c r="R1937" s="100"/>
      <c r="S1937" s="100"/>
      <c r="T1937" s="100"/>
      <c r="U1937" s="100"/>
      <c r="V1937" s="100"/>
    </row>
    <row r="1938" spans="9:22" x14ac:dyDescent="0.2">
      <c r="I1938" s="100"/>
      <c r="J1938" s="100"/>
      <c r="R1938" s="100"/>
      <c r="S1938" s="100"/>
      <c r="T1938" s="100"/>
      <c r="U1938" s="100"/>
      <c r="V1938" s="100"/>
    </row>
    <row r="1939" spans="9:22" x14ac:dyDescent="0.2">
      <c r="I1939" s="100"/>
      <c r="J1939" s="100"/>
      <c r="R1939" s="100"/>
      <c r="S1939" s="100"/>
      <c r="T1939" s="100"/>
      <c r="U1939" s="100"/>
      <c r="V1939" s="100"/>
    </row>
    <row r="1940" spans="9:22" x14ac:dyDescent="0.2">
      <c r="I1940" s="100"/>
      <c r="J1940" s="100"/>
      <c r="R1940" s="100"/>
      <c r="S1940" s="100"/>
      <c r="T1940" s="100"/>
      <c r="U1940" s="100"/>
      <c r="V1940" s="100"/>
    </row>
    <row r="1941" spans="9:22" x14ac:dyDescent="0.2">
      <c r="I1941" s="100"/>
      <c r="J1941" s="100"/>
      <c r="R1941" s="100"/>
      <c r="S1941" s="100"/>
      <c r="T1941" s="100"/>
      <c r="U1941" s="100"/>
      <c r="V1941" s="100"/>
    </row>
    <row r="1942" spans="9:22" x14ac:dyDescent="0.2">
      <c r="I1942" s="100"/>
      <c r="J1942" s="100"/>
      <c r="R1942" s="100"/>
      <c r="S1942" s="100"/>
      <c r="T1942" s="100"/>
      <c r="U1942" s="100"/>
      <c r="V1942" s="100"/>
    </row>
    <row r="1943" spans="9:22" x14ac:dyDescent="0.2">
      <c r="I1943" s="100"/>
      <c r="J1943" s="100"/>
      <c r="R1943" s="100"/>
      <c r="S1943" s="100"/>
      <c r="T1943" s="100"/>
      <c r="U1943" s="100"/>
      <c r="V1943" s="100"/>
    </row>
    <row r="1944" spans="9:22" x14ac:dyDescent="0.2">
      <c r="I1944" s="100"/>
      <c r="J1944" s="100"/>
      <c r="R1944" s="100"/>
      <c r="S1944" s="100"/>
      <c r="T1944" s="100"/>
      <c r="U1944" s="100"/>
      <c r="V1944" s="100"/>
    </row>
    <row r="1945" spans="9:22" x14ac:dyDescent="0.2">
      <c r="I1945" s="105"/>
      <c r="J1945" s="100"/>
      <c r="R1945" s="100"/>
      <c r="S1945" s="100"/>
      <c r="T1945" s="100"/>
      <c r="U1945" s="100"/>
      <c r="V1945" s="100"/>
    </row>
    <row r="1946" spans="9:22" x14ac:dyDescent="0.2">
      <c r="I1946" s="100"/>
      <c r="J1946" s="100"/>
      <c r="R1946" s="100"/>
      <c r="S1946" s="100"/>
      <c r="T1946" s="100"/>
      <c r="U1946" s="100"/>
      <c r="V1946" s="100"/>
    </row>
    <row r="1947" spans="9:22" x14ac:dyDescent="0.2">
      <c r="I1947" s="100"/>
      <c r="J1947" s="100"/>
      <c r="R1947" s="100"/>
      <c r="S1947" s="100"/>
      <c r="T1947" s="100"/>
      <c r="U1947" s="100"/>
      <c r="V1947" s="100"/>
    </row>
    <row r="1948" spans="9:22" x14ac:dyDescent="0.2">
      <c r="I1948" s="100"/>
      <c r="J1948" s="100"/>
      <c r="R1948" s="100"/>
      <c r="S1948" s="100"/>
      <c r="T1948" s="100"/>
      <c r="U1948" s="100"/>
      <c r="V1948" s="100"/>
    </row>
    <row r="1949" spans="9:22" x14ac:dyDescent="0.2">
      <c r="I1949" s="105"/>
      <c r="J1949" s="100"/>
      <c r="R1949" s="100"/>
      <c r="S1949" s="100"/>
      <c r="T1949" s="100"/>
      <c r="U1949" s="100"/>
      <c r="V1949" s="100"/>
    </row>
    <row r="1950" spans="9:22" x14ac:dyDescent="0.2">
      <c r="I1950" s="100"/>
      <c r="J1950" s="100"/>
      <c r="R1950" s="100"/>
      <c r="S1950" s="100"/>
      <c r="T1950" s="100"/>
      <c r="U1950" s="100"/>
      <c r="V1950" s="100"/>
    </row>
    <row r="1951" spans="9:22" x14ac:dyDescent="0.2">
      <c r="I1951" s="100"/>
      <c r="J1951" s="100"/>
      <c r="R1951" s="100"/>
      <c r="S1951" s="100"/>
      <c r="T1951" s="100"/>
      <c r="U1951" s="100"/>
      <c r="V1951" s="100"/>
    </row>
    <row r="1952" spans="9:22" x14ac:dyDescent="0.2">
      <c r="I1952" s="100"/>
      <c r="J1952" s="100"/>
      <c r="R1952" s="100"/>
      <c r="S1952" s="100"/>
      <c r="T1952" s="100"/>
      <c r="U1952" s="100"/>
      <c r="V1952" s="100"/>
    </row>
    <row r="1953" spans="9:22" x14ac:dyDescent="0.2">
      <c r="I1953" s="105"/>
      <c r="J1953" s="100"/>
      <c r="R1953" s="100"/>
      <c r="S1953" s="100"/>
      <c r="T1953" s="100"/>
      <c r="U1953" s="100"/>
      <c r="V1953" s="100"/>
    </row>
    <row r="1954" spans="9:22" x14ac:dyDescent="0.2">
      <c r="I1954" s="105"/>
      <c r="J1954" s="100"/>
      <c r="R1954" s="100"/>
      <c r="S1954" s="100"/>
      <c r="T1954" s="100"/>
      <c r="U1954" s="100"/>
      <c r="V1954" s="100"/>
    </row>
    <row r="1955" spans="9:22" x14ac:dyDescent="0.2">
      <c r="I1955" s="100"/>
      <c r="J1955" s="100"/>
      <c r="R1955" s="100"/>
      <c r="S1955" s="100"/>
      <c r="T1955" s="100"/>
      <c r="U1955" s="100"/>
      <c r="V1955" s="100"/>
    </row>
    <row r="1956" spans="9:22" x14ac:dyDescent="0.2">
      <c r="I1956" s="100"/>
      <c r="J1956" s="105"/>
      <c r="R1956" s="105"/>
      <c r="S1956" s="105"/>
      <c r="T1956" s="105"/>
      <c r="U1956" s="105"/>
      <c r="V1956" s="105"/>
    </row>
    <row r="1957" spans="9:22" x14ac:dyDescent="0.2">
      <c r="I1957" s="100"/>
      <c r="J1957" s="100"/>
      <c r="R1957" s="100"/>
      <c r="S1957" s="100"/>
      <c r="T1957" s="100"/>
      <c r="U1957" s="100"/>
      <c r="V1957" s="100"/>
    </row>
    <row r="1958" spans="9:22" x14ac:dyDescent="0.2">
      <c r="I1958" s="100"/>
      <c r="J1958" s="100"/>
      <c r="R1958" s="100"/>
      <c r="S1958" s="100"/>
      <c r="T1958" s="100"/>
      <c r="U1958" s="100"/>
      <c r="V1958" s="100"/>
    </row>
    <row r="1959" spans="9:22" x14ac:dyDescent="0.2">
      <c r="I1959" s="100"/>
      <c r="J1959" s="100"/>
      <c r="R1959" s="100"/>
      <c r="S1959" s="100"/>
      <c r="T1959" s="100"/>
      <c r="U1959" s="100"/>
      <c r="V1959" s="100"/>
    </row>
    <row r="1960" spans="9:22" x14ac:dyDescent="0.2">
      <c r="I1960" s="100"/>
      <c r="J1960" s="100"/>
      <c r="R1960" s="100"/>
      <c r="S1960" s="100"/>
      <c r="T1960" s="100"/>
      <c r="U1960" s="100"/>
      <c r="V1960" s="100"/>
    </row>
    <row r="1961" spans="9:22" x14ac:dyDescent="0.2">
      <c r="I1961" s="100"/>
      <c r="J1961" s="100"/>
      <c r="R1961" s="100"/>
      <c r="S1961" s="100"/>
      <c r="T1961" s="100"/>
      <c r="U1961" s="100"/>
      <c r="V1961" s="100"/>
    </row>
    <row r="1962" spans="9:22" x14ac:dyDescent="0.2">
      <c r="I1962" s="100"/>
      <c r="J1962" s="100"/>
      <c r="R1962" s="100"/>
      <c r="S1962" s="100"/>
      <c r="T1962" s="100"/>
      <c r="U1962" s="100"/>
      <c r="V1962" s="100"/>
    </row>
    <row r="1963" spans="9:22" x14ac:dyDescent="0.2">
      <c r="I1963" s="100"/>
      <c r="J1963" s="100"/>
      <c r="R1963" s="100"/>
      <c r="S1963" s="100"/>
      <c r="T1963" s="100"/>
      <c r="U1963" s="100"/>
      <c r="V1963" s="100"/>
    </row>
    <row r="1964" spans="9:22" x14ac:dyDescent="0.2">
      <c r="I1964" s="100"/>
      <c r="J1964" s="105"/>
      <c r="R1964" s="105"/>
      <c r="S1964" s="105"/>
      <c r="T1964" s="105"/>
      <c r="U1964" s="105"/>
      <c r="V1964" s="105"/>
    </row>
    <row r="1965" spans="9:22" x14ac:dyDescent="0.2">
      <c r="I1965" s="100"/>
      <c r="J1965" s="100"/>
      <c r="R1965" s="100"/>
      <c r="S1965" s="100"/>
      <c r="T1965" s="100"/>
      <c r="U1965" s="100"/>
      <c r="V1965" s="100"/>
    </row>
    <row r="1966" spans="9:22" x14ac:dyDescent="0.2">
      <c r="I1966" s="100"/>
      <c r="J1966" s="100"/>
      <c r="R1966" s="100"/>
      <c r="S1966" s="100"/>
      <c r="T1966" s="100"/>
      <c r="U1966" s="100"/>
      <c r="V1966" s="100"/>
    </row>
    <row r="1967" spans="9:22" x14ac:dyDescent="0.2">
      <c r="I1967" s="100"/>
      <c r="J1967" s="100"/>
      <c r="R1967" s="100"/>
      <c r="S1967" s="100"/>
      <c r="T1967" s="100"/>
      <c r="U1967" s="100"/>
      <c r="V1967" s="100"/>
    </row>
    <row r="1968" spans="9:22" x14ac:dyDescent="0.2">
      <c r="I1968" s="100"/>
      <c r="J1968" s="100"/>
      <c r="R1968" s="100"/>
      <c r="S1968" s="100"/>
      <c r="T1968" s="100"/>
      <c r="U1968" s="100"/>
      <c r="V1968" s="100"/>
    </row>
    <row r="1969" spans="9:22" x14ac:dyDescent="0.2">
      <c r="I1969" s="100"/>
      <c r="J1969" s="105"/>
      <c r="R1969" s="105"/>
      <c r="S1969" s="105"/>
      <c r="T1969" s="105"/>
      <c r="U1969" s="105"/>
      <c r="V1969" s="105"/>
    </row>
    <row r="1970" spans="9:22" x14ac:dyDescent="0.2">
      <c r="I1970" s="100"/>
      <c r="J1970" s="100"/>
      <c r="R1970" s="100"/>
      <c r="S1970" s="100"/>
      <c r="T1970" s="100"/>
      <c r="U1970" s="100"/>
      <c r="V1970" s="100"/>
    </row>
    <row r="1971" spans="9:22" x14ac:dyDescent="0.2">
      <c r="I1971" s="100"/>
      <c r="J1971" s="100"/>
      <c r="R1971" s="100"/>
      <c r="S1971" s="100"/>
      <c r="T1971" s="100"/>
      <c r="U1971" s="100"/>
      <c r="V1971" s="100"/>
    </row>
    <row r="1972" spans="9:22" x14ac:dyDescent="0.2">
      <c r="I1972" s="100"/>
      <c r="J1972" s="100"/>
      <c r="R1972" s="100"/>
      <c r="S1972" s="100"/>
      <c r="T1972" s="100"/>
      <c r="U1972" s="100"/>
      <c r="V1972" s="100"/>
    </row>
    <row r="1973" spans="9:22" x14ac:dyDescent="0.2">
      <c r="I1973" s="100"/>
      <c r="J1973" s="100"/>
      <c r="R1973" s="100"/>
      <c r="S1973" s="100"/>
      <c r="T1973" s="100"/>
      <c r="U1973" s="100"/>
      <c r="V1973" s="100"/>
    </row>
    <row r="1974" spans="9:22" x14ac:dyDescent="0.2">
      <c r="I1974" s="100"/>
      <c r="J1974" s="100"/>
      <c r="R1974" s="100"/>
      <c r="S1974" s="100"/>
      <c r="T1974" s="100"/>
      <c r="U1974" s="100"/>
      <c r="V1974" s="100"/>
    </row>
    <row r="1975" spans="9:22" x14ac:dyDescent="0.2">
      <c r="I1975" s="100"/>
      <c r="J1975" s="100"/>
      <c r="R1975" s="100"/>
      <c r="S1975" s="100"/>
      <c r="T1975" s="100"/>
      <c r="U1975" s="100"/>
      <c r="V1975" s="100"/>
    </row>
    <row r="1976" spans="9:22" x14ac:dyDescent="0.2">
      <c r="I1976" s="100"/>
      <c r="J1976" s="100"/>
      <c r="R1976" s="100"/>
      <c r="S1976" s="100"/>
      <c r="T1976" s="100"/>
      <c r="U1976" s="100"/>
      <c r="V1976" s="100"/>
    </row>
    <row r="1977" spans="9:22" x14ac:dyDescent="0.2">
      <c r="I1977" s="100"/>
      <c r="J1977" s="100"/>
      <c r="R1977" s="100"/>
      <c r="S1977" s="100"/>
      <c r="T1977" s="100"/>
      <c r="U1977" s="100"/>
      <c r="V1977" s="100"/>
    </row>
    <row r="1978" spans="9:22" x14ac:dyDescent="0.2">
      <c r="I1978" s="100"/>
      <c r="J1978" s="100"/>
      <c r="R1978" s="100"/>
      <c r="S1978" s="100"/>
      <c r="T1978" s="100"/>
      <c r="U1978" s="100"/>
      <c r="V1978" s="100"/>
    </row>
    <row r="1979" spans="9:22" x14ac:dyDescent="0.2">
      <c r="I1979" s="100"/>
      <c r="J1979" s="100"/>
      <c r="R1979" s="100"/>
      <c r="S1979" s="100"/>
      <c r="T1979" s="100"/>
      <c r="U1979" s="100"/>
      <c r="V1979" s="100"/>
    </row>
    <row r="1980" spans="9:22" x14ac:dyDescent="0.2">
      <c r="I1980" s="100"/>
      <c r="J1980" s="105"/>
      <c r="R1980" s="105"/>
      <c r="S1980" s="105"/>
      <c r="T1980" s="105"/>
      <c r="U1980" s="105"/>
      <c r="V1980" s="105"/>
    </row>
    <row r="1981" spans="9:22" x14ac:dyDescent="0.2">
      <c r="I1981" s="105"/>
      <c r="J1981" s="100"/>
      <c r="R1981" s="100"/>
      <c r="S1981" s="100"/>
      <c r="T1981" s="100"/>
      <c r="U1981" s="100"/>
      <c r="V1981" s="100"/>
    </row>
    <row r="1982" spans="9:22" x14ac:dyDescent="0.2">
      <c r="I1982" s="100"/>
      <c r="J1982" s="100"/>
      <c r="R1982" s="100"/>
      <c r="S1982" s="100"/>
      <c r="T1982" s="100"/>
      <c r="U1982" s="100"/>
      <c r="V1982" s="100"/>
    </row>
    <row r="1983" spans="9:22" x14ac:dyDescent="0.2">
      <c r="I1983" s="100"/>
      <c r="J1983" s="100"/>
      <c r="R1983" s="100"/>
      <c r="S1983" s="100"/>
      <c r="T1983" s="100"/>
      <c r="U1983" s="100"/>
      <c r="V1983" s="100"/>
    </row>
    <row r="1984" spans="9:22" x14ac:dyDescent="0.2">
      <c r="I1984" s="100"/>
      <c r="J1984" s="105"/>
      <c r="R1984" s="105"/>
      <c r="S1984" s="105"/>
      <c r="T1984" s="105"/>
      <c r="U1984" s="105"/>
      <c r="V1984" s="105"/>
    </row>
    <row r="1985" spans="9:22" x14ac:dyDescent="0.2">
      <c r="I1985" s="100"/>
      <c r="J1985" s="100"/>
      <c r="R1985" s="100"/>
      <c r="S1985" s="100"/>
      <c r="T1985" s="100"/>
      <c r="U1985" s="100"/>
      <c r="V1985" s="100"/>
    </row>
    <row r="1986" spans="9:22" x14ac:dyDescent="0.2">
      <c r="I1986" s="100"/>
      <c r="J1986" s="100"/>
      <c r="R1986" s="100"/>
      <c r="S1986" s="100"/>
      <c r="T1986" s="100"/>
      <c r="U1986" s="100"/>
      <c r="V1986" s="100"/>
    </row>
    <row r="1987" spans="9:22" x14ac:dyDescent="0.2">
      <c r="I1987" s="100"/>
      <c r="J1987" s="100"/>
      <c r="R1987" s="100"/>
      <c r="S1987" s="100"/>
      <c r="T1987" s="100"/>
      <c r="U1987" s="100"/>
      <c r="V1987" s="100"/>
    </row>
    <row r="1988" spans="9:22" x14ac:dyDescent="0.2">
      <c r="I1988" s="105"/>
      <c r="J1988" s="105"/>
      <c r="R1988" s="105"/>
      <c r="S1988" s="105"/>
      <c r="T1988" s="105"/>
      <c r="U1988" s="105"/>
      <c r="V1988" s="105"/>
    </row>
    <row r="1989" spans="9:22" x14ac:dyDescent="0.2">
      <c r="I1989" s="100"/>
      <c r="J1989" s="105"/>
      <c r="R1989" s="105"/>
      <c r="S1989" s="105"/>
      <c r="T1989" s="105"/>
      <c r="U1989" s="105"/>
      <c r="V1989" s="105"/>
    </row>
    <row r="1990" spans="9:22" x14ac:dyDescent="0.2">
      <c r="I1990" s="100"/>
      <c r="J1990" s="100"/>
      <c r="R1990" s="100"/>
      <c r="S1990" s="100"/>
      <c r="T1990" s="100"/>
      <c r="U1990" s="100"/>
      <c r="V1990" s="100"/>
    </row>
    <row r="1991" spans="9:22" x14ac:dyDescent="0.2">
      <c r="I1991" s="100"/>
      <c r="J1991" s="100"/>
      <c r="R1991" s="100"/>
      <c r="S1991" s="100"/>
      <c r="T1991" s="100"/>
      <c r="U1991" s="100"/>
      <c r="V1991" s="100"/>
    </row>
    <row r="1992" spans="9:22" x14ac:dyDescent="0.2">
      <c r="I1992" s="105"/>
      <c r="J1992" s="100"/>
      <c r="R1992" s="100"/>
      <c r="S1992" s="100"/>
      <c r="T1992" s="100"/>
      <c r="U1992" s="100"/>
      <c r="V1992" s="100"/>
    </row>
    <row r="1993" spans="9:22" x14ac:dyDescent="0.2">
      <c r="I1993" s="100"/>
      <c r="J1993" s="100"/>
      <c r="R1993" s="100"/>
      <c r="S1993" s="100"/>
      <c r="T1993" s="100"/>
      <c r="U1993" s="100"/>
      <c r="V1993" s="100"/>
    </row>
    <row r="1994" spans="9:22" x14ac:dyDescent="0.2">
      <c r="I1994" s="100"/>
      <c r="J1994" s="100"/>
      <c r="R1994" s="100"/>
      <c r="S1994" s="100"/>
      <c r="T1994" s="100"/>
      <c r="U1994" s="100"/>
      <c r="V1994" s="100"/>
    </row>
    <row r="1995" spans="9:22" x14ac:dyDescent="0.2">
      <c r="I1995" s="100"/>
      <c r="J1995" s="100"/>
      <c r="R1995" s="100"/>
      <c r="S1995" s="100"/>
      <c r="T1995" s="100"/>
      <c r="U1995" s="100"/>
      <c r="V1995" s="100"/>
    </row>
    <row r="1996" spans="9:22" x14ac:dyDescent="0.2">
      <c r="I1996" s="100"/>
      <c r="J1996" s="100"/>
      <c r="R1996" s="100"/>
      <c r="S1996" s="100"/>
      <c r="T1996" s="100"/>
      <c r="U1996" s="100"/>
      <c r="V1996" s="100"/>
    </row>
    <row r="1997" spans="9:22" x14ac:dyDescent="0.2">
      <c r="I1997" s="100"/>
      <c r="J1997" s="100"/>
      <c r="R1997" s="100"/>
      <c r="S1997" s="100"/>
      <c r="T1997" s="100"/>
      <c r="U1997" s="100"/>
      <c r="V1997" s="100"/>
    </row>
    <row r="1998" spans="9:22" x14ac:dyDescent="0.2">
      <c r="I1998" s="100"/>
      <c r="J1998" s="100"/>
      <c r="R1998" s="100"/>
      <c r="S1998" s="100"/>
      <c r="T1998" s="100"/>
      <c r="U1998" s="100"/>
      <c r="V1998" s="100"/>
    </row>
    <row r="1999" spans="9:22" x14ac:dyDescent="0.2">
      <c r="I1999" s="100"/>
      <c r="J1999" s="100"/>
      <c r="R1999" s="100"/>
      <c r="S1999" s="100"/>
      <c r="T1999" s="100"/>
      <c r="U1999" s="100"/>
      <c r="V1999" s="100"/>
    </row>
    <row r="2000" spans="9:22" x14ac:dyDescent="0.2">
      <c r="I2000" s="105"/>
      <c r="J2000" s="100"/>
      <c r="R2000" s="100"/>
      <c r="S2000" s="100"/>
      <c r="T2000" s="100"/>
      <c r="U2000" s="100"/>
      <c r="V2000" s="100"/>
    </row>
    <row r="2001" spans="9:22" x14ac:dyDescent="0.2">
      <c r="I2001" s="100"/>
      <c r="J2001" s="100"/>
      <c r="R2001" s="100"/>
      <c r="S2001" s="100"/>
      <c r="T2001" s="100"/>
      <c r="U2001" s="100"/>
      <c r="V2001" s="100"/>
    </row>
    <row r="2002" spans="9:22" x14ac:dyDescent="0.2">
      <c r="I2002" s="100"/>
      <c r="J2002" s="100"/>
      <c r="R2002" s="100"/>
      <c r="S2002" s="100"/>
      <c r="T2002" s="100"/>
      <c r="U2002" s="100"/>
      <c r="V2002" s="100"/>
    </row>
    <row r="2003" spans="9:22" x14ac:dyDescent="0.2">
      <c r="I2003" s="100"/>
      <c r="J2003" s="100"/>
      <c r="R2003" s="100"/>
      <c r="S2003" s="100"/>
      <c r="T2003" s="100"/>
      <c r="U2003" s="100"/>
      <c r="V2003" s="100"/>
    </row>
    <row r="2004" spans="9:22" x14ac:dyDescent="0.2">
      <c r="I2004" s="100"/>
      <c r="J2004" s="100"/>
      <c r="R2004" s="100"/>
      <c r="S2004" s="100"/>
      <c r="T2004" s="100"/>
      <c r="U2004" s="100"/>
      <c r="V2004" s="100"/>
    </row>
    <row r="2005" spans="9:22" x14ac:dyDescent="0.2">
      <c r="I2005" s="105"/>
      <c r="J2005" s="100"/>
      <c r="R2005" s="100"/>
      <c r="S2005" s="100"/>
      <c r="T2005" s="100"/>
      <c r="U2005" s="100"/>
      <c r="V2005" s="100"/>
    </row>
    <row r="2006" spans="9:22" x14ac:dyDescent="0.2">
      <c r="I2006" s="100"/>
      <c r="J2006" s="100"/>
      <c r="R2006" s="100"/>
      <c r="S2006" s="100"/>
      <c r="T2006" s="100"/>
      <c r="U2006" s="100"/>
      <c r="V2006" s="100"/>
    </row>
    <row r="2007" spans="9:22" x14ac:dyDescent="0.2">
      <c r="I2007" s="100"/>
      <c r="J2007" s="100"/>
      <c r="R2007" s="100"/>
      <c r="S2007" s="100"/>
      <c r="T2007" s="100"/>
      <c r="U2007" s="100"/>
      <c r="V2007" s="100"/>
    </row>
    <row r="2008" spans="9:22" x14ac:dyDescent="0.2">
      <c r="I2008" s="100"/>
      <c r="J2008" s="100"/>
      <c r="R2008" s="100"/>
      <c r="S2008" s="100"/>
      <c r="T2008" s="100"/>
      <c r="U2008" s="100"/>
      <c r="V2008" s="100"/>
    </row>
    <row r="2009" spans="9:22" x14ac:dyDescent="0.2">
      <c r="I2009" s="105"/>
      <c r="J2009" s="100"/>
      <c r="R2009" s="100"/>
      <c r="S2009" s="100"/>
      <c r="T2009" s="100"/>
      <c r="U2009" s="100"/>
      <c r="V2009" s="100"/>
    </row>
    <row r="2010" spans="9:22" x14ac:dyDescent="0.2">
      <c r="I2010" s="105"/>
      <c r="J2010" s="100"/>
      <c r="R2010" s="100"/>
      <c r="S2010" s="100"/>
      <c r="T2010" s="100"/>
      <c r="U2010" s="100"/>
      <c r="V2010" s="100"/>
    </row>
    <row r="2011" spans="9:22" x14ac:dyDescent="0.2">
      <c r="I2011" s="100"/>
      <c r="J2011" s="100"/>
      <c r="R2011" s="100"/>
      <c r="S2011" s="100"/>
      <c r="T2011" s="100"/>
      <c r="U2011" s="100"/>
      <c r="V2011" s="100"/>
    </row>
    <row r="2012" spans="9:22" x14ac:dyDescent="0.2">
      <c r="I2012" s="100"/>
      <c r="J2012" s="100"/>
      <c r="R2012" s="100"/>
      <c r="S2012" s="100"/>
      <c r="T2012" s="100"/>
      <c r="U2012" s="100"/>
      <c r="V2012" s="100"/>
    </row>
    <row r="2013" spans="9:22" x14ac:dyDescent="0.2">
      <c r="I2013" s="100"/>
      <c r="J2013" s="100"/>
      <c r="R2013" s="100"/>
      <c r="S2013" s="100"/>
      <c r="T2013" s="100"/>
      <c r="U2013" s="100"/>
      <c r="V2013" s="100"/>
    </row>
    <row r="2014" spans="9:22" x14ac:dyDescent="0.2">
      <c r="I2014" s="100"/>
      <c r="J2014" s="100"/>
      <c r="R2014" s="100"/>
      <c r="S2014" s="100"/>
      <c r="T2014" s="100"/>
      <c r="U2014" s="100"/>
      <c r="V2014" s="100"/>
    </row>
    <row r="2015" spans="9:22" x14ac:dyDescent="0.2">
      <c r="I2015" s="100"/>
      <c r="J2015" s="100"/>
      <c r="R2015" s="100"/>
      <c r="S2015" s="100"/>
      <c r="T2015" s="100"/>
      <c r="U2015" s="100"/>
      <c r="V2015" s="100"/>
    </row>
    <row r="2016" spans="9:22" x14ac:dyDescent="0.2">
      <c r="I2016" s="100"/>
      <c r="J2016" s="105"/>
      <c r="R2016" s="105"/>
      <c r="S2016" s="105"/>
      <c r="T2016" s="105"/>
      <c r="U2016" s="105"/>
      <c r="V2016" s="105"/>
    </row>
    <row r="2017" spans="9:22" x14ac:dyDescent="0.2">
      <c r="I2017" s="100"/>
      <c r="J2017" s="100"/>
      <c r="R2017" s="100"/>
      <c r="S2017" s="100"/>
      <c r="T2017" s="100"/>
      <c r="U2017" s="100"/>
      <c r="V2017" s="100"/>
    </row>
    <row r="2018" spans="9:22" x14ac:dyDescent="0.2">
      <c r="I2018" s="100"/>
      <c r="J2018" s="100"/>
      <c r="R2018" s="100"/>
      <c r="S2018" s="100"/>
      <c r="T2018" s="100"/>
      <c r="U2018" s="100"/>
      <c r="V2018" s="100"/>
    </row>
    <row r="2019" spans="9:22" x14ac:dyDescent="0.2">
      <c r="I2019" s="100"/>
      <c r="J2019" s="100"/>
      <c r="R2019" s="100"/>
      <c r="S2019" s="100"/>
      <c r="T2019" s="100"/>
      <c r="U2019" s="100"/>
      <c r="V2019" s="100"/>
    </row>
    <row r="2020" spans="9:22" x14ac:dyDescent="0.2">
      <c r="I2020" s="100"/>
      <c r="J2020" s="100"/>
      <c r="R2020" s="100"/>
      <c r="S2020" s="100"/>
      <c r="T2020" s="100"/>
      <c r="U2020" s="100"/>
      <c r="V2020" s="100"/>
    </row>
    <row r="2021" spans="9:22" x14ac:dyDescent="0.2">
      <c r="I2021" s="100"/>
      <c r="J2021" s="100"/>
      <c r="R2021" s="100"/>
      <c r="S2021" s="100"/>
      <c r="T2021" s="100"/>
      <c r="U2021" s="100"/>
      <c r="V2021" s="100"/>
    </row>
    <row r="2022" spans="9:22" x14ac:dyDescent="0.2">
      <c r="I2022" s="100"/>
      <c r="J2022" s="100"/>
      <c r="R2022" s="100"/>
      <c r="S2022" s="100"/>
      <c r="T2022" s="100"/>
      <c r="U2022" s="100"/>
      <c r="V2022" s="100"/>
    </row>
    <row r="2023" spans="9:22" x14ac:dyDescent="0.2">
      <c r="I2023" s="100"/>
      <c r="J2023" s="105"/>
      <c r="R2023" s="105"/>
      <c r="S2023" s="105"/>
      <c r="T2023" s="105"/>
      <c r="U2023" s="105"/>
      <c r="V2023" s="105"/>
    </row>
    <row r="2024" spans="9:22" x14ac:dyDescent="0.2">
      <c r="I2024" s="100"/>
      <c r="J2024" s="100"/>
      <c r="R2024" s="100"/>
      <c r="S2024" s="100"/>
      <c r="T2024" s="100"/>
      <c r="U2024" s="100"/>
      <c r="V2024" s="100"/>
    </row>
    <row r="2025" spans="9:22" x14ac:dyDescent="0.2">
      <c r="I2025" s="100"/>
      <c r="J2025" s="100"/>
      <c r="R2025" s="100"/>
      <c r="S2025" s="100"/>
      <c r="T2025" s="100"/>
      <c r="U2025" s="100"/>
      <c r="V2025" s="100"/>
    </row>
    <row r="2026" spans="9:22" x14ac:dyDescent="0.2">
      <c r="I2026" s="100"/>
      <c r="J2026" s="100"/>
      <c r="R2026" s="100"/>
      <c r="S2026" s="100"/>
      <c r="T2026" s="100"/>
      <c r="U2026" s="100"/>
      <c r="V2026" s="100"/>
    </row>
    <row r="2027" spans="9:22" x14ac:dyDescent="0.2">
      <c r="I2027" s="100"/>
      <c r="J2027" s="105"/>
      <c r="R2027" s="105"/>
      <c r="S2027" s="105"/>
      <c r="T2027" s="105"/>
      <c r="U2027" s="105"/>
      <c r="V2027" s="105"/>
    </row>
    <row r="2028" spans="9:22" x14ac:dyDescent="0.2">
      <c r="I2028" s="100"/>
      <c r="J2028" s="100"/>
      <c r="R2028" s="100"/>
      <c r="S2028" s="100"/>
      <c r="T2028" s="100"/>
      <c r="U2028" s="100"/>
      <c r="V2028" s="100"/>
    </row>
    <row r="2029" spans="9:22" x14ac:dyDescent="0.2">
      <c r="I2029" s="100"/>
      <c r="J2029" s="100"/>
      <c r="R2029" s="100"/>
      <c r="S2029" s="100"/>
      <c r="T2029" s="100"/>
      <c r="U2029" s="100"/>
      <c r="V2029" s="100"/>
    </row>
    <row r="2030" spans="9:22" x14ac:dyDescent="0.2">
      <c r="I2030" s="100"/>
      <c r="J2030" s="100"/>
      <c r="R2030" s="100"/>
      <c r="S2030" s="100"/>
      <c r="T2030" s="100"/>
      <c r="U2030" s="100"/>
      <c r="V2030" s="100"/>
    </row>
    <row r="2031" spans="9:22" x14ac:dyDescent="0.2">
      <c r="I2031" s="100"/>
      <c r="J2031" s="100"/>
      <c r="R2031" s="100"/>
      <c r="S2031" s="100"/>
      <c r="T2031" s="100"/>
      <c r="U2031" s="100"/>
      <c r="V2031" s="100"/>
    </row>
    <row r="2032" spans="9:22" x14ac:dyDescent="0.2">
      <c r="I2032" s="100"/>
      <c r="J2032" s="100"/>
      <c r="R2032" s="100"/>
      <c r="S2032" s="100"/>
      <c r="T2032" s="100"/>
      <c r="U2032" s="100"/>
      <c r="V2032" s="100"/>
    </row>
    <row r="2033" spans="9:22" x14ac:dyDescent="0.2">
      <c r="I2033" s="105"/>
      <c r="J2033" s="100"/>
      <c r="R2033" s="100"/>
      <c r="S2033" s="100"/>
      <c r="T2033" s="100"/>
      <c r="U2033" s="100"/>
      <c r="V2033" s="100"/>
    </row>
    <row r="2034" spans="9:22" x14ac:dyDescent="0.2">
      <c r="I2034" s="100"/>
      <c r="J2034" s="100"/>
      <c r="R2034" s="100"/>
      <c r="S2034" s="100"/>
      <c r="T2034" s="100"/>
      <c r="U2034" s="100"/>
      <c r="V2034" s="100"/>
    </row>
    <row r="2035" spans="9:22" x14ac:dyDescent="0.2">
      <c r="I2035" s="100"/>
      <c r="J2035" s="105"/>
      <c r="R2035" s="105"/>
      <c r="S2035" s="105"/>
      <c r="T2035" s="105"/>
      <c r="U2035" s="105"/>
      <c r="V2035" s="105"/>
    </row>
    <row r="2036" spans="9:22" x14ac:dyDescent="0.2">
      <c r="I2036" s="100"/>
      <c r="J2036" s="100"/>
      <c r="R2036" s="100"/>
      <c r="S2036" s="100"/>
      <c r="T2036" s="100"/>
      <c r="U2036" s="100"/>
      <c r="V2036" s="100"/>
    </row>
    <row r="2037" spans="9:22" x14ac:dyDescent="0.2">
      <c r="I2037" s="100"/>
      <c r="J2037" s="100"/>
      <c r="R2037" s="100"/>
      <c r="S2037" s="100"/>
      <c r="T2037" s="100"/>
      <c r="U2037" s="100"/>
      <c r="V2037" s="100"/>
    </row>
    <row r="2038" spans="9:22" x14ac:dyDescent="0.2">
      <c r="I2038" s="100"/>
      <c r="J2038" s="100"/>
      <c r="R2038" s="100"/>
      <c r="S2038" s="100"/>
      <c r="T2038" s="100"/>
      <c r="U2038" s="100"/>
      <c r="V2038" s="100"/>
    </row>
    <row r="2039" spans="9:22" x14ac:dyDescent="0.2">
      <c r="I2039" s="105"/>
      <c r="J2039" s="100"/>
      <c r="R2039" s="100"/>
      <c r="S2039" s="100"/>
      <c r="T2039" s="100"/>
      <c r="U2039" s="100"/>
      <c r="V2039" s="100"/>
    </row>
    <row r="2040" spans="9:22" x14ac:dyDescent="0.2">
      <c r="I2040" s="100"/>
      <c r="J2040" s="105"/>
      <c r="R2040" s="105"/>
      <c r="S2040" s="105"/>
      <c r="T2040" s="105"/>
      <c r="U2040" s="105"/>
      <c r="V2040" s="105"/>
    </row>
    <row r="2041" spans="9:22" x14ac:dyDescent="0.2">
      <c r="I2041" s="100"/>
      <c r="J2041" s="100"/>
      <c r="R2041" s="100"/>
      <c r="S2041" s="100"/>
      <c r="T2041" s="100"/>
      <c r="U2041" s="100"/>
      <c r="V2041" s="100"/>
    </row>
    <row r="2042" spans="9:22" x14ac:dyDescent="0.2">
      <c r="I2042" s="105"/>
      <c r="J2042" s="100"/>
      <c r="R2042" s="100"/>
      <c r="S2042" s="100"/>
      <c r="T2042" s="100"/>
      <c r="U2042" s="100"/>
      <c r="V2042" s="100"/>
    </row>
    <row r="2043" spans="9:22" x14ac:dyDescent="0.2">
      <c r="I2043" s="100"/>
      <c r="J2043" s="100"/>
      <c r="R2043" s="100"/>
      <c r="S2043" s="100"/>
      <c r="T2043" s="100"/>
      <c r="U2043" s="100"/>
      <c r="V2043" s="100"/>
    </row>
    <row r="2044" spans="9:22" x14ac:dyDescent="0.2">
      <c r="I2044" s="100"/>
      <c r="J2044" s="105"/>
      <c r="R2044" s="105"/>
      <c r="S2044" s="105"/>
      <c r="T2044" s="105"/>
      <c r="U2044" s="105"/>
      <c r="V2044" s="105"/>
    </row>
    <row r="2045" spans="9:22" x14ac:dyDescent="0.2">
      <c r="I2045" s="100"/>
      <c r="J2045" s="105"/>
      <c r="R2045" s="105"/>
      <c r="S2045" s="105"/>
      <c r="T2045" s="105"/>
      <c r="U2045" s="105"/>
      <c r="V2045" s="105"/>
    </row>
    <row r="2046" spans="9:22" x14ac:dyDescent="0.2">
      <c r="I2046" s="100"/>
      <c r="J2046" s="100"/>
      <c r="R2046" s="100"/>
      <c r="S2046" s="100"/>
      <c r="T2046" s="100"/>
      <c r="U2046" s="100"/>
      <c r="V2046" s="100"/>
    </row>
    <row r="2047" spans="9:22" x14ac:dyDescent="0.2">
      <c r="I2047" s="100"/>
      <c r="J2047" s="100"/>
      <c r="R2047" s="100"/>
      <c r="S2047" s="100"/>
      <c r="T2047" s="100"/>
      <c r="U2047" s="100"/>
      <c r="V2047" s="100"/>
    </row>
    <row r="2048" spans="9:22" x14ac:dyDescent="0.2">
      <c r="I2048" s="105"/>
      <c r="J2048" s="100"/>
      <c r="R2048" s="100"/>
      <c r="S2048" s="100"/>
      <c r="T2048" s="100"/>
      <c r="U2048" s="100"/>
      <c r="V2048" s="100"/>
    </row>
    <row r="2049" spans="9:22" x14ac:dyDescent="0.2">
      <c r="I2049" s="100"/>
      <c r="J2049" s="100"/>
      <c r="R2049" s="100"/>
      <c r="S2049" s="100"/>
      <c r="T2049" s="100"/>
      <c r="U2049" s="100"/>
      <c r="V2049" s="100"/>
    </row>
    <row r="2050" spans="9:22" x14ac:dyDescent="0.2">
      <c r="I2050" s="100"/>
      <c r="J2050" s="100"/>
      <c r="R2050" s="100"/>
      <c r="S2050" s="100"/>
      <c r="T2050" s="100"/>
      <c r="U2050" s="100"/>
      <c r="V2050" s="100"/>
    </row>
    <row r="2051" spans="9:22" x14ac:dyDescent="0.2">
      <c r="I2051" s="100"/>
      <c r="J2051" s="100"/>
      <c r="R2051" s="100"/>
      <c r="S2051" s="100"/>
      <c r="T2051" s="100"/>
      <c r="U2051" s="100"/>
      <c r="V2051" s="100"/>
    </row>
    <row r="2052" spans="9:22" x14ac:dyDescent="0.2">
      <c r="I2052" s="100"/>
      <c r="J2052" s="100"/>
      <c r="R2052" s="100"/>
      <c r="S2052" s="100"/>
      <c r="T2052" s="100"/>
      <c r="U2052" s="100"/>
      <c r="V2052" s="100"/>
    </row>
    <row r="2053" spans="9:22" x14ac:dyDescent="0.2">
      <c r="I2053" s="100"/>
      <c r="J2053" s="100"/>
      <c r="R2053" s="100"/>
      <c r="S2053" s="100"/>
      <c r="T2053" s="100"/>
      <c r="U2053" s="100"/>
      <c r="V2053" s="100"/>
    </row>
    <row r="2054" spans="9:22" x14ac:dyDescent="0.2">
      <c r="I2054" s="105"/>
      <c r="J2054" s="100"/>
      <c r="R2054" s="100"/>
      <c r="S2054" s="100"/>
      <c r="T2054" s="100"/>
      <c r="U2054" s="100"/>
      <c r="V2054" s="100"/>
    </row>
    <row r="2055" spans="9:22" x14ac:dyDescent="0.2">
      <c r="I2055" s="100"/>
      <c r="J2055" s="100"/>
      <c r="R2055" s="100"/>
      <c r="S2055" s="100"/>
      <c r="T2055" s="100"/>
      <c r="U2055" s="100"/>
      <c r="V2055" s="100"/>
    </row>
    <row r="2056" spans="9:22" x14ac:dyDescent="0.2">
      <c r="I2056" s="100"/>
      <c r="J2056" s="100"/>
      <c r="R2056" s="100"/>
      <c r="S2056" s="100"/>
      <c r="T2056" s="100"/>
      <c r="U2056" s="100"/>
      <c r="V2056" s="100"/>
    </row>
    <row r="2057" spans="9:22" x14ac:dyDescent="0.2">
      <c r="I2057" s="100"/>
      <c r="J2057" s="100"/>
      <c r="R2057" s="100"/>
      <c r="S2057" s="100"/>
      <c r="T2057" s="100"/>
      <c r="U2057" s="100"/>
      <c r="V2057" s="100"/>
    </row>
    <row r="2058" spans="9:22" x14ac:dyDescent="0.2">
      <c r="I2058" s="105"/>
      <c r="J2058" s="100"/>
      <c r="R2058" s="100"/>
      <c r="S2058" s="100"/>
      <c r="T2058" s="100"/>
      <c r="U2058" s="100"/>
      <c r="V2058" s="100"/>
    </row>
    <row r="2059" spans="9:22" x14ac:dyDescent="0.2">
      <c r="I2059" s="105"/>
      <c r="J2059" s="100"/>
      <c r="R2059" s="100"/>
      <c r="S2059" s="100"/>
      <c r="T2059" s="100"/>
      <c r="U2059" s="100"/>
      <c r="V2059" s="100"/>
    </row>
    <row r="2060" spans="9:22" x14ac:dyDescent="0.2">
      <c r="I2060" s="100"/>
      <c r="J2060" s="100"/>
      <c r="R2060" s="100"/>
      <c r="S2060" s="100"/>
      <c r="T2060" s="100"/>
      <c r="U2060" s="100"/>
      <c r="V2060" s="100"/>
    </row>
    <row r="2061" spans="9:22" x14ac:dyDescent="0.2">
      <c r="I2061" s="100"/>
      <c r="J2061" s="100"/>
      <c r="R2061" s="100"/>
      <c r="S2061" s="100"/>
      <c r="T2061" s="100"/>
      <c r="U2061" s="100"/>
      <c r="V2061" s="100"/>
    </row>
    <row r="2062" spans="9:22" x14ac:dyDescent="0.2">
      <c r="I2062" s="100"/>
      <c r="J2062" s="100"/>
      <c r="R2062" s="100"/>
      <c r="S2062" s="100"/>
      <c r="T2062" s="100"/>
      <c r="U2062" s="100"/>
      <c r="V2062" s="100"/>
    </row>
    <row r="2063" spans="9:22" x14ac:dyDescent="0.2">
      <c r="I2063" s="100"/>
      <c r="J2063" s="100"/>
      <c r="R2063" s="100"/>
      <c r="S2063" s="100"/>
      <c r="T2063" s="100"/>
      <c r="U2063" s="100"/>
      <c r="V2063" s="100"/>
    </row>
    <row r="2064" spans="9:22" x14ac:dyDescent="0.2">
      <c r="I2064" s="100"/>
      <c r="J2064" s="100"/>
      <c r="R2064" s="100"/>
      <c r="S2064" s="100"/>
      <c r="T2064" s="100"/>
      <c r="U2064" s="100"/>
      <c r="V2064" s="100"/>
    </row>
    <row r="2065" spans="9:22" x14ac:dyDescent="0.2">
      <c r="I2065" s="100"/>
      <c r="J2065" s="100"/>
      <c r="R2065" s="100"/>
      <c r="S2065" s="100"/>
      <c r="T2065" s="100"/>
      <c r="U2065" s="100"/>
      <c r="V2065" s="100"/>
    </row>
    <row r="2066" spans="9:22" x14ac:dyDescent="0.2">
      <c r="I2066" s="100"/>
      <c r="J2066" s="100"/>
      <c r="R2066" s="100"/>
      <c r="S2066" s="100"/>
      <c r="T2066" s="100"/>
      <c r="U2066" s="100"/>
      <c r="V2066" s="100"/>
    </row>
    <row r="2067" spans="9:22" x14ac:dyDescent="0.2">
      <c r="I2067" s="100"/>
      <c r="J2067" s="100"/>
      <c r="R2067" s="100"/>
      <c r="S2067" s="100"/>
      <c r="T2067" s="100"/>
      <c r="U2067" s="100"/>
      <c r="V2067" s="100"/>
    </row>
    <row r="2068" spans="9:22" x14ac:dyDescent="0.2">
      <c r="I2068" s="100"/>
      <c r="J2068" s="105"/>
      <c r="R2068" s="105"/>
      <c r="S2068" s="105"/>
      <c r="T2068" s="105"/>
      <c r="U2068" s="105"/>
      <c r="V2068" s="105"/>
    </row>
    <row r="2069" spans="9:22" x14ac:dyDescent="0.2">
      <c r="I2069" s="100"/>
      <c r="J2069" s="100"/>
      <c r="R2069" s="100"/>
      <c r="S2069" s="100"/>
      <c r="T2069" s="100"/>
      <c r="U2069" s="100"/>
      <c r="V2069" s="100"/>
    </row>
    <row r="2070" spans="9:22" x14ac:dyDescent="0.2">
      <c r="I2070" s="100"/>
      <c r="J2070" s="100"/>
      <c r="R2070" s="100"/>
      <c r="S2070" s="100"/>
      <c r="T2070" s="100"/>
      <c r="U2070" s="100"/>
      <c r="V2070" s="100"/>
    </row>
    <row r="2071" spans="9:22" x14ac:dyDescent="0.2">
      <c r="I2071" s="100"/>
      <c r="J2071" s="100"/>
      <c r="R2071" s="100"/>
      <c r="S2071" s="100"/>
      <c r="T2071" s="100"/>
      <c r="U2071" s="100"/>
      <c r="V2071" s="100"/>
    </row>
    <row r="2072" spans="9:22" x14ac:dyDescent="0.2">
      <c r="I2072" s="100"/>
      <c r="J2072" s="100"/>
      <c r="R2072" s="100"/>
      <c r="S2072" s="100"/>
      <c r="T2072" s="100"/>
      <c r="U2072" s="100"/>
      <c r="V2072" s="100"/>
    </row>
    <row r="2073" spans="9:22" x14ac:dyDescent="0.2">
      <c r="I2073" s="100"/>
      <c r="J2073" s="100"/>
      <c r="R2073" s="100"/>
      <c r="S2073" s="100"/>
      <c r="T2073" s="100"/>
      <c r="U2073" s="100"/>
      <c r="V2073" s="100"/>
    </row>
    <row r="2074" spans="9:22" x14ac:dyDescent="0.2">
      <c r="I2074" s="100"/>
      <c r="J2074" s="105"/>
      <c r="R2074" s="105"/>
      <c r="S2074" s="105"/>
      <c r="T2074" s="105"/>
      <c r="U2074" s="105"/>
      <c r="V2074" s="105"/>
    </row>
    <row r="2075" spans="9:22" x14ac:dyDescent="0.2">
      <c r="I2075" s="100"/>
      <c r="J2075" s="100"/>
      <c r="R2075" s="100"/>
      <c r="S2075" s="100"/>
      <c r="T2075" s="100"/>
      <c r="U2075" s="100"/>
      <c r="V2075" s="100"/>
    </row>
    <row r="2076" spans="9:22" x14ac:dyDescent="0.2">
      <c r="I2076" s="100"/>
      <c r="J2076" s="100"/>
      <c r="R2076" s="100"/>
      <c r="S2076" s="100"/>
      <c r="T2076" s="100"/>
      <c r="U2076" s="100"/>
      <c r="V2076" s="100"/>
    </row>
    <row r="2077" spans="9:22" x14ac:dyDescent="0.2">
      <c r="I2077" s="100"/>
      <c r="J2077" s="105"/>
      <c r="R2077" s="105"/>
      <c r="S2077" s="105"/>
      <c r="T2077" s="105"/>
      <c r="U2077" s="105"/>
      <c r="V2077" s="105"/>
    </row>
    <row r="2078" spans="9:22" x14ac:dyDescent="0.2">
      <c r="I2078" s="100"/>
      <c r="J2078" s="100"/>
      <c r="R2078" s="100"/>
      <c r="S2078" s="100"/>
      <c r="T2078" s="100"/>
      <c r="U2078" s="100"/>
      <c r="V2078" s="100"/>
    </row>
    <row r="2079" spans="9:22" x14ac:dyDescent="0.2">
      <c r="I2079" s="100"/>
      <c r="J2079" s="100"/>
      <c r="R2079" s="100"/>
      <c r="S2079" s="100"/>
      <c r="T2079" s="100"/>
      <c r="U2079" s="100"/>
      <c r="V2079" s="100"/>
    </row>
    <row r="2080" spans="9:22" x14ac:dyDescent="0.2">
      <c r="I2080" s="105"/>
      <c r="J2080" s="100"/>
      <c r="R2080" s="100"/>
      <c r="S2080" s="100"/>
      <c r="T2080" s="100"/>
      <c r="U2080" s="100"/>
      <c r="V2080" s="100"/>
    </row>
    <row r="2081" spans="9:22" x14ac:dyDescent="0.2">
      <c r="I2081" s="100"/>
      <c r="J2081" s="100"/>
      <c r="R2081" s="100"/>
      <c r="S2081" s="100"/>
      <c r="T2081" s="100"/>
      <c r="U2081" s="100"/>
      <c r="V2081" s="100"/>
    </row>
    <row r="2082" spans="9:22" x14ac:dyDescent="0.2">
      <c r="I2082" s="100"/>
      <c r="J2082" s="100"/>
      <c r="R2082" s="100"/>
      <c r="S2082" s="100"/>
      <c r="T2082" s="100"/>
      <c r="U2082" s="100"/>
      <c r="V2082" s="100"/>
    </row>
    <row r="2083" spans="9:22" x14ac:dyDescent="0.2">
      <c r="I2083" s="100"/>
      <c r="J2083" s="105"/>
      <c r="R2083" s="105"/>
      <c r="S2083" s="105"/>
      <c r="T2083" s="105"/>
      <c r="U2083" s="105"/>
      <c r="V2083" s="105"/>
    </row>
    <row r="2084" spans="9:22" x14ac:dyDescent="0.2">
      <c r="I2084" s="100"/>
      <c r="J2084" s="100"/>
      <c r="R2084" s="100"/>
      <c r="S2084" s="100"/>
      <c r="T2084" s="100"/>
      <c r="U2084" s="100"/>
      <c r="V2084" s="100"/>
    </row>
    <row r="2085" spans="9:22" x14ac:dyDescent="0.2">
      <c r="I2085" s="105"/>
      <c r="J2085" s="100"/>
      <c r="R2085" s="100"/>
      <c r="S2085" s="100"/>
      <c r="T2085" s="100"/>
      <c r="U2085" s="100"/>
      <c r="V2085" s="100"/>
    </row>
    <row r="2086" spans="9:22" x14ac:dyDescent="0.2">
      <c r="I2086" s="100"/>
      <c r="J2086" s="100"/>
      <c r="R2086" s="100"/>
      <c r="S2086" s="100"/>
      <c r="T2086" s="100"/>
      <c r="U2086" s="100"/>
      <c r="V2086" s="100"/>
    </row>
    <row r="2087" spans="9:22" x14ac:dyDescent="0.2">
      <c r="I2087" s="100"/>
      <c r="J2087" s="100"/>
      <c r="R2087" s="100"/>
      <c r="S2087" s="100"/>
      <c r="T2087" s="100"/>
      <c r="U2087" s="100"/>
      <c r="V2087" s="100"/>
    </row>
    <row r="2088" spans="9:22" x14ac:dyDescent="0.2">
      <c r="I2088" s="100"/>
      <c r="J2088" s="100"/>
      <c r="R2088" s="100"/>
      <c r="S2088" s="100"/>
      <c r="T2088" s="100"/>
      <c r="U2088" s="100"/>
      <c r="V2088" s="100"/>
    </row>
    <row r="2089" spans="9:22" x14ac:dyDescent="0.2">
      <c r="I2089" s="100"/>
      <c r="J2089" s="105"/>
      <c r="R2089" s="105"/>
      <c r="S2089" s="105"/>
      <c r="T2089" s="105"/>
      <c r="U2089" s="105"/>
      <c r="V2089" s="105"/>
    </row>
    <row r="2090" spans="9:22" x14ac:dyDescent="0.2">
      <c r="I2090" s="100"/>
      <c r="J2090" s="100"/>
      <c r="R2090" s="100"/>
      <c r="S2090" s="100"/>
      <c r="T2090" s="100"/>
      <c r="U2090" s="100"/>
      <c r="V2090" s="100"/>
    </row>
    <row r="2091" spans="9:22" x14ac:dyDescent="0.2">
      <c r="I2091" s="100"/>
      <c r="J2091" s="100"/>
      <c r="R2091" s="100"/>
      <c r="S2091" s="100"/>
      <c r="T2091" s="100"/>
      <c r="U2091" s="100"/>
      <c r="V2091" s="100"/>
    </row>
    <row r="2092" spans="9:22" x14ac:dyDescent="0.2">
      <c r="I2092" s="105"/>
      <c r="J2092" s="100"/>
      <c r="R2092" s="100"/>
      <c r="S2092" s="100"/>
      <c r="T2092" s="100"/>
      <c r="U2092" s="100"/>
      <c r="V2092" s="100"/>
    </row>
    <row r="2093" spans="9:22" x14ac:dyDescent="0.2">
      <c r="I2093" s="105"/>
      <c r="J2093" s="105"/>
      <c r="R2093" s="105"/>
      <c r="S2093" s="105"/>
      <c r="T2093" s="105"/>
      <c r="U2093" s="105"/>
      <c r="V2093" s="105"/>
    </row>
    <row r="2094" spans="9:22" x14ac:dyDescent="0.2">
      <c r="I2094" s="100"/>
      <c r="J2094" s="105"/>
      <c r="R2094" s="105"/>
      <c r="S2094" s="105"/>
      <c r="T2094" s="105"/>
      <c r="U2094" s="105"/>
      <c r="V2094" s="105"/>
    </row>
    <row r="2095" spans="9:22" x14ac:dyDescent="0.2">
      <c r="I2095" s="100"/>
      <c r="J2095" s="100"/>
      <c r="R2095" s="100"/>
      <c r="S2095" s="100"/>
      <c r="T2095" s="100"/>
      <c r="U2095" s="100"/>
      <c r="V2095" s="100"/>
    </row>
    <row r="2096" spans="9:22" x14ac:dyDescent="0.2">
      <c r="I2096" s="100"/>
      <c r="J2096" s="100"/>
      <c r="R2096" s="100"/>
      <c r="S2096" s="100"/>
      <c r="T2096" s="100"/>
      <c r="U2096" s="100"/>
      <c r="V2096" s="100"/>
    </row>
    <row r="2097" spans="9:22" x14ac:dyDescent="0.2">
      <c r="I2097" s="100"/>
      <c r="J2097" s="100"/>
      <c r="R2097" s="100"/>
      <c r="S2097" s="100"/>
      <c r="T2097" s="100"/>
      <c r="U2097" s="100"/>
      <c r="V2097" s="100"/>
    </row>
    <row r="2098" spans="9:22" x14ac:dyDescent="0.2">
      <c r="I2098" s="100"/>
      <c r="J2098" s="100"/>
      <c r="R2098" s="100"/>
      <c r="S2098" s="100"/>
      <c r="T2098" s="100"/>
      <c r="U2098" s="100"/>
      <c r="V2098" s="100"/>
    </row>
    <row r="2099" spans="9:22" x14ac:dyDescent="0.2">
      <c r="I2099" s="100"/>
      <c r="J2099" s="100"/>
      <c r="R2099" s="100"/>
      <c r="S2099" s="100"/>
      <c r="T2099" s="100"/>
      <c r="U2099" s="100"/>
      <c r="V2099" s="100"/>
    </row>
    <row r="2100" spans="9:22" x14ac:dyDescent="0.2">
      <c r="I2100" s="100"/>
      <c r="J2100" s="100"/>
      <c r="R2100" s="100"/>
      <c r="S2100" s="100"/>
      <c r="T2100" s="100"/>
      <c r="U2100" s="100"/>
      <c r="V2100" s="100"/>
    </row>
    <row r="2101" spans="9:22" x14ac:dyDescent="0.2">
      <c r="I2101" s="100"/>
      <c r="J2101" s="100"/>
      <c r="R2101" s="100"/>
      <c r="S2101" s="100"/>
      <c r="T2101" s="100"/>
      <c r="U2101" s="100"/>
      <c r="V2101" s="100"/>
    </row>
    <row r="2102" spans="9:22" x14ac:dyDescent="0.2">
      <c r="I2102" s="100"/>
      <c r="J2102" s="100"/>
      <c r="R2102" s="100"/>
      <c r="S2102" s="100"/>
      <c r="T2102" s="100"/>
      <c r="U2102" s="100"/>
      <c r="V2102" s="100"/>
    </row>
    <row r="2103" spans="9:22" x14ac:dyDescent="0.2">
      <c r="I2103" s="100"/>
      <c r="J2103" s="100"/>
      <c r="R2103" s="100"/>
      <c r="S2103" s="100"/>
      <c r="T2103" s="100"/>
      <c r="U2103" s="100"/>
      <c r="V2103" s="100"/>
    </row>
    <row r="2104" spans="9:22" x14ac:dyDescent="0.2">
      <c r="I2104" s="100"/>
      <c r="J2104" s="100"/>
      <c r="R2104" s="100"/>
      <c r="S2104" s="100"/>
      <c r="T2104" s="100"/>
      <c r="U2104" s="100"/>
      <c r="V2104" s="100"/>
    </row>
    <row r="2105" spans="9:22" x14ac:dyDescent="0.2">
      <c r="I2105" s="100"/>
      <c r="J2105" s="100"/>
      <c r="R2105" s="100"/>
      <c r="S2105" s="100"/>
      <c r="T2105" s="100"/>
      <c r="U2105" s="100"/>
      <c r="V2105" s="100"/>
    </row>
    <row r="2106" spans="9:22" x14ac:dyDescent="0.2">
      <c r="I2106" s="100"/>
      <c r="J2106" s="100"/>
      <c r="R2106" s="100"/>
      <c r="S2106" s="100"/>
      <c r="T2106" s="100"/>
      <c r="U2106" s="100"/>
      <c r="V2106" s="100"/>
    </row>
    <row r="2107" spans="9:22" x14ac:dyDescent="0.2">
      <c r="I2107" s="100"/>
      <c r="J2107" s="100"/>
      <c r="R2107" s="100"/>
      <c r="S2107" s="100"/>
      <c r="T2107" s="100"/>
      <c r="U2107" s="100"/>
      <c r="V2107" s="100"/>
    </row>
    <row r="2108" spans="9:22" x14ac:dyDescent="0.2">
      <c r="I2108" s="100"/>
      <c r="J2108" s="100"/>
      <c r="R2108" s="100"/>
      <c r="S2108" s="100"/>
      <c r="T2108" s="100"/>
      <c r="U2108" s="100"/>
      <c r="V2108" s="100"/>
    </row>
    <row r="2109" spans="9:22" x14ac:dyDescent="0.2">
      <c r="I2109" s="100"/>
      <c r="J2109" s="100"/>
      <c r="R2109" s="100"/>
      <c r="S2109" s="100"/>
      <c r="T2109" s="100"/>
      <c r="U2109" s="100"/>
      <c r="V2109" s="100"/>
    </row>
    <row r="2110" spans="9:22" x14ac:dyDescent="0.2">
      <c r="I2110" s="100"/>
      <c r="J2110" s="100"/>
      <c r="R2110" s="100"/>
      <c r="S2110" s="100"/>
      <c r="T2110" s="100"/>
      <c r="U2110" s="100"/>
      <c r="V2110" s="100"/>
    </row>
    <row r="2111" spans="9:22" x14ac:dyDescent="0.2">
      <c r="I2111" s="100"/>
      <c r="J2111" s="100"/>
      <c r="R2111" s="100"/>
      <c r="S2111" s="100"/>
      <c r="T2111" s="100"/>
      <c r="U2111" s="100"/>
      <c r="V2111" s="100"/>
    </row>
    <row r="2112" spans="9:22" x14ac:dyDescent="0.2">
      <c r="I2112" s="100"/>
      <c r="J2112" s="100"/>
      <c r="R2112" s="100"/>
      <c r="S2112" s="100"/>
      <c r="T2112" s="100"/>
      <c r="U2112" s="100"/>
      <c r="V2112" s="100"/>
    </row>
    <row r="2113" spans="9:22" x14ac:dyDescent="0.2">
      <c r="I2113" s="105"/>
      <c r="J2113" s="100"/>
      <c r="R2113" s="100"/>
      <c r="S2113" s="100"/>
      <c r="T2113" s="100"/>
      <c r="U2113" s="100"/>
      <c r="V2113" s="100"/>
    </row>
    <row r="2114" spans="9:22" x14ac:dyDescent="0.2">
      <c r="I2114" s="100"/>
      <c r="J2114" s="100"/>
      <c r="R2114" s="100"/>
      <c r="S2114" s="100"/>
      <c r="T2114" s="100"/>
      <c r="U2114" s="100"/>
      <c r="V2114" s="100"/>
    </row>
    <row r="2115" spans="9:22" x14ac:dyDescent="0.2">
      <c r="I2115" s="100"/>
      <c r="J2115" s="105"/>
      <c r="R2115" s="105"/>
      <c r="S2115" s="105"/>
      <c r="T2115" s="105"/>
      <c r="U2115" s="105"/>
      <c r="V2115" s="105"/>
    </row>
    <row r="2116" spans="9:22" x14ac:dyDescent="0.2">
      <c r="I2116" s="100"/>
      <c r="J2116" s="100"/>
      <c r="R2116" s="100"/>
      <c r="S2116" s="100"/>
      <c r="T2116" s="100"/>
      <c r="U2116" s="100"/>
      <c r="V2116" s="100"/>
    </row>
    <row r="2117" spans="9:22" x14ac:dyDescent="0.2">
      <c r="I2117" s="100"/>
      <c r="J2117" s="100"/>
      <c r="R2117" s="100"/>
      <c r="S2117" s="100"/>
      <c r="T2117" s="100"/>
      <c r="U2117" s="100"/>
      <c r="V2117" s="100"/>
    </row>
    <row r="2118" spans="9:22" x14ac:dyDescent="0.2">
      <c r="I2118" s="100"/>
      <c r="J2118" s="100"/>
      <c r="R2118" s="100"/>
      <c r="S2118" s="100"/>
      <c r="T2118" s="100"/>
      <c r="U2118" s="100"/>
      <c r="V2118" s="100"/>
    </row>
    <row r="2119" spans="9:22" x14ac:dyDescent="0.2">
      <c r="I2119" s="105"/>
      <c r="J2119" s="100"/>
      <c r="R2119" s="100"/>
      <c r="S2119" s="100"/>
      <c r="T2119" s="100"/>
      <c r="U2119" s="100"/>
      <c r="V2119" s="100"/>
    </row>
    <row r="2120" spans="9:22" x14ac:dyDescent="0.2">
      <c r="I2120" s="100"/>
      <c r="J2120" s="105"/>
      <c r="R2120" s="105"/>
      <c r="S2120" s="105"/>
      <c r="T2120" s="105"/>
      <c r="U2120" s="105"/>
      <c r="V2120" s="105"/>
    </row>
    <row r="2121" spans="9:22" x14ac:dyDescent="0.2">
      <c r="I2121" s="100"/>
      <c r="J2121" s="100"/>
      <c r="R2121" s="100"/>
      <c r="S2121" s="100"/>
      <c r="T2121" s="100"/>
      <c r="U2121" s="100"/>
      <c r="V2121" s="100"/>
    </row>
    <row r="2122" spans="9:22" x14ac:dyDescent="0.2">
      <c r="I2122" s="105"/>
      <c r="J2122" s="100"/>
      <c r="R2122" s="100"/>
      <c r="S2122" s="100"/>
      <c r="T2122" s="100"/>
      <c r="U2122" s="100"/>
      <c r="V2122" s="100"/>
    </row>
    <row r="2123" spans="9:22" x14ac:dyDescent="0.2">
      <c r="I2123" s="100"/>
      <c r="J2123" s="100"/>
      <c r="R2123" s="100"/>
      <c r="S2123" s="100"/>
      <c r="T2123" s="100"/>
      <c r="U2123" s="100"/>
      <c r="V2123" s="100"/>
    </row>
    <row r="2124" spans="9:22" x14ac:dyDescent="0.2">
      <c r="I2124" s="100"/>
      <c r="J2124" s="100"/>
      <c r="R2124" s="100"/>
      <c r="S2124" s="100"/>
      <c r="T2124" s="100"/>
      <c r="U2124" s="100"/>
      <c r="V2124" s="100"/>
    </row>
    <row r="2125" spans="9:22" x14ac:dyDescent="0.2">
      <c r="I2125" s="100"/>
      <c r="J2125" s="100"/>
      <c r="R2125" s="100"/>
      <c r="S2125" s="100"/>
      <c r="T2125" s="100"/>
      <c r="U2125" s="100"/>
      <c r="V2125" s="100"/>
    </row>
    <row r="2126" spans="9:22" x14ac:dyDescent="0.2">
      <c r="I2126" s="100"/>
      <c r="J2126" s="100"/>
      <c r="R2126" s="100"/>
      <c r="S2126" s="100"/>
      <c r="T2126" s="100"/>
      <c r="U2126" s="100"/>
      <c r="V2126" s="100"/>
    </row>
    <row r="2127" spans="9:22" x14ac:dyDescent="0.2">
      <c r="I2127" s="100"/>
      <c r="J2127" s="105"/>
      <c r="R2127" s="105"/>
      <c r="S2127" s="105"/>
      <c r="T2127" s="105"/>
      <c r="U2127" s="105"/>
      <c r="V2127" s="105"/>
    </row>
    <row r="2128" spans="9:22" x14ac:dyDescent="0.2">
      <c r="I2128" s="100"/>
      <c r="J2128" s="105"/>
      <c r="R2128" s="105"/>
      <c r="S2128" s="105"/>
      <c r="T2128" s="105"/>
      <c r="U2128" s="105"/>
      <c r="V2128" s="105"/>
    </row>
    <row r="2129" spans="9:22" x14ac:dyDescent="0.2">
      <c r="I2129" s="105"/>
      <c r="J2129" s="100"/>
      <c r="R2129" s="100"/>
      <c r="S2129" s="100"/>
      <c r="T2129" s="100"/>
      <c r="U2129" s="100"/>
      <c r="V2129" s="100"/>
    </row>
    <row r="2130" spans="9:22" x14ac:dyDescent="0.2">
      <c r="I2130" s="105"/>
      <c r="J2130" s="100"/>
      <c r="R2130" s="100"/>
      <c r="S2130" s="100"/>
      <c r="T2130" s="100"/>
      <c r="U2130" s="100"/>
      <c r="V2130" s="100"/>
    </row>
    <row r="2131" spans="9:22" x14ac:dyDescent="0.2">
      <c r="I2131" s="100"/>
      <c r="J2131" s="100"/>
      <c r="R2131" s="100"/>
      <c r="S2131" s="100"/>
      <c r="T2131" s="100"/>
      <c r="U2131" s="100"/>
      <c r="V2131" s="100"/>
    </row>
    <row r="2132" spans="9:22" x14ac:dyDescent="0.2">
      <c r="I2132" s="100"/>
      <c r="J2132" s="100"/>
      <c r="R2132" s="100"/>
      <c r="S2132" s="100"/>
      <c r="T2132" s="100"/>
      <c r="U2132" s="100"/>
      <c r="V2132" s="100"/>
    </row>
    <row r="2133" spans="9:22" x14ac:dyDescent="0.2">
      <c r="I2133" s="100"/>
      <c r="J2133" s="100"/>
      <c r="R2133" s="100"/>
      <c r="S2133" s="100"/>
      <c r="T2133" s="100"/>
      <c r="U2133" s="100"/>
      <c r="V2133" s="100"/>
    </row>
    <row r="2134" spans="9:22" x14ac:dyDescent="0.2">
      <c r="I2134" s="100"/>
      <c r="J2134" s="100"/>
      <c r="R2134" s="100"/>
      <c r="S2134" s="100"/>
      <c r="T2134" s="100"/>
      <c r="U2134" s="100"/>
      <c r="V2134" s="100"/>
    </row>
    <row r="2135" spans="9:22" x14ac:dyDescent="0.2">
      <c r="I2135" s="100"/>
      <c r="J2135" s="100"/>
      <c r="R2135" s="100"/>
      <c r="S2135" s="100"/>
      <c r="T2135" s="100"/>
      <c r="U2135" s="100"/>
      <c r="V2135" s="100"/>
    </row>
    <row r="2136" spans="9:22" x14ac:dyDescent="0.2">
      <c r="I2136" s="100"/>
      <c r="J2136" s="100"/>
      <c r="R2136" s="100"/>
      <c r="S2136" s="100"/>
      <c r="T2136" s="100"/>
      <c r="U2136" s="100"/>
      <c r="V2136" s="100"/>
    </row>
    <row r="2137" spans="9:22" x14ac:dyDescent="0.2">
      <c r="I2137" s="100"/>
      <c r="J2137" s="100"/>
      <c r="R2137" s="100"/>
      <c r="S2137" s="100"/>
      <c r="T2137" s="100"/>
      <c r="U2137" s="100"/>
      <c r="V2137" s="100"/>
    </row>
    <row r="2138" spans="9:22" x14ac:dyDescent="0.2">
      <c r="I2138" s="100"/>
      <c r="J2138" s="100"/>
      <c r="R2138" s="100"/>
      <c r="S2138" s="100"/>
      <c r="T2138" s="100"/>
      <c r="U2138" s="100"/>
      <c r="V2138" s="100"/>
    </row>
    <row r="2139" spans="9:22" x14ac:dyDescent="0.2">
      <c r="I2139" s="100"/>
      <c r="J2139" s="100"/>
      <c r="R2139" s="100"/>
      <c r="S2139" s="100"/>
      <c r="T2139" s="100"/>
      <c r="U2139" s="100"/>
      <c r="V2139" s="100"/>
    </row>
    <row r="2140" spans="9:22" x14ac:dyDescent="0.2">
      <c r="I2140" s="100"/>
      <c r="J2140" s="100"/>
      <c r="R2140" s="100"/>
      <c r="S2140" s="100"/>
      <c r="T2140" s="100"/>
      <c r="U2140" s="100"/>
      <c r="V2140" s="100"/>
    </row>
    <row r="2141" spans="9:22" x14ac:dyDescent="0.2">
      <c r="I2141" s="100"/>
      <c r="J2141" s="100"/>
      <c r="R2141" s="100"/>
      <c r="S2141" s="100"/>
      <c r="T2141" s="100"/>
      <c r="U2141" s="100"/>
      <c r="V2141" s="100"/>
    </row>
    <row r="2142" spans="9:22" x14ac:dyDescent="0.2">
      <c r="I2142" s="100"/>
      <c r="J2142" s="100"/>
      <c r="R2142" s="100"/>
      <c r="S2142" s="100"/>
      <c r="T2142" s="100"/>
      <c r="U2142" s="100"/>
      <c r="V2142" s="100"/>
    </row>
    <row r="2143" spans="9:22" x14ac:dyDescent="0.2">
      <c r="I2143" s="100"/>
      <c r="J2143" s="100"/>
      <c r="R2143" s="100"/>
      <c r="S2143" s="100"/>
      <c r="T2143" s="100"/>
      <c r="U2143" s="100"/>
      <c r="V2143" s="100"/>
    </row>
    <row r="2144" spans="9:22" x14ac:dyDescent="0.2">
      <c r="I2144" s="100"/>
      <c r="J2144" s="100"/>
      <c r="R2144" s="100"/>
      <c r="S2144" s="100"/>
      <c r="T2144" s="100"/>
      <c r="U2144" s="100"/>
      <c r="V2144" s="100"/>
    </row>
    <row r="2145" spans="9:22" x14ac:dyDescent="0.2">
      <c r="I2145" s="100"/>
      <c r="J2145" s="100"/>
      <c r="R2145" s="100"/>
      <c r="S2145" s="100"/>
      <c r="T2145" s="100"/>
      <c r="U2145" s="100"/>
      <c r="V2145" s="100"/>
    </row>
    <row r="2146" spans="9:22" x14ac:dyDescent="0.2">
      <c r="I2146" s="100"/>
      <c r="J2146" s="100"/>
      <c r="R2146" s="100"/>
      <c r="S2146" s="100"/>
      <c r="T2146" s="100"/>
      <c r="U2146" s="100"/>
      <c r="V2146" s="100"/>
    </row>
    <row r="2147" spans="9:22" x14ac:dyDescent="0.2">
      <c r="I2147" s="100"/>
      <c r="J2147" s="100"/>
      <c r="R2147" s="100"/>
      <c r="S2147" s="100"/>
      <c r="T2147" s="100"/>
      <c r="U2147" s="100"/>
      <c r="V2147" s="100"/>
    </row>
    <row r="2148" spans="9:22" x14ac:dyDescent="0.2">
      <c r="I2148" s="100"/>
      <c r="J2148" s="105"/>
      <c r="R2148" s="105"/>
      <c r="S2148" s="105"/>
      <c r="T2148" s="105"/>
      <c r="U2148" s="105"/>
      <c r="V2148" s="105"/>
    </row>
    <row r="2149" spans="9:22" x14ac:dyDescent="0.2">
      <c r="I2149" s="100"/>
      <c r="J2149" s="100"/>
      <c r="R2149" s="100"/>
      <c r="S2149" s="100"/>
      <c r="T2149" s="100"/>
      <c r="U2149" s="100"/>
      <c r="V2149" s="100"/>
    </row>
    <row r="2150" spans="9:22" x14ac:dyDescent="0.2">
      <c r="I2150" s="100"/>
      <c r="J2150" s="100"/>
      <c r="R2150" s="100"/>
      <c r="S2150" s="100"/>
      <c r="T2150" s="100"/>
      <c r="U2150" s="100"/>
      <c r="V2150" s="100"/>
    </row>
    <row r="2151" spans="9:22" x14ac:dyDescent="0.2">
      <c r="I2151" s="105"/>
      <c r="J2151" s="100"/>
      <c r="R2151" s="100"/>
      <c r="S2151" s="100"/>
      <c r="T2151" s="100"/>
      <c r="U2151" s="100"/>
      <c r="V2151" s="100"/>
    </row>
    <row r="2152" spans="9:22" x14ac:dyDescent="0.2">
      <c r="I2152" s="100"/>
      <c r="J2152" s="100"/>
      <c r="R2152" s="100"/>
      <c r="S2152" s="100"/>
      <c r="T2152" s="100"/>
      <c r="U2152" s="100"/>
      <c r="V2152" s="100"/>
    </row>
    <row r="2153" spans="9:22" x14ac:dyDescent="0.2">
      <c r="I2153" s="100"/>
      <c r="J2153" s="100"/>
      <c r="R2153" s="100"/>
      <c r="S2153" s="100"/>
      <c r="T2153" s="100"/>
      <c r="U2153" s="100"/>
      <c r="V2153" s="100"/>
    </row>
    <row r="2154" spans="9:22" x14ac:dyDescent="0.2">
      <c r="I2154" s="100"/>
      <c r="J2154" s="105"/>
      <c r="R2154" s="105"/>
      <c r="S2154" s="105"/>
      <c r="T2154" s="105"/>
      <c r="U2154" s="105"/>
      <c r="V2154" s="105"/>
    </row>
    <row r="2155" spans="9:22" x14ac:dyDescent="0.2">
      <c r="I2155" s="100"/>
      <c r="J2155" s="100"/>
      <c r="R2155" s="100"/>
      <c r="S2155" s="100"/>
      <c r="T2155" s="100"/>
      <c r="U2155" s="100"/>
      <c r="V2155" s="100"/>
    </row>
    <row r="2156" spans="9:22" x14ac:dyDescent="0.2">
      <c r="I2156" s="105"/>
      <c r="J2156" s="100"/>
      <c r="R2156" s="100"/>
      <c r="S2156" s="100"/>
      <c r="T2156" s="100"/>
      <c r="U2156" s="100"/>
      <c r="V2156" s="100"/>
    </row>
    <row r="2157" spans="9:22" x14ac:dyDescent="0.2">
      <c r="I2157" s="100"/>
      <c r="J2157" s="105"/>
      <c r="R2157" s="105"/>
      <c r="S2157" s="105"/>
      <c r="T2157" s="105"/>
      <c r="U2157" s="105"/>
      <c r="V2157" s="105"/>
    </row>
    <row r="2158" spans="9:22" x14ac:dyDescent="0.2">
      <c r="I2158" s="100"/>
      <c r="J2158" s="100"/>
      <c r="R2158" s="100"/>
      <c r="S2158" s="100"/>
      <c r="T2158" s="100"/>
      <c r="U2158" s="100"/>
      <c r="V2158" s="100"/>
    </row>
    <row r="2159" spans="9:22" x14ac:dyDescent="0.2">
      <c r="I2159" s="100"/>
      <c r="J2159" s="100"/>
      <c r="R2159" s="100"/>
      <c r="S2159" s="100"/>
      <c r="T2159" s="100"/>
      <c r="U2159" s="100"/>
      <c r="V2159" s="100"/>
    </row>
    <row r="2160" spans="9:22" x14ac:dyDescent="0.2">
      <c r="I2160" s="100"/>
      <c r="J2160" s="100"/>
      <c r="R2160" s="100"/>
      <c r="S2160" s="100"/>
      <c r="T2160" s="100"/>
      <c r="U2160" s="100"/>
      <c r="V2160" s="100"/>
    </row>
    <row r="2161" spans="9:22" x14ac:dyDescent="0.2">
      <c r="I2161" s="100"/>
      <c r="J2161" s="100"/>
      <c r="R2161" s="100"/>
      <c r="S2161" s="100"/>
      <c r="T2161" s="100"/>
      <c r="U2161" s="100"/>
      <c r="V2161" s="100"/>
    </row>
    <row r="2162" spans="9:22" x14ac:dyDescent="0.2">
      <c r="I2162" s="100"/>
      <c r="J2162" s="100"/>
      <c r="R2162" s="100"/>
      <c r="S2162" s="100"/>
      <c r="T2162" s="100"/>
      <c r="U2162" s="100"/>
      <c r="V2162" s="100"/>
    </row>
    <row r="2163" spans="9:22" x14ac:dyDescent="0.2">
      <c r="I2163" s="105"/>
      <c r="J2163" s="100"/>
      <c r="R2163" s="100"/>
      <c r="S2163" s="100"/>
      <c r="T2163" s="100"/>
      <c r="U2163" s="100"/>
      <c r="V2163" s="100"/>
    </row>
    <row r="2164" spans="9:22" x14ac:dyDescent="0.2">
      <c r="I2164" s="105"/>
      <c r="J2164" s="105"/>
      <c r="R2164" s="105"/>
      <c r="S2164" s="105"/>
      <c r="T2164" s="105"/>
      <c r="U2164" s="105"/>
      <c r="V2164" s="105"/>
    </row>
    <row r="2165" spans="9:22" x14ac:dyDescent="0.2">
      <c r="I2165" s="100"/>
      <c r="J2165" s="105"/>
      <c r="R2165" s="105"/>
      <c r="S2165" s="105"/>
      <c r="T2165" s="105"/>
      <c r="U2165" s="105"/>
      <c r="V2165" s="105"/>
    </row>
    <row r="2166" spans="9:22" x14ac:dyDescent="0.2">
      <c r="I2166" s="100"/>
      <c r="J2166" s="100"/>
      <c r="R2166" s="100"/>
      <c r="S2166" s="100"/>
      <c r="T2166" s="100"/>
      <c r="U2166" s="100"/>
      <c r="V2166" s="100"/>
    </row>
    <row r="2167" spans="9:22" x14ac:dyDescent="0.2">
      <c r="I2167" s="100"/>
      <c r="J2167" s="100"/>
      <c r="R2167" s="100"/>
      <c r="S2167" s="100"/>
      <c r="T2167" s="100"/>
      <c r="U2167" s="100"/>
      <c r="V2167" s="100"/>
    </row>
    <row r="2168" spans="9:22" x14ac:dyDescent="0.2">
      <c r="I2168" s="100"/>
      <c r="J2168" s="100"/>
      <c r="R2168" s="100"/>
      <c r="S2168" s="100"/>
      <c r="T2168" s="100"/>
      <c r="U2168" s="100"/>
      <c r="V2168" s="100"/>
    </row>
    <row r="2169" spans="9:22" x14ac:dyDescent="0.2">
      <c r="I2169" s="100"/>
      <c r="J2169" s="100"/>
      <c r="R2169" s="100"/>
      <c r="S2169" s="100"/>
      <c r="T2169" s="100"/>
      <c r="U2169" s="100"/>
      <c r="V2169" s="100"/>
    </row>
    <row r="2170" spans="9:22" x14ac:dyDescent="0.2">
      <c r="I2170" s="100"/>
      <c r="J2170" s="100"/>
      <c r="R2170" s="100"/>
      <c r="S2170" s="100"/>
      <c r="T2170" s="100"/>
      <c r="U2170" s="100"/>
      <c r="V2170" s="100"/>
    </row>
    <row r="2171" spans="9:22" x14ac:dyDescent="0.2">
      <c r="I2171" s="100"/>
      <c r="J2171" s="100"/>
      <c r="R2171" s="100"/>
      <c r="S2171" s="100"/>
      <c r="T2171" s="100"/>
      <c r="U2171" s="100"/>
      <c r="V2171" s="100"/>
    </row>
    <row r="2172" spans="9:22" x14ac:dyDescent="0.2">
      <c r="I2172" s="100"/>
      <c r="J2172" s="100"/>
      <c r="R2172" s="100"/>
      <c r="S2172" s="100"/>
      <c r="T2172" s="100"/>
      <c r="U2172" s="100"/>
      <c r="V2172" s="100"/>
    </row>
    <row r="2173" spans="9:22" x14ac:dyDescent="0.2">
      <c r="I2173" s="100"/>
      <c r="J2173" s="100"/>
      <c r="R2173" s="100"/>
      <c r="S2173" s="100"/>
      <c r="T2173" s="100"/>
      <c r="U2173" s="100"/>
      <c r="V2173" s="100"/>
    </row>
    <row r="2174" spans="9:22" x14ac:dyDescent="0.2">
      <c r="I2174" s="100"/>
      <c r="J2174" s="100"/>
      <c r="R2174" s="100"/>
      <c r="S2174" s="100"/>
      <c r="T2174" s="100"/>
      <c r="U2174" s="100"/>
      <c r="V2174" s="100"/>
    </row>
    <row r="2175" spans="9:22" x14ac:dyDescent="0.2">
      <c r="I2175" s="100"/>
      <c r="J2175" s="100"/>
      <c r="R2175" s="100"/>
      <c r="S2175" s="100"/>
      <c r="T2175" s="100"/>
      <c r="U2175" s="100"/>
      <c r="V2175" s="100"/>
    </row>
    <row r="2176" spans="9:22" x14ac:dyDescent="0.2">
      <c r="I2176" s="100"/>
      <c r="J2176" s="100"/>
      <c r="R2176" s="100"/>
      <c r="S2176" s="100"/>
      <c r="T2176" s="100"/>
      <c r="U2176" s="100"/>
      <c r="V2176" s="100"/>
    </row>
    <row r="2177" spans="9:22" x14ac:dyDescent="0.2">
      <c r="I2177" s="100"/>
      <c r="J2177" s="100"/>
      <c r="R2177" s="100"/>
      <c r="S2177" s="100"/>
      <c r="T2177" s="100"/>
      <c r="U2177" s="100"/>
      <c r="V2177" s="100"/>
    </row>
    <row r="2178" spans="9:22" x14ac:dyDescent="0.2">
      <c r="I2178" s="100"/>
      <c r="J2178" s="100"/>
      <c r="R2178" s="100"/>
      <c r="S2178" s="100"/>
      <c r="T2178" s="100"/>
      <c r="U2178" s="100"/>
      <c r="V2178" s="100"/>
    </row>
    <row r="2179" spans="9:22" x14ac:dyDescent="0.2">
      <c r="I2179" s="100"/>
      <c r="J2179" s="100"/>
      <c r="R2179" s="100"/>
      <c r="S2179" s="100"/>
      <c r="T2179" s="100"/>
      <c r="U2179" s="100"/>
      <c r="V2179" s="100"/>
    </row>
    <row r="2180" spans="9:22" x14ac:dyDescent="0.2">
      <c r="I2180" s="100"/>
      <c r="J2180" s="100"/>
      <c r="R2180" s="100"/>
      <c r="S2180" s="100"/>
      <c r="T2180" s="100"/>
      <c r="U2180" s="100"/>
      <c r="V2180" s="100"/>
    </row>
    <row r="2181" spans="9:22" x14ac:dyDescent="0.2">
      <c r="I2181" s="100"/>
      <c r="J2181" s="100"/>
      <c r="R2181" s="100"/>
      <c r="S2181" s="100"/>
      <c r="T2181" s="100"/>
      <c r="U2181" s="100"/>
      <c r="V2181" s="100"/>
    </row>
    <row r="2182" spans="9:22" x14ac:dyDescent="0.2">
      <c r="I2182" s="105"/>
      <c r="J2182" s="100"/>
      <c r="R2182" s="100"/>
      <c r="S2182" s="100"/>
      <c r="T2182" s="100"/>
      <c r="U2182" s="100"/>
      <c r="V2182" s="100"/>
    </row>
    <row r="2183" spans="9:22" x14ac:dyDescent="0.2">
      <c r="I2183" s="100"/>
      <c r="J2183" s="100"/>
      <c r="R2183" s="100"/>
      <c r="S2183" s="100"/>
      <c r="T2183" s="100"/>
      <c r="U2183" s="100"/>
      <c r="V2183" s="100"/>
    </row>
    <row r="2184" spans="9:22" x14ac:dyDescent="0.2">
      <c r="I2184" s="100"/>
      <c r="J2184" s="100"/>
      <c r="R2184" s="100"/>
      <c r="S2184" s="100"/>
      <c r="T2184" s="100"/>
      <c r="U2184" s="100"/>
      <c r="V2184" s="100"/>
    </row>
    <row r="2185" spans="9:22" x14ac:dyDescent="0.2">
      <c r="I2185" s="100"/>
      <c r="J2185" s="100"/>
      <c r="R2185" s="100"/>
      <c r="S2185" s="100"/>
      <c r="T2185" s="100"/>
      <c r="U2185" s="100"/>
      <c r="V2185" s="100"/>
    </row>
    <row r="2186" spans="9:22" x14ac:dyDescent="0.2">
      <c r="I2186" s="100"/>
      <c r="J2186" s="105"/>
      <c r="R2186" s="105"/>
      <c r="S2186" s="105"/>
      <c r="T2186" s="105"/>
      <c r="U2186" s="105"/>
      <c r="V2186" s="105"/>
    </row>
    <row r="2187" spans="9:22" x14ac:dyDescent="0.2">
      <c r="I2187" s="100"/>
      <c r="J2187" s="100"/>
      <c r="R2187" s="100"/>
      <c r="S2187" s="100"/>
      <c r="T2187" s="100"/>
      <c r="U2187" s="100"/>
      <c r="V2187" s="100"/>
    </row>
    <row r="2188" spans="9:22" x14ac:dyDescent="0.2">
      <c r="I2188" s="105"/>
      <c r="J2188" s="100"/>
      <c r="R2188" s="100"/>
      <c r="S2188" s="100"/>
      <c r="T2188" s="100"/>
      <c r="U2188" s="100"/>
      <c r="V2188" s="100"/>
    </row>
    <row r="2189" spans="9:22" x14ac:dyDescent="0.2">
      <c r="I2189" s="100"/>
      <c r="J2189" s="100"/>
      <c r="R2189" s="100"/>
      <c r="S2189" s="100"/>
      <c r="T2189" s="100"/>
      <c r="U2189" s="100"/>
      <c r="V2189" s="100"/>
    </row>
    <row r="2190" spans="9:22" x14ac:dyDescent="0.2">
      <c r="I2190" s="100"/>
      <c r="J2190" s="100"/>
      <c r="R2190" s="100"/>
      <c r="S2190" s="100"/>
      <c r="T2190" s="100"/>
      <c r="U2190" s="100"/>
      <c r="V2190" s="100"/>
    </row>
    <row r="2191" spans="9:22" x14ac:dyDescent="0.2">
      <c r="I2191" s="100"/>
      <c r="J2191" s="105"/>
      <c r="R2191" s="105"/>
      <c r="S2191" s="105"/>
      <c r="T2191" s="105"/>
      <c r="U2191" s="105"/>
      <c r="V2191" s="105"/>
    </row>
    <row r="2192" spans="9:22" x14ac:dyDescent="0.2">
      <c r="I2192" s="100"/>
      <c r="J2192" s="100"/>
      <c r="R2192" s="100"/>
      <c r="S2192" s="100"/>
      <c r="T2192" s="100"/>
      <c r="U2192" s="100"/>
      <c r="V2192" s="100"/>
    </row>
    <row r="2193" spans="9:22" x14ac:dyDescent="0.2">
      <c r="I2193" s="100"/>
      <c r="J2193" s="100"/>
      <c r="R2193" s="100"/>
      <c r="S2193" s="100"/>
      <c r="T2193" s="100"/>
      <c r="U2193" s="100"/>
      <c r="V2193" s="100"/>
    </row>
    <row r="2194" spans="9:22" x14ac:dyDescent="0.2">
      <c r="I2194" s="100"/>
      <c r="J2194" s="100"/>
      <c r="R2194" s="100"/>
      <c r="S2194" s="100"/>
      <c r="T2194" s="100"/>
      <c r="U2194" s="100"/>
      <c r="V2194" s="100"/>
    </row>
    <row r="2195" spans="9:22" x14ac:dyDescent="0.2">
      <c r="I2195" s="100"/>
      <c r="J2195" s="100"/>
      <c r="R2195" s="100"/>
      <c r="S2195" s="100"/>
      <c r="T2195" s="100"/>
      <c r="U2195" s="100"/>
      <c r="V2195" s="100"/>
    </row>
    <row r="2196" spans="9:22" x14ac:dyDescent="0.2">
      <c r="I2196" s="105"/>
      <c r="J2196" s="100"/>
      <c r="R2196" s="100"/>
      <c r="S2196" s="100"/>
      <c r="T2196" s="100"/>
      <c r="U2196" s="100"/>
      <c r="V2196" s="100"/>
    </row>
    <row r="2197" spans="9:22" x14ac:dyDescent="0.2">
      <c r="I2197" s="105"/>
      <c r="J2197" s="100"/>
      <c r="R2197" s="100"/>
      <c r="S2197" s="100"/>
      <c r="T2197" s="100"/>
      <c r="U2197" s="100"/>
      <c r="V2197" s="100"/>
    </row>
    <row r="2198" spans="9:22" x14ac:dyDescent="0.2">
      <c r="I2198" s="105"/>
      <c r="J2198" s="105"/>
      <c r="R2198" s="105"/>
      <c r="S2198" s="105"/>
      <c r="T2198" s="105"/>
      <c r="U2198" s="105"/>
      <c r="V2198" s="105"/>
    </row>
    <row r="2199" spans="9:22" x14ac:dyDescent="0.2">
      <c r="I2199" s="100"/>
      <c r="J2199" s="105"/>
      <c r="R2199" s="105"/>
      <c r="S2199" s="105"/>
      <c r="T2199" s="105"/>
      <c r="U2199" s="105"/>
      <c r="V2199" s="105"/>
    </row>
    <row r="2200" spans="9:22" x14ac:dyDescent="0.2">
      <c r="I2200" s="100"/>
      <c r="J2200" s="100"/>
      <c r="R2200" s="100"/>
      <c r="S2200" s="100"/>
      <c r="T2200" s="100"/>
      <c r="U2200" s="100"/>
      <c r="V2200" s="100"/>
    </row>
    <row r="2201" spans="9:22" x14ac:dyDescent="0.2">
      <c r="I2201" s="100"/>
      <c r="J2201" s="100"/>
      <c r="R2201" s="100"/>
      <c r="S2201" s="100"/>
      <c r="T2201" s="100"/>
      <c r="U2201" s="100"/>
      <c r="V2201" s="100"/>
    </row>
    <row r="2202" spans="9:22" x14ac:dyDescent="0.2">
      <c r="I2202" s="100"/>
      <c r="J2202" s="100"/>
      <c r="R2202" s="100"/>
      <c r="S2202" s="100"/>
      <c r="T2202" s="100"/>
      <c r="U2202" s="100"/>
      <c r="V2202" s="100"/>
    </row>
    <row r="2203" spans="9:22" x14ac:dyDescent="0.2">
      <c r="I2203" s="100"/>
      <c r="J2203" s="100"/>
      <c r="R2203" s="100"/>
      <c r="S2203" s="100"/>
      <c r="T2203" s="100"/>
      <c r="U2203" s="100"/>
      <c r="V2203" s="100"/>
    </row>
    <row r="2204" spans="9:22" x14ac:dyDescent="0.2">
      <c r="I2204" s="100"/>
      <c r="J2204" s="100"/>
      <c r="R2204" s="100"/>
      <c r="S2204" s="100"/>
      <c r="T2204" s="100"/>
      <c r="U2204" s="100"/>
      <c r="V2204" s="100"/>
    </row>
    <row r="2205" spans="9:22" x14ac:dyDescent="0.2">
      <c r="I2205" s="100"/>
      <c r="J2205" s="100"/>
      <c r="R2205" s="100"/>
      <c r="S2205" s="100"/>
      <c r="T2205" s="100"/>
      <c r="U2205" s="100"/>
      <c r="V2205" s="100"/>
    </row>
    <row r="2206" spans="9:22" x14ac:dyDescent="0.2">
      <c r="I2206" s="100"/>
      <c r="J2206" s="100"/>
      <c r="R2206" s="100"/>
      <c r="S2206" s="100"/>
      <c r="T2206" s="100"/>
      <c r="U2206" s="100"/>
      <c r="V2206" s="100"/>
    </row>
    <row r="2207" spans="9:22" x14ac:dyDescent="0.2">
      <c r="I2207" s="100"/>
      <c r="J2207" s="100"/>
      <c r="R2207" s="100"/>
      <c r="S2207" s="100"/>
      <c r="T2207" s="100"/>
      <c r="U2207" s="100"/>
      <c r="V2207" s="100"/>
    </row>
    <row r="2208" spans="9:22" x14ac:dyDescent="0.2">
      <c r="I2208" s="100"/>
      <c r="J2208" s="100"/>
      <c r="R2208" s="100"/>
      <c r="S2208" s="100"/>
      <c r="T2208" s="100"/>
      <c r="U2208" s="100"/>
      <c r="V2208" s="100"/>
    </row>
    <row r="2209" spans="9:22" x14ac:dyDescent="0.2">
      <c r="I2209" s="100"/>
      <c r="J2209" s="100"/>
      <c r="R2209" s="100"/>
      <c r="S2209" s="100"/>
      <c r="T2209" s="100"/>
      <c r="U2209" s="100"/>
      <c r="V2209" s="100"/>
    </row>
    <row r="2210" spans="9:22" x14ac:dyDescent="0.2">
      <c r="I2210" s="100"/>
      <c r="J2210" s="100"/>
      <c r="R2210" s="100"/>
      <c r="S2210" s="100"/>
      <c r="T2210" s="100"/>
      <c r="U2210" s="100"/>
      <c r="V2210" s="100"/>
    </row>
    <row r="2211" spans="9:22" x14ac:dyDescent="0.2">
      <c r="I2211" s="100"/>
      <c r="J2211" s="100"/>
      <c r="R2211" s="100"/>
      <c r="S2211" s="100"/>
      <c r="T2211" s="100"/>
      <c r="U2211" s="100"/>
      <c r="V2211" s="100"/>
    </row>
    <row r="2212" spans="9:22" x14ac:dyDescent="0.2">
      <c r="I2212" s="100"/>
      <c r="J2212" s="100"/>
      <c r="R2212" s="100"/>
      <c r="S2212" s="100"/>
      <c r="T2212" s="100"/>
      <c r="U2212" s="100"/>
      <c r="V2212" s="100"/>
    </row>
    <row r="2213" spans="9:22" x14ac:dyDescent="0.2">
      <c r="I2213" s="100"/>
      <c r="J2213" s="100"/>
      <c r="R2213" s="100"/>
      <c r="S2213" s="100"/>
      <c r="T2213" s="100"/>
      <c r="U2213" s="100"/>
      <c r="V2213" s="100"/>
    </row>
    <row r="2214" spans="9:22" x14ac:dyDescent="0.2">
      <c r="I2214" s="100"/>
      <c r="J2214" s="100"/>
      <c r="R2214" s="100"/>
      <c r="S2214" s="100"/>
      <c r="T2214" s="100"/>
      <c r="U2214" s="100"/>
      <c r="V2214" s="100"/>
    </row>
    <row r="2215" spans="9:22" x14ac:dyDescent="0.2">
      <c r="I2215" s="100"/>
      <c r="J2215" s="100"/>
      <c r="R2215" s="100"/>
      <c r="S2215" s="100"/>
      <c r="T2215" s="100"/>
      <c r="U2215" s="100"/>
      <c r="V2215" s="100"/>
    </row>
    <row r="2216" spans="9:22" x14ac:dyDescent="0.2">
      <c r="I2216" s="100"/>
      <c r="J2216" s="100"/>
      <c r="R2216" s="100"/>
      <c r="S2216" s="100"/>
      <c r="T2216" s="100"/>
      <c r="U2216" s="100"/>
      <c r="V2216" s="100"/>
    </row>
    <row r="2217" spans="9:22" x14ac:dyDescent="0.2">
      <c r="I2217" s="100"/>
      <c r="J2217" s="105"/>
      <c r="R2217" s="105"/>
      <c r="S2217" s="105"/>
      <c r="T2217" s="105"/>
      <c r="U2217" s="105"/>
      <c r="V2217" s="105"/>
    </row>
    <row r="2218" spans="9:22" x14ac:dyDescent="0.2">
      <c r="I2218" s="100"/>
      <c r="J2218" s="100"/>
      <c r="R2218" s="100"/>
      <c r="S2218" s="100"/>
      <c r="T2218" s="100"/>
      <c r="U2218" s="100"/>
      <c r="V2218" s="100"/>
    </row>
    <row r="2219" spans="9:22" x14ac:dyDescent="0.2">
      <c r="I2219" s="100"/>
      <c r="J2219" s="100"/>
      <c r="R2219" s="100"/>
      <c r="S2219" s="100"/>
      <c r="T2219" s="100"/>
      <c r="U2219" s="100"/>
      <c r="V2219" s="100"/>
    </row>
    <row r="2220" spans="9:22" x14ac:dyDescent="0.2">
      <c r="I2220" s="100"/>
      <c r="J2220" s="100"/>
      <c r="R2220" s="100"/>
      <c r="S2220" s="100"/>
      <c r="T2220" s="100"/>
      <c r="U2220" s="100"/>
      <c r="V2220" s="100"/>
    </row>
    <row r="2221" spans="9:22" x14ac:dyDescent="0.2">
      <c r="I2221" s="100"/>
      <c r="J2221" s="100"/>
      <c r="R2221" s="100"/>
      <c r="S2221" s="100"/>
      <c r="T2221" s="100"/>
      <c r="U2221" s="100"/>
      <c r="V2221" s="100"/>
    </row>
    <row r="2222" spans="9:22" x14ac:dyDescent="0.2">
      <c r="I2222" s="100"/>
      <c r="J2222" s="100"/>
      <c r="R2222" s="100"/>
      <c r="S2222" s="100"/>
      <c r="T2222" s="100"/>
      <c r="U2222" s="100"/>
      <c r="V2222" s="100"/>
    </row>
    <row r="2223" spans="9:22" x14ac:dyDescent="0.2">
      <c r="I2223" s="105"/>
      <c r="J2223" s="105"/>
      <c r="R2223" s="105"/>
      <c r="S2223" s="105"/>
      <c r="T2223" s="105"/>
      <c r="U2223" s="105"/>
      <c r="V2223" s="105"/>
    </row>
    <row r="2224" spans="9:22" x14ac:dyDescent="0.2">
      <c r="I2224" s="100"/>
      <c r="J2224" s="100"/>
      <c r="R2224" s="100"/>
      <c r="S2224" s="100"/>
      <c r="T2224" s="100"/>
      <c r="U2224" s="100"/>
      <c r="V2224" s="100"/>
    </row>
    <row r="2225" spans="9:22" x14ac:dyDescent="0.2">
      <c r="I2225" s="100"/>
      <c r="J2225" s="100"/>
      <c r="R2225" s="100"/>
      <c r="S2225" s="100"/>
      <c r="T2225" s="100"/>
      <c r="U2225" s="100"/>
      <c r="V2225" s="100"/>
    </row>
    <row r="2226" spans="9:22" x14ac:dyDescent="0.2">
      <c r="I2226" s="100"/>
      <c r="J2226" s="100"/>
      <c r="R2226" s="100"/>
      <c r="S2226" s="100"/>
      <c r="T2226" s="100"/>
      <c r="U2226" s="100"/>
      <c r="V2226" s="100"/>
    </row>
    <row r="2227" spans="9:22" x14ac:dyDescent="0.2">
      <c r="I2227" s="100"/>
      <c r="J2227" s="100"/>
      <c r="R2227" s="100"/>
      <c r="S2227" s="100"/>
      <c r="T2227" s="100"/>
      <c r="U2227" s="100"/>
      <c r="V2227" s="100"/>
    </row>
    <row r="2228" spans="9:22" x14ac:dyDescent="0.2">
      <c r="I2228" s="100"/>
      <c r="J2228" s="100"/>
      <c r="R2228" s="100"/>
      <c r="S2228" s="100"/>
      <c r="T2228" s="100"/>
      <c r="U2228" s="100"/>
      <c r="V2228" s="100"/>
    </row>
    <row r="2229" spans="9:22" x14ac:dyDescent="0.2">
      <c r="I2229" s="100"/>
      <c r="J2229" s="100"/>
      <c r="R2229" s="100"/>
      <c r="S2229" s="100"/>
      <c r="T2229" s="100"/>
      <c r="U2229" s="100"/>
      <c r="V2229" s="100"/>
    </row>
    <row r="2230" spans="9:22" x14ac:dyDescent="0.2">
      <c r="I2230" s="100"/>
      <c r="J2230" s="100"/>
      <c r="R2230" s="100"/>
      <c r="S2230" s="100"/>
      <c r="T2230" s="100"/>
      <c r="U2230" s="100"/>
      <c r="V2230" s="100"/>
    </row>
    <row r="2231" spans="9:22" x14ac:dyDescent="0.2">
      <c r="I2231" s="100"/>
      <c r="J2231" s="105"/>
      <c r="R2231" s="105"/>
      <c r="S2231" s="105"/>
      <c r="T2231" s="105"/>
      <c r="U2231" s="105"/>
      <c r="V2231" s="105"/>
    </row>
    <row r="2232" spans="9:22" x14ac:dyDescent="0.2">
      <c r="I2232" s="100"/>
      <c r="J2232" s="105"/>
      <c r="R2232" s="105"/>
      <c r="S2232" s="105"/>
      <c r="T2232" s="105"/>
      <c r="U2232" s="105"/>
      <c r="V2232" s="105"/>
    </row>
    <row r="2233" spans="9:22" x14ac:dyDescent="0.2">
      <c r="I2233" s="100"/>
      <c r="J2233" s="105"/>
      <c r="R2233" s="105"/>
      <c r="S2233" s="105"/>
      <c r="T2233" s="105"/>
      <c r="U2233" s="105"/>
      <c r="V2233" s="105"/>
    </row>
    <row r="2234" spans="9:22" x14ac:dyDescent="0.2">
      <c r="I2234" s="100"/>
      <c r="J2234" s="100"/>
      <c r="R2234" s="100"/>
      <c r="S2234" s="100"/>
      <c r="T2234" s="100"/>
      <c r="U2234" s="100"/>
      <c r="V2234" s="100"/>
    </row>
    <row r="2235" spans="9:22" x14ac:dyDescent="0.2">
      <c r="I2235" s="105"/>
      <c r="J2235" s="100"/>
      <c r="R2235" s="100"/>
      <c r="S2235" s="100"/>
      <c r="T2235" s="100"/>
      <c r="U2235" s="100"/>
      <c r="V2235" s="100"/>
    </row>
    <row r="2236" spans="9:22" x14ac:dyDescent="0.2">
      <c r="I2236" s="100"/>
      <c r="J2236" s="100"/>
      <c r="R2236" s="100"/>
      <c r="S2236" s="100"/>
      <c r="T2236" s="100"/>
      <c r="U2236" s="100"/>
      <c r="V2236" s="100"/>
    </row>
    <row r="2237" spans="9:22" x14ac:dyDescent="0.2">
      <c r="I2237" s="100"/>
      <c r="J2237" s="100"/>
      <c r="R2237" s="100"/>
      <c r="S2237" s="100"/>
      <c r="T2237" s="100"/>
      <c r="U2237" s="100"/>
      <c r="V2237" s="100"/>
    </row>
    <row r="2238" spans="9:22" x14ac:dyDescent="0.2">
      <c r="I2238" s="100"/>
      <c r="J2238" s="100"/>
      <c r="R2238" s="100"/>
      <c r="S2238" s="100"/>
      <c r="T2238" s="100"/>
      <c r="U2238" s="100"/>
      <c r="V2238" s="100"/>
    </row>
    <row r="2239" spans="9:22" x14ac:dyDescent="0.2">
      <c r="I2239" s="100"/>
      <c r="J2239" s="100"/>
      <c r="R2239" s="100"/>
      <c r="S2239" s="100"/>
      <c r="T2239" s="100"/>
      <c r="U2239" s="100"/>
      <c r="V2239" s="100"/>
    </row>
    <row r="2240" spans="9:22" x14ac:dyDescent="0.2">
      <c r="I2240" s="105"/>
      <c r="J2240" s="100"/>
      <c r="R2240" s="100"/>
      <c r="S2240" s="100"/>
      <c r="T2240" s="100"/>
      <c r="U2240" s="100"/>
      <c r="V2240" s="100"/>
    </row>
    <row r="2241" spans="9:22" x14ac:dyDescent="0.2">
      <c r="I2241" s="100"/>
      <c r="J2241" s="100"/>
      <c r="R2241" s="100"/>
      <c r="S2241" s="100"/>
      <c r="T2241" s="100"/>
      <c r="U2241" s="100"/>
      <c r="V2241" s="100"/>
    </row>
    <row r="2242" spans="9:22" x14ac:dyDescent="0.2">
      <c r="I2242" s="100"/>
      <c r="J2242" s="100"/>
      <c r="R2242" s="100"/>
      <c r="S2242" s="100"/>
      <c r="T2242" s="100"/>
      <c r="U2242" s="100"/>
      <c r="V2242" s="100"/>
    </row>
    <row r="2243" spans="9:22" x14ac:dyDescent="0.2">
      <c r="I2243" s="100"/>
      <c r="J2243" s="100"/>
      <c r="R2243" s="100"/>
      <c r="S2243" s="100"/>
      <c r="T2243" s="100"/>
      <c r="U2243" s="100"/>
      <c r="V2243" s="100"/>
    </row>
    <row r="2244" spans="9:22" x14ac:dyDescent="0.2">
      <c r="I2244" s="100"/>
      <c r="J2244" s="100"/>
      <c r="R2244" s="100"/>
      <c r="S2244" s="100"/>
      <c r="T2244" s="100"/>
      <c r="U2244" s="100"/>
      <c r="V2244" s="100"/>
    </row>
    <row r="2245" spans="9:22" x14ac:dyDescent="0.2">
      <c r="I2245" s="100"/>
      <c r="J2245" s="100"/>
      <c r="R2245" s="100"/>
      <c r="S2245" s="100"/>
      <c r="T2245" s="100"/>
      <c r="U2245" s="100"/>
      <c r="V2245" s="100"/>
    </row>
    <row r="2246" spans="9:22" x14ac:dyDescent="0.2">
      <c r="I2246" s="100"/>
      <c r="J2246" s="100"/>
      <c r="R2246" s="100"/>
      <c r="S2246" s="100"/>
      <c r="T2246" s="100"/>
      <c r="U2246" s="100"/>
      <c r="V2246" s="100"/>
    </row>
    <row r="2247" spans="9:22" x14ac:dyDescent="0.2">
      <c r="I2247" s="100"/>
      <c r="J2247" s="100"/>
      <c r="R2247" s="100"/>
      <c r="S2247" s="100"/>
      <c r="T2247" s="100"/>
      <c r="U2247" s="100"/>
      <c r="V2247" s="100"/>
    </row>
    <row r="2248" spans="9:22" x14ac:dyDescent="0.2">
      <c r="I2248" s="100"/>
      <c r="J2248" s="100"/>
      <c r="R2248" s="100"/>
      <c r="S2248" s="100"/>
      <c r="T2248" s="100"/>
      <c r="U2248" s="100"/>
      <c r="V2248" s="100"/>
    </row>
    <row r="2249" spans="9:22" x14ac:dyDescent="0.2">
      <c r="I2249" s="100"/>
      <c r="J2249" s="100"/>
      <c r="R2249" s="100"/>
      <c r="S2249" s="100"/>
      <c r="T2249" s="100"/>
      <c r="U2249" s="100"/>
      <c r="V2249" s="100"/>
    </row>
    <row r="2250" spans="9:22" x14ac:dyDescent="0.2">
      <c r="I2250" s="105"/>
      <c r="J2250" s="100"/>
      <c r="R2250" s="100"/>
      <c r="S2250" s="100"/>
      <c r="T2250" s="100"/>
      <c r="U2250" s="100"/>
      <c r="V2250" s="100"/>
    </row>
    <row r="2251" spans="9:22" x14ac:dyDescent="0.2">
      <c r="I2251" s="100"/>
      <c r="J2251" s="100"/>
      <c r="R2251" s="100"/>
      <c r="S2251" s="100"/>
      <c r="T2251" s="100"/>
      <c r="U2251" s="100"/>
      <c r="V2251" s="100"/>
    </row>
    <row r="2252" spans="9:22" x14ac:dyDescent="0.2">
      <c r="I2252" s="100"/>
      <c r="J2252" s="100"/>
      <c r="R2252" s="100"/>
      <c r="S2252" s="100"/>
      <c r="T2252" s="100"/>
      <c r="U2252" s="100"/>
      <c r="V2252" s="100"/>
    </row>
    <row r="2253" spans="9:22" x14ac:dyDescent="0.2">
      <c r="I2253" s="100"/>
      <c r="J2253" s="100"/>
      <c r="R2253" s="100"/>
      <c r="S2253" s="100"/>
      <c r="T2253" s="100"/>
      <c r="U2253" s="100"/>
      <c r="V2253" s="100"/>
    </row>
    <row r="2254" spans="9:22" x14ac:dyDescent="0.2">
      <c r="I2254" s="105"/>
      <c r="J2254" s="100"/>
      <c r="R2254" s="100"/>
      <c r="S2254" s="100"/>
      <c r="T2254" s="100"/>
      <c r="U2254" s="100"/>
      <c r="V2254" s="100"/>
    </row>
    <row r="2255" spans="9:22" x14ac:dyDescent="0.2">
      <c r="I2255" s="105"/>
      <c r="J2255" s="100"/>
      <c r="R2255" s="100"/>
      <c r="S2255" s="100"/>
      <c r="T2255" s="100"/>
      <c r="U2255" s="100"/>
      <c r="V2255" s="100"/>
    </row>
    <row r="2256" spans="9:22" x14ac:dyDescent="0.2">
      <c r="I2256" s="100"/>
      <c r="J2256" s="100"/>
      <c r="R2256" s="100"/>
      <c r="S2256" s="100"/>
      <c r="T2256" s="100"/>
      <c r="U2256" s="100"/>
      <c r="V2256" s="100"/>
    </row>
    <row r="2257" spans="9:22" x14ac:dyDescent="0.2">
      <c r="I2257" s="100"/>
      <c r="J2257" s="100"/>
      <c r="R2257" s="100"/>
      <c r="S2257" s="100"/>
      <c r="T2257" s="100"/>
      <c r="U2257" s="100"/>
      <c r="V2257" s="100"/>
    </row>
    <row r="2258" spans="9:22" x14ac:dyDescent="0.2">
      <c r="I2258" s="100"/>
      <c r="J2258" s="105"/>
      <c r="R2258" s="105"/>
      <c r="S2258" s="105"/>
      <c r="T2258" s="105"/>
      <c r="U2258" s="105"/>
      <c r="V2258" s="105"/>
    </row>
    <row r="2259" spans="9:22" x14ac:dyDescent="0.2">
      <c r="I2259" s="100"/>
      <c r="J2259" s="100"/>
      <c r="R2259" s="100"/>
      <c r="S2259" s="100"/>
      <c r="T2259" s="100"/>
      <c r="U2259" s="100"/>
      <c r="V2259" s="100"/>
    </row>
    <row r="2260" spans="9:22" x14ac:dyDescent="0.2">
      <c r="I2260" s="100"/>
      <c r="J2260" s="100"/>
      <c r="R2260" s="100"/>
      <c r="S2260" s="100"/>
      <c r="T2260" s="100"/>
      <c r="U2260" s="100"/>
      <c r="V2260" s="100"/>
    </row>
    <row r="2261" spans="9:22" x14ac:dyDescent="0.2">
      <c r="I2261" s="100"/>
      <c r="J2261" s="100"/>
      <c r="R2261" s="100"/>
      <c r="S2261" s="100"/>
      <c r="T2261" s="100"/>
      <c r="U2261" s="100"/>
      <c r="V2261" s="100"/>
    </row>
    <row r="2262" spans="9:22" x14ac:dyDescent="0.2">
      <c r="I2262" s="100"/>
      <c r="J2262" s="100"/>
      <c r="R2262" s="100"/>
      <c r="S2262" s="100"/>
      <c r="T2262" s="100"/>
      <c r="U2262" s="100"/>
      <c r="V2262" s="100"/>
    </row>
    <row r="2263" spans="9:22" x14ac:dyDescent="0.2">
      <c r="I2263" s="100"/>
      <c r="J2263" s="100"/>
      <c r="R2263" s="100"/>
      <c r="S2263" s="100"/>
      <c r="T2263" s="100"/>
      <c r="U2263" s="100"/>
      <c r="V2263" s="100"/>
    </row>
    <row r="2264" spans="9:22" x14ac:dyDescent="0.2">
      <c r="I2264" s="100"/>
      <c r="J2264" s="100"/>
      <c r="R2264" s="100"/>
      <c r="S2264" s="100"/>
      <c r="T2264" s="100"/>
      <c r="U2264" s="100"/>
      <c r="V2264" s="100"/>
    </row>
    <row r="2265" spans="9:22" x14ac:dyDescent="0.2">
      <c r="I2265" s="100"/>
      <c r="J2265" s="100"/>
      <c r="R2265" s="100"/>
      <c r="S2265" s="100"/>
      <c r="T2265" s="100"/>
      <c r="U2265" s="100"/>
      <c r="V2265" s="100"/>
    </row>
    <row r="2266" spans="9:22" x14ac:dyDescent="0.2">
      <c r="I2266" s="100"/>
      <c r="J2266" s="100"/>
      <c r="R2266" s="100"/>
      <c r="S2266" s="100"/>
      <c r="T2266" s="100"/>
      <c r="U2266" s="100"/>
      <c r="V2266" s="100"/>
    </row>
    <row r="2267" spans="9:22" x14ac:dyDescent="0.2">
      <c r="I2267" s="100"/>
      <c r="J2267" s="100"/>
      <c r="R2267" s="100"/>
      <c r="S2267" s="100"/>
      <c r="T2267" s="100"/>
      <c r="U2267" s="100"/>
      <c r="V2267" s="100"/>
    </row>
    <row r="2268" spans="9:22" x14ac:dyDescent="0.2">
      <c r="I2268" s="100"/>
      <c r="J2268" s="100"/>
      <c r="R2268" s="100"/>
      <c r="S2268" s="100"/>
      <c r="T2268" s="100"/>
      <c r="U2268" s="100"/>
      <c r="V2268" s="100"/>
    </row>
    <row r="2269" spans="9:22" x14ac:dyDescent="0.2">
      <c r="I2269" s="100"/>
      <c r="J2269" s="100"/>
      <c r="R2269" s="100"/>
      <c r="S2269" s="100"/>
      <c r="T2269" s="100"/>
      <c r="U2269" s="100"/>
      <c r="V2269" s="100"/>
    </row>
    <row r="2270" spans="9:22" x14ac:dyDescent="0.2">
      <c r="I2270" s="100"/>
      <c r="J2270" s="105"/>
      <c r="R2270" s="105"/>
      <c r="S2270" s="105"/>
      <c r="T2270" s="105"/>
      <c r="U2270" s="105"/>
      <c r="V2270" s="105"/>
    </row>
    <row r="2271" spans="9:22" x14ac:dyDescent="0.2">
      <c r="I2271" s="100"/>
      <c r="J2271" s="100"/>
      <c r="R2271" s="100"/>
      <c r="S2271" s="100"/>
      <c r="T2271" s="100"/>
      <c r="U2271" s="100"/>
      <c r="V2271" s="100"/>
    </row>
    <row r="2272" spans="9:22" x14ac:dyDescent="0.2">
      <c r="I2272" s="100"/>
      <c r="J2272" s="100"/>
      <c r="R2272" s="100"/>
      <c r="S2272" s="100"/>
      <c r="T2272" s="100"/>
      <c r="U2272" s="100"/>
      <c r="V2272" s="100"/>
    </row>
    <row r="2273" spans="9:22" x14ac:dyDescent="0.2">
      <c r="I2273" s="100"/>
      <c r="J2273" s="100"/>
      <c r="R2273" s="100"/>
      <c r="S2273" s="100"/>
      <c r="T2273" s="100"/>
      <c r="U2273" s="100"/>
      <c r="V2273" s="100"/>
    </row>
    <row r="2274" spans="9:22" x14ac:dyDescent="0.2">
      <c r="I2274" s="100"/>
      <c r="J2274" s="100"/>
      <c r="R2274" s="100"/>
      <c r="S2274" s="100"/>
      <c r="T2274" s="100"/>
      <c r="U2274" s="100"/>
      <c r="V2274" s="100"/>
    </row>
    <row r="2275" spans="9:22" x14ac:dyDescent="0.2">
      <c r="I2275" s="100"/>
      <c r="J2275" s="105"/>
      <c r="R2275" s="105"/>
      <c r="S2275" s="105"/>
      <c r="T2275" s="105"/>
      <c r="U2275" s="105"/>
      <c r="V2275" s="105"/>
    </row>
    <row r="2276" spans="9:22" x14ac:dyDescent="0.2">
      <c r="I2276" s="100"/>
      <c r="J2276" s="100"/>
      <c r="R2276" s="100"/>
      <c r="S2276" s="100"/>
      <c r="T2276" s="100"/>
      <c r="U2276" s="100"/>
      <c r="V2276" s="100"/>
    </row>
    <row r="2277" spans="9:22" x14ac:dyDescent="0.2">
      <c r="I2277" s="100"/>
      <c r="J2277" s="100"/>
      <c r="R2277" s="100"/>
      <c r="S2277" s="100"/>
      <c r="T2277" s="100"/>
      <c r="U2277" s="100"/>
      <c r="V2277" s="100"/>
    </row>
    <row r="2278" spans="9:22" x14ac:dyDescent="0.2">
      <c r="I2278" s="100"/>
      <c r="J2278" s="100"/>
      <c r="R2278" s="100"/>
      <c r="S2278" s="100"/>
      <c r="T2278" s="100"/>
      <c r="U2278" s="100"/>
      <c r="V2278" s="100"/>
    </row>
    <row r="2279" spans="9:22" x14ac:dyDescent="0.2">
      <c r="I2279" s="105"/>
      <c r="J2279" s="100"/>
      <c r="R2279" s="100"/>
      <c r="S2279" s="100"/>
      <c r="T2279" s="100"/>
      <c r="U2279" s="100"/>
      <c r="V2279" s="100"/>
    </row>
    <row r="2280" spans="9:22" x14ac:dyDescent="0.2">
      <c r="I2280" s="100"/>
      <c r="J2280" s="100"/>
      <c r="R2280" s="100"/>
      <c r="S2280" s="100"/>
      <c r="T2280" s="100"/>
      <c r="U2280" s="100"/>
      <c r="V2280" s="100"/>
    </row>
    <row r="2281" spans="9:22" x14ac:dyDescent="0.2">
      <c r="I2281" s="100"/>
      <c r="J2281" s="100"/>
      <c r="R2281" s="100"/>
      <c r="S2281" s="100"/>
      <c r="T2281" s="100"/>
      <c r="U2281" s="100"/>
      <c r="V2281" s="100"/>
    </row>
    <row r="2282" spans="9:22" x14ac:dyDescent="0.2">
      <c r="I2282" s="100"/>
      <c r="J2282" s="100"/>
      <c r="R2282" s="100"/>
      <c r="S2282" s="100"/>
      <c r="T2282" s="100"/>
      <c r="U2282" s="100"/>
      <c r="V2282" s="100"/>
    </row>
    <row r="2283" spans="9:22" x14ac:dyDescent="0.2">
      <c r="I2283" s="100"/>
      <c r="J2283" s="100"/>
      <c r="R2283" s="100"/>
      <c r="S2283" s="100"/>
      <c r="T2283" s="100"/>
      <c r="U2283" s="100"/>
      <c r="V2283" s="100"/>
    </row>
    <row r="2284" spans="9:22" x14ac:dyDescent="0.2">
      <c r="I2284" s="100"/>
      <c r="J2284" s="100"/>
      <c r="R2284" s="100"/>
      <c r="S2284" s="100"/>
      <c r="T2284" s="100"/>
      <c r="U2284" s="100"/>
      <c r="V2284" s="100"/>
    </row>
    <row r="2285" spans="9:22" x14ac:dyDescent="0.2">
      <c r="I2285" s="100"/>
      <c r="J2285" s="105"/>
      <c r="R2285" s="105"/>
      <c r="S2285" s="105"/>
      <c r="T2285" s="105"/>
      <c r="U2285" s="105"/>
      <c r="V2285" s="105"/>
    </row>
    <row r="2286" spans="9:22" x14ac:dyDescent="0.2">
      <c r="I2286" s="100"/>
      <c r="J2286" s="100"/>
      <c r="R2286" s="100"/>
      <c r="S2286" s="100"/>
      <c r="T2286" s="100"/>
      <c r="U2286" s="100"/>
      <c r="V2286" s="100"/>
    </row>
    <row r="2287" spans="9:22" x14ac:dyDescent="0.2">
      <c r="I2287" s="100"/>
      <c r="J2287" s="100"/>
      <c r="R2287" s="100"/>
      <c r="S2287" s="100"/>
      <c r="T2287" s="100"/>
      <c r="U2287" s="100"/>
      <c r="V2287" s="100"/>
    </row>
    <row r="2288" spans="9:22" x14ac:dyDescent="0.2">
      <c r="I2288" s="100"/>
      <c r="J2288" s="100"/>
      <c r="R2288" s="100"/>
      <c r="S2288" s="100"/>
      <c r="T2288" s="100"/>
      <c r="U2288" s="100"/>
      <c r="V2288" s="100"/>
    </row>
    <row r="2289" spans="9:22" x14ac:dyDescent="0.2">
      <c r="I2289" s="100"/>
      <c r="J2289" s="105"/>
      <c r="R2289" s="105"/>
      <c r="S2289" s="105"/>
      <c r="T2289" s="105"/>
      <c r="U2289" s="105"/>
      <c r="V2289" s="105"/>
    </row>
    <row r="2290" spans="9:22" x14ac:dyDescent="0.2">
      <c r="I2290" s="100"/>
      <c r="J2290" s="105"/>
      <c r="R2290" s="105"/>
      <c r="S2290" s="105"/>
      <c r="T2290" s="105"/>
      <c r="U2290" s="105"/>
      <c r="V2290" s="105"/>
    </row>
    <row r="2291" spans="9:22" x14ac:dyDescent="0.2">
      <c r="I2291" s="100"/>
      <c r="J2291" s="100"/>
      <c r="R2291" s="100"/>
      <c r="S2291" s="100"/>
      <c r="T2291" s="100"/>
      <c r="U2291" s="100"/>
      <c r="V2291" s="100"/>
    </row>
    <row r="2292" spans="9:22" x14ac:dyDescent="0.2">
      <c r="I2292" s="100"/>
      <c r="J2292" s="100"/>
      <c r="R2292" s="100"/>
      <c r="S2292" s="100"/>
      <c r="T2292" s="100"/>
      <c r="U2292" s="100"/>
      <c r="V2292" s="100"/>
    </row>
    <row r="2293" spans="9:22" x14ac:dyDescent="0.2">
      <c r="I2293" s="100"/>
      <c r="J2293" s="100"/>
      <c r="R2293" s="100"/>
      <c r="S2293" s="100"/>
      <c r="T2293" s="100"/>
      <c r="U2293" s="100"/>
      <c r="V2293" s="100"/>
    </row>
    <row r="2294" spans="9:22" x14ac:dyDescent="0.2">
      <c r="I2294" s="100"/>
      <c r="J2294" s="100"/>
      <c r="R2294" s="100"/>
      <c r="S2294" s="100"/>
      <c r="T2294" s="100"/>
      <c r="U2294" s="100"/>
      <c r="V2294" s="100"/>
    </row>
    <row r="2295" spans="9:22" x14ac:dyDescent="0.2">
      <c r="I2295" s="105"/>
      <c r="J2295" s="100"/>
      <c r="R2295" s="100"/>
      <c r="S2295" s="100"/>
      <c r="T2295" s="100"/>
      <c r="U2295" s="100"/>
      <c r="V2295" s="100"/>
    </row>
    <row r="2296" spans="9:22" x14ac:dyDescent="0.2">
      <c r="I2296" s="100"/>
      <c r="J2296" s="100"/>
      <c r="R2296" s="100"/>
      <c r="S2296" s="100"/>
      <c r="T2296" s="100"/>
      <c r="U2296" s="100"/>
      <c r="V2296" s="100"/>
    </row>
    <row r="2297" spans="9:22" x14ac:dyDescent="0.2">
      <c r="I2297" s="100"/>
      <c r="J2297" s="100"/>
      <c r="R2297" s="100"/>
      <c r="S2297" s="100"/>
      <c r="T2297" s="100"/>
      <c r="U2297" s="100"/>
      <c r="V2297" s="100"/>
    </row>
    <row r="2298" spans="9:22" x14ac:dyDescent="0.2">
      <c r="I2298" s="100"/>
      <c r="J2298" s="100"/>
      <c r="R2298" s="100"/>
      <c r="S2298" s="100"/>
      <c r="T2298" s="100"/>
      <c r="U2298" s="100"/>
      <c r="V2298" s="100"/>
    </row>
    <row r="2299" spans="9:22" x14ac:dyDescent="0.2">
      <c r="I2299" s="100"/>
      <c r="J2299" s="100"/>
      <c r="R2299" s="100"/>
      <c r="S2299" s="100"/>
      <c r="T2299" s="100"/>
      <c r="U2299" s="100"/>
      <c r="V2299" s="100"/>
    </row>
    <row r="2300" spans="9:22" x14ac:dyDescent="0.2">
      <c r="I2300" s="100"/>
      <c r="J2300" s="100"/>
      <c r="R2300" s="100"/>
      <c r="S2300" s="100"/>
      <c r="T2300" s="100"/>
      <c r="U2300" s="100"/>
      <c r="V2300" s="100"/>
    </row>
    <row r="2301" spans="9:22" x14ac:dyDescent="0.2">
      <c r="I2301" s="100"/>
      <c r="J2301" s="100"/>
      <c r="R2301" s="100"/>
      <c r="S2301" s="100"/>
      <c r="T2301" s="100"/>
      <c r="U2301" s="100"/>
      <c r="V2301" s="100"/>
    </row>
    <row r="2302" spans="9:22" x14ac:dyDescent="0.2">
      <c r="I2302" s="105"/>
      <c r="J2302" s="100"/>
      <c r="R2302" s="100"/>
      <c r="S2302" s="100"/>
      <c r="T2302" s="100"/>
      <c r="U2302" s="100"/>
      <c r="V2302" s="100"/>
    </row>
    <row r="2303" spans="9:22" x14ac:dyDescent="0.2">
      <c r="I2303" s="100"/>
      <c r="J2303" s="100"/>
      <c r="R2303" s="100"/>
      <c r="S2303" s="100"/>
      <c r="T2303" s="100"/>
      <c r="U2303" s="100"/>
      <c r="V2303" s="100"/>
    </row>
    <row r="2304" spans="9:22" x14ac:dyDescent="0.2">
      <c r="I2304" s="100"/>
      <c r="J2304" s="100"/>
      <c r="R2304" s="100"/>
      <c r="S2304" s="100"/>
      <c r="T2304" s="100"/>
      <c r="U2304" s="100"/>
      <c r="V2304" s="100"/>
    </row>
    <row r="2305" spans="9:22" x14ac:dyDescent="0.2">
      <c r="I2305" s="100"/>
      <c r="J2305" s="100"/>
      <c r="R2305" s="100"/>
      <c r="S2305" s="100"/>
      <c r="T2305" s="100"/>
      <c r="U2305" s="100"/>
      <c r="V2305" s="100"/>
    </row>
    <row r="2306" spans="9:22" x14ac:dyDescent="0.2">
      <c r="I2306" s="100"/>
      <c r="J2306" s="100"/>
      <c r="R2306" s="100"/>
      <c r="S2306" s="100"/>
      <c r="T2306" s="100"/>
      <c r="U2306" s="100"/>
      <c r="V2306" s="100"/>
    </row>
    <row r="2307" spans="9:22" x14ac:dyDescent="0.2">
      <c r="I2307" s="100"/>
      <c r="J2307" s="100"/>
      <c r="R2307" s="100"/>
      <c r="S2307" s="100"/>
      <c r="T2307" s="100"/>
      <c r="U2307" s="100"/>
      <c r="V2307" s="100"/>
    </row>
    <row r="2308" spans="9:22" x14ac:dyDescent="0.2">
      <c r="I2308" s="100"/>
      <c r="J2308" s="100"/>
      <c r="R2308" s="100"/>
      <c r="S2308" s="100"/>
      <c r="T2308" s="100"/>
      <c r="U2308" s="100"/>
      <c r="V2308" s="100"/>
    </row>
    <row r="2309" spans="9:22" x14ac:dyDescent="0.2">
      <c r="I2309" s="100"/>
      <c r="J2309" s="100"/>
      <c r="R2309" s="100"/>
      <c r="S2309" s="100"/>
      <c r="T2309" s="100"/>
      <c r="U2309" s="100"/>
      <c r="V2309" s="100"/>
    </row>
    <row r="2310" spans="9:22" x14ac:dyDescent="0.2">
      <c r="I2310" s="100"/>
      <c r="J2310" s="100"/>
      <c r="R2310" s="100"/>
      <c r="S2310" s="100"/>
      <c r="T2310" s="100"/>
      <c r="U2310" s="100"/>
      <c r="V2310" s="100"/>
    </row>
    <row r="2311" spans="9:22" x14ac:dyDescent="0.2">
      <c r="I2311" s="100"/>
      <c r="J2311" s="100"/>
      <c r="R2311" s="100"/>
      <c r="S2311" s="100"/>
      <c r="T2311" s="100"/>
      <c r="U2311" s="100"/>
      <c r="V2311" s="100"/>
    </row>
    <row r="2312" spans="9:22" x14ac:dyDescent="0.2">
      <c r="I2312" s="105"/>
      <c r="J2312" s="100"/>
      <c r="R2312" s="100"/>
      <c r="S2312" s="100"/>
      <c r="T2312" s="100"/>
      <c r="U2312" s="100"/>
      <c r="V2312" s="100"/>
    </row>
    <row r="2313" spans="9:22" x14ac:dyDescent="0.2">
      <c r="I2313" s="100"/>
      <c r="J2313" s="100"/>
      <c r="R2313" s="100"/>
      <c r="S2313" s="100"/>
      <c r="T2313" s="100"/>
      <c r="U2313" s="100"/>
      <c r="V2313" s="100"/>
    </row>
    <row r="2314" spans="9:22" x14ac:dyDescent="0.2">
      <c r="I2314" s="100"/>
      <c r="J2314" s="105"/>
      <c r="R2314" s="105"/>
      <c r="S2314" s="105"/>
      <c r="T2314" s="105"/>
      <c r="U2314" s="105"/>
      <c r="V2314" s="105"/>
    </row>
    <row r="2315" spans="9:22" x14ac:dyDescent="0.2">
      <c r="I2315" s="100"/>
      <c r="J2315" s="100"/>
      <c r="R2315" s="100"/>
      <c r="S2315" s="100"/>
      <c r="T2315" s="100"/>
      <c r="U2315" s="100"/>
      <c r="V2315" s="100"/>
    </row>
    <row r="2316" spans="9:22" x14ac:dyDescent="0.2">
      <c r="I2316" s="100"/>
      <c r="J2316" s="100"/>
      <c r="R2316" s="100"/>
      <c r="S2316" s="100"/>
      <c r="T2316" s="100"/>
      <c r="U2316" s="100"/>
      <c r="V2316" s="100"/>
    </row>
    <row r="2317" spans="9:22" x14ac:dyDescent="0.2">
      <c r="I2317" s="105"/>
      <c r="J2317" s="100"/>
      <c r="R2317" s="100"/>
      <c r="S2317" s="100"/>
      <c r="T2317" s="100"/>
      <c r="U2317" s="100"/>
      <c r="V2317" s="100"/>
    </row>
    <row r="2318" spans="9:22" x14ac:dyDescent="0.2">
      <c r="I2318" s="100"/>
      <c r="J2318" s="100"/>
      <c r="R2318" s="100"/>
      <c r="S2318" s="100"/>
      <c r="T2318" s="100"/>
      <c r="U2318" s="100"/>
      <c r="V2318" s="100"/>
    </row>
    <row r="2319" spans="9:22" x14ac:dyDescent="0.2">
      <c r="I2319" s="100"/>
      <c r="J2319" s="100"/>
      <c r="R2319" s="100"/>
      <c r="S2319" s="100"/>
      <c r="T2319" s="100"/>
      <c r="U2319" s="100"/>
      <c r="V2319" s="100"/>
    </row>
    <row r="2320" spans="9:22" x14ac:dyDescent="0.2">
      <c r="I2320" s="100"/>
      <c r="J2320" s="100"/>
      <c r="R2320" s="100"/>
      <c r="S2320" s="100"/>
      <c r="T2320" s="100"/>
      <c r="U2320" s="100"/>
      <c r="V2320" s="100"/>
    </row>
    <row r="2321" spans="9:22" x14ac:dyDescent="0.2">
      <c r="I2321" s="100"/>
      <c r="J2321" s="100"/>
      <c r="R2321" s="100"/>
      <c r="S2321" s="100"/>
      <c r="T2321" s="100"/>
      <c r="U2321" s="100"/>
      <c r="V2321" s="100"/>
    </row>
    <row r="2322" spans="9:22" x14ac:dyDescent="0.2">
      <c r="I2322" s="105"/>
      <c r="J2322" s="100"/>
      <c r="R2322" s="100"/>
      <c r="S2322" s="100"/>
      <c r="T2322" s="100"/>
      <c r="U2322" s="100"/>
      <c r="V2322" s="100"/>
    </row>
    <row r="2323" spans="9:22" x14ac:dyDescent="0.2">
      <c r="I2323" s="100"/>
      <c r="J2323" s="100"/>
      <c r="R2323" s="100"/>
      <c r="S2323" s="100"/>
      <c r="T2323" s="100"/>
      <c r="U2323" s="100"/>
      <c r="V2323" s="100"/>
    </row>
    <row r="2324" spans="9:22" x14ac:dyDescent="0.2">
      <c r="I2324" s="100"/>
      <c r="J2324" s="100"/>
      <c r="R2324" s="100"/>
      <c r="S2324" s="100"/>
      <c r="T2324" s="100"/>
      <c r="U2324" s="100"/>
      <c r="V2324" s="100"/>
    </row>
    <row r="2325" spans="9:22" x14ac:dyDescent="0.2">
      <c r="I2325" s="100"/>
      <c r="J2325" s="100"/>
      <c r="R2325" s="100"/>
      <c r="S2325" s="100"/>
      <c r="T2325" s="100"/>
      <c r="U2325" s="100"/>
      <c r="V2325" s="100"/>
    </row>
    <row r="2326" spans="9:22" x14ac:dyDescent="0.2">
      <c r="I2326" s="100"/>
      <c r="J2326" s="100"/>
      <c r="R2326" s="100"/>
      <c r="S2326" s="100"/>
      <c r="T2326" s="100"/>
      <c r="U2326" s="100"/>
      <c r="V2326" s="100"/>
    </row>
    <row r="2327" spans="9:22" x14ac:dyDescent="0.2">
      <c r="I2327" s="105"/>
      <c r="J2327" s="100"/>
      <c r="R2327" s="100"/>
      <c r="S2327" s="100"/>
      <c r="T2327" s="100"/>
      <c r="U2327" s="100"/>
      <c r="V2327" s="100"/>
    </row>
    <row r="2328" spans="9:22" x14ac:dyDescent="0.2">
      <c r="I2328" s="105"/>
      <c r="J2328" s="100"/>
      <c r="R2328" s="100"/>
      <c r="S2328" s="100"/>
      <c r="T2328" s="100"/>
      <c r="U2328" s="100"/>
      <c r="V2328" s="100"/>
    </row>
    <row r="2329" spans="9:22" x14ac:dyDescent="0.2">
      <c r="I2329" s="100"/>
      <c r="J2329" s="100"/>
      <c r="R2329" s="100"/>
      <c r="S2329" s="100"/>
      <c r="T2329" s="100"/>
      <c r="U2329" s="100"/>
      <c r="V2329" s="100"/>
    </row>
    <row r="2330" spans="9:22" x14ac:dyDescent="0.2">
      <c r="I2330" s="100"/>
      <c r="J2330" s="105"/>
      <c r="R2330" s="105"/>
      <c r="S2330" s="105"/>
      <c r="T2330" s="105"/>
      <c r="U2330" s="105"/>
      <c r="V2330" s="105"/>
    </row>
    <row r="2331" spans="9:22" x14ac:dyDescent="0.2">
      <c r="I2331" s="100"/>
      <c r="J2331" s="100"/>
      <c r="R2331" s="100"/>
      <c r="S2331" s="100"/>
      <c r="T2331" s="100"/>
      <c r="U2331" s="100"/>
      <c r="V2331" s="100"/>
    </row>
    <row r="2332" spans="9:22" x14ac:dyDescent="0.2">
      <c r="I2332" s="100"/>
      <c r="J2332" s="100"/>
      <c r="R2332" s="100"/>
      <c r="S2332" s="100"/>
      <c r="T2332" s="100"/>
      <c r="U2332" s="100"/>
      <c r="V2332" s="100"/>
    </row>
    <row r="2333" spans="9:22" x14ac:dyDescent="0.2">
      <c r="I2333" s="105"/>
      <c r="J2333" s="100"/>
      <c r="R2333" s="100"/>
      <c r="S2333" s="100"/>
      <c r="T2333" s="100"/>
      <c r="U2333" s="100"/>
      <c r="V2333" s="100"/>
    </row>
    <row r="2334" spans="9:22" x14ac:dyDescent="0.2">
      <c r="I2334" s="105"/>
      <c r="J2334" s="100"/>
      <c r="R2334" s="100"/>
      <c r="S2334" s="100"/>
      <c r="T2334" s="100"/>
      <c r="U2334" s="100"/>
      <c r="V2334" s="100"/>
    </row>
    <row r="2335" spans="9:22" x14ac:dyDescent="0.2">
      <c r="I2335" s="105"/>
      <c r="J2335" s="100"/>
      <c r="R2335" s="100"/>
      <c r="S2335" s="100"/>
      <c r="T2335" s="100"/>
      <c r="U2335" s="100"/>
      <c r="V2335" s="100"/>
    </row>
    <row r="2336" spans="9:22" x14ac:dyDescent="0.2">
      <c r="I2336" s="100"/>
      <c r="J2336" s="100"/>
      <c r="R2336" s="100"/>
      <c r="S2336" s="100"/>
      <c r="T2336" s="100"/>
      <c r="U2336" s="100"/>
      <c r="V2336" s="100"/>
    </row>
    <row r="2337" spans="9:22" x14ac:dyDescent="0.2">
      <c r="I2337" s="100"/>
      <c r="J2337" s="105"/>
      <c r="R2337" s="105"/>
      <c r="S2337" s="105"/>
      <c r="T2337" s="105"/>
      <c r="U2337" s="105"/>
      <c r="V2337" s="105"/>
    </row>
    <row r="2338" spans="9:22" x14ac:dyDescent="0.2">
      <c r="I2338" s="100"/>
      <c r="J2338" s="100"/>
      <c r="R2338" s="100"/>
      <c r="S2338" s="100"/>
      <c r="T2338" s="100"/>
      <c r="U2338" s="100"/>
      <c r="V2338" s="100"/>
    </row>
    <row r="2339" spans="9:22" x14ac:dyDescent="0.2">
      <c r="I2339" s="100"/>
      <c r="J2339" s="100"/>
      <c r="R2339" s="100"/>
      <c r="S2339" s="100"/>
      <c r="T2339" s="100"/>
      <c r="U2339" s="100"/>
      <c r="V2339" s="100"/>
    </row>
    <row r="2340" spans="9:22" x14ac:dyDescent="0.2">
      <c r="I2340" s="100"/>
      <c r="J2340" s="100"/>
      <c r="R2340" s="100"/>
      <c r="S2340" s="100"/>
      <c r="T2340" s="100"/>
      <c r="U2340" s="100"/>
      <c r="V2340" s="100"/>
    </row>
    <row r="2341" spans="9:22" x14ac:dyDescent="0.2">
      <c r="I2341" s="100"/>
      <c r="J2341" s="100"/>
      <c r="R2341" s="100"/>
      <c r="S2341" s="100"/>
      <c r="T2341" s="100"/>
      <c r="U2341" s="100"/>
      <c r="V2341" s="100"/>
    </row>
    <row r="2342" spans="9:22" x14ac:dyDescent="0.2">
      <c r="I2342" s="100"/>
      <c r="J2342" s="100"/>
      <c r="R2342" s="100"/>
      <c r="S2342" s="100"/>
      <c r="T2342" s="100"/>
      <c r="U2342" s="100"/>
      <c r="V2342" s="100"/>
    </row>
    <row r="2343" spans="9:22" x14ac:dyDescent="0.2">
      <c r="I2343" s="100"/>
      <c r="J2343" s="100"/>
      <c r="R2343" s="100"/>
      <c r="S2343" s="100"/>
      <c r="T2343" s="100"/>
      <c r="U2343" s="100"/>
      <c r="V2343" s="100"/>
    </row>
    <row r="2344" spans="9:22" x14ac:dyDescent="0.2">
      <c r="I2344" s="100"/>
      <c r="J2344" s="100"/>
      <c r="R2344" s="100"/>
      <c r="S2344" s="100"/>
      <c r="T2344" s="100"/>
      <c r="U2344" s="100"/>
      <c r="V2344" s="100"/>
    </row>
    <row r="2345" spans="9:22" x14ac:dyDescent="0.2">
      <c r="I2345" s="100"/>
      <c r="J2345" s="100"/>
      <c r="R2345" s="100"/>
      <c r="S2345" s="100"/>
      <c r="T2345" s="100"/>
      <c r="U2345" s="100"/>
      <c r="V2345" s="100"/>
    </row>
    <row r="2346" spans="9:22" x14ac:dyDescent="0.2">
      <c r="I2346" s="100"/>
      <c r="J2346" s="100"/>
      <c r="R2346" s="100"/>
      <c r="S2346" s="100"/>
      <c r="T2346" s="100"/>
      <c r="U2346" s="100"/>
      <c r="V2346" s="100"/>
    </row>
    <row r="2347" spans="9:22" x14ac:dyDescent="0.2">
      <c r="I2347" s="100"/>
      <c r="J2347" s="105"/>
      <c r="R2347" s="105"/>
      <c r="S2347" s="105"/>
      <c r="T2347" s="105"/>
      <c r="U2347" s="105"/>
      <c r="V2347" s="105"/>
    </row>
    <row r="2348" spans="9:22" x14ac:dyDescent="0.2">
      <c r="I2348" s="100"/>
      <c r="J2348" s="100"/>
      <c r="R2348" s="100"/>
      <c r="S2348" s="100"/>
      <c r="T2348" s="100"/>
      <c r="U2348" s="100"/>
      <c r="V2348" s="100"/>
    </row>
    <row r="2349" spans="9:22" x14ac:dyDescent="0.2">
      <c r="I2349" s="100"/>
      <c r="J2349" s="100"/>
      <c r="R2349" s="100"/>
      <c r="S2349" s="100"/>
      <c r="T2349" s="100"/>
      <c r="U2349" s="100"/>
      <c r="V2349" s="100"/>
    </row>
    <row r="2350" spans="9:22" x14ac:dyDescent="0.2">
      <c r="I2350" s="100"/>
      <c r="J2350" s="100"/>
      <c r="R2350" s="100"/>
      <c r="S2350" s="100"/>
      <c r="T2350" s="100"/>
      <c r="U2350" s="100"/>
      <c r="V2350" s="100"/>
    </row>
    <row r="2351" spans="9:22" x14ac:dyDescent="0.2">
      <c r="I2351" s="100"/>
      <c r="J2351" s="100"/>
      <c r="R2351" s="100"/>
      <c r="S2351" s="100"/>
      <c r="T2351" s="100"/>
      <c r="U2351" s="100"/>
      <c r="V2351" s="100"/>
    </row>
    <row r="2352" spans="9:22" x14ac:dyDescent="0.2">
      <c r="I2352" s="100"/>
      <c r="J2352" s="105"/>
      <c r="R2352" s="105"/>
      <c r="S2352" s="105"/>
      <c r="T2352" s="105"/>
      <c r="U2352" s="105"/>
      <c r="V2352" s="105"/>
    </row>
    <row r="2353" spans="9:22" x14ac:dyDescent="0.2">
      <c r="I2353" s="100"/>
      <c r="J2353" s="100"/>
      <c r="R2353" s="100"/>
      <c r="S2353" s="100"/>
      <c r="T2353" s="100"/>
      <c r="U2353" s="100"/>
      <c r="V2353" s="100"/>
    </row>
    <row r="2354" spans="9:22" x14ac:dyDescent="0.2">
      <c r="I2354" s="100"/>
      <c r="J2354" s="100"/>
      <c r="R2354" s="100"/>
      <c r="S2354" s="100"/>
      <c r="T2354" s="100"/>
      <c r="U2354" s="100"/>
      <c r="V2354" s="100"/>
    </row>
    <row r="2355" spans="9:22" x14ac:dyDescent="0.2">
      <c r="I2355" s="100"/>
      <c r="J2355" s="100"/>
      <c r="R2355" s="100"/>
      <c r="S2355" s="100"/>
      <c r="T2355" s="100"/>
      <c r="U2355" s="100"/>
      <c r="V2355" s="100"/>
    </row>
    <row r="2356" spans="9:22" x14ac:dyDescent="0.2">
      <c r="I2356" s="100"/>
      <c r="J2356" s="100"/>
      <c r="R2356" s="100"/>
      <c r="S2356" s="100"/>
      <c r="T2356" s="100"/>
      <c r="U2356" s="100"/>
      <c r="V2356" s="100"/>
    </row>
    <row r="2357" spans="9:22" x14ac:dyDescent="0.2">
      <c r="I2357" s="100"/>
      <c r="J2357" s="105"/>
      <c r="R2357" s="105"/>
      <c r="S2357" s="105"/>
      <c r="T2357" s="105"/>
      <c r="U2357" s="105"/>
      <c r="V2357" s="105"/>
    </row>
    <row r="2358" spans="9:22" x14ac:dyDescent="0.2">
      <c r="I2358" s="100"/>
      <c r="J2358" s="100"/>
      <c r="R2358" s="100"/>
      <c r="S2358" s="100"/>
      <c r="T2358" s="100"/>
      <c r="U2358" s="100"/>
      <c r="V2358" s="100"/>
    </row>
    <row r="2359" spans="9:22" x14ac:dyDescent="0.2">
      <c r="I2359" s="105"/>
      <c r="J2359" s="100"/>
      <c r="R2359" s="100"/>
      <c r="S2359" s="100"/>
      <c r="T2359" s="100"/>
      <c r="U2359" s="100"/>
      <c r="V2359" s="100"/>
    </row>
    <row r="2360" spans="9:22" x14ac:dyDescent="0.2">
      <c r="I2360" s="100"/>
      <c r="J2360" s="100"/>
      <c r="R2360" s="100"/>
      <c r="S2360" s="100"/>
      <c r="T2360" s="100"/>
      <c r="U2360" s="100"/>
      <c r="V2360" s="100"/>
    </row>
    <row r="2361" spans="9:22" x14ac:dyDescent="0.2">
      <c r="I2361" s="100"/>
      <c r="J2361" s="100"/>
      <c r="R2361" s="100"/>
      <c r="S2361" s="100"/>
      <c r="T2361" s="100"/>
      <c r="U2361" s="100"/>
      <c r="V2361" s="100"/>
    </row>
    <row r="2362" spans="9:22" x14ac:dyDescent="0.2">
      <c r="I2362" s="100"/>
      <c r="J2362" s="105"/>
      <c r="R2362" s="105"/>
      <c r="S2362" s="105"/>
      <c r="T2362" s="105"/>
      <c r="U2362" s="105"/>
      <c r="V2362" s="105"/>
    </row>
    <row r="2363" spans="9:22" x14ac:dyDescent="0.2">
      <c r="I2363" s="100"/>
      <c r="J2363" s="105"/>
      <c r="R2363" s="105"/>
      <c r="S2363" s="105"/>
      <c r="T2363" s="105"/>
      <c r="U2363" s="105"/>
      <c r="V2363" s="105"/>
    </row>
    <row r="2364" spans="9:22" x14ac:dyDescent="0.2">
      <c r="I2364" s="100"/>
      <c r="J2364" s="100"/>
      <c r="R2364" s="100"/>
      <c r="S2364" s="100"/>
      <c r="T2364" s="100"/>
      <c r="U2364" s="100"/>
      <c r="V2364" s="100"/>
    </row>
    <row r="2365" spans="9:22" x14ac:dyDescent="0.2">
      <c r="I2365" s="100"/>
      <c r="J2365" s="100"/>
      <c r="R2365" s="100"/>
      <c r="S2365" s="100"/>
      <c r="T2365" s="100"/>
      <c r="U2365" s="100"/>
      <c r="V2365" s="100"/>
    </row>
    <row r="2366" spans="9:22" x14ac:dyDescent="0.2">
      <c r="I2366" s="100"/>
      <c r="J2366" s="100"/>
      <c r="R2366" s="100"/>
      <c r="S2366" s="100"/>
      <c r="T2366" s="100"/>
      <c r="U2366" s="100"/>
      <c r="V2366" s="100"/>
    </row>
    <row r="2367" spans="9:22" x14ac:dyDescent="0.2">
      <c r="I2367" s="100"/>
      <c r="J2367" s="100"/>
      <c r="R2367" s="100"/>
      <c r="S2367" s="100"/>
      <c r="T2367" s="100"/>
      <c r="U2367" s="100"/>
      <c r="V2367" s="100"/>
    </row>
    <row r="2368" spans="9:22" x14ac:dyDescent="0.2">
      <c r="I2368" s="100"/>
      <c r="J2368" s="105"/>
      <c r="R2368" s="105"/>
      <c r="S2368" s="105"/>
      <c r="T2368" s="105"/>
      <c r="U2368" s="105"/>
      <c r="V2368" s="105"/>
    </row>
    <row r="2369" spans="9:22" x14ac:dyDescent="0.2">
      <c r="I2369" s="100"/>
      <c r="J2369" s="105"/>
      <c r="R2369" s="105"/>
      <c r="S2369" s="105"/>
      <c r="T2369" s="105"/>
      <c r="U2369" s="105"/>
      <c r="V2369" s="105"/>
    </row>
    <row r="2370" spans="9:22" x14ac:dyDescent="0.2">
      <c r="I2370" s="100"/>
      <c r="J2370" s="105"/>
      <c r="R2370" s="105"/>
      <c r="S2370" s="105"/>
      <c r="T2370" s="105"/>
      <c r="U2370" s="105"/>
      <c r="V2370" s="105"/>
    </row>
    <row r="2371" spans="9:22" x14ac:dyDescent="0.2">
      <c r="I2371" s="100"/>
      <c r="J2371" s="100"/>
      <c r="R2371" s="100"/>
      <c r="S2371" s="100"/>
      <c r="T2371" s="100"/>
      <c r="U2371" s="100"/>
      <c r="V2371" s="100"/>
    </row>
    <row r="2372" spans="9:22" x14ac:dyDescent="0.2">
      <c r="I2372" s="100"/>
      <c r="J2372" s="100"/>
      <c r="R2372" s="100"/>
      <c r="S2372" s="100"/>
      <c r="T2372" s="100"/>
      <c r="U2372" s="100"/>
      <c r="V2372" s="100"/>
    </row>
    <row r="2373" spans="9:22" x14ac:dyDescent="0.2">
      <c r="I2373" s="100"/>
      <c r="J2373" s="100"/>
      <c r="R2373" s="100"/>
      <c r="S2373" s="100"/>
      <c r="T2373" s="100"/>
      <c r="U2373" s="100"/>
      <c r="V2373" s="100"/>
    </row>
    <row r="2374" spans="9:22" x14ac:dyDescent="0.2">
      <c r="I2374" s="100"/>
      <c r="J2374" s="100"/>
      <c r="R2374" s="100"/>
      <c r="S2374" s="100"/>
      <c r="T2374" s="100"/>
      <c r="U2374" s="100"/>
      <c r="V2374" s="100"/>
    </row>
    <row r="2375" spans="9:22" x14ac:dyDescent="0.2">
      <c r="I2375" s="100"/>
      <c r="J2375" s="100"/>
      <c r="R2375" s="100"/>
      <c r="S2375" s="100"/>
      <c r="T2375" s="100"/>
      <c r="U2375" s="100"/>
      <c r="V2375" s="100"/>
    </row>
    <row r="2376" spans="9:22" x14ac:dyDescent="0.2">
      <c r="I2376" s="105"/>
      <c r="J2376" s="100"/>
      <c r="R2376" s="100"/>
      <c r="S2376" s="100"/>
      <c r="T2376" s="100"/>
      <c r="U2376" s="100"/>
      <c r="V2376" s="100"/>
    </row>
    <row r="2377" spans="9:22" x14ac:dyDescent="0.2">
      <c r="I2377" s="100"/>
      <c r="J2377" s="100"/>
      <c r="R2377" s="100"/>
      <c r="S2377" s="100"/>
      <c r="T2377" s="100"/>
      <c r="U2377" s="100"/>
      <c r="V2377" s="100"/>
    </row>
    <row r="2378" spans="9:22" x14ac:dyDescent="0.2">
      <c r="I2378" s="100"/>
      <c r="J2378" s="100"/>
      <c r="R2378" s="100"/>
      <c r="S2378" s="100"/>
      <c r="T2378" s="100"/>
      <c r="U2378" s="100"/>
      <c r="V2378" s="100"/>
    </row>
    <row r="2379" spans="9:22" x14ac:dyDescent="0.2">
      <c r="I2379" s="100"/>
      <c r="J2379" s="100"/>
      <c r="R2379" s="100"/>
      <c r="S2379" s="100"/>
      <c r="T2379" s="100"/>
      <c r="U2379" s="100"/>
      <c r="V2379" s="100"/>
    </row>
    <row r="2380" spans="9:22" x14ac:dyDescent="0.2">
      <c r="I2380" s="100"/>
      <c r="J2380" s="100"/>
      <c r="R2380" s="100"/>
      <c r="S2380" s="100"/>
      <c r="T2380" s="100"/>
      <c r="U2380" s="100"/>
      <c r="V2380" s="100"/>
    </row>
    <row r="2381" spans="9:22" x14ac:dyDescent="0.2">
      <c r="I2381" s="105"/>
      <c r="J2381" s="100"/>
      <c r="R2381" s="100"/>
      <c r="S2381" s="100"/>
      <c r="T2381" s="100"/>
      <c r="U2381" s="100"/>
      <c r="V2381" s="100"/>
    </row>
    <row r="2382" spans="9:22" x14ac:dyDescent="0.2">
      <c r="I2382" s="100"/>
      <c r="J2382" s="100"/>
      <c r="R2382" s="100"/>
      <c r="S2382" s="100"/>
      <c r="T2382" s="100"/>
      <c r="U2382" s="100"/>
      <c r="V2382" s="100"/>
    </row>
    <row r="2383" spans="9:22" x14ac:dyDescent="0.2">
      <c r="I2383" s="100"/>
      <c r="J2383" s="100"/>
      <c r="R2383" s="100"/>
      <c r="S2383" s="100"/>
      <c r="T2383" s="100"/>
      <c r="U2383" s="100"/>
      <c r="V2383" s="100"/>
    </row>
    <row r="2384" spans="9:22" x14ac:dyDescent="0.2">
      <c r="I2384" s="100"/>
      <c r="J2384" s="100"/>
      <c r="R2384" s="100"/>
      <c r="S2384" s="100"/>
      <c r="T2384" s="100"/>
      <c r="U2384" s="100"/>
      <c r="V2384" s="100"/>
    </row>
    <row r="2385" spans="9:22" x14ac:dyDescent="0.2">
      <c r="I2385" s="100"/>
      <c r="J2385" s="100"/>
      <c r="R2385" s="100"/>
      <c r="S2385" s="100"/>
      <c r="T2385" s="100"/>
      <c r="U2385" s="100"/>
      <c r="V2385" s="100"/>
    </row>
    <row r="2386" spans="9:22" x14ac:dyDescent="0.2">
      <c r="I2386" s="100"/>
      <c r="J2386" s="100"/>
      <c r="R2386" s="100"/>
      <c r="S2386" s="100"/>
      <c r="T2386" s="100"/>
      <c r="U2386" s="100"/>
      <c r="V2386" s="100"/>
    </row>
    <row r="2387" spans="9:22" x14ac:dyDescent="0.2">
      <c r="I2387" s="100"/>
      <c r="J2387" s="100"/>
      <c r="R2387" s="100"/>
      <c r="S2387" s="100"/>
      <c r="T2387" s="100"/>
      <c r="U2387" s="100"/>
      <c r="V2387" s="100"/>
    </row>
    <row r="2388" spans="9:22" x14ac:dyDescent="0.2">
      <c r="I2388" s="100"/>
      <c r="J2388" s="100"/>
      <c r="R2388" s="100"/>
      <c r="S2388" s="100"/>
      <c r="T2388" s="100"/>
      <c r="U2388" s="100"/>
      <c r="V2388" s="100"/>
    </row>
    <row r="2389" spans="9:22" x14ac:dyDescent="0.2">
      <c r="I2389" s="100"/>
      <c r="J2389" s="100"/>
      <c r="R2389" s="100"/>
      <c r="S2389" s="100"/>
      <c r="T2389" s="100"/>
      <c r="U2389" s="100"/>
      <c r="V2389" s="100"/>
    </row>
    <row r="2390" spans="9:22" x14ac:dyDescent="0.2">
      <c r="I2390" s="100"/>
      <c r="J2390" s="100"/>
      <c r="R2390" s="100"/>
      <c r="S2390" s="100"/>
      <c r="T2390" s="100"/>
      <c r="U2390" s="100"/>
      <c r="V2390" s="100"/>
    </row>
    <row r="2391" spans="9:22" x14ac:dyDescent="0.2">
      <c r="I2391" s="100"/>
      <c r="J2391" s="100"/>
      <c r="R2391" s="100"/>
      <c r="S2391" s="100"/>
      <c r="T2391" s="100"/>
      <c r="U2391" s="100"/>
      <c r="V2391" s="100"/>
    </row>
    <row r="2392" spans="9:22" x14ac:dyDescent="0.2">
      <c r="I2392" s="100"/>
      <c r="J2392" s="100"/>
      <c r="R2392" s="100"/>
      <c r="S2392" s="100"/>
      <c r="T2392" s="100"/>
      <c r="U2392" s="100"/>
      <c r="V2392" s="100"/>
    </row>
    <row r="2393" spans="9:22" x14ac:dyDescent="0.2">
      <c r="I2393" s="100"/>
      <c r="J2393" s="100"/>
      <c r="R2393" s="100"/>
      <c r="S2393" s="100"/>
      <c r="T2393" s="100"/>
      <c r="U2393" s="100"/>
      <c r="V2393" s="100"/>
    </row>
    <row r="2394" spans="9:22" x14ac:dyDescent="0.2">
      <c r="I2394" s="105"/>
      <c r="J2394" s="105"/>
      <c r="R2394" s="105"/>
      <c r="S2394" s="105"/>
      <c r="T2394" s="105"/>
      <c r="U2394" s="105"/>
      <c r="V2394" s="105"/>
    </row>
    <row r="2395" spans="9:22" x14ac:dyDescent="0.2">
      <c r="I2395" s="100"/>
      <c r="J2395" s="100"/>
      <c r="R2395" s="100"/>
      <c r="S2395" s="100"/>
      <c r="T2395" s="100"/>
      <c r="U2395" s="100"/>
      <c r="V2395" s="100"/>
    </row>
    <row r="2396" spans="9:22" x14ac:dyDescent="0.2">
      <c r="I2396" s="100"/>
      <c r="J2396" s="100"/>
      <c r="R2396" s="100"/>
      <c r="S2396" s="100"/>
      <c r="T2396" s="100"/>
      <c r="U2396" s="100"/>
      <c r="V2396" s="100"/>
    </row>
    <row r="2397" spans="9:22" x14ac:dyDescent="0.2">
      <c r="I2397" s="100"/>
      <c r="J2397" s="100"/>
      <c r="R2397" s="100"/>
      <c r="S2397" s="100"/>
      <c r="T2397" s="100"/>
      <c r="U2397" s="100"/>
      <c r="V2397" s="100"/>
    </row>
    <row r="2398" spans="9:22" x14ac:dyDescent="0.2">
      <c r="I2398" s="105"/>
      <c r="J2398" s="100"/>
      <c r="R2398" s="100"/>
      <c r="S2398" s="100"/>
      <c r="T2398" s="100"/>
      <c r="U2398" s="100"/>
      <c r="V2398" s="100"/>
    </row>
    <row r="2399" spans="9:22" x14ac:dyDescent="0.2">
      <c r="I2399" s="100"/>
      <c r="J2399" s="100"/>
      <c r="R2399" s="100"/>
      <c r="S2399" s="100"/>
      <c r="T2399" s="100"/>
      <c r="U2399" s="100"/>
      <c r="V2399" s="100"/>
    </row>
    <row r="2400" spans="9:22" x14ac:dyDescent="0.2">
      <c r="I2400" s="100"/>
      <c r="J2400" s="100"/>
      <c r="R2400" s="100"/>
      <c r="S2400" s="100"/>
      <c r="T2400" s="100"/>
      <c r="U2400" s="100"/>
      <c r="V2400" s="100"/>
    </row>
    <row r="2401" spans="9:22" x14ac:dyDescent="0.2">
      <c r="I2401" s="100"/>
      <c r="J2401" s="100"/>
      <c r="R2401" s="100"/>
      <c r="S2401" s="100"/>
      <c r="T2401" s="100"/>
      <c r="U2401" s="100"/>
      <c r="V2401" s="100"/>
    </row>
    <row r="2402" spans="9:22" x14ac:dyDescent="0.2">
      <c r="I2402" s="105"/>
      <c r="J2402" s="100"/>
      <c r="R2402" s="100"/>
      <c r="S2402" s="100"/>
      <c r="T2402" s="100"/>
      <c r="U2402" s="100"/>
      <c r="V2402" s="100"/>
    </row>
    <row r="2403" spans="9:22" x14ac:dyDescent="0.2">
      <c r="I2403" s="105"/>
      <c r="J2403" s="100"/>
      <c r="R2403" s="100"/>
      <c r="S2403" s="100"/>
      <c r="T2403" s="100"/>
      <c r="U2403" s="100"/>
      <c r="V2403" s="100"/>
    </row>
    <row r="2404" spans="9:22" x14ac:dyDescent="0.2">
      <c r="I2404" s="100"/>
      <c r="J2404" s="100"/>
      <c r="R2404" s="100"/>
      <c r="S2404" s="100"/>
      <c r="T2404" s="100"/>
      <c r="U2404" s="100"/>
      <c r="V2404" s="100"/>
    </row>
    <row r="2405" spans="9:22" x14ac:dyDescent="0.2">
      <c r="I2405" s="100"/>
      <c r="J2405" s="100"/>
      <c r="R2405" s="100"/>
      <c r="S2405" s="100"/>
      <c r="T2405" s="100"/>
      <c r="U2405" s="100"/>
      <c r="V2405" s="100"/>
    </row>
    <row r="2406" spans="9:22" x14ac:dyDescent="0.2">
      <c r="I2406" s="100"/>
      <c r="J2406" s="100"/>
      <c r="R2406" s="100"/>
      <c r="S2406" s="100"/>
      <c r="T2406" s="100"/>
      <c r="U2406" s="100"/>
      <c r="V2406" s="100"/>
    </row>
    <row r="2407" spans="9:22" x14ac:dyDescent="0.2">
      <c r="I2407" s="100"/>
      <c r="J2407" s="100"/>
      <c r="R2407" s="100"/>
      <c r="S2407" s="100"/>
      <c r="T2407" s="100"/>
      <c r="U2407" s="100"/>
      <c r="V2407" s="100"/>
    </row>
    <row r="2408" spans="9:22" x14ac:dyDescent="0.2">
      <c r="I2408" s="100"/>
      <c r="J2408" s="100"/>
      <c r="R2408" s="100"/>
      <c r="S2408" s="100"/>
      <c r="T2408" s="100"/>
      <c r="U2408" s="100"/>
      <c r="V2408" s="100"/>
    </row>
    <row r="2409" spans="9:22" x14ac:dyDescent="0.2">
      <c r="I2409" s="100"/>
      <c r="J2409" s="100"/>
      <c r="R2409" s="100"/>
      <c r="S2409" s="100"/>
      <c r="T2409" s="100"/>
      <c r="U2409" s="100"/>
      <c r="V2409" s="100"/>
    </row>
    <row r="2410" spans="9:22" x14ac:dyDescent="0.2">
      <c r="I2410" s="100"/>
      <c r="J2410" s="100"/>
      <c r="R2410" s="100"/>
      <c r="S2410" s="100"/>
      <c r="T2410" s="100"/>
      <c r="U2410" s="100"/>
      <c r="V2410" s="100"/>
    </row>
    <row r="2411" spans="9:22" x14ac:dyDescent="0.2">
      <c r="I2411" s="100"/>
      <c r="J2411" s="105"/>
      <c r="R2411" s="105"/>
      <c r="S2411" s="105"/>
      <c r="T2411" s="105"/>
      <c r="U2411" s="105"/>
      <c r="V2411" s="105"/>
    </row>
    <row r="2412" spans="9:22" x14ac:dyDescent="0.2">
      <c r="I2412" s="100"/>
      <c r="J2412" s="100"/>
      <c r="R2412" s="100"/>
      <c r="S2412" s="100"/>
      <c r="T2412" s="100"/>
      <c r="U2412" s="100"/>
      <c r="V2412" s="100"/>
    </row>
    <row r="2413" spans="9:22" x14ac:dyDescent="0.2">
      <c r="I2413" s="100"/>
      <c r="J2413" s="100"/>
      <c r="R2413" s="100"/>
      <c r="S2413" s="100"/>
      <c r="T2413" s="100"/>
      <c r="U2413" s="100"/>
      <c r="V2413" s="100"/>
    </row>
    <row r="2414" spans="9:22" x14ac:dyDescent="0.2">
      <c r="I2414" s="100"/>
      <c r="J2414" s="100"/>
      <c r="R2414" s="100"/>
      <c r="S2414" s="100"/>
      <c r="T2414" s="100"/>
      <c r="U2414" s="100"/>
      <c r="V2414" s="100"/>
    </row>
    <row r="2415" spans="9:22" x14ac:dyDescent="0.2">
      <c r="I2415" s="100"/>
      <c r="J2415" s="100"/>
      <c r="R2415" s="100"/>
      <c r="S2415" s="100"/>
      <c r="T2415" s="100"/>
      <c r="U2415" s="100"/>
      <c r="V2415" s="100"/>
    </row>
    <row r="2416" spans="9:22" x14ac:dyDescent="0.2">
      <c r="I2416" s="100"/>
      <c r="J2416" s="105"/>
      <c r="R2416" s="105"/>
      <c r="S2416" s="105"/>
      <c r="T2416" s="105"/>
      <c r="U2416" s="105"/>
      <c r="V2416" s="105"/>
    </row>
    <row r="2417" spans="9:22" x14ac:dyDescent="0.2">
      <c r="I2417" s="100"/>
      <c r="J2417" s="100"/>
      <c r="R2417" s="100"/>
      <c r="S2417" s="100"/>
      <c r="T2417" s="100"/>
      <c r="U2417" s="100"/>
      <c r="V2417" s="100"/>
    </row>
    <row r="2418" spans="9:22" x14ac:dyDescent="0.2">
      <c r="I2418" s="100"/>
      <c r="J2418" s="100"/>
      <c r="R2418" s="100"/>
      <c r="S2418" s="100"/>
      <c r="T2418" s="100"/>
      <c r="U2418" s="100"/>
      <c r="V2418" s="100"/>
    </row>
    <row r="2419" spans="9:22" x14ac:dyDescent="0.2">
      <c r="I2419" s="100"/>
      <c r="J2419" s="100"/>
      <c r="R2419" s="100"/>
      <c r="S2419" s="100"/>
      <c r="T2419" s="100"/>
      <c r="U2419" s="100"/>
      <c r="V2419" s="100"/>
    </row>
    <row r="2420" spans="9:22" x14ac:dyDescent="0.2">
      <c r="I2420" s="100"/>
      <c r="J2420" s="100"/>
      <c r="R2420" s="100"/>
      <c r="S2420" s="100"/>
      <c r="T2420" s="100"/>
      <c r="U2420" s="100"/>
      <c r="V2420" s="100"/>
    </row>
    <row r="2421" spans="9:22" x14ac:dyDescent="0.2">
      <c r="I2421" s="100"/>
      <c r="J2421" s="100"/>
      <c r="R2421" s="100"/>
      <c r="S2421" s="100"/>
      <c r="T2421" s="100"/>
      <c r="U2421" s="100"/>
      <c r="V2421" s="100"/>
    </row>
    <row r="2422" spans="9:22" x14ac:dyDescent="0.2">
      <c r="I2422" s="100"/>
      <c r="J2422" s="100"/>
      <c r="R2422" s="100"/>
      <c r="S2422" s="100"/>
      <c r="T2422" s="100"/>
      <c r="U2422" s="100"/>
      <c r="V2422" s="100"/>
    </row>
    <row r="2423" spans="9:22" x14ac:dyDescent="0.2">
      <c r="I2423" s="100"/>
      <c r="J2423" s="100"/>
      <c r="R2423" s="100"/>
      <c r="S2423" s="100"/>
      <c r="T2423" s="100"/>
      <c r="U2423" s="100"/>
      <c r="V2423" s="100"/>
    </row>
    <row r="2424" spans="9:22" x14ac:dyDescent="0.2">
      <c r="I2424" s="100"/>
      <c r="J2424" s="100"/>
      <c r="R2424" s="100"/>
      <c r="S2424" s="100"/>
      <c r="T2424" s="100"/>
      <c r="U2424" s="100"/>
      <c r="V2424" s="100"/>
    </row>
    <row r="2425" spans="9:22" x14ac:dyDescent="0.2">
      <c r="I2425" s="105"/>
      <c r="J2425" s="100"/>
      <c r="R2425" s="100"/>
      <c r="S2425" s="100"/>
      <c r="T2425" s="100"/>
      <c r="U2425" s="100"/>
      <c r="V2425" s="100"/>
    </row>
    <row r="2426" spans="9:22" x14ac:dyDescent="0.2">
      <c r="I2426" s="100"/>
      <c r="J2426" s="100"/>
      <c r="R2426" s="100"/>
      <c r="S2426" s="100"/>
      <c r="T2426" s="100"/>
      <c r="U2426" s="100"/>
      <c r="V2426" s="100"/>
    </row>
    <row r="2427" spans="9:22" x14ac:dyDescent="0.2">
      <c r="I2427" s="100"/>
      <c r="J2427" s="100"/>
      <c r="R2427" s="100"/>
      <c r="S2427" s="100"/>
      <c r="T2427" s="100"/>
      <c r="U2427" s="100"/>
      <c r="V2427" s="100"/>
    </row>
    <row r="2428" spans="9:22" x14ac:dyDescent="0.2">
      <c r="I2428" s="100"/>
      <c r="J2428" s="100"/>
      <c r="R2428" s="100"/>
      <c r="S2428" s="100"/>
      <c r="T2428" s="100"/>
      <c r="U2428" s="100"/>
      <c r="V2428" s="100"/>
    </row>
    <row r="2429" spans="9:22" x14ac:dyDescent="0.2">
      <c r="I2429" s="100"/>
      <c r="J2429" s="100"/>
      <c r="R2429" s="100"/>
      <c r="S2429" s="100"/>
      <c r="T2429" s="100"/>
      <c r="U2429" s="100"/>
      <c r="V2429" s="100"/>
    </row>
    <row r="2430" spans="9:22" x14ac:dyDescent="0.2">
      <c r="I2430" s="100"/>
      <c r="J2430" s="105"/>
      <c r="R2430" s="105"/>
      <c r="S2430" s="105"/>
      <c r="T2430" s="105"/>
      <c r="U2430" s="105"/>
      <c r="V2430" s="105"/>
    </row>
    <row r="2431" spans="9:22" x14ac:dyDescent="0.2">
      <c r="I2431" s="100"/>
      <c r="J2431" s="100"/>
      <c r="R2431" s="100"/>
      <c r="S2431" s="100"/>
      <c r="T2431" s="100"/>
      <c r="U2431" s="100"/>
      <c r="V2431" s="100"/>
    </row>
    <row r="2432" spans="9:22" x14ac:dyDescent="0.2">
      <c r="I2432" s="100"/>
      <c r="J2432" s="100"/>
      <c r="R2432" s="100"/>
      <c r="S2432" s="100"/>
      <c r="T2432" s="100"/>
      <c r="U2432" s="100"/>
      <c r="V2432" s="100"/>
    </row>
    <row r="2433" spans="9:22" x14ac:dyDescent="0.2">
      <c r="I2433" s="100"/>
      <c r="J2433" s="100"/>
      <c r="R2433" s="100"/>
      <c r="S2433" s="100"/>
      <c r="T2433" s="100"/>
      <c r="U2433" s="100"/>
      <c r="V2433" s="100"/>
    </row>
    <row r="2434" spans="9:22" x14ac:dyDescent="0.2">
      <c r="I2434" s="100"/>
      <c r="J2434" s="105"/>
      <c r="R2434" s="105"/>
      <c r="S2434" s="105"/>
      <c r="T2434" s="105"/>
      <c r="U2434" s="105"/>
      <c r="V2434" s="105"/>
    </row>
    <row r="2435" spans="9:22" x14ac:dyDescent="0.2">
      <c r="I2435" s="100"/>
      <c r="J2435" s="100"/>
      <c r="R2435" s="100"/>
      <c r="S2435" s="100"/>
      <c r="T2435" s="100"/>
      <c r="U2435" s="100"/>
      <c r="V2435" s="100"/>
    </row>
    <row r="2436" spans="9:22" x14ac:dyDescent="0.2">
      <c r="I2436" s="100"/>
      <c r="J2436" s="100"/>
      <c r="R2436" s="100"/>
      <c r="S2436" s="100"/>
      <c r="T2436" s="100"/>
      <c r="U2436" s="100"/>
      <c r="V2436" s="100"/>
    </row>
    <row r="2437" spans="9:22" x14ac:dyDescent="0.2">
      <c r="I2437" s="100"/>
      <c r="J2437" s="100"/>
      <c r="R2437" s="100"/>
      <c r="S2437" s="100"/>
      <c r="T2437" s="100"/>
      <c r="U2437" s="100"/>
      <c r="V2437" s="100"/>
    </row>
    <row r="2438" spans="9:22" x14ac:dyDescent="0.2">
      <c r="I2438" s="100"/>
      <c r="J2438" s="105"/>
      <c r="R2438" s="105"/>
      <c r="S2438" s="105"/>
      <c r="T2438" s="105"/>
      <c r="U2438" s="105"/>
      <c r="V2438" s="105"/>
    </row>
    <row r="2439" spans="9:22" x14ac:dyDescent="0.2">
      <c r="I2439" s="105"/>
      <c r="J2439" s="105"/>
      <c r="R2439" s="105"/>
      <c r="S2439" s="105"/>
      <c r="T2439" s="105"/>
      <c r="U2439" s="105"/>
      <c r="V2439" s="105"/>
    </row>
    <row r="2440" spans="9:22" x14ac:dyDescent="0.2">
      <c r="I2440" s="100"/>
      <c r="J2440" s="100"/>
      <c r="R2440" s="100"/>
      <c r="S2440" s="100"/>
      <c r="T2440" s="100"/>
      <c r="U2440" s="100"/>
      <c r="V2440" s="100"/>
    </row>
    <row r="2441" spans="9:22" x14ac:dyDescent="0.2">
      <c r="I2441" s="100"/>
      <c r="J2441" s="100"/>
      <c r="R2441" s="100"/>
      <c r="S2441" s="100"/>
      <c r="T2441" s="100"/>
      <c r="U2441" s="100"/>
      <c r="V2441" s="100"/>
    </row>
    <row r="2442" spans="9:22" x14ac:dyDescent="0.2">
      <c r="I2442" s="100"/>
      <c r="J2442" s="100"/>
      <c r="R2442" s="100"/>
      <c r="S2442" s="100"/>
      <c r="T2442" s="100"/>
      <c r="U2442" s="100"/>
      <c r="V2442" s="100"/>
    </row>
    <row r="2443" spans="9:22" x14ac:dyDescent="0.2">
      <c r="I2443" s="100"/>
      <c r="J2443" s="100"/>
      <c r="R2443" s="100"/>
      <c r="S2443" s="100"/>
      <c r="T2443" s="100"/>
      <c r="U2443" s="100"/>
      <c r="V2443" s="100"/>
    </row>
    <row r="2444" spans="9:22" x14ac:dyDescent="0.2">
      <c r="I2444" s="100"/>
      <c r="J2444" s="100"/>
      <c r="R2444" s="100"/>
      <c r="S2444" s="100"/>
      <c r="T2444" s="100"/>
      <c r="U2444" s="100"/>
      <c r="V2444" s="100"/>
    </row>
    <row r="2445" spans="9:22" x14ac:dyDescent="0.2">
      <c r="I2445" s="100"/>
      <c r="J2445" s="100"/>
      <c r="R2445" s="100"/>
      <c r="S2445" s="100"/>
      <c r="T2445" s="100"/>
      <c r="U2445" s="100"/>
      <c r="V2445" s="100"/>
    </row>
    <row r="2446" spans="9:22" x14ac:dyDescent="0.2">
      <c r="I2446" s="100"/>
      <c r="J2446" s="100"/>
      <c r="R2446" s="100"/>
      <c r="S2446" s="100"/>
      <c r="T2446" s="100"/>
      <c r="U2446" s="100"/>
      <c r="V2446" s="100"/>
    </row>
    <row r="2447" spans="9:22" x14ac:dyDescent="0.2">
      <c r="I2447" s="100"/>
      <c r="J2447" s="100"/>
      <c r="R2447" s="100"/>
      <c r="S2447" s="100"/>
      <c r="T2447" s="100"/>
      <c r="U2447" s="100"/>
      <c r="V2447" s="100"/>
    </row>
    <row r="2448" spans="9:22" x14ac:dyDescent="0.2">
      <c r="I2448" s="100"/>
      <c r="J2448" s="100"/>
      <c r="R2448" s="100"/>
      <c r="S2448" s="100"/>
      <c r="T2448" s="100"/>
      <c r="U2448" s="100"/>
      <c r="V2448" s="100"/>
    </row>
    <row r="2449" spans="9:22" x14ac:dyDescent="0.2">
      <c r="I2449" s="100"/>
      <c r="J2449" s="100"/>
      <c r="R2449" s="100"/>
      <c r="S2449" s="100"/>
      <c r="T2449" s="100"/>
      <c r="U2449" s="100"/>
      <c r="V2449" s="100"/>
    </row>
    <row r="2450" spans="9:22" x14ac:dyDescent="0.2">
      <c r="I2450" s="100"/>
      <c r="J2450" s="100"/>
      <c r="R2450" s="100"/>
      <c r="S2450" s="100"/>
      <c r="T2450" s="100"/>
      <c r="U2450" s="100"/>
      <c r="V2450" s="100"/>
    </row>
    <row r="2451" spans="9:22" x14ac:dyDescent="0.2">
      <c r="I2451" s="105"/>
      <c r="J2451" s="100"/>
      <c r="R2451" s="100"/>
      <c r="S2451" s="100"/>
      <c r="T2451" s="100"/>
      <c r="U2451" s="100"/>
      <c r="V2451" s="100"/>
    </row>
    <row r="2452" spans="9:22" x14ac:dyDescent="0.2">
      <c r="I2452" s="100"/>
      <c r="J2452" s="100"/>
      <c r="R2452" s="100"/>
      <c r="S2452" s="100"/>
      <c r="T2452" s="100"/>
      <c r="U2452" s="100"/>
      <c r="V2452" s="100"/>
    </row>
    <row r="2453" spans="9:22" x14ac:dyDescent="0.2">
      <c r="I2453" s="100"/>
      <c r="J2453" s="100"/>
      <c r="R2453" s="100"/>
      <c r="S2453" s="100"/>
      <c r="T2453" s="100"/>
      <c r="U2453" s="100"/>
      <c r="V2453" s="100"/>
    </row>
    <row r="2454" spans="9:22" x14ac:dyDescent="0.2">
      <c r="I2454" s="100"/>
      <c r="J2454" s="100"/>
      <c r="R2454" s="100"/>
      <c r="S2454" s="100"/>
      <c r="T2454" s="100"/>
      <c r="U2454" s="100"/>
      <c r="V2454" s="100"/>
    </row>
    <row r="2455" spans="9:22" x14ac:dyDescent="0.2">
      <c r="I2455" s="100"/>
      <c r="J2455" s="100"/>
      <c r="R2455" s="100"/>
      <c r="S2455" s="100"/>
      <c r="T2455" s="100"/>
      <c r="U2455" s="100"/>
      <c r="V2455" s="100"/>
    </row>
    <row r="2456" spans="9:22" x14ac:dyDescent="0.2">
      <c r="I2456" s="100"/>
      <c r="J2456" s="100"/>
      <c r="R2456" s="100"/>
      <c r="S2456" s="100"/>
      <c r="T2456" s="100"/>
      <c r="U2456" s="100"/>
      <c r="V2456" s="100"/>
    </row>
    <row r="2457" spans="9:22" x14ac:dyDescent="0.2">
      <c r="I2457" s="100"/>
      <c r="J2457" s="100"/>
      <c r="R2457" s="100"/>
      <c r="S2457" s="100"/>
      <c r="T2457" s="100"/>
      <c r="U2457" s="100"/>
      <c r="V2457" s="100"/>
    </row>
    <row r="2458" spans="9:22" x14ac:dyDescent="0.2">
      <c r="I2458" s="100"/>
      <c r="J2458" s="100"/>
      <c r="R2458" s="100"/>
      <c r="S2458" s="100"/>
      <c r="T2458" s="100"/>
      <c r="U2458" s="100"/>
      <c r="V2458" s="100"/>
    </row>
    <row r="2459" spans="9:22" x14ac:dyDescent="0.2">
      <c r="I2459" s="100"/>
      <c r="J2459" s="100"/>
      <c r="R2459" s="100"/>
      <c r="S2459" s="100"/>
      <c r="T2459" s="100"/>
      <c r="U2459" s="100"/>
      <c r="V2459" s="100"/>
    </row>
    <row r="2460" spans="9:22" x14ac:dyDescent="0.2">
      <c r="I2460" s="100"/>
      <c r="J2460" s="100"/>
      <c r="R2460" s="100"/>
      <c r="S2460" s="100"/>
      <c r="T2460" s="100"/>
      <c r="U2460" s="100"/>
      <c r="V2460" s="100"/>
    </row>
    <row r="2461" spans="9:22" x14ac:dyDescent="0.2">
      <c r="I2461" s="105"/>
      <c r="J2461" s="105"/>
      <c r="R2461" s="105"/>
      <c r="S2461" s="105"/>
      <c r="T2461" s="105"/>
      <c r="U2461" s="105"/>
      <c r="V2461" s="105"/>
    </row>
    <row r="2462" spans="9:22" x14ac:dyDescent="0.2">
      <c r="I2462" s="100"/>
      <c r="J2462" s="100"/>
      <c r="R2462" s="100"/>
      <c r="S2462" s="100"/>
      <c r="T2462" s="100"/>
      <c r="U2462" s="100"/>
      <c r="V2462" s="100"/>
    </row>
    <row r="2463" spans="9:22" x14ac:dyDescent="0.2">
      <c r="I2463" s="100"/>
      <c r="J2463" s="100"/>
      <c r="R2463" s="100"/>
      <c r="S2463" s="100"/>
      <c r="T2463" s="100"/>
      <c r="U2463" s="100"/>
      <c r="V2463" s="100"/>
    </row>
    <row r="2464" spans="9:22" x14ac:dyDescent="0.2">
      <c r="I2464" s="100"/>
      <c r="J2464" s="100"/>
      <c r="R2464" s="100"/>
      <c r="S2464" s="100"/>
      <c r="T2464" s="100"/>
      <c r="U2464" s="100"/>
      <c r="V2464" s="100"/>
    </row>
    <row r="2465" spans="9:22" x14ac:dyDescent="0.2">
      <c r="I2465" s="100"/>
      <c r="J2465" s="100"/>
      <c r="R2465" s="100"/>
      <c r="S2465" s="100"/>
      <c r="T2465" s="100"/>
      <c r="U2465" s="100"/>
      <c r="V2465" s="100"/>
    </row>
    <row r="2466" spans="9:22" x14ac:dyDescent="0.2">
      <c r="I2466" s="105"/>
      <c r="J2466" s="100"/>
      <c r="R2466" s="100"/>
      <c r="S2466" s="100"/>
      <c r="T2466" s="100"/>
      <c r="U2466" s="100"/>
      <c r="V2466" s="100"/>
    </row>
    <row r="2467" spans="9:22" x14ac:dyDescent="0.2">
      <c r="I2467" s="100"/>
      <c r="J2467" s="100"/>
      <c r="R2467" s="100"/>
      <c r="S2467" s="100"/>
      <c r="T2467" s="100"/>
      <c r="U2467" s="100"/>
      <c r="V2467" s="100"/>
    </row>
    <row r="2468" spans="9:22" x14ac:dyDescent="0.2">
      <c r="I2468" s="100"/>
      <c r="J2468" s="100"/>
      <c r="R2468" s="100"/>
      <c r="S2468" s="100"/>
      <c r="T2468" s="100"/>
      <c r="U2468" s="100"/>
      <c r="V2468" s="100"/>
    </row>
    <row r="2469" spans="9:22" x14ac:dyDescent="0.2">
      <c r="I2469" s="105"/>
      <c r="J2469" s="100"/>
      <c r="R2469" s="100"/>
      <c r="S2469" s="100"/>
      <c r="T2469" s="100"/>
      <c r="U2469" s="100"/>
      <c r="V2469" s="100"/>
    </row>
    <row r="2470" spans="9:22" x14ac:dyDescent="0.2">
      <c r="I2470" s="100"/>
      <c r="J2470" s="100"/>
      <c r="R2470" s="100"/>
      <c r="S2470" s="100"/>
      <c r="T2470" s="100"/>
      <c r="U2470" s="100"/>
      <c r="V2470" s="100"/>
    </row>
    <row r="2471" spans="9:22" x14ac:dyDescent="0.2">
      <c r="I2471" s="100"/>
      <c r="J2471" s="100"/>
      <c r="R2471" s="100"/>
      <c r="S2471" s="100"/>
      <c r="T2471" s="100"/>
      <c r="U2471" s="100"/>
      <c r="V2471" s="100"/>
    </row>
    <row r="2472" spans="9:22" x14ac:dyDescent="0.2">
      <c r="I2472" s="100"/>
      <c r="J2472" s="100"/>
      <c r="R2472" s="100"/>
      <c r="S2472" s="100"/>
      <c r="T2472" s="100"/>
      <c r="U2472" s="100"/>
      <c r="V2472" s="100"/>
    </row>
    <row r="2473" spans="9:22" x14ac:dyDescent="0.2">
      <c r="I2473" s="100"/>
      <c r="J2473" s="100"/>
      <c r="R2473" s="100"/>
      <c r="S2473" s="100"/>
      <c r="T2473" s="100"/>
      <c r="U2473" s="100"/>
      <c r="V2473" s="100"/>
    </row>
    <row r="2474" spans="9:22" x14ac:dyDescent="0.2">
      <c r="I2474" s="105"/>
      <c r="J2474" s="100"/>
      <c r="R2474" s="100"/>
      <c r="S2474" s="100"/>
      <c r="T2474" s="100"/>
      <c r="U2474" s="100"/>
      <c r="V2474" s="100"/>
    </row>
    <row r="2475" spans="9:22" x14ac:dyDescent="0.2">
      <c r="I2475" s="105"/>
      <c r="J2475" s="105"/>
      <c r="R2475" s="105"/>
      <c r="S2475" s="105"/>
      <c r="T2475" s="105"/>
      <c r="U2475" s="105"/>
      <c r="V2475" s="105"/>
    </row>
    <row r="2476" spans="9:22" x14ac:dyDescent="0.2">
      <c r="I2476" s="100"/>
      <c r="J2476" s="100"/>
      <c r="R2476" s="100"/>
      <c r="S2476" s="100"/>
      <c r="T2476" s="100"/>
      <c r="U2476" s="100"/>
      <c r="V2476" s="100"/>
    </row>
    <row r="2477" spans="9:22" x14ac:dyDescent="0.2">
      <c r="I2477" s="100"/>
      <c r="J2477" s="100"/>
      <c r="R2477" s="100"/>
      <c r="S2477" s="100"/>
      <c r="T2477" s="100"/>
      <c r="U2477" s="100"/>
      <c r="V2477" s="100"/>
    </row>
    <row r="2478" spans="9:22" x14ac:dyDescent="0.2">
      <c r="I2478" s="100"/>
      <c r="J2478" s="100"/>
      <c r="R2478" s="100"/>
      <c r="S2478" s="100"/>
      <c r="T2478" s="100"/>
      <c r="U2478" s="100"/>
      <c r="V2478" s="100"/>
    </row>
    <row r="2479" spans="9:22" x14ac:dyDescent="0.2">
      <c r="I2479" s="100"/>
      <c r="J2479" s="100"/>
      <c r="R2479" s="100"/>
      <c r="S2479" s="100"/>
      <c r="T2479" s="100"/>
      <c r="U2479" s="100"/>
      <c r="V2479" s="100"/>
    </row>
    <row r="2480" spans="9:22" x14ac:dyDescent="0.2">
      <c r="I2480" s="100"/>
      <c r="J2480" s="100"/>
      <c r="R2480" s="100"/>
      <c r="S2480" s="100"/>
      <c r="T2480" s="100"/>
      <c r="U2480" s="100"/>
      <c r="V2480" s="100"/>
    </row>
    <row r="2481" spans="9:22" x14ac:dyDescent="0.2">
      <c r="I2481" s="100"/>
      <c r="J2481" s="100"/>
      <c r="R2481" s="100"/>
      <c r="S2481" s="100"/>
      <c r="T2481" s="100"/>
      <c r="U2481" s="100"/>
      <c r="V2481" s="100"/>
    </row>
    <row r="2482" spans="9:22" x14ac:dyDescent="0.2">
      <c r="I2482" s="100"/>
      <c r="J2482" s="100"/>
      <c r="R2482" s="100"/>
      <c r="S2482" s="100"/>
      <c r="T2482" s="100"/>
      <c r="U2482" s="100"/>
      <c r="V2482" s="100"/>
    </row>
    <row r="2483" spans="9:22" x14ac:dyDescent="0.2">
      <c r="I2483" s="100"/>
      <c r="J2483" s="100"/>
      <c r="R2483" s="100"/>
      <c r="S2483" s="100"/>
      <c r="T2483" s="100"/>
      <c r="U2483" s="100"/>
      <c r="V2483" s="100"/>
    </row>
    <row r="2484" spans="9:22" x14ac:dyDescent="0.2">
      <c r="I2484" s="100"/>
      <c r="J2484" s="100"/>
      <c r="R2484" s="100"/>
      <c r="S2484" s="100"/>
      <c r="T2484" s="100"/>
      <c r="U2484" s="100"/>
      <c r="V2484" s="100"/>
    </row>
    <row r="2485" spans="9:22" x14ac:dyDescent="0.2">
      <c r="I2485" s="100"/>
      <c r="J2485" s="100"/>
      <c r="R2485" s="100"/>
      <c r="S2485" s="100"/>
      <c r="T2485" s="100"/>
      <c r="U2485" s="100"/>
      <c r="V2485" s="100"/>
    </row>
    <row r="2486" spans="9:22" x14ac:dyDescent="0.2">
      <c r="I2486" s="100"/>
      <c r="J2486" s="100"/>
      <c r="R2486" s="100"/>
      <c r="S2486" s="100"/>
      <c r="T2486" s="100"/>
      <c r="U2486" s="100"/>
      <c r="V2486" s="100"/>
    </row>
    <row r="2487" spans="9:22" x14ac:dyDescent="0.2">
      <c r="I2487" s="100"/>
      <c r="J2487" s="105"/>
      <c r="R2487" s="105"/>
      <c r="S2487" s="105"/>
      <c r="T2487" s="105"/>
      <c r="U2487" s="105"/>
      <c r="V2487" s="105"/>
    </row>
    <row r="2488" spans="9:22" x14ac:dyDescent="0.2">
      <c r="I2488" s="100"/>
      <c r="J2488" s="100"/>
      <c r="R2488" s="100"/>
      <c r="S2488" s="100"/>
      <c r="T2488" s="100"/>
      <c r="U2488" s="100"/>
      <c r="V2488" s="100"/>
    </row>
    <row r="2489" spans="9:22" x14ac:dyDescent="0.2">
      <c r="I2489" s="100"/>
      <c r="J2489" s="100"/>
      <c r="R2489" s="100"/>
      <c r="S2489" s="100"/>
      <c r="T2489" s="100"/>
      <c r="U2489" s="100"/>
      <c r="V2489" s="100"/>
    </row>
    <row r="2490" spans="9:22" x14ac:dyDescent="0.2">
      <c r="I2490" s="100"/>
      <c r="J2490" s="100"/>
      <c r="R2490" s="100"/>
      <c r="S2490" s="100"/>
      <c r="T2490" s="100"/>
      <c r="U2490" s="100"/>
      <c r="V2490" s="100"/>
    </row>
    <row r="2491" spans="9:22" x14ac:dyDescent="0.2">
      <c r="I2491" s="100"/>
      <c r="J2491" s="100"/>
      <c r="R2491" s="100"/>
      <c r="S2491" s="100"/>
      <c r="T2491" s="100"/>
      <c r="U2491" s="100"/>
      <c r="V2491" s="100"/>
    </row>
    <row r="2492" spans="9:22" x14ac:dyDescent="0.2">
      <c r="I2492" s="100"/>
      <c r="J2492" s="100"/>
      <c r="R2492" s="100"/>
      <c r="S2492" s="100"/>
      <c r="T2492" s="100"/>
      <c r="U2492" s="100"/>
      <c r="V2492" s="100"/>
    </row>
    <row r="2493" spans="9:22" x14ac:dyDescent="0.2">
      <c r="I2493" s="100"/>
      <c r="J2493" s="100"/>
      <c r="R2493" s="100"/>
      <c r="S2493" s="100"/>
      <c r="T2493" s="100"/>
      <c r="U2493" s="100"/>
      <c r="V2493" s="100"/>
    </row>
    <row r="2494" spans="9:22" x14ac:dyDescent="0.2">
      <c r="I2494" s="100"/>
      <c r="J2494" s="100"/>
      <c r="R2494" s="100"/>
      <c r="S2494" s="100"/>
      <c r="T2494" s="100"/>
      <c r="U2494" s="100"/>
      <c r="V2494" s="100"/>
    </row>
    <row r="2495" spans="9:22" x14ac:dyDescent="0.2">
      <c r="I2495" s="100"/>
      <c r="J2495" s="100"/>
      <c r="R2495" s="100"/>
      <c r="S2495" s="100"/>
      <c r="T2495" s="100"/>
      <c r="U2495" s="100"/>
      <c r="V2495" s="100"/>
    </row>
    <row r="2496" spans="9:22" x14ac:dyDescent="0.2">
      <c r="I2496" s="100"/>
      <c r="J2496" s="100"/>
      <c r="R2496" s="100"/>
      <c r="S2496" s="100"/>
      <c r="T2496" s="100"/>
      <c r="U2496" s="100"/>
      <c r="V2496" s="100"/>
    </row>
    <row r="2497" spans="9:22" x14ac:dyDescent="0.2">
      <c r="I2497" s="100"/>
      <c r="J2497" s="105"/>
      <c r="R2497" s="105"/>
      <c r="S2497" s="105"/>
      <c r="T2497" s="105"/>
      <c r="U2497" s="105"/>
      <c r="V2497" s="105"/>
    </row>
    <row r="2498" spans="9:22" x14ac:dyDescent="0.2">
      <c r="I2498" s="105"/>
      <c r="J2498" s="100"/>
      <c r="R2498" s="100"/>
      <c r="S2498" s="100"/>
      <c r="T2498" s="100"/>
      <c r="U2498" s="100"/>
      <c r="V2498" s="100"/>
    </row>
    <row r="2499" spans="9:22" x14ac:dyDescent="0.2">
      <c r="I2499" s="100"/>
      <c r="J2499" s="100"/>
      <c r="R2499" s="100"/>
      <c r="S2499" s="100"/>
      <c r="T2499" s="100"/>
      <c r="U2499" s="100"/>
      <c r="V2499" s="100"/>
    </row>
    <row r="2500" spans="9:22" x14ac:dyDescent="0.2">
      <c r="I2500" s="100"/>
      <c r="J2500" s="100"/>
      <c r="R2500" s="100"/>
      <c r="S2500" s="100"/>
      <c r="T2500" s="100"/>
      <c r="U2500" s="100"/>
      <c r="V2500" s="100"/>
    </row>
    <row r="2501" spans="9:22" x14ac:dyDescent="0.2">
      <c r="I2501" s="100"/>
      <c r="J2501" s="100"/>
      <c r="R2501" s="100"/>
      <c r="S2501" s="100"/>
      <c r="T2501" s="100"/>
      <c r="U2501" s="100"/>
      <c r="V2501" s="100"/>
    </row>
    <row r="2502" spans="9:22" x14ac:dyDescent="0.2">
      <c r="I2502" s="100"/>
      <c r="J2502" s="105"/>
      <c r="R2502" s="105"/>
      <c r="S2502" s="105"/>
      <c r="T2502" s="105"/>
      <c r="U2502" s="105"/>
      <c r="V2502" s="105"/>
    </row>
    <row r="2503" spans="9:22" x14ac:dyDescent="0.2">
      <c r="I2503" s="100"/>
      <c r="J2503" s="100"/>
      <c r="R2503" s="100"/>
      <c r="S2503" s="100"/>
      <c r="T2503" s="100"/>
      <c r="U2503" s="100"/>
      <c r="V2503" s="100"/>
    </row>
    <row r="2504" spans="9:22" x14ac:dyDescent="0.2">
      <c r="I2504" s="100"/>
      <c r="J2504" s="100"/>
      <c r="R2504" s="100"/>
      <c r="S2504" s="100"/>
      <c r="T2504" s="100"/>
      <c r="U2504" s="100"/>
      <c r="V2504" s="100"/>
    </row>
    <row r="2505" spans="9:22" x14ac:dyDescent="0.2">
      <c r="I2505" s="100"/>
      <c r="J2505" s="105"/>
      <c r="R2505" s="105"/>
      <c r="S2505" s="105"/>
      <c r="T2505" s="105"/>
      <c r="U2505" s="105"/>
      <c r="V2505" s="105"/>
    </row>
    <row r="2506" spans="9:22" x14ac:dyDescent="0.2">
      <c r="I2506" s="100"/>
      <c r="J2506" s="100"/>
      <c r="R2506" s="100"/>
      <c r="S2506" s="100"/>
      <c r="T2506" s="100"/>
      <c r="U2506" s="100"/>
      <c r="V2506" s="100"/>
    </row>
    <row r="2507" spans="9:22" x14ac:dyDescent="0.2">
      <c r="I2507" s="100"/>
      <c r="J2507" s="100"/>
      <c r="R2507" s="100"/>
      <c r="S2507" s="100"/>
      <c r="T2507" s="100"/>
      <c r="U2507" s="100"/>
      <c r="V2507" s="100"/>
    </row>
    <row r="2508" spans="9:22" x14ac:dyDescent="0.2">
      <c r="I2508" s="100"/>
      <c r="J2508" s="100"/>
      <c r="R2508" s="100"/>
      <c r="S2508" s="100"/>
      <c r="T2508" s="100"/>
      <c r="U2508" s="100"/>
      <c r="V2508" s="100"/>
    </row>
    <row r="2509" spans="9:22" x14ac:dyDescent="0.2">
      <c r="I2509" s="100"/>
      <c r="J2509" s="100"/>
      <c r="R2509" s="100"/>
      <c r="S2509" s="100"/>
      <c r="T2509" s="100"/>
      <c r="U2509" s="100"/>
      <c r="V2509" s="100"/>
    </row>
    <row r="2510" spans="9:22" x14ac:dyDescent="0.2">
      <c r="I2510" s="100"/>
      <c r="J2510" s="105"/>
      <c r="R2510" s="105"/>
      <c r="S2510" s="105"/>
      <c r="T2510" s="105"/>
      <c r="U2510" s="105"/>
      <c r="V2510" s="105"/>
    </row>
    <row r="2511" spans="9:22" x14ac:dyDescent="0.2">
      <c r="I2511" s="100"/>
      <c r="J2511" s="105"/>
      <c r="R2511" s="105"/>
      <c r="S2511" s="105"/>
      <c r="T2511" s="105"/>
      <c r="U2511" s="105"/>
      <c r="V2511" s="105"/>
    </row>
    <row r="2512" spans="9:22" x14ac:dyDescent="0.2">
      <c r="I2512" s="105"/>
      <c r="J2512" s="100"/>
      <c r="R2512" s="100"/>
      <c r="S2512" s="100"/>
      <c r="T2512" s="100"/>
      <c r="U2512" s="100"/>
      <c r="V2512" s="100"/>
    </row>
    <row r="2513" spans="9:22" x14ac:dyDescent="0.2">
      <c r="I2513" s="100"/>
      <c r="J2513" s="100"/>
      <c r="R2513" s="100"/>
      <c r="S2513" s="100"/>
      <c r="T2513" s="100"/>
      <c r="U2513" s="100"/>
      <c r="V2513" s="100"/>
    </row>
    <row r="2514" spans="9:22" x14ac:dyDescent="0.2">
      <c r="I2514" s="100"/>
      <c r="J2514" s="100"/>
      <c r="R2514" s="100"/>
      <c r="S2514" s="100"/>
      <c r="T2514" s="100"/>
      <c r="U2514" s="100"/>
      <c r="V2514" s="100"/>
    </row>
    <row r="2515" spans="9:22" x14ac:dyDescent="0.2">
      <c r="I2515" s="100"/>
      <c r="J2515" s="100"/>
      <c r="R2515" s="100"/>
      <c r="S2515" s="100"/>
      <c r="T2515" s="100"/>
      <c r="U2515" s="100"/>
      <c r="V2515" s="100"/>
    </row>
    <row r="2516" spans="9:22" x14ac:dyDescent="0.2">
      <c r="I2516" s="100"/>
      <c r="J2516" s="100"/>
      <c r="R2516" s="100"/>
      <c r="S2516" s="100"/>
      <c r="T2516" s="100"/>
      <c r="U2516" s="100"/>
      <c r="V2516" s="100"/>
    </row>
    <row r="2517" spans="9:22" x14ac:dyDescent="0.2">
      <c r="I2517" s="100"/>
      <c r="J2517" s="100"/>
      <c r="R2517" s="100"/>
      <c r="S2517" s="100"/>
      <c r="T2517" s="100"/>
      <c r="U2517" s="100"/>
      <c r="V2517" s="100"/>
    </row>
    <row r="2518" spans="9:22" x14ac:dyDescent="0.2">
      <c r="I2518" s="100"/>
      <c r="J2518" s="100"/>
      <c r="R2518" s="100"/>
      <c r="S2518" s="100"/>
      <c r="T2518" s="100"/>
      <c r="U2518" s="100"/>
      <c r="V2518" s="100"/>
    </row>
    <row r="2519" spans="9:22" x14ac:dyDescent="0.2">
      <c r="I2519" s="105"/>
      <c r="J2519" s="100"/>
      <c r="R2519" s="100"/>
      <c r="S2519" s="100"/>
      <c r="T2519" s="100"/>
      <c r="U2519" s="100"/>
      <c r="V2519" s="100"/>
    </row>
    <row r="2520" spans="9:22" x14ac:dyDescent="0.2">
      <c r="I2520" s="100"/>
      <c r="J2520" s="100"/>
      <c r="R2520" s="100"/>
      <c r="S2520" s="100"/>
      <c r="T2520" s="100"/>
      <c r="U2520" s="100"/>
      <c r="V2520" s="100"/>
    </row>
    <row r="2521" spans="9:22" x14ac:dyDescent="0.2">
      <c r="I2521" s="100"/>
      <c r="J2521" s="100"/>
      <c r="R2521" s="100"/>
      <c r="S2521" s="100"/>
      <c r="T2521" s="100"/>
      <c r="U2521" s="100"/>
      <c r="V2521" s="100"/>
    </row>
    <row r="2522" spans="9:22" x14ac:dyDescent="0.2">
      <c r="I2522" s="100"/>
      <c r="J2522" s="100"/>
      <c r="R2522" s="100"/>
      <c r="S2522" s="100"/>
      <c r="T2522" s="100"/>
      <c r="U2522" s="100"/>
      <c r="V2522" s="100"/>
    </row>
    <row r="2523" spans="9:22" x14ac:dyDescent="0.2">
      <c r="I2523" s="100"/>
      <c r="J2523" s="100"/>
      <c r="R2523" s="100"/>
      <c r="S2523" s="100"/>
      <c r="T2523" s="100"/>
      <c r="U2523" s="100"/>
      <c r="V2523" s="100"/>
    </row>
    <row r="2524" spans="9:22" x14ac:dyDescent="0.2">
      <c r="I2524" s="100"/>
      <c r="J2524" s="100"/>
      <c r="R2524" s="100"/>
      <c r="S2524" s="100"/>
      <c r="T2524" s="100"/>
      <c r="U2524" s="100"/>
      <c r="V2524" s="100"/>
    </row>
    <row r="2525" spans="9:22" x14ac:dyDescent="0.2">
      <c r="I2525" s="100"/>
      <c r="J2525" s="100"/>
      <c r="R2525" s="100"/>
      <c r="S2525" s="100"/>
      <c r="T2525" s="100"/>
      <c r="U2525" s="100"/>
      <c r="V2525" s="100"/>
    </row>
    <row r="2526" spans="9:22" x14ac:dyDescent="0.2">
      <c r="I2526" s="100"/>
      <c r="J2526" s="100"/>
      <c r="R2526" s="100"/>
      <c r="S2526" s="100"/>
      <c r="T2526" s="100"/>
      <c r="U2526" s="100"/>
      <c r="V2526" s="100"/>
    </row>
    <row r="2527" spans="9:22" x14ac:dyDescent="0.2">
      <c r="I2527" s="100"/>
      <c r="J2527" s="100"/>
      <c r="R2527" s="100"/>
      <c r="S2527" s="100"/>
      <c r="T2527" s="100"/>
      <c r="U2527" s="100"/>
      <c r="V2527" s="100"/>
    </row>
    <row r="2528" spans="9:22" x14ac:dyDescent="0.2">
      <c r="I2528" s="100"/>
      <c r="J2528" s="100"/>
      <c r="R2528" s="100"/>
      <c r="S2528" s="100"/>
      <c r="T2528" s="100"/>
      <c r="U2528" s="100"/>
      <c r="V2528" s="100"/>
    </row>
    <row r="2529" spans="9:22" x14ac:dyDescent="0.2">
      <c r="I2529" s="100"/>
      <c r="J2529" s="100"/>
      <c r="R2529" s="100"/>
      <c r="S2529" s="100"/>
      <c r="T2529" s="100"/>
      <c r="U2529" s="100"/>
      <c r="V2529" s="100"/>
    </row>
    <row r="2530" spans="9:22" x14ac:dyDescent="0.2">
      <c r="I2530" s="100"/>
      <c r="J2530" s="100"/>
      <c r="R2530" s="100"/>
      <c r="S2530" s="100"/>
      <c r="T2530" s="100"/>
      <c r="U2530" s="100"/>
      <c r="V2530" s="100"/>
    </row>
    <row r="2531" spans="9:22" x14ac:dyDescent="0.2">
      <c r="I2531" s="100"/>
      <c r="J2531" s="100"/>
      <c r="R2531" s="100"/>
      <c r="S2531" s="100"/>
      <c r="T2531" s="100"/>
      <c r="U2531" s="100"/>
      <c r="V2531" s="100"/>
    </row>
    <row r="2532" spans="9:22" x14ac:dyDescent="0.2">
      <c r="I2532" s="100"/>
      <c r="J2532" s="100"/>
      <c r="R2532" s="100"/>
      <c r="S2532" s="100"/>
      <c r="T2532" s="100"/>
      <c r="U2532" s="100"/>
      <c r="V2532" s="100"/>
    </row>
    <row r="2533" spans="9:22" x14ac:dyDescent="0.2">
      <c r="I2533" s="105"/>
      <c r="J2533" s="100"/>
      <c r="R2533" s="100"/>
      <c r="S2533" s="100"/>
      <c r="T2533" s="100"/>
      <c r="U2533" s="100"/>
      <c r="V2533" s="100"/>
    </row>
    <row r="2534" spans="9:22" x14ac:dyDescent="0.2">
      <c r="I2534" s="100"/>
      <c r="J2534" s="100"/>
      <c r="R2534" s="100"/>
      <c r="S2534" s="100"/>
      <c r="T2534" s="100"/>
      <c r="U2534" s="100"/>
      <c r="V2534" s="100"/>
    </row>
    <row r="2535" spans="9:22" x14ac:dyDescent="0.2">
      <c r="I2535" s="100"/>
      <c r="J2535" s="105"/>
      <c r="R2535" s="105"/>
      <c r="S2535" s="105"/>
      <c r="T2535" s="105"/>
      <c r="U2535" s="105"/>
      <c r="V2535" s="105"/>
    </row>
    <row r="2536" spans="9:22" x14ac:dyDescent="0.2">
      <c r="I2536" s="100"/>
      <c r="J2536" s="100"/>
      <c r="R2536" s="100"/>
      <c r="S2536" s="100"/>
      <c r="T2536" s="100"/>
      <c r="U2536" s="100"/>
      <c r="V2536" s="100"/>
    </row>
    <row r="2537" spans="9:22" x14ac:dyDescent="0.2">
      <c r="I2537" s="100"/>
      <c r="J2537" s="100"/>
      <c r="R2537" s="100"/>
      <c r="S2537" s="100"/>
      <c r="T2537" s="100"/>
      <c r="U2537" s="100"/>
      <c r="V2537" s="100"/>
    </row>
    <row r="2538" spans="9:22" x14ac:dyDescent="0.2">
      <c r="I2538" s="100"/>
      <c r="J2538" s="100"/>
      <c r="R2538" s="100"/>
      <c r="S2538" s="100"/>
      <c r="T2538" s="100"/>
      <c r="U2538" s="100"/>
      <c r="V2538" s="100"/>
    </row>
    <row r="2539" spans="9:22" x14ac:dyDescent="0.2">
      <c r="I2539" s="105"/>
      <c r="J2539" s="100"/>
      <c r="R2539" s="100"/>
      <c r="S2539" s="100"/>
      <c r="T2539" s="100"/>
      <c r="U2539" s="100"/>
      <c r="V2539" s="100"/>
    </row>
    <row r="2540" spans="9:22" x14ac:dyDescent="0.2">
      <c r="I2540" s="105"/>
      <c r="J2540" s="100"/>
      <c r="R2540" s="100"/>
      <c r="S2540" s="100"/>
      <c r="T2540" s="100"/>
      <c r="U2540" s="100"/>
      <c r="V2540" s="100"/>
    </row>
    <row r="2541" spans="9:22" x14ac:dyDescent="0.2">
      <c r="I2541" s="100"/>
      <c r="J2541" s="100"/>
      <c r="R2541" s="100"/>
      <c r="S2541" s="100"/>
      <c r="T2541" s="100"/>
      <c r="U2541" s="100"/>
      <c r="V2541" s="100"/>
    </row>
    <row r="2542" spans="9:22" x14ac:dyDescent="0.2">
      <c r="I2542" s="100"/>
      <c r="J2542" s="100"/>
      <c r="R2542" s="100"/>
      <c r="S2542" s="100"/>
      <c r="T2542" s="100"/>
      <c r="U2542" s="100"/>
      <c r="V2542" s="100"/>
    </row>
    <row r="2543" spans="9:22" x14ac:dyDescent="0.2">
      <c r="I2543" s="100"/>
      <c r="J2543" s="100"/>
      <c r="R2543" s="100"/>
      <c r="S2543" s="100"/>
      <c r="T2543" s="100"/>
      <c r="U2543" s="100"/>
      <c r="V2543" s="100"/>
    </row>
    <row r="2544" spans="9:22" x14ac:dyDescent="0.2">
      <c r="I2544" s="100"/>
      <c r="J2544" s="100"/>
      <c r="R2544" s="100"/>
      <c r="S2544" s="100"/>
      <c r="T2544" s="100"/>
      <c r="U2544" s="100"/>
      <c r="V2544" s="100"/>
    </row>
    <row r="2545" spans="9:22" x14ac:dyDescent="0.2">
      <c r="I2545" s="100"/>
      <c r="J2545" s="100"/>
      <c r="R2545" s="100"/>
      <c r="S2545" s="100"/>
      <c r="T2545" s="100"/>
      <c r="U2545" s="100"/>
      <c r="V2545" s="100"/>
    </row>
    <row r="2546" spans="9:22" x14ac:dyDescent="0.2">
      <c r="I2546" s="100"/>
      <c r="J2546" s="100"/>
      <c r="R2546" s="100"/>
      <c r="S2546" s="100"/>
      <c r="T2546" s="100"/>
      <c r="U2546" s="100"/>
      <c r="V2546" s="100"/>
    </row>
    <row r="2547" spans="9:22" x14ac:dyDescent="0.2">
      <c r="I2547" s="100"/>
      <c r="J2547" s="100"/>
      <c r="R2547" s="100"/>
      <c r="S2547" s="100"/>
      <c r="T2547" s="100"/>
      <c r="U2547" s="100"/>
      <c r="V2547" s="100"/>
    </row>
    <row r="2548" spans="9:22" x14ac:dyDescent="0.2">
      <c r="I2548" s="100"/>
      <c r="J2548" s="100"/>
      <c r="R2548" s="100"/>
      <c r="S2548" s="100"/>
      <c r="T2548" s="100"/>
      <c r="U2548" s="100"/>
      <c r="V2548" s="100"/>
    </row>
    <row r="2549" spans="9:22" x14ac:dyDescent="0.2">
      <c r="I2549" s="100"/>
      <c r="J2549" s="105"/>
      <c r="R2549" s="105"/>
      <c r="S2549" s="105"/>
      <c r="T2549" s="105"/>
      <c r="U2549" s="105"/>
      <c r="V2549" s="105"/>
    </row>
    <row r="2550" spans="9:22" x14ac:dyDescent="0.2">
      <c r="I2550" s="105"/>
      <c r="J2550" s="100"/>
      <c r="R2550" s="100"/>
      <c r="S2550" s="100"/>
      <c r="T2550" s="100"/>
      <c r="U2550" s="100"/>
      <c r="V2550" s="100"/>
    </row>
    <row r="2551" spans="9:22" x14ac:dyDescent="0.2">
      <c r="I2551" s="100"/>
      <c r="J2551" s="100"/>
      <c r="R2551" s="100"/>
      <c r="S2551" s="100"/>
      <c r="T2551" s="100"/>
      <c r="U2551" s="100"/>
      <c r="V2551" s="100"/>
    </row>
    <row r="2552" spans="9:22" x14ac:dyDescent="0.2">
      <c r="I2552" s="100"/>
      <c r="J2552" s="100"/>
      <c r="R2552" s="100"/>
      <c r="S2552" s="100"/>
      <c r="T2552" s="100"/>
      <c r="U2552" s="100"/>
      <c r="V2552" s="100"/>
    </row>
    <row r="2553" spans="9:22" x14ac:dyDescent="0.2">
      <c r="I2553" s="100"/>
      <c r="J2553" s="100"/>
      <c r="R2553" s="100"/>
      <c r="S2553" s="100"/>
      <c r="T2553" s="100"/>
      <c r="U2553" s="100"/>
      <c r="V2553" s="100"/>
    </row>
    <row r="2554" spans="9:22" x14ac:dyDescent="0.2">
      <c r="I2554" s="100"/>
      <c r="J2554" s="100"/>
      <c r="R2554" s="100"/>
      <c r="S2554" s="100"/>
      <c r="T2554" s="100"/>
      <c r="U2554" s="100"/>
      <c r="V2554" s="100"/>
    </row>
    <row r="2555" spans="9:22" x14ac:dyDescent="0.2">
      <c r="I2555" s="100"/>
      <c r="J2555" s="100"/>
      <c r="R2555" s="100"/>
      <c r="S2555" s="100"/>
      <c r="T2555" s="100"/>
      <c r="U2555" s="100"/>
      <c r="V2555" s="100"/>
    </row>
    <row r="2556" spans="9:22" x14ac:dyDescent="0.2">
      <c r="I2556" s="100"/>
      <c r="J2556" s="100"/>
      <c r="R2556" s="100"/>
      <c r="S2556" s="100"/>
      <c r="T2556" s="100"/>
      <c r="U2556" s="100"/>
      <c r="V2556" s="100"/>
    </row>
    <row r="2557" spans="9:22" x14ac:dyDescent="0.2">
      <c r="I2557" s="100"/>
      <c r="J2557" s="105"/>
      <c r="R2557" s="105"/>
      <c r="S2557" s="105"/>
      <c r="T2557" s="105"/>
      <c r="U2557" s="105"/>
      <c r="V2557" s="105"/>
    </row>
    <row r="2558" spans="9:22" x14ac:dyDescent="0.2">
      <c r="I2558" s="100"/>
      <c r="J2558" s="100"/>
      <c r="R2558" s="100"/>
      <c r="S2558" s="100"/>
      <c r="T2558" s="100"/>
      <c r="U2558" s="100"/>
      <c r="V2558" s="100"/>
    </row>
    <row r="2559" spans="9:22" x14ac:dyDescent="0.2">
      <c r="I2559" s="100"/>
      <c r="J2559" s="100"/>
      <c r="R2559" s="100"/>
      <c r="S2559" s="100"/>
      <c r="T2559" s="100"/>
      <c r="U2559" s="100"/>
      <c r="V2559" s="100"/>
    </row>
    <row r="2560" spans="9:22" x14ac:dyDescent="0.2">
      <c r="I2560" s="100"/>
      <c r="J2560" s="100"/>
      <c r="R2560" s="100"/>
      <c r="S2560" s="100"/>
      <c r="T2560" s="100"/>
      <c r="U2560" s="100"/>
      <c r="V2560" s="100"/>
    </row>
    <row r="2561" spans="9:22" x14ac:dyDescent="0.2">
      <c r="I2561" s="105"/>
      <c r="J2561" s="100"/>
      <c r="R2561" s="100"/>
      <c r="S2561" s="100"/>
      <c r="T2561" s="100"/>
      <c r="U2561" s="100"/>
      <c r="V2561" s="100"/>
    </row>
    <row r="2562" spans="9:22" x14ac:dyDescent="0.2">
      <c r="I2562" s="100"/>
      <c r="J2562" s="100"/>
      <c r="R2562" s="100"/>
      <c r="S2562" s="100"/>
      <c r="T2562" s="100"/>
      <c r="U2562" s="100"/>
      <c r="V2562" s="100"/>
    </row>
    <row r="2563" spans="9:22" x14ac:dyDescent="0.2">
      <c r="I2563" s="100"/>
      <c r="J2563" s="100"/>
      <c r="R2563" s="100"/>
      <c r="S2563" s="100"/>
      <c r="T2563" s="100"/>
      <c r="U2563" s="100"/>
      <c r="V2563" s="100"/>
    </row>
    <row r="2564" spans="9:22" x14ac:dyDescent="0.2">
      <c r="I2564" s="100"/>
      <c r="J2564" s="100"/>
      <c r="R2564" s="100"/>
      <c r="S2564" s="100"/>
      <c r="T2564" s="100"/>
      <c r="U2564" s="100"/>
      <c r="V2564" s="100"/>
    </row>
    <row r="2565" spans="9:22" x14ac:dyDescent="0.2">
      <c r="I2565" s="105"/>
      <c r="J2565" s="100"/>
      <c r="R2565" s="100"/>
      <c r="S2565" s="100"/>
      <c r="T2565" s="100"/>
      <c r="U2565" s="100"/>
      <c r="V2565" s="100"/>
    </row>
    <row r="2566" spans="9:22" x14ac:dyDescent="0.2">
      <c r="I2566" s="100"/>
      <c r="J2566" s="100"/>
      <c r="R2566" s="100"/>
      <c r="S2566" s="100"/>
      <c r="T2566" s="100"/>
      <c r="U2566" s="100"/>
      <c r="V2566" s="100"/>
    </row>
    <row r="2567" spans="9:22" x14ac:dyDescent="0.2">
      <c r="I2567" s="100"/>
      <c r="J2567" s="100"/>
      <c r="R2567" s="100"/>
      <c r="S2567" s="100"/>
      <c r="T2567" s="100"/>
      <c r="U2567" s="100"/>
      <c r="V2567" s="100"/>
    </row>
    <row r="2568" spans="9:22" x14ac:dyDescent="0.2">
      <c r="I2568" s="100"/>
      <c r="J2568" s="100"/>
      <c r="R2568" s="100"/>
      <c r="S2568" s="100"/>
      <c r="T2568" s="100"/>
      <c r="U2568" s="100"/>
      <c r="V2568" s="100"/>
    </row>
    <row r="2569" spans="9:22" x14ac:dyDescent="0.2">
      <c r="I2569" s="100"/>
      <c r="J2569" s="100"/>
      <c r="R2569" s="100"/>
      <c r="S2569" s="100"/>
      <c r="T2569" s="100"/>
      <c r="U2569" s="100"/>
      <c r="V2569" s="100"/>
    </row>
    <row r="2570" spans="9:22" x14ac:dyDescent="0.2">
      <c r="I2570" s="100"/>
      <c r="J2570" s="100"/>
      <c r="R2570" s="100"/>
      <c r="S2570" s="100"/>
      <c r="T2570" s="100"/>
      <c r="U2570" s="100"/>
      <c r="V2570" s="100"/>
    </row>
    <row r="2571" spans="9:22" x14ac:dyDescent="0.2">
      <c r="I2571" s="100"/>
      <c r="J2571" s="105"/>
      <c r="R2571" s="105"/>
      <c r="S2571" s="105"/>
      <c r="T2571" s="105"/>
      <c r="U2571" s="105"/>
      <c r="V2571" s="105"/>
    </row>
    <row r="2572" spans="9:22" x14ac:dyDescent="0.2">
      <c r="I2572" s="100"/>
      <c r="J2572" s="100"/>
      <c r="R2572" s="100"/>
      <c r="S2572" s="100"/>
      <c r="T2572" s="100"/>
      <c r="U2572" s="100"/>
      <c r="V2572" s="100"/>
    </row>
    <row r="2573" spans="9:22" x14ac:dyDescent="0.2">
      <c r="I2573" s="100"/>
      <c r="J2573" s="100"/>
      <c r="R2573" s="100"/>
      <c r="S2573" s="100"/>
      <c r="T2573" s="100"/>
      <c r="U2573" s="100"/>
      <c r="V2573" s="100"/>
    </row>
    <row r="2574" spans="9:22" x14ac:dyDescent="0.2">
      <c r="I2574" s="105"/>
      <c r="J2574" s="100"/>
      <c r="R2574" s="100"/>
      <c r="S2574" s="100"/>
      <c r="T2574" s="100"/>
      <c r="U2574" s="100"/>
      <c r="V2574" s="100"/>
    </row>
    <row r="2575" spans="9:22" x14ac:dyDescent="0.2">
      <c r="I2575" s="100"/>
      <c r="J2575" s="100"/>
      <c r="R2575" s="100"/>
      <c r="S2575" s="100"/>
      <c r="T2575" s="100"/>
      <c r="U2575" s="100"/>
      <c r="V2575" s="100"/>
    </row>
    <row r="2576" spans="9:22" x14ac:dyDescent="0.2">
      <c r="I2576" s="100"/>
      <c r="J2576" s="100"/>
      <c r="R2576" s="100"/>
      <c r="S2576" s="100"/>
      <c r="T2576" s="100"/>
      <c r="U2576" s="100"/>
      <c r="V2576" s="100"/>
    </row>
    <row r="2577" spans="9:22" x14ac:dyDescent="0.2">
      <c r="I2577" s="100"/>
      <c r="J2577" s="105"/>
      <c r="R2577" s="105"/>
      <c r="S2577" s="105"/>
      <c r="T2577" s="105"/>
      <c r="U2577" s="105"/>
      <c r="V2577" s="105"/>
    </row>
    <row r="2578" spans="9:22" x14ac:dyDescent="0.2">
      <c r="I2578" s="100"/>
      <c r="J2578" s="105"/>
      <c r="R2578" s="105"/>
      <c r="S2578" s="105"/>
      <c r="T2578" s="105"/>
      <c r="U2578" s="105"/>
      <c r="V2578" s="105"/>
    </row>
    <row r="2579" spans="9:22" x14ac:dyDescent="0.2">
      <c r="I2579" s="105"/>
      <c r="J2579" s="100"/>
      <c r="R2579" s="100"/>
      <c r="S2579" s="100"/>
      <c r="T2579" s="100"/>
      <c r="U2579" s="100"/>
      <c r="V2579" s="100"/>
    </row>
    <row r="2580" spans="9:22" x14ac:dyDescent="0.2">
      <c r="I2580" s="105"/>
      <c r="J2580" s="100"/>
      <c r="R2580" s="100"/>
      <c r="S2580" s="100"/>
      <c r="T2580" s="100"/>
      <c r="U2580" s="100"/>
      <c r="V2580" s="100"/>
    </row>
    <row r="2581" spans="9:22" x14ac:dyDescent="0.2">
      <c r="I2581" s="100"/>
      <c r="J2581" s="100"/>
      <c r="R2581" s="100"/>
      <c r="S2581" s="100"/>
      <c r="T2581" s="100"/>
      <c r="U2581" s="100"/>
      <c r="V2581" s="100"/>
    </row>
    <row r="2582" spans="9:22" x14ac:dyDescent="0.2">
      <c r="I2582" s="100"/>
      <c r="J2582" s="100"/>
      <c r="R2582" s="100"/>
      <c r="S2582" s="100"/>
      <c r="T2582" s="100"/>
      <c r="U2582" s="100"/>
      <c r="V2582" s="100"/>
    </row>
    <row r="2583" spans="9:22" x14ac:dyDescent="0.2">
      <c r="I2583" s="100"/>
      <c r="J2583" s="100"/>
      <c r="R2583" s="100"/>
      <c r="S2583" s="100"/>
      <c r="T2583" s="100"/>
      <c r="U2583" s="100"/>
      <c r="V2583" s="100"/>
    </row>
    <row r="2584" spans="9:22" x14ac:dyDescent="0.2">
      <c r="I2584" s="100"/>
      <c r="J2584" s="100"/>
      <c r="R2584" s="100"/>
      <c r="S2584" s="100"/>
      <c r="T2584" s="100"/>
      <c r="U2584" s="100"/>
      <c r="V2584" s="100"/>
    </row>
    <row r="2585" spans="9:22" x14ac:dyDescent="0.2">
      <c r="I2585" s="100"/>
      <c r="J2585" s="100"/>
      <c r="R2585" s="100"/>
      <c r="S2585" s="100"/>
      <c r="T2585" s="100"/>
      <c r="U2585" s="100"/>
      <c r="V2585" s="100"/>
    </row>
    <row r="2586" spans="9:22" x14ac:dyDescent="0.2">
      <c r="I2586" s="100"/>
      <c r="J2586" s="100"/>
      <c r="R2586" s="100"/>
      <c r="S2586" s="100"/>
      <c r="T2586" s="100"/>
      <c r="U2586" s="100"/>
      <c r="V2586" s="100"/>
    </row>
    <row r="2587" spans="9:22" x14ac:dyDescent="0.2">
      <c r="I2587" s="100"/>
      <c r="J2587" s="100"/>
      <c r="R2587" s="100"/>
      <c r="S2587" s="100"/>
      <c r="T2587" s="100"/>
      <c r="U2587" s="100"/>
      <c r="V2587" s="100"/>
    </row>
    <row r="2588" spans="9:22" x14ac:dyDescent="0.2">
      <c r="I2588" s="100"/>
      <c r="J2588" s="105"/>
      <c r="R2588" s="105"/>
      <c r="S2588" s="105"/>
      <c r="T2588" s="105"/>
      <c r="U2588" s="105"/>
      <c r="V2588" s="105"/>
    </row>
    <row r="2589" spans="9:22" x14ac:dyDescent="0.2">
      <c r="I2589" s="100"/>
      <c r="J2589" s="100"/>
      <c r="R2589" s="100"/>
      <c r="S2589" s="100"/>
      <c r="T2589" s="100"/>
      <c r="U2589" s="100"/>
      <c r="V2589" s="100"/>
    </row>
    <row r="2590" spans="9:22" x14ac:dyDescent="0.2">
      <c r="I2590" s="100"/>
      <c r="J2590" s="100"/>
      <c r="R2590" s="100"/>
      <c r="S2590" s="100"/>
      <c r="T2590" s="100"/>
      <c r="U2590" s="100"/>
      <c r="V2590" s="100"/>
    </row>
    <row r="2591" spans="9:22" x14ac:dyDescent="0.2">
      <c r="I2591" s="100"/>
      <c r="J2591" s="100"/>
      <c r="R2591" s="100"/>
      <c r="S2591" s="100"/>
      <c r="T2591" s="100"/>
      <c r="U2591" s="100"/>
      <c r="V2591" s="100"/>
    </row>
    <row r="2592" spans="9:22" x14ac:dyDescent="0.2">
      <c r="I2592" s="100"/>
      <c r="J2592" s="100"/>
      <c r="R2592" s="100"/>
      <c r="S2592" s="100"/>
      <c r="T2592" s="100"/>
      <c r="U2592" s="100"/>
      <c r="V2592" s="100"/>
    </row>
    <row r="2593" spans="9:22" x14ac:dyDescent="0.2">
      <c r="I2593" s="100"/>
      <c r="J2593" s="100"/>
      <c r="R2593" s="100"/>
      <c r="S2593" s="100"/>
      <c r="T2593" s="100"/>
      <c r="U2593" s="100"/>
      <c r="V2593" s="100"/>
    </row>
    <row r="2594" spans="9:22" x14ac:dyDescent="0.2">
      <c r="I2594" s="100"/>
      <c r="J2594" s="100"/>
      <c r="R2594" s="100"/>
      <c r="S2594" s="100"/>
      <c r="T2594" s="100"/>
      <c r="U2594" s="100"/>
      <c r="V2594" s="100"/>
    </row>
    <row r="2595" spans="9:22" x14ac:dyDescent="0.2">
      <c r="I2595" s="100"/>
      <c r="J2595" s="100"/>
      <c r="R2595" s="100"/>
      <c r="S2595" s="100"/>
      <c r="T2595" s="100"/>
      <c r="U2595" s="100"/>
      <c r="V2595" s="100"/>
    </row>
    <row r="2596" spans="9:22" x14ac:dyDescent="0.2">
      <c r="I2596" s="100"/>
      <c r="J2596" s="100"/>
      <c r="R2596" s="100"/>
      <c r="S2596" s="100"/>
      <c r="T2596" s="100"/>
      <c r="U2596" s="100"/>
      <c r="V2596" s="100"/>
    </row>
    <row r="2597" spans="9:22" x14ac:dyDescent="0.2">
      <c r="I2597" s="100"/>
      <c r="J2597" s="100"/>
      <c r="R2597" s="100"/>
      <c r="S2597" s="100"/>
      <c r="T2597" s="100"/>
      <c r="U2597" s="100"/>
      <c r="V2597" s="100"/>
    </row>
    <row r="2598" spans="9:22" x14ac:dyDescent="0.2">
      <c r="I2598" s="100"/>
      <c r="J2598" s="100"/>
      <c r="R2598" s="100"/>
      <c r="S2598" s="100"/>
      <c r="T2598" s="100"/>
      <c r="U2598" s="100"/>
      <c r="V2598" s="100"/>
    </row>
    <row r="2599" spans="9:22" x14ac:dyDescent="0.2">
      <c r="I2599" s="105"/>
      <c r="J2599" s="105"/>
      <c r="R2599" s="105"/>
      <c r="S2599" s="105"/>
      <c r="T2599" s="105"/>
      <c r="U2599" s="105"/>
      <c r="V2599" s="105"/>
    </row>
    <row r="2600" spans="9:22" x14ac:dyDescent="0.2">
      <c r="I2600" s="100"/>
      <c r="J2600" s="100"/>
      <c r="R2600" s="100"/>
      <c r="S2600" s="100"/>
      <c r="T2600" s="100"/>
      <c r="U2600" s="100"/>
      <c r="V2600" s="100"/>
    </row>
    <row r="2601" spans="9:22" x14ac:dyDescent="0.2">
      <c r="I2601" s="100"/>
      <c r="J2601" s="100"/>
      <c r="R2601" s="100"/>
      <c r="S2601" s="100"/>
      <c r="T2601" s="100"/>
      <c r="U2601" s="100"/>
      <c r="V2601" s="100"/>
    </row>
    <row r="2602" spans="9:22" x14ac:dyDescent="0.2">
      <c r="I2602" s="100"/>
      <c r="J2602" s="100"/>
      <c r="R2602" s="100"/>
      <c r="S2602" s="100"/>
      <c r="T2602" s="100"/>
      <c r="U2602" s="100"/>
      <c r="V2602" s="100"/>
    </row>
    <row r="2603" spans="9:22" x14ac:dyDescent="0.2">
      <c r="I2603" s="100"/>
      <c r="J2603" s="105"/>
      <c r="R2603" s="105"/>
      <c r="S2603" s="105"/>
      <c r="T2603" s="105"/>
      <c r="U2603" s="105"/>
      <c r="V2603" s="105"/>
    </row>
    <row r="2604" spans="9:22" x14ac:dyDescent="0.2">
      <c r="I2604" s="100"/>
      <c r="J2604" s="100"/>
      <c r="R2604" s="100"/>
      <c r="S2604" s="100"/>
      <c r="T2604" s="100"/>
      <c r="U2604" s="100"/>
      <c r="V2604" s="100"/>
    </row>
    <row r="2605" spans="9:22" x14ac:dyDescent="0.2">
      <c r="I2605" s="100"/>
      <c r="J2605" s="100"/>
      <c r="R2605" s="100"/>
      <c r="S2605" s="100"/>
      <c r="T2605" s="100"/>
      <c r="U2605" s="100"/>
      <c r="V2605" s="100"/>
    </row>
    <row r="2606" spans="9:22" x14ac:dyDescent="0.2">
      <c r="I2606" s="100"/>
      <c r="J2606" s="100"/>
      <c r="R2606" s="100"/>
      <c r="S2606" s="100"/>
      <c r="T2606" s="100"/>
      <c r="U2606" s="100"/>
      <c r="V2606" s="100"/>
    </row>
    <row r="2607" spans="9:22" x14ac:dyDescent="0.2">
      <c r="I2607" s="100"/>
      <c r="J2607" s="100"/>
      <c r="R2607" s="100"/>
      <c r="S2607" s="100"/>
      <c r="T2607" s="100"/>
      <c r="U2607" s="100"/>
      <c r="V2607" s="100"/>
    </row>
    <row r="2608" spans="9:22" x14ac:dyDescent="0.2">
      <c r="I2608" s="100"/>
      <c r="J2608" s="100"/>
      <c r="R2608" s="100"/>
      <c r="S2608" s="100"/>
      <c r="T2608" s="100"/>
      <c r="U2608" s="100"/>
      <c r="V2608" s="100"/>
    </row>
    <row r="2609" spans="9:22" x14ac:dyDescent="0.2">
      <c r="I2609" s="100"/>
      <c r="J2609" s="100"/>
      <c r="R2609" s="100"/>
      <c r="S2609" s="100"/>
      <c r="T2609" s="100"/>
      <c r="U2609" s="100"/>
      <c r="V2609" s="100"/>
    </row>
    <row r="2610" spans="9:22" x14ac:dyDescent="0.2">
      <c r="I2610" s="100"/>
      <c r="J2610" s="100"/>
      <c r="R2610" s="100"/>
      <c r="S2610" s="100"/>
      <c r="T2610" s="100"/>
      <c r="U2610" s="100"/>
      <c r="V2610" s="100"/>
    </row>
    <row r="2611" spans="9:22" x14ac:dyDescent="0.2">
      <c r="I2611" s="105"/>
      <c r="J2611" s="100"/>
      <c r="R2611" s="100"/>
      <c r="S2611" s="100"/>
      <c r="T2611" s="100"/>
      <c r="U2611" s="100"/>
      <c r="V2611" s="100"/>
    </row>
    <row r="2612" spans="9:22" x14ac:dyDescent="0.2">
      <c r="I2612" s="100"/>
      <c r="J2612" s="105"/>
      <c r="R2612" s="105"/>
      <c r="S2612" s="105"/>
      <c r="T2612" s="105"/>
      <c r="U2612" s="105"/>
      <c r="V2612" s="105"/>
    </row>
    <row r="2613" spans="9:22" x14ac:dyDescent="0.2">
      <c r="I2613" s="100"/>
      <c r="J2613" s="100"/>
      <c r="R2613" s="100"/>
      <c r="S2613" s="100"/>
      <c r="T2613" s="100"/>
      <c r="U2613" s="100"/>
      <c r="V2613" s="100"/>
    </row>
    <row r="2614" spans="9:22" x14ac:dyDescent="0.2">
      <c r="I2614" s="100"/>
      <c r="J2614" s="100"/>
      <c r="R2614" s="100"/>
      <c r="S2614" s="100"/>
      <c r="T2614" s="100"/>
      <c r="U2614" s="100"/>
      <c r="V2614" s="100"/>
    </row>
    <row r="2615" spans="9:22" x14ac:dyDescent="0.2">
      <c r="I2615" s="100"/>
      <c r="J2615" s="100"/>
      <c r="R2615" s="100"/>
      <c r="S2615" s="100"/>
      <c r="T2615" s="100"/>
      <c r="U2615" s="100"/>
      <c r="V2615" s="100"/>
    </row>
    <row r="2616" spans="9:22" x14ac:dyDescent="0.2">
      <c r="I2616" s="100"/>
      <c r="J2616" s="100"/>
      <c r="R2616" s="100"/>
      <c r="S2616" s="100"/>
      <c r="T2616" s="100"/>
      <c r="U2616" s="100"/>
      <c r="V2616" s="100"/>
    </row>
    <row r="2617" spans="9:22" x14ac:dyDescent="0.2">
      <c r="I2617" s="105"/>
      <c r="J2617" s="105"/>
      <c r="R2617" s="105"/>
      <c r="S2617" s="105"/>
      <c r="T2617" s="105"/>
      <c r="U2617" s="105"/>
      <c r="V2617" s="105"/>
    </row>
    <row r="2618" spans="9:22" x14ac:dyDescent="0.2">
      <c r="I2618" s="100"/>
      <c r="J2618" s="105"/>
      <c r="R2618" s="105"/>
      <c r="S2618" s="105"/>
      <c r="T2618" s="105"/>
      <c r="U2618" s="105"/>
      <c r="V2618" s="105"/>
    </row>
    <row r="2619" spans="9:22" x14ac:dyDescent="0.2">
      <c r="I2619" s="100"/>
      <c r="J2619" s="100"/>
      <c r="R2619" s="100"/>
      <c r="S2619" s="100"/>
      <c r="T2619" s="100"/>
      <c r="U2619" s="100"/>
      <c r="V2619" s="100"/>
    </row>
    <row r="2620" spans="9:22" x14ac:dyDescent="0.2">
      <c r="I2620" s="100"/>
      <c r="J2620" s="100"/>
      <c r="R2620" s="100"/>
      <c r="S2620" s="100"/>
      <c r="T2620" s="100"/>
      <c r="U2620" s="100"/>
      <c r="V2620" s="100"/>
    </row>
    <row r="2621" spans="9:22" x14ac:dyDescent="0.2">
      <c r="I2621" s="100"/>
      <c r="J2621" s="100"/>
      <c r="R2621" s="100"/>
      <c r="S2621" s="100"/>
      <c r="T2621" s="100"/>
      <c r="U2621" s="100"/>
      <c r="V2621" s="100"/>
    </row>
    <row r="2622" spans="9:22" x14ac:dyDescent="0.2">
      <c r="I2622" s="100"/>
      <c r="J2622" s="100"/>
      <c r="R2622" s="100"/>
      <c r="S2622" s="100"/>
      <c r="T2622" s="100"/>
      <c r="U2622" s="100"/>
      <c r="V2622" s="100"/>
    </row>
    <row r="2623" spans="9:22" x14ac:dyDescent="0.2">
      <c r="I2623" s="100"/>
      <c r="J2623" s="100"/>
      <c r="R2623" s="100"/>
      <c r="S2623" s="100"/>
      <c r="T2623" s="100"/>
      <c r="U2623" s="100"/>
      <c r="V2623" s="100"/>
    </row>
    <row r="2624" spans="9:22" x14ac:dyDescent="0.2">
      <c r="I2624" s="100"/>
      <c r="J2624" s="100"/>
      <c r="R2624" s="100"/>
      <c r="S2624" s="100"/>
      <c r="T2624" s="100"/>
      <c r="U2624" s="100"/>
      <c r="V2624" s="100"/>
    </row>
    <row r="2625" spans="9:22" x14ac:dyDescent="0.2">
      <c r="I2625" s="100"/>
      <c r="J2625" s="100"/>
      <c r="R2625" s="100"/>
      <c r="S2625" s="100"/>
      <c r="T2625" s="100"/>
      <c r="U2625" s="100"/>
      <c r="V2625" s="100"/>
    </row>
    <row r="2626" spans="9:22" x14ac:dyDescent="0.2">
      <c r="I2626" s="105"/>
      <c r="J2626" s="100"/>
      <c r="R2626" s="100"/>
      <c r="S2626" s="100"/>
      <c r="T2626" s="100"/>
      <c r="U2626" s="100"/>
      <c r="V2626" s="100"/>
    </row>
    <row r="2627" spans="9:22" x14ac:dyDescent="0.2">
      <c r="I2627" s="100"/>
      <c r="J2627" s="100"/>
      <c r="R2627" s="100"/>
      <c r="S2627" s="100"/>
      <c r="T2627" s="100"/>
      <c r="U2627" s="100"/>
      <c r="V2627" s="100"/>
    </row>
    <row r="2628" spans="9:22" x14ac:dyDescent="0.2">
      <c r="I2628" s="100"/>
      <c r="J2628" s="100"/>
      <c r="R2628" s="100"/>
      <c r="S2628" s="100"/>
      <c r="T2628" s="100"/>
      <c r="U2628" s="100"/>
      <c r="V2628" s="100"/>
    </row>
    <row r="2629" spans="9:22" x14ac:dyDescent="0.2">
      <c r="I2629" s="100"/>
      <c r="J2629" s="100"/>
      <c r="R2629" s="100"/>
      <c r="S2629" s="100"/>
      <c r="T2629" s="100"/>
      <c r="U2629" s="100"/>
      <c r="V2629" s="100"/>
    </row>
    <row r="2630" spans="9:22" x14ac:dyDescent="0.2">
      <c r="I2630" s="100"/>
      <c r="J2630" s="100"/>
      <c r="R2630" s="100"/>
      <c r="S2630" s="100"/>
      <c r="T2630" s="100"/>
      <c r="U2630" s="100"/>
      <c r="V2630" s="100"/>
    </row>
    <row r="2631" spans="9:22" x14ac:dyDescent="0.2">
      <c r="I2631" s="105"/>
      <c r="J2631" s="100"/>
      <c r="R2631" s="100"/>
      <c r="S2631" s="100"/>
      <c r="T2631" s="100"/>
      <c r="U2631" s="100"/>
      <c r="V2631" s="100"/>
    </row>
    <row r="2632" spans="9:22" x14ac:dyDescent="0.2">
      <c r="I2632" s="105"/>
      <c r="J2632" s="100"/>
      <c r="R2632" s="100"/>
      <c r="S2632" s="100"/>
      <c r="T2632" s="100"/>
      <c r="U2632" s="100"/>
      <c r="V2632" s="100"/>
    </row>
    <row r="2633" spans="9:22" x14ac:dyDescent="0.2">
      <c r="I2633" s="100"/>
      <c r="J2633" s="100"/>
      <c r="R2633" s="100"/>
      <c r="S2633" s="100"/>
      <c r="T2633" s="100"/>
      <c r="U2633" s="100"/>
      <c r="V2633" s="100"/>
    </row>
    <row r="2634" spans="9:22" x14ac:dyDescent="0.2">
      <c r="I2634" s="100"/>
      <c r="J2634" s="100"/>
      <c r="R2634" s="100"/>
      <c r="S2634" s="100"/>
      <c r="T2634" s="100"/>
      <c r="U2634" s="100"/>
      <c r="V2634" s="100"/>
    </row>
    <row r="2635" spans="9:22" x14ac:dyDescent="0.2">
      <c r="I2635" s="100"/>
      <c r="J2635" s="100"/>
      <c r="R2635" s="100"/>
      <c r="S2635" s="100"/>
      <c r="T2635" s="100"/>
      <c r="U2635" s="100"/>
      <c r="V2635" s="100"/>
    </row>
    <row r="2636" spans="9:22" x14ac:dyDescent="0.2">
      <c r="I2636" s="100"/>
      <c r="J2636" s="100"/>
      <c r="R2636" s="100"/>
      <c r="S2636" s="100"/>
      <c r="T2636" s="100"/>
      <c r="U2636" s="100"/>
      <c r="V2636" s="100"/>
    </row>
    <row r="2637" spans="9:22" x14ac:dyDescent="0.2">
      <c r="I2637" s="100"/>
      <c r="J2637" s="105"/>
      <c r="R2637" s="105"/>
      <c r="S2637" s="105"/>
      <c r="T2637" s="105"/>
      <c r="U2637" s="105"/>
      <c r="V2637" s="105"/>
    </row>
    <row r="2638" spans="9:22" x14ac:dyDescent="0.2">
      <c r="I2638" s="100"/>
      <c r="J2638" s="100"/>
      <c r="R2638" s="100"/>
      <c r="S2638" s="100"/>
      <c r="T2638" s="100"/>
      <c r="U2638" s="100"/>
      <c r="V2638" s="100"/>
    </row>
    <row r="2639" spans="9:22" x14ac:dyDescent="0.2">
      <c r="I2639" s="100"/>
      <c r="J2639" s="100"/>
      <c r="R2639" s="100"/>
      <c r="S2639" s="100"/>
      <c r="T2639" s="100"/>
      <c r="U2639" s="100"/>
      <c r="V2639" s="100"/>
    </row>
    <row r="2640" spans="9:22" x14ac:dyDescent="0.2">
      <c r="I2640" s="105"/>
      <c r="J2640" s="100"/>
      <c r="R2640" s="100"/>
      <c r="S2640" s="100"/>
      <c r="T2640" s="100"/>
      <c r="U2640" s="100"/>
      <c r="V2640" s="100"/>
    </row>
    <row r="2641" spans="9:22" x14ac:dyDescent="0.2">
      <c r="I2641" s="100"/>
      <c r="J2641" s="100"/>
      <c r="R2641" s="100"/>
      <c r="S2641" s="100"/>
      <c r="T2641" s="100"/>
      <c r="U2641" s="100"/>
      <c r="V2641" s="100"/>
    </row>
    <row r="2642" spans="9:22" x14ac:dyDescent="0.2">
      <c r="I2642" s="100"/>
      <c r="J2642" s="100"/>
      <c r="R2642" s="100"/>
      <c r="S2642" s="100"/>
      <c r="T2642" s="100"/>
      <c r="U2642" s="100"/>
      <c r="V2642" s="100"/>
    </row>
    <row r="2643" spans="9:22" x14ac:dyDescent="0.2">
      <c r="I2643" s="100"/>
      <c r="J2643" s="100"/>
      <c r="R2643" s="100"/>
      <c r="S2643" s="100"/>
      <c r="T2643" s="100"/>
      <c r="U2643" s="100"/>
      <c r="V2643" s="100"/>
    </row>
    <row r="2644" spans="9:22" x14ac:dyDescent="0.2">
      <c r="I2644" s="100"/>
      <c r="J2644" s="100"/>
      <c r="R2644" s="100"/>
      <c r="S2644" s="100"/>
      <c r="T2644" s="100"/>
      <c r="U2644" s="100"/>
      <c r="V2644" s="100"/>
    </row>
    <row r="2645" spans="9:22" x14ac:dyDescent="0.2">
      <c r="I2645" s="100"/>
      <c r="J2645" s="100"/>
      <c r="R2645" s="100"/>
      <c r="S2645" s="100"/>
      <c r="T2645" s="100"/>
      <c r="U2645" s="100"/>
      <c r="V2645" s="100"/>
    </row>
    <row r="2646" spans="9:22" x14ac:dyDescent="0.2">
      <c r="I2646" s="100"/>
      <c r="J2646" s="100"/>
      <c r="R2646" s="100"/>
      <c r="S2646" s="100"/>
      <c r="T2646" s="100"/>
      <c r="U2646" s="100"/>
      <c r="V2646" s="100"/>
    </row>
    <row r="2647" spans="9:22" x14ac:dyDescent="0.2">
      <c r="I2647" s="105"/>
      <c r="J2647" s="100"/>
      <c r="R2647" s="100"/>
      <c r="S2647" s="100"/>
      <c r="T2647" s="100"/>
      <c r="U2647" s="100"/>
      <c r="V2647" s="100"/>
    </row>
    <row r="2648" spans="9:22" x14ac:dyDescent="0.2">
      <c r="I2648" s="105"/>
      <c r="J2648" s="100"/>
      <c r="R2648" s="100"/>
      <c r="S2648" s="100"/>
      <c r="T2648" s="100"/>
      <c r="U2648" s="100"/>
      <c r="V2648" s="100"/>
    </row>
    <row r="2649" spans="9:22" x14ac:dyDescent="0.2">
      <c r="I2649" s="105"/>
      <c r="J2649" s="105"/>
      <c r="R2649" s="105"/>
      <c r="S2649" s="105"/>
      <c r="T2649" s="105"/>
      <c r="U2649" s="105"/>
      <c r="V2649" s="105"/>
    </row>
    <row r="2650" spans="9:22" x14ac:dyDescent="0.2">
      <c r="I2650" s="105"/>
      <c r="J2650" s="100"/>
      <c r="R2650" s="100"/>
      <c r="S2650" s="100"/>
      <c r="T2650" s="100"/>
      <c r="U2650" s="100"/>
      <c r="V2650" s="100"/>
    </row>
    <row r="2651" spans="9:22" x14ac:dyDescent="0.2">
      <c r="I2651" s="105"/>
      <c r="J2651" s="100"/>
      <c r="R2651" s="100"/>
      <c r="S2651" s="100"/>
      <c r="T2651" s="100"/>
      <c r="U2651" s="100"/>
      <c r="V2651" s="100"/>
    </row>
    <row r="2652" spans="9:22" x14ac:dyDescent="0.2">
      <c r="I2652" s="105"/>
      <c r="J2652" s="100"/>
      <c r="R2652" s="100"/>
      <c r="S2652" s="100"/>
      <c r="T2652" s="100"/>
      <c r="U2652" s="100"/>
      <c r="V2652" s="100"/>
    </row>
    <row r="2653" spans="9:22" x14ac:dyDescent="0.2">
      <c r="I2653" s="105"/>
      <c r="J2653" s="100"/>
      <c r="R2653" s="100"/>
      <c r="S2653" s="100"/>
      <c r="T2653" s="100"/>
      <c r="U2653" s="100"/>
      <c r="V2653" s="100"/>
    </row>
    <row r="2654" spans="9:22" x14ac:dyDescent="0.2">
      <c r="I2654" s="105"/>
      <c r="J2654" s="100"/>
      <c r="R2654" s="100"/>
      <c r="S2654" s="100"/>
      <c r="T2654" s="100"/>
      <c r="U2654" s="100"/>
      <c r="V2654" s="100"/>
    </row>
    <row r="2655" spans="9:22" x14ac:dyDescent="0.2">
      <c r="I2655" s="105"/>
      <c r="J2655" s="105"/>
      <c r="R2655" s="105"/>
      <c r="S2655" s="105"/>
      <c r="T2655" s="105"/>
      <c r="U2655" s="105"/>
      <c r="V2655" s="105"/>
    </row>
    <row r="2656" spans="9:22" x14ac:dyDescent="0.2">
      <c r="I2656" s="105"/>
      <c r="J2656" s="100"/>
      <c r="R2656" s="100"/>
      <c r="S2656" s="100"/>
      <c r="T2656" s="100"/>
      <c r="U2656" s="100"/>
      <c r="V2656" s="100"/>
    </row>
    <row r="2657" spans="9:22" x14ac:dyDescent="0.2">
      <c r="I2657" s="105"/>
      <c r="J2657" s="100"/>
      <c r="R2657" s="100"/>
      <c r="S2657" s="100"/>
      <c r="T2657" s="100"/>
      <c r="U2657" s="100"/>
      <c r="V2657" s="100"/>
    </row>
    <row r="2658" spans="9:22" x14ac:dyDescent="0.2">
      <c r="I2658" s="105"/>
      <c r="J2658" s="100"/>
      <c r="R2658" s="100"/>
      <c r="S2658" s="100"/>
      <c r="T2658" s="100"/>
      <c r="U2658" s="100"/>
      <c r="V2658" s="100"/>
    </row>
    <row r="2659" spans="9:22" x14ac:dyDescent="0.2">
      <c r="I2659" s="105"/>
      <c r="J2659" s="100"/>
      <c r="R2659" s="100"/>
      <c r="S2659" s="100"/>
      <c r="T2659" s="100"/>
      <c r="U2659" s="100"/>
      <c r="V2659" s="100"/>
    </row>
    <row r="2660" spans="9:22" x14ac:dyDescent="0.2">
      <c r="I2660" s="105"/>
      <c r="J2660" s="100"/>
      <c r="R2660" s="100"/>
      <c r="S2660" s="100"/>
      <c r="T2660" s="100"/>
      <c r="U2660" s="100"/>
      <c r="V2660" s="100"/>
    </row>
    <row r="2661" spans="9:22" x14ac:dyDescent="0.2">
      <c r="I2661" s="105"/>
      <c r="J2661" s="100"/>
      <c r="R2661" s="100"/>
      <c r="S2661" s="100"/>
      <c r="T2661" s="100"/>
      <c r="U2661" s="100"/>
      <c r="V2661" s="100"/>
    </row>
    <row r="2662" spans="9:22" x14ac:dyDescent="0.2">
      <c r="I2662" s="105"/>
      <c r="J2662" s="100"/>
      <c r="R2662" s="100"/>
      <c r="S2662" s="100"/>
      <c r="T2662" s="100"/>
      <c r="U2662" s="100"/>
      <c r="V2662" s="100"/>
    </row>
    <row r="2663" spans="9:22" x14ac:dyDescent="0.2">
      <c r="I2663" s="105"/>
      <c r="J2663" s="100"/>
      <c r="R2663" s="100"/>
      <c r="S2663" s="100"/>
      <c r="T2663" s="100"/>
      <c r="U2663" s="100"/>
      <c r="V2663" s="100"/>
    </row>
    <row r="2664" spans="9:22" x14ac:dyDescent="0.2">
      <c r="I2664" s="105"/>
      <c r="J2664" s="105"/>
      <c r="R2664" s="105"/>
      <c r="S2664" s="105"/>
      <c r="T2664" s="105"/>
      <c r="U2664" s="105"/>
      <c r="V2664" s="105"/>
    </row>
    <row r="2665" spans="9:22" x14ac:dyDescent="0.2">
      <c r="I2665" s="105"/>
      <c r="J2665" s="100"/>
      <c r="R2665" s="100"/>
      <c r="S2665" s="100"/>
      <c r="T2665" s="100"/>
      <c r="U2665" s="100"/>
      <c r="V2665" s="100"/>
    </row>
    <row r="2666" spans="9:22" x14ac:dyDescent="0.2">
      <c r="I2666" s="105"/>
      <c r="J2666" s="100"/>
      <c r="R2666" s="100"/>
      <c r="S2666" s="100"/>
      <c r="T2666" s="100"/>
      <c r="U2666" s="100"/>
      <c r="V2666" s="100"/>
    </row>
    <row r="2667" spans="9:22" x14ac:dyDescent="0.2">
      <c r="I2667" s="105"/>
      <c r="J2667" s="100"/>
      <c r="R2667" s="100"/>
      <c r="S2667" s="100"/>
      <c r="T2667" s="100"/>
      <c r="U2667" s="100"/>
      <c r="V2667" s="100"/>
    </row>
    <row r="2668" spans="9:22" x14ac:dyDescent="0.2">
      <c r="I2668" s="105"/>
      <c r="J2668" s="100"/>
      <c r="R2668" s="100"/>
      <c r="S2668" s="100"/>
      <c r="T2668" s="100"/>
      <c r="U2668" s="100"/>
      <c r="V2668" s="100"/>
    </row>
    <row r="2669" spans="9:22" x14ac:dyDescent="0.2">
      <c r="I2669" s="105"/>
      <c r="J2669" s="105"/>
      <c r="R2669" s="105"/>
      <c r="S2669" s="105"/>
      <c r="T2669" s="105"/>
      <c r="U2669" s="105"/>
      <c r="V2669" s="105"/>
    </row>
    <row r="2670" spans="9:22" x14ac:dyDescent="0.2">
      <c r="I2670" s="105"/>
      <c r="J2670" s="105"/>
      <c r="R2670" s="105"/>
      <c r="S2670" s="105"/>
      <c r="T2670" s="105"/>
      <c r="U2670" s="105"/>
      <c r="V2670" s="105"/>
    </row>
    <row r="2671" spans="9:22" x14ac:dyDescent="0.2">
      <c r="I2671" s="105"/>
      <c r="J2671" s="100"/>
      <c r="R2671" s="100"/>
      <c r="S2671" s="100"/>
      <c r="T2671" s="100"/>
      <c r="U2671" s="100"/>
      <c r="V2671" s="100"/>
    </row>
    <row r="2672" spans="9:22" x14ac:dyDescent="0.2">
      <c r="I2672" s="105"/>
      <c r="J2672" s="100"/>
      <c r="R2672" s="100"/>
      <c r="S2672" s="100"/>
      <c r="T2672" s="100"/>
      <c r="U2672" s="100"/>
      <c r="V2672" s="100"/>
    </row>
    <row r="2673" spans="9:22" x14ac:dyDescent="0.2">
      <c r="I2673" s="105"/>
      <c r="J2673" s="100"/>
      <c r="R2673" s="100"/>
      <c r="S2673" s="100"/>
      <c r="T2673" s="100"/>
      <c r="U2673" s="100"/>
      <c r="V2673" s="100"/>
    </row>
    <row r="2674" spans="9:22" x14ac:dyDescent="0.2">
      <c r="I2674" s="105"/>
      <c r="J2674" s="100"/>
      <c r="R2674" s="100"/>
      <c r="S2674" s="100"/>
      <c r="T2674" s="100"/>
      <c r="U2674" s="100"/>
      <c r="V2674" s="100"/>
    </row>
    <row r="2675" spans="9:22" x14ac:dyDescent="0.2">
      <c r="I2675" s="105"/>
      <c r="J2675" s="100"/>
      <c r="R2675" s="100"/>
      <c r="S2675" s="100"/>
      <c r="T2675" s="100"/>
      <c r="U2675" s="100"/>
      <c r="V2675" s="100"/>
    </row>
    <row r="2676" spans="9:22" x14ac:dyDescent="0.2">
      <c r="I2676" s="105"/>
      <c r="J2676" s="100"/>
      <c r="R2676" s="100"/>
      <c r="S2676" s="100"/>
      <c r="T2676" s="100"/>
      <c r="U2676" s="100"/>
      <c r="V2676" s="100"/>
    </row>
    <row r="2677" spans="9:22" x14ac:dyDescent="0.2">
      <c r="I2677" s="105"/>
      <c r="J2677" s="100"/>
      <c r="R2677" s="100"/>
      <c r="S2677" s="100"/>
      <c r="T2677" s="100"/>
      <c r="U2677" s="100"/>
      <c r="V2677" s="100"/>
    </row>
    <row r="2678" spans="9:22" x14ac:dyDescent="0.2">
      <c r="I2678" s="105"/>
      <c r="J2678" s="105"/>
      <c r="R2678" s="105"/>
      <c r="S2678" s="105"/>
      <c r="T2678" s="105"/>
      <c r="U2678" s="105"/>
      <c r="V2678" s="105"/>
    </row>
    <row r="2679" spans="9:22" x14ac:dyDescent="0.2">
      <c r="I2679" s="105"/>
      <c r="J2679" s="100"/>
      <c r="R2679" s="100"/>
      <c r="S2679" s="100"/>
      <c r="T2679" s="100"/>
      <c r="U2679" s="100"/>
      <c r="V2679" s="100"/>
    </row>
    <row r="2680" spans="9:22" x14ac:dyDescent="0.2">
      <c r="I2680" s="105"/>
      <c r="J2680" s="100"/>
      <c r="R2680" s="100"/>
      <c r="S2680" s="100"/>
      <c r="T2680" s="100"/>
      <c r="U2680" s="100"/>
      <c r="V2680" s="100"/>
    </row>
    <row r="2681" spans="9:22" x14ac:dyDescent="0.2">
      <c r="I2681" s="105"/>
      <c r="J2681" s="100"/>
      <c r="R2681" s="100"/>
      <c r="S2681" s="100"/>
      <c r="T2681" s="100"/>
      <c r="U2681" s="100"/>
      <c r="V2681" s="100"/>
    </row>
    <row r="2682" spans="9:22" x14ac:dyDescent="0.2">
      <c r="I2682" s="105"/>
      <c r="J2682" s="100"/>
      <c r="R2682" s="100"/>
      <c r="S2682" s="100"/>
      <c r="T2682" s="100"/>
      <c r="U2682" s="100"/>
      <c r="V2682" s="100"/>
    </row>
    <row r="2683" spans="9:22" x14ac:dyDescent="0.2">
      <c r="I2683" s="105"/>
      <c r="J2683" s="100"/>
      <c r="R2683" s="100"/>
      <c r="S2683" s="100"/>
      <c r="T2683" s="100"/>
      <c r="U2683" s="100"/>
      <c r="V2683" s="100"/>
    </row>
    <row r="2684" spans="9:22" x14ac:dyDescent="0.2">
      <c r="I2684" s="105"/>
      <c r="J2684" s="100"/>
      <c r="R2684" s="100"/>
      <c r="S2684" s="100"/>
      <c r="T2684" s="100"/>
      <c r="U2684" s="100"/>
      <c r="V2684" s="100"/>
    </row>
    <row r="2685" spans="9:22" x14ac:dyDescent="0.2">
      <c r="I2685" s="105"/>
      <c r="J2685" s="105"/>
      <c r="R2685" s="105"/>
      <c r="S2685" s="105"/>
      <c r="T2685" s="105"/>
      <c r="U2685" s="105"/>
      <c r="V2685" s="105"/>
    </row>
    <row r="2686" spans="9:22" x14ac:dyDescent="0.2">
      <c r="I2686" s="105"/>
      <c r="J2686" s="105"/>
      <c r="R2686" s="105"/>
      <c r="S2686" s="105"/>
      <c r="T2686" s="105"/>
      <c r="U2686" s="105"/>
      <c r="V2686" s="105"/>
    </row>
    <row r="2687" spans="9:22" x14ac:dyDescent="0.2">
      <c r="I2687" s="105"/>
      <c r="J2687" s="105"/>
      <c r="R2687" s="105"/>
      <c r="S2687" s="105"/>
      <c r="T2687" s="105"/>
      <c r="U2687" s="105"/>
      <c r="V2687" s="105"/>
    </row>
    <row r="2688" spans="9:22" x14ac:dyDescent="0.2">
      <c r="I2688" s="105"/>
      <c r="J2688" s="105"/>
      <c r="R2688" s="105"/>
      <c r="S2688" s="105"/>
      <c r="T2688" s="105"/>
      <c r="U2688" s="105"/>
      <c r="V2688" s="105"/>
    </row>
    <row r="2689" spans="9:22" x14ac:dyDescent="0.2">
      <c r="I2689" s="105"/>
      <c r="J2689" s="105"/>
      <c r="R2689" s="105"/>
      <c r="S2689" s="105"/>
      <c r="T2689" s="105"/>
      <c r="U2689" s="105"/>
      <c r="V2689" s="105"/>
    </row>
    <row r="2690" spans="9:22" x14ac:dyDescent="0.2">
      <c r="I2690" s="105"/>
      <c r="J2690" s="105"/>
      <c r="R2690" s="105"/>
      <c r="S2690" s="105"/>
      <c r="T2690" s="105"/>
      <c r="U2690" s="105"/>
      <c r="V2690" s="105"/>
    </row>
    <row r="2691" spans="9:22" x14ac:dyDescent="0.2">
      <c r="I2691" s="105"/>
      <c r="J2691" s="105"/>
      <c r="R2691" s="105"/>
      <c r="S2691" s="105"/>
      <c r="T2691" s="105"/>
      <c r="U2691" s="105"/>
      <c r="V2691" s="105"/>
    </row>
    <row r="2692" spans="9:22" x14ac:dyDescent="0.2">
      <c r="I2692" s="105"/>
      <c r="J2692" s="105"/>
      <c r="R2692" s="105"/>
      <c r="S2692" s="105"/>
      <c r="T2692" s="105"/>
      <c r="U2692" s="105"/>
      <c r="V2692" s="105"/>
    </row>
    <row r="2693" spans="9:22" x14ac:dyDescent="0.2">
      <c r="I2693" s="105"/>
      <c r="J2693" s="105"/>
      <c r="R2693" s="105"/>
      <c r="S2693" s="105"/>
      <c r="T2693" s="105"/>
      <c r="U2693" s="105"/>
      <c r="V2693" s="105"/>
    </row>
    <row r="2694" spans="9:22" x14ac:dyDescent="0.2">
      <c r="I2694" s="105"/>
      <c r="J2694" s="105"/>
      <c r="R2694" s="105"/>
      <c r="S2694" s="105"/>
      <c r="T2694" s="105"/>
      <c r="U2694" s="105"/>
      <c r="V2694" s="105"/>
    </row>
    <row r="2695" spans="9:22" x14ac:dyDescent="0.2">
      <c r="I2695" s="105"/>
      <c r="J2695" s="105"/>
      <c r="R2695" s="105"/>
      <c r="S2695" s="105"/>
      <c r="T2695" s="105"/>
      <c r="U2695" s="105"/>
      <c r="V2695" s="105"/>
    </row>
    <row r="2696" spans="9:22" x14ac:dyDescent="0.2">
      <c r="I2696" s="105"/>
      <c r="J2696" s="105"/>
      <c r="R2696" s="105"/>
      <c r="S2696" s="105"/>
      <c r="T2696" s="105"/>
      <c r="U2696" s="105"/>
      <c r="V2696" s="105"/>
    </row>
    <row r="2697" spans="9:22" x14ac:dyDescent="0.2">
      <c r="I2697" s="105"/>
      <c r="J2697" s="105"/>
      <c r="R2697" s="105"/>
      <c r="S2697" s="105"/>
      <c r="T2697" s="105"/>
      <c r="U2697" s="105"/>
      <c r="V2697" s="105"/>
    </row>
    <row r="2698" spans="9:22" x14ac:dyDescent="0.2">
      <c r="I2698" s="105"/>
      <c r="J2698" s="105"/>
      <c r="R2698" s="105"/>
      <c r="S2698" s="105"/>
      <c r="T2698" s="105"/>
      <c r="U2698" s="105"/>
      <c r="V2698" s="105"/>
    </row>
    <row r="2699" spans="9:22" x14ac:dyDescent="0.2">
      <c r="I2699" s="105"/>
      <c r="J2699" s="105"/>
      <c r="R2699" s="105"/>
      <c r="S2699" s="105"/>
      <c r="T2699" s="105"/>
      <c r="U2699" s="105"/>
      <c r="V2699" s="105"/>
    </row>
    <row r="2700" spans="9:22" x14ac:dyDescent="0.2">
      <c r="I2700" s="105"/>
      <c r="J2700" s="105"/>
      <c r="R2700" s="105"/>
      <c r="S2700" s="105"/>
      <c r="T2700" s="105"/>
      <c r="U2700" s="105"/>
      <c r="V2700" s="105"/>
    </row>
    <row r="2701" spans="9:22" x14ac:dyDescent="0.2">
      <c r="I2701" s="105"/>
      <c r="J2701" s="105"/>
      <c r="R2701" s="105"/>
      <c r="S2701" s="105"/>
      <c r="T2701" s="105"/>
      <c r="U2701" s="105"/>
      <c r="V2701" s="105"/>
    </row>
    <row r="2702" spans="9:22" x14ac:dyDescent="0.2">
      <c r="I2702" s="105"/>
      <c r="J2702" s="105"/>
      <c r="R2702" s="105"/>
      <c r="S2702" s="105"/>
      <c r="T2702" s="105"/>
      <c r="U2702" s="105"/>
      <c r="V2702" s="105"/>
    </row>
    <row r="2703" spans="9:22" x14ac:dyDescent="0.2">
      <c r="I2703" s="105"/>
      <c r="J2703" s="105"/>
      <c r="R2703" s="105"/>
      <c r="S2703" s="105"/>
      <c r="T2703" s="105"/>
      <c r="U2703" s="105"/>
      <c r="V2703" s="105"/>
    </row>
    <row r="2704" spans="9:22" x14ac:dyDescent="0.2">
      <c r="I2704" s="105"/>
      <c r="J2704" s="105"/>
      <c r="R2704" s="105"/>
      <c r="S2704" s="105"/>
      <c r="T2704" s="105"/>
      <c r="U2704" s="105"/>
      <c r="V2704" s="105"/>
    </row>
    <row r="2705" spans="9:22" x14ac:dyDescent="0.2">
      <c r="I2705" s="105"/>
      <c r="J2705" s="105"/>
      <c r="R2705" s="105"/>
      <c r="S2705" s="105"/>
      <c r="T2705" s="105"/>
      <c r="U2705" s="105"/>
      <c r="V2705" s="105"/>
    </row>
    <row r="2706" spans="9:22" x14ac:dyDescent="0.2">
      <c r="I2706" s="105"/>
      <c r="J2706" s="105"/>
      <c r="R2706" s="105"/>
      <c r="S2706" s="105"/>
      <c r="T2706" s="105"/>
      <c r="U2706" s="105"/>
      <c r="V2706" s="105"/>
    </row>
    <row r="2707" spans="9:22" x14ac:dyDescent="0.2">
      <c r="I2707" s="105"/>
      <c r="J2707" s="105"/>
      <c r="R2707" s="105"/>
      <c r="S2707" s="105"/>
      <c r="T2707" s="105"/>
      <c r="U2707" s="105"/>
      <c r="V2707" s="105"/>
    </row>
    <row r="2708" spans="9:22" x14ac:dyDescent="0.2">
      <c r="I2708" s="105"/>
      <c r="J2708" s="105"/>
      <c r="R2708" s="105"/>
      <c r="S2708" s="105"/>
      <c r="T2708" s="105"/>
      <c r="U2708" s="105"/>
      <c r="V2708" s="105"/>
    </row>
    <row r="2709" spans="9:22" x14ac:dyDescent="0.2">
      <c r="I2709" s="105"/>
      <c r="J2709" s="105"/>
      <c r="R2709" s="105"/>
      <c r="S2709" s="105"/>
      <c r="T2709" s="105"/>
      <c r="U2709" s="105"/>
      <c r="V2709" s="105"/>
    </row>
    <row r="2710" spans="9:22" x14ac:dyDescent="0.2">
      <c r="I2710" s="105"/>
      <c r="J2710" s="105"/>
      <c r="R2710" s="105"/>
      <c r="S2710" s="105"/>
      <c r="T2710" s="105"/>
      <c r="U2710" s="105"/>
      <c r="V2710" s="105"/>
    </row>
    <row r="2711" spans="9:22" x14ac:dyDescent="0.2">
      <c r="I2711" s="105"/>
      <c r="J2711" s="105"/>
      <c r="R2711" s="105"/>
      <c r="S2711" s="105"/>
      <c r="T2711" s="105"/>
      <c r="U2711" s="105"/>
      <c r="V2711" s="105"/>
    </row>
    <row r="2712" spans="9:22" x14ac:dyDescent="0.2">
      <c r="I2712" s="105"/>
      <c r="J2712" s="105"/>
      <c r="R2712" s="105"/>
      <c r="S2712" s="105"/>
      <c r="T2712" s="105"/>
      <c r="U2712" s="105"/>
      <c r="V2712" s="105"/>
    </row>
    <row r="2713" spans="9:22" x14ac:dyDescent="0.2">
      <c r="I2713" s="105"/>
      <c r="J2713" s="105"/>
      <c r="R2713" s="105"/>
      <c r="S2713" s="105"/>
      <c r="T2713" s="105"/>
      <c r="U2713" s="105"/>
      <c r="V2713" s="105"/>
    </row>
    <row r="2714" spans="9:22" x14ac:dyDescent="0.2">
      <c r="I2714" s="105"/>
      <c r="J2714" s="105"/>
      <c r="R2714" s="105"/>
      <c r="S2714" s="105"/>
      <c r="T2714" s="105"/>
      <c r="U2714" s="105"/>
      <c r="V2714" s="105"/>
    </row>
    <row r="2715" spans="9:22" x14ac:dyDescent="0.2">
      <c r="I2715" s="105"/>
      <c r="J2715" s="105"/>
      <c r="R2715" s="105"/>
      <c r="S2715" s="105"/>
      <c r="T2715" s="105"/>
      <c r="U2715" s="105"/>
      <c r="V2715" s="105"/>
    </row>
    <row r="2716" spans="9:22" x14ac:dyDescent="0.2">
      <c r="I2716" s="105"/>
      <c r="J2716" s="105"/>
      <c r="R2716" s="105"/>
      <c r="S2716" s="105"/>
      <c r="T2716" s="105"/>
      <c r="U2716" s="105"/>
      <c r="V2716" s="105"/>
    </row>
    <row r="2717" spans="9:22" x14ac:dyDescent="0.2">
      <c r="I2717" s="105"/>
      <c r="J2717" s="105"/>
      <c r="R2717" s="105"/>
      <c r="S2717" s="105"/>
      <c r="T2717" s="105"/>
      <c r="U2717" s="105"/>
      <c r="V2717" s="105"/>
    </row>
    <row r="2718" spans="9:22" x14ac:dyDescent="0.2">
      <c r="I2718" s="105"/>
      <c r="J2718" s="105"/>
      <c r="R2718" s="105"/>
      <c r="S2718" s="105"/>
      <c r="T2718" s="105"/>
      <c r="U2718" s="105"/>
      <c r="V2718" s="105"/>
    </row>
    <row r="2719" spans="9:22" x14ac:dyDescent="0.2">
      <c r="I2719" s="105"/>
      <c r="J2719" s="105"/>
      <c r="R2719" s="105"/>
      <c r="S2719" s="105"/>
      <c r="T2719" s="105"/>
      <c r="U2719" s="105"/>
      <c r="V2719" s="105"/>
    </row>
    <row r="2720" spans="9:22" x14ac:dyDescent="0.2">
      <c r="I2720" s="105"/>
      <c r="J2720" s="105"/>
      <c r="R2720" s="105"/>
      <c r="S2720" s="105"/>
      <c r="T2720" s="105"/>
      <c r="U2720" s="105"/>
      <c r="V2720" s="105"/>
    </row>
    <row r="2721" spans="9:22" x14ac:dyDescent="0.2">
      <c r="I2721" s="105"/>
      <c r="J2721" s="105"/>
      <c r="R2721" s="105"/>
      <c r="S2721" s="105"/>
      <c r="T2721" s="105"/>
      <c r="U2721" s="105"/>
      <c r="V2721" s="105"/>
    </row>
    <row r="2722" spans="9:22" x14ac:dyDescent="0.2">
      <c r="I2722" s="105"/>
      <c r="J2722" s="105"/>
      <c r="R2722" s="105"/>
      <c r="S2722" s="105"/>
      <c r="T2722" s="105"/>
      <c r="U2722" s="105"/>
      <c r="V2722" s="105"/>
    </row>
    <row r="2723" spans="9:22" x14ac:dyDescent="0.2">
      <c r="I2723" s="105"/>
      <c r="J2723" s="105"/>
      <c r="R2723" s="105"/>
      <c r="S2723" s="105"/>
      <c r="T2723" s="105"/>
      <c r="U2723" s="105"/>
      <c r="V2723" s="105"/>
    </row>
    <row r="2724" spans="9:22" x14ac:dyDescent="0.2">
      <c r="I2724" s="105"/>
      <c r="J2724" s="105"/>
      <c r="R2724" s="105"/>
      <c r="S2724" s="105"/>
      <c r="T2724" s="105"/>
      <c r="U2724" s="105"/>
      <c r="V2724" s="105"/>
    </row>
    <row r="2725" spans="9:22" x14ac:dyDescent="0.2">
      <c r="I2725" s="105"/>
      <c r="J2725" s="105"/>
      <c r="R2725" s="105"/>
      <c r="S2725" s="105"/>
      <c r="T2725" s="105"/>
      <c r="U2725" s="105"/>
      <c r="V2725" s="105"/>
    </row>
    <row r="2726" spans="9:22" x14ac:dyDescent="0.2">
      <c r="I2726" s="105"/>
      <c r="J2726" s="105"/>
      <c r="R2726" s="105"/>
      <c r="S2726" s="105"/>
      <c r="T2726" s="105"/>
      <c r="U2726" s="105"/>
      <c r="V2726" s="105"/>
    </row>
    <row r="2727" spans="9:22" x14ac:dyDescent="0.2">
      <c r="I2727" s="105"/>
      <c r="J2727" s="105"/>
      <c r="R2727" s="105"/>
      <c r="S2727" s="105"/>
      <c r="T2727" s="105"/>
      <c r="U2727" s="105"/>
      <c r="V2727" s="105"/>
    </row>
    <row r="2728" spans="9:22" x14ac:dyDescent="0.2">
      <c r="I2728" s="105"/>
      <c r="J2728" s="105"/>
      <c r="R2728" s="105"/>
      <c r="S2728" s="105"/>
      <c r="T2728" s="105"/>
      <c r="U2728" s="105"/>
      <c r="V2728" s="105"/>
    </row>
    <row r="2729" spans="9:22" x14ac:dyDescent="0.2">
      <c r="I2729" s="105"/>
      <c r="J2729" s="105"/>
      <c r="R2729" s="105"/>
      <c r="S2729" s="105"/>
      <c r="T2729" s="105"/>
      <c r="U2729" s="105"/>
      <c r="V2729" s="105"/>
    </row>
    <row r="2730" spans="9:22" x14ac:dyDescent="0.2">
      <c r="I2730" s="105"/>
      <c r="J2730" s="105"/>
      <c r="R2730" s="105"/>
      <c r="S2730" s="105"/>
      <c r="T2730" s="105"/>
      <c r="U2730" s="105"/>
      <c r="V2730" s="105"/>
    </row>
    <row r="2731" spans="9:22" x14ac:dyDescent="0.2">
      <c r="I2731" s="105"/>
      <c r="J2731" s="105"/>
      <c r="R2731" s="105"/>
      <c r="S2731" s="105"/>
      <c r="T2731" s="105"/>
      <c r="U2731" s="105"/>
      <c r="V2731" s="105"/>
    </row>
    <row r="2732" spans="9:22" x14ac:dyDescent="0.2">
      <c r="I2732" s="105"/>
      <c r="J2732" s="105"/>
      <c r="R2732" s="105"/>
      <c r="S2732" s="105"/>
      <c r="T2732" s="105"/>
      <c r="U2732" s="105"/>
      <c r="V2732" s="105"/>
    </row>
    <row r="2733" spans="9:22" x14ac:dyDescent="0.2">
      <c r="I2733" s="105"/>
      <c r="J2733" s="105"/>
      <c r="R2733" s="105"/>
      <c r="S2733" s="105"/>
      <c r="T2733" s="105"/>
      <c r="U2733" s="105"/>
      <c r="V2733" s="105"/>
    </row>
    <row r="2734" spans="9:22" x14ac:dyDescent="0.2">
      <c r="I2734" s="105"/>
      <c r="J2734" s="105"/>
      <c r="R2734" s="105"/>
      <c r="S2734" s="105"/>
      <c r="T2734" s="105"/>
      <c r="U2734" s="105"/>
      <c r="V2734" s="105"/>
    </row>
    <row r="2735" spans="9:22" x14ac:dyDescent="0.2">
      <c r="I2735" s="105"/>
      <c r="J2735" s="105"/>
      <c r="R2735" s="105"/>
      <c r="S2735" s="105"/>
      <c r="T2735" s="105"/>
      <c r="U2735" s="105"/>
      <c r="V2735" s="105"/>
    </row>
    <row r="2736" spans="9:22" x14ac:dyDescent="0.2">
      <c r="I2736" s="105"/>
      <c r="J2736" s="105"/>
      <c r="R2736" s="105"/>
      <c r="S2736" s="105"/>
      <c r="T2736" s="105"/>
      <c r="U2736" s="105"/>
      <c r="V2736" s="105"/>
    </row>
    <row r="2737" spans="9:22" x14ac:dyDescent="0.2">
      <c r="I2737" s="105"/>
      <c r="J2737" s="105"/>
      <c r="R2737" s="105"/>
      <c r="S2737" s="105"/>
      <c r="T2737" s="105"/>
      <c r="U2737" s="105"/>
      <c r="V2737" s="105"/>
    </row>
    <row r="2738" spans="9:22" x14ac:dyDescent="0.2">
      <c r="I2738" s="105"/>
      <c r="J2738" s="105"/>
      <c r="R2738" s="105"/>
      <c r="S2738" s="105"/>
      <c r="T2738" s="105"/>
      <c r="U2738" s="105"/>
      <c r="V2738" s="105"/>
    </row>
    <row r="2739" spans="9:22" x14ac:dyDescent="0.2">
      <c r="I2739" s="105"/>
      <c r="J2739" s="105"/>
      <c r="R2739" s="105"/>
      <c r="S2739" s="105"/>
      <c r="T2739" s="105"/>
      <c r="U2739" s="105"/>
      <c r="V2739" s="105"/>
    </row>
    <row r="2740" spans="9:22" x14ac:dyDescent="0.2">
      <c r="I2740" s="105"/>
      <c r="J2740" s="105"/>
      <c r="R2740" s="105"/>
      <c r="S2740" s="105"/>
      <c r="T2740" s="105"/>
      <c r="U2740" s="105"/>
      <c r="V2740" s="105"/>
    </row>
    <row r="2741" spans="9:22" x14ac:dyDescent="0.2">
      <c r="I2741" s="105"/>
      <c r="J2741" s="105"/>
      <c r="R2741" s="105"/>
      <c r="S2741" s="105"/>
      <c r="T2741" s="105"/>
      <c r="U2741" s="105"/>
      <c r="V2741" s="105"/>
    </row>
    <row r="2742" spans="9:22" x14ac:dyDescent="0.2">
      <c r="I2742" s="105"/>
      <c r="J2742" s="105"/>
      <c r="R2742" s="105"/>
      <c r="S2742" s="105"/>
      <c r="T2742" s="105"/>
      <c r="U2742" s="105"/>
      <c r="V2742" s="105"/>
    </row>
    <row r="2743" spans="9:22" x14ac:dyDescent="0.2">
      <c r="I2743" s="105"/>
      <c r="J2743" s="105"/>
      <c r="R2743" s="105"/>
      <c r="S2743" s="105"/>
      <c r="T2743" s="105"/>
      <c r="U2743" s="105"/>
      <c r="V2743" s="105"/>
    </row>
    <row r="2744" spans="9:22" x14ac:dyDescent="0.2">
      <c r="I2744" s="105"/>
      <c r="J2744" s="105"/>
      <c r="R2744" s="105"/>
      <c r="S2744" s="105"/>
      <c r="T2744" s="105"/>
      <c r="U2744" s="105"/>
      <c r="V2744" s="105"/>
    </row>
    <row r="2745" spans="9:22" x14ac:dyDescent="0.2">
      <c r="I2745" s="105"/>
      <c r="J2745" s="105"/>
      <c r="R2745" s="105"/>
      <c r="S2745" s="105"/>
      <c r="T2745" s="105"/>
      <c r="U2745" s="105"/>
      <c r="V2745" s="105"/>
    </row>
    <row r="2746" spans="9:22" x14ac:dyDescent="0.2">
      <c r="I2746" s="105"/>
      <c r="J2746" s="105"/>
      <c r="R2746" s="105"/>
      <c r="S2746" s="105"/>
      <c r="T2746" s="105"/>
      <c r="U2746" s="105"/>
      <c r="V2746" s="105"/>
    </row>
    <row r="2747" spans="9:22" x14ac:dyDescent="0.2">
      <c r="I2747" s="105"/>
      <c r="J2747" s="105"/>
      <c r="R2747" s="105"/>
      <c r="S2747" s="105"/>
      <c r="T2747" s="105"/>
      <c r="U2747" s="105"/>
      <c r="V2747" s="105"/>
    </row>
    <row r="2748" spans="9:22" x14ac:dyDescent="0.2">
      <c r="I2748" s="105"/>
      <c r="J2748" s="105"/>
      <c r="R2748" s="105"/>
      <c r="S2748" s="105"/>
      <c r="T2748" s="105"/>
      <c r="U2748" s="105"/>
      <c r="V2748" s="105"/>
    </row>
    <row r="2749" spans="9:22" x14ac:dyDescent="0.2">
      <c r="I2749" s="105"/>
      <c r="J2749" s="105"/>
      <c r="R2749" s="105"/>
      <c r="S2749" s="105"/>
      <c r="T2749" s="105"/>
      <c r="U2749" s="105"/>
      <c r="V2749" s="105"/>
    </row>
    <row r="2750" spans="9:22" x14ac:dyDescent="0.2">
      <c r="I2750" s="105"/>
      <c r="J2750" s="105"/>
      <c r="R2750" s="105"/>
      <c r="S2750" s="105"/>
      <c r="T2750" s="105"/>
      <c r="U2750" s="105"/>
      <c r="V2750" s="105"/>
    </row>
    <row r="2751" spans="9:22" x14ac:dyDescent="0.2">
      <c r="I2751" s="105"/>
      <c r="J2751" s="105"/>
      <c r="R2751" s="105"/>
      <c r="S2751" s="105"/>
      <c r="T2751" s="105"/>
      <c r="U2751" s="105"/>
      <c r="V2751" s="105"/>
    </row>
    <row r="2752" spans="9:22" x14ac:dyDescent="0.2">
      <c r="I2752" s="105"/>
      <c r="J2752" s="105"/>
      <c r="R2752" s="105"/>
      <c r="S2752" s="105"/>
      <c r="T2752" s="105"/>
      <c r="U2752" s="105"/>
      <c r="V2752" s="105"/>
    </row>
    <row r="2753" spans="9:22" x14ac:dyDescent="0.2">
      <c r="I2753" s="105"/>
      <c r="J2753" s="105"/>
      <c r="R2753" s="105"/>
      <c r="S2753" s="105"/>
      <c r="T2753" s="105"/>
      <c r="U2753" s="105"/>
      <c r="V2753" s="105"/>
    </row>
    <row r="2754" spans="9:22" x14ac:dyDescent="0.2">
      <c r="I2754" s="105"/>
      <c r="J2754" s="105"/>
      <c r="R2754" s="105"/>
      <c r="S2754" s="105"/>
      <c r="T2754" s="105"/>
      <c r="U2754" s="105"/>
      <c r="V2754" s="105"/>
    </row>
    <row r="2755" spans="9:22" x14ac:dyDescent="0.2">
      <c r="I2755" s="105"/>
      <c r="J2755" s="105"/>
      <c r="R2755" s="105"/>
      <c r="S2755" s="105"/>
      <c r="T2755" s="105"/>
      <c r="U2755" s="105"/>
      <c r="V2755" s="105"/>
    </row>
    <row r="2756" spans="9:22" x14ac:dyDescent="0.2">
      <c r="I2756" s="105"/>
      <c r="J2756" s="105"/>
      <c r="R2756" s="105"/>
      <c r="S2756" s="105"/>
      <c r="T2756" s="105"/>
      <c r="U2756" s="105"/>
      <c r="V2756" s="105"/>
    </row>
    <row r="2757" spans="9:22" x14ac:dyDescent="0.2">
      <c r="I2757" s="105"/>
      <c r="J2757" s="105"/>
      <c r="R2757" s="105"/>
      <c r="S2757" s="105"/>
      <c r="T2757" s="105"/>
      <c r="U2757" s="105"/>
      <c r="V2757" s="105"/>
    </row>
    <row r="2758" spans="9:22" x14ac:dyDescent="0.2">
      <c r="I2758" s="105"/>
      <c r="J2758" s="105"/>
      <c r="R2758" s="105"/>
      <c r="S2758" s="105"/>
      <c r="T2758" s="105"/>
      <c r="U2758" s="105"/>
      <c r="V2758" s="105"/>
    </row>
    <row r="2759" spans="9:22" x14ac:dyDescent="0.2">
      <c r="I2759" s="105"/>
      <c r="J2759" s="105"/>
      <c r="R2759" s="105"/>
      <c r="S2759" s="105"/>
      <c r="T2759" s="105"/>
      <c r="U2759" s="105"/>
      <c r="V2759" s="105"/>
    </row>
    <row r="2760" spans="9:22" x14ac:dyDescent="0.2">
      <c r="I2760" s="105"/>
      <c r="J2760" s="105"/>
      <c r="R2760" s="105"/>
      <c r="S2760" s="105"/>
      <c r="T2760" s="105"/>
      <c r="U2760" s="105"/>
      <c r="V2760" s="105"/>
    </row>
    <row r="2761" spans="9:22" x14ac:dyDescent="0.2">
      <c r="I2761" s="105"/>
      <c r="J2761" s="105"/>
      <c r="R2761" s="105"/>
      <c r="S2761" s="105"/>
      <c r="T2761" s="105"/>
      <c r="U2761" s="105"/>
      <c r="V2761" s="105"/>
    </row>
    <row r="2762" spans="9:22" x14ac:dyDescent="0.2">
      <c r="I2762" s="105"/>
      <c r="J2762" s="105"/>
      <c r="R2762" s="105"/>
      <c r="S2762" s="105"/>
      <c r="T2762" s="105"/>
      <c r="U2762" s="105"/>
      <c r="V2762" s="105"/>
    </row>
    <row r="2763" spans="9:22" x14ac:dyDescent="0.2">
      <c r="I2763" s="105"/>
      <c r="J2763" s="105"/>
      <c r="R2763" s="105"/>
      <c r="S2763" s="105"/>
      <c r="T2763" s="105"/>
      <c r="U2763" s="105"/>
      <c r="V2763" s="105"/>
    </row>
    <row r="2764" spans="9:22" x14ac:dyDescent="0.2">
      <c r="I2764" s="105"/>
      <c r="J2764" s="105"/>
      <c r="R2764" s="105"/>
      <c r="S2764" s="105"/>
      <c r="T2764" s="105"/>
      <c r="U2764" s="105"/>
      <c r="V2764" s="105"/>
    </row>
    <row r="2765" spans="9:22" x14ac:dyDescent="0.2">
      <c r="I2765" s="105"/>
      <c r="J2765" s="105"/>
      <c r="R2765" s="105"/>
      <c r="S2765" s="105"/>
      <c r="T2765" s="105"/>
      <c r="U2765" s="105"/>
      <c r="V2765" s="105"/>
    </row>
    <row r="2766" spans="9:22" x14ac:dyDescent="0.2">
      <c r="I2766" s="105"/>
      <c r="J2766" s="105"/>
      <c r="R2766" s="105"/>
      <c r="S2766" s="105"/>
      <c r="T2766" s="105"/>
      <c r="U2766" s="105"/>
      <c r="V2766" s="105"/>
    </row>
    <row r="2767" spans="9:22" x14ac:dyDescent="0.2">
      <c r="I2767" s="105"/>
      <c r="J2767" s="105"/>
      <c r="R2767" s="105"/>
      <c r="S2767" s="105"/>
      <c r="T2767" s="105"/>
      <c r="U2767" s="105"/>
      <c r="V2767" s="105"/>
    </row>
    <row r="2768" spans="9:22" x14ac:dyDescent="0.2">
      <c r="I2768" s="105"/>
      <c r="J2768" s="105"/>
      <c r="R2768" s="105"/>
      <c r="S2768" s="105"/>
      <c r="T2768" s="105"/>
      <c r="U2768" s="105"/>
      <c r="V2768" s="105"/>
    </row>
    <row r="2769" spans="9:22" x14ac:dyDescent="0.2">
      <c r="I2769" s="105"/>
      <c r="J2769" s="105"/>
      <c r="R2769" s="105"/>
      <c r="S2769" s="105"/>
      <c r="T2769" s="105"/>
      <c r="U2769" s="105"/>
      <c r="V2769" s="105"/>
    </row>
    <row r="2770" spans="9:22" x14ac:dyDescent="0.2">
      <c r="I2770" s="105"/>
      <c r="J2770" s="105"/>
      <c r="R2770" s="105"/>
      <c r="S2770" s="105"/>
      <c r="T2770" s="105"/>
      <c r="U2770" s="105"/>
      <c r="V2770" s="105"/>
    </row>
    <row r="2771" spans="9:22" x14ac:dyDescent="0.2">
      <c r="I2771" s="105"/>
      <c r="J2771" s="105"/>
      <c r="R2771" s="105"/>
      <c r="S2771" s="105"/>
      <c r="T2771" s="105"/>
      <c r="U2771" s="105"/>
      <c r="V2771" s="105"/>
    </row>
    <row r="2772" spans="9:22" x14ac:dyDescent="0.2">
      <c r="I2772" s="105"/>
      <c r="J2772" s="105"/>
      <c r="R2772" s="105"/>
      <c r="S2772" s="105"/>
      <c r="T2772" s="105"/>
      <c r="U2772" s="105"/>
      <c r="V2772" s="105"/>
    </row>
    <row r="2773" spans="9:22" x14ac:dyDescent="0.2">
      <c r="I2773" s="105"/>
      <c r="J2773" s="105"/>
      <c r="R2773" s="105"/>
      <c r="S2773" s="105"/>
      <c r="T2773" s="105"/>
      <c r="U2773" s="105"/>
      <c r="V2773" s="105"/>
    </row>
    <row r="2774" spans="9:22" x14ac:dyDescent="0.2">
      <c r="I2774" s="105"/>
      <c r="J2774" s="105"/>
      <c r="R2774" s="105"/>
      <c r="S2774" s="105"/>
      <c r="T2774" s="105"/>
      <c r="U2774" s="105"/>
      <c r="V2774" s="105"/>
    </row>
    <row r="2775" spans="9:22" x14ac:dyDescent="0.2">
      <c r="I2775" s="105"/>
      <c r="J2775" s="105"/>
      <c r="R2775" s="105"/>
      <c r="S2775" s="105"/>
      <c r="T2775" s="105"/>
      <c r="U2775" s="105"/>
      <c r="V2775" s="105"/>
    </row>
    <row r="2776" spans="9:22" x14ac:dyDescent="0.2">
      <c r="I2776" s="105"/>
      <c r="J2776" s="105"/>
      <c r="R2776" s="105"/>
      <c r="S2776" s="105"/>
      <c r="T2776" s="105"/>
      <c r="U2776" s="105"/>
      <c r="V2776" s="105"/>
    </row>
    <row r="2777" spans="9:22" x14ac:dyDescent="0.2">
      <c r="I2777" s="105"/>
      <c r="J2777" s="105"/>
      <c r="R2777" s="105"/>
      <c r="S2777" s="105"/>
      <c r="T2777" s="105"/>
      <c r="U2777" s="105"/>
      <c r="V2777" s="105"/>
    </row>
    <row r="2778" spans="9:22" x14ac:dyDescent="0.2">
      <c r="I2778" s="105"/>
      <c r="J2778" s="105"/>
      <c r="R2778" s="105"/>
      <c r="S2778" s="105"/>
      <c r="T2778" s="105"/>
      <c r="U2778" s="105"/>
      <c r="V2778" s="105"/>
    </row>
    <row r="2779" spans="9:22" x14ac:dyDescent="0.2">
      <c r="I2779" s="105"/>
      <c r="J2779" s="105"/>
      <c r="R2779" s="105"/>
      <c r="S2779" s="105"/>
      <c r="T2779" s="105"/>
      <c r="U2779" s="105"/>
      <c r="V2779" s="105"/>
    </row>
    <row r="2780" spans="9:22" x14ac:dyDescent="0.2">
      <c r="I2780" s="105"/>
      <c r="J2780" s="105"/>
      <c r="R2780" s="105"/>
      <c r="S2780" s="105"/>
      <c r="T2780" s="105"/>
      <c r="U2780" s="105"/>
      <c r="V2780" s="105"/>
    </row>
    <row r="2781" spans="9:22" x14ac:dyDescent="0.2">
      <c r="I2781" s="105"/>
      <c r="J2781" s="105"/>
      <c r="R2781" s="105"/>
      <c r="S2781" s="105"/>
      <c r="T2781" s="105"/>
      <c r="U2781" s="105"/>
      <c r="V2781" s="105"/>
    </row>
    <row r="2782" spans="9:22" x14ac:dyDescent="0.2">
      <c r="I2782" s="105"/>
      <c r="J2782" s="105"/>
      <c r="R2782" s="105"/>
      <c r="S2782" s="105"/>
      <c r="T2782" s="105"/>
      <c r="U2782" s="105"/>
      <c r="V2782" s="105"/>
    </row>
    <row r="2783" spans="9:22" x14ac:dyDescent="0.2">
      <c r="I2783" s="105"/>
      <c r="J2783" s="105"/>
      <c r="R2783" s="105"/>
      <c r="S2783" s="105"/>
      <c r="T2783" s="105"/>
      <c r="U2783" s="105"/>
      <c r="V2783" s="105"/>
    </row>
    <row r="2784" spans="9:22" x14ac:dyDescent="0.2">
      <c r="I2784" s="105"/>
      <c r="J2784" s="105"/>
      <c r="R2784" s="105"/>
      <c r="S2784" s="105"/>
      <c r="T2784" s="105"/>
      <c r="U2784" s="105"/>
      <c r="V2784" s="105"/>
    </row>
    <row r="2785" spans="9:22" x14ac:dyDescent="0.2">
      <c r="I2785" s="105"/>
      <c r="J2785" s="105"/>
      <c r="R2785" s="105"/>
      <c r="S2785" s="105"/>
      <c r="T2785" s="105"/>
      <c r="U2785" s="105"/>
      <c r="V2785" s="105"/>
    </row>
    <row r="2786" spans="9:22" x14ac:dyDescent="0.2">
      <c r="I2786" s="105"/>
      <c r="J2786" s="105"/>
      <c r="R2786" s="105"/>
      <c r="S2786" s="105"/>
      <c r="T2786" s="105"/>
      <c r="U2786" s="105"/>
      <c r="V2786" s="105"/>
    </row>
    <row r="2787" spans="9:22" x14ac:dyDescent="0.2">
      <c r="I2787" s="105"/>
      <c r="J2787" s="105"/>
      <c r="R2787" s="105"/>
      <c r="S2787" s="105"/>
      <c r="T2787" s="105"/>
      <c r="U2787" s="105"/>
      <c r="V2787" s="105"/>
    </row>
    <row r="2788" spans="9:22" x14ac:dyDescent="0.2">
      <c r="I2788" s="105"/>
      <c r="J2788" s="105"/>
      <c r="R2788" s="105"/>
      <c r="S2788" s="105"/>
      <c r="T2788" s="105"/>
      <c r="U2788" s="105"/>
      <c r="V2788" s="105"/>
    </row>
    <row r="2789" spans="9:22" x14ac:dyDescent="0.2">
      <c r="I2789" s="105"/>
      <c r="J2789" s="105"/>
      <c r="R2789" s="105"/>
      <c r="S2789" s="105"/>
      <c r="T2789" s="105"/>
      <c r="U2789" s="105"/>
      <c r="V2789" s="105"/>
    </row>
    <row r="2790" spans="9:22" x14ac:dyDescent="0.2">
      <c r="I2790" s="105"/>
      <c r="J2790" s="105"/>
      <c r="R2790" s="105"/>
      <c r="S2790" s="105"/>
      <c r="T2790" s="105"/>
      <c r="U2790" s="105"/>
      <c r="V2790" s="105"/>
    </row>
    <row r="2791" spans="9:22" x14ac:dyDescent="0.2">
      <c r="I2791" s="105"/>
      <c r="J2791" s="105"/>
      <c r="R2791" s="105"/>
      <c r="S2791" s="105"/>
      <c r="T2791" s="105"/>
      <c r="U2791" s="105"/>
      <c r="V2791" s="105"/>
    </row>
    <row r="2792" spans="9:22" x14ac:dyDescent="0.2">
      <c r="I2792" s="105"/>
      <c r="J2792" s="105"/>
      <c r="R2792" s="105"/>
      <c r="S2792" s="105"/>
      <c r="T2792" s="105"/>
      <c r="U2792" s="105"/>
      <c r="V2792" s="105"/>
    </row>
    <row r="2793" spans="9:22" x14ac:dyDescent="0.2">
      <c r="I2793" s="105"/>
      <c r="J2793" s="105"/>
      <c r="R2793" s="105"/>
      <c r="S2793" s="105"/>
      <c r="T2793" s="105"/>
      <c r="U2793" s="105"/>
      <c r="V2793" s="105"/>
    </row>
    <row r="2794" spans="9:22" x14ac:dyDescent="0.2">
      <c r="I2794" s="105"/>
      <c r="J2794" s="105"/>
      <c r="R2794" s="105"/>
      <c r="S2794" s="105"/>
      <c r="T2794" s="105"/>
      <c r="U2794" s="105"/>
      <c r="V2794" s="105"/>
    </row>
    <row r="2795" spans="9:22" x14ac:dyDescent="0.2">
      <c r="I2795" s="105"/>
      <c r="J2795" s="105"/>
      <c r="R2795" s="105"/>
      <c r="S2795" s="105"/>
      <c r="T2795" s="105"/>
      <c r="U2795" s="105"/>
      <c r="V2795" s="105"/>
    </row>
    <row r="2796" spans="9:22" x14ac:dyDescent="0.2">
      <c r="I2796" s="105"/>
      <c r="J2796" s="105"/>
      <c r="R2796" s="105"/>
      <c r="S2796" s="105"/>
      <c r="T2796" s="105"/>
      <c r="U2796" s="105"/>
      <c r="V2796" s="105"/>
    </row>
    <row r="2797" spans="9:22" x14ac:dyDescent="0.2">
      <c r="I2797" s="105"/>
      <c r="J2797" s="105"/>
      <c r="R2797" s="105"/>
      <c r="S2797" s="105"/>
      <c r="T2797" s="105"/>
      <c r="U2797" s="105"/>
      <c r="V2797" s="105"/>
    </row>
    <row r="2798" spans="9:22" x14ac:dyDescent="0.2">
      <c r="I2798" s="105"/>
      <c r="J2798" s="105"/>
      <c r="R2798" s="105"/>
      <c r="S2798" s="105"/>
      <c r="T2798" s="105"/>
      <c r="U2798" s="105"/>
      <c r="V2798" s="105"/>
    </row>
    <row r="2799" spans="9:22" x14ac:dyDescent="0.2">
      <c r="I2799" s="105"/>
      <c r="J2799" s="105"/>
      <c r="R2799" s="105"/>
      <c r="S2799" s="105"/>
      <c r="T2799" s="105"/>
      <c r="U2799" s="105"/>
      <c r="V2799" s="105"/>
    </row>
    <row r="2800" spans="9:22" x14ac:dyDescent="0.2">
      <c r="I2800" s="105"/>
      <c r="J2800" s="105"/>
      <c r="R2800" s="105"/>
      <c r="S2800" s="105"/>
      <c r="T2800" s="105"/>
      <c r="U2800" s="105"/>
      <c r="V2800" s="105"/>
    </row>
    <row r="2801" spans="9:22" x14ac:dyDescent="0.2">
      <c r="I2801" s="105"/>
      <c r="J2801" s="105"/>
      <c r="R2801" s="105"/>
      <c r="S2801" s="105"/>
      <c r="T2801" s="105"/>
      <c r="U2801" s="105"/>
      <c r="V2801" s="105"/>
    </row>
    <row r="2802" spans="9:22" x14ac:dyDescent="0.2">
      <c r="I2802" s="105"/>
      <c r="J2802" s="105"/>
      <c r="R2802" s="105"/>
      <c r="S2802" s="105"/>
      <c r="T2802" s="105"/>
      <c r="U2802" s="105"/>
      <c r="V2802" s="105"/>
    </row>
    <row r="2803" spans="9:22" x14ac:dyDescent="0.2">
      <c r="I2803" s="105"/>
      <c r="J2803" s="105"/>
      <c r="R2803" s="105"/>
      <c r="S2803" s="105"/>
      <c r="T2803" s="105"/>
      <c r="U2803" s="105"/>
      <c r="V2803" s="105"/>
    </row>
    <row r="2804" spans="9:22" x14ac:dyDescent="0.2">
      <c r="I2804" s="105"/>
      <c r="J2804" s="105"/>
      <c r="R2804" s="105"/>
      <c r="S2804" s="105"/>
      <c r="T2804" s="105"/>
      <c r="U2804" s="105"/>
      <c r="V2804" s="105"/>
    </row>
    <row r="2805" spans="9:22" x14ac:dyDescent="0.2">
      <c r="I2805" s="105"/>
      <c r="J2805" s="105"/>
      <c r="R2805" s="105"/>
      <c r="S2805" s="105"/>
      <c r="T2805" s="105"/>
      <c r="U2805" s="105"/>
      <c r="V2805" s="105"/>
    </row>
    <row r="2806" spans="9:22" x14ac:dyDescent="0.2">
      <c r="I2806" s="105"/>
      <c r="J2806" s="105"/>
      <c r="R2806" s="105"/>
      <c r="S2806" s="105"/>
      <c r="T2806" s="105"/>
      <c r="U2806" s="105"/>
      <c r="V2806" s="105"/>
    </row>
    <row r="2807" spans="9:22" x14ac:dyDescent="0.2">
      <c r="I2807" s="105"/>
      <c r="J2807" s="105"/>
      <c r="R2807" s="105"/>
      <c r="S2807" s="105"/>
      <c r="T2807" s="105"/>
      <c r="U2807" s="105"/>
      <c r="V2807" s="105"/>
    </row>
    <row r="2808" spans="9:22" x14ac:dyDescent="0.2">
      <c r="I2808" s="105"/>
      <c r="J2808" s="105"/>
      <c r="R2808" s="105"/>
      <c r="S2808" s="105"/>
      <c r="T2808" s="105"/>
      <c r="U2808" s="105"/>
      <c r="V2808" s="105"/>
    </row>
    <row r="2809" spans="9:22" x14ac:dyDescent="0.2">
      <c r="I2809" s="105"/>
      <c r="J2809" s="105"/>
      <c r="R2809" s="105"/>
      <c r="S2809" s="105"/>
      <c r="T2809" s="105"/>
      <c r="U2809" s="105"/>
      <c r="V2809" s="105"/>
    </row>
    <row r="2810" spans="9:22" x14ac:dyDescent="0.2">
      <c r="I2810" s="105"/>
      <c r="J2810" s="105"/>
      <c r="R2810" s="105"/>
      <c r="S2810" s="105"/>
      <c r="T2810" s="105"/>
      <c r="U2810" s="105"/>
      <c r="V2810" s="105"/>
    </row>
    <row r="2811" spans="9:22" x14ac:dyDescent="0.2">
      <c r="I2811" s="105"/>
      <c r="J2811" s="105"/>
      <c r="R2811" s="105"/>
      <c r="S2811" s="105"/>
      <c r="T2811" s="105"/>
      <c r="U2811" s="105"/>
      <c r="V2811" s="105"/>
    </row>
    <row r="2812" spans="9:22" x14ac:dyDescent="0.2">
      <c r="I2812" s="105"/>
      <c r="J2812" s="105"/>
      <c r="R2812" s="105"/>
      <c r="S2812" s="105"/>
      <c r="T2812" s="105"/>
      <c r="U2812" s="105"/>
      <c r="V2812" s="105"/>
    </row>
    <row r="2813" spans="9:22" x14ac:dyDescent="0.2">
      <c r="I2813" s="105"/>
      <c r="J2813" s="105"/>
      <c r="R2813" s="105"/>
      <c r="S2813" s="105"/>
      <c r="T2813" s="105"/>
      <c r="U2813" s="105"/>
      <c r="V2813" s="105"/>
    </row>
    <row r="2814" spans="9:22" x14ac:dyDescent="0.2">
      <c r="I2814" s="105"/>
      <c r="J2814" s="105"/>
      <c r="R2814" s="105"/>
      <c r="S2814" s="105"/>
      <c r="T2814" s="105"/>
      <c r="U2814" s="105"/>
      <c r="V2814" s="105"/>
    </row>
    <row r="2815" spans="9:22" x14ac:dyDescent="0.2">
      <c r="I2815" s="105"/>
      <c r="J2815" s="105"/>
      <c r="R2815" s="105"/>
      <c r="S2815" s="105"/>
      <c r="T2815" s="105"/>
      <c r="U2815" s="105"/>
      <c r="V2815" s="105"/>
    </row>
    <row r="2816" spans="9:22" x14ac:dyDescent="0.2">
      <c r="I2816" s="105"/>
      <c r="J2816" s="105"/>
      <c r="R2816" s="105"/>
      <c r="S2816" s="105"/>
      <c r="T2816" s="105"/>
      <c r="U2816" s="105"/>
      <c r="V2816" s="105"/>
    </row>
    <row r="2817" spans="9:22" x14ac:dyDescent="0.2">
      <c r="I2817" s="105"/>
      <c r="J2817" s="105"/>
      <c r="R2817" s="105"/>
      <c r="S2817" s="105"/>
      <c r="T2817" s="105"/>
      <c r="U2817" s="105"/>
      <c r="V2817" s="105"/>
    </row>
    <row r="2818" spans="9:22" x14ac:dyDescent="0.2">
      <c r="I2818" s="105"/>
      <c r="J2818" s="105"/>
      <c r="R2818" s="105"/>
      <c r="S2818" s="105"/>
      <c r="T2818" s="105"/>
      <c r="U2818" s="105"/>
      <c r="V2818" s="105"/>
    </row>
    <row r="2819" spans="9:22" x14ac:dyDescent="0.2">
      <c r="I2819" s="105"/>
      <c r="J2819" s="105"/>
      <c r="R2819" s="105"/>
      <c r="S2819" s="105"/>
      <c r="T2819" s="105"/>
      <c r="U2819" s="105"/>
      <c r="V2819" s="105"/>
    </row>
    <row r="2820" spans="9:22" x14ac:dyDescent="0.2">
      <c r="I2820" s="105"/>
      <c r="J2820" s="105"/>
      <c r="R2820" s="105"/>
      <c r="S2820" s="105"/>
      <c r="T2820" s="105"/>
      <c r="U2820" s="105"/>
      <c r="V2820" s="105"/>
    </row>
    <row r="2821" spans="9:22" x14ac:dyDescent="0.2">
      <c r="I2821" s="105"/>
      <c r="J2821" s="105"/>
      <c r="R2821" s="105"/>
      <c r="S2821" s="105"/>
      <c r="T2821" s="105"/>
      <c r="U2821" s="105"/>
      <c r="V2821" s="105"/>
    </row>
    <row r="2822" spans="9:22" x14ac:dyDescent="0.2">
      <c r="I2822" s="105"/>
      <c r="J2822" s="105"/>
      <c r="R2822" s="105"/>
      <c r="S2822" s="105"/>
      <c r="T2822" s="105"/>
      <c r="U2822" s="105"/>
      <c r="V2822" s="105"/>
    </row>
    <row r="2823" spans="9:22" x14ac:dyDescent="0.2">
      <c r="I2823" s="105"/>
      <c r="J2823" s="105"/>
      <c r="R2823" s="105"/>
      <c r="S2823" s="105"/>
      <c r="T2823" s="105"/>
      <c r="U2823" s="105"/>
      <c r="V2823" s="105"/>
    </row>
    <row r="2824" spans="9:22" x14ac:dyDescent="0.2">
      <c r="I2824" s="105"/>
      <c r="J2824" s="105"/>
      <c r="R2824" s="105"/>
      <c r="S2824" s="105"/>
      <c r="T2824" s="105"/>
      <c r="U2824" s="105"/>
      <c r="V2824" s="105"/>
    </row>
    <row r="2825" spans="9:22" x14ac:dyDescent="0.2">
      <c r="I2825" s="105"/>
      <c r="J2825" s="105"/>
      <c r="R2825" s="105"/>
      <c r="S2825" s="105"/>
      <c r="T2825" s="105"/>
      <c r="U2825" s="105"/>
      <c r="V2825" s="105"/>
    </row>
    <row r="2826" spans="9:22" x14ac:dyDescent="0.2">
      <c r="I2826" s="105"/>
      <c r="J2826" s="105"/>
      <c r="R2826" s="105"/>
      <c r="S2826" s="105"/>
      <c r="T2826" s="105"/>
      <c r="U2826" s="105"/>
      <c r="V2826" s="105"/>
    </row>
    <row r="2827" spans="9:22" x14ac:dyDescent="0.2">
      <c r="I2827" s="105"/>
      <c r="J2827" s="105"/>
      <c r="R2827" s="105"/>
      <c r="S2827" s="105"/>
      <c r="T2827" s="105"/>
      <c r="U2827" s="105"/>
      <c r="V2827" s="105"/>
    </row>
    <row r="2828" spans="9:22" x14ac:dyDescent="0.2">
      <c r="I2828" s="105"/>
      <c r="J2828" s="105"/>
      <c r="R2828" s="105"/>
      <c r="S2828" s="105"/>
      <c r="T2828" s="105"/>
      <c r="U2828" s="105"/>
      <c r="V2828" s="105"/>
    </row>
    <row r="2829" spans="9:22" x14ac:dyDescent="0.2">
      <c r="I2829" s="105"/>
      <c r="J2829" s="105"/>
      <c r="R2829" s="105"/>
      <c r="S2829" s="105"/>
      <c r="T2829" s="105"/>
      <c r="U2829" s="105"/>
      <c r="V2829" s="105"/>
    </row>
    <row r="2830" spans="9:22" x14ac:dyDescent="0.2">
      <c r="I2830" s="105"/>
      <c r="J2830" s="105"/>
      <c r="R2830" s="105"/>
      <c r="S2830" s="105"/>
      <c r="T2830" s="105"/>
      <c r="U2830" s="105"/>
      <c r="V2830" s="105"/>
    </row>
    <row r="2831" spans="9:22" x14ac:dyDescent="0.2">
      <c r="I2831" s="105"/>
      <c r="J2831" s="105"/>
      <c r="R2831" s="105"/>
      <c r="S2831" s="105"/>
      <c r="T2831" s="105"/>
      <c r="U2831" s="105"/>
      <c r="V2831" s="105"/>
    </row>
    <row r="2832" spans="9:22" x14ac:dyDescent="0.2">
      <c r="I2832" s="105"/>
      <c r="J2832" s="105"/>
      <c r="R2832" s="105"/>
      <c r="S2832" s="105"/>
      <c r="T2832" s="105"/>
      <c r="U2832" s="105"/>
      <c r="V2832" s="105"/>
    </row>
    <row r="2833" spans="9:22" x14ac:dyDescent="0.2">
      <c r="I2833" s="105"/>
      <c r="J2833" s="105"/>
      <c r="R2833" s="105"/>
      <c r="S2833" s="105"/>
      <c r="T2833" s="105"/>
      <c r="U2833" s="105"/>
      <c r="V2833" s="105"/>
    </row>
    <row r="2834" spans="9:22" x14ac:dyDescent="0.2">
      <c r="I2834" s="105"/>
      <c r="J2834" s="105"/>
      <c r="R2834" s="105"/>
      <c r="S2834" s="105"/>
      <c r="T2834" s="105"/>
      <c r="U2834" s="105"/>
      <c r="V2834" s="105"/>
    </row>
    <row r="2835" spans="9:22" x14ac:dyDescent="0.2">
      <c r="I2835" s="105"/>
      <c r="J2835" s="105"/>
      <c r="R2835" s="105"/>
      <c r="S2835" s="105"/>
      <c r="T2835" s="105"/>
      <c r="U2835" s="105"/>
      <c r="V2835" s="105"/>
    </row>
    <row r="2836" spans="9:22" x14ac:dyDescent="0.2">
      <c r="I2836" s="105"/>
      <c r="J2836" s="105"/>
      <c r="R2836" s="105"/>
      <c r="S2836" s="105"/>
      <c r="T2836" s="105"/>
      <c r="U2836" s="105"/>
      <c r="V2836" s="105"/>
    </row>
    <row r="2837" spans="9:22" x14ac:dyDescent="0.2">
      <c r="I2837" s="105"/>
      <c r="J2837" s="105"/>
      <c r="R2837" s="105"/>
      <c r="S2837" s="105"/>
      <c r="T2837" s="105"/>
      <c r="U2837" s="105"/>
      <c r="V2837" s="105"/>
    </row>
    <row r="2838" spans="9:22" x14ac:dyDescent="0.2">
      <c r="I2838" s="105"/>
      <c r="J2838" s="105"/>
      <c r="R2838" s="105"/>
      <c r="S2838" s="105"/>
      <c r="T2838" s="105"/>
      <c r="U2838" s="105"/>
      <c r="V2838" s="105"/>
    </row>
    <row r="2839" spans="9:22" x14ac:dyDescent="0.2">
      <c r="I2839" s="105"/>
      <c r="J2839" s="105"/>
      <c r="R2839" s="105"/>
      <c r="S2839" s="105"/>
      <c r="T2839" s="105"/>
      <c r="U2839" s="105"/>
      <c r="V2839" s="105"/>
    </row>
    <row r="2840" spans="9:22" x14ac:dyDescent="0.2">
      <c r="I2840" s="105"/>
      <c r="J2840" s="105"/>
      <c r="R2840" s="105"/>
      <c r="S2840" s="105"/>
      <c r="T2840" s="105"/>
      <c r="U2840" s="105"/>
      <c r="V2840" s="105"/>
    </row>
    <row r="2841" spans="9:22" x14ac:dyDescent="0.2">
      <c r="I2841" s="105"/>
      <c r="J2841" s="105"/>
      <c r="R2841" s="105"/>
      <c r="S2841" s="105"/>
      <c r="T2841" s="105"/>
      <c r="U2841" s="105"/>
      <c r="V2841" s="105"/>
    </row>
    <row r="2842" spans="9:22" x14ac:dyDescent="0.2">
      <c r="I2842" s="105"/>
      <c r="J2842" s="105"/>
      <c r="R2842" s="105"/>
      <c r="S2842" s="105"/>
      <c r="T2842" s="105"/>
      <c r="U2842" s="105"/>
      <c r="V2842" s="105"/>
    </row>
    <row r="2843" spans="9:22" x14ac:dyDescent="0.2">
      <c r="I2843" s="105"/>
      <c r="J2843" s="105"/>
      <c r="R2843" s="105"/>
      <c r="S2843" s="105"/>
      <c r="T2843" s="105"/>
      <c r="U2843" s="105"/>
      <c r="V2843" s="105"/>
    </row>
    <row r="2844" spans="9:22" x14ac:dyDescent="0.2">
      <c r="I2844" s="105"/>
      <c r="J2844" s="105"/>
      <c r="R2844" s="105"/>
      <c r="S2844" s="105"/>
      <c r="T2844" s="105"/>
      <c r="U2844" s="105"/>
      <c r="V2844" s="105"/>
    </row>
    <row r="2845" spans="9:22" x14ac:dyDescent="0.2">
      <c r="I2845" s="105"/>
      <c r="J2845" s="105"/>
      <c r="R2845" s="105"/>
      <c r="S2845" s="105"/>
      <c r="T2845" s="105"/>
      <c r="U2845" s="105"/>
      <c r="V2845" s="105"/>
    </row>
    <row r="2846" spans="9:22" x14ac:dyDescent="0.2">
      <c r="I2846" s="105"/>
      <c r="J2846" s="105"/>
      <c r="R2846" s="105"/>
      <c r="S2846" s="105"/>
      <c r="T2846" s="105"/>
      <c r="U2846" s="105"/>
      <c r="V2846" s="105"/>
    </row>
    <row r="2847" spans="9:22" x14ac:dyDescent="0.2">
      <c r="I2847" s="105"/>
      <c r="J2847" s="105"/>
      <c r="R2847" s="105"/>
      <c r="S2847" s="105"/>
      <c r="T2847" s="105"/>
      <c r="U2847" s="105"/>
      <c r="V2847" s="105"/>
    </row>
    <row r="2848" spans="9:22" x14ac:dyDescent="0.2">
      <c r="I2848" s="105"/>
      <c r="J2848" s="105"/>
      <c r="R2848" s="105"/>
      <c r="S2848" s="105"/>
      <c r="T2848" s="105"/>
      <c r="U2848" s="105"/>
      <c r="V2848" s="105"/>
    </row>
    <row r="2849" spans="9:22" x14ac:dyDescent="0.2">
      <c r="I2849" s="105"/>
      <c r="J2849" s="105"/>
      <c r="R2849" s="105"/>
      <c r="S2849" s="105"/>
      <c r="T2849" s="105"/>
      <c r="U2849" s="105"/>
      <c r="V2849" s="105"/>
    </row>
    <row r="2850" spans="9:22" x14ac:dyDescent="0.2">
      <c r="I2850" s="105"/>
      <c r="J2850" s="105"/>
      <c r="R2850" s="105"/>
      <c r="S2850" s="105"/>
      <c r="T2850" s="105"/>
      <c r="U2850" s="105"/>
      <c r="V2850" s="105"/>
    </row>
    <row r="2851" spans="9:22" x14ac:dyDescent="0.2">
      <c r="I2851" s="105"/>
      <c r="J2851" s="105"/>
      <c r="R2851" s="105"/>
      <c r="S2851" s="105"/>
      <c r="T2851" s="105"/>
      <c r="U2851" s="105"/>
      <c r="V2851" s="105"/>
    </row>
    <row r="2852" spans="9:22" x14ac:dyDescent="0.2">
      <c r="I2852" s="105"/>
      <c r="J2852" s="105"/>
      <c r="R2852" s="105"/>
      <c r="S2852" s="105"/>
      <c r="T2852" s="105"/>
      <c r="U2852" s="105"/>
      <c r="V2852" s="105"/>
    </row>
    <row r="2853" spans="9:22" x14ac:dyDescent="0.2">
      <c r="I2853" s="105"/>
      <c r="J2853" s="105"/>
      <c r="R2853" s="105"/>
      <c r="S2853" s="105"/>
      <c r="T2853" s="105"/>
      <c r="U2853" s="105"/>
      <c r="V2853" s="105"/>
    </row>
    <row r="2854" spans="9:22" x14ac:dyDescent="0.2">
      <c r="I2854" s="105"/>
      <c r="J2854" s="105"/>
      <c r="R2854" s="105"/>
      <c r="S2854" s="105"/>
      <c r="T2854" s="105"/>
      <c r="U2854" s="105"/>
      <c r="V2854" s="105"/>
    </row>
    <row r="2855" spans="9:22" x14ac:dyDescent="0.2">
      <c r="I2855" s="105"/>
      <c r="J2855" s="105"/>
      <c r="R2855" s="105"/>
      <c r="S2855" s="105"/>
      <c r="T2855" s="105"/>
      <c r="U2855" s="105"/>
      <c r="V2855" s="105"/>
    </row>
    <row r="2856" spans="9:22" x14ac:dyDescent="0.2">
      <c r="I2856" s="105"/>
      <c r="J2856" s="105"/>
      <c r="R2856" s="105"/>
      <c r="S2856" s="105"/>
      <c r="T2856" s="105"/>
      <c r="U2856" s="105"/>
      <c r="V2856" s="105"/>
    </row>
    <row r="2857" spans="9:22" x14ac:dyDescent="0.2">
      <c r="I2857" s="105"/>
      <c r="J2857" s="105"/>
      <c r="R2857" s="105"/>
      <c r="S2857" s="105"/>
      <c r="T2857" s="105"/>
      <c r="U2857" s="105"/>
      <c r="V2857" s="105"/>
    </row>
    <row r="2858" spans="9:22" x14ac:dyDescent="0.2">
      <c r="I2858" s="105"/>
      <c r="J2858" s="105"/>
      <c r="R2858" s="105"/>
      <c r="S2858" s="105"/>
      <c r="T2858" s="105"/>
      <c r="U2858" s="105"/>
      <c r="V2858" s="105"/>
    </row>
    <row r="2859" spans="9:22" x14ac:dyDescent="0.2">
      <c r="I2859" s="105"/>
      <c r="J2859" s="105"/>
      <c r="R2859" s="105"/>
      <c r="S2859" s="105"/>
      <c r="T2859" s="105"/>
      <c r="U2859" s="105"/>
      <c r="V2859" s="105"/>
    </row>
    <row r="2860" spans="9:22" x14ac:dyDescent="0.2">
      <c r="I2860" s="105"/>
      <c r="J2860" s="105"/>
      <c r="R2860" s="105"/>
      <c r="S2860" s="105"/>
      <c r="T2860" s="105"/>
      <c r="U2860" s="105"/>
      <c r="V2860" s="105"/>
    </row>
    <row r="2861" spans="9:22" x14ac:dyDescent="0.2">
      <c r="I2861" s="105"/>
      <c r="J2861" s="105"/>
      <c r="R2861" s="105"/>
      <c r="S2861" s="105"/>
      <c r="T2861" s="105"/>
      <c r="U2861" s="105"/>
      <c r="V2861" s="105"/>
    </row>
    <row r="2862" spans="9:22" x14ac:dyDescent="0.2">
      <c r="I2862" s="105"/>
      <c r="J2862" s="105"/>
      <c r="R2862" s="105"/>
      <c r="S2862" s="105"/>
      <c r="T2862" s="105"/>
      <c r="U2862" s="105"/>
      <c r="V2862" s="105"/>
    </row>
    <row r="2863" spans="9:22" x14ac:dyDescent="0.2">
      <c r="I2863" s="105"/>
      <c r="J2863" s="105"/>
      <c r="R2863" s="105"/>
      <c r="S2863" s="105"/>
      <c r="T2863" s="105"/>
      <c r="U2863" s="105"/>
      <c r="V2863" s="105"/>
    </row>
    <row r="2864" spans="9:22" x14ac:dyDescent="0.2">
      <c r="I2864" s="105"/>
      <c r="J2864" s="105"/>
      <c r="R2864" s="105"/>
      <c r="S2864" s="105"/>
      <c r="T2864" s="105"/>
      <c r="U2864" s="105"/>
      <c r="V2864" s="105"/>
    </row>
    <row r="2865" spans="9:22" x14ac:dyDescent="0.2">
      <c r="I2865" s="105"/>
      <c r="J2865" s="105"/>
      <c r="R2865" s="105"/>
      <c r="S2865" s="105"/>
      <c r="T2865" s="105"/>
      <c r="U2865" s="105"/>
      <c r="V2865" s="105"/>
    </row>
    <row r="2866" spans="9:22" x14ac:dyDescent="0.2">
      <c r="I2866" s="105"/>
      <c r="J2866" s="105"/>
      <c r="R2866" s="105"/>
      <c r="S2866" s="105"/>
      <c r="T2866" s="105"/>
      <c r="U2866" s="105"/>
      <c r="V2866" s="105"/>
    </row>
    <row r="2867" spans="9:22" x14ac:dyDescent="0.2">
      <c r="I2867" s="105"/>
      <c r="J2867" s="105"/>
      <c r="R2867" s="105"/>
      <c r="S2867" s="105"/>
      <c r="T2867" s="105"/>
      <c r="U2867" s="105"/>
      <c r="V2867" s="105"/>
    </row>
    <row r="2868" spans="9:22" x14ac:dyDescent="0.2">
      <c r="I2868" s="105"/>
      <c r="J2868" s="105"/>
      <c r="R2868" s="105"/>
      <c r="S2868" s="105"/>
      <c r="T2868" s="105"/>
      <c r="U2868" s="105"/>
      <c r="V2868" s="105"/>
    </row>
    <row r="2869" spans="9:22" x14ac:dyDescent="0.2">
      <c r="I2869" s="105"/>
      <c r="J2869" s="105"/>
      <c r="R2869" s="105"/>
      <c r="S2869" s="105"/>
      <c r="T2869" s="105"/>
      <c r="U2869" s="105"/>
      <c r="V2869" s="105"/>
    </row>
    <row r="2870" spans="9:22" x14ac:dyDescent="0.2">
      <c r="I2870" s="105"/>
      <c r="J2870" s="105"/>
      <c r="R2870" s="105"/>
      <c r="S2870" s="105"/>
      <c r="T2870" s="105"/>
      <c r="U2870" s="105"/>
      <c r="V2870" s="105"/>
    </row>
    <row r="2871" spans="9:22" x14ac:dyDescent="0.2">
      <c r="I2871" s="105"/>
      <c r="J2871" s="105"/>
      <c r="R2871" s="105"/>
      <c r="S2871" s="105"/>
      <c r="T2871" s="105"/>
      <c r="U2871" s="105"/>
      <c r="V2871" s="105"/>
    </row>
    <row r="2872" spans="9:22" x14ac:dyDescent="0.2">
      <c r="I2872" s="105"/>
      <c r="J2872" s="105"/>
      <c r="R2872" s="105"/>
      <c r="S2872" s="105"/>
      <c r="T2872" s="105"/>
      <c r="U2872" s="105"/>
      <c r="V2872" s="105"/>
    </row>
    <row r="2873" spans="9:22" x14ac:dyDescent="0.2">
      <c r="I2873" s="105"/>
      <c r="J2873" s="105"/>
      <c r="R2873" s="105"/>
      <c r="S2873" s="105"/>
      <c r="T2873" s="105"/>
      <c r="U2873" s="105"/>
      <c r="V2873" s="105"/>
    </row>
    <row r="2874" spans="9:22" x14ac:dyDescent="0.2">
      <c r="I2874" s="105"/>
      <c r="J2874" s="105"/>
      <c r="R2874" s="105"/>
      <c r="S2874" s="105"/>
      <c r="T2874" s="105"/>
      <c r="U2874" s="105"/>
      <c r="V2874" s="105"/>
    </row>
    <row r="2875" spans="9:22" x14ac:dyDescent="0.2">
      <c r="I2875" s="105"/>
      <c r="J2875" s="105"/>
      <c r="R2875" s="105"/>
      <c r="S2875" s="105"/>
      <c r="T2875" s="105"/>
      <c r="U2875" s="105"/>
      <c r="V2875" s="105"/>
    </row>
    <row r="2876" spans="9:22" x14ac:dyDescent="0.2">
      <c r="I2876" s="105"/>
      <c r="J2876" s="105"/>
      <c r="R2876" s="105"/>
      <c r="S2876" s="105"/>
      <c r="T2876" s="105"/>
      <c r="U2876" s="105"/>
      <c r="V2876" s="105"/>
    </row>
    <row r="2877" spans="9:22" x14ac:dyDescent="0.2">
      <c r="I2877" s="105"/>
      <c r="J2877" s="105"/>
      <c r="R2877" s="105"/>
      <c r="S2877" s="105"/>
      <c r="T2877" s="105"/>
      <c r="U2877" s="105"/>
      <c r="V2877" s="105"/>
    </row>
    <row r="2878" spans="9:22" x14ac:dyDescent="0.2">
      <c r="I2878" s="105"/>
      <c r="J2878" s="105"/>
      <c r="R2878" s="105"/>
      <c r="S2878" s="105"/>
      <c r="T2878" s="105"/>
      <c r="U2878" s="105"/>
      <c r="V2878" s="105"/>
    </row>
    <row r="2879" spans="9:22" x14ac:dyDescent="0.2">
      <c r="I2879" s="105"/>
      <c r="J2879" s="105"/>
      <c r="R2879" s="105"/>
      <c r="S2879" s="105"/>
      <c r="T2879" s="105"/>
      <c r="U2879" s="105"/>
      <c r="V2879" s="105"/>
    </row>
    <row r="2880" spans="9:22" x14ac:dyDescent="0.2">
      <c r="I2880" s="105"/>
      <c r="J2880" s="105"/>
      <c r="R2880" s="105"/>
      <c r="S2880" s="105"/>
      <c r="T2880" s="105"/>
      <c r="U2880" s="105"/>
      <c r="V2880" s="105"/>
    </row>
    <row r="2881" spans="9:22" x14ac:dyDescent="0.2">
      <c r="I2881" s="105"/>
      <c r="J2881" s="105"/>
      <c r="R2881" s="105"/>
      <c r="S2881" s="105"/>
      <c r="T2881" s="105"/>
      <c r="U2881" s="105"/>
      <c r="V2881" s="105"/>
    </row>
    <row r="2882" spans="9:22" x14ac:dyDescent="0.2">
      <c r="I2882" s="105"/>
      <c r="J2882" s="105"/>
      <c r="R2882" s="105"/>
      <c r="S2882" s="105"/>
      <c r="T2882" s="105"/>
      <c r="U2882" s="105"/>
      <c r="V2882" s="105"/>
    </row>
    <row r="2883" spans="9:22" x14ac:dyDescent="0.2">
      <c r="I2883" s="105"/>
      <c r="J2883" s="105"/>
      <c r="R2883" s="105"/>
      <c r="S2883" s="105"/>
      <c r="T2883" s="105"/>
      <c r="U2883" s="105"/>
      <c r="V2883" s="105"/>
    </row>
    <row r="2884" spans="9:22" x14ac:dyDescent="0.2">
      <c r="I2884" s="105"/>
      <c r="J2884" s="105"/>
      <c r="R2884" s="105"/>
      <c r="S2884" s="105"/>
      <c r="T2884" s="105"/>
      <c r="U2884" s="105"/>
      <c r="V2884" s="105"/>
    </row>
    <row r="2885" spans="9:22" x14ac:dyDescent="0.2">
      <c r="I2885" s="105"/>
      <c r="J2885" s="105"/>
      <c r="R2885" s="105"/>
      <c r="S2885" s="105"/>
      <c r="T2885" s="105"/>
      <c r="U2885" s="105"/>
      <c r="V2885" s="105"/>
    </row>
    <row r="2886" spans="9:22" x14ac:dyDescent="0.2">
      <c r="I2886" s="105"/>
      <c r="J2886" s="105"/>
      <c r="R2886" s="105"/>
      <c r="S2886" s="105"/>
      <c r="T2886" s="105"/>
      <c r="U2886" s="105"/>
      <c r="V2886" s="105"/>
    </row>
    <row r="2887" spans="9:22" x14ac:dyDescent="0.2">
      <c r="I2887" s="105"/>
      <c r="J2887" s="105"/>
      <c r="R2887" s="105"/>
      <c r="S2887" s="105"/>
      <c r="T2887" s="105"/>
      <c r="U2887" s="105"/>
      <c r="V2887" s="105"/>
    </row>
    <row r="2888" spans="9:22" x14ac:dyDescent="0.2">
      <c r="I2888" s="105"/>
      <c r="J2888" s="105"/>
      <c r="R2888" s="105"/>
      <c r="S2888" s="105"/>
      <c r="T2888" s="105"/>
      <c r="U2888" s="105"/>
      <c r="V2888" s="105"/>
    </row>
    <row r="2889" spans="9:22" x14ac:dyDescent="0.2">
      <c r="I2889" s="105"/>
      <c r="J2889" s="105"/>
      <c r="R2889" s="105"/>
      <c r="S2889" s="105"/>
      <c r="T2889" s="105"/>
      <c r="U2889" s="105"/>
      <c r="V2889" s="105"/>
    </row>
    <row r="2890" spans="9:22" x14ac:dyDescent="0.2">
      <c r="I2890" s="105"/>
      <c r="J2890" s="105"/>
      <c r="R2890" s="105"/>
      <c r="S2890" s="105"/>
      <c r="T2890" s="105"/>
      <c r="U2890" s="105"/>
      <c r="V2890" s="105"/>
    </row>
    <row r="2891" spans="9:22" x14ac:dyDescent="0.2">
      <c r="I2891" s="105"/>
      <c r="J2891" s="105"/>
      <c r="R2891" s="105"/>
      <c r="S2891" s="105"/>
      <c r="T2891" s="105"/>
      <c r="U2891" s="105"/>
      <c r="V2891" s="105"/>
    </row>
    <row r="2892" spans="9:22" x14ac:dyDescent="0.2">
      <c r="I2892" s="105"/>
      <c r="J2892" s="105"/>
      <c r="R2892" s="105"/>
      <c r="S2892" s="105"/>
      <c r="T2892" s="105"/>
      <c r="U2892" s="105"/>
      <c r="V2892" s="105"/>
    </row>
    <row r="2893" spans="9:22" x14ac:dyDescent="0.2">
      <c r="I2893" s="105"/>
      <c r="J2893" s="105"/>
      <c r="R2893" s="105"/>
      <c r="S2893" s="105"/>
      <c r="T2893" s="105"/>
      <c r="U2893" s="105"/>
      <c r="V2893" s="105"/>
    </row>
    <row r="2894" spans="9:22" x14ac:dyDescent="0.2">
      <c r="I2894" s="105"/>
      <c r="J2894" s="105"/>
      <c r="R2894" s="105"/>
      <c r="S2894" s="105"/>
      <c r="T2894" s="105"/>
      <c r="U2894" s="105"/>
      <c r="V2894" s="105"/>
    </row>
    <row r="2895" spans="9:22" x14ac:dyDescent="0.2">
      <c r="I2895" s="105"/>
      <c r="J2895" s="105"/>
      <c r="R2895" s="105"/>
      <c r="S2895" s="105"/>
      <c r="T2895" s="105"/>
      <c r="U2895" s="105"/>
      <c r="V2895" s="105"/>
    </row>
    <row r="2896" spans="9:22" x14ac:dyDescent="0.2">
      <c r="I2896" s="105"/>
      <c r="J2896" s="105"/>
      <c r="R2896" s="105"/>
      <c r="S2896" s="105"/>
      <c r="T2896" s="105"/>
      <c r="U2896" s="105"/>
      <c r="V2896" s="105"/>
    </row>
    <row r="2897" spans="9:22" x14ac:dyDescent="0.2">
      <c r="I2897" s="105"/>
      <c r="J2897" s="105"/>
      <c r="R2897" s="105"/>
      <c r="S2897" s="105"/>
      <c r="T2897" s="105"/>
      <c r="U2897" s="105"/>
      <c r="V2897" s="105"/>
    </row>
    <row r="2898" spans="9:22" x14ac:dyDescent="0.2">
      <c r="I2898" s="105"/>
      <c r="J2898" s="105"/>
      <c r="R2898" s="105"/>
      <c r="S2898" s="105"/>
      <c r="T2898" s="105"/>
      <c r="U2898" s="105"/>
      <c r="V2898" s="105"/>
    </row>
    <row r="2899" spans="9:22" x14ac:dyDescent="0.2">
      <c r="I2899" s="105"/>
      <c r="J2899" s="105"/>
      <c r="R2899" s="105"/>
      <c r="S2899" s="105"/>
      <c r="T2899" s="105"/>
      <c r="U2899" s="105"/>
      <c r="V2899" s="105"/>
    </row>
    <row r="2900" spans="9:22" x14ac:dyDescent="0.2">
      <c r="I2900" s="105"/>
      <c r="J2900" s="105"/>
      <c r="R2900" s="105"/>
      <c r="S2900" s="105"/>
      <c r="T2900" s="105"/>
      <c r="U2900" s="105"/>
      <c r="V2900" s="105"/>
    </row>
    <row r="2901" spans="9:22" x14ac:dyDescent="0.2">
      <c r="I2901" s="105"/>
      <c r="J2901" s="105"/>
      <c r="R2901" s="105"/>
      <c r="S2901" s="105"/>
      <c r="T2901" s="105"/>
      <c r="U2901" s="105"/>
      <c r="V2901" s="105"/>
    </row>
    <row r="2902" spans="9:22" x14ac:dyDescent="0.2">
      <c r="I2902" s="105"/>
      <c r="J2902" s="105"/>
      <c r="R2902" s="105"/>
      <c r="S2902" s="105"/>
      <c r="T2902" s="105"/>
      <c r="U2902" s="105"/>
      <c r="V2902" s="105"/>
    </row>
    <row r="2903" spans="9:22" x14ac:dyDescent="0.2">
      <c r="I2903" s="105"/>
      <c r="J2903" s="105"/>
      <c r="R2903" s="105"/>
      <c r="S2903" s="105"/>
      <c r="T2903" s="105"/>
      <c r="U2903" s="105"/>
      <c r="V2903" s="105"/>
    </row>
    <row r="2904" spans="9:22" x14ac:dyDescent="0.2">
      <c r="I2904" s="105"/>
      <c r="J2904" s="105"/>
      <c r="R2904" s="105"/>
      <c r="S2904" s="105"/>
      <c r="T2904" s="105"/>
      <c r="U2904" s="105"/>
      <c r="V2904" s="105"/>
    </row>
    <row r="2905" spans="9:22" x14ac:dyDescent="0.2">
      <c r="I2905" s="105"/>
      <c r="J2905" s="105"/>
      <c r="R2905" s="105"/>
      <c r="S2905" s="105"/>
      <c r="T2905" s="105"/>
      <c r="U2905" s="105"/>
      <c r="V2905" s="105"/>
    </row>
    <row r="2906" spans="9:22" x14ac:dyDescent="0.2">
      <c r="I2906" s="105"/>
      <c r="J2906" s="105"/>
      <c r="R2906" s="105"/>
      <c r="S2906" s="105"/>
      <c r="T2906" s="105"/>
      <c r="U2906" s="105"/>
      <c r="V2906" s="105"/>
    </row>
    <row r="2907" spans="9:22" x14ac:dyDescent="0.2">
      <c r="I2907" s="105"/>
      <c r="J2907" s="105"/>
      <c r="R2907" s="105"/>
      <c r="S2907" s="105"/>
      <c r="T2907" s="105"/>
      <c r="U2907" s="105"/>
      <c r="V2907" s="105"/>
    </row>
    <row r="2908" spans="9:22" x14ac:dyDescent="0.2">
      <c r="I2908" s="105"/>
      <c r="J2908" s="105"/>
      <c r="R2908" s="105"/>
      <c r="S2908" s="105"/>
      <c r="T2908" s="105"/>
      <c r="U2908" s="105"/>
      <c r="V2908" s="105"/>
    </row>
    <row r="2909" spans="9:22" x14ac:dyDescent="0.2">
      <c r="I2909" s="105"/>
      <c r="J2909" s="105"/>
      <c r="R2909" s="105"/>
      <c r="S2909" s="105"/>
      <c r="T2909" s="105"/>
      <c r="U2909" s="105"/>
      <c r="V2909" s="105"/>
    </row>
    <row r="2910" spans="9:22" x14ac:dyDescent="0.2">
      <c r="I2910" s="105"/>
      <c r="J2910" s="105"/>
      <c r="R2910" s="105"/>
      <c r="S2910" s="105"/>
      <c r="T2910" s="105"/>
      <c r="U2910" s="105"/>
      <c r="V2910" s="105"/>
    </row>
    <row r="2911" spans="9:22" x14ac:dyDescent="0.2">
      <c r="I2911" s="105"/>
      <c r="J2911" s="105"/>
      <c r="R2911" s="105"/>
      <c r="S2911" s="105"/>
      <c r="T2911" s="105"/>
      <c r="U2911" s="105"/>
      <c r="V2911" s="105"/>
    </row>
    <row r="2912" spans="9:22" x14ac:dyDescent="0.2">
      <c r="I2912" s="105"/>
      <c r="J2912" s="105"/>
      <c r="R2912" s="105"/>
      <c r="S2912" s="105"/>
      <c r="T2912" s="105"/>
      <c r="U2912" s="105"/>
      <c r="V2912" s="105"/>
    </row>
    <row r="2913" spans="9:22" x14ac:dyDescent="0.2">
      <c r="I2913" s="105"/>
      <c r="J2913" s="105"/>
      <c r="R2913" s="105"/>
      <c r="S2913" s="105"/>
      <c r="T2913" s="105"/>
      <c r="U2913" s="105"/>
      <c r="V2913" s="105"/>
    </row>
    <row r="2914" spans="9:22" x14ac:dyDescent="0.2">
      <c r="I2914" s="105"/>
      <c r="J2914" s="105"/>
      <c r="R2914" s="105"/>
      <c r="S2914" s="105"/>
      <c r="T2914" s="105"/>
      <c r="U2914" s="105"/>
      <c r="V2914" s="105"/>
    </row>
    <row r="2915" spans="9:22" x14ac:dyDescent="0.2">
      <c r="I2915" s="105"/>
      <c r="J2915" s="105"/>
      <c r="R2915" s="105"/>
      <c r="S2915" s="105"/>
      <c r="T2915" s="105"/>
      <c r="U2915" s="105"/>
      <c r="V2915" s="105"/>
    </row>
    <row r="2916" spans="9:22" x14ac:dyDescent="0.2">
      <c r="I2916" s="105"/>
      <c r="J2916" s="105"/>
      <c r="R2916" s="105"/>
      <c r="S2916" s="105"/>
      <c r="T2916" s="105"/>
      <c r="U2916" s="105"/>
      <c r="V2916" s="105"/>
    </row>
    <row r="2917" spans="9:22" x14ac:dyDescent="0.2">
      <c r="I2917" s="105"/>
      <c r="J2917" s="105"/>
      <c r="R2917" s="105"/>
      <c r="S2917" s="105"/>
      <c r="T2917" s="105"/>
      <c r="U2917" s="105"/>
      <c r="V2917" s="105"/>
    </row>
    <row r="2918" spans="9:22" x14ac:dyDescent="0.2">
      <c r="I2918" s="105"/>
      <c r="J2918" s="105"/>
      <c r="R2918" s="105"/>
      <c r="S2918" s="105"/>
      <c r="T2918" s="105"/>
      <c r="U2918" s="105"/>
      <c r="V2918" s="105"/>
    </row>
    <row r="2919" spans="9:22" x14ac:dyDescent="0.2">
      <c r="I2919" s="105"/>
      <c r="J2919" s="105"/>
      <c r="R2919" s="105"/>
      <c r="S2919" s="105"/>
      <c r="T2919" s="105"/>
      <c r="U2919" s="105"/>
      <c r="V2919" s="105"/>
    </row>
    <row r="2920" spans="9:22" x14ac:dyDescent="0.2">
      <c r="I2920" s="105"/>
      <c r="J2920" s="105"/>
      <c r="R2920" s="105"/>
      <c r="S2920" s="105"/>
      <c r="T2920" s="105"/>
      <c r="U2920" s="105"/>
      <c r="V2920" s="105"/>
    </row>
    <row r="2921" spans="9:22" x14ac:dyDescent="0.2">
      <c r="I2921" s="105"/>
      <c r="J2921" s="105"/>
      <c r="R2921" s="105"/>
      <c r="S2921" s="105"/>
      <c r="T2921" s="105"/>
      <c r="U2921" s="105"/>
      <c r="V2921" s="105"/>
    </row>
    <row r="2922" spans="9:22" x14ac:dyDescent="0.2">
      <c r="I2922" s="105"/>
      <c r="J2922" s="105"/>
      <c r="R2922" s="105"/>
      <c r="S2922" s="105"/>
      <c r="T2922" s="105"/>
      <c r="U2922" s="105"/>
      <c r="V2922" s="105"/>
    </row>
    <row r="2923" spans="9:22" x14ac:dyDescent="0.2">
      <c r="I2923" s="105"/>
      <c r="J2923" s="105"/>
      <c r="R2923" s="105"/>
      <c r="S2923" s="105"/>
      <c r="T2923" s="105"/>
      <c r="U2923" s="105"/>
      <c r="V2923" s="105"/>
    </row>
    <row r="2924" spans="9:22" x14ac:dyDescent="0.2">
      <c r="I2924" s="105"/>
      <c r="J2924" s="105"/>
      <c r="R2924" s="105"/>
      <c r="S2924" s="105"/>
      <c r="T2924" s="105"/>
      <c r="U2924" s="105"/>
      <c r="V2924" s="105"/>
    </row>
    <row r="2925" spans="9:22" x14ac:dyDescent="0.2">
      <c r="I2925" s="105"/>
      <c r="J2925" s="105"/>
      <c r="R2925" s="105"/>
      <c r="S2925" s="105"/>
      <c r="T2925" s="105"/>
      <c r="U2925" s="105"/>
      <c r="V2925" s="105"/>
    </row>
    <row r="2926" spans="9:22" x14ac:dyDescent="0.2">
      <c r="I2926" s="105"/>
      <c r="J2926" s="105"/>
      <c r="R2926" s="105"/>
      <c r="S2926" s="105"/>
      <c r="T2926" s="105"/>
      <c r="U2926" s="105"/>
      <c r="V2926" s="105"/>
    </row>
    <row r="2927" spans="9:22" x14ac:dyDescent="0.2">
      <c r="I2927" s="105"/>
      <c r="J2927" s="105"/>
      <c r="R2927" s="105"/>
      <c r="S2927" s="105"/>
      <c r="T2927" s="105"/>
      <c r="U2927" s="105"/>
      <c r="V2927" s="105"/>
    </row>
    <row r="2928" spans="9:22" x14ac:dyDescent="0.2">
      <c r="I2928" s="105"/>
      <c r="J2928" s="105"/>
      <c r="R2928" s="105"/>
      <c r="S2928" s="105"/>
      <c r="T2928" s="105"/>
      <c r="U2928" s="105"/>
      <c r="V2928" s="105"/>
    </row>
    <row r="2929" spans="9:22" x14ac:dyDescent="0.2">
      <c r="I2929" s="105"/>
      <c r="J2929" s="105"/>
      <c r="R2929" s="105"/>
      <c r="S2929" s="105"/>
      <c r="T2929" s="105"/>
      <c r="U2929" s="105"/>
      <c r="V2929" s="105"/>
    </row>
    <row r="2930" spans="9:22" x14ac:dyDescent="0.2">
      <c r="I2930" s="105"/>
      <c r="J2930" s="105"/>
      <c r="R2930" s="105"/>
      <c r="S2930" s="105"/>
      <c r="T2930" s="105"/>
      <c r="U2930" s="105"/>
      <c r="V2930" s="105"/>
    </row>
    <row r="2931" spans="9:22" x14ac:dyDescent="0.2">
      <c r="I2931" s="105"/>
      <c r="J2931" s="105"/>
      <c r="R2931" s="105"/>
      <c r="S2931" s="105"/>
      <c r="T2931" s="105"/>
      <c r="U2931" s="105"/>
      <c r="V2931" s="105"/>
    </row>
    <row r="2932" spans="9:22" x14ac:dyDescent="0.2">
      <c r="I2932" s="105"/>
      <c r="J2932" s="105"/>
      <c r="R2932" s="105"/>
      <c r="S2932" s="105"/>
      <c r="T2932" s="105"/>
      <c r="U2932" s="105"/>
      <c r="V2932" s="105"/>
    </row>
    <row r="2933" spans="9:22" x14ac:dyDescent="0.2">
      <c r="I2933" s="105"/>
      <c r="J2933" s="105"/>
      <c r="R2933" s="105"/>
      <c r="S2933" s="105"/>
      <c r="T2933" s="105"/>
      <c r="U2933" s="105"/>
      <c r="V2933" s="105"/>
    </row>
    <row r="2934" spans="9:22" x14ac:dyDescent="0.2">
      <c r="I2934" s="105"/>
      <c r="J2934" s="105"/>
      <c r="R2934" s="105"/>
      <c r="S2934" s="105"/>
      <c r="T2934" s="105"/>
      <c r="U2934" s="105"/>
      <c r="V2934" s="105"/>
    </row>
    <row r="2935" spans="9:22" x14ac:dyDescent="0.2">
      <c r="I2935" s="105"/>
      <c r="J2935" s="105"/>
      <c r="R2935" s="105"/>
      <c r="S2935" s="105"/>
      <c r="T2935" s="105"/>
      <c r="U2935" s="105"/>
      <c r="V2935" s="105"/>
    </row>
    <row r="2936" spans="9:22" x14ac:dyDescent="0.2">
      <c r="I2936" s="105"/>
      <c r="J2936" s="105"/>
      <c r="R2936" s="105"/>
      <c r="S2936" s="105"/>
      <c r="T2936" s="105"/>
      <c r="U2936" s="105"/>
      <c r="V2936" s="105"/>
    </row>
    <row r="2937" spans="9:22" x14ac:dyDescent="0.2">
      <c r="I2937" s="105"/>
      <c r="J2937" s="105"/>
      <c r="R2937" s="105"/>
      <c r="S2937" s="105"/>
      <c r="T2937" s="105"/>
      <c r="U2937" s="105"/>
      <c r="V2937" s="105"/>
    </row>
    <row r="2938" spans="9:22" x14ac:dyDescent="0.2">
      <c r="I2938" s="105"/>
      <c r="J2938" s="105"/>
      <c r="R2938" s="105"/>
      <c r="S2938" s="105"/>
      <c r="T2938" s="105"/>
      <c r="U2938" s="105"/>
      <c r="V2938" s="105"/>
    </row>
    <row r="2939" spans="9:22" x14ac:dyDescent="0.2">
      <c r="I2939" s="105"/>
      <c r="J2939" s="105"/>
      <c r="R2939" s="105"/>
      <c r="S2939" s="105"/>
      <c r="T2939" s="105"/>
      <c r="U2939" s="105"/>
      <c r="V2939" s="105"/>
    </row>
    <row r="2940" spans="9:22" x14ac:dyDescent="0.2">
      <c r="I2940" s="105"/>
      <c r="J2940" s="105"/>
      <c r="R2940" s="105"/>
      <c r="S2940" s="105"/>
      <c r="T2940" s="105"/>
      <c r="U2940" s="105"/>
      <c r="V2940" s="105"/>
    </row>
    <row r="2941" spans="9:22" x14ac:dyDescent="0.2">
      <c r="I2941" s="105"/>
      <c r="J2941" s="105"/>
      <c r="R2941" s="105"/>
      <c r="S2941" s="105"/>
      <c r="T2941" s="105"/>
      <c r="U2941" s="105"/>
      <c r="V2941" s="105"/>
    </row>
    <row r="2942" spans="9:22" x14ac:dyDescent="0.2">
      <c r="I2942" s="105"/>
      <c r="J2942" s="105"/>
      <c r="R2942" s="105"/>
      <c r="S2942" s="105"/>
      <c r="T2942" s="105"/>
      <c r="U2942" s="105"/>
      <c r="V2942" s="105"/>
    </row>
    <row r="2943" spans="9:22" x14ac:dyDescent="0.2">
      <c r="I2943" s="105"/>
      <c r="J2943" s="105"/>
      <c r="R2943" s="105"/>
      <c r="S2943" s="105"/>
      <c r="T2943" s="105"/>
      <c r="U2943" s="105"/>
      <c r="V2943" s="105"/>
    </row>
    <row r="2944" spans="9:22" x14ac:dyDescent="0.2">
      <c r="I2944" s="105"/>
      <c r="J2944" s="105"/>
      <c r="R2944" s="105"/>
      <c r="S2944" s="105"/>
      <c r="T2944" s="105"/>
      <c r="U2944" s="105"/>
      <c r="V2944" s="105"/>
    </row>
    <row r="2945" spans="9:22" x14ac:dyDescent="0.2">
      <c r="I2945" s="105"/>
      <c r="J2945" s="105"/>
      <c r="R2945" s="105"/>
      <c r="S2945" s="105"/>
      <c r="T2945" s="105"/>
      <c r="U2945" s="105"/>
      <c r="V2945" s="105"/>
    </row>
    <row r="2946" spans="9:22" x14ac:dyDescent="0.2">
      <c r="I2946" s="105"/>
      <c r="J2946" s="105"/>
      <c r="R2946" s="105"/>
      <c r="S2946" s="105"/>
      <c r="T2946" s="105"/>
      <c r="U2946" s="105"/>
      <c r="V2946" s="105"/>
    </row>
    <row r="2947" spans="9:22" x14ac:dyDescent="0.2">
      <c r="I2947" s="105"/>
      <c r="J2947" s="105"/>
      <c r="R2947" s="105"/>
      <c r="S2947" s="105"/>
      <c r="T2947" s="105"/>
      <c r="U2947" s="105"/>
      <c r="V2947" s="105"/>
    </row>
    <row r="2948" spans="9:22" x14ac:dyDescent="0.2">
      <c r="I2948" s="105"/>
      <c r="J2948" s="105"/>
      <c r="R2948" s="105"/>
      <c r="S2948" s="105"/>
      <c r="T2948" s="105"/>
      <c r="U2948" s="105"/>
      <c r="V2948" s="105"/>
    </row>
    <row r="2949" spans="9:22" x14ac:dyDescent="0.2">
      <c r="I2949" s="105"/>
      <c r="J2949" s="105"/>
      <c r="R2949" s="105"/>
      <c r="S2949" s="105"/>
      <c r="T2949" s="105"/>
      <c r="U2949" s="105"/>
      <c r="V2949" s="105"/>
    </row>
    <row r="2950" spans="9:22" x14ac:dyDescent="0.2">
      <c r="I2950" s="105"/>
      <c r="J2950" s="105"/>
      <c r="R2950" s="105"/>
      <c r="S2950" s="105"/>
      <c r="T2950" s="105"/>
      <c r="U2950" s="105"/>
      <c r="V2950" s="105"/>
    </row>
    <row r="2951" spans="9:22" x14ac:dyDescent="0.2">
      <c r="I2951" s="105"/>
      <c r="J2951" s="105"/>
      <c r="R2951" s="105"/>
      <c r="S2951" s="105"/>
      <c r="T2951" s="105"/>
      <c r="U2951" s="105"/>
      <c r="V2951" s="105"/>
    </row>
    <row r="2952" spans="9:22" x14ac:dyDescent="0.2">
      <c r="I2952" s="105"/>
      <c r="J2952" s="105"/>
      <c r="R2952" s="105"/>
      <c r="S2952" s="105"/>
      <c r="T2952" s="105"/>
      <c r="U2952" s="105"/>
      <c r="V2952" s="105"/>
    </row>
    <row r="2953" spans="9:22" x14ac:dyDescent="0.2">
      <c r="I2953" s="105"/>
      <c r="J2953" s="105"/>
      <c r="R2953" s="105"/>
      <c r="S2953" s="105"/>
      <c r="T2953" s="105"/>
      <c r="U2953" s="105"/>
      <c r="V2953" s="105"/>
    </row>
    <row r="2954" spans="9:22" x14ac:dyDescent="0.2">
      <c r="I2954" s="105"/>
      <c r="J2954" s="105"/>
      <c r="R2954" s="105"/>
      <c r="S2954" s="105"/>
      <c r="T2954" s="105"/>
      <c r="U2954" s="105"/>
      <c r="V2954" s="105"/>
    </row>
    <row r="2955" spans="9:22" x14ac:dyDescent="0.2">
      <c r="I2955" s="105"/>
      <c r="J2955" s="105"/>
      <c r="R2955" s="105"/>
      <c r="S2955" s="105"/>
      <c r="T2955" s="105"/>
      <c r="U2955" s="105"/>
      <c r="V2955" s="105"/>
    </row>
    <row r="2956" spans="9:22" x14ac:dyDescent="0.2">
      <c r="I2956" s="105"/>
      <c r="J2956" s="105"/>
      <c r="R2956" s="105"/>
      <c r="S2956" s="105"/>
      <c r="T2956" s="105"/>
      <c r="U2956" s="105"/>
      <c r="V2956" s="105"/>
    </row>
    <row r="2957" spans="9:22" x14ac:dyDescent="0.2">
      <c r="I2957" s="105"/>
      <c r="J2957" s="105"/>
      <c r="R2957" s="105"/>
      <c r="S2957" s="105"/>
      <c r="T2957" s="105"/>
      <c r="U2957" s="105"/>
      <c r="V2957" s="105"/>
    </row>
    <row r="2958" spans="9:22" x14ac:dyDescent="0.2">
      <c r="I2958" s="105"/>
      <c r="J2958" s="105"/>
      <c r="R2958" s="105"/>
      <c r="S2958" s="105"/>
      <c r="T2958" s="105"/>
      <c r="U2958" s="105"/>
      <c r="V2958" s="105"/>
    </row>
    <row r="2959" spans="9:22" x14ac:dyDescent="0.2">
      <c r="I2959" s="105"/>
      <c r="J2959" s="105"/>
      <c r="R2959" s="105"/>
      <c r="S2959" s="105"/>
      <c r="T2959" s="105"/>
      <c r="U2959" s="105"/>
      <c r="V2959" s="105"/>
    </row>
    <row r="2960" spans="9:22" x14ac:dyDescent="0.2">
      <c r="I2960" s="105"/>
      <c r="J2960" s="105"/>
      <c r="R2960" s="105"/>
      <c r="S2960" s="105"/>
      <c r="T2960" s="105"/>
      <c r="U2960" s="105"/>
      <c r="V2960" s="105"/>
    </row>
    <row r="2961" spans="9:22" x14ac:dyDescent="0.2">
      <c r="I2961" s="105"/>
      <c r="J2961" s="105"/>
      <c r="R2961" s="105"/>
      <c r="S2961" s="105"/>
      <c r="T2961" s="105"/>
      <c r="U2961" s="105"/>
      <c r="V2961" s="105"/>
    </row>
    <row r="2962" spans="9:22" x14ac:dyDescent="0.2">
      <c r="I2962" s="105"/>
      <c r="J2962" s="105"/>
      <c r="R2962" s="105"/>
      <c r="S2962" s="105"/>
      <c r="T2962" s="105"/>
      <c r="U2962" s="105"/>
      <c r="V2962" s="105"/>
    </row>
    <row r="2963" spans="9:22" x14ac:dyDescent="0.2">
      <c r="I2963" s="105"/>
      <c r="J2963" s="105"/>
      <c r="R2963" s="105"/>
      <c r="S2963" s="105"/>
      <c r="T2963" s="105"/>
      <c r="U2963" s="105"/>
      <c r="V2963" s="105"/>
    </row>
    <row r="2964" spans="9:22" x14ac:dyDescent="0.2">
      <c r="I2964" s="105"/>
      <c r="J2964" s="105"/>
      <c r="R2964" s="105"/>
      <c r="S2964" s="105"/>
      <c r="T2964" s="105"/>
      <c r="U2964" s="105"/>
      <c r="V2964" s="105"/>
    </row>
    <row r="2965" spans="9:22" x14ac:dyDescent="0.2">
      <c r="I2965" s="105"/>
      <c r="J2965" s="105"/>
      <c r="R2965" s="105"/>
      <c r="S2965" s="105"/>
      <c r="T2965" s="105"/>
      <c r="U2965" s="105"/>
      <c r="V2965" s="105"/>
    </row>
    <row r="2966" spans="9:22" x14ac:dyDescent="0.2">
      <c r="I2966" s="105"/>
      <c r="J2966" s="105"/>
      <c r="R2966" s="105"/>
      <c r="S2966" s="105"/>
      <c r="T2966" s="105"/>
      <c r="U2966" s="105"/>
      <c r="V2966" s="105"/>
    </row>
    <row r="2967" spans="9:22" x14ac:dyDescent="0.2">
      <c r="I2967" s="105"/>
      <c r="J2967" s="105"/>
      <c r="R2967" s="105"/>
      <c r="S2967" s="105"/>
      <c r="T2967" s="105"/>
      <c r="U2967" s="105"/>
      <c r="V2967" s="105"/>
    </row>
    <row r="2968" spans="9:22" x14ac:dyDescent="0.2">
      <c r="I2968" s="105"/>
      <c r="J2968" s="105"/>
      <c r="R2968" s="105"/>
      <c r="S2968" s="105"/>
      <c r="T2968" s="105"/>
      <c r="U2968" s="105"/>
      <c r="V2968" s="105"/>
    </row>
    <row r="2969" spans="9:22" x14ac:dyDescent="0.2">
      <c r="I2969" s="105"/>
      <c r="J2969" s="105"/>
      <c r="R2969" s="105"/>
      <c r="S2969" s="105"/>
      <c r="T2969" s="105"/>
      <c r="U2969" s="105"/>
      <c r="V2969" s="105"/>
    </row>
    <row r="2970" spans="9:22" x14ac:dyDescent="0.2">
      <c r="I2970" s="105"/>
      <c r="J2970" s="105"/>
      <c r="R2970" s="105"/>
      <c r="S2970" s="105"/>
      <c r="T2970" s="105"/>
      <c r="U2970" s="105"/>
      <c r="V2970" s="105"/>
    </row>
    <row r="2971" spans="9:22" x14ac:dyDescent="0.2">
      <c r="I2971" s="105"/>
      <c r="J2971" s="105"/>
      <c r="R2971" s="105"/>
      <c r="S2971" s="105"/>
      <c r="T2971" s="105"/>
      <c r="U2971" s="105"/>
      <c r="V2971" s="105"/>
    </row>
    <row r="2972" spans="9:22" x14ac:dyDescent="0.2">
      <c r="I2972" s="105"/>
      <c r="J2972" s="105"/>
      <c r="R2972" s="105"/>
      <c r="S2972" s="105"/>
      <c r="T2972" s="105"/>
      <c r="U2972" s="105"/>
      <c r="V2972" s="105"/>
    </row>
    <row r="2973" spans="9:22" x14ac:dyDescent="0.2">
      <c r="I2973" s="105"/>
      <c r="J2973" s="105"/>
      <c r="R2973" s="105"/>
      <c r="S2973" s="105"/>
      <c r="T2973" s="105"/>
      <c r="U2973" s="105"/>
      <c r="V2973" s="105"/>
    </row>
    <row r="2974" spans="9:22" x14ac:dyDescent="0.2">
      <c r="I2974" s="105"/>
      <c r="J2974" s="105"/>
      <c r="R2974" s="105"/>
      <c r="S2974" s="105"/>
      <c r="T2974" s="105"/>
      <c r="U2974" s="105"/>
      <c r="V2974" s="105"/>
    </row>
    <row r="2975" spans="9:22" x14ac:dyDescent="0.2">
      <c r="I2975" s="105"/>
      <c r="J2975" s="105"/>
      <c r="R2975" s="105"/>
      <c r="S2975" s="105"/>
      <c r="T2975" s="105"/>
      <c r="U2975" s="105"/>
      <c r="V2975" s="105"/>
    </row>
    <row r="2976" spans="9:22" x14ac:dyDescent="0.2">
      <c r="I2976" s="105"/>
      <c r="J2976" s="105"/>
      <c r="R2976" s="105"/>
      <c r="S2976" s="105"/>
      <c r="T2976" s="105"/>
      <c r="U2976" s="105"/>
      <c r="V2976" s="105"/>
    </row>
    <row r="2977" spans="9:22" x14ac:dyDescent="0.2">
      <c r="I2977" s="105"/>
      <c r="J2977" s="105"/>
      <c r="R2977" s="105"/>
      <c r="S2977" s="105"/>
      <c r="T2977" s="105"/>
      <c r="U2977" s="105"/>
      <c r="V2977" s="105"/>
    </row>
    <row r="2978" spans="9:22" x14ac:dyDescent="0.2">
      <c r="I2978" s="105"/>
      <c r="J2978" s="105"/>
      <c r="R2978" s="105"/>
      <c r="S2978" s="105"/>
      <c r="T2978" s="105"/>
      <c r="U2978" s="105"/>
      <c r="V2978" s="105"/>
    </row>
    <row r="2979" spans="9:22" x14ac:dyDescent="0.2">
      <c r="I2979" s="105"/>
      <c r="J2979" s="105"/>
      <c r="R2979" s="105"/>
      <c r="S2979" s="105"/>
      <c r="T2979" s="105"/>
      <c r="U2979" s="105"/>
      <c r="V2979" s="105"/>
    </row>
    <row r="2980" spans="9:22" x14ac:dyDescent="0.2">
      <c r="I2980" s="105"/>
      <c r="J2980" s="105"/>
      <c r="R2980" s="105"/>
      <c r="S2980" s="105"/>
      <c r="T2980" s="105"/>
      <c r="U2980" s="105"/>
      <c r="V2980" s="105"/>
    </row>
    <row r="2981" spans="9:22" x14ac:dyDescent="0.2">
      <c r="I2981" s="105"/>
      <c r="J2981" s="105"/>
      <c r="R2981" s="105"/>
      <c r="S2981" s="105"/>
      <c r="T2981" s="105"/>
      <c r="U2981" s="105"/>
      <c r="V2981" s="105"/>
    </row>
    <row r="2982" spans="9:22" x14ac:dyDescent="0.2">
      <c r="I2982" s="105"/>
      <c r="J2982" s="105"/>
      <c r="R2982" s="105"/>
      <c r="S2982" s="105"/>
      <c r="T2982" s="105"/>
      <c r="U2982" s="105"/>
      <c r="V2982" s="105"/>
    </row>
    <row r="2983" spans="9:22" x14ac:dyDescent="0.2">
      <c r="I2983" s="105"/>
      <c r="J2983" s="105"/>
      <c r="R2983" s="105"/>
      <c r="S2983" s="105"/>
      <c r="T2983" s="105"/>
      <c r="U2983" s="105"/>
      <c r="V2983" s="105"/>
    </row>
    <row r="2984" spans="9:22" x14ac:dyDescent="0.2">
      <c r="I2984" s="105"/>
      <c r="J2984" s="105"/>
      <c r="R2984" s="105"/>
      <c r="S2984" s="105"/>
      <c r="T2984" s="105"/>
      <c r="U2984" s="105"/>
      <c r="V2984" s="105"/>
    </row>
    <row r="2985" spans="9:22" x14ac:dyDescent="0.2">
      <c r="I2985" s="105"/>
      <c r="J2985" s="105"/>
      <c r="R2985" s="105"/>
      <c r="S2985" s="105"/>
      <c r="T2985" s="105"/>
      <c r="U2985" s="105"/>
      <c r="V2985" s="105"/>
    </row>
    <row r="2986" spans="9:22" x14ac:dyDescent="0.2">
      <c r="I2986" s="105"/>
      <c r="J2986" s="105"/>
      <c r="R2986" s="105"/>
      <c r="S2986" s="105"/>
      <c r="T2986" s="105"/>
      <c r="U2986" s="105"/>
      <c r="V2986" s="105"/>
    </row>
    <row r="2987" spans="9:22" x14ac:dyDescent="0.2">
      <c r="I2987" s="105"/>
      <c r="J2987" s="105"/>
      <c r="R2987" s="105"/>
      <c r="S2987" s="105"/>
      <c r="T2987" s="105"/>
      <c r="U2987" s="105"/>
      <c r="V2987" s="105"/>
    </row>
    <row r="2988" spans="9:22" x14ac:dyDescent="0.2">
      <c r="I2988" s="105"/>
      <c r="J2988" s="105"/>
      <c r="R2988" s="105"/>
      <c r="S2988" s="105"/>
      <c r="T2988" s="105"/>
      <c r="U2988" s="105"/>
      <c r="V2988" s="105"/>
    </row>
    <row r="2989" spans="9:22" x14ac:dyDescent="0.2">
      <c r="I2989" s="105"/>
      <c r="J2989" s="105"/>
      <c r="R2989" s="105"/>
      <c r="S2989" s="105"/>
      <c r="T2989" s="105"/>
      <c r="U2989" s="105"/>
      <c r="V2989" s="105"/>
    </row>
    <row r="2990" spans="9:22" x14ac:dyDescent="0.2">
      <c r="I2990" s="105"/>
      <c r="J2990" s="105"/>
      <c r="R2990" s="105"/>
      <c r="S2990" s="105"/>
      <c r="T2990" s="105"/>
      <c r="U2990" s="105"/>
      <c r="V2990" s="105"/>
    </row>
    <row r="2991" spans="9:22" x14ac:dyDescent="0.2">
      <c r="I2991" s="105"/>
      <c r="J2991" s="105"/>
      <c r="R2991" s="105"/>
      <c r="S2991" s="105"/>
      <c r="T2991" s="105"/>
      <c r="U2991" s="105"/>
      <c r="V2991" s="105"/>
    </row>
    <row r="2992" spans="9:22" x14ac:dyDescent="0.2">
      <c r="I2992" s="105"/>
      <c r="J2992" s="105"/>
      <c r="R2992" s="105"/>
      <c r="S2992" s="105"/>
      <c r="T2992" s="105"/>
      <c r="U2992" s="105"/>
      <c r="V2992" s="105"/>
    </row>
    <row r="2993" spans="9:22" x14ac:dyDescent="0.2">
      <c r="I2993" s="105"/>
      <c r="J2993" s="105"/>
      <c r="R2993" s="105"/>
      <c r="S2993" s="105"/>
      <c r="T2993" s="105"/>
      <c r="U2993" s="105"/>
      <c r="V2993" s="105"/>
    </row>
    <row r="2994" spans="9:22" x14ac:dyDescent="0.2">
      <c r="I2994" s="105"/>
      <c r="J2994" s="105"/>
      <c r="R2994" s="105"/>
      <c r="S2994" s="105"/>
      <c r="T2994" s="105"/>
      <c r="U2994" s="105"/>
      <c r="V2994" s="105"/>
    </row>
    <row r="2995" spans="9:22" x14ac:dyDescent="0.2">
      <c r="I2995" s="105"/>
      <c r="J2995" s="105"/>
      <c r="R2995" s="105"/>
      <c r="S2995" s="105"/>
      <c r="T2995" s="105"/>
      <c r="U2995" s="105"/>
      <c r="V2995" s="105"/>
    </row>
    <row r="2996" spans="9:22" x14ac:dyDescent="0.2">
      <c r="I2996" s="105"/>
      <c r="J2996" s="105"/>
      <c r="R2996" s="105"/>
      <c r="S2996" s="105"/>
      <c r="T2996" s="105"/>
      <c r="U2996" s="105"/>
      <c r="V2996" s="105"/>
    </row>
    <row r="2997" spans="9:22" x14ac:dyDescent="0.2">
      <c r="I2997" s="105"/>
      <c r="J2997" s="105"/>
      <c r="R2997" s="105"/>
      <c r="S2997" s="105"/>
      <c r="T2997" s="105"/>
      <c r="U2997" s="105"/>
      <c r="V2997" s="105"/>
    </row>
    <row r="2998" spans="9:22" x14ac:dyDescent="0.2">
      <c r="I2998" s="105"/>
      <c r="J2998" s="105"/>
      <c r="R2998" s="105"/>
      <c r="S2998" s="105"/>
      <c r="T2998" s="105"/>
      <c r="U2998" s="105"/>
      <c r="V2998" s="105"/>
    </row>
    <row r="2999" spans="9:22" x14ac:dyDescent="0.2">
      <c r="I2999" s="105"/>
      <c r="J2999" s="105"/>
      <c r="R2999" s="105"/>
      <c r="S2999" s="105"/>
      <c r="T2999" s="105"/>
      <c r="U2999" s="105"/>
      <c r="V2999" s="105"/>
    </row>
    <row r="3000" spans="9:22" x14ac:dyDescent="0.2">
      <c r="I3000" s="105"/>
      <c r="J3000" s="105"/>
      <c r="R3000" s="105"/>
      <c r="S3000" s="105"/>
      <c r="T3000" s="105"/>
      <c r="U3000" s="105"/>
      <c r="V3000" s="105"/>
    </row>
    <row r="3001" spans="9:22" x14ac:dyDescent="0.2">
      <c r="I3001" s="105"/>
      <c r="J3001" s="105"/>
      <c r="R3001" s="105"/>
      <c r="S3001" s="105"/>
      <c r="T3001" s="105"/>
      <c r="U3001" s="105"/>
      <c r="V3001" s="105"/>
    </row>
    <row r="3002" spans="9:22" x14ac:dyDescent="0.2">
      <c r="I3002" s="105"/>
      <c r="J3002" s="105"/>
      <c r="R3002" s="105"/>
      <c r="S3002" s="105"/>
      <c r="T3002" s="105"/>
      <c r="U3002" s="105"/>
      <c r="V3002" s="105"/>
    </row>
    <row r="3003" spans="9:22" x14ac:dyDescent="0.2">
      <c r="I3003" s="105"/>
      <c r="J3003" s="105"/>
      <c r="R3003" s="105"/>
      <c r="S3003" s="105"/>
      <c r="T3003" s="105"/>
      <c r="U3003" s="105"/>
      <c r="V3003" s="105"/>
    </row>
    <row r="3004" spans="9:22" x14ac:dyDescent="0.2">
      <c r="I3004" s="105"/>
      <c r="J3004" s="105"/>
      <c r="R3004" s="105"/>
      <c r="S3004" s="105"/>
      <c r="T3004" s="105"/>
      <c r="U3004" s="105"/>
      <c r="V3004" s="105"/>
    </row>
    <row r="3005" spans="9:22" x14ac:dyDescent="0.2">
      <c r="I3005" s="105"/>
      <c r="J3005" s="105"/>
      <c r="R3005" s="105"/>
      <c r="S3005" s="105"/>
      <c r="T3005" s="105"/>
      <c r="U3005" s="105"/>
      <c r="V3005" s="105"/>
    </row>
    <row r="3006" spans="9:22" x14ac:dyDescent="0.2">
      <c r="I3006" s="105"/>
      <c r="J3006" s="105"/>
      <c r="R3006" s="105"/>
      <c r="S3006" s="105"/>
      <c r="T3006" s="105"/>
      <c r="U3006" s="105"/>
      <c r="V3006" s="105"/>
    </row>
    <row r="3007" spans="9:22" x14ac:dyDescent="0.2">
      <c r="I3007" s="105"/>
      <c r="J3007" s="105"/>
      <c r="R3007" s="105"/>
      <c r="S3007" s="105"/>
      <c r="T3007" s="105"/>
      <c r="U3007" s="105"/>
      <c r="V3007" s="105"/>
    </row>
    <row r="3008" spans="9:22" x14ac:dyDescent="0.2">
      <c r="I3008" s="105"/>
      <c r="J3008" s="105"/>
      <c r="R3008" s="105"/>
      <c r="S3008" s="105"/>
      <c r="T3008" s="105"/>
      <c r="U3008" s="105"/>
      <c r="V3008" s="105"/>
    </row>
    <row r="3009" spans="9:22" x14ac:dyDescent="0.2">
      <c r="I3009" s="105"/>
      <c r="J3009" s="105"/>
      <c r="R3009" s="105"/>
      <c r="S3009" s="105"/>
      <c r="T3009" s="105"/>
      <c r="U3009" s="105"/>
      <c r="V3009" s="105"/>
    </row>
    <row r="3010" spans="9:22" x14ac:dyDescent="0.2">
      <c r="I3010" s="105"/>
      <c r="J3010" s="105"/>
      <c r="R3010" s="105"/>
      <c r="S3010" s="105"/>
      <c r="T3010" s="105"/>
      <c r="U3010" s="105"/>
      <c r="V3010" s="105"/>
    </row>
    <row r="3011" spans="9:22" x14ac:dyDescent="0.2">
      <c r="I3011" s="105"/>
      <c r="J3011" s="105"/>
      <c r="R3011" s="105"/>
      <c r="S3011" s="105"/>
      <c r="T3011" s="105"/>
      <c r="U3011" s="105"/>
      <c r="V3011" s="105"/>
    </row>
    <row r="3012" spans="9:22" x14ac:dyDescent="0.2">
      <c r="I3012" s="105"/>
      <c r="J3012" s="105"/>
      <c r="R3012" s="105"/>
      <c r="S3012" s="105"/>
      <c r="T3012" s="105"/>
      <c r="U3012" s="105"/>
      <c r="V3012" s="105"/>
    </row>
    <row r="3013" spans="9:22" x14ac:dyDescent="0.2">
      <c r="I3013" s="105"/>
      <c r="J3013" s="105"/>
      <c r="R3013" s="105"/>
      <c r="S3013" s="105"/>
      <c r="T3013" s="105"/>
      <c r="U3013" s="105"/>
      <c r="V3013" s="105"/>
    </row>
    <row r="3014" spans="9:22" x14ac:dyDescent="0.2">
      <c r="I3014" s="105"/>
      <c r="J3014" s="105"/>
      <c r="R3014" s="105"/>
      <c r="S3014" s="105"/>
      <c r="T3014" s="105"/>
      <c r="U3014" s="105"/>
      <c r="V3014" s="105"/>
    </row>
    <row r="3015" spans="9:22" x14ac:dyDescent="0.2">
      <c r="I3015" s="105"/>
      <c r="J3015" s="105"/>
      <c r="R3015" s="105"/>
      <c r="S3015" s="105"/>
      <c r="T3015" s="105"/>
      <c r="U3015" s="105"/>
      <c r="V3015" s="105"/>
    </row>
    <row r="3016" spans="9:22" x14ac:dyDescent="0.2">
      <c r="J3016" s="105"/>
      <c r="R3016" s="105"/>
      <c r="S3016" s="105"/>
      <c r="T3016" s="105"/>
      <c r="U3016" s="105"/>
      <c r="V3016" s="105"/>
    </row>
    <row r="3017" spans="9:22" x14ac:dyDescent="0.2">
      <c r="J3017" s="105"/>
      <c r="R3017" s="105"/>
      <c r="S3017" s="105"/>
      <c r="T3017" s="105"/>
      <c r="U3017" s="105"/>
      <c r="V3017" s="105"/>
    </row>
    <row r="3018" spans="9:22" x14ac:dyDescent="0.2">
      <c r="J3018" s="105"/>
      <c r="R3018" s="105"/>
      <c r="S3018" s="105"/>
      <c r="T3018" s="105"/>
      <c r="U3018" s="105"/>
      <c r="V3018" s="105"/>
    </row>
    <row r="3019" spans="9:22" x14ac:dyDescent="0.2">
      <c r="J3019" s="105"/>
      <c r="R3019" s="105"/>
      <c r="S3019" s="105"/>
      <c r="T3019" s="105"/>
      <c r="U3019" s="105"/>
      <c r="V3019" s="105"/>
    </row>
    <row r="3020" spans="9:22" x14ac:dyDescent="0.2">
      <c r="J3020" s="105"/>
      <c r="R3020" s="105"/>
      <c r="S3020" s="105"/>
      <c r="T3020" s="105"/>
      <c r="U3020" s="105"/>
      <c r="V3020" s="105"/>
    </row>
    <row r="3021" spans="9:22" x14ac:dyDescent="0.2">
      <c r="J3021" s="105"/>
      <c r="R3021" s="105"/>
      <c r="S3021" s="105"/>
      <c r="T3021" s="105"/>
      <c r="U3021" s="105"/>
      <c r="V3021" s="105"/>
    </row>
    <row r="3022" spans="9:22" x14ac:dyDescent="0.2">
      <c r="J3022" s="105"/>
      <c r="R3022" s="105"/>
      <c r="S3022" s="105"/>
      <c r="T3022" s="105"/>
      <c r="U3022" s="105"/>
      <c r="V3022" s="105"/>
    </row>
    <row r="3023" spans="9:22" x14ac:dyDescent="0.2">
      <c r="J3023" s="105"/>
      <c r="R3023" s="105"/>
      <c r="S3023" s="105"/>
      <c r="T3023" s="105"/>
      <c r="U3023" s="105"/>
      <c r="V3023" s="105"/>
    </row>
    <row r="3024" spans="9:22" x14ac:dyDescent="0.2">
      <c r="J3024" s="105"/>
      <c r="R3024" s="105"/>
      <c r="S3024" s="105"/>
      <c r="T3024" s="105"/>
      <c r="U3024" s="105"/>
      <c r="V3024" s="105"/>
    </row>
    <row r="3025" spans="10:22" x14ac:dyDescent="0.2">
      <c r="J3025" s="105"/>
      <c r="R3025" s="105"/>
      <c r="S3025" s="105"/>
      <c r="T3025" s="105"/>
      <c r="U3025" s="105"/>
      <c r="V3025" s="105"/>
    </row>
    <row r="3026" spans="10:22" x14ac:dyDescent="0.2">
      <c r="J3026" s="105"/>
      <c r="R3026" s="105"/>
      <c r="S3026" s="105"/>
      <c r="T3026" s="105"/>
      <c r="U3026" s="105"/>
      <c r="V3026" s="105"/>
    </row>
    <row r="3027" spans="10:22" x14ac:dyDescent="0.2">
      <c r="J3027" s="105"/>
      <c r="R3027" s="105"/>
      <c r="S3027" s="105"/>
      <c r="T3027" s="105"/>
      <c r="U3027" s="105"/>
      <c r="V3027" s="105"/>
    </row>
    <row r="3028" spans="10:22" x14ac:dyDescent="0.2">
      <c r="J3028" s="105"/>
      <c r="R3028" s="105"/>
      <c r="S3028" s="105"/>
      <c r="T3028" s="105"/>
      <c r="U3028" s="105"/>
      <c r="V3028" s="105"/>
    </row>
    <row r="3029" spans="10:22" x14ac:dyDescent="0.2">
      <c r="J3029" s="105"/>
      <c r="R3029" s="105"/>
      <c r="S3029" s="105"/>
      <c r="T3029" s="105"/>
      <c r="U3029" s="105"/>
      <c r="V3029" s="105"/>
    </row>
    <row r="3030" spans="10:22" x14ac:dyDescent="0.2">
      <c r="J3030" s="105"/>
      <c r="R3030" s="105"/>
      <c r="S3030" s="105"/>
      <c r="T3030" s="105"/>
      <c r="U3030" s="105"/>
      <c r="V3030" s="105"/>
    </row>
    <row r="3031" spans="10:22" x14ac:dyDescent="0.2">
      <c r="J3031" s="105"/>
      <c r="R3031" s="105"/>
      <c r="S3031" s="105"/>
      <c r="T3031" s="105"/>
      <c r="U3031" s="105"/>
      <c r="V3031" s="105"/>
    </row>
    <row r="3032" spans="10:22" x14ac:dyDescent="0.2">
      <c r="J3032" s="105"/>
      <c r="R3032" s="105"/>
      <c r="S3032" s="105"/>
      <c r="T3032" s="105"/>
      <c r="U3032" s="105"/>
      <c r="V3032" s="105"/>
    </row>
    <row r="3033" spans="10:22" x14ac:dyDescent="0.2">
      <c r="J3033" s="105"/>
      <c r="R3033" s="105"/>
      <c r="S3033" s="105"/>
      <c r="T3033" s="105"/>
      <c r="U3033" s="105"/>
      <c r="V3033" s="105"/>
    </row>
    <row r="3034" spans="10:22" x14ac:dyDescent="0.2">
      <c r="J3034" s="105"/>
      <c r="R3034" s="105"/>
      <c r="S3034" s="105"/>
      <c r="T3034" s="105"/>
      <c r="U3034" s="105"/>
      <c r="V3034" s="105"/>
    </row>
    <row r="3035" spans="10:22" x14ac:dyDescent="0.2">
      <c r="J3035" s="105"/>
      <c r="R3035" s="105"/>
      <c r="S3035" s="105"/>
      <c r="T3035" s="105"/>
      <c r="U3035" s="105"/>
      <c r="V3035" s="105"/>
    </row>
    <row r="3036" spans="10:22" x14ac:dyDescent="0.2">
      <c r="J3036" s="105"/>
      <c r="R3036" s="105"/>
      <c r="S3036" s="105"/>
      <c r="T3036" s="105"/>
      <c r="U3036" s="105"/>
      <c r="V3036" s="105"/>
    </row>
    <row r="3037" spans="10:22" x14ac:dyDescent="0.2">
      <c r="J3037" s="105"/>
      <c r="R3037" s="105"/>
      <c r="S3037" s="105"/>
      <c r="T3037" s="105"/>
      <c r="U3037" s="105"/>
      <c r="V3037" s="105"/>
    </row>
    <row r="3038" spans="10:22" x14ac:dyDescent="0.2">
      <c r="J3038" s="105"/>
      <c r="R3038" s="105"/>
      <c r="S3038" s="105"/>
      <c r="T3038" s="105"/>
      <c r="U3038" s="105"/>
      <c r="V3038" s="105"/>
    </row>
    <row r="3039" spans="10:22" x14ac:dyDescent="0.2">
      <c r="J3039" s="105"/>
      <c r="R3039" s="105"/>
      <c r="S3039" s="105"/>
      <c r="T3039" s="105"/>
      <c r="U3039" s="105"/>
      <c r="V3039" s="105"/>
    </row>
    <row r="3040" spans="10:22" x14ac:dyDescent="0.2">
      <c r="J3040" s="105"/>
      <c r="R3040" s="105"/>
      <c r="S3040" s="105"/>
      <c r="T3040" s="105"/>
      <c r="U3040" s="105"/>
      <c r="V3040" s="105"/>
    </row>
    <row r="3041" spans="10:22" x14ac:dyDescent="0.2">
      <c r="J3041" s="105"/>
      <c r="R3041" s="105"/>
      <c r="S3041" s="105"/>
      <c r="T3041" s="105"/>
      <c r="U3041" s="105"/>
      <c r="V3041" s="105"/>
    </row>
    <row r="3042" spans="10:22" x14ac:dyDescent="0.2">
      <c r="J3042" s="105"/>
      <c r="R3042" s="105"/>
      <c r="S3042" s="105"/>
      <c r="T3042" s="105"/>
      <c r="U3042" s="105"/>
      <c r="V3042" s="105"/>
    </row>
    <row r="3043" spans="10:22" x14ac:dyDescent="0.2">
      <c r="J3043" s="105"/>
      <c r="R3043" s="105"/>
      <c r="S3043" s="105"/>
      <c r="T3043" s="105"/>
      <c r="U3043" s="105"/>
      <c r="V3043" s="105"/>
    </row>
    <row r="3044" spans="10:22" x14ac:dyDescent="0.2">
      <c r="J3044" s="105"/>
      <c r="R3044" s="105"/>
      <c r="S3044" s="105"/>
      <c r="T3044" s="105"/>
      <c r="U3044" s="105"/>
      <c r="V3044" s="105"/>
    </row>
    <row r="3045" spans="10:22" x14ac:dyDescent="0.2">
      <c r="J3045" s="105"/>
      <c r="R3045" s="105"/>
      <c r="S3045" s="105"/>
      <c r="T3045" s="105"/>
      <c r="U3045" s="105"/>
      <c r="V3045" s="105"/>
    </row>
    <row r="3046" spans="10:22" x14ac:dyDescent="0.2">
      <c r="J3046" s="105"/>
      <c r="R3046" s="105"/>
      <c r="S3046" s="105"/>
      <c r="T3046" s="105"/>
      <c r="U3046" s="105"/>
      <c r="V3046" s="105"/>
    </row>
    <row r="3047" spans="10:22" x14ac:dyDescent="0.2">
      <c r="J3047" s="105"/>
      <c r="R3047" s="105"/>
      <c r="S3047" s="105"/>
      <c r="T3047" s="105"/>
      <c r="U3047" s="105"/>
      <c r="V3047" s="105"/>
    </row>
    <row r="3048" spans="10:22" x14ac:dyDescent="0.2">
      <c r="J3048" s="105"/>
      <c r="R3048" s="105"/>
      <c r="S3048" s="105"/>
      <c r="T3048" s="105"/>
      <c r="U3048" s="105"/>
      <c r="V3048" s="105"/>
    </row>
    <row r="3049" spans="10:22" x14ac:dyDescent="0.2">
      <c r="J3049" s="105"/>
      <c r="R3049" s="105"/>
      <c r="S3049" s="105"/>
      <c r="T3049" s="105"/>
      <c r="U3049" s="105"/>
      <c r="V3049" s="105"/>
    </row>
    <row r="3050" spans="10:22" x14ac:dyDescent="0.2">
      <c r="J3050" s="105"/>
      <c r="R3050" s="105"/>
      <c r="S3050" s="105"/>
      <c r="T3050" s="105"/>
      <c r="U3050" s="105"/>
      <c r="V3050" s="105"/>
    </row>
    <row r="3051" spans="10:22" x14ac:dyDescent="0.2">
      <c r="J3051" s="105"/>
      <c r="R3051" s="105"/>
      <c r="S3051" s="105"/>
      <c r="T3051" s="105"/>
      <c r="U3051" s="105"/>
      <c r="V3051" s="105"/>
    </row>
    <row r="3052" spans="10:22" x14ac:dyDescent="0.2">
      <c r="J3052" s="105"/>
      <c r="R3052" s="105"/>
      <c r="S3052" s="105"/>
      <c r="T3052" s="105"/>
      <c r="U3052" s="105"/>
      <c r="V3052" s="105"/>
    </row>
    <row r="3053" spans="10:22" x14ac:dyDescent="0.2">
      <c r="J3053" s="105"/>
      <c r="R3053" s="105"/>
      <c r="S3053" s="105"/>
      <c r="T3053" s="105"/>
      <c r="U3053" s="105"/>
      <c r="V3053" s="105"/>
    </row>
  </sheetData>
  <mergeCells count="441">
    <mergeCell ref="A708:C708"/>
    <mergeCell ref="A805:C805"/>
    <mergeCell ref="A806:C806"/>
    <mergeCell ref="A831:C831"/>
    <mergeCell ref="A832:C832"/>
    <mergeCell ref="A843:C843"/>
    <mergeCell ref="A844:C844"/>
    <mergeCell ref="A847:C847"/>
    <mergeCell ref="A848:C848"/>
    <mergeCell ref="A709:C709"/>
    <mergeCell ref="A729:C729"/>
    <mergeCell ref="A730:C730"/>
    <mergeCell ref="A752:C752"/>
    <mergeCell ref="A753:C753"/>
    <mergeCell ref="A754:C754"/>
    <mergeCell ref="A755:C755"/>
    <mergeCell ref="A738:C738"/>
    <mergeCell ref="A739:C739"/>
    <mergeCell ref="A802:C802"/>
    <mergeCell ref="A803:C803"/>
    <mergeCell ref="A775:C775"/>
    <mergeCell ref="A776:C776"/>
    <mergeCell ref="A784:C784"/>
    <mergeCell ref="A785:C785"/>
    <mergeCell ref="A225:C225"/>
    <mergeCell ref="A569:C569"/>
    <mergeCell ref="A605:C605"/>
    <mergeCell ref="A606:C606"/>
    <mergeCell ref="A608:C608"/>
    <mergeCell ref="A609:C609"/>
    <mergeCell ref="A611:C611"/>
    <mergeCell ref="A612:C612"/>
    <mergeCell ref="A613:C613"/>
    <mergeCell ref="A226:C226"/>
    <mergeCell ref="A227:C227"/>
    <mergeCell ref="A228:C228"/>
    <mergeCell ref="A250:C250"/>
    <mergeCell ref="A251:C251"/>
    <mergeCell ref="A262:C262"/>
    <mergeCell ref="A263:C263"/>
    <mergeCell ref="A274:C274"/>
    <mergeCell ref="A275:C275"/>
    <mergeCell ref="A276:C276"/>
    <mergeCell ref="A277:C277"/>
    <mergeCell ref="A313:C313"/>
    <mergeCell ref="A299:C299"/>
    <mergeCell ref="A307:C307"/>
    <mergeCell ref="A308:C308"/>
    <mergeCell ref="A1:C1"/>
    <mergeCell ref="D1:J1"/>
    <mergeCell ref="A5:C5"/>
    <mergeCell ref="A9:C9"/>
    <mergeCell ref="A14:C14"/>
    <mergeCell ref="A15:C15"/>
    <mergeCell ref="A17:C17"/>
    <mergeCell ref="A18:C18"/>
    <mergeCell ref="A28:C28"/>
    <mergeCell ref="A6:C6"/>
    <mergeCell ref="A7:C7"/>
    <mergeCell ref="A8:C8"/>
    <mergeCell ref="A78:C78"/>
    <mergeCell ref="A79:C79"/>
    <mergeCell ref="A29:C29"/>
    <mergeCell ref="A30:C30"/>
    <mergeCell ref="A31:C31"/>
    <mergeCell ref="A55:C55"/>
    <mergeCell ref="A56:C56"/>
    <mergeCell ref="A65:C65"/>
    <mergeCell ref="A66:C66"/>
    <mergeCell ref="A68:C68"/>
    <mergeCell ref="A69:C69"/>
    <mergeCell ref="A113:C113"/>
    <mergeCell ref="A83:C83"/>
    <mergeCell ref="A84:C84"/>
    <mergeCell ref="A109:C109"/>
    <mergeCell ref="A86:C86"/>
    <mergeCell ref="A87:C87"/>
    <mergeCell ref="A88:C88"/>
    <mergeCell ref="A89:C89"/>
    <mergeCell ref="A108:C108"/>
    <mergeCell ref="A114:C114"/>
    <mergeCell ref="A116:C116"/>
    <mergeCell ref="A117:C117"/>
    <mergeCell ref="A129:C129"/>
    <mergeCell ref="A130:C130"/>
    <mergeCell ref="A131:C131"/>
    <mergeCell ref="A132:C132"/>
    <mergeCell ref="A152:C152"/>
    <mergeCell ref="A153:C153"/>
    <mergeCell ref="A160:C160"/>
    <mergeCell ref="A161:C161"/>
    <mergeCell ref="A163:C163"/>
    <mergeCell ref="A164:C164"/>
    <mergeCell ref="A174:C174"/>
    <mergeCell ref="A175:C175"/>
    <mergeCell ref="A176:C176"/>
    <mergeCell ref="A221:C221"/>
    <mergeCell ref="A222:C222"/>
    <mergeCell ref="A200:C200"/>
    <mergeCell ref="A177:C177"/>
    <mergeCell ref="A178:C178"/>
    <mergeCell ref="A179:C179"/>
    <mergeCell ref="A199:C199"/>
    <mergeCell ref="A206:C206"/>
    <mergeCell ref="A207:C207"/>
    <mergeCell ref="A211:C211"/>
    <mergeCell ref="A212:C212"/>
    <mergeCell ref="A298:C298"/>
    <mergeCell ref="A312:C312"/>
    <mergeCell ref="A318:C318"/>
    <mergeCell ref="A319:C319"/>
    <mergeCell ref="A323:C323"/>
    <mergeCell ref="A324:C324"/>
    <mergeCell ref="A326:C326"/>
    <mergeCell ref="A327:C327"/>
    <mergeCell ref="A328:C328"/>
    <mergeCell ref="A329:C329"/>
    <mergeCell ref="A330:C330"/>
    <mergeCell ref="A331:C331"/>
    <mergeCell ref="A357:C357"/>
    <mergeCell ref="A350:C350"/>
    <mergeCell ref="A356:C356"/>
    <mergeCell ref="A349:C349"/>
    <mergeCell ref="A413:C413"/>
    <mergeCell ref="A414:C414"/>
    <mergeCell ref="A368:C368"/>
    <mergeCell ref="A369:C369"/>
    <mergeCell ref="A373:C373"/>
    <mergeCell ref="A374:C374"/>
    <mergeCell ref="A376:C376"/>
    <mergeCell ref="A377:C377"/>
    <mergeCell ref="A378:C378"/>
    <mergeCell ref="A379:C379"/>
    <mergeCell ref="A401:C401"/>
    <mergeCell ref="A402:C402"/>
    <mergeCell ref="A410:C410"/>
    <mergeCell ref="A411:C411"/>
    <mergeCell ref="A457:C457"/>
    <mergeCell ref="A459:C459"/>
    <mergeCell ref="A460:C460"/>
    <mergeCell ref="A425:C425"/>
    <mergeCell ref="A426:C426"/>
    <mergeCell ref="A427:C427"/>
    <mergeCell ref="A428:C428"/>
    <mergeCell ref="A448:C448"/>
    <mergeCell ref="A449:C449"/>
    <mergeCell ref="A456:C456"/>
    <mergeCell ref="A467:C467"/>
    <mergeCell ref="A468:C468"/>
    <mergeCell ref="A469:C469"/>
    <mergeCell ref="A470:C470"/>
    <mergeCell ref="A491:C491"/>
    <mergeCell ref="A492:C492"/>
    <mergeCell ref="A498:C498"/>
    <mergeCell ref="A497:C497"/>
    <mergeCell ref="A506:C506"/>
    <mergeCell ref="A507:C507"/>
    <mergeCell ref="A508:C508"/>
    <mergeCell ref="A509:C509"/>
    <mergeCell ref="A510:C510"/>
    <mergeCell ref="A511:C511"/>
    <mergeCell ref="A563:C563"/>
    <mergeCell ref="A532:C532"/>
    <mergeCell ref="A533:C533"/>
    <mergeCell ref="A544:C544"/>
    <mergeCell ref="A545:C545"/>
    <mergeCell ref="A550:C550"/>
    <mergeCell ref="A551:C551"/>
    <mergeCell ref="A560:C560"/>
    <mergeCell ref="A561:C561"/>
    <mergeCell ref="A564:C564"/>
    <mergeCell ref="A566:C566"/>
    <mergeCell ref="A567:C567"/>
    <mergeCell ref="A568:C568"/>
    <mergeCell ref="A597:C597"/>
    <mergeCell ref="A598:C598"/>
    <mergeCell ref="A589:C589"/>
    <mergeCell ref="A590:C590"/>
    <mergeCell ref="A615:C615"/>
    <mergeCell ref="A614:C614"/>
    <mergeCell ref="A616:C616"/>
    <mergeCell ref="A647:C647"/>
    <mergeCell ref="A648:C648"/>
    <mergeCell ref="A639:C639"/>
    <mergeCell ref="A640:C640"/>
    <mergeCell ref="A699:C699"/>
    <mergeCell ref="A707:C707"/>
    <mergeCell ref="A673:C673"/>
    <mergeCell ref="A682:C682"/>
    <mergeCell ref="A660:C660"/>
    <mergeCell ref="A661:C661"/>
    <mergeCell ref="A665:C665"/>
    <mergeCell ref="A666:C666"/>
    <mergeCell ref="A667:C667"/>
    <mergeCell ref="A668:C668"/>
    <mergeCell ref="A672:C672"/>
    <mergeCell ref="A678:C678"/>
    <mergeCell ref="A679:C679"/>
    <mergeCell ref="A683:C683"/>
    <mergeCell ref="A698:C698"/>
    <mergeCell ref="A703:C703"/>
    <mergeCell ref="A704:C704"/>
    <mergeCell ref="A706:C706"/>
    <mergeCell ref="A787:C787"/>
    <mergeCell ref="A788:C788"/>
    <mergeCell ref="A795:C795"/>
    <mergeCell ref="A796:C796"/>
    <mergeCell ref="A798:C798"/>
    <mergeCell ref="A799:C799"/>
    <mergeCell ref="A801:C801"/>
    <mergeCell ref="A804:C804"/>
    <mergeCell ref="A868:C868"/>
    <mergeCell ref="A863:C863"/>
    <mergeCell ref="A867:C867"/>
    <mergeCell ref="A862:C862"/>
    <mergeCell ref="A882:C882"/>
    <mergeCell ref="A886:C886"/>
    <mergeCell ref="A887:C887"/>
    <mergeCell ref="A889:C889"/>
    <mergeCell ref="A870:C870"/>
    <mergeCell ref="A871:C871"/>
    <mergeCell ref="A872:C872"/>
    <mergeCell ref="A873:C873"/>
    <mergeCell ref="A883:C883"/>
    <mergeCell ref="A888:C888"/>
    <mergeCell ref="A942:C942"/>
    <mergeCell ref="A943:C943"/>
    <mergeCell ref="A910:C910"/>
    <mergeCell ref="A911:C911"/>
    <mergeCell ref="A921:C921"/>
    <mergeCell ref="A922:C922"/>
    <mergeCell ref="A926:C926"/>
    <mergeCell ref="A927:C927"/>
    <mergeCell ref="A937:C937"/>
    <mergeCell ref="A938:C938"/>
    <mergeCell ref="A944:C944"/>
    <mergeCell ref="A945:C945"/>
    <mergeCell ref="A969:C969"/>
    <mergeCell ref="A970:C970"/>
    <mergeCell ref="A976:C976"/>
    <mergeCell ref="A977:C977"/>
    <mergeCell ref="A979:C979"/>
    <mergeCell ref="A980:C980"/>
    <mergeCell ref="A987:C987"/>
    <mergeCell ref="A988:C988"/>
    <mergeCell ref="A989:C989"/>
    <mergeCell ref="A990:C990"/>
    <mergeCell ref="A1016:C1016"/>
    <mergeCell ref="A1017:C1017"/>
    <mergeCell ref="A1052:C1052"/>
    <mergeCell ref="A1053:C1053"/>
    <mergeCell ref="A1070:C1070"/>
    <mergeCell ref="A1035:C1035"/>
    <mergeCell ref="A1036:C1036"/>
    <mergeCell ref="A1023:C1023"/>
    <mergeCell ref="A1024:C1024"/>
    <mergeCell ref="A1033:C1033"/>
    <mergeCell ref="A1034:C1034"/>
    <mergeCell ref="A1059:C1059"/>
    <mergeCell ref="A1060:C1060"/>
    <mergeCell ref="A1067:C1067"/>
    <mergeCell ref="A1068:C1068"/>
    <mergeCell ref="A1069:C1069"/>
    <mergeCell ref="A1122:C1122"/>
    <mergeCell ref="A1094:C1094"/>
    <mergeCell ref="A1095:C1095"/>
    <mergeCell ref="A1103:C1103"/>
    <mergeCell ref="A1104:C1104"/>
    <mergeCell ref="A1108:C1108"/>
    <mergeCell ref="A1109:C1109"/>
    <mergeCell ref="A1123:C1123"/>
    <mergeCell ref="A1127:C1127"/>
    <mergeCell ref="A1128:C1128"/>
    <mergeCell ref="A1130:C1130"/>
    <mergeCell ref="A1131:C1131"/>
    <mergeCell ref="A1132:C1132"/>
    <mergeCell ref="A1133:C1133"/>
    <mergeCell ref="A1159:C1159"/>
    <mergeCell ref="A1160:C1160"/>
    <mergeCell ref="A1166:C1166"/>
    <mergeCell ref="A1167:C1167"/>
    <mergeCell ref="A1170:C1170"/>
    <mergeCell ref="A1171:C1171"/>
    <mergeCell ref="A1178:C1178"/>
    <mergeCell ref="A1184:C1184"/>
    <mergeCell ref="A1185:C1185"/>
    <mergeCell ref="A1223:C1223"/>
    <mergeCell ref="A1224:C1224"/>
    <mergeCell ref="A1231:C1231"/>
    <mergeCell ref="A1228:C1228"/>
    <mergeCell ref="A1229:C1229"/>
    <mergeCell ref="A1230:C1230"/>
    <mergeCell ref="A1179:C1179"/>
    <mergeCell ref="A1183:C1183"/>
    <mergeCell ref="A1186:C1186"/>
    <mergeCell ref="A1208:C1208"/>
    <mergeCell ref="A1209:C1209"/>
    <mergeCell ref="A1214:C1214"/>
    <mergeCell ref="A1215:C1215"/>
    <mergeCell ref="A1217:C1217"/>
    <mergeCell ref="A1218:C1218"/>
    <mergeCell ref="A1286:C1286"/>
    <mergeCell ref="A1253:C1253"/>
    <mergeCell ref="A1254:C1254"/>
    <mergeCell ref="A1258:C1258"/>
    <mergeCell ref="A1259:C1259"/>
    <mergeCell ref="A1264:C1264"/>
    <mergeCell ref="A1265:C1265"/>
    <mergeCell ref="A1266:C1266"/>
    <mergeCell ref="A1267:C1267"/>
    <mergeCell ref="A1287:C1287"/>
    <mergeCell ref="A1292:C1292"/>
    <mergeCell ref="A1293:C1293"/>
    <mergeCell ref="A1295:C1295"/>
    <mergeCell ref="A1335:C1335"/>
    <mergeCell ref="A1336:C1336"/>
    <mergeCell ref="A1337:C1337"/>
    <mergeCell ref="A1338:C1338"/>
    <mergeCell ref="A1355:C1355"/>
    <mergeCell ref="A1296:C1296"/>
    <mergeCell ref="A1301:C1301"/>
    <mergeCell ref="A1302:C1302"/>
    <mergeCell ref="A1303:C1303"/>
    <mergeCell ref="A1304:C1304"/>
    <mergeCell ref="A1324:C1324"/>
    <mergeCell ref="A1325:C1325"/>
    <mergeCell ref="A1329:C1329"/>
    <mergeCell ref="A1330:C1330"/>
    <mergeCell ref="A1356:C1356"/>
    <mergeCell ref="A1361:C1361"/>
    <mergeCell ref="A1362:C1362"/>
    <mergeCell ref="A1366:C1366"/>
    <mergeCell ref="A1367:C1367"/>
    <mergeCell ref="A1368:C1368"/>
    <mergeCell ref="A1369:C1369"/>
    <mergeCell ref="A1370:C1370"/>
    <mergeCell ref="A1371:C1371"/>
    <mergeCell ref="A1415:C1415"/>
    <mergeCell ref="A1427:C1427"/>
    <mergeCell ref="A1432:C1432"/>
    <mergeCell ref="A1396:C1396"/>
    <mergeCell ref="A1397:C1397"/>
    <mergeCell ref="A1409:C1409"/>
    <mergeCell ref="A1410:C1410"/>
    <mergeCell ref="A1414:C1414"/>
    <mergeCell ref="A1426:C1426"/>
    <mergeCell ref="A1429:C1429"/>
    <mergeCell ref="A1430:C1430"/>
    <mergeCell ref="A1431:C1431"/>
    <mergeCell ref="A1496:C1496"/>
    <mergeCell ref="A1505:C1505"/>
    <mergeCell ref="A1506:C1506"/>
    <mergeCell ref="A1495:C1495"/>
    <mergeCell ref="A1458:C1458"/>
    <mergeCell ref="A1459:C1459"/>
    <mergeCell ref="A1474:C1474"/>
    <mergeCell ref="A1475:C1475"/>
    <mergeCell ref="A1481:C1481"/>
    <mergeCell ref="A1482:C1482"/>
    <mergeCell ref="A1490:C1490"/>
    <mergeCell ref="A1491:C1491"/>
    <mergeCell ref="A1500:C1500"/>
    <mergeCell ref="A1501:C1501"/>
    <mergeCell ref="A1504:C1504"/>
    <mergeCell ref="A1507:C1507"/>
    <mergeCell ref="A1569:C1569"/>
    <mergeCell ref="A1575:C1575"/>
    <mergeCell ref="A1572:C1572"/>
    <mergeCell ref="A1573:C1573"/>
    <mergeCell ref="A1576:C1576"/>
    <mergeCell ref="A1577:C1577"/>
    <mergeCell ref="A1578:C1578"/>
    <mergeCell ref="A1599:C1599"/>
    <mergeCell ref="A1508:C1508"/>
    <mergeCell ref="A1509:C1509"/>
    <mergeCell ref="A1531:C1531"/>
    <mergeCell ref="A1532:C1532"/>
    <mergeCell ref="A1548:C1548"/>
    <mergeCell ref="A1549:C1549"/>
    <mergeCell ref="A1554:C1554"/>
    <mergeCell ref="A1555:C1555"/>
    <mergeCell ref="A1568:C1568"/>
    <mergeCell ref="A1600:C1600"/>
    <mergeCell ref="A1614:C1614"/>
    <mergeCell ref="A1615:C1615"/>
    <mergeCell ref="A1625:C1625"/>
    <mergeCell ref="A1626:C1626"/>
    <mergeCell ref="A1635:C1635"/>
    <mergeCell ref="A1636:C1636"/>
    <mergeCell ref="A1640:C1640"/>
    <mergeCell ref="A1641:C1641"/>
    <mergeCell ref="A1643:C1643"/>
    <mergeCell ref="A1644:C1644"/>
    <mergeCell ref="A1693:C1693"/>
    <mergeCell ref="A1714:C1714"/>
    <mergeCell ref="A1715:C1715"/>
    <mergeCell ref="A1709:C1709"/>
    <mergeCell ref="A1710:C1710"/>
    <mergeCell ref="A1716:C1716"/>
    <mergeCell ref="A1717:C1717"/>
    <mergeCell ref="A1647:C1647"/>
    <mergeCell ref="A1648:C1648"/>
    <mergeCell ref="A1649:C1649"/>
    <mergeCell ref="A1650:C1650"/>
    <mergeCell ref="A1672:C1672"/>
    <mergeCell ref="A1673:C1673"/>
    <mergeCell ref="A1686:C1686"/>
    <mergeCell ref="A1687:C1687"/>
    <mergeCell ref="A1694:C1694"/>
    <mergeCell ref="A1726:C1726"/>
    <mergeCell ref="A1727:C1727"/>
    <mergeCell ref="A1757:C1757"/>
    <mergeCell ref="A1758:C1758"/>
    <mergeCell ref="A1738:C1738"/>
    <mergeCell ref="A1739:C1739"/>
    <mergeCell ref="A1742:C1742"/>
    <mergeCell ref="A1743:C1743"/>
    <mergeCell ref="A1751:C1751"/>
    <mergeCell ref="A1752:C1752"/>
    <mergeCell ref="A1755:C1755"/>
    <mergeCell ref="A1756:C1756"/>
    <mergeCell ref="A1824:C1824"/>
    <mergeCell ref="A1825:C1825"/>
    <mergeCell ref="A1826:C1826"/>
    <mergeCell ref="A1808:C1808"/>
    <mergeCell ref="A1809:C1809"/>
    <mergeCell ref="A1823:C1823"/>
    <mergeCell ref="A1777:C1777"/>
    <mergeCell ref="A1778:C1778"/>
    <mergeCell ref="A1789:C1789"/>
    <mergeCell ref="A1790:C1790"/>
    <mergeCell ref="A1793:C1793"/>
    <mergeCell ref="A1794:C1794"/>
    <mergeCell ref="A1802:C1802"/>
    <mergeCell ref="A1803:C1803"/>
    <mergeCell ref="A1806:C1806"/>
    <mergeCell ref="A1807:C1807"/>
    <mergeCell ref="A1816:C1816"/>
    <mergeCell ref="A1817:C1817"/>
    <mergeCell ref="A1820:C1820"/>
    <mergeCell ref="A1821:C182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1E5E0E-9CF5-462B-A67E-3AA8C6D7F0CA}">
  <dimension ref="A1:N3577"/>
  <sheetViews>
    <sheetView workbookViewId="0">
      <pane xSplit="3" ySplit="3" topLeftCell="H1971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K1942" sqref="K1942"/>
    </sheetView>
  </sheetViews>
  <sheetFormatPr defaultColWidth="13.7109375" defaultRowHeight="15" x14ac:dyDescent="0.25"/>
  <cols>
    <col min="2" max="2" width="18.140625" bestFit="1" customWidth="1"/>
    <col min="3" max="3" width="48.140625" bestFit="1" customWidth="1"/>
    <col min="11" max="12" width="13.7109375" style="35"/>
  </cols>
  <sheetData>
    <row r="1" spans="1:13" ht="24.6" customHeight="1" x14ac:dyDescent="0.25">
      <c r="A1" s="355" t="s">
        <v>0</v>
      </c>
      <c r="B1" s="355"/>
      <c r="C1" s="355"/>
      <c r="D1" s="356" t="s">
        <v>2155</v>
      </c>
      <c r="E1" s="356"/>
      <c r="F1" s="356"/>
      <c r="G1" s="356"/>
      <c r="H1" s="356"/>
      <c r="I1" s="356"/>
      <c r="J1" s="356"/>
      <c r="K1" s="34"/>
      <c r="L1" s="34"/>
    </row>
    <row r="2" spans="1:13" ht="6" customHeight="1" x14ac:dyDescent="0.25"/>
    <row r="3" spans="1:13" ht="21.6" customHeight="1" x14ac:dyDescent="0.25">
      <c r="A3" s="26"/>
      <c r="B3" s="26" t="s">
        <v>1</v>
      </c>
      <c r="C3" s="26" t="s">
        <v>2</v>
      </c>
      <c r="D3" s="106" t="s">
        <v>2017</v>
      </c>
      <c r="E3" s="106" t="s">
        <v>2018</v>
      </c>
      <c r="F3" s="106" t="s">
        <v>2156</v>
      </c>
      <c r="G3" s="106" t="s">
        <v>2157</v>
      </c>
      <c r="H3" s="106" t="s">
        <v>2468</v>
      </c>
      <c r="I3" s="106" t="s">
        <v>2465</v>
      </c>
      <c r="J3" s="74" t="s">
        <v>2467</v>
      </c>
      <c r="K3" s="74" t="s">
        <v>2470</v>
      </c>
      <c r="L3" s="30"/>
    </row>
    <row r="4" spans="1:13" ht="6" customHeight="1" x14ac:dyDescent="0.25"/>
    <row r="5" spans="1:13" ht="14.45" customHeight="1" x14ac:dyDescent="0.25">
      <c r="A5" s="357" t="s">
        <v>3</v>
      </c>
      <c r="B5" s="357"/>
      <c r="C5" s="357"/>
    </row>
    <row r="6" spans="1:13" ht="14.45" customHeight="1" x14ac:dyDescent="0.25">
      <c r="A6" s="358" t="s">
        <v>4</v>
      </c>
      <c r="B6" s="358"/>
      <c r="C6" s="358"/>
    </row>
    <row r="7" spans="1:13" ht="14.45" customHeight="1" x14ac:dyDescent="0.25">
      <c r="A7" s="359" t="s">
        <v>5</v>
      </c>
      <c r="B7" s="359"/>
      <c r="C7" s="359"/>
    </row>
    <row r="8" spans="1:13" ht="14.45" customHeight="1" x14ac:dyDescent="0.25">
      <c r="A8" s="360" t="s">
        <v>6</v>
      </c>
      <c r="B8" s="360"/>
      <c r="C8" s="360"/>
    </row>
    <row r="9" spans="1:13" ht="14.45" customHeight="1" x14ac:dyDescent="0.25">
      <c r="B9" s="25" t="s">
        <v>7</v>
      </c>
      <c r="C9" s="25" t="s">
        <v>8</v>
      </c>
      <c r="D9" s="107">
        <v>14364525.880000001</v>
      </c>
      <c r="E9" s="107">
        <v>16890948.59</v>
      </c>
      <c r="F9" s="107">
        <v>17952807.079999998</v>
      </c>
      <c r="G9" s="107">
        <v>18246815.530000001</v>
      </c>
      <c r="H9" s="107">
        <v>20239240</v>
      </c>
      <c r="I9" s="107">
        <v>18822565.239999998</v>
      </c>
      <c r="J9" s="88">
        <v>20239240</v>
      </c>
      <c r="K9" s="88">
        <v>21068810</v>
      </c>
      <c r="L9" s="33"/>
    </row>
    <row r="10" spans="1:13" ht="14.45" customHeight="1" x14ac:dyDescent="0.25">
      <c r="B10" s="25" t="s">
        <v>9</v>
      </c>
      <c r="C10" s="25" t="s">
        <v>10</v>
      </c>
      <c r="D10" s="107">
        <v>-53843.9</v>
      </c>
      <c r="E10" s="107">
        <v>-66783.83</v>
      </c>
      <c r="F10" s="107">
        <v>-86783.82</v>
      </c>
      <c r="G10" s="107">
        <v>-82182.75</v>
      </c>
      <c r="H10" s="107">
        <v>-87000</v>
      </c>
      <c r="I10" s="107">
        <v>-47170.720000000001</v>
      </c>
      <c r="J10" s="88">
        <v>-40000</v>
      </c>
      <c r="K10" s="88">
        <v>-28000</v>
      </c>
      <c r="L10" s="33"/>
    </row>
    <row r="11" spans="1:13" ht="14.45" customHeight="1" x14ac:dyDescent="0.25">
      <c r="B11" s="25" t="s">
        <v>2158</v>
      </c>
      <c r="C11" s="25" t="s">
        <v>2159</v>
      </c>
      <c r="D11" s="107">
        <v>0</v>
      </c>
      <c r="E11" s="107">
        <v>0</v>
      </c>
      <c r="F11" s="107">
        <v>77061.259999999995</v>
      </c>
      <c r="G11" s="107">
        <v>-304945.45</v>
      </c>
      <c r="H11" s="107">
        <v>0</v>
      </c>
      <c r="I11" s="107">
        <v>-109521.53</v>
      </c>
      <c r="J11" s="88">
        <v>-173000</v>
      </c>
      <c r="K11" s="88">
        <v>-200000</v>
      </c>
      <c r="L11" s="33"/>
    </row>
    <row r="12" spans="1:13" ht="14.45" customHeight="1" x14ac:dyDescent="0.25">
      <c r="B12" s="25" t="s">
        <v>11</v>
      </c>
      <c r="C12" s="25" t="s">
        <v>12</v>
      </c>
      <c r="D12" s="107">
        <v>832.11</v>
      </c>
      <c r="E12" s="107">
        <v>-14044.49</v>
      </c>
      <c r="F12" s="107">
        <v>96167.95</v>
      </c>
      <c r="G12" s="107">
        <v>-12999.54</v>
      </c>
      <c r="H12" s="107">
        <v>50000</v>
      </c>
      <c r="I12" s="107">
        <v>56309.56</v>
      </c>
      <c r="J12" s="88">
        <v>65000</v>
      </c>
      <c r="K12" s="88">
        <v>100000</v>
      </c>
      <c r="L12" s="33"/>
    </row>
    <row r="13" spans="1:13" ht="14.45" customHeight="1" x14ac:dyDescent="0.25">
      <c r="B13" s="25" t="s">
        <v>2160</v>
      </c>
      <c r="C13" s="25" t="s">
        <v>2161</v>
      </c>
      <c r="D13" s="107">
        <v>0</v>
      </c>
      <c r="E13" s="107">
        <v>0</v>
      </c>
      <c r="F13" s="107">
        <v>0</v>
      </c>
      <c r="G13" s="107">
        <v>-116875.13</v>
      </c>
      <c r="H13" s="107">
        <v>0</v>
      </c>
      <c r="I13" s="107">
        <v>-41563.5</v>
      </c>
      <c r="J13" s="88">
        <v>-50400</v>
      </c>
      <c r="K13" s="88">
        <v>-75000</v>
      </c>
      <c r="L13" s="33"/>
    </row>
    <row r="14" spans="1:13" ht="14.45" customHeight="1" x14ac:dyDescent="0.25">
      <c r="B14" s="25" t="s">
        <v>13</v>
      </c>
      <c r="C14" s="25" t="s">
        <v>14</v>
      </c>
      <c r="D14" s="107">
        <v>56006.48</v>
      </c>
      <c r="E14" s="107">
        <v>58536.85</v>
      </c>
      <c r="F14" s="107">
        <v>52923.48</v>
      </c>
      <c r="G14" s="107">
        <v>59951.96</v>
      </c>
      <c r="H14" s="107">
        <v>50000</v>
      </c>
      <c r="I14" s="107">
        <v>51643.83</v>
      </c>
      <c r="J14" s="88">
        <v>60000</v>
      </c>
      <c r="K14" s="88">
        <v>60000</v>
      </c>
      <c r="L14" s="33"/>
      <c r="M14" s="2"/>
    </row>
    <row r="15" spans="1:13" ht="14.45" customHeight="1" x14ac:dyDescent="0.25">
      <c r="B15" s="25" t="s">
        <v>15</v>
      </c>
      <c r="C15" s="25" t="s">
        <v>16</v>
      </c>
      <c r="D15" s="107">
        <v>8804132.3599999994</v>
      </c>
      <c r="E15" s="107">
        <v>8981636.1999999993</v>
      </c>
      <c r="F15" s="107">
        <v>10098311.83</v>
      </c>
      <c r="G15" s="107">
        <v>11490414.960000001</v>
      </c>
      <c r="H15" s="107">
        <v>11686050</v>
      </c>
      <c r="I15" s="107">
        <v>6806863.7800000003</v>
      </c>
      <c r="J15" s="88">
        <v>11983079</v>
      </c>
      <c r="K15" s="88">
        <v>12664818</v>
      </c>
      <c r="L15" s="33"/>
    </row>
    <row r="16" spans="1:13" ht="14.45" customHeight="1" x14ac:dyDescent="0.25">
      <c r="B16" s="25" t="s">
        <v>17</v>
      </c>
      <c r="C16" s="25" t="s">
        <v>18</v>
      </c>
      <c r="D16" s="107">
        <v>-230260.58</v>
      </c>
      <c r="E16" s="107">
        <v>-53343.35</v>
      </c>
      <c r="F16" s="107">
        <v>-77948.039999999994</v>
      </c>
      <c r="G16" s="107">
        <v>-91422.57</v>
      </c>
      <c r="H16" s="107">
        <v>-56000</v>
      </c>
      <c r="I16" s="107">
        <v>9549.59</v>
      </c>
      <c r="J16" s="88">
        <v>43555</v>
      </c>
      <c r="K16" s="88">
        <v>-59000</v>
      </c>
      <c r="L16" s="33"/>
    </row>
    <row r="17" spans="1:12" ht="14.45" customHeight="1" x14ac:dyDescent="0.25">
      <c r="B17" s="25" t="s">
        <v>23</v>
      </c>
      <c r="C17" s="25" t="s">
        <v>24</v>
      </c>
      <c r="D17" s="107">
        <v>301665.73</v>
      </c>
      <c r="E17" s="107">
        <v>286586.28000000003</v>
      </c>
      <c r="F17" s="107">
        <v>377269.12</v>
      </c>
      <c r="G17" s="107">
        <v>471117.64</v>
      </c>
      <c r="H17" s="107">
        <v>340000</v>
      </c>
      <c r="I17" s="107">
        <v>334187.33</v>
      </c>
      <c r="J17" s="88">
        <v>430000</v>
      </c>
      <c r="K17" s="88">
        <v>430000</v>
      </c>
      <c r="L17" s="33"/>
    </row>
    <row r="18" spans="1:12" ht="14.45" customHeight="1" x14ac:dyDescent="0.25">
      <c r="B18" s="25" t="s">
        <v>25</v>
      </c>
      <c r="C18" s="25" t="s">
        <v>26</v>
      </c>
      <c r="D18" s="107">
        <v>214641.06</v>
      </c>
      <c r="E18" s="107">
        <v>141271.39000000001</v>
      </c>
      <c r="F18" s="107">
        <v>126668.66</v>
      </c>
      <c r="G18" s="107">
        <v>97948.85</v>
      </c>
      <c r="H18" s="107">
        <v>140000</v>
      </c>
      <c r="I18" s="107">
        <v>42125.67</v>
      </c>
      <c r="J18" s="88">
        <v>110000</v>
      </c>
      <c r="K18" s="88">
        <v>110000</v>
      </c>
      <c r="L18" s="33"/>
    </row>
    <row r="19" spans="1:12" x14ac:dyDescent="0.25">
      <c r="B19" s="25" t="s">
        <v>27</v>
      </c>
      <c r="C19" s="25" t="s">
        <v>28</v>
      </c>
      <c r="D19" s="107">
        <v>1612046.77</v>
      </c>
      <c r="E19" s="107">
        <v>1591411.38</v>
      </c>
      <c r="F19" s="107">
        <v>1537886.62</v>
      </c>
      <c r="G19" s="107">
        <v>1637571.69</v>
      </c>
      <c r="H19" s="107">
        <v>1600000</v>
      </c>
      <c r="I19" s="107">
        <v>726885.45</v>
      </c>
      <c r="J19" s="88">
        <v>1599162</v>
      </c>
      <c r="K19" s="88">
        <v>1600000</v>
      </c>
      <c r="L19" s="33"/>
    </row>
    <row r="20" spans="1:12" ht="14.45" customHeight="1" x14ac:dyDescent="0.25">
      <c r="B20" s="25" t="s">
        <v>29</v>
      </c>
      <c r="C20" s="25" t="s">
        <v>30</v>
      </c>
      <c r="D20" s="107">
        <v>343967.67</v>
      </c>
      <c r="E20" s="107">
        <v>400794.83</v>
      </c>
      <c r="F20" s="107">
        <v>382148.52</v>
      </c>
      <c r="G20" s="107">
        <v>411593.34</v>
      </c>
      <c r="H20" s="107">
        <v>400000</v>
      </c>
      <c r="I20" s="107">
        <v>213226.6</v>
      </c>
      <c r="J20" s="88">
        <v>394138</v>
      </c>
      <c r="K20" s="88">
        <v>400000</v>
      </c>
      <c r="L20" s="33"/>
    </row>
    <row r="21" spans="1:12" ht="14.45" customHeight="1" x14ac:dyDescent="0.25">
      <c r="B21" s="25" t="s">
        <v>31</v>
      </c>
      <c r="C21" s="25" t="s">
        <v>32</v>
      </c>
      <c r="D21" s="107">
        <v>569892.37</v>
      </c>
      <c r="E21" s="107">
        <v>343440.87</v>
      </c>
      <c r="F21" s="107">
        <v>278177.40000000002</v>
      </c>
      <c r="G21" s="107">
        <v>274886.86</v>
      </c>
      <c r="H21" s="107">
        <v>275000</v>
      </c>
      <c r="I21" s="107">
        <v>160600.16</v>
      </c>
      <c r="J21" s="88">
        <v>250032</v>
      </c>
      <c r="K21" s="88">
        <v>250000</v>
      </c>
      <c r="L21" s="33"/>
    </row>
    <row r="22" spans="1:12" ht="14.45" customHeight="1" x14ac:dyDescent="0.25">
      <c r="B22" s="25" t="s">
        <v>33</v>
      </c>
      <c r="C22" s="25" t="s">
        <v>34</v>
      </c>
      <c r="D22" s="107">
        <v>53773.02</v>
      </c>
      <c r="E22" s="107">
        <v>53503.16</v>
      </c>
      <c r="F22" s="107">
        <v>49443.15</v>
      </c>
      <c r="G22" s="107">
        <v>62988.89</v>
      </c>
      <c r="H22" s="107">
        <v>56000</v>
      </c>
      <c r="I22" s="107">
        <v>28893.75</v>
      </c>
      <c r="J22" s="88">
        <v>300423</v>
      </c>
      <c r="K22" s="88">
        <v>300000</v>
      </c>
      <c r="L22" s="33"/>
    </row>
    <row r="23" spans="1:12" ht="14.45" customHeight="1" x14ac:dyDescent="0.25">
      <c r="B23" s="25" t="s">
        <v>35</v>
      </c>
      <c r="C23" s="25" t="s">
        <v>36</v>
      </c>
      <c r="D23" s="107">
        <v>231099.78</v>
      </c>
      <c r="E23" s="107">
        <v>174389.79</v>
      </c>
      <c r="F23" s="107">
        <v>243460.99</v>
      </c>
      <c r="G23" s="107">
        <v>238370.75</v>
      </c>
      <c r="H23" s="107">
        <v>220000</v>
      </c>
      <c r="I23" s="107">
        <v>123780.77</v>
      </c>
      <c r="J23" s="88">
        <v>58000</v>
      </c>
      <c r="K23" s="88">
        <v>58000</v>
      </c>
      <c r="L23" s="33"/>
    </row>
    <row r="24" spans="1:12" ht="14.45" customHeight="1" x14ac:dyDescent="0.25">
      <c r="A24" s="361" t="s">
        <v>2078</v>
      </c>
      <c r="B24" s="361"/>
      <c r="C24" s="361"/>
      <c r="D24" s="108">
        <f t="shared" ref="D24:I24" si="0">SUM(D9:D23)</f>
        <v>26268478.750000004</v>
      </c>
      <c r="E24" s="108">
        <f t="shared" si="0"/>
        <v>28788347.670000002</v>
      </c>
      <c r="F24" s="108">
        <f t="shared" si="0"/>
        <v>31107594.199999999</v>
      </c>
      <c r="G24" s="108">
        <f t="shared" si="0"/>
        <v>32383235.030000009</v>
      </c>
      <c r="H24" s="108">
        <f t="shared" si="0"/>
        <v>34913290</v>
      </c>
      <c r="I24" s="108">
        <f t="shared" si="0"/>
        <v>27178375.979999997</v>
      </c>
      <c r="J24" s="85">
        <f t="shared" ref="J24:K24" si="1">SUM(J9:J23)</f>
        <v>35269229</v>
      </c>
      <c r="K24" s="85">
        <f t="shared" si="1"/>
        <v>36679628</v>
      </c>
      <c r="L24" s="33"/>
    </row>
    <row r="25" spans="1:12" ht="14.45" customHeight="1" x14ac:dyDescent="0.25">
      <c r="A25" s="360" t="s">
        <v>2000</v>
      </c>
      <c r="B25" s="360"/>
      <c r="C25" s="360"/>
      <c r="J25" s="78"/>
      <c r="K25" s="78"/>
    </row>
    <row r="26" spans="1:12" ht="14.45" customHeight="1" x14ac:dyDescent="0.25">
      <c r="B26" s="25" t="s">
        <v>79</v>
      </c>
      <c r="C26" s="25" t="s">
        <v>80</v>
      </c>
      <c r="D26" s="107">
        <v>20189.03</v>
      </c>
      <c r="E26" s="107">
        <v>12324.28</v>
      </c>
      <c r="F26" s="107">
        <v>13572.02</v>
      </c>
      <c r="G26" s="107">
        <v>9744.18</v>
      </c>
      <c r="H26" s="107">
        <v>11000</v>
      </c>
      <c r="I26" s="107">
        <v>5925.21</v>
      </c>
      <c r="J26" s="78">
        <v>8507</v>
      </c>
      <c r="K26" s="78">
        <v>9500</v>
      </c>
      <c r="L26" s="33"/>
    </row>
    <row r="27" spans="1:12" ht="14.45" customHeight="1" x14ac:dyDescent="0.25">
      <c r="B27" s="25" t="s">
        <v>49</v>
      </c>
      <c r="C27" s="25" t="s">
        <v>50</v>
      </c>
      <c r="D27" s="107">
        <v>59524.24</v>
      </c>
      <c r="E27" s="107">
        <v>21261.99</v>
      </c>
      <c r="F27" s="107">
        <v>3530</v>
      </c>
      <c r="G27" s="107">
        <v>7490</v>
      </c>
      <c r="H27" s="107">
        <v>8000</v>
      </c>
      <c r="I27" s="107">
        <v>10860</v>
      </c>
      <c r="J27" s="78">
        <v>11700</v>
      </c>
      <c r="K27" s="78">
        <v>11000</v>
      </c>
      <c r="L27" s="33"/>
    </row>
    <row r="28" spans="1:12" ht="14.45" customHeight="1" x14ac:dyDescent="0.25">
      <c r="B28" s="25" t="s">
        <v>51</v>
      </c>
      <c r="C28" s="25" t="s">
        <v>52</v>
      </c>
      <c r="D28" s="107">
        <v>11447.63</v>
      </c>
      <c r="E28" s="107">
        <v>5828.2</v>
      </c>
      <c r="F28" s="107">
        <v>0</v>
      </c>
      <c r="G28" s="107">
        <v>0</v>
      </c>
      <c r="H28" s="107">
        <v>0</v>
      </c>
      <c r="I28" s="107">
        <v>0</v>
      </c>
      <c r="J28" s="78">
        <v>0</v>
      </c>
      <c r="K28" s="78">
        <v>0</v>
      </c>
      <c r="L28" s="33"/>
    </row>
    <row r="29" spans="1:12" ht="14.45" customHeight="1" x14ac:dyDescent="0.25">
      <c r="B29" s="25" t="s">
        <v>55</v>
      </c>
      <c r="C29" s="25" t="s">
        <v>56</v>
      </c>
      <c r="D29" s="107">
        <v>859.2</v>
      </c>
      <c r="E29" s="107">
        <v>201.6</v>
      </c>
      <c r="F29" s="107">
        <v>175.2</v>
      </c>
      <c r="G29" s="107">
        <v>0</v>
      </c>
      <c r="H29" s="107">
        <v>0</v>
      </c>
      <c r="I29" s="107">
        <v>0</v>
      </c>
      <c r="J29" s="78">
        <v>0</v>
      </c>
      <c r="K29" s="78">
        <v>0</v>
      </c>
      <c r="L29" s="33"/>
    </row>
    <row r="30" spans="1:12" ht="14.45" customHeight="1" x14ac:dyDescent="0.25">
      <c r="B30" s="25" t="s">
        <v>59</v>
      </c>
      <c r="C30" s="25" t="s">
        <v>60</v>
      </c>
      <c r="D30" s="107">
        <v>17624.13</v>
      </c>
      <c r="E30" s="107">
        <v>-318</v>
      </c>
      <c r="F30" s="107">
        <v>0</v>
      </c>
      <c r="G30" s="107">
        <v>0</v>
      </c>
      <c r="H30" s="107">
        <v>0</v>
      </c>
      <c r="I30" s="107">
        <v>0</v>
      </c>
      <c r="J30" s="78">
        <v>0</v>
      </c>
      <c r="K30" s="78">
        <v>0</v>
      </c>
      <c r="L30" s="33"/>
    </row>
    <row r="31" spans="1:12" ht="14.45" customHeight="1" x14ac:dyDescent="0.25">
      <c r="B31" s="25" t="s">
        <v>61</v>
      </c>
      <c r="C31" s="25" t="s">
        <v>62</v>
      </c>
      <c r="D31" s="107">
        <v>20191.71</v>
      </c>
      <c r="E31" s="107">
        <v>9434.1299999999992</v>
      </c>
      <c r="F31" s="107">
        <v>946.11</v>
      </c>
      <c r="G31" s="107">
        <v>222.55</v>
      </c>
      <c r="H31" s="107">
        <v>0</v>
      </c>
      <c r="I31" s="107">
        <v>0</v>
      </c>
      <c r="J31" s="78">
        <v>0</v>
      </c>
      <c r="K31" s="78">
        <v>0</v>
      </c>
      <c r="L31" s="33"/>
    </row>
    <row r="32" spans="1:12" ht="14.45" customHeight="1" x14ac:dyDescent="0.25">
      <c r="B32" s="25" t="s">
        <v>63</v>
      </c>
      <c r="C32" s="25" t="s">
        <v>64</v>
      </c>
      <c r="D32" s="107">
        <v>14774.63</v>
      </c>
      <c r="E32" s="107">
        <v>10008.08</v>
      </c>
      <c r="F32" s="107">
        <v>0</v>
      </c>
      <c r="G32" s="107">
        <v>0</v>
      </c>
      <c r="H32" s="107">
        <v>10000</v>
      </c>
      <c r="I32" s="107">
        <v>0</v>
      </c>
      <c r="J32" s="78">
        <v>11500</v>
      </c>
      <c r="K32" s="78">
        <v>11000</v>
      </c>
      <c r="L32" s="33"/>
    </row>
    <row r="33" spans="2:12" ht="20.100000000000001" customHeight="1" x14ac:dyDescent="0.25">
      <c r="B33" s="25" t="s">
        <v>65</v>
      </c>
      <c r="C33" s="25" t="s">
        <v>66</v>
      </c>
      <c r="D33" s="107">
        <v>223804</v>
      </c>
      <c r="E33" s="107">
        <v>4406</v>
      </c>
      <c r="F33" s="107">
        <v>32726</v>
      </c>
      <c r="G33" s="107">
        <v>58445</v>
      </c>
      <c r="H33" s="107">
        <v>0</v>
      </c>
      <c r="I33" s="107">
        <v>0</v>
      </c>
      <c r="J33" s="78">
        <v>0</v>
      </c>
      <c r="K33" s="78">
        <v>0</v>
      </c>
      <c r="L33" s="33"/>
    </row>
    <row r="34" spans="2:12" ht="20.100000000000001" customHeight="1" x14ac:dyDescent="0.25">
      <c r="B34" s="25" t="s">
        <v>67</v>
      </c>
      <c r="C34" s="25" t="s">
        <v>68</v>
      </c>
      <c r="D34" s="107">
        <v>5943</v>
      </c>
      <c r="E34" s="107">
        <v>812</v>
      </c>
      <c r="F34" s="107">
        <v>1040</v>
      </c>
      <c r="G34" s="107">
        <v>4123.67</v>
      </c>
      <c r="H34" s="107">
        <v>5550</v>
      </c>
      <c r="I34" s="107">
        <v>6040.19</v>
      </c>
      <c r="J34" s="78">
        <v>7358</v>
      </c>
      <c r="K34" s="78">
        <v>7500</v>
      </c>
      <c r="L34" s="33"/>
    </row>
    <row r="35" spans="2:12" ht="20.100000000000001" customHeight="1" x14ac:dyDescent="0.25">
      <c r="B35" s="25" t="s">
        <v>69</v>
      </c>
      <c r="C35" s="25" t="s">
        <v>70</v>
      </c>
      <c r="D35" s="107">
        <v>9870</v>
      </c>
      <c r="E35" s="107">
        <v>4690</v>
      </c>
      <c r="F35" s="107">
        <v>0</v>
      </c>
      <c r="G35" s="107">
        <v>0</v>
      </c>
      <c r="H35" s="107">
        <v>0</v>
      </c>
      <c r="I35" s="107">
        <v>0</v>
      </c>
      <c r="J35" s="78">
        <v>0</v>
      </c>
      <c r="K35" s="78">
        <v>0</v>
      </c>
      <c r="L35" s="33"/>
    </row>
    <row r="36" spans="2:12" ht="20.100000000000001" customHeight="1" x14ac:dyDescent="0.25">
      <c r="B36" s="25" t="s">
        <v>71</v>
      </c>
      <c r="C36" s="25" t="s">
        <v>72</v>
      </c>
      <c r="D36" s="107">
        <v>3426</v>
      </c>
      <c r="E36" s="107">
        <v>1011</v>
      </c>
      <c r="F36" s="107">
        <v>950</v>
      </c>
      <c r="G36" s="107">
        <v>2958</v>
      </c>
      <c r="H36" s="107">
        <v>2000</v>
      </c>
      <c r="I36" s="107">
        <v>3167</v>
      </c>
      <c r="J36" s="78">
        <v>4032</v>
      </c>
      <c r="K36" s="78">
        <v>4000</v>
      </c>
      <c r="L36" s="33"/>
    </row>
    <row r="37" spans="2:12" ht="20.100000000000001" customHeight="1" x14ac:dyDescent="0.25">
      <c r="B37" s="25" t="s">
        <v>73</v>
      </c>
      <c r="C37" s="25" t="s">
        <v>74</v>
      </c>
      <c r="D37" s="107">
        <v>586.01</v>
      </c>
      <c r="E37" s="107">
        <v>332.5</v>
      </c>
      <c r="F37" s="107">
        <v>90</v>
      </c>
      <c r="G37" s="107">
        <v>122</v>
      </c>
      <c r="H37" s="107">
        <v>200</v>
      </c>
      <c r="I37" s="107">
        <v>550</v>
      </c>
      <c r="J37" s="78">
        <v>780</v>
      </c>
      <c r="K37" s="78">
        <v>500</v>
      </c>
      <c r="L37" s="33"/>
    </row>
    <row r="38" spans="2:12" ht="20.100000000000001" customHeight="1" x14ac:dyDescent="0.25">
      <c r="B38" s="25" t="s">
        <v>2162</v>
      </c>
      <c r="C38" s="25" t="s">
        <v>2163</v>
      </c>
      <c r="D38" s="107">
        <v>0</v>
      </c>
      <c r="E38" s="107">
        <v>0</v>
      </c>
      <c r="F38" s="107">
        <v>1190</v>
      </c>
      <c r="G38" s="107">
        <v>6543</v>
      </c>
      <c r="H38" s="107">
        <v>0</v>
      </c>
      <c r="I38" s="107">
        <v>3519</v>
      </c>
      <c r="J38" s="78">
        <v>3904</v>
      </c>
      <c r="K38" s="78">
        <v>0</v>
      </c>
      <c r="L38" s="33"/>
    </row>
    <row r="39" spans="2:12" ht="14.45" customHeight="1" x14ac:dyDescent="0.25">
      <c r="B39" s="25" t="s">
        <v>75</v>
      </c>
      <c r="C39" s="25" t="s">
        <v>76</v>
      </c>
      <c r="D39" s="107">
        <v>14094</v>
      </c>
      <c r="E39" s="107">
        <v>7239</v>
      </c>
      <c r="F39" s="107">
        <v>2910</v>
      </c>
      <c r="G39" s="107">
        <v>1470</v>
      </c>
      <c r="H39" s="107">
        <v>8000</v>
      </c>
      <c r="I39" s="107">
        <v>3648</v>
      </c>
      <c r="J39" s="78">
        <v>5910</v>
      </c>
      <c r="K39" s="78">
        <v>8000</v>
      </c>
      <c r="L39" s="33"/>
    </row>
    <row r="40" spans="2:12" ht="14.45" customHeight="1" x14ac:dyDescent="0.25">
      <c r="B40" s="25" t="s">
        <v>95</v>
      </c>
      <c r="C40" s="25" t="s">
        <v>96</v>
      </c>
      <c r="D40" s="107">
        <v>25</v>
      </c>
      <c r="E40" s="107">
        <v>25</v>
      </c>
      <c r="F40" s="107">
        <v>5</v>
      </c>
      <c r="G40" s="107">
        <v>50</v>
      </c>
      <c r="H40" s="107">
        <v>50</v>
      </c>
      <c r="I40" s="107">
        <v>25</v>
      </c>
      <c r="J40" s="78">
        <v>25</v>
      </c>
      <c r="K40" s="78">
        <v>50</v>
      </c>
      <c r="L40" s="33"/>
    </row>
    <row r="41" spans="2:12" ht="14.45" customHeight="1" x14ac:dyDescent="0.25">
      <c r="B41" s="25" t="s">
        <v>91</v>
      </c>
      <c r="C41" s="25" t="s">
        <v>92</v>
      </c>
      <c r="D41" s="107">
        <v>152231.72</v>
      </c>
      <c r="E41" s="107">
        <v>133934.39999999999</v>
      </c>
      <c r="F41" s="107">
        <v>55771.92</v>
      </c>
      <c r="G41" s="107">
        <v>0</v>
      </c>
      <c r="H41" s="107">
        <v>0</v>
      </c>
      <c r="I41" s="107">
        <v>0</v>
      </c>
      <c r="J41" s="78">
        <v>0</v>
      </c>
      <c r="K41" s="78">
        <v>0</v>
      </c>
      <c r="L41" s="33"/>
    </row>
    <row r="42" spans="2:12" ht="14.45" customHeight="1" x14ac:dyDescent="0.25">
      <c r="B42" s="25" t="s">
        <v>87</v>
      </c>
      <c r="C42" s="25" t="s">
        <v>88</v>
      </c>
      <c r="D42" s="107">
        <v>309.79000000000002</v>
      </c>
      <c r="E42" s="107">
        <v>119.1</v>
      </c>
      <c r="F42" s="107">
        <v>0</v>
      </c>
      <c r="G42" s="107">
        <v>0</v>
      </c>
      <c r="H42" s="107">
        <v>0</v>
      </c>
      <c r="I42" s="107">
        <v>0</v>
      </c>
      <c r="J42" s="78">
        <v>0</v>
      </c>
      <c r="K42" s="78">
        <v>0</v>
      </c>
      <c r="L42" s="33"/>
    </row>
    <row r="43" spans="2:12" ht="14.45" customHeight="1" x14ac:dyDescent="0.25">
      <c r="B43" s="25" t="s">
        <v>1831</v>
      </c>
      <c r="C43" s="25" t="s">
        <v>2079</v>
      </c>
      <c r="D43" s="107">
        <v>26825.32</v>
      </c>
      <c r="E43" s="107">
        <v>173.6</v>
      </c>
      <c r="F43" s="107">
        <v>0</v>
      </c>
      <c r="G43" s="107">
        <v>0</v>
      </c>
      <c r="H43" s="107">
        <v>0</v>
      </c>
      <c r="I43" s="107">
        <v>5</v>
      </c>
      <c r="J43" s="78">
        <v>5</v>
      </c>
      <c r="K43" s="78">
        <v>0</v>
      </c>
      <c r="L43" s="33"/>
    </row>
    <row r="44" spans="2:12" ht="14.45" customHeight="1" x14ac:dyDescent="0.25">
      <c r="B44" s="25" t="s">
        <v>77</v>
      </c>
      <c r="C44" s="25" t="s">
        <v>78</v>
      </c>
      <c r="D44" s="107">
        <v>983.31</v>
      </c>
      <c r="E44" s="107">
        <v>235.49</v>
      </c>
      <c r="F44" s="107">
        <v>0</v>
      </c>
      <c r="G44" s="107">
        <v>0</v>
      </c>
      <c r="H44" s="107">
        <v>2000</v>
      </c>
      <c r="I44" s="107">
        <v>0</v>
      </c>
      <c r="J44" s="78">
        <v>0</v>
      </c>
      <c r="K44" s="78">
        <v>2000</v>
      </c>
      <c r="L44" s="33"/>
    </row>
    <row r="45" spans="2:12" ht="14.45" customHeight="1" x14ac:dyDescent="0.25">
      <c r="B45" s="25" t="s">
        <v>97</v>
      </c>
      <c r="C45" s="25" t="s">
        <v>98</v>
      </c>
      <c r="D45" s="107">
        <v>-76068.320000000007</v>
      </c>
      <c r="E45" s="107">
        <v>-9080.9500000000007</v>
      </c>
      <c r="F45" s="107">
        <v>0</v>
      </c>
      <c r="G45" s="107">
        <v>0</v>
      </c>
      <c r="H45" s="107">
        <v>0</v>
      </c>
      <c r="I45" s="107">
        <v>0</v>
      </c>
      <c r="J45" s="78">
        <v>0</v>
      </c>
      <c r="K45" s="78">
        <v>0</v>
      </c>
      <c r="L45" s="33"/>
    </row>
    <row r="46" spans="2:12" ht="14.45" customHeight="1" x14ac:dyDescent="0.25">
      <c r="B46" s="25" t="s">
        <v>99</v>
      </c>
      <c r="C46" s="25" t="s">
        <v>100</v>
      </c>
      <c r="D46" s="107">
        <v>923661.07</v>
      </c>
      <c r="E46" s="107">
        <v>0</v>
      </c>
      <c r="F46" s="107">
        <v>130.41999999999999</v>
      </c>
      <c r="G46" s="107">
        <v>0</v>
      </c>
      <c r="H46" s="107">
        <v>0</v>
      </c>
      <c r="I46" s="107">
        <v>0</v>
      </c>
      <c r="J46" s="78">
        <v>0</v>
      </c>
      <c r="K46" s="78">
        <v>0</v>
      </c>
      <c r="L46" s="33"/>
    </row>
    <row r="47" spans="2:12" ht="14.45" customHeight="1" x14ac:dyDescent="0.25">
      <c r="B47" s="25" t="s">
        <v>101</v>
      </c>
      <c r="C47" s="25" t="s">
        <v>102</v>
      </c>
      <c r="D47" s="107">
        <v>36965</v>
      </c>
      <c r="E47" s="107">
        <v>36145</v>
      </c>
      <c r="F47" s="107">
        <v>38723</v>
      </c>
      <c r="G47" s="107">
        <v>44695</v>
      </c>
      <c r="H47" s="107">
        <v>40000</v>
      </c>
      <c r="I47" s="107">
        <v>37530</v>
      </c>
      <c r="J47" s="78">
        <v>38266</v>
      </c>
      <c r="K47" s="78">
        <v>40000</v>
      </c>
      <c r="L47" s="33"/>
    </row>
    <row r="48" spans="2:12" ht="14.45" customHeight="1" x14ac:dyDescent="0.25">
      <c r="B48" s="25" t="s">
        <v>103</v>
      </c>
      <c r="C48" s="25" t="s">
        <v>104</v>
      </c>
      <c r="D48" s="107">
        <v>78352.59</v>
      </c>
      <c r="E48" s="107">
        <v>169226.82</v>
      </c>
      <c r="F48" s="107">
        <v>0</v>
      </c>
      <c r="G48" s="107">
        <v>0</v>
      </c>
      <c r="H48" s="107">
        <v>0</v>
      </c>
      <c r="I48" s="107">
        <v>0</v>
      </c>
      <c r="J48" s="78">
        <v>0</v>
      </c>
      <c r="K48" s="78">
        <v>0</v>
      </c>
      <c r="L48" s="33"/>
    </row>
    <row r="49" spans="1:12" ht="14.45" customHeight="1" x14ac:dyDescent="0.25">
      <c r="B49" s="25" t="s">
        <v>1862</v>
      </c>
      <c r="C49" s="25" t="s">
        <v>1861</v>
      </c>
      <c r="D49" s="107">
        <v>633834.84</v>
      </c>
      <c r="E49" s="107">
        <v>1594677.31</v>
      </c>
      <c r="F49" s="107">
        <v>1710740.07</v>
      </c>
      <c r="G49" s="107">
        <v>1930239.59</v>
      </c>
      <c r="H49" s="107">
        <v>1750000</v>
      </c>
      <c r="I49" s="107">
        <v>1038337.49</v>
      </c>
      <c r="J49" s="78">
        <v>1770348</v>
      </c>
      <c r="K49" s="78">
        <v>1750000</v>
      </c>
      <c r="L49" s="33"/>
    </row>
    <row r="50" spans="1:12" ht="14.45" customHeight="1" x14ac:dyDescent="0.25">
      <c r="B50" s="25" t="s">
        <v>43</v>
      </c>
      <c r="C50" s="25" t="s">
        <v>44</v>
      </c>
      <c r="D50" s="107">
        <v>110310.54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78">
        <v>0</v>
      </c>
      <c r="K50" s="78">
        <v>0</v>
      </c>
      <c r="L50" s="33"/>
    </row>
    <row r="51" spans="1:12" ht="14.45" customHeight="1" x14ac:dyDescent="0.25">
      <c r="B51" s="25" t="s">
        <v>45</v>
      </c>
      <c r="C51" s="25" t="s">
        <v>46</v>
      </c>
      <c r="D51" s="107">
        <v>171935</v>
      </c>
      <c r="E51" s="107">
        <v>159445</v>
      </c>
      <c r="F51" s="107">
        <v>163975</v>
      </c>
      <c r="G51" s="107">
        <v>139035</v>
      </c>
      <c r="H51" s="107">
        <v>165000</v>
      </c>
      <c r="I51" s="107">
        <v>80575</v>
      </c>
      <c r="J51" s="78">
        <v>140000</v>
      </c>
      <c r="K51" s="78">
        <v>140000</v>
      </c>
      <c r="L51" s="33"/>
    </row>
    <row r="52" spans="1:12" ht="14.45" customHeight="1" x14ac:dyDescent="0.25">
      <c r="B52" s="25" t="s">
        <v>89</v>
      </c>
      <c r="C52" s="25" t="s">
        <v>90</v>
      </c>
      <c r="D52" s="107">
        <v>229200.34</v>
      </c>
      <c r="E52" s="107">
        <v>246173.62</v>
      </c>
      <c r="F52" s="107">
        <v>283600.19</v>
      </c>
      <c r="G52" s="107">
        <v>253425.76</v>
      </c>
      <c r="H52" s="107">
        <v>256000</v>
      </c>
      <c r="I52" s="107">
        <v>170421.77</v>
      </c>
      <c r="J52" s="78">
        <v>257808</v>
      </c>
      <c r="K52" s="78">
        <v>260784</v>
      </c>
      <c r="L52" s="33"/>
    </row>
    <row r="53" spans="1:12" ht="14.45" customHeight="1" x14ac:dyDescent="0.25">
      <c r="B53" s="25" t="s">
        <v>93</v>
      </c>
      <c r="C53" s="25" t="s">
        <v>94</v>
      </c>
      <c r="D53" s="107">
        <v>40949.71</v>
      </c>
      <c r="E53" s="107">
        <v>12252.08</v>
      </c>
      <c r="F53" s="107">
        <v>20122.080000000002</v>
      </c>
      <c r="G53" s="107">
        <v>4416.55</v>
      </c>
      <c r="H53" s="107">
        <v>20000</v>
      </c>
      <c r="I53" s="107">
        <v>3640</v>
      </c>
      <c r="J53" s="78">
        <v>3640</v>
      </c>
      <c r="K53" s="78">
        <v>5000</v>
      </c>
      <c r="L53" s="33"/>
    </row>
    <row r="54" spans="1:12" ht="14.45" customHeight="1" x14ac:dyDescent="0.25">
      <c r="B54" s="25" t="s">
        <v>85</v>
      </c>
      <c r="C54" s="25" t="s">
        <v>86</v>
      </c>
      <c r="D54" s="107">
        <v>-73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78">
        <v>0</v>
      </c>
      <c r="K54" s="78">
        <v>0</v>
      </c>
      <c r="L54" s="33"/>
    </row>
    <row r="55" spans="1:12" ht="20.100000000000001" customHeight="1" x14ac:dyDescent="0.25">
      <c r="B55" s="25" t="s">
        <v>2514</v>
      </c>
      <c r="C55" s="25" t="s">
        <v>2515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2500</v>
      </c>
      <c r="J55" s="78">
        <v>0</v>
      </c>
      <c r="K55" s="78">
        <v>0</v>
      </c>
      <c r="L55" s="33"/>
    </row>
    <row r="56" spans="1:12" ht="20.100000000000001" customHeight="1" x14ac:dyDescent="0.25">
      <c r="A56" s="361" t="s">
        <v>2080</v>
      </c>
      <c r="B56" s="361"/>
      <c r="C56" s="361"/>
      <c r="D56" s="108">
        <f t="shared" ref="D56:I56" si="2">SUM(D26:D55)</f>
        <v>2731776.4899999998</v>
      </c>
      <c r="E56" s="108">
        <f t="shared" si="2"/>
        <v>2420557.25</v>
      </c>
      <c r="F56" s="108">
        <f t="shared" si="2"/>
        <v>2330197.0100000002</v>
      </c>
      <c r="G56" s="108">
        <f t="shared" si="2"/>
        <v>2462980.2999999998</v>
      </c>
      <c r="H56" s="108">
        <f t="shared" si="2"/>
        <v>2277800</v>
      </c>
      <c r="I56" s="108">
        <f t="shared" si="2"/>
        <v>1366743.66</v>
      </c>
      <c r="J56" s="85">
        <f>SUM(J26:J55)</f>
        <v>2263783</v>
      </c>
      <c r="K56" s="85">
        <f>SUM(K26:K55)</f>
        <v>2249334</v>
      </c>
      <c r="L56" s="33"/>
    </row>
    <row r="57" spans="1:12" ht="14.45" customHeight="1" x14ac:dyDescent="0.25">
      <c r="A57" s="360" t="s">
        <v>2081</v>
      </c>
      <c r="B57" s="360"/>
      <c r="C57" s="360"/>
      <c r="J57" s="71"/>
      <c r="K57" s="71"/>
      <c r="L57" s="33"/>
    </row>
    <row r="58" spans="1:12" ht="14.45" customHeight="1" x14ac:dyDescent="0.25">
      <c r="B58" s="25" t="s">
        <v>105</v>
      </c>
      <c r="C58" s="25" t="s">
        <v>106</v>
      </c>
      <c r="D58" s="107">
        <v>213326.39</v>
      </c>
      <c r="E58" s="107">
        <v>410672.66</v>
      </c>
      <c r="F58" s="107">
        <v>227956.83</v>
      </c>
      <c r="G58" s="107">
        <v>337222.46</v>
      </c>
      <c r="H58" s="107">
        <v>270000</v>
      </c>
      <c r="I58" s="107">
        <v>234374.48</v>
      </c>
      <c r="J58" s="78">
        <v>320000</v>
      </c>
      <c r="K58" s="78">
        <v>300000</v>
      </c>
      <c r="L58" s="33"/>
    </row>
    <row r="59" spans="1:12" ht="14.45" customHeight="1" x14ac:dyDescent="0.25">
      <c r="B59" s="25" t="s">
        <v>107</v>
      </c>
      <c r="C59" s="25" t="s">
        <v>108</v>
      </c>
      <c r="D59" s="107">
        <v>-63842.15</v>
      </c>
      <c r="E59" s="107">
        <v>-14075</v>
      </c>
      <c r="F59" s="107">
        <v>-1723.3</v>
      </c>
      <c r="G59" s="107">
        <v>-20000</v>
      </c>
      <c r="H59" s="107">
        <v>-20000</v>
      </c>
      <c r="I59" s="107">
        <v>0</v>
      </c>
      <c r="J59" s="78">
        <v>0</v>
      </c>
      <c r="K59" s="78">
        <v>0</v>
      </c>
    </row>
    <row r="60" spans="1:12" ht="14.45" customHeight="1" x14ac:dyDescent="0.25">
      <c r="B60" s="25" t="s">
        <v>109</v>
      </c>
      <c r="C60" s="25" t="s">
        <v>110</v>
      </c>
      <c r="D60" s="107">
        <v>215098.47</v>
      </c>
      <c r="E60" s="107">
        <v>104327.64</v>
      </c>
      <c r="F60" s="107">
        <v>81035.28</v>
      </c>
      <c r="G60" s="107">
        <v>201967.67</v>
      </c>
      <c r="H60" s="107">
        <v>190000</v>
      </c>
      <c r="I60" s="107">
        <v>240</v>
      </c>
      <c r="J60" s="78">
        <v>240</v>
      </c>
      <c r="K60" s="78">
        <v>0</v>
      </c>
      <c r="L60" s="33"/>
    </row>
    <row r="61" spans="1:12" ht="20.100000000000001" customHeight="1" x14ac:dyDescent="0.25">
      <c r="B61" s="25" t="s">
        <v>111</v>
      </c>
      <c r="C61" s="25" t="s">
        <v>112</v>
      </c>
      <c r="D61" s="107">
        <v>75176.759999999995</v>
      </c>
      <c r="E61" s="107">
        <v>89353.82</v>
      </c>
      <c r="F61" s="107">
        <v>81276.94</v>
      </c>
      <c r="G61" s="107">
        <v>93835.32</v>
      </c>
      <c r="H61" s="107">
        <v>81000</v>
      </c>
      <c r="I61" s="107">
        <v>61770.13</v>
      </c>
      <c r="J61" s="78">
        <v>88785</v>
      </c>
      <c r="K61" s="78">
        <v>85000</v>
      </c>
      <c r="L61" s="33"/>
    </row>
    <row r="62" spans="1:12" ht="14.45" customHeight="1" x14ac:dyDescent="0.25">
      <c r="B62" s="25" t="s">
        <v>113</v>
      </c>
      <c r="C62" s="25" t="s">
        <v>114</v>
      </c>
      <c r="D62" s="107">
        <v>18070.560000000001</v>
      </c>
      <c r="E62" s="107">
        <v>2650</v>
      </c>
      <c r="F62" s="107">
        <v>1160</v>
      </c>
      <c r="G62" s="107">
        <v>49248.17</v>
      </c>
      <c r="H62" s="107">
        <v>45000</v>
      </c>
      <c r="I62" s="107">
        <v>26694.1</v>
      </c>
      <c r="J62" s="78">
        <v>38736</v>
      </c>
      <c r="K62" s="78">
        <v>40000</v>
      </c>
      <c r="L62" s="33"/>
    </row>
    <row r="63" spans="1:12" ht="14.45" customHeight="1" x14ac:dyDescent="0.25">
      <c r="B63" s="25" t="s">
        <v>138</v>
      </c>
      <c r="C63" s="25" t="s">
        <v>139</v>
      </c>
      <c r="D63" s="107">
        <v>18074.099999999999</v>
      </c>
      <c r="E63" s="107">
        <v>11325</v>
      </c>
      <c r="F63" s="107">
        <v>12605.3</v>
      </c>
      <c r="G63" s="107">
        <v>10355.77</v>
      </c>
      <c r="H63" s="107">
        <v>10000</v>
      </c>
      <c r="I63" s="107">
        <v>9210</v>
      </c>
      <c r="J63" s="78">
        <v>13815</v>
      </c>
      <c r="K63" s="78">
        <v>15000</v>
      </c>
      <c r="L63" s="33"/>
    </row>
    <row r="64" spans="1:12" ht="14.45" customHeight="1" x14ac:dyDescent="0.25">
      <c r="B64" s="25" t="s">
        <v>115</v>
      </c>
      <c r="C64" s="25" t="s">
        <v>116</v>
      </c>
      <c r="D64" s="107">
        <v>28979.5</v>
      </c>
      <c r="E64" s="107">
        <v>49813.99</v>
      </c>
      <c r="F64" s="107">
        <v>43834.06</v>
      </c>
      <c r="G64" s="107">
        <v>47756.18</v>
      </c>
      <c r="H64" s="107">
        <v>45000</v>
      </c>
      <c r="I64" s="107">
        <v>25538.42</v>
      </c>
      <c r="J64" s="78">
        <v>40984</v>
      </c>
      <c r="K64" s="78">
        <v>45000</v>
      </c>
      <c r="L64" s="33"/>
    </row>
    <row r="65" spans="2:12" ht="14.45" customHeight="1" x14ac:dyDescent="0.25">
      <c r="B65" s="25" t="s">
        <v>136</v>
      </c>
      <c r="C65" s="25" t="s">
        <v>137</v>
      </c>
      <c r="D65" s="107">
        <v>24170.75</v>
      </c>
      <c r="E65" s="107">
        <v>19871.25</v>
      </c>
      <c r="F65" s="107">
        <v>12691.34</v>
      </c>
      <c r="G65" s="107">
        <v>3403.73</v>
      </c>
      <c r="H65" s="107">
        <v>12000</v>
      </c>
      <c r="I65" s="107">
        <v>13149.1</v>
      </c>
      <c r="J65" s="78">
        <v>24500</v>
      </c>
      <c r="K65" s="78">
        <v>12000</v>
      </c>
      <c r="L65" s="33"/>
    </row>
    <row r="66" spans="2:12" ht="14.45" customHeight="1" x14ac:dyDescent="0.25">
      <c r="B66" s="25" t="s">
        <v>119</v>
      </c>
      <c r="C66" s="25" t="s">
        <v>120</v>
      </c>
      <c r="D66" s="107">
        <v>11475</v>
      </c>
      <c r="E66" s="107">
        <v>12660</v>
      </c>
      <c r="F66" s="107">
        <v>13938.75</v>
      </c>
      <c r="G66" s="107">
        <v>18750</v>
      </c>
      <c r="H66" s="107">
        <v>14000</v>
      </c>
      <c r="I66" s="107">
        <v>8475</v>
      </c>
      <c r="J66" s="78">
        <v>12263</v>
      </c>
      <c r="K66" s="78">
        <v>13000</v>
      </c>
      <c r="L66" s="33"/>
    </row>
    <row r="67" spans="2:12" ht="14.45" customHeight="1" x14ac:dyDescent="0.25">
      <c r="B67" s="25" t="s">
        <v>140</v>
      </c>
      <c r="C67" s="25" t="s">
        <v>2082</v>
      </c>
      <c r="D67" s="107">
        <v>11618</v>
      </c>
      <c r="E67" s="107">
        <v>10356</v>
      </c>
      <c r="F67" s="107">
        <v>7207</v>
      </c>
      <c r="G67" s="107">
        <v>9287</v>
      </c>
      <c r="H67" s="107">
        <v>8500</v>
      </c>
      <c r="I67" s="107">
        <v>9957.15</v>
      </c>
      <c r="J67" s="78">
        <v>15346</v>
      </c>
      <c r="K67" s="78">
        <v>10500</v>
      </c>
      <c r="L67" s="33"/>
    </row>
    <row r="68" spans="2:12" ht="14.45" customHeight="1" x14ac:dyDescent="0.25">
      <c r="B68" s="25" t="s">
        <v>141</v>
      </c>
      <c r="C68" s="25" t="s">
        <v>1853</v>
      </c>
      <c r="D68" s="107">
        <v>56765</v>
      </c>
      <c r="E68" s="107">
        <v>41045</v>
      </c>
      <c r="F68" s="107">
        <v>67337.259999999995</v>
      </c>
      <c r="G68" s="107">
        <v>65732</v>
      </c>
      <c r="H68" s="107">
        <v>65000</v>
      </c>
      <c r="I68" s="107">
        <v>41860.019999999997</v>
      </c>
      <c r="J68" s="78">
        <v>69080</v>
      </c>
      <c r="K68" s="78">
        <v>67500</v>
      </c>
      <c r="L68" s="33"/>
    </row>
    <row r="69" spans="2:12" ht="14.45" customHeight="1" x14ac:dyDescent="0.25">
      <c r="B69" s="25" t="s">
        <v>143</v>
      </c>
      <c r="C69" s="25" t="s">
        <v>2083</v>
      </c>
      <c r="D69" s="107">
        <v>115</v>
      </c>
      <c r="E69" s="107">
        <v>99</v>
      </c>
      <c r="F69" s="107">
        <v>88</v>
      </c>
      <c r="G69" s="107">
        <v>20</v>
      </c>
      <c r="H69" s="107">
        <v>50</v>
      </c>
      <c r="I69" s="107">
        <v>30</v>
      </c>
      <c r="J69" s="78">
        <v>50</v>
      </c>
      <c r="K69" s="78">
        <v>50</v>
      </c>
      <c r="L69" s="33"/>
    </row>
    <row r="70" spans="2:12" ht="14.45" customHeight="1" x14ac:dyDescent="0.25">
      <c r="B70" s="25" t="s">
        <v>1878</v>
      </c>
      <c r="C70" s="25" t="s">
        <v>1879</v>
      </c>
      <c r="D70" s="107">
        <v>19865</v>
      </c>
      <c r="E70" s="107">
        <v>20962.5</v>
      </c>
      <c r="F70" s="107">
        <v>19185</v>
      </c>
      <c r="G70" s="107">
        <v>27265</v>
      </c>
      <c r="H70" s="107">
        <v>25000</v>
      </c>
      <c r="I70" s="107">
        <v>8095</v>
      </c>
      <c r="J70" s="78">
        <v>11508</v>
      </c>
      <c r="K70" s="78">
        <v>15000</v>
      </c>
      <c r="L70" s="33"/>
    </row>
    <row r="71" spans="2:12" ht="14.45" customHeight="1" x14ac:dyDescent="0.25">
      <c r="B71" s="25" t="s">
        <v>122</v>
      </c>
      <c r="C71" s="25" t="s">
        <v>123</v>
      </c>
      <c r="D71" s="107">
        <v>10344</v>
      </c>
      <c r="E71" s="107">
        <v>6378</v>
      </c>
      <c r="F71" s="107">
        <v>8085</v>
      </c>
      <c r="G71" s="107">
        <v>7622</v>
      </c>
      <c r="H71" s="107">
        <v>10000</v>
      </c>
      <c r="I71" s="107">
        <v>150</v>
      </c>
      <c r="J71" s="78">
        <v>150</v>
      </c>
      <c r="K71" s="78">
        <v>0</v>
      </c>
      <c r="L71" s="33"/>
    </row>
    <row r="72" spans="2:12" ht="14.45" customHeight="1" x14ac:dyDescent="0.25">
      <c r="B72" s="25" t="s">
        <v>144</v>
      </c>
      <c r="C72" s="25" t="s">
        <v>145</v>
      </c>
      <c r="D72" s="107">
        <v>-50</v>
      </c>
      <c r="E72" s="107">
        <v>0</v>
      </c>
      <c r="F72" s="107">
        <v>0</v>
      </c>
      <c r="G72" s="107">
        <v>0</v>
      </c>
      <c r="H72" s="107">
        <v>0</v>
      </c>
      <c r="I72" s="107">
        <v>0</v>
      </c>
      <c r="J72" s="78">
        <v>0</v>
      </c>
      <c r="K72" s="78">
        <v>0</v>
      </c>
      <c r="L72" s="33"/>
    </row>
    <row r="73" spans="2:12" ht="14.45" customHeight="1" x14ac:dyDescent="0.25">
      <c r="B73" s="25" t="s">
        <v>146</v>
      </c>
      <c r="C73" s="25" t="s">
        <v>1854</v>
      </c>
      <c r="D73" s="107">
        <v>17340</v>
      </c>
      <c r="E73" s="107">
        <v>15940</v>
      </c>
      <c r="F73" s="107">
        <v>19395</v>
      </c>
      <c r="G73" s="107">
        <v>18210</v>
      </c>
      <c r="H73" s="107">
        <v>15000</v>
      </c>
      <c r="I73" s="107">
        <v>9285</v>
      </c>
      <c r="J73" s="78">
        <v>19299</v>
      </c>
      <c r="K73" s="78">
        <v>18000</v>
      </c>
      <c r="L73" s="33"/>
    </row>
    <row r="74" spans="2:12" ht="14.45" customHeight="1" x14ac:dyDescent="0.25">
      <c r="B74" s="25" t="s">
        <v>1855</v>
      </c>
      <c r="C74" s="25" t="s">
        <v>1856</v>
      </c>
      <c r="D74" s="107">
        <v>20220</v>
      </c>
      <c r="E74" s="107">
        <v>5050</v>
      </c>
      <c r="F74" s="107">
        <v>15210</v>
      </c>
      <c r="G74" s="107">
        <v>15900</v>
      </c>
      <c r="H74" s="107">
        <v>15000</v>
      </c>
      <c r="I74" s="107">
        <v>18500</v>
      </c>
      <c r="J74" s="78">
        <v>19875</v>
      </c>
      <c r="K74" s="78">
        <v>16000</v>
      </c>
      <c r="L74" s="33"/>
    </row>
    <row r="75" spans="2:12" ht="14.45" customHeight="1" x14ac:dyDescent="0.25">
      <c r="B75" s="25" t="s">
        <v>1857</v>
      </c>
      <c r="C75" s="25" t="s">
        <v>1858</v>
      </c>
      <c r="D75" s="107">
        <v>128892</v>
      </c>
      <c r="E75" s="107">
        <v>114668</v>
      </c>
      <c r="F75" s="107">
        <v>115197</v>
      </c>
      <c r="G75" s="107">
        <v>111750</v>
      </c>
      <c r="H75" s="107">
        <v>110000</v>
      </c>
      <c r="I75" s="107">
        <v>67680</v>
      </c>
      <c r="J75" s="78">
        <v>105378</v>
      </c>
      <c r="K75" s="78">
        <v>105000</v>
      </c>
      <c r="L75" s="33"/>
    </row>
    <row r="76" spans="2:12" ht="14.45" customHeight="1" x14ac:dyDescent="0.25">
      <c r="B76" s="25" t="s">
        <v>1859</v>
      </c>
      <c r="C76" s="25" t="s">
        <v>1860</v>
      </c>
      <c r="D76" s="107">
        <v>31425</v>
      </c>
      <c r="E76" s="107">
        <v>18375</v>
      </c>
      <c r="F76" s="107">
        <v>17750</v>
      </c>
      <c r="G76" s="107">
        <v>21725</v>
      </c>
      <c r="H76" s="107">
        <v>20000</v>
      </c>
      <c r="I76" s="107">
        <v>19825</v>
      </c>
      <c r="J76" s="78">
        <v>29588</v>
      </c>
      <c r="K76" s="78">
        <v>25000</v>
      </c>
      <c r="L76" s="33"/>
    </row>
    <row r="77" spans="2:12" ht="14.45" customHeight="1" x14ac:dyDescent="0.25">
      <c r="B77" s="25" t="s">
        <v>124</v>
      </c>
      <c r="C77" s="25" t="s">
        <v>125</v>
      </c>
      <c r="D77" s="107">
        <v>50800</v>
      </c>
      <c r="E77" s="107">
        <v>50500</v>
      </c>
      <c r="F77" s="107">
        <v>57800</v>
      </c>
      <c r="G77" s="107">
        <v>45600</v>
      </c>
      <c r="H77" s="107">
        <v>54000</v>
      </c>
      <c r="I77" s="107">
        <v>35550</v>
      </c>
      <c r="J77" s="78">
        <v>51450</v>
      </c>
      <c r="K77" s="78">
        <v>50000</v>
      </c>
      <c r="L77" s="33"/>
    </row>
    <row r="78" spans="2:12" ht="20.100000000000001" customHeight="1" x14ac:dyDescent="0.25">
      <c r="B78" s="25" t="s">
        <v>126</v>
      </c>
      <c r="C78" s="25" t="s">
        <v>127</v>
      </c>
      <c r="D78" s="107">
        <v>9853.2000000000007</v>
      </c>
      <c r="E78" s="107">
        <v>10577</v>
      </c>
      <c r="F78" s="107">
        <v>1923</v>
      </c>
      <c r="G78" s="107">
        <v>1070</v>
      </c>
      <c r="H78" s="107">
        <v>2500</v>
      </c>
      <c r="I78" s="107">
        <v>240</v>
      </c>
      <c r="J78" s="78">
        <v>1560</v>
      </c>
      <c r="K78" s="78">
        <v>4300</v>
      </c>
      <c r="L78" s="33"/>
    </row>
    <row r="79" spans="2:12" ht="20.100000000000001" customHeight="1" x14ac:dyDescent="0.25">
      <c r="B79" s="25" t="s">
        <v>128</v>
      </c>
      <c r="C79" s="25" t="s">
        <v>129</v>
      </c>
      <c r="D79" s="107">
        <v>10931</v>
      </c>
      <c r="E79" s="107">
        <v>8620</v>
      </c>
      <c r="F79" s="107">
        <v>9090</v>
      </c>
      <c r="G79" s="107">
        <v>11310</v>
      </c>
      <c r="H79" s="107">
        <v>13500</v>
      </c>
      <c r="I79" s="107">
        <v>5586</v>
      </c>
      <c r="J79" s="78">
        <v>10079</v>
      </c>
      <c r="K79" s="78">
        <v>10000</v>
      </c>
      <c r="L79" s="33"/>
    </row>
    <row r="80" spans="2:12" ht="14.45" customHeight="1" x14ac:dyDescent="0.25">
      <c r="B80" s="25" t="s">
        <v>130</v>
      </c>
      <c r="C80" s="25" t="s">
        <v>131</v>
      </c>
      <c r="D80" s="107">
        <v>84619.96</v>
      </c>
      <c r="E80" s="107">
        <v>41342.800000000003</v>
      </c>
      <c r="F80" s="107">
        <v>65987.06</v>
      </c>
      <c r="G80" s="107">
        <v>105527.24</v>
      </c>
      <c r="H80" s="107">
        <v>90000</v>
      </c>
      <c r="I80" s="107">
        <v>13476.96</v>
      </c>
      <c r="J80" s="78">
        <v>15452</v>
      </c>
      <c r="K80" s="78">
        <v>15000</v>
      </c>
      <c r="L80" s="33"/>
    </row>
    <row r="81" spans="1:12" ht="14.45" customHeight="1" x14ac:dyDescent="0.25">
      <c r="B81" s="25" t="s">
        <v>2516</v>
      </c>
      <c r="C81" s="25" t="s">
        <v>2517</v>
      </c>
      <c r="D81" s="107">
        <v>0</v>
      </c>
      <c r="E81" s="107">
        <v>0</v>
      </c>
      <c r="F81" s="107">
        <v>0</v>
      </c>
      <c r="G81" s="107">
        <v>0</v>
      </c>
      <c r="H81" s="107">
        <v>0</v>
      </c>
      <c r="I81" s="107">
        <v>635</v>
      </c>
      <c r="J81" s="78">
        <v>1500</v>
      </c>
      <c r="K81" s="78">
        <v>1500</v>
      </c>
      <c r="L81" s="33"/>
    </row>
    <row r="82" spans="1:12" ht="14.45" customHeight="1" x14ac:dyDescent="0.25">
      <c r="B82" s="25" t="s">
        <v>132</v>
      </c>
      <c r="C82" s="25" t="s">
        <v>133</v>
      </c>
      <c r="D82" s="107">
        <v>150</v>
      </c>
      <c r="E82" s="107">
        <v>125</v>
      </c>
      <c r="F82" s="107">
        <v>75</v>
      </c>
      <c r="G82" s="107">
        <v>100</v>
      </c>
      <c r="H82" s="107">
        <v>0</v>
      </c>
      <c r="I82" s="107">
        <v>50</v>
      </c>
      <c r="J82" s="78">
        <v>50</v>
      </c>
      <c r="K82" s="78">
        <v>0</v>
      </c>
      <c r="L82" s="33"/>
    </row>
    <row r="83" spans="1:12" ht="14.45" customHeight="1" x14ac:dyDescent="0.25">
      <c r="A83" s="361" t="s">
        <v>2084</v>
      </c>
      <c r="B83" s="361"/>
      <c r="C83" s="361"/>
      <c r="D83" s="108">
        <f t="shared" ref="D83:I83" si="3">SUM(D58:D82)</f>
        <v>993417.53999999992</v>
      </c>
      <c r="E83" s="108">
        <f t="shared" si="3"/>
        <v>1030637.66</v>
      </c>
      <c r="F83" s="108">
        <f t="shared" si="3"/>
        <v>877104.52</v>
      </c>
      <c r="G83" s="108">
        <f t="shared" si="3"/>
        <v>1183657.54</v>
      </c>
      <c r="H83" s="108">
        <f t="shared" si="3"/>
        <v>1075550</v>
      </c>
      <c r="I83" s="108">
        <f t="shared" si="3"/>
        <v>610371.35999999987</v>
      </c>
      <c r="J83" s="85">
        <f>SUM(J58:J82)</f>
        <v>889688</v>
      </c>
      <c r="K83" s="85">
        <f>SUM(K58:K82)</f>
        <v>847850</v>
      </c>
      <c r="L83" s="33"/>
    </row>
    <row r="84" spans="1:12" ht="14.45" customHeight="1" x14ac:dyDescent="0.25">
      <c r="A84" s="360" t="s">
        <v>2085</v>
      </c>
      <c r="B84" s="360"/>
      <c r="C84" s="360"/>
      <c r="J84" s="71"/>
      <c r="K84" s="71"/>
      <c r="L84" s="33"/>
    </row>
    <row r="85" spans="1:12" ht="14.45" customHeight="1" x14ac:dyDescent="0.25">
      <c r="B85" s="25" t="s">
        <v>147</v>
      </c>
      <c r="C85" s="25" t="s">
        <v>148</v>
      </c>
      <c r="D85" s="107">
        <v>226039.34</v>
      </c>
      <c r="E85" s="107">
        <v>126261.48</v>
      </c>
      <c r="F85" s="107">
        <v>51013.2</v>
      </c>
      <c r="G85" s="107">
        <v>58955.199999999997</v>
      </c>
      <c r="H85" s="107">
        <v>50000</v>
      </c>
      <c r="I85" s="107">
        <v>249059.12</v>
      </c>
      <c r="J85" s="78">
        <v>500000</v>
      </c>
      <c r="K85" s="78">
        <v>400000</v>
      </c>
      <c r="L85" s="33"/>
    </row>
    <row r="86" spans="1:12" ht="14.45" customHeight="1" x14ac:dyDescent="0.25">
      <c r="A86" s="361" t="s">
        <v>2086</v>
      </c>
      <c r="B86" s="361"/>
      <c r="C86" s="361"/>
      <c r="D86" s="108">
        <f t="shared" ref="D86:I86" si="4">SUM(D85:D85)</f>
        <v>226039.34</v>
      </c>
      <c r="E86" s="108">
        <f t="shared" si="4"/>
        <v>126261.48</v>
      </c>
      <c r="F86" s="108">
        <f t="shared" si="4"/>
        <v>51013.2</v>
      </c>
      <c r="G86" s="108">
        <f t="shared" si="4"/>
        <v>58955.199999999997</v>
      </c>
      <c r="H86" s="108">
        <f t="shared" si="4"/>
        <v>50000</v>
      </c>
      <c r="I86" s="108">
        <f t="shared" si="4"/>
        <v>249059.12</v>
      </c>
      <c r="J86" s="85">
        <f t="shared" ref="J86:K86" si="5">SUM(J85:J85)</f>
        <v>500000</v>
      </c>
      <c r="K86" s="85">
        <f t="shared" si="5"/>
        <v>400000</v>
      </c>
      <c r="L86" s="33"/>
    </row>
    <row r="87" spans="1:12" ht="14.45" customHeight="1" x14ac:dyDescent="0.25">
      <c r="A87" s="360" t="s">
        <v>2087</v>
      </c>
      <c r="B87" s="360"/>
      <c r="C87" s="360"/>
      <c r="J87" s="71"/>
      <c r="K87" s="71"/>
    </row>
    <row r="88" spans="1:12" ht="14.45" customHeight="1" x14ac:dyDescent="0.25">
      <c r="B88" s="25" t="s">
        <v>151</v>
      </c>
      <c r="C88" s="25" t="s">
        <v>152</v>
      </c>
      <c r="D88" s="107">
        <v>59.54</v>
      </c>
      <c r="E88" s="107">
        <v>5204.97</v>
      </c>
      <c r="F88" s="107">
        <v>8494.7999999999993</v>
      </c>
      <c r="G88" s="107">
        <v>1101.78</v>
      </c>
      <c r="H88" s="107">
        <v>0</v>
      </c>
      <c r="I88" s="107">
        <v>35493.75</v>
      </c>
      <c r="J88" s="78">
        <v>65000</v>
      </c>
      <c r="K88" s="78">
        <v>0</v>
      </c>
      <c r="L88" s="33"/>
    </row>
    <row r="89" spans="1:12" ht="14.45" customHeight="1" x14ac:dyDescent="0.25">
      <c r="B89" s="25" t="s">
        <v>155</v>
      </c>
      <c r="C89" s="25" t="s">
        <v>156</v>
      </c>
      <c r="D89" s="107">
        <v>15396.7</v>
      </c>
      <c r="E89" s="107">
        <v>11525.09</v>
      </c>
      <c r="F89" s="107">
        <v>12926.25</v>
      </c>
      <c r="G89" s="107">
        <v>10395.24</v>
      </c>
      <c r="H89" s="107">
        <v>10000</v>
      </c>
      <c r="I89" s="107">
        <v>13048.37</v>
      </c>
      <c r="J89" s="78">
        <v>18500</v>
      </c>
      <c r="K89" s="78">
        <v>12000</v>
      </c>
      <c r="L89" s="33"/>
    </row>
    <row r="90" spans="1:12" ht="14.45" customHeight="1" x14ac:dyDescent="0.25">
      <c r="B90" s="25" t="s">
        <v>157</v>
      </c>
      <c r="C90" s="25" t="s">
        <v>158</v>
      </c>
      <c r="D90" s="107">
        <v>1208445.94</v>
      </c>
      <c r="E90" s="107">
        <v>904141.66</v>
      </c>
      <c r="F90" s="107">
        <v>881197.27</v>
      </c>
      <c r="G90" s="107">
        <v>963248.73</v>
      </c>
      <c r="H90" s="107">
        <v>1000000</v>
      </c>
      <c r="I90" s="107">
        <v>790618.09</v>
      </c>
      <c r="J90" s="78">
        <v>1145000</v>
      </c>
      <c r="K90" s="78">
        <v>1050000</v>
      </c>
    </row>
    <row r="91" spans="1:12" ht="14.45" customHeight="1" x14ac:dyDescent="0.25">
      <c r="B91" s="25" t="s">
        <v>153</v>
      </c>
      <c r="C91" s="25" t="s">
        <v>154</v>
      </c>
      <c r="D91" s="107">
        <v>42787.07</v>
      </c>
      <c r="E91" s="107">
        <v>35790.35</v>
      </c>
      <c r="F91" s="107">
        <v>41497.800000000003</v>
      </c>
      <c r="G91" s="107">
        <v>50896.24</v>
      </c>
      <c r="H91" s="107">
        <v>35000</v>
      </c>
      <c r="I91" s="107">
        <v>28117.06</v>
      </c>
      <c r="J91" s="78">
        <v>55000</v>
      </c>
      <c r="K91" s="78">
        <v>42000</v>
      </c>
      <c r="L91" s="33"/>
    </row>
    <row r="92" spans="1:12" ht="14.45" customHeight="1" x14ac:dyDescent="0.25">
      <c r="B92" s="25" t="s">
        <v>159</v>
      </c>
      <c r="C92" s="25" t="s">
        <v>160</v>
      </c>
      <c r="D92" s="107">
        <v>8101.1</v>
      </c>
      <c r="E92" s="107">
        <v>2468.27</v>
      </c>
      <c r="F92" s="107">
        <v>8491.24</v>
      </c>
      <c r="G92" s="107">
        <v>18580.71</v>
      </c>
      <c r="H92" s="107">
        <v>20000</v>
      </c>
      <c r="I92" s="107">
        <v>16760.16</v>
      </c>
      <c r="J92" s="78">
        <v>24000</v>
      </c>
      <c r="K92" s="78">
        <v>20000</v>
      </c>
      <c r="L92" s="33"/>
    </row>
    <row r="93" spans="1:12" ht="14.45" customHeight="1" x14ac:dyDescent="0.25">
      <c r="B93" s="25" t="s">
        <v>169</v>
      </c>
      <c r="C93" s="25" t="s">
        <v>170</v>
      </c>
      <c r="D93" s="107">
        <v>1480</v>
      </c>
      <c r="E93" s="107">
        <v>1720</v>
      </c>
      <c r="F93" s="107">
        <v>1940</v>
      </c>
      <c r="G93" s="107">
        <v>3160</v>
      </c>
      <c r="H93" s="107">
        <v>3000</v>
      </c>
      <c r="I93" s="107">
        <v>1540</v>
      </c>
      <c r="J93" s="78">
        <v>2120</v>
      </c>
      <c r="K93" s="78">
        <v>3000</v>
      </c>
      <c r="L93" s="33"/>
    </row>
    <row r="94" spans="1:12" ht="14.45" customHeight="1" x14ac:dyDescent="0.25">
      <c r="B94" s="25" t="s">
        <v>167</v>
      </c>
      <c r="C94" s="25" t="s">
        <v>168</v>
      </c>
      <c r="D94" s="107">
        <v>15285.25</v>
      </c>
      <c r="E94" s="107">
        <v>10236.620000000001</v>
      </c>
      <c r="F94" s="107">
        <v>5198.66</v>
      </c>
      <c r="G94" s="107">
        <v>4343.38</v>
      </c>
      <c r="H94" s="107">
        <v>5000</v>
      </c>
      <c r="I94" s="107">
        <v>3455.58</v>
      </c>
      <c r="J94" s="78">
        <v>5075</v>
      </c>
      <c r="K94" s="78">
        <v>5000</v>
      </c>
      <c r="L94" s="33"/>
    </row>
    <row r="95" spans="1:12" ht="14.45" customHeight="1" x14ac:dyDescent="0.25">
      <c r="B95" s="25" t="s">
        <v>2166</v>
      </c>
      <c r="C95" s="25" t="s">
        <v>2167</v>
      </c>
      <c r="D95" s="107">
        <v>0</v>
      </c>
      <c r="E95" s="107">
        <v>0</v>
      </c>
      <c r="F95" s="107">
        <v>3117.52</v>
      </c>
      <c r="G95" s="107">
        <v>5858</v>
      </c>
      <c r="H95" s="107">
        <v>0</v>
      </c>
      <c r="I95" s="107">
        <v>7518.46</v>
      </c>
      <c r="J95" s="78">
        <v>11000</v>
      </c>
      <c r="K95" s="78">
        <v>7000</v>
      </c>
      <c r="L95" s="33"/>
    </row>
    <row r="96" spans="1:12" ht="14.45" customHeight="1" x14ac:dyDescent="0.25">
      <c r="B96" s="25" t="s">
        <v>161</v>
      </c>
      <c r="C96" s="25" t="s">
        <v>162</v>
      </c>
      <c r="D96" s="107">
        <v>4789.51</v>
      </c>
      <c r="E96" s="107">
        <v>2194.6999999999998</v>
      </c>
      <c r="F96" s="107">
        <v>808.99</v>
      </c>
      <c r="G96" s="107">
        <v>476.57</v>
      </c>
      <c r="H96" s="107">
        <v>600</v>
      </c>
      <c r="I96" s="107">
        <v>69.239999999999995</v>
      </c>
      <c r="J96" s="78">
        <v>69</v>
      </c>
      <c r="K96" s="78">
        <v>200</v>
      </c>
      <c r="L96" s="33"/>
    </row>
    <row r="97" spans="1:12" ht="14.45" customHeight="1" x14ac:dyDescent="0.25">
      <c r="B97" s="25" t="s">
        <v>163</v>
      </c>
      <c r="C97" s="25" t="s">
        <v>164</v>
      </c>
      <c r="D97" s="107">
        <v>9776.9599999999991</v>
      </c>
      <c r="E97" s="107">
        <v>7958.57</v>
      </c>
      <c r="F97" s="107">
        <v>7314.19</v>
      </c>
      <c r="G97" s="107">
        <v>6169.38</v>
      </c>
      <c r="H97" s="107">
        <v>6000</v>
      </c>
      <c r="I97" s="107">
        <v>4543.5</v>
      </c>
      <c r="J97" s="78">
        <v>6450</v>
      </c>
      <c r="K97" s="78">
        <v>6000</v>
      </c>
      <c r="L97" s="33"/>
    </row>
    <row r="98" spans="1:12" ht="14.45" customHeight="1" x14ac:dyDescent="0.25">
      <c r="A98" s="361" t="s">
        <v>2088</v>
      </c>
      <c r="B98" s="361"/>
      <c r="C98" s="361"/>
      <c r="D98" s="108">
        <f t="shared" ref="D98:I98" si="6">SUM(D88:D97)</f>
        <v>1306122.07</v>
      </c>
      <c r="E98" s="108">
        <f t="shared" si="6"/>
        <v>981240.23</v>
      </c>
      <c r="F98" s="108">
        <f t="shared" si="6"/>
        <v>970986.72000000009</v>
      </c>
      <c r="G98" s="108">
        <f t="shared" si="6"/>
        <v>1064230.0299999998</v>
      </c>
      <c r="H98" s="108">
        <f t="shared" si="6"/>
        <v>1079600</v>
      </c>
      <c r="I98" s="108">
        <f t="shared" si="6"/>
        <v>901164.21</v>
      </c>
      <c r="J98" s="85">
        <f t="shared" ref="J98:K98" si="7">SUM(J88:J97)</f>
        <v>1332214</v>
      </c>
      <c r="K98" s="85">
        <f t="shared" si="7"/>
        <v>1145200</v>
      </c>
      <c r="L98" s="33"/>
    </row>
    <row r="99" spans="1:12" ht="14.45" customHeight="1" x14ac:dyDescent="0.25">
      <c r="A99" s="360" t="s">
        <v>2089</v>
      </c>
      <c r="B99" s="360"/>
      <c r="C99" s="360"/>
      <c r="J99" s="71"/>
      <c r="K99" s="71"/>
      <c r="L99" s="33"/>
    </row>
    <row r="100" spans="1:12" ht="14.45" customHeight="1" x14ac:dyDescent="0.25">
      <c r="B100" s="25" t="s">
        <v>171</v>
      </c>
      <c r="C100" s="25" t="s">
        <v>172</v>
      </c>
      <c r="D100" s="107">
        <v>85875.32</v>
      </c>
      <c r="E100" s="107">
        <v>85722.9</v>
      </c>
      <c r="F100" s="107">
        <v>98973.2</v>
      </c>
      <c r="G100" s="107">
        <v>81639.7</v>
      </c>
      <c r="H100" s="107">
        <v>102150</v>
      </c>
      <c r="I100" s="107">
        <v>50502.26</v>
      </c>
      <c r="J100" s="79">
        <v>102150</v>
      </c>
      <c r="K100" s="78">
        <v>114210</v>
      </c>
      <c r="L100" s="33"/>
    </row>
    <row r="101" spans="1:12" ht="14.45" customHeight="1" x14ac:dyDescent="0.25">
      <c r="B101" s="25" t="s">
        <v>173</v>
      </c>
      <c r="C101" s="25" t="s">
        <v>174</v>
      </c>
      <c r="D101" s="107">
        <v>-1081.8699999999999</v>
      </c>
      <c r="E101" s="107">
        <v>0</v>
      </c>
      <c r="F101" s="107">
        <v>10533.69</v>
      </c>
      <c r="G101" s="107">
        <v>745423.01</v>
      </c>
      <c r="H101" s="107">
        <v>0</v>
      </c>
      <c r="I101" s="107">
        <v>380775.38</v>
      </c>
      <c r="J101" s="79">
        <v>401525</v>
      </c>
      <c r="K101" s="78">
        <v>0</v>
      </c>
    </row>
    <row r="102" spans="1:12" ht="14.45" customHeight="1" x14ac:dyDescent="0.25">
      <c r="B102" s="25" t="s">
        <v>177</v>
      </c>
      <c r="C102" s="25" t="s">
        <v>178</v>
      </c>
      <c r="D102" s="107">
        <v>248515.28</v>
      </c>
      <c r="E102" s="107">
        <v>255970.8</v>
      </c>
      <c r="F102" s="107">
        <v>262210.7</v>
      </c>
      <c r="G102" s="107">
        <v>259090.68</v>
      </c>
      <c r="H102" s="107">
        <v>255970</v>
      </c>
      <c r="I102" s="107">
        <v>127985.34</v>
      </c>
      <c r="J102" s="79">
        <v>255970</v>
      </c>
      <c r="K102" s="78">
        <v>381290</v>
      </c>
      <c r="L102" s="33"/>
    </row>
    <row r="103" spans="1:12" ht="14.45" customHeight="1" x14ac:dyDescent="0.25">
      <c r="B103" s="25" t="s">
        <v>179</v>
      </c>
      <c r="C103" s="25" t="s">
        <v>180</v>
      </c>
      <c r="D103" s="107">
        <v>0</v>
      </c>
      <c r="E103" s="107">
        <v>0</v>
      </c>
      <c r="F103" s="107">
        <v>0</v>
      </c>
      <c r="G103" s="107">
        <v>0</v>
      </c>
      <c r="H103" s="107">
        <v>0</v>
      </c>
      <c r="I103" s="107">
        <v>11409.58</v>
      </c>
      <c r="J103" s="79">
        <v>11410</v>
      </c>
      <c r="K103" s="78">
        <v>0</v>
      </c>
      <c r="L103" s="33"/>
    </row>
    <row r="104" spans="1:12" ht="14.45" customHeight="1" x14ac:dyDescent="0.25">
      <c r="A104" s="361" t="s">
        <v>2090</v>
      </c>
      <c r="B104" s="361"/>
      <c r="C104" s="361"/>
      <c r="D104" s="108">
        <f t="shared" ref="D104:I104" si="8">SUM(D100:D103)</f>
        <v>333308.73</v>
      </c>
      <c r="E104" s="108">
        <f t="shared" si="8"/>
        <v>341693.69999999995</v>
      </c>
      <c r="F104" s="108">
        <f t="shared" si="8"/>
        <v>371717.59</v>
      </c>
      <c r="G104" s="108">
        <f t="shared" si="8"/>
        <v>1086153.3899999999</v>
      </c>
      <c r="H104" s="108">
        <f t="shared" si="8"/>
        <v>358120</v>
      </c>
      <c r="I104" s="108">
        <f t="shared" si="8"/>
        <v>570672.55999999994</v>
      </c>
      <c r="J104" s="85">
        <f t="shared" ref="J104:K104" si="9">SUM(J100:J103)</f>
        <v>771055</v>
      </c>
      <c r="K104" s="85">
        <f t="shared" si="9"/>
        <v>495500</v>
      </c>
      <c r="L104" s="33"/>
    </row>
    <row r="105" spans="1:12" ht="14.45" customHeight="1" x14ac:dyDescent="0.25">
      <c r="A105" s="360" t="s">
        <v>2091</v>
      </c>
      <c r="B105" s="360"/>
      <c r="C105" s="360"/>
      <c r="J105" s="71"/>
      <c r="K105" s="71"/>
      <c r="L105" s="33"/>
    </row>
    <row r="106" spans="1:12" ht="20.100000000000001" customHeight="1" x14ac:dyDescent="0.25">
      <c r="B106" s="25" t="s">
        <v>2356</v>
      </c>
      <c r="C106" s="25" t="s">
        <v>2357</v>
      </c>
      <c r="D106" s="107">
        <v>0</v>
      </c>
      <c r="E106" s="107">
        <v>0</v>
      </c>
      <c r="F106" s="107">
        <v>0</v>
      </c>
      <c r="G106" s="107">
        <v>15708.93</v>
      </c>
      <c r="H106" s="107">
        <v>0</v>
      </c>
      <c r="I106" s="107">
        <v>46551.97</v>
      </c>
      <c r="J106" s="78">
        <v>46552</v>
      </c>
      <c r="K106" s="78">
        <v>0</v>
      </c>
      <c r="L106" s="33"/>
    </row>
    <row r="107" spans="1:12" ht="14.45" customHeight="1" x14ac:dyDescent="0.25">
      <c r="B107" s="25" t="s">
        <v>181</v>
      </c>
      <c r="C107" s="25" t="s">
        <v>182</v>
      </c>
      <c r="D107" s="107">
        <v>14063.35</v>
      </c>
      <c r="E107" s="107">
        <v>34202.370000000003</v>
      </c>
      <c r="F107" s="107">
        <v>71790.100000000006</v>
      </c>
      <c r="G107" s="107">
        <v>204825.9</v>
      </c>
      <c r="H107" s="107">
        <v>5000</v>
      </c>
      <c r="I107" s="107">
        <v>763</v>
      </c>
      <c r="J107" s="78">
        <v>23790</v>
      </c>
      <c r="K107" s="78">
        <v>13000</v>
      </c>
    </row>
    <row r="108" spans="1:12" ht="14.45" customHeight="1" x14ac:dyDescent="0.25">
      <c r="A108" s="361" t="s">
        <v>2092</v>
      </c>
      <c r="B108" s="361"/>
      <c r="C108" s="361"/>
      <c r="D108" s="108">
        <f>SUM(D106:D107)</f>
        <v>14063.35</v>
      </c>
      <c r="E108" s="108">
        <f t="shared" ref="E108:K108" si="10">SUM(E106:E107)</f>
        <v>34202.370000000003</v>
      </c>
      <c r="F108" s="108">
        <f t="shared" si="10"/>
        <v>71790.100000000006</v>
      </c>
      <c r="G108" s="108">
        <f t="shared" si="10"/>
        <v>220534.83</v>
      </c>
      <c r="H108" s="108">
        <f t="shared" si="10"/>
        <v>5000</v>
      </c>
      <c r="I108" s="108">
        <f t="shared" si="10"/>
        <v>47314.97</v>
      </c>
      <c r="J108" s="108">
        <f t="shared" si="10"/>
        <v>70342</v>
      </c>
      <c r="K108" s="108">
        <f t="shared" si="10"/>
        <v>13000</v>
      </c>
      <c r="L108" s="33"/>
    </row>
    <row r="109" spans="1:12" ht="14.45" customHeight="1" x14ac:dyDescent="0.25">
      <c r="A109" s="360" t="s">
        <v>2093</v>
      </c>
      <c r="B109" s="360"/>
      <c r="C109" s="360"/>
      <c r="J109" s="71"/>
      <c r="K109" s="71"/>
      <c r="L109" s="33"/>
    </row>
    <row r="110" spans="1:12" ht="14.45" customHeight="1" x14ac:dyDescent="0.25">
      <c r="B110" s="25" t="s">
        <v>185</v>
      </c>
      <c r="C110" s="25" t="s">
        <v>186</v>
      </c>
      <c r="D110" s="107">
        <v>0</v>
      </c>
      <c r="E110" s="107">
        <v>10</v>
      </c>
      <c r="F110" s="107">
        <v>0</v>
      </c>
      <c r="G110" s="107">
        <v>0</v>
      </c>
      <c r="H110" s="107">
        <v>0</v>
      </c>
      <c r="I110" s="107">
        <v>14.55</v>
      </c>
      <c r="J110" s="78">
        <v>15</v>
      </c>
      <c r="K110" s="78">
        <v>0</v>
      </c>
    </row>
    <row r="111" spans="1:12" ht="14.45" customHeight="1" x14ac:dyDescent="0.25">
      <c r="B111" s="25" t="s">
        <v>187</v>
      </c>
      <c r="C111" s="25" t="s">
        <v>188</v>
      </c>
      <c r="D111" s="107">
        <v>0</v>
      </c>
      <c r="E111" s="107">
        <v>0</v>
      </c>
      <c r="F111" s="107">
        <v>0</v>
      </c>
      <c r="G111" s="107">
        <v>0</v>
      </c>
      <c r="H111" s="107">
        <v>0</v>
      </c>
      <c r="I111" s="107">
        <v>71.63</v>
      </c>
      <c r="J111" s="78">
        <v>90</v>
      </c>
      <c r="K111" s="78">
        <v>0</v>
      </c>
      <c r="L111" s="33"/>
    </row>
    <row r="112" spans="1:12" ht="14.45" customHeight="1" x14ac:dyDescent="0.25">
      <c r="B112" s="25" t="s">
        <v>189</v>
      </c>
      <c r="C112" s="25" t="s">
        <v>190</v>
      </c>
      <c r="D112" s="107">
        <v>1884.5</v>
      </c>
      <c r="E112" s="107">
        <v>276.75</v>
      </c>
      <c r="F112" s="107">
        <v>73</v>
      </c>
      <c r="G112" s="107">
        <v>828.85</v>
      </c>
      <c r="H112" s="107">
        <v>0</v>
      </c>
      <c r="I112" s="107">
        <v>677.3</v>
      </c>
      <c r="J112" s="78">
        <v>800</v>
      </c>
      <c r="K112" s="78">
        <v>0</v>
      </c>
      <c r="L112" s="33"/>
    </row>
    <row r="113" spans="1:12" ht="14.45" customHeight="1" x14ac:dyDescent="0.25">
      <c r="B113" s="25" t="s">
        <v>191</v>
      </c>
      <c r="C113" s="25" t="s">
        <v>192</v>
      </c>
      <c r="D113" s="107">
        <v>26.25</v>
      </c>
      <c r="E113" s="107">
        <v>-17.25</v>
      </c>
      <c r="F113" s="107">
        <v>4.3099999999999996</v>
      </c>
      <c r="G113" s="107">
        <v>9.08</v>
      </c>
      <c r="H113" s="107">
        <v>0</v>
      </c>
      <c r="I113" s="107">
        <v>-2.94</v>
      </c>
      <c r="J113" s="78">
        <v>-2</v>
      </c>
      <c r="K113" s="78">
        <v>0</v>
      </c>
      <c r="L113" s="33"/>
    </row>
    <row r="114" spans="1:12" ht="14.45" customHeight="1" x14ac:dyDescent="0.25">
      <c r="B114" s="25" t="s">
        <v>193</v>
      </c>
      <c r="C114" s="25" t="s">
        <v>194</v>
      </c>
      <c r="D114" s="107">
        <v>0</v>
      </c>
      <c r="E114" s="107">
        <v>30.01</v>
      </c>
      <c r="F114" s="107">
        <v>60</v>
      </c>
      <c r="G114" s="107">
        <v>0</v>
      </c>
      <c r="H114" s="107">
        <v>0</v>
      </c>
      <c r="I114" s="107">
        <v>60</v>
      </c>
      <c r="J114" s="78">
        <v>60</v>
      </c>
      <c r="K114" s="78">
        <v>0</v>
      </c>
      <c r="L114" s="33"/>
    </row>
    <row r="115" spans="1:12" ht="14.45" customHeight="1" x14ac:dyDescent="0.25">
      <c r="B115" s="25" t="s">
        <v>195</v>
      </c>
      <c r="C115" s="25" t="s">
        <v>196</v>
      </c>
      <c r="D115" s="107">
        <v>67174.259999999995</v>
      </c>
      <c r="E115" s="107">
        <v>85226.89</v>
      </c>
      <c r="F115" s="107">
        <v>114130.61</v>
      </c>
      <c r="G115" s="107">
        <v>138814.04</v>
      </c>
      <c r="H115" s="107">
        <v>50000</v>
      </c>
      <c r="I115" s="107">
        <v>92142.21</v>
      </c>
      <c r="J115" s="78">
        <v>45000</v>
      </c>
      <c r="K115" s="78">
        <v>75000</v>
      </c>
      <c r="L115" s="33"/>
    </row>
    <row r="116" spans="1:12" ht="14.45" customHeight="1" x14ac:dyDescent="0.25">
      <c r="B116" s="25" t="s">
        <v>197</v>
      </c>
      <c r="C116" s="25" t="s">
        <v>198</v>
      </c>
      <c r="D116" s="107">
        <v>12646.56</v>
      </c>
      <c r="E116" s="107">
        <v>2404.4699999999998</v>
      </c>
      <c r="F116" s="107">
        <v>0</v>
      </c>
      <c r="G116" s="107">
        <v>0</v>
      </c>
      <c r="H116" s="107">
        <v>0</v>
      </c>
      <c r="I116" s="107">
        <v>0</v>
      </c>
      <c r="J116" s="78">
        <v>0</v>
      </c>
      <c r="K116" s="78">
        <v>0</v>
      </c>
      <c r="L116" s="33"/>
    </row>
    <row r="117" spans="1:12" ht="14.45" customHeight="1" x14ac:dyDescent="0.25">
      <c r="B117" s="25" t="s">
        <v>2168</v>
      </c>
      <c r="C117" s="25" t="s">
        <v>2169</v>
      </c>
      <c r="D117" s="107">
        <v>0</v>
      </c>
      <c r="E117" s="107">
        <v>0</v>
      </c>
      <c r="F117" s="107">
        <v>0</v>
      </c>
      <c r="G117" s="107">
        <v>28184.53</v>
      </c>
      <c r="H117" s="107">
        <v>0</v>
      </c>
      <c r="I117" s="107">
        <v>62774.93</v>
      </c>
      <c r="J117" s="78">
        <v>62775</v>
      </c>
      <c r="K117" s="78">
        <v>0</v>
      </c>
      <c r="L117" s="33"/>
    </row>
    <row r="118" spans="1:12" ht="20.100000000000001" customHeight="1" x14ac:dyDescent="0.25">
      <c r="B118" s="25" t="s">
        <v>201</v>
      </c>
      <c r="C118" s="25" t="s">
        <v>202</v>
      </c>
      <c r="D118" s="107">
        <v>24000</v>
      </c>
      <c r="E118" s="107">
        <v>24000</v>
      </c>
      <c r="F118" s="107">
        <v>24000</v>
      </c>
      <c r="G118" s="107">
        <v>24000</v>
      </c>
      <c r="H118" s="107">
        <v>24000</v>
      </c>
      <c r="I118" s="107">
        <v>24000</v>
      </c>
      <c r="J118" s="78">
        <v>24000</v>
      </c>
      <c r="K118" s="78">
        <v>24000</v>
      </c>
      <c r="L118" s="33"/>
    </row>
    <row r="119" spans="1:12" ht="14.45" customHeight="1" x14ac:dyDescent="0.25">
      <c r="B119" s="25" t="s">
        <v>203</v>
      </c>
      <c r="C119" s="25" t="s">
        <v>204</v>
      </c>
      <c r="D119" s="107">
        <v>339.24</v>
      </c>
      <c r="E119" s="107">
        <v>54688.78</v>
      </c>
      <c r="F119" s="107">
        <v>122426.8</v>
      </c>
      <c r="G119" s="107">
        <v>333830.39</v>
      </c>
      <c r="H119" s="107">
        <v>15000</v>
      </c>
      <c r="I119" s="107">
        <v>21619.48</v>
      </c>
      <c r="J119" s="78">
        <v>27000</v>
      </c>
      <c r="K119" s="78">
        <v>25000</v>
      </c>
      <c r="L119" s="33"/>
    </row>
    <row r="120" spans="1:12" ht="14.45" customHeight="1" x14ac:dyDescent="0.25">
      <c r="B120" s="25" t="s">
        <v>205</v>
      </c>
      <c r="C120" s="25" t="s">
        <v>206</v>
      </c>
      <c r="D120" s="107">
        <v>171.8</v>
      </c>
      <c r="E120" s="107">
        <v>2233.9</v>
      </c>
      <c r="F120" s="107">
        <v>1053.06</v>
      </c>
      <c r="G120" s="107">
        <v>745.85</v>
      </c>
      <c r="H120" s="107">
        <v>500</v>
      </c>
      <c r="I120" s="107">
        <v>0</v>
      </c>
      <c r="J120" s="78">
        <v>0</v>
      </c>
      <c r="K120" s="78">
        <v>500</v>
      </c>
      <c r="L120" s="33"/>
    </row>
    <row r="121" spans="1:12" ht="14.45" customHeight="1" x14ac:dyDescent="0.25">
      <c r="A121" s="361" t="s">
        <v>2094</v>
      </c>
      <c r="B121" s="361"/>
      <c r="C121" s="361"/>
      <c r="D121" s="108">
        <f t="shared" ref="D121:K121" si="11">SUM(D110:D120)</f>
        <v>106242.61</v>
      </c>
      <c r="E121" s="108">
        <f t="shared" si="11"/>
        <v>168853.55</v>
      </c>
      <c r="F121" s="108">
        <f t="shared" si="11"/>
        <v>261747.77999999997</v>
      </c>
      <c r="G121" s="108">
        <f t="shared" si="11"/>
        <v>526412.74</v>
      </c>
      <c r="H121" s="108">
        <f t="shared" si="11"/>
        <v>89500</v>
      </c>
      <c r="I121" s="108">
        <f t="shared" si="11"/>
        <v>201357.16</v>
      </c>
      <c r="J121" s="85">
        <f t="shared" si="11"/>
        <v>159738</v>
      </c>
      <c r="K121" s="85">
        <f t="shared" si="11"/>
        <v>124500</v>
      </c>
      <c r="L121" s="33"/>
    </row>
    <row r="122" spans="1:12" ht="14.45" customHeight="1" x14ac:dyDescent="0.25">
      <c r="A122" s="360" t="s">
        <v>2095</v>
      </c>
      <c r="B122" s="360"/>
      <c r="C122" s="360"/>
      <c r="J122" s="71"/>
      <c r="K122" s="71"/>
      <c r="L122" s="33"/>
    </row>
    <row r="123" spans="1:12" ht="14.45" customHeight="1" x14ac:dyDescent="0.25">
      <c r="B123" s="25" t="s">
        <v>211</v>
      </c>
      <c r="C123" s="25" t="s">
        <v>212</v>
      </c>
      <c r="D123" s="107">
        <v>0</v>
      </c>
      <c r="E123" s="107">
        <v>0</v>
      </c>
      <c r="F123" s="107">
        <v>160000</v>
      </c>
      <c r="G123" s="107">
        <v>-160000</v>
      </c>
      <c r="H123" s="107">
        <v>0</v>
      </c>
      <c r="I123" s="107">
        <v>0</v>
      </c>
      <c r="J123" s="71"/>
      <c r="K123" s="71"/>
    </row>
    <row r="124" spans="1:12" ht="20.100000000000001" customHeight="1" x14ac:dyDescent="0.25">
      <c r="B124" s="25" t="s">
        <v>213</v>
      </c>
      <c r="C124" s="25" t="s">
        <v>214</v>
      </c>
      <c r="D124" s="107">
        <v>85025</v>
      </c>
      <c r="E124" s="107">
        <v>105815</v>
      </c>
      <c r="F124" s="107">
        <v>106644</v>
      </c>
      <c r="G124" s="107">
        <v>122833</v>
      </c>
      <c r="H124" s="107">
        <v>122830</v>
      </c>
      <c r="I124" s="107">
        <v>92143</v>
      </c>
      <c r="J124" s="79">
        <v>122830</v>
      </c>
      <c r="K124" s="78">
        <v>297830</v>
      </c>
      <c r="L124" s="33"/>
    </row>
    <row r="125" spans="1:12" ht="20.100000000000001" customHeight="1" x14ac:dyDescent="0.25">
      <c r="B125" s="25" t="s">
        <v>215</v>
      </c>
      <c r="C125" s="25" t="s">
        <v>216</v>
      </c>
      <c r="D125" s="107">
        <v>25660</v>
      </c>
      <c r="E125" s="107">
        <v>21100</v>
      </c>
      <c r="F125" s="107">
        <v>25000</v>
      </c>
      <c r="G125" s="107">
        <v>22000</v>
      </c>
      <c r="H125" s="107">
        <v>31000</v>
      </c>
      <c r="I125" s="107">
        <v>23260</v>
      </c>
      <c r="J125" s="79">
        <v>31000</v>
      </c>
      <c r="K125" s="78">
        <v>33400</v>
      </c>
      <c r="L125" s="33"/>
    </row>
    <row r="126" spans="1:12" ht="20.100000000000001" customHeight="1" x14ac:dyDescent="0.25">
      <c r="B126" s="25" t="s">
        <v>2170</v>
      </c>
      <c r="C126" s="25" t="s">
        <v>2116</v>
      </c>
      <c r="D126" s="107">
        <v>0</v>
      </c>
      <c r="E126" s="107">
        <v>0</v>
      </c>
      <c r="F126" s="107">
        <v>20000</v>
      </c>
      <c r="G126" s="107">
        <v>20000</v>
      </c>
      <c r="H126" s="107">
        <v>30500</v>
      </c>
      <c r="I126" s="107">
        <v>22880</v>
      </c>
      <c r="J126" s="79">
        <v>30500</v>
      </c>
      <c r="K126" s="78">
        <v>33600</v>
      </c>
      <c r="L126" s="33"/>
    </row>
    <row r="127" spans="1:12" ht="20.100000000000001" customHeight="1" x14ac:dyDescent="0.25">
      <c r="B127" s="25" t="s">
        <v>2114</v>
      </c>
      <c r="C127" s="25" t="s">
        <v>2115</v>
      </c>
      <c r="D127" s="107">
        <v>0</v>
      </c>
      <c r="E127" s="107">
        <v>0</v>
      </c>
      <c r="F127" s="107">
        <v>200</v>
      </c>
      <c r="G127" s="107">
        <v>300</v>
      </c>
      <c r="H127" s="107">
        <v>600</v>
      </c>
      <c r="I127" s="107">
        <v>450</v>
      </c>
      <c r="J127" s="79">
        <v>600</v>
      </c>
      <c r="K127" s="78">
        <v>715</v>
      </c>
      <c r="L127" s="33"/>
    </row>
    <row r="128" spans="1:12" ht="20.100000000000001" customHeight="1" x14ac:dyDescent="0.25">
      <c r="B128" s="25" t="s">
        <v>217</v>
      </c>
      <c r="C128" s="25" t="s">
        <v>218</v>
      </c>
      <c r="D128" s="107">
        <v>2534486</v>
      </c>
      <c r="E128" s="107">
        <v>2678290</v>
      </c>
      <c r="F128" s="107">
        <v>2743763</v>
      </c>
      <c r="G128" s="107">
        <v>2743763</v>
      </c>
      <c r="H128" s="107">
        <v>2743760</v>
      </c>
      <c r="I128" s="107">
        <v>2057960</v>
      </c>
      <c r="J128" s="79">
        <v>2743760</v>
      </c>
      <c r="K128" s="78">
        <v>2743760</v>
      </c>
      <c r="L128" s="33"/>
    </row>
    <row r="129" spans="1:12" ht="20.100000000000001" customHeight="1" x14ac:dyDescent="0.25">
      <c r="B129" s="25" t="s">
        <v>219</v>
      </c>
      <c r="C129" s="25" t="s">
        <v>220</v>
      </c>
      <c r="D129" s="107">
        <v>329707</v>
      </c>
      <c r="E129" s="107">
        <v>344072</v>
      </c>
      <c r="F129" s="107">
        <v>357726</v>
      </c>
      <c r="G129" s="107">
        <v>289650</v>
      </c>
      <c r="H129" s="107">
        <v>289650</v>
      </c>
      <c r="I129" s="107">
        <v>217350</v>
      </c>
      <c r="J129" s="79">
        <v>289650</v>
      </c>
      <c r="K129" s="78">
        <v>289650</v>
      </c>
      <c r="L129" s="33"/>
    </row>
    <row r="130" spans="1:12" ht="20.100000000000001" customHeight="1" x14ac:dyDescent="0.25">
      <c r="B130" s="25" t="s">
        <v>2171</v>
      </c>
      <c r="C130" s="25" t="s">
        <v>2172</v>
      </c>
      <c r="D130" s="107">
        <v>0</v>
      </c>
      <c r="E130" s="107">
        <v>0</v>
      </c>
      <c r="F130" s="107">
        <v>500000</v>
      </c>
      <c r="G130" s="107">
        <v>-500000</v>
      </c>
      <c r="H130" s="107">
        <v>0</v>
      </c>
      <c r="I130" s="107">
        <v>0</v>
      </c>
      <c r="J130" s="78">
        <v>0</v>
      </c>
      <c r="K130" s="78">
        <v>0</v>
      </c>
      <c r="L130" s="33"/>
    </row>
    <row r="131" spans="1:12" ht="14.45" customHeight="1" x14ac:dyDescent="0.25">
      <c r="A131" s="361" t="s">
        <v>2096</v>
      </c>
      <c r="B131" s="361"/>
      <c r="C131" s="361"/>
      <c r="D131" s="108">
        <f t="shared" ref="D131:H131" si="12">SUM(D123:D130)</f>
        <v>2974878</v>
      </c>
      <c r="E131" s="108">
        <f t="shared" si="12"/>
        <v>3149277</v>
      </c>
      <c r="F131" s="108">
        <f t="shared" si="12"/>
        <v>3913333</v>
      </c>
      <c r="G131" s="108">
        <f t="shared" si="12"/>
        <v>2538546</v>
      </c>
      <c r="H131" s="108">
        <f t="shared" si="12"/>
        <v>3218340</v>
      </c>
      <c r="I131" s="108">
        <f>SUM(I123:I130)</f>
        <v>2414043</v>
      </c>
      <c r="J131" s="108">
        <f t="shared" ref="J131:K131" si="13">SUM(J123:J130)</f>
        <v>3218340</v>
      </c>
      <c r="K131" s="108">
        <f t="shared" si="13"/>
        <v>3398955</v>
      </c>
      <c r="L131" s="33"/>
    </row>
    <row r="132" spans="1:12" ht="14.45" customHeight="1" x14ac:dyDescent="0.25">
      <c r="A132" s="360" t="s">
        <v>2173</v>
      </c>
      <c r="B132" s="360"/>
      <c r="C132" s="360"/>
      <c r="J132" s="71"/>
      <c r="K132" s="71"/>
    </row>
    <row r="133" spans="1:12" ht="14.45" customHeight="1" x14ac:dyDescent="0.25">
      <c r="B133" s="25" t="s">
        <v>221</v>
      </c>
      <c r="C133" s="25" t="s">
        <v>222</v>
      </c>
      <c r="D133" s="107">
        <v>0</v>
      </c>
      <c r="E133" s="107">
        <v>0</v>
      </c>
      <c r="F133" s="107">
        <v>0</v>
      </c>
      <c r="G133" s="107">
        <v>903411</v>
      </c>
      <c r="H133" s="107">
        <v>0</v>
      </c>
      <c r="I133" s="107">
        <v>0</v>
      </c>
      <c r="J133" s="78">
        <v>0</v>
      </c>
      <c r="K133" s="78">
        <v>0</v>
      </c>
      <c r="L133" s="33"/>
    </row>
    <row r="134" spans="1:12" ht="14.45" customHeight="1" x14ac:dyDescent="0.25">
      <c r="A134" s="361" t="s">
        <v>2174</v>
      </c>
      <c r="B134" s="361"/>
      <c r="C134" s="361"/>
      <c r="D134" s="108">
        <f t="shared" ref="D134:I134" si="14">SUM(D133:D133)</f>
        <v>0</v>
      </c>
      <c r="E134" s="108">
        <f t="shared" si="14"/>
        <v>0</v>
      </c>
      <c r="F134" s="108">
        <f t="shared" si="14"/>
        <v>0</v>
      </c>
      <c r="G134" s="108">
        <f t="shared" si="14"/>
        <v>903411</v>
      </c>
      <c r="H134" s="108">
        <f t="shared" si="14"/>
        <v>0</v>
      </c>
      <c r="I134" s="108">
        <f t="shared" si="14"/>
        <v>0</v>
      </c>
      <c r="J134" s="85">
        <f t="shared" ref="J134:K134" si="15">SUM(J133:J133)</f>
        <v>0</v>
      </c>
      <c r="K134" s="85">
        <f t="shared" si="15"/>
        <v>0</v>
      </c>
      <c r="L134" s="33"/>
    </row>
    <row r="135" spans="1:12" ht="14.45" customHeight="1" x14ac:dyDescent="0.25">
      <c r="A135" s="363" t="s">
        <v>223</v>
      </c>
      <c r="B135" s="363"/>
      <c r="C135" s="363"/>
      <c r="J135" s="71"/>
      <c r="K135" s="71"/>
    </row>
    <row r="136" spans="1:12" ht="14.45" customHeight="1" x14ac:dyDescent="0.25">
      <c r="A136" s="360" t="s">
        <v>2000</v>
      </c>
      <c r="B136" s="360"/>
      <c r="C136" s="360"/>
      <c r="J136" s="71"/>
      <c r="K136" s="71"/>
    </row>
    <row r="137" spans="1:12" ht="14.45" customHeight="1" x14ac:dyDescent="0.25">
      <c r="B137" s="25" t="s">
        <v>224</v>
      </c>
      <c r="C137" s="25" t="s">
        <v>50</v>
      </c>
      <c r="D137" s="107">
        <v>7511.25</v>
      </c>
      <c r="E137" s="107">
        <v>3123.25</v>
      </c>
      <c r="F137" s="107">
        <v>0</v>
      </c>
      <c r="G137" s="107">
        <v>125</v>
      </c>
      <c r="H137" s="107">
        <v>6500</v>
      </c>
      <c r="I137" s="107">
        <v>0</v>
      </c>
      <c r="J137" s="79">
        <v>0</v>
      </c>
      <c r="K137" s="78">
        <v>0</v>
      </c>
      <c r="L137" s="33"/>
    </row>
    <row r="138" spans="1:12" ht="14.45" customHeight="1" x14ac:dyDescent="0.25">
      <c r="A138" s="361" t="s">
        <v>2080</v>
      </c>
      <c r="B138" s="361"/>
      <c r="C138" s="361"/>
      <c r="D138" s="108">
        <f t="shared" ref="D138:I138" si="16">SUM(D137:D137)</f>
        <v>7511.25</v>
      </c>
      <c r="E138" s="108">
        <f t="shared" si="16"/>
        <v>3123.25</v>
      </c>
      <c r="F138" s="108">
        <f t="shared" si="16"/>
        <v>0</v>
      </c>
      <c r="G138" s="108">
        <f t="shared" si="16"/>
        <v>125</v>
      </c>
      <c r="H138" s="108">
        <f t="shared" si="16"/>
        <v>6500</v>
      </c>
      <c r="I138" s="108">
        <f t="shared" si="16"/>
        <v>0</v>
      </c>
      <c r="J138" s="85">
        <f t="shared" ref="J138:K138" si="17">SUM(J137:J137)</f>
        <v>0</v>
      </c>
      <c r="K138" s="85">
        <f t="shared" si="17"/>
        <v>0</v>
      </c>
      <c r="L138" s="33"/>
    </row>
    <row r="139" spans="1:12" ht="14.45" customHeight="1" x14ac:dyDescent="0.25">
      <c r="A139" s="360" t="s">
        <v>2093</v>
      </c>
      <c r="B139" s="360"/>
      <c r="C139" s="360"/>
      <c r="J139" s="71"/>
      <c r="K139" s="71"/>
    </row>
    <row r="140" spans="1:12" ht="14.45" customHeight="1" x14ac:dyDescent="0.25">
      <c r="B140" s="25" t="s">
        <v>2175</v>
      </c>
      <c r="C140" s="25" t="s">
        <v>196</v>
      </c>
      <c r="D140" s="107">
        <v>0</v>
      </c>
      <c r="E140" s="107">
        <v>0</v>
      </c>
      <c r="F140" s="107">
        <v>0</v>
      </c>
      <c r="G140" s="107">
        <v>6496.39</v>
      </c>
      <c r="H140" s="107">
        <v>0</v>
      </c>
      <c r="I140" s="107">
        <v>2832.94</v>
      </c>
      <c r="J140" s="79">
        <v>8500</v>
      </c>
      <c r="K140" s="78">
        <v>8500</v>
      </c>
      <c r="L140" s="33"/>
    </row>
    <row r="141" spans="1:12" ht="14.45" customHeight="1" x14ac:dyDescent="0.25">
      <c r="A141" s="361" t="s">
        <v>2094</v>
      </c>
      <c r="B141" s="361"/>
      <c r="C141" s="361"/>
      <c r="D141" s="108">
        <f t="shared" ref="D141:I141" si="18">SUM(D140:D140)</f>
        <v>0</v>
      </c>
      <c r="E141" s="108">
        <f t="shared" si="18"/>
        <v>0</v>
      </c>
      <c r="F141" s="108">
        <f t="shared" si="18"/>
        <v>0</v>
      </c>
      <c r="G141" s="108">
        <f t="shared" si="18"/>
        <v>6496.39</v>
      </c>
      <c r="H141" s="108">
        <f t="shared" si="18"/>
        <v>0</v>
      </c>
      <c r="I141" s="108">
        <f t="shared" si="18"/>
        <v>2832.94</v>
      </c>
      <c r="J141" s="85">
        <f t="shared" ref="J141:K141" si="19">SUM(J140:J140)</f>
        <v>8500</v>
      </c>
      <c r="K141" s="85">
        <f t="shared" si="19"/>
        <v>8500</v>
      </c>
      <c r="L141" s="33"/>
    </row>
    <row r="142" spans="1:12" ht="14.45" customHeight="1" x14ac:dyDescent="0.25">
      <c r="A142" s="362" t="s">
        <v>225</v>
      </c>
      <c r="B142" s="362"/>
      <c r="C142" s="362"/>
      <c r="D142" s="109">
        <f t="shared" ref="D142:I142" si="20">D138+D141</f>
        <v>7511.25</v>
      </c>
      <c r="E142" s="109">
        <f t="shared" si="20"/>
        <v>3123.25</v>
      </c>
      <c r="F142" s="109">
        <f t="shared" si="20"/>
        <v>0</v>
      </c>
      <c r="G142" s="109">
        <f t="shared" si="20"/>
        <v>6621.39</v>
      </c>
      <c r="H142" s="109">
        <f t="shared" si="20"/>
        <v>6500</v>
      </c>
      <c r="I142" s="109">
        <f t="shared" si="20"/>
        <v>2832.94</v>
      </c>
      <c r="J142" s="86">
        <f t="shared" ref="J142:K142" si="21">J138+J141</f>
        <v>8500</v>
      </c>
      <c r="K142" s="86">
        <f t="shared" si="21"/>
        <v>8500</v>
      </c>
      <c r="L142" s="33"/>
    </row>
    <row r="143" spans="1:12" ht="14.45" customHeight="1" x14ac:dyDescent="0.25">
      <c r="A143" s="363" t="s">
        <v>226</v>
      </c>
      <c r="B143" s="363"/>
      <c r="C143" s="363"/>
      <c r="J143" s="71"/>
      <c r="K143" s="71"/>
    </row>
    <row r="144" spans="1:12" ht="14.45" customHeight="1" x14ac:dyDescent="0.25">
      <c r="A144" s="360" t="s">
        <v>2000</v>
      </c>
      <c r="B144" s="360"/>
      <c r="C144" s="360"/>
      <c r="J144" s="71"/>
      <c r="K144" s="71"/>
    </row>
    <row r="145" spans="1:12" ht="14.45" customHeight="1" x14ac:dyDescent="0.25">
      <c r="B145" s="25" t="s">
        <v>227</v>
      </c>
      <c r="C145" s="25" t="s">
        <v>48</v>
      </c>
      <c r="D145" s="107">
        <v>5284</v>
      </c>
      <c r="E145" s="107">
        <v>0</v>
      </c>
      <c r="F145" s="107">
        <v>9619</v>
      </c>
      <c r="G145" s="107">
        <v>13699.33</v>
      </c>
      <c r="H145" s="107">
        <v>10000</v>
      </c>
      <c r="I145" s="107">
        <v>2020</v>
      </c>
      <c r="J145" s="79">
        <v>8965</v>
      </c>
      <c r="K145" s="78">
        <v>10000</v>
      </c>
      <c r="L145" s="33"/>
    </row>
    <row r="146" spans="1:12" ht="14.45" customHeight="1" x14ac:dyDescent="0.25">
      <c r="B146" s="25" t="s">
        <v>228</v>
      </c>
      <c r="C146" s="25" t="s">
        <v>229</v>
      </c>
      <c r="D146" s="107">
        <v>191106</v>
      </c>
      <c r="E146" s="107">
        <v>0</v>
      </c>
      <c r="F146" s="107">
        <v>300</v>
      </c>
      <c r="G146" s="107">
        <v>0</v>
      </c>
      <c r="H146" s="107">
        <v>0</v>
      </c>
      <c r="I146" s="107">
        <v>0</v>
      </c>
      <c r="J146" s="79">
        <v>0</v>
      </c>
      <c r="K146" s="78">
        <v>0</v>
      </c>
      <c r="L146" s="33"/>
    </row>
    <row r="147" spans="1:12" ht="14.45" customHeight="1" x14ac:dyDescent="0.25">
      <c r="B147" s="25" t="s">
        <v>230</v>
      </c>
      <c r="C147" s="25" t="s">
        <v>231</v>
      </c>
      <c r="D147" s="107">
        <v>6564</v>
      </c>
      <c r="E147" s="107">
        <v>0</v>
      </c>
      <c r="F147" s="107">
        <v>0</v>
      </c>
      <c r="G147" s="107">
        <v>0</v>
      </c>
      <c r="H147" s="107">
        <v>0</v>
      </c>
      <c r="I147" s="107">
        <v>0</v>
      </c>
      <c r="J147" s="79">
        <v>0</v>
      </c>
      <c r="K147" s="78">
        <v>0</v>
      </c>
      <c r="L147" s="33"/>
    </row>
    <row r="148" spans="1:12" ht="14.45" customHeight="1" x14ac:dyDescent="0.25">
      <c r="B148" s="25" t="s">
        <v>232</v>
      </c>
      <c r="C148" s="25" t="s">
        <v>54</v>
      </c>
      <c r="D148" s="107">
        <v>37665</v>
      </c>
      <c r="E148" s="107">
        <v>0</v>
      </c>
      <c r="F148" s="107">
        <v>1260</v>
      </c>
      <c r="G148" s="107">
        <v>7670.2</v>
      </c>
      <c r="H148" s="107">
        <v>6000</v>
      </c>
      <c r="I148" s="107">
        <v>2315</v>
      </c>
      <c r="J148" s="79">
        <v>5500</v>
      </c>
      <c r="K148" s="78">
        <v>6000</v>
      </c>
      <c r="L148" s="33"/>
    </row>
    <row r="149" spans="1:12" ht="14.45" customHeight="1" x14ac:dyDescent="0.25">
      <c r="B149" s="25" t="s">
        <v>233</v>
      </c>
      <c r="C149" s="25" t="s">
        <v>234</v>
      </c>
      <c r="D149" s="107">
        <v>39851.82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79">
        <v>0</v>
      </c>
      <c r="K149" s="78">
        <v>0</v>
      </c>
      <c r="L149" s="33"/>
    </row>
    <row r="150" spans="1:12" ht="14.45" customHeight="1" x14ac:dyDescent="0.25">
      <c r="B150" s="25" t="s">
        <v>237</v>
      </c>
      <c r="C150" s="25" t="s">
        <v>238</v>
      </c>
      <c r="D150" s="107">
        <v>1347.64</v>
      </c>
      <c r="E150" s="107">
        <v>0</v>
      </c>
      <c r="F150" s="107">
        <v>0</v>
      </c>
      <c r="G150" s="107">
        <v>0</v>
      </c>
      <c r="H150" s="107">
        <v>0</v>
      </c>
      <c r="I150" s="107">
        <v>0</v>
      </c>
      <c r="J150" s="79">
        <v>110</v>
      </c>
      <c r="K150" s="78">
        <v>0</v>
      </c>
      <c r="L150" s="33"/>
    </row>
    <row r="151" spans="1:12" ht="20.100000000000001" customHeight="1" x14ac:dyDescent="0.25">
      <c r="B151" s="25" t="s">
        <v>239</v>
      </c>
      <c r="C151" s="25" t="s">
        <v>240</v>
      </c>
      <c r="D151" s="107">
        <v>40207.879999999997</v>
      </c>
      <c r="E151" s="107">
        <v>0</v>
      </c>
      <c r="F151" s="107">
        <v>18740.830000000002</v>
      </c>
      <c r="G151" s="107">
        <v>32194.92</v>
      </c>
      <c r="H151" s="107">
        <v>20500</v>
      </c>
      <c r="I151" s="107">
        <v>26318</v>
      </c>
      <c r="J151" s="79">
        <v>31790</v>
      </c>
      <c r="K151" s="78">
        <v>26000</v>
      </c>
      <c r="L151" s="33"/>
    </row>
    <row r="152" spans="1:12" ht="14.45" customHeight="1" x14ac:dyDescent="0.25">
      <c r="B152" s="25" t="s">
        <v>241</v>
      </c>
      <c r="C152" s="25" t="s">
        <v>242</v>
      </c>
      <c r="D152" s="107">
        <v>597</v>
      </c>
      <c r="E152" s="107">
        <v>700</v>
      </c>
      <c r="F152" s="107">
        <v>0</v>
      </c>
      <c r="G152" s="107">
        <v>0</v>
      </c>
      <c r="H152" s="107">
        <v>0</v>
      </c>
      <c r="I152" s="107">
        <v>0</v>
      </c>
      <c r="J152" s="78">
        <v>0</v>
      </c>
      <c r="K152" s="78">
        <v>0</v>
      </c>
      <c r="L152" s="33"/>
    </row>
    <row r="153" spans="1:12" ht="14.45" customHeight="1" x14ac:dyDescent="0.25">
      <c r="B153" s="25" t="s">
        <v>245</v>
      </c>
      <c r="C153" s="25" t="s">
        <v>246</v>
      </c>
      <c r="D153" s="107">
        <v>3557.51</v>
      </c>
      <c r="E153" s="107">
        <v>0</v>
      </c>
      <c r="F153" s="107">
        <v>0</v>
      </c>
      <c r="G153" s="107">
        <v>0</v>
      </c>
      <c r="H153" s="107">
        <v>0</v>
      </c>
      <c r="I153" s="107">
        <v>0</v>
      </c>
      <c r="J153" s="78">
        <v>0</v>
      </c>
      <c r="K153" s="78">
        <v>0</v>
      </c>
      <c r="L153" s="33"/>
    </row>
    <row r="154" spans="1:12" ht="14.45" customHeight="1" x14ac:dyDescent="0.25">
      <c r="A154" s="361" t="s">
        <v>2080</v>
      </c>
      <c r="B154" s="361"/>
      <c r="C154" s="361"/>
      <c r="D154" s="108">
        <f t="shared" ref="D154:I154" si="22">SUM(D145:D153)</f>
        <v>326180.85000000003</v>
      </c>
      <c r="E154" s="108">
        <f t="shared" si="22"/>
        <v>700</v>
      </c>
      <c r="F154" s="108">
        <f t="shared" si="22"/>
        <v>29919.83</v>
      </c>
      <c r="G154" s="108">
        <f t="shared" si="22"/>
        <v>53564.45</v>
      </c>
      <c r="H154" s="108">
        <f t="shared" si="22"/>
        <v>36500</v>
      </c>
      <c r="I154" s="108">
        <f t="shared" si="22"/>
        <v>30653</v>
      </c>
      <c r="J154" s="85">
        <f t="shared" ref="J154:K154" si="23">SUM(J145:J153)</f>
        <v>46365</v>
      </c>
      <c r="K154" s="85">
        <f t="shared" si="23"/>
        <v>42000</v>
      </c>
      <c r="L154" s="33"/>
    </row>
    <row r="155" spans="1:12" ht="14.45" customHeight="1" x14ac:dyDescent="0.25">
      <c r="A155" s="360" t="s">
        <v>2093</v>
      </c>
      <c r="B155" s="360"/>
      <c r="C155" s="360"/>
      <c r="J155" s="71"/>
      <c r="K155" s="71"/>
    </row>
    <row r="156" spans="1:12" ht="14.45" customHeight="1" x14ac:dyDescent="0.25">
      <c r="B156" s="25" t="s">
        <v>247</v>
      </c>
      <c r="C156" s="25" t="s">
        <v>248</v>
      </c>
      <c r="D156" s="107">
        <v>-16.760000000000002</v>
      </c>
      <c r="E156" s="107">
        <v>0</v>
      </c>
      <c r="F156" s="107">
        <v>99.9</v>
      </c>
      <c r="G156" s="107">
        <v>121.3</v>
      </c>
      <c r="H156" s="107">
        <v>0</v>
      </c>
      <c r="I156" s="107">
        <v>0</v>
      </c>
      <c r="J156" s="78">
        <v>110</v>
      </c>
      <c r="K156" s="78">
        <v>0</v>
      </c>
      <c r="L156" s="33"/>
    </row>
    <row r="157" spans="1:12" ht="14.45" customHeight="1" x14ac:dyDescent="0.25">
      <c r="A157" s="361" t="s">
        <v>2094</v>
      </c>
      <c r="B157" s="361"/>
      <c r="C157" s="361"/>
      <c r="D157" s="108">
        <f t="shared" ref="D157:I157" si="24">SUM(D156:D156)</f>
        <v>-16.760000000000002</v>
      </c>
      <c r="E157" s="108">
        <f t="shared" si="24"/>
        <v>0</v>
      </c>
      <c r="F157" s="108">
        <f t="shared" si="24"/>
        <v>99.9</v>
      </c>
      <c r="G157" s="108">
        <f t="shared" si="24"/>
        <v>121.3</v>
      </c>
      <c r="H157" s="108">
        <f t="shared" si="24"/>
        <v>0</v>
      </c>
      <c r="I157" s="108">
        <f t="shared" si="24"/>
        <v>0</v>
      </c>
      <c r="J157" s="85">
        <f t="shared" ref="J157:K157" si="25">SUM(J156:J156)</f>
        <v>110</v>
      </c>
      <c r="K157" s="85">
        <f t="shared" si="25"/>
        <v>0</v>
      </c>
      <c r="L157" s="33"/>
    </row>
    <row r="158" spans="1:12" ht="14.45" customHeight="1" x14ac:dyDescent="0.25">
      <c r="A158" s="362" t="s">
        <v>249</v>
      </c>
      <c r="B158" s="362"/>
      <c r="C158" s="362"/>
      <c r="D158" s="109">
        <f t="shared" ref="D158:I158" si="26">D154+D157</f>
        <v>326164.09000000003</v>
      </c>
      <c r="E158" s="109">
        <f t="shared" si="26"/>
        <v>700</v>
      </c>
      <c r="F158" s="109">
        <f t="shared" si="26"/>
        <v>30019.730000000003</v>
      </c>
      <c r="G158" s="109">
        <f t="shared" si="26"/>
        <v>53685.75</v>
      </c>
      <c r="H158" s="109">
        <f t="shared" si="26"/>
        <v>36500</v>
      </c>
      <c r="I158" s="109">
        <f t="shared" si="26"/>
        <v>30653</v>
      </c>
      <c r="J158" s="86">
        <f t="shared" ref="J158:K158" si="27">J154+J157</f>
        <v>46475</v>
      </c>
      <c r="K158" s="86">
        <f t="shared" si="27"/>
        <v>42000</v>
      </c>
      <c r="L158" s="33"/>
    </row>
    <row r="159" spans="1:12" ht="14.45" customHeight="1" x14ac:dyDescent="0.25">
      <c r="A159" s="363" t="s">
        <v>2019</v>
      </c>
      <c r="B159" s="363"/>
      <c r="C159" s="363"/>
      <c r="J159" s="71"/>
      <c r="K159" s="71"/>
    </row>
    <row r="160" spans="1:12" ht="14.45" customHeight="1" x14ac:dyDescent="0.25">
      <c r="A160" s="360" t="s">
        <v>2000</v>
      </c>
      <c r="B160" s="360"/>
      <c r="C160" s="360"/>
      <c r="J160" s="71"/>
      <c r="K160" s="71"/>
    </row>
    <row r="161" spans="1:12" ht="14.45" customHeight="1" x14ac:dyDescent="0.25">
      <c r="B161" s="25" t="s">
        <v>2001</v>
      </c>
      <c r="C161" s="25" t="s">
        <v>2002</v>
      </c>
      <c r="D161" s="107">
        <v>0</v>
      </c>
      <c r="E161" s="107">
        <v>0</v>
      </c>
      <c r="F161" s="107">
        <v>0</v>
      </c>
      <c r="G161" s="107">
        <v>100</v>
      </c>
      <c r="H161" s="107">
        <v>1500</v>
      </c>
      <c r="I161" s="107">
        <v>3300</v>
      </c>
      <c r="J161" s="78">
        <v>4515</v>
      </c>
      <c r="K161" s="78">
        <v>3000</v>
      </c>
      <c r="L161" s="33"/>
    </row>
    <row r="162" spans="1:12" ht="14.45" customHeight="1" x14ac:dyDescent="0.25">
      <c r="B162" s="25" t="s">
        <v>2003</v>
      </c>
      <c r="C162" s="25" t="s">
        <v>2004</v>
      </c>
      <c r="D162" s="107">
        <v>0</v>
      </c>
      <c r="E162" s="107">
        <v>0</v>
      </c>
      <c r="F162" s="107">
        <v>0</v>
      </c>
      <c r="G162" s="107">
        <v>0</v>
      </c>
      <c r="H162" s="107">
        <v>3500</v>
      </c>
      <c r="I162" s="107">
        <v>0</v>
      </c>
      <c r="J162" s="78">
        <v>0</v>
      </c>
      <c r="K162" s="78">
        <v>0</v>
      </c>
      <c r="L162" s="33"/>
    </row>
    <row r="163" spans="1:12" ht="14.45" customHeight="1" x14ac:dyDescent="0.25">
      <c r="A163" s="361" t="s">
        <v>2080</v>
      </c>
      <c r="B163" s="361"/>
      <c r="C163" s="361"/>
      <c r="D163" s="108">
        <f t="shared" ref="D163:I163" si="28">SUM(D161:D162)</f>
        <v>0</v>
      </c>
      <c r="E163" s="108">
        <f t="shared" si="28"/>
        <v>0</v>
      </c>
      <c r="F163" s="108">
        <f t="shared" si="28"/>
        <v>0</v>
      </c>
      <c r="G163" s="108">
        <f t="shared" si="28"/>
        <v>100</v>
      </c>
      <c r="H163" s="108">
        <f t="shared" si="28"/>
        <v>5000</v>
      </c>
      <c r="I163" s="108">
        <f t="shared" si="28"/>
        <v>3300</v>
      </c>
      <c r="J163" s="85">
        <f t="shared" ref="J163:K163" si="29">SUM(J161:J162)</f>
        <v>4515</v>
      </c>
      <c r="K163" s="85">
        <f t="shared" si="29"/>
        <v>3000</v>
      </c>
      <c r="L163" s="33"/>
    </row>
    <row r="164" spans="1:12" ht="14.45" customHeight="1" x14ac:dyDescent="0.25">
      <c r="A164" s="360" t="s">
        <v>2005</v>
      </c>
      <c r="B164" s="360"/>
      <c r="C164" s="360"/>
      <c r="J164" s="71"/>
      <c r="K164" s="71"/>
    </row>
    <row r="165" spans="1:12" ht="14.45" customHeight="1" x14ac:dyDescent="0.25">
      <c r="B165" s="25" t="s">
        <v>2006</v>
      </c>
      <c r="C165" s="25" t="s">
        <v>2007</v>
      </c>
      <c r="D165" s="107">
        <v>0</v>
      </c>
      <c r="E165" s="107">
        <v>0</v>
      </c>
      <c r="F165" s="107">
        <v>0</v>
      </c>
      <c r="G165" s="107">
        <v>0</v>
      </c>
      <c r="H165" s="107">
        <v>3000</v>
      </c>
      <c r="I165" s="107">
        <v>1000</v>
      </c>
      <c r="J165" s="78">
        <v>4500</v>
      </c>
      <c r="K165" s="78">
        <v>4500</v>
      </c>
      <c r="L165" s="33"/>
    </row>
    <row r="166" spans="1:12" ht="14.45" customHeight="1" x14ac:dyDescent="0.25">
      <c r="B166" s="25" t="s">
        <v>2008</v>
      </c>
      <c r="C166" s="25" t="s">
        <v>2009</v>
      </c>
      <c r="D166" s="107">
        <v>0</v>
      </c>
      <c r="E166" s="107">
        <v>0</v>
      </c>
      <c r="F166" s="107">
        <v>0</v>
      </c>
      <c r="G166" s="107">
        <v>0</v>
      </c>
      <c r="H166" s="107">
        <v>2000</v>
      </c>
      <c r="I166" s="107">
        <v>650</v>
      </c>
      <c r="J166" s="78">
        <v>1475</v>
      </c>
      <c r="K166" s="78">
        <v>2000</v>
      </c>
      <c r="L166" s="33"/>
    </row>
    <row r="167" spans="1:12" ht="14.45" customHeight="1" x14ac:dyDescent="0.25">
      <c r="B167" s="25" t="s">
        <v>2010</v>
      </c>
      <c r="C167" s="25" t="s">
        <v>2011</v>
      </c>
      <c r="D167" s="107">
        <v>0</v>
      </c>
      <c r="E167" s="107">
        <v>0</v>
      </c>
      <c r="F167" s="107">
        <v>0</v>
      </c>
      <c r="G167" s="107">
        <v>7716</v>
      </c>
      <c r="H167" s="107">
        <v>13000</v>
      </c>
      <c r="I167" s="107">
        <v>0</v>
      </c>
      <c r="J167" s="78">
        <v>0</v>
      </c>
      <c r="K167" s="78">
        <v>0</v>
      </c>
      <c r="L167" s="33"/>
    </row>
    <row r="168" spans="1:12" ht="14.45" customHeight="1" x14ac:dyDescent="0.25">
      <c r="B168" s="25" t="s">
        <v>2012</v>
      </c>
      <c r="C168" s="25" t="s">
        <v>2013</v>
      </c>
      <c r="D168" s="107">
        <v>0</v>
      </c>
      <c r="E168" s="107">
        <v>0</v>
      </c>
      <c r="F168" s="107">
        <v>0</v>
      </c>
      <c r="G168" s="107">
        <v>3642</v>
      </c>
      <c r="H168" s="107">
        <v>5000</v>
      </c>
      <c r="I168" s="107">
        <v>0</v>
      </c>
      <c r="J168" s="78">
        <v>1455</v>
      </c>
      <c r="K168" s="78">
        <v>5000</v>
      </c>
      <c r="L168" s="33"/>
    </row>
    <row r="169" spans="1:12" ht="14.45" customHeight="1" x14ac:dyDescent="0.25">
      <c r="B169" s="25" t="s">
        <v>2014</v>
      </c>
      <c r="C169" s="25" t="s">
        <v>2015</v>
      </c>
      <c r="D169" s="107">
        <v>0</v>
      </c>
      <c r="E169" s="107">
        <v>0</v>
      </c>
      <c r="F169" s="107">
        <v>0</v>
      </c>
      <c r="G169" s="107">
        <v>5598.36</v>
      </c>
      <c r="H169" s="107">
        <v>4500</v>
      </c>
      <c r="I169" s="107">
        <v>0</v>
      </c>
      <c r="J169" s="78">
        <v>0</v>
      </c>
      <c r="K169" s="78">
        <v>4500</v>
      </c>
      <c r="L169" s="33"/>
    </row>
    <row r="170" spans="1:12" ht="14.45" customHeight="1" x14ac:dyDescent="0.25">
      <c r="A170" s="361" t="s">
        <v>2097</v>
      </c>
      <c r="B170" s="361"/>
      <c r="C170" s="361"/>
      <c r="D170" s="108">
        <f t="shared" ref="D170:I170" si="30">SUM(D165:D169)</f>
        <v>0</v>
      </c>
      <c r="E170" s="108">
        <f t="shared" si="30"/>
        <v>0</v>
      </c>
      <c r="F170" s="108">
        <f t="shared" si="30"/>
        <v>0</v>
      </c>
      <c r="G170" s="108">
        <f t="shared" si="30"/>
        <v>16956.36</v>
      </c>
      <c r="H170" s="108">
        <f t="shared" si="30"/>
        <v>27500</v>
      </c>
      <c r="I170" s="108">
        <f t="shared" si="30"/>
        <v>1650</v>
      </c>
      <c r="J170" s="85">
        <f t="shared" ref="J170:K170" si="31">SUM(J165:J169)</f>
        <v>7430</v>
      </c>
      <c r="K170" s="85">
        <f t="shared" si="31"/>
        <v>16000</v>
      </c>
      <c r="L170" s="33"/>
    </row>
    <row r="171" spans="1:12" ht="14.45" customHeight="1" x14ac:dyDescent="0.25">
      <c r="A171" s="362" t="s">
        <v>2016</v>
      </c>
      <c r="B171" s="362"/>
      <c r="C171" s="362"/>
      <c r="D171" s="109">
        <f t="shared" ref="D171:I171" si="32">D163+D170</f>
        <v>0</v>
      </c>
      <c r="E171" s="109">
        <f t="shared" si="32"/>
        <v>0</v>
      </c>
      <c r="F171" s="109">
        <f t="shared" si="32"/>
        <v>0</v>
      </c>
      <c r="G171" s="109">
        <f t="shared" si="32"/>
        <v>17056.36</v>
      </c>
      <c r="H171" s="109">
        <f t="shared" si="32"/>
        <v>32500</v>
      </c>
      <c r="I171" s="109">
        <f t="shared" si="32"/>
        <v>4950</v>
      </c>
      <c r="J171" s="86">
        <f t="shared" ref="J171:K171" si="33">J163+J170</f>
        <v>11945</v>
      </c>
      <c r="K171" s="86">
        <f t="shared" si="33"/>
        <v>19000</v>
      </c>
      <c r="L171" s="33"/>
    </row>
    <row r="172" spans="1:12" ht="14.45" customHeight="1" x14ac:dyDescent="0.25">
      <c r="A172" s="362" t="s">
        <v>2098</v>
      </c>
      <c r="B172" s="362"/>
      <c r="C172" s="362"/>
      <c r="D172" s="86">
        <f t="shared" ref="D172:J172" si="34">D24+D56+D83+D86+D98+D104+D108+D121+D131+D134+D142+D158+D171</f>
        <v>35288002.220000006</v>
      </c>
      <c r="E172" s="86">
        <f t="shared" si="34"/>
        <v>37044894.159999996</v>
      </c>
      <c r="F172" s="86">
        <f t="shared" si="34"/>
        <v>39985503.850000009</v>
      </c>
      <c r="G172" s="86">
        <f t="shared" si="34"/>
        <v>42505479.56000001</v>
      </c>
      <c r="H172" s="86">
        <f t="shared" si="34"/>
        <v>43142700</v>
      </c>
      <c r="I172" s="86">
        <f t="shared" si="34"/>
        <v>33577537.959999993</v>
      </c>
      <c r="J172" s="86">
        <f t="shared" si="34"/>
        <v>44541309</v>
      </c>
      <c r="K172" s="86">
        <f>K24+K56+K83+K86+K98+K104+K108+K121+K131+K134+K142+K158+K171</f>
        <v>45423467</v>
      </c>
      <c r="L172" s="33"/>
    </row>
    <row r="173" spans="1:12" ht="14.45" customHeight="1" x14ac:dyDescent="0.25">
      <c r="A173" s="364" t="s">
        <v>2099</v>
      </c>
      <c r="B173" s="364"/>
      <c r="C173" s="364"/>
      <c r="D173" s="110">
        <f t="shared" ref="D173:I173" si="35">D172</f>
        <v>35288002.220000006</v>
      </c>
      <c r="E173" s="110">
        <f t="shared" si="35"/>
        <v>37044894.159999996</v>
      </c>
      <c r="F173" s="110">
        <f t="shared" si="35"/>
        <v>39985503.850000009</v>
      </c>
      <c r="G173" s="110">
        <f t="shared" si="35"/>
        <v>42505479.56000001</v>
      </c>
      <c r="H173" s="110">
        <f t="shared" si="35"/>
        <v>43142700</v>
      </c>
      <c r="I173" s="110">
        <f t="shared" si="35"/>
        <v>33577537.959999993</v>
      </c>
      <c r="J173" s="87">
        <f t="shared" ref="J173:K173" si="36">J172</f>
        <v>44541309</v>
      </c>
      <c r="K173" s="87">
        <f t="shared" si="36"/>
        <v>45423467</v>
      </c>
      <c r="L173" s="33"/>
    </row>
    <row r="174" spans="1:12" ht="14.45" customHeight="1" x14ac:dyDescent="0.25">
      <c r="A174" s="358" t="s">
        <v>258</v>
      </c>
      <c r="B174" s="358"/>
      <c r="C174" s="358"/>
      <c r="D174" s="115"/>
      <c r="E174" s="115"/>
      <c r="F174" s="115"/>
      <c r="G174" s="115"/>
      <c r="H174" s="115"/>
      <c r="I174" s="115"/>
      <c r="J174" s="115"/>
      <c r="K174" s="115"/>
    </row>
    <row r="175" spans="1:12" ht="14.45" customHeight="1" x14ac:dyDescent="0.25">
      <c r="A175" s="359" t="s">
        <v>259</v>
      </c>
      <c r="B175" s="359"/>
      <c r="C175" s="359"/>
      <c r="D175" s="116"/>
      <c r="E175" s="116"/>
      <c r="F175" s="116"/>
      <c r="G175" s="116"/>
      <c r="J175" s="116"/>
      <c r="K175" s="116"/>
    </row>
    <row r="176" spans="1:12" ht="14.45" customHeight="1" x14ac:dyDescent="0.25">
      <c r="A176" s="363" t="s">
        <v>260</v>
      </c>
      <c r="B176" s="363"/>
      <c r="C176" s="363"/>
      <c r="K176" s="33"/>
    </row>
    <row r="177" spans="1:12" ht="14.45" customHeight="1" x14ac:dyDescent="0.25">
      <c r="A177" s="360" t="s">
        <v>2020</v>
      </c>
      <c r="B177" s="360"/>
      <c r="C177" s="360"/>
      <c r="K177" s="33"/>
    </row>
    <row r="178" spans="1:12" ht="14.45" customHeight="1" x14ac:dyDescent="0.25">
      <c r="B178" s="25" t="s">
        <v>261</v>
      </c>
      <c r="C178" s="25" t="s">
        <v>262</v>
      </c>
      <c r="D178" s="107">
        <v>418.83</v>
      </c>
      <c r="E178" s="107">
        <v>655.88</v>
      </c>
      <c r="F178" s="107">
        <v>7087.03</v>
      </c>
      <c r="G178" s="107">
        <v>1205.8900000000001</v>
      </c>
      <c r="H178" s="107">
        <v>850</v>
      </c>
      <c r="I178" s="107">
        <v>436.58</v>
      </c>
      <c r="J178" s="248">
        <v>650</v>
      </c>
      <c r="K178" s="248">
        <v>850</v>
      </c>
      <c r="L178" s="33"/>
    </row>
    <row r="179" spans="1:12" ht="14.45" customHeight="1" x14ac:dyDescent="0.25">
      <c r="B179" s="25" t="s">
        <v>2176</v>
      </c>
      <c r="C179" s="25" t="s">
        <v>787</v>
      </c>
      <c r="D179" s="107">
        <v>0</v>
      </c>
      <c r="E179" s="107">
        <v>0</v>
      </c>
      <c r="F179" s="107">
        <v>0</v>
      </c>
      <c r="G179" s="107">
        <v>2071</v>
      </c>
      <c r="H179" s="107">
        <v>5000</v>
      </c>
      <c r="I179" s="107">
        <v>1316.08</v>
      </c>
      <c r="J179" s="248">
        <v>2500</v>
      </c>
      <c r="K179" s="248">
        <v>2500</v>
      </c>
      <c r="L179" s="33"/>
    </row>
    <row r="180" spans="1:12" ht="14.45" customHeight="1" x14ac:dyDescent="0.25">
      <c r="B180" s="25" t="s">
        <v>2471</v>
      </c>
      <c r="C180" s="25" t="s">
        <v>420</v>
      </c>
      <c r="D180" s="107">
        <v>0</v>
      </c>
      <c r="E180" s="107">
        <v>0</v>
      </c>
      <c r="F180" s="107">
        <v>0</v>
      </c>
      <c r="G180" s="107">
        <v>167.8</v>
      </c>
      <c r="H180" s="107">
        <v>0</v>
      </c>
      <c r="I180" s="107">
        <v>166.9</v>
      </c>
      <c r="J180" s="248">
        <v>170</v>
      </c>
      <c r="K180" s="248">
        <v>250</v>
      </c>
      <c r="L180" s="33"/>
    </row>
    <row r="181" spans="1:12" ht="14.45" customHeight="1" x14ac:dyDescent="0.25">
      <c r="B181" s="25" t="s">
        <v>263</v>
      </c>
      <c r="C181" s="25" t="s">
        <v>264</v>
      </c>
      <c r="D181" s="107">
        <v>0</v>
      </c>
      <c r="E181" s="107">
        <v>0</v>
      </c>
      <c r="F181" s="107">
        <v>299.14999999999998</v>
      </c>
      <c r="G181" s="107">
        <v>0</v>
      </c>
      <c r="H181" s="107">
        <v>0</v>
      </c>
      <c r="I181" s="107">
        <v>0</v>
      </c>
      <c r="J181" s="248"/>
      <c r="K181" s="248"/>
      <c r="L181" s="33"/>
    </row>
    <row r="182" spans="1:12" ht="14.45" customHeight="1" x14ac:dyDescent="0.25">
      <c r="A182" s="361" t="s">
        <v>2021</v>
      </c>
      <c r="B182" s="361"/>
      <c r="C182" s="361"/>
      <c r="D182" s="108">
        <f t="shared" ref="D182:I182" si="37">SUM(D178:D181)</f>
        <v>418.83</v>
      </c>
      <c r="E182" s="108">
        <f t="shared" si="37"/>
        <v>655.88</v>
      </c>
      <c r="F182" s="108">
        <f t="shared" si="37"/>
        <v>7386.1799999999994</v>
      </c>
      <c r="G182" s="108">
        <f t="shared" si="37"/>
        <v>3444.6900000000005</v>
      </c>
      <c r="H182" s="108">
        <f t="shared" si="37"/>
        <v>5850</v>
      </c>
      <c r="I182" s="108">
        <f t="shared" si="37"/>
        <v>1919.56</v>
      </c>
      <c r="J182" s="102">
        <f t="shared" ref="J182:K182" si="38">SUM(J178:J181)</f>
        <v>3320</v>
      </c>
      <c r="K182" s="102">
        <f t="shared" si="38"/>
        <v>3600</v>
      </c>
    </row>
    <row r="183" spans="1:12" ht="14.45" customHeight="1" x14ac:dyDescent="0.25">
      <c r="A183" s="360" t="s">
        <v>2028</v>
      </c>
      <c r="B183" s="360"/>
      <c r="C183" s="360"/>
      <c r="J183" s="248"/>
      <c r="K183" s="248"/>
      <c r="L183" s="33"/>
    </row>
    <row r="184" spans="1:12" ht="14.45" customHeight="1" x14ac:dyDescent="0.25">
      <c r="B184" s="25" t="s">
        <v>2177</v>
      </c>
      <c r="C184" s="25" t="s">
        <v>376</v>
      </c>
      <c r="D184" s="107">
        <v>0</v>
      </c>
      <c r="E184" s="107">
        <v>0</v>
      </c>
      <c r="F184" s="107">
        <v>269.97000000000003</v>
      </c>
      <c r="G184" s="107">
        <v>0</v>
      </c>
      <c r="H184" s="107">
        <v>0</v>
      </c>
      <c r="I184" s="107">
        <v>0</v>
      </c>
      <c r="J184" s="248"/>
      <c r="K184" s="248"/>
      <c r="L184" s="33"/>
    </row>
    <row r="185" spans="1:12" ht="14.45" customHeight="1" x14ac:dyDescent="0.25">
      <c r="A185" s="361" t="s">
        <v>2029</v>
      </c>
      <c r="B185" s="361"/>
      <c r="C185" s="361"/>
      <c r="D185" s="108">
        <f t="shared" ref="D185:I185" si="39">SUM(D184:D184)</f>
        <v>0</v>
      </c>
      <c r="E185" s="108">
        <f t="shared" si="39"/>
        <v>0</v>
      </c>
      <c r="F185" s="108">
        <f t="shared" si="39"/>
        <v>269.97000000000003</v>
      </c>
      <c r="G185" s="108">
        <f t="shared" si="39"/>
        <v>0</v>
      </c>
      <c r="H185" s="108">
        <f t="shared" si="39"/>
        <v>0</v>
      </c>
      <c r="I185" s="108">
        <f t="shared" si="39"/>
        <v>0</v>
      </c>
      <c r="J185" s="102">
        <f t="shared" ref="J185:K185" si="40">SUM(J184:J184)</f>
        <v>0</v>
      </c>
      <c r="K185" s="102">
        <f t="shared" si="40"/>
        <v>0</v>
      </c>
    </row>
    <row r="186" spans="1:12" ht="14.45" customHeight="1" x14ac:dyDescent="0.25">
      <c r="A186" s="360" t="s">
        <v>2022</v>
      </c>
      <c r="B186" s="360"/>
      <c r="C186" s="360"/>
      <c r="J186" s="248"/>
      <c r="K186" s="248"/>
      <c r="L186" s="33"/>
    </row>
    <row r="187" spans="1:12" ht="14.45" customHeight="1" x14ac:dyDescent="0.25">
      <c r="B187" s="25" t="s">
        <v>265</v>
      </c>
      <c r="C187" s="25" t="s">
        <v>266</v>
      </c>
      <c r="D187" s="107">
        <v>550</v>
      </c>
      <c r="E187" s="107">
        <v>113.97</v>
      </c>
      <c r="F187" s="107">
        <v>0</v>
      </c>
      <c r="G187" s="107">
        <v>0</v>
      </c>
      <c r="H187" s="107">
        <v>0</v>
      </c>
      <c r="I187" s="107">
        <v>0</v>
      </c>
      <c r="J187" s="248"/>
      <c r="K187" s="248"/>
      <c r="L187" s="33"/>
    </row>
    <row r="188" spans="1:12" ht="14.45" customHeight="1" x14ac:dyDescent="0.25">
      <c r="B188" s="25" t="s">
        <v>267</v>
      </c>
      <c r="C188" s="25" t="s">
        <v>268</v>
      </c>
      <c r="D188" s="107">
        <v>0</v>
      </c>
      <c r="E188" s="107">
        <v>75.03</v>
      </c>
      <c r="F188" s="107">
        <v>35.520000000000003</v>
      </c>
      <c r="G188" s="107">
        <v>0</v>
      </c>
      <c r="H188" s="107">
        <v>0</v>
      </c>
      <c r="I188" s="107">
        <v>0</v>
      </c>
      <c r="J188" s="248"/>
      <c r="K188" s="248"/>
      <c r="L188" s="33"/>
    </row>
    <row r="189" spans="1:12" ht="14.45" customHeight="1" x14ac:dyDescent="0.25">
      <c r="B189" s="25" t="s">
        <v>269</v>
      </c>
      <c r="C189" s="25" t="s">
        <v>270</v>
      </c>
      <c r="D189" s="107">
        <v>0</v>
      </c>
      <c r="E189" s="107">
        <v>25950</v>
      </c>
      <c r="F189" s="107">
        <v>400</v>
      </c>
      <c r="G189" s="107">
        <v>0</v>
      </c>
      <c r="H189" s="107">
        <v>30000</v>
      </c>
      <c r="I189" s="107">
        <v>5920.89</v>
      </c>
      <c r="J189" s="248">
        <v>6000</v>
      </c>
      <c r="K189" s="248">
        <v>30000</v>
      </c>
      <c r="L189" s="33"/>
    </row>
    <row r="190" spans="1:12" ht="14.45" customHeight="1" x14ac:dyDescent="0.25">
      <c r="B190" s="25" t="s">
        <v>271</v>
      </c>
      <c r="C190" s="25" t="s">
        <v>272</v>
      </c>
      <c r="D190" s="107">
        <v>70.56</v>
      </c>
      <c r="E190" s="107">
        <v>1667.38</v>
      </c>
      <c r="F190" s="107">
        <v>798.98</v>
      </c>
      <c r="G190" s="107">
        <v>876.73</v>
      </c>
      <c r="H190" s="107">
        <v>4390</v>
      </c>
      <c r="I190" s="107">
        <v>4750.34</v>
      </c>
      <c r="J190" s="248">
        <v>4750</v>
      </c>
      <c r="K190" s="248">
        <v>1990</v>
      </c>
      <c r="L190" s="33"/>
    </row>
    <row r="191" spans="1:12" ht="14.45" customHeight="1" x14ac:dyDescent="0.25">
      <c r="B191" s="25" t="s">
        <v>273</v>
      </c>
      <c r="C191" s="25" t="s">
        <v>274</v>
      </c>
      <c r="D191" s="107">
        <v>22152</v>
      </c>
      <c r="E191" s="107">
        <v>11077</v>
      </c>
      <c r="F191" s="107">
        <v>15960</v>
      </c>
      <c r="G191" s="107">
        <v>15958</v>
      </c>
      <c r="H191" s="107">
        <v>16650</v>
      </c>
      <c r="I191" s="107">
        <v>17742.599999999999</v>
      </c>
      <c r="J191" s="248">
        <v>17190</v>
      </c>
      <c r="K191" s="248">
        <v>16850</v>
      </c>
      <c r="L191" s="33"/>
    </row>
    <row r="192" spans="1:12" ht="14.45" customHeight="1" x14ac:dyDescent="0.25">
      <c r="B192" s="25" t="s">
        <v>275</v>
      </c>
      <c r="C192" s="25" t="s">
        <v>276</v>
      </c>
      <c r="D192" s="107">
        <v>440</v>
      </c>
      <c r="E192" s="107">
        <v>145</v>
      </c>
      <c r="F192" s="107">
        <v>1305</v>
      </c>
      <c r="G192" s="107">
        <v>1260</v>
      </c>
      <c r="H192" s="107">
        <v>1350</v>
      </c>
      <c r="I192" s="107">
        <v>490</v>
      </c>
      <c r="J192" s="248">
        <v>570</v>
      </c>
      <c r="K192" s="248">
        <v>1700</v>
      </c>
      <c r="L192" s="33"/>
    </row>
    <row r="193" spans="1:12" ht="14.45" customHeight="1" x14ac:dyDescent="0.25">
      <c r="B193" s="25" t="s">
        <v>2178</v>
      </c>
      <c r="C193" s="25" t="s">
        <v>486</v>
      </c>
      <c r="D193" s="107">
        <v>0</v>
      </c>
      <c r="E193" s="107">
        <v>0</v>
      </c>
      <c r="F193" s="107">
        <v>750</v>
      </c>
      <c r="G193" s="107">
        <v>0</v>
      </c>
      <c r="H193" s="107">
        <v>0</v>
      </c>
      <c r="I193" s="107">
        <v>0</v>
      </c>
      <c r="J193" s="248"/>
      <c r="K193" s="248"/>
      <c r="L193" s="33"/>
    </row>
    <row r="194" spans="1:12" ht="14.45" customHeight="1" x14ac:dyDescent="0.25">
      <c r="B194" s="25" t="s">
        <v>279</v>
      </c>
      <c r="C194" s="25" t="s">
        <v>280</v>
      </c>
      <c r="D194" s="107">
        <v>89275</v>
      </c>
      <c r="E194" s="107">
        <v>87090</v>
      </c>
      <c r="F194" s="107">
        <v>87311.21</v>
      </c>
      <c r="G194" s="107">
        <v>87370</v>
      </c>
      <c r="H194" s="107">
        <v>92700</v>
      </c>
      <c r="I194" s="107">
        <v>90245</v>
      </c>
      <c r="J194" s="248">
        <v>92700</v>
      </c>
      <c r="K194" s="248">
        <v>93500</v>
      </c>
      <c r="L194" s="33"/>
    </row>
    <row r="195" spans="1:12" ht="14.45" customHeight="1" x14ac:dyDescent="0.25">
      <c r="B195" s="25" t="s">
        <v>281</v>
      </c>
      <c r="C195" s="25" t="s">
        <v>282</v>
      </c>
      <c r="D195" s="107">
        <v>21675.02</v>
      </c>
      <c r="E195" s="107">
        <v>16593.71</v>
      </c>
      <c r="F195" s="107">
        <v>5764.1</v>
      </c>
      <c r="G195" s="107">
        <v>5884.96</v>
      </c>
      <c r="H195" s="107">
        <v>20500</v>
      </c>
      <c r="I195" s="107">
        <v>2600.6</v>
      </c>
      <c r="J195" s="248">
        <v>3100</v>
      </c>
      <c r="K195" s="248">
        <v>20500</v>
      </c>
      <c r="L195" s="33"/>
    </row>
    <row r="196" spans="1:12" ht="14.45" customHeight="1" x14ac:dyDescent="0.25">
      <c r="A196" s="361" t="s">
        <v>2023</v>
      </c>
      <c r="B196" s="361"/>
      <c r="C196" s="361"/>
      <c r="D196" s="108">
        <f t="shared" ref="D196:I196" si="41">SUM(D187:D195)</f>
        <v>134162.57999999999</v>
      </c>
      <c r="E196" s="108">
        <f t="shared" si="41"/>
        <v>142712.09</v>
      </c>
      <c r="F196" s="108">
        <f t="shared" si="41"/>
        <v>112324.81000000001</v>
      </c>
      <c r="G196" s="108">
        <f t="shared" si="41"/>
        <v>111349.69</v>
      </c>
      <c r="H196" s="108">
        <f t="shared" si="41"/>
        <v>165590</v>
      </c>
      <c r="I196" s="108">
        <f t="shared" si="41"/>
        <v>121749.43000000001</v>
      </c>
      <c r="J196" s="102">
        <f t="shared" ref="J196:K196" si="42">SUM(J187:J195)</f>
        <v>124310</v>
      </c>
      <c r="K196" s="102">
        <f t="shared" si="42"/>
        <v>164540</v>
      </c>
      <c r="L196" s="33"/>
    </row>
    <row r="197" spans="1:12" ht="14.45" customHeight="1" x14ac:dyDescent="0.25">
      <c r="A197" s="362" t="s">
        <v>283</v>
      </c>
      <c r="B197" s="362"/>
      <c r="C197" s="362"/>
      <c r="D197" s="109">
        <f t="shared" ref="D197:K197" si="43">D182+D185+D196</f>
        <v>134581.40999999997</v>
      </c>
      <c r="E197" s="109">
        <f t="shared" si="43"/>
        <v>143367.97</v>
      </c>
      <c r="F197" s="109">
        <f t="shared" si="43"/>
        <v>119980.96</v>
      </c>
      <c r="G197" s="109">
        <f t="shared" si="43"/>
        <v>114794.38</v>
      </c>
      <c r="H197" s="109">
        <f t="shared" si="43"/>
        <v>171440</v>
      </c>
      <c r="I197" s="109">
        <f t="shared" si="43"/>
        <v>123668.99</v>
      </c>
      <c r="J197" s="103">
        <f t="shared" si="43"/>
        <v>127630</v>
      </c>
      <c r="K197" s="103">
        <f t="shared" si="43"/>
        <v>168140</v>
      </c>
    </row>
    <row r="198" spans="1:12" ht="14.45" customHeight="1" x14ac:dyDescent="0.25">
      <c r="A198" s="363" t="s">
        <v>284</v>
      </c>
      <c r="B198" s="363"/>
      <c r="C198" s="363"/>
      <c r="J198" s="248"/>
      <c r="K198" s="248"/>
    </row>
    <row r="199" spans="1:12" ht="14.45" customHeight="1" x14ac:dyDescent="0.25">
      <c r="A199" s="360" t="s">
        <v>2024</v>
      </c>
      <c r="B199" s="360"/>
      <c r="C199" s="360"/>
      <c r="J199" s="248"/>
      <c r="K199" s="248"/>
      <c r="L199" s="33"/>
    </row>
    <row r="200" spans="1:12" ht="14.45" customHeight="1" x14ac:dyDescent="0.25">
      <c r="B200" s="25" t="s">
        <v>2179</v>
      </c>
      <c r="C200" s="25" t="s">
        <v>1883</v>
      </c>
      <c r="D200" s="107">
        <v>0</v>
      </c>
      <c r="E200" s="107">
        <v>0</v>
      </c>
      <c r="F200" s="107">
        <v>4029.08</v>
      </c>
      <c r="G200" s="107">
        <v>1700.44</v>
      </c>
      <c r="H200" s="107">
        <v>0</v>
      </c>
      <c r="I200" s="107">
        <v>0</v>
      </c>
      <c r="J200" s="248"/>
      <c r="K200" s="248"/>
      <c r="L200" s="33"/>
    </row>
    <row r="201" spans="1:12" ht="14.45" customHeight="1" x14ac:dyDescent="0.25">
      <c r="B201" s="25" t="s">
        <v>285</v>
      </c>
      <c r="C201" s="25" t="s">
        <v>286</v>
      </c>
      <c r="D201" s="107">
        <v>542187.11</v>
      </c>
      <c r="E201" s="107">
        <v>626307.01</v>
      </c>
      <c r="F201" s="107">
        <v>653167.25</v>
      </c>
      <c r="G201" s="107">
        <v>681306.52</v>
      </c>
      <c r="H201" s="107">
        <v>702650</v>
      </c>
      <c r="I201" s="107">
        <v>465121.6</v>
      </c>
      <c r="J201" s="248">
        <v>709098</v>
      </c>
      <c r="K201" s="248">
        <v>747451</v>
      </c>
      <c r="L201" s="33"/>
    </row>
    <row r="202" spans="1:12" ht="14.45" customHeight="1" x14ac:dyDescent="0.25">
      <c r="B202" s="25" t="s">
        <v>287</v>
      </c>
      <c r="C202" s="25" t="s">
        <v>288</v>
      </c>
      <c r="D202" s="107">
        <v>18049.509999999998</v>
      </c>
      <c r="E202" s="107">
        <v>19140.66</v>
      </c>
      <c r="F202" s="107">
        <v>18428.64</v>
      </c>
      <c r="G202" s="107">
        <v>13072.53</v>
      </c>
      <c r="H202" s="107">
        <v>9600</v>
      </c>
      <c r="I202" s="107">
        <v>11292.32</v>
      </c>
      <c r="J202" s="248">
        <v>16192</v>
      </c>
      <c r="K202" s="248">
        <v>16800</v>
      </c>
      <c r="L202" s="33"/>
    </row>
    <row r="203" spans="1:12" ht="14.45" customHeight="1" x14ac:dyDescent="0.25">
      <c r="B203" s="25" t="s">
        <v>291</v>
      </c>
      <c r="C203" s="25" t="s">
        <v>292</v>
      </c>
      <c r="D203" s="107">
        <v>1804.93</v>
      </c>
      <c r="E203" s="107">
        <v>1809.87</v>
      </c>
      <c r="F203" s="107">
        <v>710.45</v>
      </c>
      <c r="G203" s="107">
        <v>0</v>
      </c>
      <c r="H203" s="107">
        <v>0</v>
      </c>
      <c r="I203" s="107">
        <v>0</v>
      </c>
      <c r="J203" s="248"/>
      <c r="K203" s="248"/>
      <c r="L203" s="33"/>
    </row>
    <row r="204" spans="1:12" ht="14.45" customHeight="1" x14ac:dyDescent="0.25">
      <c r="B204" s="25" t="s">
        <v>293</v>
      </c>
      <c r="C204" s="25" t="s">
        <v>294</v>
      </c>
      <c r="D204" s="107">
        <v>842.63</v>
      </c>
      <c r="E204" s="107">
        <v>909.22</v>
      </c>
      <c r="F204" s="107">
        <v>2280.9</v>
      </c>
      <c r="G204" s="107">
        <v>2898.57</v>
      </c>
      <c r="H204" s="107">
        <v>3240</v>
      </c>
      <c r="I204" s="107">
        <v>2240</v>
      </c>
      <c r="J204" s="248">
        <v>3220</v>
      </c>
      <c r="K204" s="248">
        <v>3360</v>
      </c>
      <c r="L204" s="33"/>
    </row>
    <row r="205" spans="1:12" ht="14.45" customHeight="1" x14ac:dyDescent="0.25">
      <c r="B205" s="25" t="s">
        <v>297</v>
      </c>
      <c r="C205" s="25" t="s">
        <v>298</v>
      </c>
      <c r="D205" s="107">
        <v>2440</v>
      </c>
      <c r="E205" s="107">
        <v>2535</v>
      </c>
      <c r="F205" s="107">
        <v>1465</v>
      </c>
      <c r="G205" s="107">
        <v>1351.67</v>
      </c>
      <c r="H205" s="107">
        <v>530</v>
      </c>
      <c r="I205" s="107">
        <v>0</v>
      </c>
      <c r="J205" s="248">
        <v>0</v>
      </c>
      <c r="K205" s="248">
        <v>840</v>
      </c>
      <c r="L205" s="33"/>
    </row>
    <row r="206" spans="1:12" ht="14.45" customHeight="1" x14ac:dyDescent="0.25">
      <c r="B206" s="25" t="s">
        <v>299</v>
      </c>
      <c r="C206" s="25" t="s">
        <v>300</v>
      </c>
      <c r="D206" s="107">
        <v>343.21</v>
      </c>
      <c r="E206" s="107">
        <v>103.94</v>
      </c>
      <c r="F206" s="107">
        <v>503.29</v>
      </c>
      <c r="G206" s="107">
        <v>33.5</v>
      </c>
      <c r="H206" s="107">
        <v>500</v>
      </c>
      <c r="I206" s="107">
        <v>0</v>
      </c>
      <c r="J206" s="248">
        <v>0</v>
      </c>
      <c r="K206" s="248">
        <v>500</v>
      </c>
      <c r="L206" s="33"/>
    </row>
    <row r="207" spans="1:12" ht="20.100000000000001" customHeight="1" x14ac:dyDescent="0.25">
      <c r="B207" s="25" t="s">
        <v>2180</v>
      </c>
      <c r="C207" s="25" t="s">
        <v>1772</v>
      </c>
      <c r="D207" s="107">
        <v>0</v>
      </c>
      <c r="E207" s="107">
        <v>0</v>
      </c>
      <c r="F207" s="107">
        <v>1434.57</v>
      </c>
      <c r="G207" s="107">
        <v>0</v>
      </c>
      <c r="H207" s="107">
        <v>0</v>
      </c>
      <c r="I207" s="107">
        <v>0</v>
      </c>
      <c r="J207" s="248"/>
      <c r="K207" s="248"/>
      <c r="L207" s="33"/>
    </row>
    <row r="208" spans="1:12" ht="20.100000000000001" customHeight="1" x14ac:dyDescent="0.25">
      <c r="B208" s="25" t="s">
        <v>301</v>
      </c>
      <c r="C208" s="25" t="s">
        <v>302</v>
      </c>
      <c r="D208" s="107">
        <v>619.72</v>
      </c>
      <c r="E208" s="107">
        <v>661.82</v>
      </c>
      <c r="F208" s="107">
        <v>618.42999999999995</v>
      </c>
      <c r="G208" s="107">
        <v>1903.04</v>
      </c>
      <c r="H208" s="107">
        <v>700</v>
      </c>
      <c r="I208" s="107">
        <v>1812.17</v>
      </c>
      <c r="J208" s="248">
        <v>1965</v>
      </c>
      <c r="K208" s="248">
        <v>2150</v>
      </c>
      <c r="L208" s="33"/>
    </row>
    <row r="209" spans="1:12" ht="20.100000000000001" customHeight="1" x14ac:dyDescent="0.25">
      <c r="B209" s="25" t="s">
        <v>303</v>
      </c>
      <c r="C209" s="25" t="s">
        <v>304</v>
      </c>
      <c r="D209" s="107">
        <v>2192.1</v>
      </c>
      <c r="E209" s="107">
        <v>2674.18</v>
      </c>
      <c r="F209" s="107">
        <v>3293.27</v>
      </c>
      <c r="G209" s="107">
        <v>2580.84</v>
      </c>
      <c r="H209" s="107">
        <v>2310</v>
      </c>
      <c r="I209" s="107">
        <v>1915.9</v>
      </c>
      <c r="J209" s="248">
        <v>2705</v>
      </c>
      <c r="K209" s="248">
        <v>2835</v>
      </c>
      <c r="L209" s="33"/>
    </row>
    <row r="210" spans="1:12" ht="20.100000000000001" customHeight="1" x14ac:dyDescent="0.25">
      <c r="B210" s="25" t="s">
        <v>305</v>
      </c>
      <c r="C210" s="25" t="s">
        <v>306</v>
      </c>
      <c r="D210" s="107">
        <v>56548.73</v>
      </c>
      <c r="E210" s="107">
        <v>59417.73</v>
      </c>
      <c r="F210" s="107">
        <v>47792.79</v>
      </c>
      <c r="G210" s="107">
        <v>39604.26</v>
      </c>
      <c r="H210" s="107">
        <v>39620</v>
      </c>
      <c r="I210" s="107">
        <v>26871.62</v>
      </c>
      <c r="J210" s="248">
        <v>39302</v>
      </c>
      <c r="K210" s="248">
        <v>44351</v>
      </c>
      <c r="L210" s="33"/>
    </row>
    <row r="211" spans="1:12" ht="20.100000000000001" customHeight="1" x14ac:dyDescent="0.25">
      <c r="B211" s="25" t="s">
        <v>2025</v>
      </c>
      <c r="C211" s="25" t="s">
        <v>1865</v>
      </c>
      <c r="D211" s="107">
        <v>2500</v>
      </c>
      <c r="E211" s="107">
        <v>1269.6400000000001</v>
      </c>
      <c r="F211" s="107">
        <v>6562.5</v>
      </c>
      <c r="G211" s="107">
        <v>2055.86</v>
      </c>
      <c r="H211" s="107">
        <v>2000</v>
      </c>
      <c r="I211" s="107">
        <v>2000</v>
      </c>
      <c r="J211" s="248">
        <v>2000</v>
      </c>
      <c r="K211" s="248">
        <v>2000</v>
      </c>
      <c r="L211" s="33"/>
    </row>
    <row r="212" spans="1:12" ht="14.45" customHeight="1" x14ac:dyDescent="0.25">
      <c r="B212" s="25" t="s">
        <v>307</v>
      </c>
      <c r="C212" s="25" t="s">
        <v>308</v>
      </c>
      <c r="D212" s="107">
        <v>1372.07</v>
      </c>
      <c r="E212" s="107">
        <v>1377.46</v>
      </c>
      <c r="F212" s="107">
        <v>1183.73</v>
      </c>
      <c r="G212" s="107">
        <v>677.46</v>
      </c>
      <c r="H212" s="107">
        <v>720</v>
      </c>
      <c r="I212" s="107">
        <v>500</v>
      </c>
      <c r="J212" s="248">
        <v>720</v>
      </c>
      <c r="K212" s="248">
        <v>0</v>
      </c>
      <c r="L212" s="33"/>
    </row>
    <row r="213" spans="1:12" ht="14.45" customHeight="1" x14ac:dyDescent="0.25">
      <c r="B213" s="25" t="s">
        <v>309</v>
      </c>
      <c r="C213" s="25" t="s">
        <v>1897</v>
      </c>
      <c r="D213" s="107">
        <v>0</v>
      </c>
      <c r="E213" s="107">
        <v>-3231.66</v>
      </c>
      <c r="F213" s="107">
        <v>0</v>
      </c>
      <c r="G213" s="107">
        <v>0</v>
      </c>
      <c r="H213" s="107">
        <v>0</v>
      </c>
      <c r="I213" s="107">
        <v>0</v>
      </c>
      <c r="J213" s="248"/>
      <c r="K213" s="248"/>
      <c r="L213" s="33"/>
    </row>
    <row r="214" spans="1:12" ht="14.45" customHeight="1" x14ac:dyDescent="0.25">
      <c r="B214" s="25" t="s">
        <v>310</v>
      </c>
      <c r="C214" s="25" t="s">
        <v>1899</v>
      </c>
      <c r="D214" s="107">
        <v>49944.78</v>
      </c>
      <c r="E214" s="107">
        <v>62735.34</v>
      </c>
      <c r="F214" s="107">
        <v>117235.27</v>
      </c>
      <c r="G214" s="107">
        <v>117006.27</v>
      </c>
      <c r="H214" s="107">
        <v>120720</v>
      </c>
      <c r="I214" s="107">
        <v>91115.57</v>
      </c>
      <c r="J214" s="248">
        <v>131618</v>
      </c>
      <c r="K214" s="248">
        <v>127538</v>
      </c>
      <c r="L214" s="33"/>
    </row>
    <row r="215" spans="1:12" ht="14.45" customHeight="1" x14ac:dyDescent="0.25">
      <c r="B215" s="25" t="s">
        <v>311</v>
      </c>
      <c r="C215" s="25" t="s">
        <v>312</v>
      </c>
      <c r="D215" s="107">
        <v>35</v>
      </c>
      <c r="E215" s="107">
        <v>48</v>
      </c>
      <c r="F215" s="107">
        <v>48</v>
      </c>
      <c r="G215" s="107">
        <v>48</v>
      </c>
      <c r="H215" s="107">
        <v>0</v>
      </c>
      <c r="I215" s="107">
        <v>0</v>
      </c>
      <c r="J215" s="248"/>
      <c r="K215" s="248"/>
      <c r="L215" s="33"/>
    </row>
    <row r="216" spans="1:12" ht="14.45" customHeight="1" x14ac:dyDescent="0.25">
      <c r="B216" s="25" t="s">
        <v>313</v>
      </c>
      <c r="C216" s="25" t="s">
        <v>314</v>
      </c>
      <c r="D216" s="107">
        <v>934.89</v>
      </c>
      <c r="E216" s="107">
        <v>819.19</v>
      </c>
      <c r="F216" s="107">
        <v>748.34</v>
      </c>
      <c r="G216" s="107">
        <v>482.87</v>
      </c>
      <c r="H216" s="107">
        <v>730</v>
      </c>
      <c r="I216" s="107">
        <v>479.11</v>
      </c>
      <c r="J216" s="248">
        <v>787</v>
      </c>
      <c r="K216" s="248">
        <v>812</v>
      </c>
      <c r="L216" s="33"/>
    </row>
    <row r="217" spans="1:12" ht="14.45" customHeight="1" x14ac:dyDescent="0.25">
      <c r="B217" s="25" t="s">
        <v>315</v>
      </c>
      <c r="C217" s="25" t="s">
        <v>316</v>
      </c>
      <c r="D217" s="107">
        <v>54</v>
      </c>
      <c r="E217" s="107">
        <v>1008</v>
      </c>
      <c r="F217" s="107">
        <v>1008</v>
      </c>
      <c r="G217" s="107">
        <v>307.14</v>
      </c>
      <c r="H217" s="107">
        <v>580</v>
      </c>
      <c r="I217" s="107">
        <v>36</v>
      </c>
      <c r="J217" s="248">
        <v>36</v>
      </c>
      <c r="K217" s="248">
        <v>576</v>
      </c>
      <c r="L217" s="33"/>
    </row>
    <row r="218" spans="1:12" ht="14.45" customHeight="1" x14ac:dyDescent="0.25">
      <c r="B218" s="25" t="s">
        <v>317</v>
      </c>
      <c r="C218" s="25" t="s">
        <v>2026</v>
      </c>
      <c r="D218" s="107">
        <v>7712.91</v>
      </c>
      <c r="E218" s="107">
        <v>9409.34</v>
      </c>
      <c r="F218" s="107">
        <v>10029.450000000001</v>
      </c>
      <c r="G218" s="107">
        <v>10006.9</v>
      </c>
      <c r="H218" s="107">
        <v>10380</v>
      </c>
      <c r="I218" s="107">
        <v>6828.8</v>
      </c>
      <c r="J218" s="248">
        <v>10953</v>
      </c>
      <c r="K218" s="248">
        <v>11150</v>
      </c>
      <c r="L218" s="33"/>
    </row>
    <row r="219" spans="1:12" ht="14.45" customHeight="1" x14ac:dyDescent="0.25">
      <c r="B219" s="25" t="s">
        <v>320</v>
      </c>
      <c r="C219" s="25" t="s">
        <v>321</v>
      </c>
      <c r="D219" s="107">
        <v>654</v>
      </c>
      <c r="E219" s="107">
        <v>660.1</v>
      </c>
      <c r="F219" s="107">
        <v>3818.89</v>
      </c>
      <c r="G219" s="107">
        <v>3635.3</v>
      </c>
      <c r="H219" s="107">
        <v>4290</v>
      </c>
      <c r="I219" s="107">
        <v>583.76</v>
      </c>
      <c r="J219" s="248">
        <v>821</v>
      </c>
      <c r="K219" s="248">
        <v>1238</v>
      </c>
      <c r="L219" s="33"/>
    </row>
    <row r="220" spans="1:12" ht="14.45" customHeight="1" x14ac:dyDescent="0.25">
      <c r="B220" s="25" t="s">
        <v>322</v>
      </c>
      <c r="C220" s="25" t="s">
        <v>323</v>
      </c>
      <c r="D220" s="107">
        <v>18.95</v>
      </c>
      <c r="E220" s="107">
        <v>0</v>
      </c>
      <c r="F220" s="107">
        <v>18.95</v>
      </c>
      <c r="G220" s="107">
        <v>18.95</v>
      </c>
      <c r="H220" s="107">
        <v>0</v>
      </c>
      <c r="I220" s="107">
        <v>0</v>
      </c>
      <c r="J220" s="248"/>
      <c r="K220" s="248"/>
      <c r="L220" s="33"/>
    </row>
    <row r="221" spans="1:12" ht="14.45" customHeight="1" x14ac:dyDescent="0.25">
      <c r="B221" s="25" t="s">
        <v>324</v>
      </c>
      <c r="C221" s="25" t="s">
        <v>325</v>
      </c>
      <c r="D221" s="107">
        <v>2000</v>
      </c>
      <c r="E221" s="107">
        <v>2000</v>
      </c>
      <c r="F221" s="107">
        <v>3000</v>
      </c>
      <c r="G221" s="107">
        <v>1500</v>
      </c>
      <c r="H221" s="107">
        <v>0</v>
      </c>
      <c r="I221" s="107">
        <v>0</v>
      </c>
      <c r="J221" s="248"/>
      <c r="K221" s="248"/>
      <c r="L221" s="33"/>
    </row>
    <row r="222" spans="1:12" ht="14.45" customHeight="1" x14ac:dyDescent="0.25">
      <c r="B222" s="25" t="s">
        <v>326</v>
      </c>
      <c r="C222" s="25" t="s">
        <v>327</v>
      </c>
      <c r="D222" s="107">
        <v>9122</v>
      </c>
      <c r="E222" s="107">
        <v>8476.86</v>
      </c>
      <c r="F222" s="107">
        <v>3880.55</v>
      </c>
      <c r="G222" s="107">
        <v>4833.12</v>
      </c>
      <c r="H222" s="107">
        <v>4850</v>
      </c>
      <c r="I222" s="107">
        <v>3859.29</v>
      </c>
      <c r="J222" s="248">
        <v>5146</v>
      </c>
      <c r="K222" s="248">
        <v>5150</v>
      </c>
      <c r="L222" s="33"/>
    </row>
    <row r="223" spans="1:12" ht="14.45" customHeight="1" x14ac:dyDescent="0.25">
      <c r="A223" s="361" t="s">
        <v>2027</v>
      </c>
      <c r="B223" s="361"/>
      <c r="C223" s="361"/>
      <c r="D223" s="108">
        <f t="shared" ref="D223:I223" si="44">SUM(D200:D222)</f>
        <v>699376.53999999992</v>
      </c>
      <c r="E223" s="108">
        <f t="shared" si="44"/>
        <v>798131.69999999972</v>
      </c>
      <c r="F223" s="108">
        <f t="shared" si="44"/>
        <v>881257.35</v>
      </c>
      <c r="G223" s="108">
        <f t="shared" si="44"/>
        <v>885023.24</v>
      </c>
      <c r="H223" s="108">
        <f t="shared" si="44"/>
        <v>903420</v>
      </c>
      <c r="I223" s="108">
        <f t="shared" si="44"/>
        <v>614656.14</v>
      </c>
      <c r="J223" s="102">
        <f t="shared" ref="J223:K223" si="45">SUM(J200:J222)</f>
        <v>924563</v>
      </c>
      <c r="K223" s="102">
        <f t="shared" si="45"/>
        <v>966751</v>
      </c>
    </row>
    <row r="224" spans="1:12" ht="14.45" customHeight="1" x14ac:dyDescent="0.25">
      <c r="A224" s="360" t="s">
        <v>2020</v>
      </c>
      <c r="B224" s="360"/>
      <c r="C224" s="360"/>
      <c r="J224" s="248"/>
      <c r="K224" s="248"/>
      <c r="L224" s="33"/>
    </row>
    <row r="225" spans="1:12" ht="14.45" customHeight="1" x14ac:dyDescent="0.25">
      <c r="B225" s="25" t="s">
        <v>328</v>
      </c>
      <c r="C225" s="25" t="s">
        <v>262</v>
      </c>
      <c r="D225" s="107">
        <v>2574.25</v>
      </c>
      <c r="E225" s="107">
        <v>1715.57</v>
      </c>
      <c r="F225" s="107">
        <v>3355.95</v>
      </c>
      <c r="G225" s="107">
        <v>6470.32</v>
      </c>
      <c r="H225" s="107">
        <v>4400</v>
      </c>
      <c r="I225" s="107">
        <v>1609.07</v>
      </c>
      <c r="J225" s="248">
        <v>2499</v>
      </c>
      <c r="K225" s="248">
        <v>4000</v>
      </c>
      <c r="L225" s="33"/>
    </row>
    <row r="226" spans="1:12" ht="14.45" customHeight="1" x14ac:dyDescent="0.25">
      <c r="B226" s="25" t="s">
        <v>2181</v>
      </c>
      <c r="C226" s="25" t="s">
        <v>787</v>
      </c>
      <c r="D226" s="107">
        <v>0</v>
      </c>
      <c r="E226" s="107">
        <v>0</v>
      </c>
      <c r="F226" s="107">
        <v>0</v>
      </c>
      <c r="G226" s="107">
        <v>816.22</v>
      </c>
      <c r="H226" s="107">
        <v>0</v>
      </c>
      <c r="I226" s="107">
        <v>1810.02</v>
      </c>
      <c r="J226" s="248">
        <v>2210</v>
      </c>
      <c r="K226" s="248">
        <v>2100</v>
      </c>
      <c r="L226" s="33"/>
    </row>
    <row r="227" spans="1:12" ht="14.45" customHeight="1" x14ac:dyDescent="0.25">
      <c r="B227" s="25" t="s">
        <v>2182</v>
      </c>
      <c r="C227" s="25" t="s">
        <v>420</v>
      </c>
      <c r="D227" s="107">
        <v>0</v>
      </c>
      <c r="E227" s="107">
        <v>0</v>
      </c>
      <c r="F227" s="107">
        <v>317.83999999999997</v>
      </c>
      <c r="G227" s="107">
        <v>309.45999999999998</v>
      </c>
      <c r="H227" s="107">
        <v>500</v>
      </c>
      <c r="I227" s="107">
        <v>597.57000000000005</v>
      </c>
      <c r="J227" s="248">
        <v>598</v>
      </c>
      <c r="K227" s="248">
        <v>810</v>
      </c>
      <c r="L227" s="33"/>
    </row>
    <row r="228" spans="1:12" ht="14.45" customHeight="1" x14ac:dyDescent="0.25">
      <c r="B228" s="25" t="s">
        <v>1767</v>
      </c>
      <c r="C228" s="25" t="s">
        <v>422</v>
      </c>
      <c r="D228" s="107">
        <v>0</v>
      </c>
      <c r="E228" s="107">
        <v>0</v>
      </c>
      <c r="F228" s="107">
        <v>0</v>
      </c>
      <c r="G228" s="107">
        <v>0</v>
      </c>
      <c r="H228" s="107">
        <v>0</v>
      </c>
      <c r="I228" s="107">
        <v>35.86</v>
      </c>
      <c r="J228" s="248">
        <v>36</v>
      </c>
      <c r="K228" s="248">
        <v>0</v>
      </c>
      <c r="L228" s="33"/>
    </row>
    <row r="229" spans="1:12" ht="14.45" customHeight="1" x14ac:dyDescent="0.25">
      <c r="B229" s="25" t="s">
        <v>329</v>
      </c>
      <c r="C229" s="25" t="s">
        <v>330</v>
      </c>
      <c r="D229" s="107">
        <v>2158.38</v>
      </c>
      <c r="E229" s="107">
        <v>3168.72</v>
      </c>
      <c r="F229" s="107">
        <v>12535.25</v>
      </c>
      <c r="G229" s="107">
        <v>149.29</v>
      </c>
      <c r="H229" s="107">
        <v>3000</v>
      </c>
      <c r="I229" s="107">
        <v>0</v>
      </c>
      <c r="J229" s="248">
        <v>250</v>
      </c>
      <c r="K229" s="248">
        <v>1550</v>
      </c>
      <c r="L229" s="33"/>
    </row>
    <row r="230" spans="1:12" ht="14.45" customHeight="1" x14ac:dyDescent="0.25">
      <c r="B230" s="25" t="s">
        <v>2472</v>
      </c>
      <c r="C230" s="25" t="s">
        <v>425</v>
      </c>
      <c r="D230" s="107">
        <v>0</v>
      </c>
      <c r="E230" s="107">
        <v>0</v>
      </c>
      <c r="F230" s="107">
        <v>0</v>
      </c>
      <c r="G230" s="107">
        <v>0</v>
      </c>
      <c r="H230" s="107">
        <v>0</v>
      </c>
      <c r="I230" s="107">
        <v>157.09</v>
      </c>
      <c r="J230" s="248">
        <v>157</v>
      </c>
      <c r="K230" s="248">
        <v>3000</v>
      </c>
      <c r="L230" s="33"/>
    </row>
    <row r="231" spans="1:12" ht="14.45" customHeight="1" x14ac:dyDescent="0.25">
      <c r="B231" s="25" t="s">
        <v>331</v>
      </c>
      <c r="C231" s="25" t="s">
        <v>332</v>
      </c>
      <c r="D231" s="107">
        <v>1339.22</v>
      </c>
      <c r="E231" s="107">
        <v>620.72</v>
      </c>
      <c r="F231" s="107">
        <v>0</v>
      </c>
      <c r="G231" s="107">
        <v>1944.72</v>
      </c>
      <c r="H231" s="107">
        <v>2000</v>
      </c>
      <c r="I231" s="107">
        <v>0</v>
      </c>
      <c r="J231" s="248">
        <v>500</v>
      </c>
      <c r="K231" s="248">
        <v>0</v>
      </c>
    </row>
    <row r="232" spans="1:12" ht="14.45" customHeight="1" x14ac:dyDescent="0.25">
      <c r="B232" s="25" t="s">
        <v>333</v>
      </c>
      <c r="C232" s="25" t="s">
        <v>334</v>
      </c>
      <c r="D232" s="107">
        <v>884</v>
      </c>
      <c r="E232" s="107">
        <v>575</v>
      </c>
      <c r="F232" s="107">
        <v>575</v>
      </c>
      <c r="G232" s="107">
        <v>0</v>
      </c>
      <c r="H232" s="107">
        <v>0</v>
      </c>
      <c r="I232" s="107">
        <v>0</v>
      </c>
      <c r="J232" s="248"/>
      <c r="K232" s="248"/>
      <c r="L232" s="33"/>
    </row>
    <row r="233" spans="1:12" ht="14.45" customHeight="1" x14ac:dyDescent="0.25">
      <c r="A233" s="361" t="s">
        <v>2021</v>
      </c>
      <c r="B233" s="361"/>
      <c r="C233" s="361"/>
      <c r="D233" s="108">
        <f t="shared" ref="D233:I233" si="46">SUM(D225:D232)</f>
        <v>6955.85</v>
      </c>
      <c r="E233" s="108">
        <f t="shared" si="46"/>
        <v>6080.01</v>
      </c>
      <c r="F233" s="108">
        <f t="shared" si="46"/>
        <v>16784.04</v>
      </c>
      <c r="G233" s="108">
        <f t="shared" si="46"/>
        <v>9690.01</v>
      </c>
      <c r="H233" s="108">
        <f t="shared" si="46"/>
        <v>9900</v>
      </c>
      <c r="I233" s="108">
        <f t="shared" si="46"/>
        <v>4209.6100000000006</v>
      </c>
      <c r="J233" s="102">
        <f t="shared" ref="J233:K233" si="47">SUM(J225:J232)</f>
        <v>6250</v>
      </c>
      <c r="K233" s="102">
        <f t="shared" si="47"/>
        <v>11460</v>
      </c>
      <c r="L233" s="33"/>
    </row>
    <row r="234" spans="1:12" ht="14.45" customHeight="1" x14ac:dyDescent="0.25">
      <c r="A234" s="360" t="s">
        <v>2028</v>
      </c>
      <c r="B234" s="360"/>
      <c r="C234" s="360"/>
      <c r="J234" s="248"/>
      <c r="K234" s="248"/>
      <c r="L234" s="33"/>
    </row>
    <row r="235" spans="1:12" ht="14.45" customHeight="1" x14ac:dyDescent="0.25">
      <c r="B235" s="25" t="s">
        <v>337</v>
      </c>
      <c r="C235" s="25" t="s">
        <v>338</v>
      </c>
      <c r="D235" s="107">
        <v>0</v>
      </c>
      <c r="E235" s="107">
        <v>0</v>
      </c>
      <c r="F235" s="107">
        <v>0</v>
      </c>
      <c r="G235" s="107">
        <v>0</v>
      </c>
      <c r="H235" s="107">
        <v>0</v>
      </c>
      <c r="I235" s="107">
        <v>25.5</v>
      </c>
      <c r="J235" s="248">
        <v>26</v>
      </c>
      <c r="K235" s="248">
        <v>550</v>
      </c>
      <c r="L235" s="33"/>
    </row>
    <row r="236" spans="1:12" ht="14.45" customHeight="1" x14ac:dyDescent="0.25">
      <c r="A236" s="361" t="s">
        <v>2029</v>
      </c>
      <c r="B236" s="361"/>
      <c r="C236" s="361"/>
      <c r="D236" s="108">
        <f t="shared" ref="D236:I236" si="48">SUM(D235:D235)</f>
        <v>0</v>
      </c>
      <c r="E236" s="108">
        <f t="shared" si="48"/>
        <v>0</v>
      </c>
      <c r="F236" s="108">
        <f t="shared" si="48"/>
        <v>0</v>
      </c>
      <c r="G236" s="108">
        <f t="shared" si="48"/>
        <v>0</v>
      </c>
      <c r="H236" s="108">
        <f t="shared" si="48"/>
        <v>0</v>
      </c>
      <c r="I236" s="108">
        <f t="shared" si="48"/>
        <v>25.5</v>
      </c>
      <c r="J236" s="102">
        <f t="shared" ref="J236:K236" si="49">SUM(J235:J235)</f>
        <v>26</v>
      </c>
      <c r="K236" s="102">
        <f t="shared" si="49"/>
        <v>550</v>
      </c>
      <c r="L236" s="33"/>
    </row>
    <row r="237" spans="1:12" ht="14.45" customHeight="1" x14ac:dyDescent="0.25">
      <c r="A237" s="360" t="s">
        <v>2022</v>
      </c>
      <c r="B237" s="360"/>
      <c r="C237" s="360"/>
      <c r="J237" s="248"/>
      <c r="K237" s="248"/>
      <c r="L237" s="33"/>
    </row>
    <row r="238" spans="1:12" ht="14.45" customHeight="1" x14ac:dyDescent="0.25">
      <c r="B238" s="25" t="s">
        <v>339</v>
      </c>
      <c r="C238" s="25" t="s">
        <v>266</v>
      </c>
      <c r="D238" s="107">
        <v>132.11000000000001</v>
      </c>
      <c r="E238" s="107">
        <v>0</v>
      </c>
      <c r="F238" s="107">
        <v>0</v>
      </c>
      <c r="G238" s="107">
        <v>0</v>
      </c>
      <c r="H238" s="107">
        <v>0</v>
      </c>
      <c r="I238" s="107">
        <v>0</v>
      </c>
      <c r="J238" s="248"/>
      <c r="K238" s="248"/>
      <c r="L238" s="33"/>
    </row>
    <row r="239" spans="1:12" ht="14.45" customHeight="1" x14ac:dyDescent="0.25">
      <c r="B239" s="25" t="s">
        <v>340</v>
      </c>
      <c r="C239" s="25" t="s">
        <v>268</v>
      </c>
      <c r="D239" s="107">
        <v>1381.28</v>
      </c>
      <c r="E239" s="107">
        <v>863.27</v>
      </c>
      <c r="F239" s="107">
        <v>1457.43</v>
      </c>
      <c r="G239" s="107">
        <v>620</v>
      </c>
      <c r="H239" s="107">
        <v>0</v>
      </c>
      <c r="I239" s="107">
        <v>0</v>
      </c>
      <c r="J239" s="248"/>
      <c r="K239" s="248"/>
      <c r="L239" s="33"/>
    </row>
    <row r="240" spans="1:12" ht="14.45" customHeight="1" x14ac:dyDescent="0.25">
      <c r="B240" s="25" t="s">
        <v>341</v>
      </c>
      <c r="C240" s="25" t="s">
        <v>270</v>
      </c>
      <c r="D240" s="107">
        <v>0</v>
      </c>
      <c r="E240" s="107">
        <v>1182.5</v>
      </c>
      <c r="F240" s="107">
        <v>950</v>
      </c>
      <c r="G240" s="107">
        <v>375</v>
      </c>
      <c r="H240" s="107">
        <v>0</v>
      </c>
      <c r="I240" s="107">
        <v>0</v>
      </c>
      <c r="J240" s="248"/>
      <c r="K240" s="248"/>
      <c r="L240" s="33"/>
    </row>
    <row r="241" spans="1:12" ht="14.45" customHeight="1" x14ac:dyDescent="0.25">
      <c r="B241" s="25" t="s">
        <v>344</v>
      </c>
      <c r="C241" s="25" t="s">
        <v>272</v>
      </c>
      <c r="D241" s="107">
        <v>8294.16</v>
      </c>
      <c r="E241" s="107">
        <v>3533.77</v>
      </c>
      <c r="F241" s="107">
        <v>1227.0899999999999</v>
      </c>
      <c r="G241" s="107">
        <v>7235.01</v>
      </c>
      <c r="H241" s="107">
        <v>4835</v>
      </c>
      <c r="I241" s="107">
        <v>2938.39</v>
      </c>
      <c r="J241" s="248">
        <v>4835</v>
      </c>
      <c r="K241" s="248">
        <v>7460</v>
      </c>
    </row>
    <row r="242" spans="1:12" ht="14.45" customHeight="1" x14ac:dyDescent="0.25">
      <c r="B242" s="25" t="s">
        <v>345</v>
      </c>
      <c r="C242" s="25" t="s">
        <v>274</v>
      </c>
      <c r="D242" s="107">
        <v>4587.55</v>
      </c>
      <c r="E242" s="107">
        <v>5279.42</v>
      </c>
      <c r="F242" s="107">
        <v>4022.05</v>
      </c>
      <c r="G242" s="107">
        <v>2503</v>
      </c>
      <c r="H242" s="107">
        <v>3360</v>
      </c>
      <c r="I242" s="107">
        <v>2989.5</v>
      </c>
      <c r="J242" s="248">
        <v>3360</v>
      </c>
      <c r="K242" s="248">
        <v>4280</v>
      </c>
      <c r="L242" s="33"/>
    </row>
    <row r="243" spans="1:12" ht="14.45" customHeight="1" x14ac:dyDescent="0.25">
      <c r="B243" s="25" t="s">
        <v>346</v>
      </c>
      <c r="C243" s="25" t="s">
        <v>276</v>
      </c>
      <c r="D243" s="107">
        <v>5767.48</v>
      </c>
      <c r="E243" s="107">
        <v>3879.77</v>
      </c>
      <c r="F243" s="107">
        <v>1225</v>
      </c>
      <c r="G243" s="107">
        <v>1759.63</v>
      </c>
      <c r="H243" s="107">
        <v>6400</v>
      </c>
      <c r="I243" s="107">
        <v>295</v>
      </c>
      <c r="J243" s="248">
        <v>2295</v>
      </c>
      <c r="K243" s="248">
        <v>4500</v>
      </c>
      <c r="L243" s="33"/>
    </row>
    <row r="244" spans="1:12" ht="14.45" customHeight="1" x14ac:dyDescent="0.25">
      <c r="B244" s="25" t="s">
        <v>2183</v>
      </c>
      <c r="C244" s="25" t="s">
        <v>278</v>
      </c>
      <c r="D244" s="107">
        <v>0</v>
      </c>
      <c r="E244" s="107">
        <v>60</v>
      </c>
      <c r="F244" s="107">
        <v>7100.16</v>
      </c>
      <c r="G244" s="107">
        <v>1095</v>
      </c>
      <c r="H244" s="107">
        <v>0</v>
      </c>
      <c r="I244" s="107">
        <v>0</v>
      </c>
      <c r="J244" s="248"/>
      <c r="K244" s="248"/>
      <c r="L244" s="33"/>
    </row>
    <row r="245" spans="1:12" ht="14.45" customHeight="1" x14ac:dyDescent="0.25">
      <c r="B245" s="25" t="s">
        <v>347</v>
      </c>
      <c r="C245" s="25" t="s">
        <v>282</v>
      </c>
      <c r="D245" s="107">
        <v>3151.16</v>
      </c>
      <c r="E245" s="107">
        <v>3558.97</v>
      </c>
      <c r="F245" s="107">
        <v>4936.97</v>
      </c>
      <c r="G245" s="107">
        <v>480.47</v>
      </c>
      <c r="H245" s="107">
        <v>6000</v>
      </c>
      <c r="I245" s="107">
        <v>600</v>
      </c>
      <c r="J245" s="248">
        <v>2600</v>
      </c>
      <c r="K245" s="248">
        <v>2000</v>
      </c>
      <c r="L245" s="33"/>
    </row>
    <row r="246" spans="1:12" ht="14.45" customHeight="1" x14ac:dyDescent="0.25">
      <c r="A246" s="361" t="s">
        <v>2023</v>
      </c>
      <c r="B246" s="361"/>
      <c r="C246" s="361"/>
      <c r="D246" s="108">
        <f t="shared" ref="D246:I246" si="50">SUM(D238:D245)</f>
        <v>23313.739999999998</v>
      </c>
      <c r="E246" s="108">
        <f t="shared" si="50"/>
        <v>18357.7</v>
      </c>
      <c r="F246" s="108">
        <f t="shared" si="50"/>
        <v>20918.7</v>
      </c>
      <c r="G246" s="108">
        <f t="shared" si="50"/>
        <v>14068.109999999999</v>
      </c>
      <c r="H246" s="108">
        <f t="shared" si="50"/>
        <v>20595</v>
      </c>
      <c r="I246" s="108">
        <f t="shared" si="50"/>
        <v>6822.8899999999994</v>
      </c>
      <c r="J246" s="102">
        <f>SUM(J238:J245)</f>
        <v>13090</v>
      </c>
      <c r="K246" s="102">
        <f>SUM(K238:K245)</f>
        <v>18240</v>
      </c>
    </row>
    <row r="247" spans="1:12" ht="14.45" customHeight="1" x14ac:dyDescent="0.25">
      <c r="A247" s="360" t="s">
        <v>2030</v>
      </c>
      <c r="B247" s="360"/>
      <c r="C247" s="360"/>
      <c r="J247" s="248"/>
      <c r="K247" s="248"/>
      <c r="L247" s="33"/>
    </row>
    <row r="248" spans="1:12" ht="14.45" customHeight="1" x14ac:dyDescent="0.25">
      <c r="B248" s="25" t="s">
        <v>2031</v>
      </c>
      <c r="C248" s="25" t="s">
        <v>567</v>
      </c>
      <c r="D248" s="107">
        <v>0</v>
      </c>
      <c r="E248" s="107">
        <v>0</v>
      </c>
      <c r="F248" s="107">
        <v>18939.509999999998</v>
      </c>
      <c r="G248" s="107">
        <v>30021.17</v>
      </c>
      <c r="H248" s="107">
        <v>27000</v>
      </c>
      <c r="I248" s="107">
        <v>16432.2</v>
      </c>
      <c r="J248" s="248">
        <v>39188</v>
      </c>
      <c r="K248" s="248">
        <v>27000</v>
      </c>
      <c r="L248" s="33"/>
    </row>
    <row r="249" spans="1:12" ht="14.45" customHeight="1" x14ac:dyDescent="0.25">
      <c r="B249" s="25" t="s">
        <v>2032</v>
      </c>
      <c r="C249" s="25" t="s">
        <v>569</v>
      </c>
      <c r="D249" s="107">
        <v>0</v>
      </c>
      <c r="E249" s="107">
        <v>0</v>
      </c>
      <c r="F249" s="107">
        <v>16140.15</v>
      </c>
      <c r="G249" s="107">
        <v>19964.25</v>
      </c>
      <c r="H249" s="107">
        <v>18000</v>
      </c>
      <c r="I249" s="107">
        <v>11152.06</v>
      </c>
      <c r="J249" s="248">
        <v>19623</v>
      </c>
      <c r="K249" s="248">
        <v>18000</v>
      </c>
      <c r="L249" s="33"/>
    </row>
    <row r="250" spans="1:12" ht="14.45" customHeight="1" x14ac:dyDescent="0.25">
      <c r="B250" s="25" t="s">
        <v>2033</v>
      </c>
      <c r="C250" s="25" t="s">
        <v>807</v>
      </c>
      <c r="D250" s="107">
        <v>0</v>
      </c>
      <c r="E250" s="107">
        <v>0</v>
      </c>
      <c r="F250" s="107">
        <v>5970.54</v>
      </c>
      <c r="G250" s="107">
        <v>8782.77</v>
      </c>
      <c r="H250" s="107">
        <v>8380</v>
      </c>
      <c r="I250" s="107">
        <v>7752.73</v>
      </c>
      <c r="J250" s="248">
        <v>8564</v>
      </c>
      <c r="K250" s="248">
        <v>8380</v>
      </c>
    </row>
    <row r="251" spans="1:12" ht="14.45" customHeight="1" x14ac:dyDescent="0.25">
      <c r="A251" s="361" t="s">
        <v>2034</v>
      </c>
      <c r="B251" s="361"/>
      <c r="C251" s="361"/>
      <c r="D251" s="108">
        <f t="shared" ref="D251:I251" si="51">SUM(D248:D250)</f>
        <v>0</v>
      </c>
      <c r="E251" s="108">
        <f t="shared" si="51"/>
        <v>0</v>
      </c>
      <c r="F251" s="108">
        <f t="shared" si="51"/>
        <v>41050.199999999997</v>
      </c>
      <c r="G251" s="108">
        <f t="shared" si="51"/>
        <v>58768.19</v>
      </c>
      <c r="H251" s="108">
        <f t="shared" si="51"/>
        <v>53380</v>
      </c>
      <c r="I251" s="108">
        <f t="shared" si="51"/>
        <v>35336.990000000005</v>
      </c>
      <c r="J251" s="102">
        <f t="shared" ref="J251:K251" si="52">SUM(J248:J250)</f>
        <v>67375</v>
      </c>
      <c r="K251" s="102">
        <f t="shared" si="52"/>
        <v>53380</v>
      </c>
    </row>
    <row r="252" spans="1:12" ht="14.45" customHeight="1" x14ac:dyDescent="0.25">
      <c r="A252" s="360" t="s">
        <v>2035</v>
      </c>
      <c r="B252" s="360"/>
      <c r="C252" s="360"/>
      <c r="J252" s="99"/>
      <c r="K252" s="99"/>
      <c r="L252" s="33"/>
    </row>
    <row r="253" spans="1:12" ht="14.45" customHeight="1" x14ac:dyDescent="0.25">
      <c r="B253" s="25" t="s">
        <v>1922</v>
      </c>
      <c r="C253" s="25" t="s">
        <v>833</v>
      </c>
      <c r="D253" s="107">
        <v>25000</v>
      </c>
      <c r="E253" s="107">
        <v>0</v>
      </c>
      <c r="F253" s="107">
        <v>0</v>
      </c>
      <c r="G253" s="107">
        <v>0</v>
      </c>
      <c r="H253" s="107">
        <v>0</v>
      </c>
      <c r="I253" s="107">
        <v>0</v>
      </c>
      <c r="J253" s="99"/>
      <c r="K253" s="99"/>
      <c r="L253" s="33"/>
    </row>
    <row r="254" spans="1:12" ht="14.45" customHeight="1" x14ac:dyDescent="0.25">
      <c r="A254" s="361" t="s">
        <v>2036</v>
      </c>
      <c r="B254" s="361"/>
      <c r="C254" s="361"/>
      <c r="D254" s="108">
        <f t="shared" ref="D254:I254" si="53">SUM(D253:D253)</f>
        <v>25000</v>
      </c>
      <c r="E254" s="108">
        <f t="shared" si="53"/>
        <v>0</v>
      </c>
      <c r="F254" s="108">
        <f t="shared" si="53"/>
        <v>0</v>
      </c>
      <c r="G254" s="108">
        <f t="shared" si="53"/>
        <v>0</v>
      </c>
      <c r="H254" s="108">
        <f t="shared" si="53"/>
        <v>0</v>
      </c>
      <c r="I254" s="108">
        <f t="shared" si="53"/>
        <v>0</v>
      </c>
      <c r="J254" s="102">
        <f t="shared" ref="J254:K254" si="54">SUM(J253:J253)</f>
        <v>0</v>
      </c>
      <c r="K254" s="102">
        <f t="shared" si="54"/>
        <v>0</v>
      </c>
      <c r="L254" s="33"/>
    </row>
    <row r="255" spans="1:12" ht="14.45" customHeight="1" x14ac:dyDescent="0.25">
      <c r="A255" s="362" t="s">
        <v>348</v>
      </c>
      <c r="B255" s="362"/>
      <c r="C255" s="362"/>
      <c r="D255" s="109">
        <f t="shared" ref="D255:K255" si="55">D223+D233+D236+D246+D251+D254</f>
        <v>754646.12999999989</v>
      </c>
      <c r="E255" s="109">
        <f t="shared" si="55"/>
        <v>822569.40999999968</v>
      </c>
      <c r="F255" s="109">
        <f t="shared" si="55"/>
        <v>960010.28999999992</v>
      </c>
      <c r="G255" s="109">
        <f t="shared" si="55"/>
        <v>967549.55</v>
      </c>
      <c r="H255" s="109">
        <f t="shared" si="55"/>
        <v>987295</v>
      </c>
      <c r="I255" s="109">
        <f t="shared" si="55"/>
        <v>661051.13</v>
      </c>
      <c r="J255" s="103">
        <f t="shared" si="55"/>
        <v>1011304</v>
      </c>
      <c r="K255" s="103">
        <f t="shared" si="55"/>
        <v>1050381</v>
      </c>
      <c r="L255" s="33"/>
    </row>
    <row r="256" spans="1:12" ht="14.45" customHeight="1" x14ac:dyDescent="0.25">
      <c r="A256" s="363" t="s">
        <v>349</v>
      </c>
      <c r="B256" s="363"/>
      <c r="C256" s="363"/>
      <c r="J256" s="99"/>
      <c r="K256" s="99"/>
      <c r="L256" s="33"/>
    </row>
    <row r="257" spans="1:12" ht="14.45" customHeight="1" x14ac:dyDescent="0.25">
      <c r="A257" s="360" t="s">
        <v>2024</v>
      </c>
      <c r="B257" s="360"/>
      <c r="C257" s="360"/>
      <c r="J257" s="99"/>
      <c r="K257" s="99"/>
      <c r="L257" s="33"/>
    </row>
    <row r="258" spans="1:12" ht="20.100000000000001" customHeight="1" x14ac:dyDescent="0.25">
      <c r="B258" s="25" t="s">
        <v>2184</v>
      </c>
      <c r="C258" s="25" t="s">
        <v>1883</v>
      </c>
      <c r="D258" s="107">
        <v>0</v>
      </c>
      <c r="E258" s="107">
        <v>0</v>
      </c>
      <c r="F258" s="107">
        <v>688.68</v>
      </c>
      <c r="G258" s="107">
        <v>4346.6899999999996</v>
      </c>
      <c r="H258" s="107">
        <v>0</v>
      </c>
      <c r="I258" s="107">
        <v>0</v>
      </c>
      <c r="J258" s="99"/>
      <c r="K258" s="99"/>
      <c r="L258" s="33"/>
    </row>
    <row r="259" spans="1:12" ht="20.100000000000001" customHeight="1" x14ac:dyDescent="0.25">
      <c r="B259" s="25" t="s">
        <v>350</v>
      </c>
      <c r="C259" s="25" t="s">
        <v>286</v>
      </c>
      <c r="D259" s="107">
        <v>190593.39</v>
      </c>
      <c r="E259" s="107">
        <v>172599.64</v>
      </c>
      <c r="F259" s="107">
        <v>174585.59</v>
      </c>
      <c r="G259" s="107">
        <v>178970.95</v>
      </c>
      <c r="H259" s="107">
        <v>189610</v>
      </c>
      <c r="I259" s="107">
        <v>123907.31</v>
      </c>
      <c r="J259" s="248">
        <v>190010</v>
      </c>
      <c r="K259" s="248">
        <v>199548</v>
      </c>
      <c r="L259" s="33"/>
    </row>
    <row r="260" spans="1:12" ht="20.100000000000001" customHeight="1" x14ac:dyDescent="0.25">
      <c r="B260" s="25" t="s">
        <v>351</v>
      </c>
      <c r="C260" s="25" t="s">
        <v>292</v>
      </c>
      <c r="D260" s="107">
        <v>601.73</v>
      </c>
      <c r="E260" s="107">
        <v>603.38</v>
      </c>
      <c r="F260" s="107">
        <v>596.78</v>
      </c>
      <c r="G260" s="107">
        <v>615.13</v>
      </c>
      <c r="H260" s="107">
        <v>600</v>
      </c>
      <c r="I260" s="107">
        <v>400</v>
      </c>
      <c r="J260" s="248">
        <v>575</v>
      </c>
      <c r="K260" s="248">
        <v>600</v>
      </c>
      <c r="L260" s="33"/>
    </row>
    <row r="261" spans="1:12" ht="20.100000000000001" customHeight="1" x14ac:dyDescent="0.25">
      <c r="B261" s="25" t="s">
        <v>352</v>
      </c>
      <c r="C261" s="25" t="s">
        <v>294</v>
      </c>
      <c r="D261" s="107">
        <v>421.32</v>
      </c>
      <c r="E261" s="107">
        <v>422.46</v>
      </c>
      <c r="F261" s="107">
        <v>551.34</v>
      </c>
      <c r="G261" s="107">
        <v>601.79</v>
      </c>
      <c r="H261" s="107">
        <v>600</v>
      </c>
      <c r="I261" s="107">
        <v>400</v>
      </c>
      <c r="J261" s="248">
        <v>575</v>
      </c>
      <c r="K261" s="248">
        <v>600</v>
      </c>
      <c r="L261" s="33"/>
    </row>
    <row r="262" spans="1:12" ht="20.100000000000001" customHeight="1" x14ac:dyDescent="0.25">
      <c r="B262" s="25" t="s">
        <v>354</v>
      </c>
      <c r="C262" s="25" t="s">
        <v>298</v>
      </c>
      <c r="D262" s="107">
        <v>1515</v>
      </c>
      <c r="E262" s="107">
        <v>1395</v>
      </c>
      <c r="F262" s="107">
        <v>1515</v>
      </c>
      <c r="G262" s="107">
        <v>1635</v>
      </c>
      <c r="H262" s="107">
        <v>1640</v>
      </c>
      <c r="I262" s="107">
        <v>0</v>
      </c>
      <c r="J262" s="248">
        <v>0</v>
      </c>
      <c r="K262" s="248">
        <v>1765</v>
      </c>
      <c r="L262" s="33"/>
    </row>
    <row r="263" spans="1:12" ht="14.45" customHeight="1" x14ac:dyDescent="0.25">
      <c r="B263" s="25" t="s">
        <v>355</v>
      </c>
      <c r="C263" s="25" t="s">
        <v>300</v>
      </c>
      <c r="D263" s="107">
        <v>2318.75</v>
      </c>
      <c r="E263" s="107">
        <v>1495.45</v>
      </c>
      <c r="F263" s="107">
        <v>2078.19</v>
      </c>
      <c r="G263" s="107">
        <v>2620.7399999999998</v>
      </c>
      <c r="H263" s="107">
        <v>2500</v>
      </c>
      <c r="I263" s="107">
        <v>560.16</v>
      </c>
      <c r="J263" s="248">
        <v>920</v>
      </c>
      <c r="K263" s="248">
        <v>2500</v>
      </c>
      <c r="L263" s="33"/>
    </row>
    <row r="264" spans="1:12" ht="14.45" customHeight="1" x14ac:dyDescent="0.25">
      <c r="B264" s="25" t="s">
        <v>356</v>
      </c>
      <c r="C264" s="25" t="s">
        <v>302</v>
      </c>
      <c r="D264" s="107">
        <v>318.45</v>
      </c>
      <c r="E264" s="107">
        <v>985.28</v>
      </c>
      <c r="F264" s="107">
        <v>285.12</v>
      </c>
      <c r="G264" s="107">
        <v>248.25</v>
      </c>
      <c r="H264" s="107">
        <v>330</v>
      </c>
      <c r="I264" s="107">
        <v>180.56</v>
      </c>
      <c r="J264" s="248">
        <v>254</v>
      </c>
      <c r="K264" s="248">
        <v>337</v>
      </c>
      <c r="L264" s="33"/>
    </row>
    <row r="265" spans="1:12" ht="14.45" customHeight="1" x14ac:dyDescent="0.25">
      <c r="B265" s="25" t="s">
        <v>357</v>
      </c>
      <c r="C265" s="25" t="s">
        <v>304</v>
      </c>
      <c r="D265" s="107">
        <v>1037.96</v>
      </c>
      <c r="E265" s="107">
        <v>0</v>
      </c>
      <c r="F265" s="107">
        <v>700.94</v>
      </c>
      <c r="G265" s="107">
        <v>747.98</v>
      </c>
      <c r="H265" s="107">
        <v>780</v>
      </c>
      <c r="I265" s="107">
        <v>568.14</v>
      </c>
      <c r="J265" s="248">
        <v>802</v>
      </c>
      <c r="K265" s="248">
        <v>851</v>
      </c>
      <c r="L265" s="33"/>
    </row>
    <row r="266" spans="1:12" ht="14.45" customHeight="1" x14ac:dyDescent="0.25">
      <c r="B266" s="25" t="s">
        <v>358</v>
      </c>
      <c r="C266" s="25" t="s">
        <v>306</v>
      </c>
      <c r="D266" s="107">
        <v>18312.650000000001</v>
      </c>
      <c r="E266" s="107">
        <v>12741.53</v>
      </c>
      <c r="F266" s="107">
        <v>11759.32</v>
      </c>
      <c r="G266" s="107">
        <v>11572.26</v>
      </c>
      <c r="H266" s="107">
        <v>12290</v>
      </c>
      <c r="I266" s="107">
        <v>8252.4599999999991</v>
      </c>
      <c r="J266" s="248">
        <v>12070</v>
      </c>
      <c r="K266" s="248">
        <v>13510</v>
      </c>
      <c r="L266" s="33"/>
    </row>
    <row r="267" spans="1:12" ht="14.45" customHeight="1" x14ac:dyDescent="0.25">
      <c r="B267" s="25" t="s">
        <v>1768</v>
      </c>
      <c r="C267" s="25" t="s">
        <v>1865</v>
      </c>
      <c r="D267" s="107">
        <v>1000</v>
      </c>
      <c r="E267" s="107">
        <v>471.43</v>
      </c>
      <c r="F267" s="107">
        <v>1857.14</v>
      </c>
      <c r="G267" s="107">
        <v>1071.43</v>
      </c>
      <c r="H267" s="107">
        <v>2000</v>
      </c>
      <c r="I267" s="107">
        <v>2000</v>
      </c>
      <c r="J267" s="248">
        <v>2000</v>
      </c>
      <c r="K267" s="248">
        <v>2000</v>
      </c>
      <c r="L267" s="33"/>
    </row>
    <row r="268" spans="1:12" ht="14.45" customHeight="1" x14ac:dyDescent="0.25">
      <c r="B268" s="25" t="s">
        <v>359</v>
      </c>
      <c r="C268" s="25" t="s">
        <v>308</v>
      </c>
      <c r="D268" s="107">
        <v>722.15</v>
      </c>
      <c r="E268" s="107">
        <v>513.57000000000005</v>
      </c>
      <c r="F268" s="107">
        <v>477.14</v>
      </c>
      <c r="G268" s="107">
        <v>461.43</v>
      </c>
      <c r="H268" s="107">
        <v>480</v>
      </c>
      <c r="I268" s="107">
        <v>340</v>
      </c>
      <c r="J268" s="248">
        <v>480</v>
      </c>
      <c r="K268" s="248">
        <v>0</v>
      </c>
      <c r="L268" s="33"/>
    </row>
    <row r="269" spans="1:12" ht="14.45" customHeight="1" x14ac:dyDescent="0.25">
      <c r="B269" s="25" t="s">
        <v>360</v>
      </c>
      <c r="C269" s="25" t="s">
        <v>1897</v>
      </c>
      <c r="D269" s="107">
        <v>0</v>
      </c>
      <c r="E269" s="107">
        <v>-549.42999999999995</v>
      </c>
      <c r="F269" s="107">
        <v>1028.7</v>
      </c>
      <c r="G269" s="107">
        <v>0</v>
      </c>
      <c r="H269" s="107">
        <v>0</v>
      </c>
      <c r="I269" s="107">
        <v>0</v>
      </c>
      <c r="J269" s="248"/>
      <c r="K269" s="248"/>
      <c r="L269" s="33"/>
    </row>
    <row r="270" spans="1:12" ht="14.45" customHeight="1" x14ac:dyDescent="0.25">
      <c r="B270" s="25" t="s">
        <v>361</v>
      </c>
      <c r="C270" s="25" t="s">
        <v>1899</v>
      </c>
      <c r="D270" s="107">
        <v>17608.7</v>
      </c>
      <c r="E270" s="107">
        <v>16482.080000000002</v>
      </c>
      <c r="F270" s="107">
        <v>24744.639999999999</v>
      </c>
      <c r="G270" s="107">
        <v>31219.62</v>
      </c>
      <c r="H270" s="107">
        <v>32600</v>
      </c>
      <c r="I270" s="107">
        <v>21090.14</v>
      </c>
      <c r="J270" s="248">
        <v>32391</v>
      </c>
      <c r="K270" s="248">
        <v>34679</v>
      </c>
      <c r="L270" s="33"/>
    </row>
    <row r="271" spans="1:12" ht="14.45" customHeight="1" x14ac:dyDescent="0.25">
      <c r="B271" s="25" t="s">
        <v>363</v>
      </c>
      <c r="C271" s="25" t="s">
        <v>314</v>
      </c>
      <c r="D271" s="107">
        <v>329.72</v>
      </c>
      <c r="E271" s="107">
        <v>223.78</v>
      </c>
      <c r="F271" s="107">
        <v>215.51</v>
      </c>
      <c r="G271" s="107">
        <v>141.24</v>
      </c>
      <c r="H271" s="107">
        <v>200</v>
      </c>
      <c r="I271" s="107">
        <v>136.41999999999999</v>
      </c>
      <c r="J271" s="248">
        <v>223</v>
      </c>
      <c r="K271" s="248">
        <v>223</v>
      </c>
    </row>
    <row r="272" spans="1:12" ht="14.45" customHeight="1" x14ac:dyDescent="0.25">
      <c r="B272" s="25" t="s">
        <v>364</v>
      </c>
      <c r="C272" s="25" t="s">
        <v>316</v>
      </c>
      <c r="D272" s="107">
        <v>27</v>
      </c>
      <c r="E272" s="107">
        <v>288</v>
      </c>
      <c r="F272" s="107">
        <v>504</v>
      </c>
      <c r="G272" s="107">
        <v>18</v>
      </c>
      <c r="H272" s="107">
        <v>290</v>
      </c>
      <c r="I272" s="107">
        <v>18</v>
      </c>
      <c r="J272" s="248">
        <v>18</v>
      </c>
      <c r="K272" s="248">
        <v>288</v>
      </c>
      <c r="L272" s="33"/>
    </row>
    <row r="273" spans="1:12" ht="14.45" customHeight="1" x14ac:dyDescent="0.25">
      <c r="B273" s="25" t="s">
        <v>365</v>
      </c>
      <c r="C273" s="25" t="s">
        <v>2026</v>
      </c>
      <c r="D273" s="107">
        <v>2749.95</v>
      </c>
      <c r="E273" s="107">
        <v>2629.59</v>
      </c>
      <c r="F273" s="107">
        <v>2648.37</v>
      </c>
      <c r="G273" s="107">
        <v>2757.04</v>
      </c>
      <c r="H273" s="107">
        <v>2770</v>
      </c>
      <c r="I273" s="107">
        <v>1813.66</v>
      </c>
      <c r="J273" s="248">
        <v>2772</v>
      </c>
      <c r="K273" s="248">
        <v>2938</v>
      </c>
      <c r="L273" s="33"/>
    </row>
    <row r="274" spans="1:12" ht="14.45" customHeight="1" x14ac:dyDescent="0.25">
      <c r="B274" s="25" t="s">
        <v>366</v>
      </c>
      <c r="C274" s="25" t="s">
        <v>321</v>
      </c>
      <c r="D274" s="107">
        <v>317.5</v>
      </c>
      <c r="E274" s="107">
        <v>261.56</v>
      </c>
      <c r="F274" s="107">
        <v>381</v>
      </c>
      <c r="G274" s="107">
        <v>368.45</v>
      </c>
      <c r="H274" s="107">
        <v>350</v>
      </c>
      <c r="I274" s="107">
        <v>272.38</v>
      </c>
      <c r="J274" s="248">
        <v>383</v>
      </c>
      <c r="K274" s="248">
        <v>361</v>
      </c>
      <c r="L274" s="33"/>
    </row>
    <row r="275" spans="1:12" ht="14.45" customHeight="1" x14ac:dyDescent="0.25">
      <c r="B275" s="25" t="s">
        <v>368</v>
      </c>
      <c r="C275" s="25" t="s">
        <v>325</v>
      </c>
      <c r="D275" s="107">
        <v>1000</v>
      </c>
      <c r="E275" s="107">
        <v>1000</v>
      </c>
      <c r="F275" s="107">
        <v>1000</v>
      </c>
      <c r="G275" s="107">
        <v>2000</v>
      </c>
      <c r="H275" s="107">
        <v>2500</v>
      </c>
      <c r="I275" s="107">
        <v>2000</v>
      </c>
      <c r="J275" s="248">
        <v>2000</v>
      </c>
      <c r="K275" s="248">
        <v>2500</v>
      </c>
      <c r="L275" s="33"/>
    </row>
    <row r="276" spans="1:12" ht="14.45" customHeight="1" x14ac:dyDescent="0.25">
      <c r="A276" s="361" t="s">
        <v>2027</v>
      </c>
      <c r="B276" s="361"/>
      <c r="C276" s="361"/>
      <c r="D276" s="108">
        <f t="shared" ref="D276:I276" si="56">SUM(D258:D275)</f>
        <v>238874.27000000005</v>
      </c>
      <c r="E276" s="108">
        <f t="shared" si="56"/>
        <v>211563.32</v>
      </c>
      <c r="F276" s="108">
        <f t="shared" si="56"/>
        <v>225617.46000000002</v>
      </c>
      <c r="G276" s="108">
        <f t="shared" si="56"/>
        <v>239396.00000000003</v>
      </c>
      <c r="H276" s="108">
        <f t="shared" si="56"/>
        <v>249540</v>
      </c>
      <c r="I276" s="108">
        <f t="shared" si="56"/>
        <v>161939.23000000004</v>
      </c>
      <c r="J276" s="102">
        <f t="shared" ref="J276:K276" si="57">SUM(J258:J275)</f>
        <v>245473</v>
      </c>
      <c r="K276" s="102">
        <f t="shared" si="57"/>
        <v>262700</v>
      </c>
      <c r="L276" s="33"/>
    </row>
    <row r="277" spans="1:12" ht="14.45" customHeight="1" x14ac:dyDescent="0.25">
      <c r="A277" s="360" t="s">
        <v>2020</v>
      </c>
      <c r="B277" s="360"/>
      <c r="C277" s="360"/>
      <c r="J277" s="248"/>
      <c r="K277" s="248"/>
    </row>
    <row r="278" spans="1:12" ht="14.45" customHeight="1" x14ac:dyDescent="0.25">
      <c r="B278" s="25" t="s">
        <v>369</v>
      </c>
      <c r="C278" s="25" t="s">
        <v>262</v>
      </c>
      <c r="D278" s="107">
        <v>1514.86</v>
      </c>
      <c r="E278" s="107">
        <v>830.47</v>
      </c>
      <c r="F278" s="107">
        <v>784.89</v>
      </c>
      <c r="G278" s="107">
        <v>1381.01</v>
      </c>
      <c r="H278" s="107">
        <v>1400</v>
      </c>
      <c r="I278" s="107">
        <v>1361.13</v>
      </c>
      <c r="J278" s="248">
        <v>1400</v>
      </c>
      <c r="K278" s="248">
        <v>1200</v>
      </c>
      <c r="L278" s="33"/>
    </row>
    <row r="279" spans="1:12" ht="14.45" customHeight="1" x14ac:dyDescent="0.25">
      <c r="B279" s="25" t="s">
        <v>370</v>
      </c>
      <c r="C279" s="25" t="s">
        <v>371</v>
      </c>
      <c r="D279" s="107">
        <v>317.23</v>
      </c>
      <c r="E279" s="107">
        <v>365.04</v>
      </c>
      <c r="F279" s="107">
        <v>281.72000000000003</v>
      </c>
      <c r="G279" s="107">
        <v>322.81</v>
      </c>
      <c r="H279" s="107">
        <v>550</v>
      </c>
      <c r="I279" s="107">
        <v>246.39</v>
      </c>
      <c r="J279" s="248">
        <v>350</v>
      </c>
      <c r="K279" s="248">
        <v>400</v>
      </c>
      <c r="L279" s="33"/>
    </row>
    <row r="280" spans="1:12" ht="14.45" customHeight="1" x14ac:dyDescent="0.25">
      <c r="B280" s="25" t="s">
        <v>374</v>
      </c>
      <c r="C280" s="25" t="s">
        <v>334</v>
      </c>
      <c r="D280" s="107">
        <v>8656.25</v>
      </c>
      <c r="E280" s="107">
        <v>6600</v>
      </c>
      <c r="F280" s="107">
        <v>2816.37</v>
      </c>
      <c r="G280" s="107">
        <v>21867.1</v>
      </c>
      <c r="H280" s="107">
        <v>8000</v>
      </c>
      <c r="I280" s="107">
        <v>3902.5</v>
      </c>
      <c r="J280" s="248">
        <v>8000</v>
      </c>
      <c r="K280" s="248">
        <v>8000</v>
      </c>
    </row>
    <row r="281" spans="1:12" ht="14.45" customHeight="1" x14ac:dyDescent="0.25">
      <c r="A281" s="361" t="s">
        <v>2021</v>
      </c>
      <c r="B281" s="361"/>
      <c r="C281" s="361"/>
      <c r="D281" s="108">
        <f t="shared" ref="D281:I281" si="58">SUM(D278:D280)</f>
        <v>10488.34</v>
      </c>
      <c r="E281" s="108">
        <f t="shared" si="58"/>
        <v>7795.51</v>
      </c>
      <c r="F281" s="108">
        <f t="shared" si="58"/>
        <v>3882.98</v>
      </c>
      <c r="G281" s="108">
        <f t="shared" si="58"/>
        <v>23570.92</v>
      </c>
      <c r="H281" s="108">
        <f t="shared" si="58"/>
        <v>9950</v>
      </c>
      <c r="I281" s="108">
        <f t="shared" si="58"/>
        <v>5510.02</v>
      </c>
      <c r="J281" s="102">
        <f t="shared" ref="J281:K281" si="59">SUM(J278:J280)</f>
        <v>9750</v>
      </c>
      <c r="K281" s="102">
        <f t="shared" si="59"/>
        <v>9600</v>
      </c>
      <c r="L281" s="33"/>
    </row>
    <row r="282" spans="1:12" ht="14.45" customHeight="1" x14ac:dyDescent="0.25">
      <c r="A282" s="360" t="s">
        <v>2028</v>
      </c>
      <c r="B282" s="360"/>
      <c r="C282" s="360"/>
      <c r="J282" s="248"/>
      <c r="K282" s="248"/>
      <c r="L282" s="33"/>
    </row>
    <row r="283" spans="1:12" ht="14.45" customHeight="1" x14ac:dyDescent="0.25">
      <c r="B283" s="25" t="s">
        <v>375</v>
      </c>
      <c r="C283" s="25" t="s">
        <v>376</v>
      </c>
      <c r="D283" s="107">
        <v>3094.11</v>
      </c>
      <c r="E283" s="107">
        <v>1896</v>
      </c>
      <c r="F283" s="107">
        <v>0</v>
      </c>
      <c r="G283" s="107">
        <v>0</v>
      </c>
      <c r="H283" s="107">
        <v>0</v>
      </c>
      <c r="I283" s="107">
        <v>0</v>
      </c>
      <c r="J283" s="248"/>
      <c r="K283" s="248"/>
      <c r="L283" s="33"/>
    </row>
    <row r="284" spans="1:12" ht="14.45" customHeight="1" x14ac:dyDescent="0.25">
      <c r="A284" s="361" t="s">
        <v>2029</v>
      </c>
      <c r="B284" s="361"/>
      <c r="C284" s="361"/>
      <c r="D284" s="108">
        <f t="shared" ref="D284:I284" si="60">SUM(D283:D283)</f>
        <v>3094.11</v>
      </c>
      <c r="E284" s="108">
        <f t="shared" si="60"/>
        <v>1896</v>
      </c>
      <c r="F284" s="108">
        <f t="shared" si="60"/>
        <v>0</v>
      </c>
      <c r="G284" s="108">
        <f t="shared" si="60"/>
        <v>0</v>
      </c>
      <c r="H284" s="108">
        <f t="shared" si="60"/>
        <v>0</v>
      </c>
      <c r="I284" s="108">
        <f t="shared" si="60"/>
        <v>0</v>
      </c>
      <c r="J284" s="102">
        <f t="shared" ref="J284:K284" si="61">SUM(J283:J283)</f>
        <v>0</v>
      </c>
      <c r="K284" s="102">
        <f t="shared" si="61"/>
        <v>0</v>
      </c>
      <c r="L284" s="33"/>
    </row>
    <row r="285" spans="1:12" ht="14.45" customHeight="1" x14ac:dyDescent="0.25">
      <c r="A285" s="360" t="s">
        <v>2022</v>
      </c>
      <c r="B285" s="360"/>
      <c r="C285" s="360"/>
      <c r="J285" s="248"/>
      <c r="K285" s="248"/>
      <c r="L285" s="33"/>
    </row>
    <row r="286" spans="1:12" ht="14.45" customHeight="1" x14ac:dyDescent="0.25">
      <c r="B286" s="25" t="s">
        <v>377</v>
      </c>
      <c r="C286" s="25" t="s">
        <v>266</v>
      </c>
      <c r="D286" s="107">
        <v>554.98</v>
      </c>
      <c r="E286" s="107">
        <v>0</v>
      </c>
      <c r="F286" s="107">
        <v>0</v>
      </c>
      <c r="G286" s="107">
        <v>0</v>
      </c>
      <c r="H286" s="107">
        <v>0</v>
      </c>
      <c r="I286" s="107">
        <v>0</v>
      </c>
      <c r="J286" s="248"/>
      <c r="K286" s="248"/>
      <c r="L286" s="33"/>
    </row>
    <row r="287" spans="1:12" ht="14.45" customHeight="1" x14ac:dyDescent="0.25">
      <c r="B287" s="25" t="s">
        <v>378</v>
      </c>
      <c r="C287" s="25" t="s">
        <v>379</v>
      </c>
      <c r="D287" s="107">
        <v>7922.26</v>
      </c>
      <c r="E287" s="107">
        <v>279.08</v>
      </c>
      <c r="F287" s="107">
        <v>28049.63</v>
      </c>
      <c r="G287" s="107">
        <v>38091.57</v>
      </c>
      <c r="H287" s="107">
        <v>10750</v>
      </c>
      <c r="I287" s="107">
        <v>43</v>
      </c>
      <c r="J287" s="248">
        <v>50</v>
      </c>
      <c r="K287" s="248">
        <v>12750</v>
      </c>
      <c r="L287" s="33"/>
    </row>
    <row r="288" spans="1:12" ht="14.45" customHeight="1" x14ac:dyDescent="0.25">
      <c r="B288" s="25" t="s">
        <v>380</v>
      </c>
      <c r="C288" s="25" t="s">
        <v>270</v>
      </c>
      <c r="D288" s="107">
        <v>20844.25</v>
      </c>
      <c r="E288" s="107">
        <v>19674.18</v>
      </c>
      <c r="F288" s="107">
        <v>17137.88</v>
      </c>
      <c r="G288" s="107">
        <v>14340</v>
      </c>
      <c r="H288" s="107">
        <v>15810</v>
      </c>
      <c r="I288" s="107">
        <v>19447.68</v>
      </c>
      <c r="J288" s="248">
        <v>19500</v>
      </c>
      <c r="K288" s="248">
        <v>19710</v>
      </c>
      <c r="L288" s="33"/>
    </row>
    <row r="289" spans="1:12" ht="14.45" customHeight="1" x14ac:dyDescent="0.25">
      <c r="B289" s="25" t="s">
        <v>381</v>
      </c>
      <c r="C289" s="25" t="s">
        <v>382</v>
      </c>
      <c r="D289" s="107">
        <v>3875.44</v>
      </c>
      <c r="E289" s="107">
        <v>4877.34</v>
      </c>
      <c r="F289" s="107">
        <v>5069.24</v>
      </c>
      <c r="G289" s="107">
        <v>6537.33</v>
      </c>
      <c r="H289" s="107">
        <v>3500</v>
      </c>
      <c r="I289" s="107">
        <v>91.84</v>
      </c>
      <c r="J289" s="248">
        <v>1640</v>
      </c>
      <c r="K289" s="248">
        <v>3500</v>
      </c>
      <c r="L289" s="33"/>
    </row>
    <row r="290" spans="1:12" ht="14.45" customHeight="1" x14ac:dyDescent="0.25">
      <c r="B290" s="25" t="s">
        <v>383</v>
      </c>
      <c r="C290" s="25" t="s">
        <v>384</v>
      </c>
      <c r="D290" s="107">
        <v>215.22</v>
      </c>
      <c r="E290" s="107">
        <v>0</v>
      </c>
      <c r="F290" s="107">
        <v>0</v>
      </c>
      <c r="G290" s="107">
        <v>0</v>
      </c>
      <c r="H290" s="107">
        <v>0</v>
      </c>
      <c r="I290" s="107">
        <v>0</v>
      </c>
      <c r="J290" s="248"/>
      <c r="K290" s="248"/>
      <c r="L290" s="33"/>
    </row>
    <row r="291" spans="1:12" ht="14.45" customHeight="1" x14ac:dyDescent="0.25">
      <c r="B291" s="25" t="s">
        <v>385</v>
      </c>
      <c r="C291" s="25" t="s">
        <v>272</v>
      </c>
      <c r="D291" s="107">
        <v>463.89</v>
      </c>
      <c r="E291" s="107">
        <v>30.82</v>
      </c>
      <c r="F291" s="107">
        <v>695.02</v>
      </c>
      <c r="G291" s="107">
        <v>430.96</v>
      </c>
      <c r="H291" s="107">
        <v>1530</v>
      </c>
      <c r="I291" s="107">
        <v>1312.64</v>
      </c>
      <c r="J291" s="248">
        <v>2100</v>
      </c>
      <c r="K291" s="248">
        <v>2350</v>
      </c>
      <c r="L291" s="33"/>
    </row>
    <row r="292" spans="1:12" ht="14.45" customHeight="1" x14ac:dyDescent="0.25">
      <c r="B292" s="25" t="s">
        <v>386</v>
      </c>
      <c r="C292" s="25" t="s">
        <v>274</v>
      </c>
      <c r="D292" s="107">
        <v>260</v>
      </c>
      <c r="E292" s="107">
        <v>260</v>
      </c>
      <c r="F292" s="107">
        <v>310</v>
      </c>
      <c r="G292" s="107">
        <v>360</v>
      </c>
      <c r="H292" s="107">
        <v>260</v>
      </c>
      <c r="I292" s="107">
        <v>260</v>
      </c>
      <c r="J292" s="248">
        <v>260</v>
      </c>
      <c r="K292" s="248">
        <v>260</v>
      </c>
      <c r="L292" s="33"/>
    </row>
    <row r="293" spans="1:12" ht="14.45" customHeight="1" x14ac:dyDescent="0.25">
      <c r="B293" s="25" t="s">
        <v>387</v>
      </c>
      <c r="C293" s="25" t="s">
        <v>276</v>
      </c>
      <c r="D293" s="107">
        <v>1280</v>
      </c>
      <c r="E293" s="107">
        <v>1016.47</v>
      </c>
      <c r="F293" s="107">
        <v>620</v>
      </c>
      <c r="G293" s="107">
        <v>1065</v>
      </c>
      <c r="H293" s="107">
        <v>500</v>
      </c>
      <c r="I293" s="107">
        <v>40</v>
      </c>
      <c r="J293" s="248">
        <v>400</v>
      </c>
      <c r="K293" s="248">
        <v>1940</v>
      </c>
      <c r="L293" s="33"/>
    </row>
    <row r="294" spans="1:12" ht="14.45" customHeight="1" x14ac:dyDescent="0.25">
      <c r="B294" s="25" t="s">
        <v>388</v>
      </c>
      <c r="C294" s="25" t="s">
        <v>278</v>
      </c>
      <c r="D294" s="107">
        <v>54.11</v>
      </c>
      <c r="E294" s="107">
        <v>285.11</v>
      </c>
      <c r="F294" s="107">
        <v>99.11</v>
      </c>
      <c r="G294" s="107">
        <v>108.24</v>
      </c>
      <c r="H294" s="107">
        <v>190</v>
      </c>
      <c r="I294" s="107">
        <v>108.24</v>
      </c>
      <c r="J294" s="248">
        <v>110</v>
      </c>
      <c r="K294" s="248">
        <v>110</v>
      </c>
      <c r="L294" s="33"/>
    </row>
    <row r="295" spans="1:12" ht="14.45" customHeight="1" x14ac:dyDescent="0.25">
      <c r="B295" s="25" t="s">
        <v>389</v>
      </c>
      <c r="C295" s="25" t="s">
        <v>282</v>
      </c>
      <c r="D295" s="107">
        <v>0</v>
      </c>
      <c r="E295" s="107">
        <v>50</v>
      </c>
      <c r="F295" s="107">
        <v>224.34</v>
      </c>
      <c r="G295" s="107">
        <v>0</v>
      </c>
      <c r="H295" s="107">
        <v>0</v>
      </c>
      <c r="I295" s="107">
        <v>0</v>
      </c>
      <c r="J295" s="248">
        <v>710</v>
      </c>
      <c r="K295" s="248">
        <v>520</v>
      </c>
    </row>
    <row r="296" spans="1:12" ht="14.45" customHeight="1" x14ac:dyDescent="0.25">
      <c r="B296" s="25" t="s">
        <v>392</v>
      </c>
      <c r="C296" s="25" t="s">
        <v>393</v>
      </c>
      <c r="D296" s="107">
        <v>0</v>
      </c>
      <c r="E296" s="107">
        <v>0</v>
      </c>
      <c r="F296" s="107">
        <v>200</v>
      </c>
      <c r="G296" s="107">
        <v>408.28</v>
      </c>
      <c r="H296" s="107">
        <v>200</v>
      </c>
      <c r="I296" s="107">
        <v>511.75</v>
      </c>
      <c r="J296" s="248"/>
      <c r="K296" s="248"/>
    </row>
    <row r="297" spans="1:12" ht="14.45" customHeight="1" x14ac:dyDescent="0.25">
      <c r="A297" s="361" t="s">
        <v>2023</v>
      </c>
      <c r="B297" s="361"/>
      <c r="C297" s="361"/>
      <c r="D297" s="108">
        <f t="shared" ref="D297:I297" si="62">SUM(D286:D296)</f>
        <v>35470.15</v>
      </c>
      <c r="E297" s="108">
        <f t="shared" si="62"/>
        <v>26473.000000000004</v>
      </c>
      <c r="F297" s="108">
        <f t="shared" si="62"/>
        <v>52405.219999999994</v>
      </c>
      <c r="G297" s="108">
        <f t="shared" si="62"/>
        <v>61341.38</v>
      </c>
      <c r="H297" s="108">
        <f t="shared" si="62"/>
        <v>32740</v>
      </c>
      <c r="I297" s="108">
        <f t="shared" si="62"/>
        <v>21815.15</v>
      </c>
      <c r="J297" s="102">
        <f t="shared" ref="J297:K297" si="63">SUM(J286:J296)</f>
        <v>24770</v>
      </c>
      <c r="K297" s="102">
        <f t="shared" si="63"/>
        <v>41140</v>
      </c>
      <c r="L297" s="33"/>
    </row>
    <row r="298" spans="1:12" ht="14.45" customHeight="1" x14ac:dyDescent="0.25">
      <c r="A298" s="362" t="s">
        <v>394</v>
      </c>
      <c r="B298" s="362"/>
      <c r="C298" s="362"/>
      <c r="D298" s="109">
        <f t="shared" ref="D298:K298" si="64">D276+D281+D284+D297</f>
        <v>287926.87000000005</v>
      </c>
      <c r="E298" s="109">
        <f t="shared" si="64"/>
        <v>247727.83000000002</v>
      </c>
      <c r="F298" s="109">
        <f t="shared" si="64"/>
        <v>281905.66000000003</v>
      </c>
      <c r="G298" s="109">
        <f t="shared" si="64"/>
        <v>324308.30000000005</v>
      </c>
      <c r="H298" s="109">
        <f t="shared" si="64"/>
        <v>292230</v>
      </c>
      <c r="I298" s="109">
        <f t="shared" si="64"/>
        <v>189264.40000000002</v>
      </c>
      <c r="J298" s="103">
        <f t="shared" si="64"/>
        <v>279993</v>
      </c>
      <c r="K298" s="103">
        <f t="shared" si="64"/>
        <v>313440</v>
      </c>
      <c r="L298" s="33"/>
    </row>
    <row r="299" spans="1:12" ht="14.45" customHeight="1" x14ac:dyDescent="0.25">
      <c r="A299" s="363" t="s">
        <v>1881</v>
      </c>
      <c r="B299" s="363"/>
      <c r="C299" s="363"/>
      <c r="J299" s="248"/>
      <c r="K299" s="248"/>
      <c r="L299" s="33"/>
    </row>
    <row r="300" spans="1:12" ht="14.45" customHeight="1" x14ac:dyDescent="0.25">
      <c r="A300" s="360" t="s">
        <v>2024</v>
      </c>
      <c r="B300" s="360"/>
      <c r="C300" s="360"/>
      <c r="J300" s="248"/>
      <c r="K300" s="248"/>
      <c r="L300" s="33"/>
    </row>
    <row r="301" spans="1:12" ht="14.45" customHeight="1" x14ac:dyDescent="0.25">
      <c r="B301" s="25" t="s">
        <v>1882</v>
      </c>
      <c r="C301" s="25" t="s">
        <v>1883</v>
      </c>
      <c r="D301" s="107">
        <v>0</v>
      </c>
      <c r="E301" s="107">
        <v>0</v>
      </c>
      <c r="F301" s="107">
        <v>1161.24</v>
      </c>
      <c r="G301" s="107">
        <v>1346.15</v>
      </c>
      <c r="H301" s="107">
        <v>0</v>
      </c>
      <c r="I301" s="107">
        <v>0</v>
      </c>
      <c r="J301" s="248"/>
      <c r="K301" s="248"/>
      <c r="L301" s="33"/>
    </row>
    <row r="302" spans="1:12" ht="14.45" customHeight="1" x14ac:dyDescent="0.25">
      <c r="B302" s="25" t="s">
        <v>1885</v>
      </c>
      <c r="C302" s="25" t="s">
        <v>286</v>
      </c>
      <c r="D302" s="107">
        <v>0</v>
      </c>
      <c r="E302" s="107">
        <v>103258.9</v>
      </c>
      <c r="F302" s="107">
        <v>188637.79</v>
      </c>
      <c r="G302" s="107">
        <v>259872.51</v>
      </c>
      <c r="H302" s="107">
        <v>291050</v>
      </c>
      <c r="I302" s="107">
        <v>190291.20000000001</v>
      </c>
      <c r="J302" s="248">
        <v>291817</v>
      </c>
      <c r="K302" s="248">
        <v>302675</v>
      </c>
      <c r="L302" s="33"/>
    </row>
    <row r="303" spans="1:12" ht="20.100000000000001" customHeight="1" x14ac:dyDescent="0.25">
      <c r="B303" s="25" t="s">
        <v>1886</v>
      </c>
      <c r="C303" s="25" t="s">
        <v>292</v>
      </c>
      <c r="D303" s="107">
        <v>0</v>
      </c>
      <c r="E303" s="107">
        <v>1508.18</v>
      </c>
      <c r="F303" s="107">
        <v>630.47</v>
      </c>
      <c r="G303" s="107">
        <v>0</v>
      </c>
      <c r="H303" s="107">
        <v>0</v>
      </c>
      <c r="I303" s="107">
        <v>0</v>
      </c>
      <c r="J303" s="248"/>
      <c r="K303" s="248"/>
      <c r="L303" s="33"/>
    </row>
    <row r="304" spans="1:12" ht="20.100000000000001" customHeight="1" x14ac:dyDescent="0.25">
      <c r="B304" s="25" t="s">
        <v>2185</v>
      </c>
      <c r="C304" s="25" t="s">
        <v>294</v>
      </c>
      <c r="D304" s="107">
        <v>0</v>
      </c>
      <c r="E304" s="107">
        <v>0</v>
      </c>
      <c r="F304" s="107">
        <v>621.42999999999995</v>
      </c>
      <c r="G304" s="107">
        <v>1203.57</v>
      </c>
      <c r="H304" s="107">
        <v>1200</v>
      </c>
      <c r="I304" s="107">
        <v>800</v>
      </c>
      <c r="J304" s="248">
        <v>1150</v>
      </c>
      <c r="K304" s="248">
        <v>1200</v>
      </c>
      <c r="L304" s="33"/>
    </row>
    <row r="305" spans="1:12" ht="20.100000000000001" customHeight="1" x14ac:dyDescent="0.25">
      <c r="B305" s="25" t="s">
        <v>1889</v>
      </c>
      <c r="C305" s="25" t="s">
        <v>298</v>
      </c>
      <c r="D305" s="107">
        <v>0</v>
      </c>
      <c r="E305" s="107">
        <v>720</v>
      </c>
      <c r="F305" s="107">
        <v>382.08</v>
      </c>
      <c r="G305" s="107">
        <v>175</v>
      </c>
      <c r="H305" s="107">
        <v>180</v>
      </c>
      <c r="I305" s="107">
        <v>0</v>
      </c>
      <c r="J305" s="248">
        <v>0</v>
      </c>
      <c r="K305" s="248">
        <v>415</v>
      </c>
      <c r="L305" s="33"/>
    </row>
    <row r="306" spans="1:12" ht="20.100000000000001" customHeight="1" x14ac:dyDescent="0.25">
      <c r="B306" s="25" t="s">
        <v>1890</v>
      </c>
      <c r="C306" s="25" t="s">
        <v>300</v>
      </c>
      <c r="D306" s="107">
        <v>0</v>
      </c>
      <c r="E306" s="107">
        <v>3865.06</v>
      </c>
      <c r="F306" s="107">
        <v>2582.91</v>
      </c>
      <c r="G306" s="107">
        <v>1843.75</v>
      </c>
      <c r="H306" s="107">
        <v>2500</v>
      </c>
      <c r="I306" s="107">
        <v>0</v>
      </c>
      <c r="J306" s="248">
        <v>0</v>
      </c>
      <c r="K306" s="248">
        <v>0</v>
      </c>
      <c r="L306" s="33"/>
    </row>
    <row r="307" spans="1:12" ht="20.100000000000001" customHeight="1" x14ac:dyDescent="0.25">
      <c r="B307" s="25" t="s">
        <v>1891</v>
      </c>
      <c r="C307" s="25" t="s">
        <v>302</v>
      </c>
      <c r="D307" s="107">
        <v>0</v>
      </c>
      <c r="E307" s="107">
        <v>576.39</v>
      </c>
      <c r="F307" s="107">
        <v>278.97000000000003</v>
      </c>
      <c r="G307" s="107">
        <v>364.55</v>
      </c>
      <c r="H307" s="107">
        <v>530</v>
      </c>
      <c r="I307" s="107">
        <v>289.83999999999997</v>
      </c>
      <c r="J307" s="248">
        <v>407</v>
      </c>
      <c r="K307" s="248">
        <v>537</v>
      </c>
      <c r="L307" s="33"/>
    </row>
    <row r="308" spans="1:12" ht="14.45" customHeight="1" x14ac:dyDescent="0.25">
      <c r="B308" s="25" t="s">
        <v>1892</v>
      </c>
      <c r="C308" s="25" t="s">
        <v>304</v>
      </c>
      <c r="D308" s="107">
        <v>0</v>
      </c>
      <c r="E308" s="107">
        <v>131.91</v>
      </c>
      <c r="F308" s="107">
        <v>698.64</v>
      </c>
      <c r="G308" s="107">
        <v>1341.62</v>
      </c>
      <c r="H308" s="107">
        <v>1570</v>
      </c>
      <c r="I308" s="107">
        <v>1695.58</v>
      </c>
      <c r="J308" s="248">
        <v>2172</v>
      </c>
      <c r="K308" s="248">
        <v>1780</v>
      </c>
      <c r="L308" s="33"/>
    </row>
    <row r="309" spans="1:12" ht="14.45" customHeight="1" x14ac:dyDescent="0.25">
      <c r="B309" s="25" t="s">
        <v>1893</v>
      </c>
      <c r="C309" s="25" t="s">
        <v>306</v>
      </c>
      <c r="D309" s="107">
        <v>0</v>
      </c>
      <c r="E309" s="107">
        <v>12212.23</v>
      </c>
      <c r="F309" s="107">
        <v>13967.15</v>
      </c>
      <c r="G309" s="107">
        <v>32925.379999999997</v>
      </c>
      <c r="H309" s="107">
        <v>40080</v>
      </c>
      <c r="I309" s="107">
        <v>27963.17</v>
      </c>
      <c r="J309" s="248">
        <v>40899</v>
      </c>
      <c r="K309" s="248">
        <v>46892</v>
      </c>
      <c r="L309" s="33"/>
    </row>
    <row r="310" spans="1:12" ht="14.45" customHeight="1" x14ac:dyDescent="0.25">
      <c r="B310" s="25" t="s">
        <v>1894</v>
      </c>
      <c r="C310" s="25" t="s">
        <v>1865</v>
      </c>
      <c r="D310" s="107">
        <v>0</v>
      </c>
      <c r="E310" s="107">
        <v>533.92999999999995</v>
      </c>
      <c r="F310" s="107">
        <v>1691.07</v>
      </c>
      <c r="G310" s="107">
        <v>0</v>
      </c>
      <c r="H310" s="107">
        <v>0</v>
      </c>
      <c r="I310" s="107">
        <v>0</v>
      </c>
      <c r="J310" s="248"/>
      <c r="K310" s="248"/>
      <c r="L310" s="33"/>
    </row>
    <row r="311" spans="1:12" ht="14.45" customHeight="1" x14ac:dyDescent="0.25">
      <c r="B311" s="25" t="s">
        <v>1895</v>
      </c>
      <c r="C311" s="25" t="s">
        <v>308</v>
      </c>
      <c r="D311" s="107">
        <v>0</v>
      </c>
      <c r="E311" s="107">
        <v>462.86</v>
      </c>
      <c r="F311" s="107">
        <v>539.25</v>
      </c>
      <c r="G311" s="107">
        <v>293.32</v>
      </c>
      <c r="H311" s="107">
        <v>0</v>
      </c>
      <c r="I311" s="107">
        <v>0</v>
      </c>
      <c r="J311" s="248"/>
      <c r="K311" s="248"/>
      <c r="L311" s="33"/>
    </row>
    <row r="312" spans="1:12" ht="14.45" customHeight="1" x14ac:dyDescent="0.25">
      <c r="B312" s="25" t="s">
        <v>1896</v>
      </c>
      <c r="C312" s="25" t="s">
        <v>1897</v>
      </c>
      <c r="D312" s="107">
        <v>0</v>
      </c>
      <c r="E312" s="107">
        <v>-1501.84</v>
      </c>
      <c r="F312" s="107">
        <v>0</v>
      </c>
      <c r="G312" s="107">
        <v>0</v>
      </c>
      <c r="H312" s="107">
        <v>0</v>
      </c>
      <c r="I312" s="107">
        <v>0</v>
      </c>
      <c r="J312" s="248"/>
      <c r="K312" s="248"/>
      <c r="L312" s="33"/>
    </row>
    <row r="313" spans="1:12" ht="14.45" customHeight="1" x14ac:dyDescent="0.25">
      <c r="B313" s="25" t="s">
        <v>1898</v>
      </c>
      <c r="C313" s="25" t="s">
        <v>1899</v>
      </c>
      <c r="D313" s="107">
        <v>0</v>
      </c>
      <c r="E313" s="107">
        <v>11384.57</v>
      </c>
      <c r="F313" s="107">
        <v>29350.080000000002</v>
      </c>
      <c r="G313" s="107">
        <v>43490.91</v>
      </c>
      <c r="H313" s="107">
        <v>49700</v>
      </c>
      <c r="I313" s="107">
        <v>32171.95</v>
      </c>
      <c r="J313" s="248">
        <v>49478</v>
      </c>
      <c r="K313" s="248">
        <v>52072</v>
      </c>
      <c r="L313" s="33"/>
    </row>
    <row r="314" spans="1:12" ht="14.45" customHeight="1" x14ac:dyDescent="0.25">
      <c r="B314" s="25" t="s">
        <v>1900</v>
      </c>
      <c r="C314" s="25" t="s">
        <v>312</v>
      </c>
      <c r="D314" s="107">
        <v>0</v>
      </c>
      <c r="E314" s="107">
        <v>0</v>
      </c>
      <c r="F314" s="107">
        <v>83</v>
      </c>
      <c r="G314" s="107">
        <v>48</v>
      </c>
      <c r="H314" s="107">
        <v>0</v>
      </c>
      <c r="I314" s="107">
        <v>0</v>
      </c>
      <c r="J314" s="248"/>
      <c r="K314" s="248"/>
      <c r="L314" s="33"/>
    </row>
    <row r="315" spans="1:12" ht="14.45" customHeight="1" x14ac:dyDescent="0.25">
      <c r="B315" s="25" t="s">
        <v>1901</v>
      </c>
      <c r="C315" s="25" t="s">
        <v>314</v>
      </c>
      <c r="D315" s="107">
        <v>0</v>
      </c>
      <c r="E315" s="107">
        <v>154.58000000000001</v>
      </c>
      <c r="F315" s="107">
        <v>239.22</v>
      </c>
      <c r="G315" s="107">
        <v>203.14</v>
      </c>
      <c r="H315" s="107">
        <v>300</v>
      </c>
      <c r="I315" s="107">
        <v>205.5</v>
      </c>
      <c r="J315" s="248">
        <v>337</v>
      </c>
      <c r="K315" s="248">
        <v>339</v>
      </c>
      <c r="L315" s="33"/>
    </row>
    <row r="316" spans="1:12" ht="14.45" customHeight="1" x14ac:dyDescent="0.25">
      <c r="B316" s="25" t="s">
        <v>1902</v>
      </c>
      <c r="C316" s="25" t="s">
        <v>316</v>
      </c>
      <c r="D316" s="107">
        <v>0</v>
      </c>
      <c r="E316" s="107">
        <v>288</v>
      </c>
      <c r="F316" s="107">
        <v>897.72</v>
      </c>
      <c r="G316" s="107">
        <v>179.28</v>
      </c>
      <c r="H316" s="107">
        <v>440</v>
      </c>
      <c r="I316" s="107">
        <v>27</v>
      </c>
      <c r="J316" s="248">
        <v>27</v>
      </c>
      <c r="K316" s="248">
        <v>432</v>
      </c>
      <c r="L316" s="33"/>
    </row>
    <row r="317" spans="1:12" ht="14.45" customHeight="1" x14ac:dyDescent="0.25">
      <c r="B317" s="25" t="s">
        <v>1903</v>
      </c>
      <c r="C317" s="25" t="s">
        <v>2026</v>
      </c>
      <c r="D317" s="107">
        <v>0</v>
      </c>
      <c r="E317" s="107">
        <v>1805.76</v>
      </c>
      <c r="F317" s="107">
        <v>2865.64</v>
      </c>
      <c r="G317" s="107">
        <v>3824.81</v>
      </c>
      <c r="H317" s="107">
        <v>4240</v>
      </c>
      <c r="I317" s="107">
        <v>2624.86</v>
      </c>
      <c r="J317" s="248">
        <v>4025</v>
      </c>
      <c r="K317" s="248">
        <v>4412</v>
      </c>
    </row>
    <row r="318" spans="1:12" ht="14.45" customHeight="1" x14ac:dyDescent="0.25">
      <c r="B318" s="25" t="s">
        <v>1904</v>
      </c>
      <c r="C318" s="25" t="s">
        <v>321</v>
      </c>
      <c r="D318" s="107">
        <v>0</v>
      </c>
      <c r="E318" s="107">
        <v>215.07</v>
      </c>
      <c r="F318" s="107">
        <v>348.37</v>
      </c>
      <c r="G318" s="107">
        <v>514.82000000000005</v>
      </c>
      <c r="H318" s="107">
        <v>530</v>
      </c>
      <c r="I318" s="107">
        <v>410.94</v>
      </c>
      <c r="J318" s="248">
        <v>578</v>
      </c>
      <c r="K318" s="248">
        <v>549</v>
      </c>
      <c r="L318" s="33"/>
    </row>
    <row r="319" spans="1:12" ht="14.45" customHeight="1" x14ac:dyDescent="0.25">
      <c r="B319" s="25" t="s">
        <v>1905</v>
      </c>
      <c r="C319" s="25" t="s">
        <v>323</v>
      </c>
      <c r="D319" s="107">
        <v>0</v>
      </c>
      <c r="E319" s="107">
        <v>0</v>
      </c>
      <c r="F319" s="107">
        <v>37.9</v>
      </c>
      <c r="G319" s="107">
        <v>48.95</v>
      </c>
      <c r="H319" s="107">
        <v>0</v>
      </c>
      <c r="I319" s="107">
        <v>0</v>
      </c>
      <c r="J319" s="248"/>
      <c r="K319" s="248"/>
      <c r="L319" s="33"/>
    </row>
    <row r="320" spans="1:12" ht="14.45" customHeight="1" x14ac:dyDescent="0.25">
      <c r="A320" s="361" t="s">
        <v>2027</v>
      </c>
      <c r="B320" s="361"/>
      <c r="C320" s="361"/>
      <c r="D320" s="108">
        <f t="shared" ref="D320:I320" si="65">SUM(D301:D319)</f>
        <v>0</v>
      </c>
      <c r="E320" s="108">
        <f t="shared" si="65"/>
        <v>135615.59999999998</v>
      </c>
      <c r="F320" s="108">
        <f t="shared" si="65"/>
        <v>245012.93000000002</v>
      </c>
      <c r="G320" s="108">
        <f t="shared" si="65"/>
        <v>347675.76000000007</v>
      </c>
      <c r="H320" s="108">
        <f t="shared" si="65"/>
        <v>392320</v>
      </c>
      <c r="I320" s="108">
        <f t="shared" si="65"/>
        <v>256480.03999999998</v>
      </c>
      <c r="J320" s="102">
        <f t="shared" ref="J320:K320" si="66">SUM(J301:J319)</f>
        <v>390890</v>
      </c>
      <c r="K320" s="102">
        <f t="shared" si="66"/>
        <v>411303</v>
      </c>
      <c r="L320" s="33"/>
    </row>
    <row r="321" spans="1:12" ht="14.45" customHeight="1" x14ac:dyDescent="0.25">
      <c r="A321" s="360" t="s">
        <v>2020</v>
      </c>
      <c r="B321" s="360"/>
      <c r="C321" s="360"/>
      <c r="J321" s="248"/>
      <c r="K321" s="248"/>
      <c r="L321" s="33"/>
    </row>
    <row r="322" spans="1:12" ht="14.45" customHeight="1" x14ac:dyDescent="0.25">
      <c r="B322" s="25" t="s">
        <v>1906</v>
      </c>
      <c r="C322" s="25" t="s">
        <v>262</v>
      </c>
      <c r="D322" s="107">
        <v>0</v>
      </c>
      <c r="E322" s="107">
        <v>1181.8599999999999</v>
      </c>
      <c r="F322" s="107">
        <v>1182.83</v>
      </c>
      <c r="G322" s="107">
        <v>1030.55</v>
      </c>
      <c r="H322" s="107">
        <v>1300</v>
      </c>
      <c r="I322" s="107">
        <v>141.63</v>
      </c>
      <c r="J322" s="248">
        <v>480</v>
      </c>
      <c r="K322" s="248">
        <v>1300</v>
      </c>
      <c r="L322" s="33"/>
    </row>
    <row r="323" spans="1:12" ht="14.45" customHeight="1" x14ac:dyDescent="0.25">
      <c r="B323" s="25" t="s">
        <v>1907</v>
      </c>
      <c r="C323" s="25" t="s">
        <v>787</v>
      </c>
      <c r="D323" s="107">
        <v>0</v>
      </c>
      <c r="E323" s="107">
        <v>0</v>
      </c>
      <c r="F323" s="107">
        <v>85.49</v>
      </c>
      <c r="G323" s="107">
        <v>195.29</v>
      </c>
      <c r="H323" s="107">
        <v>200</v>
      </c>
      <c r="I323" s="107">
        <v>309.20999999999998</v>
      </c>
      <c r="J323" s="248">
        <v>350</v>
      </c>
      <c r="K323" s="248">
        <v>300</v>
      </c>
      <c r="L323" s="33"/>
    </row>
    <row r="324" spans="1:12" ht="14.45" customHeight="1" x14ac:dyDescent="0.25">
      <c r="B324" s="25" t="s">
        <v>1908</v>
      </c>
      <c r="C324" s="25" t="s">
        <v>420</v>
      </c>
      <c r="D324" s="107">
        <v>0</v>
      </c>
      <c r="E324" s="107">
        <v>214.05</v>
      </c>
      <c r="F324" s="107">
        <v>455.67</v>
      </c>
      <c r="G324" s="107">
        <v>793.7</v>
      </c>
      <c r="H324" s="107">
        <v>500</v>
      </c>
      <c r="I324" s="107">
        <v>70</v>
      </c>
      <c r="J324" s="248">
        <v>500</v>
      </c>
      <c r="K324" s="248">
        <v>500</v>
      </c>
    </row>
    <row r="325" spans="1:12" ht="14.45" customHeight="1" x14ac:dyDescent="0.25">
      <c r="B325" s="25" t="s">
        <v>1909</v>
      </c>
      <c r="C325" s="25" t="s">
        <v>422</v>
      </c>
      <c r="D325" s="107">
        <v>0</v>
      </c>
      <c r="E325" s="107">
        <v>0</v>
      </c>
      <c r="F325" s="107">
        <v>0</v>
      </c>
      <c r="G325" s="107">
        <v>143.56</v>
      </c>
      <c r="H325" s="107">
        <v>200</v>
      </c>
      <c r="I325" s="107">
        <v>191.57</v>
      </c>
      <c r="J325" s="248">
        <v>350</v>
      </c>
      <c r="K325" s="248">
        <v>325</v>
      </c>
      <c r="L325" s="33"/>
    </row>
    <row r="326" spans="1:12" ht="14.45" customHeight="1" x14ac:dyDescent="0.25">
      <c r="B326" s="25" t="s">
        <v>1910</v>
      </c>
      <c r="C326" s="25" t="s">
        <v>330</v>
      </c>
      <c r="D326" s="107">
        <v>0</v>
      </c>
      <c r="E326" s="107">
        <v>1521.46</v>
      </c>
      <c r="F326" s="107">
        <v>835.92</v>
      </c>
      <c r="G326" s="107">
        <v>4505.42</v>
      </c>
      <c r="H326" s="107">
        <v>2000</v>
      </c>
      <c r="I326" s="107">
        <v>0</v>
      </c>
      <c r="J326" s="248">
        <v>0</v>
      </c>
      <c r="K326" s="248">
        <v>2000</v>
      </c>
      <c r="L326" s="33"/>
    </row>
    <row r="327" spans="1:12" ht="14.45" customHeight="1" x14ac:dyDescent="0.25">
      <c r="B327" s="77" t="s">
        <v>2521</v>
      </c>
      <c r="C327" s="77" t="s">
        <v>334</v>
      </c>
      <c r="D327" s="107"/>
      <c r="E327" s="107"/>
      <c r="F327" s="107"/>
      <c r="G327" s="107"/>
      <c r="H327" s="107"/>
      <c r="I327" s="107"/>
      <c r="J327" s="248">
        <v>0</v>
      </c>
      <c r="K327" s="248">
        <f>147000</f>
        <v>147000</v>
      </c>
      <c r="L327" s="33"/>
    </row>
    <row r="328" spans="1:12" ht="14.45" customHeight="1" x14ac:dyDescent="0.25">
      <c r="A328" s="361" t="s">
        <v>2021</v>
      </c>
      <c r="B328" s="361"/>
      <c r="C328" s="361"/>
      <c r="D328" s="108">
        <f t="shared" ref="D328:I328" si="67">SUM(D322:D326)</f>
        <v>0</v>
      </c>
      <c r="E328" s="108">
        <f t="shared" si="67"/>
        <v>2917.37</v>
      </c>
      <c r="F328" s="108">
        <f t="shared" si="67"/>
        <v>2559.91</v>
      </c>
      <c r="G328" s="108">
        <f t="shared" si="67"/>
        <v>6668.52</v>
      </c>
      <c r="H328" s="108">
        <f t="shared" si="67"/>
        <v>4200</v>
      </c>
      <c r="I328" s="108">
        <f t="shared" si="67"/>
        <v>712.40999999999985</v>
      </c>
      <c r="J328" s="102">
        <f>SUM(J322:J327)</f>
        <v>1680</v>
      </c>
      <c r="K328" s="102">
        <f>SUM(K322:K327)</f>
        <v>151425</v>
      </c>
      <c r="L328" s="33"/>
    </row>
    <row r="329" spans="1:12" ht="14.45" customHeight="1" x14ac:dyDescent="0.25">
      <c r="A329" s="360" t="s">
        <v>2028</v>
      </c>
      <c r="B329" s="360"/>
      <c r="C329" s="360"/>
      <c r="J329" s="248"/>
      <c r="K329" s="248"/>
      <c r="L329" s="33"/>
    </row>
    <row r="330" spans="1:12" ht="14.45" customHeight="1" x14ac:dyDescent="0.25">
      <c r="B330" s="25" t="s">
        <v>2473</v>
      </c>
      <c r="C330" s="25" t="s">
        <v>338</v>
      </c>
      <c r="D330" s="107">
        <v>0</v>
      </c>
      <c r="E330" s="107">
        <v>0</v>
      </c>
      <c r="F330" s="107">
        <v>0</v>
      </c>
      <c r="G330" s="107">
        <v>0</v>
      </c>
      <c r="H330" s="107">
        <v>0</v>
      </c>
      <c r="I330" s="107">
        <v>7</v>
      </c>
      <c r="J330" s="248"/>
      <c r="K330" s="248">
        <v>550</v>
      </c>
      <c r="L330" s="33"/>
    </row>
    <row r="331" spans="1:12" ht="14.45" customHeight="1" x14ac:dyDescent="0.25">
      <c r="A331" s="361" t="s">
        <v>2029</v>
      </c>
      <c r="B331" s="361"/>
      <c r="C331" s="361"/>
      <c r="D331" s="108">
        <f t="shared" ref="D331:I331" si="68">SUM(D330:D330)</f>
        <v>0</v>
      </c>
      <c r="E331" s="108">
        <f t="shared" si="68"/>
        <v>0</v>
      </c>
      <c r="F331" s="108">
        <f t="shared" si="68"/>
        <v>0</v>
      </c>
      <c r="G331" s="108">
        <f t="shared" si="68"/>
        <v>0</v>
      </c>
      <c r="H331" s="108">
        <f t="shared" si="68"/>
        <v>0</v>
      </c>
      <c r="I331" s="108">
        <f t="shared" si="68"/>
        <v>7</v>
      </c>
      <c r="J331" s="102">
        <f t="shared" ref="J331:K331" si="69">SUM(J330:J330)</f>
        <v>0</v>
      </c>
      <c r="K331" s="102">
        <f t="shared" si="69"/>
        <v>550</v>
      </c>
      <c r="L331" s="33"/>
    </row>
    <row r="332" spans="1:12" ht="14.45" customHeight="1" x14ac:dyDescent="0.25">
      <c r="A332" s="360" t="s">
        <v>2022</v>
      </c>
      <c r="B332" s="360"/>
      <c r="C332" s="360"/>
      <c r="J332" s="248"/>
      <c r="K332" s="248"/>
      <c r="L332" s="33"/>
    </row>
    <row r="333" spans="1:12" ht="14.45" customHeight="1" x14ac:dyDescent="0.25">
      <c r="B333" s="25" t="s">
        <v>1911</v>
      </c>
      <c r="C333" s="25" t="s">
        <v>266</v>
      </c>
      <c r="D333" s="107">
        <v>0</v>
      </c>
      <c r="E333" s="107">
        <v>0</v>
      </c>
      <c r="F333" s="107">
        <v>2344.73</v>
      </c>
      <c r="G333" s="107">
        <v>0</v>
      </c>
      <c r="H333" s="107">
        <v>0</v>
      </c>
      <c r="I333" s="107">
        <v>0</v>
      </c>
      <c r="J333" s="248"/>
      <c r="K333" s="248"/>
      <c r="L333" s="33"/>
    </row>
    <row r="334" spans="1:12" ht="14.45" customHeight="1" x14ac:dyDescent="0.25">
      <c r="B334" s="25" t="s">
        <v>1912</v>
      </c>
      <c r="C334" s="25" t="s">
        <v>268</v>
      </c>
      <c r="D334" s="107">
        <v>0</v>
      </c>
      <c r="E334" s="107">
        <v>1590.53</v>
      </c>
      <c r="F334" s="107">
        <v>1692.06</v>
      </c>
      <c r="G334" s="107">
        <v>480</v>
      </c>
      <c r="H334" s="107">
        <v>2400</v>
      </c>
      <c r="I334" s="107">
        <v>607.91999999999996</v>
      </c>
      <c r="J334" s="248">
        <v>1000</v>
      </c>
      <c r="K334" s="248">
        <v>1000</v>
      </c>
      <c r="L334" s="33"/>
    </row>
    <row r="335" spans="1:12" ht="14.45" customHeight="1" x14ac:dyDescent="0.25">
      <c r="B335" s="25" t="s">
        <v>1913</v>
      </c>
      <c r="C335" s="25" t="s">
        <v>270</v>
      </c>
      <c r="D335" s="107">
        <v>0</v>
      </c>
      <c r="E335" s="107">
        <v>0</v>
      </c>
      <c r="F335" s="107">
        <v>4027.08</v>
      </c>
      <c r="G335" s="107">
        <v>13084.49</v>
      </c>
      <c r="H335" s="107">
        <v>29500</v>
      </c>
      <c r="I335" s="107">
        <v>40254.639999999999</v>
      </c>
      <c r="J335" s="248">
        <v>42000</v>
      </c>
      <c r="K335" s="248">
        <f>53680+6000+15000</f>
        <v>74680</v>
      </c>
      <c r="L335" s="33"/>
    </row>
    <row r="336" spans="1:12" ht="14.45" customHeight="1" x14ac:dyDescent="0.25">
      <c r="B336" s="25" t="s">
        <v>1914</v>
      </c>
      <c r="C336" s="25" t="s">
        <v>382</v>
      </c>
      <c r="D336" s="107">
        <v>0</v>
      </c>
      <c r="E336" s="107">
        <v>0</v>
      </c>
      <c r="F336" s="107">
        <v>82.2</v>
      </c>
      <c r="G336" s="107">
        <v>479.13</v>
      </c>
      <c r="H336" s="107">
        <v>800</v>
      </c>
      <c r="I336" s="107">
        <v>549.12</v>
      </c>
      <c r="J336" s="248">
        <v>2400</v>
      </c>
      <c r="K336" s="248">
        <v>6200</v>
      </c>
      <c r="L336" s="33"/>
    </row>
    <row r="337" spans="1:12" ht="14.45" customHeight="1" x14ac:dyDescent="0.25">
      <c r="B337" s="25" t="s">
        <v>1915</v>
      </c>
      <c r="C337" s="25" t="s">
        <v>272</v>
      </c>
      <c r="D337" s="107">
        <v>0</v>
      </c>
      <c r="E337" s="107">
        <v>0</v>
      </c>
      <c r="F337" s="107">
        <v>2524.42</v>
      </c>
      <c r="G337" s="107">
        <v>6488.48</v>
      </c>
      <c r="H337" s="107">
        <v>9800</v>
      </c>
      <c r="I337" s="107">
        <v>4252.8100000000004</v>
      </c>
      <c r="J337" s="248">
        <v>9800</v>
      </c>
      <c r="K337" s="248">
        <v>12300</v>
      </c>
    </row>
    <row r="338" spans="1:12" ht="14.45" customHeight="1" x14ac:dyDescent="0.25">
      <c r="B338" s="25" t="s">
        <v>1916</v>
      </c>
      <c r="C338" s="25" t="s">
        <v>274</v>
      </c>
      <c r="D338" s="107">
        <v>0</v>
      </c>
      <c r="E338" s="107">
        <v>50.99</v>
      </c>
      <c r="F338" s="107">
        <v>85</v>
      </c>
      <c r="G338" s="107">
        <v>819.99</v>
      </c>
      <c r="H338" s="107">
        <v>2775</v>
      </c>
      <c r="I338" s="107">
        <v>2318.35</v>
      </c>
      <c r="J338" s="248">
        <v>3430</v>
      </c>
      <c r="K338" s="248">
        <v>3530</v>
      </c>
    </row>
    <row r="339" spans="1:12" ht="14.45" customHeight="1" x14ac:dyDescent="0.25">
      <c r="B339" s="25" t="s">
        <v>1917</v>
      </c>
      <c r="C339" s="25" t="s">
        <v>276</v>
      </c>
      <c r="D339" s="107">
        <v>0</v>
      </c>
      <c r="E339" s="107">
        <v>13.95</v>
      </c>
      <c r="F339" s="107">
        <v>1109</v>
      </c>
      <c r="G339" s="107">
        <v>6415</v>
      </c>
      <c r="H339" s="107">
        <v>4380</v>
      </c>
      <c r="I339" s="107">
        <v>2278</v>
      </c>
      <c r="J339" s="248">
        <v>3910</v>
      </c>
      <c r="K339" s="248">
        <v>4480</v>
      </c>
    </row>
    <row r="340" spans="1:12" ht="14.45" customHeight="1" x14ac:dyDescent="0.25">
      <c r="B340" s="25" t="s">
        <v>1918</v>
      </c>
      <c r="C340" s="25" t="s">
        <v>278</v>
      </c>
      <c r="D340" s="107">
        <v>0</v>
      </c>
      <c r="E340" s="107">
        <v>9188.48</v>
      </c>
      <c r="F340" s="107">
        <v>1715.13</v>
      </c>
      <c r="G340" s="107">
        <v>415.52</v>
      </c>
      <c r="H340" s="107">
        <v>2950</v>
      </c>
      <c r="I340" s="107">
        <v>1884.33</v>
      </c>
      <c r="J340" s="248">
        <v>4950</v>
      </c>
      <c r="K340" s="248">
        <v>4950</v>
      </c>
      <c r="L340" s="33"/>
    </row>
    <row r="341" spans="1:12" ht="14.45" customHeight="1" x14ac:dyDescent="0.25">
      <c r="B341" s="25" t="s">
        <v>1919</v>
      </c>
      <c r="C341" s="25" t="s">
        <v>282</v>
      </c>
      <c r="D341" s="107">
        <v>0</v>
      </c>
      <c r="E341" s="107">
        <v>47.58</v>
      </c>
      <c r="F341" s="107">
        <v>0</v>
      </c>
      <c r="G341" s="107">
        <v>0</v>
      </c>
      <c r="H341" s="107">
        <v>0</v>
      </c>
      <c r="I341" s="107">
        <v>0</v>
      </c>
      <c r="J341" s="248"/>
      <c r="K341" s="248"/>
      <c r="L341" s="33"/>
    </row>
    <row r="342" spans="1:12" ht="14.45" customHeight="1" x14ac:dyDescent="0.25">
      <c r="A342" s="361" t="s">
        <v>2023</v>
      </c>
      <c r="B342" s="361"/>
      <c r="C342" s="361"/>
      <c r="D342" s="108">
        <f t="shared" ref="D342:I342" si="70">SUM(D333:D341)</f>
        <v>0</v>
      </c>
      <c r="E342" s="108">
        <f t="shared" si="70"/>
        <v>10891.529999999999</v>
      </c>
      <c r="F342" s="108">
        <f t="shared" si="70"/>
        <v>13579.619999999999</v>
      </c>
      <c r="G342" s="108">
        <f t="shared" si="70"/>
        <v>28182.61</v>
      </c>
      <c r="H342" s="108">
        <f t="shared" si="70"/>
        <v>52605</v>
      </c>
      <c r="I342" s="108">
        <f t="shared" si="70"/>
        <v>52145.17</v>
      </c>
      <c r="J342" s="102">
        <f t="shared" ref="J342:K342" si="71">SUM(J333:J341)</f>
        <v>67490</v>
      </c>
      <c r="K342" s="102">
        <f t="shared" si="71"/>
        <v>107140</v>
      </c>
      <c r="L342" s="33"/>
    </row>
    <row r="343" spans="1:12" ht="14.45" customHeight="1" x14ac:dyDescent="0.25">
      <c r="A343" s="362" t="s">
        <v>1871</v>
      </c>
      <c r="B343" s="362"/>
      <c r="C343" s="362"/>
      <c r="D343" s="109">
        <f t="shared" ref="D343:I343" si="72">D320+D328+D331+D342</f>
        <v>0</v>
      </c>
      <c r="E343" s="109">
        <f t="shared" si="72"/>
        <v>149424.49999999997</v>
      </c>
      <c r="F343" s="109">
        <f t="shared" si="72"/>
        <v>261152.46000000002</v>
      </c>
      <c r="G343" s="109">
        <f t="shared" si="72"/>
        <v>382526.89000000007</v>
      </c>
      <c r="H343" s="109">
        <f t="shared" si="72"/>
        <v>449125</v>
      </c>
      <c r="I343" s="109">
        <f t="shared" si="72"/>
        <v>309344.62</v>
      </c>
      <c r="J343" s="103">
        <f t="shared" ref="J343:K343" si="73">J320+J328+J331+J342</f>
        <v>460060</v>
      </c>
      <c r="K343" s="103">
        <f t="shared" si="73"/>
        <v>670418</v>
      </c>
      <c r="L343" s="33"/>
    </row>
    <row r="344" spans="1:12" ht="14.45" customHeight="1" x14ac:dyDescent="0.25">
      <c r="A344" s="362" t="s">
        <v>395</v>
      </c>
      <c r="B344" s="362"/>
      <c r="C344" s="362"/>
      <c r="D344" s="109">
        <f t="shared" ref="D344:I344" si="74">D197+D255+D298+D343</f>
        <v>1177154.4099999999</v>
      </c>
      <c r="E344" s="109">
        <f t="shared" si="74"/>
        <v>1363089.7099999997</v>
      </c>
      <c r="F344" s="109">
        <f t="shared" si="74"/>
        <v>1623049.37</v>
      </c>
      <c r="G344" s="109">
        <f t="shared" si="74"/>
        <v>1789179.1200000003</v>
      </c>
      <c r="H344" s="109">
        <f t="shared" si="74"/>
        <v>1900090</v>
      </c>
      <c r="I344" s="109">
        <f t="shared" si="74"/>
        <v>1283329.1400000001</v>
      </c>
      <c r="J344" s="103">
        <f t="shared" ref="J344:K344" si="75">J197+J255+J298+J343</f>
        <v>1878987</v>
      </c>
      <c r="K344" s="103">
        <f t="shared" si="75"/>
        <v>2202379</v>
      </c>
      <c r="L344" s="33"/>
    </row>
    <row r="345" spans="1:12" ht="20.100000000000001" customHeight="1" x14ac:dyDescent="0.25">
      <c r="A345" s="359" t="s">
        <v>396</v>
      </c>
      <c r="B345" s="359"/>
      <c r="C345" s="359"/>
      <c r="J345" s="248"/>
      <c r="K345" s="248"/>
      <c r="L345" s="33"/>
    </row>
    <row r="346" spans="1:12" ht="20.100000000000001" customHeight="1" x14ac:dyDescent="0.25">
      <c r="A346" s="363" t="s">
        <v>397</v>
      </c>
      <c r="B346" s="363"/>
      <c r="C346" s="363"/>
      <c r="J346" s="248"/>
      <c r="K346" s="248"/>
      <c r="L346" s="33"/>
    </row>
    <row r="347" spans="1:12" ht="20.100000000000001" customHeight="1" x14ac:dyDescent="0.25">
      <c r="A347" s="360" t="s">
        <v>2024</v>
      </c>
      <c r="B347" s="360"/>
      <c r="C347" s="360"/>
      <c r="J347" s="248"/>
      <c r="K347" s="248"/>
      <c r="L347" s="33"/>
    </row>
    <row r="348" spans="1:12" ht="20.100000000000001" customHeight="1" x14ac:dyDescent="0.25">
      <c r="B348" s="25" t="s">
        <v>398</v>
      </c>
      <c r="C348" s="25" t="s">
        <v>286</v>
      </c>
      <c r="D348" s="107">
        <v>298786.34999999998</v>
      </c>
      <c r="E348" s="107">
        <v>324843.87</v>
      </c>
      <c r="F348" s="107">
        <v>307292.74</v>
      </c>
      <c r="G348" s="107">
        <v>320675.18</v>
      </c>
      <c r="H348" s="107">
        <v>432980</v>
      </c>
      <c r="I348" s="107">
        <v>249954.42</v>
      </c>
      <c r="J348" s="248">
        <v>391185</v>
      </c>
      <c r="K348" s="248">
        <v>423228</v>
      </c>
      <c r="L348" s="33"/>
    </row>
    <row r="349" spans="1:12" ht="20.100000000000001" customHeight="1" x14ac:dyDescent="0.25">
      <c r="B349" s="25" t="s">
        <v>399</v>
      </c>
      <c r="C349" s="25" t="s">
        <v>292</v>
      </c>
      <c r="D349" s="107">
        <v>1722.63</v>
      </c>
      <c r="E349" s="107">
        <v>603.38</v>
      </c>
      <c r="F349" s="107">
        <v>459.95</v>
      </c>
      <c r="G349" s="107">
        <v>1042.3</v>
      </c>
      <c r="H349" s="107">
        <v>1200</v>
      </c>
      <c r="I349" s="107">
        <v>862.5</v>
      </c>
      <c r="J349" s="248">
        <v>1300</v>
      </c>
      <c r="K349" s="248">
        <v>1500</v>
      </c>
      <c r="L349" s="33"/>
    </row>
    <row r="350" spans="1:12" ht="14.45" customHeight="1" x14ac:dyDescent="0.25">
      <c r="B350" s="25" t="s">
        <v>400</v>
      </c>
      <c r="C350" s="25" t="s">
        <v>294</v>
      </c>
      <c r="D350" s="107">
        <v>1263.95</v>
      </c>
      <c r="E350" s="107">
        <v>1267.4000000000001</v>
      </c>
      <c r="F350" s="107">
        <v>772.22</v>
      </c>
      <c r="G350" s="107">
        <v>850</v>
      </c>
      <c r="H350" s="107">
        <v>1200</v>
      </c>
      <c r="I350" s="107">
        <v>1275</v>
      </c>
      <c r="J350" s="248">
        <v>1800</v>
      </c>
      <c r="K350" s="248">
        <v>1800</v>
      </c>
      <c r="L350" s="33"/>
    </row>
    <row r="351" spans="1:12" ht="14.45" customHeight="1" x14ac:dyDescent="0.25">
      <c r="B351" s="25" t="s">
        <v>402</v>
      </c>
      <c r="C351" s="25" t="s">
        <v>298</v>
      </c>
      <c r="D351" s="107">
        <v>4597.08</v>
      </c>
      <c r="E351" s="107">
        <v>4325</v>
      </c>
      <c r="F351" s="107">
        <v>2025</v>
      </c>
      <c r="G351" s="107">
        <v>1020</v>
      </c>
      <c r="H351" s="107">
        <v>1020</v>
      </c>
      <c r="I351" s="107">
        <v>0</v>
      </c>
      <c r="J351" s="248">
        <v>0</v>
      </c>
      <c r="K351" s="248">
        <v>1295</v>
      </c>
      <c r="L351" s="33"/>
    </row>
    <row r="352" spans="1:12" ht="14.45" customHeight="1" x14ac:dyDescent="0.25">
      <c r="B352" s="25" t="s">
        <v>403</v>
      </c>
      <c r="C352" s="25" t="s">
        <v>300</v>
      </c>
      <c r="D352" s="107">
        <v>5464.16</v>
      </c>
      <c r="E352" s="107">
        <v>6172.22</v>
      </c>
      <c r="F352" s="107">
        <v>5085.62</v>
      </c>
      <c r="G352" s="107">
        <v>1288.0899999999999</v>
      </c>
      <c r="H352" s="107">
        <v>5000</v>
      </c>
      <c r="I352" s="107">
        <v>1058.69</v>
      </c>
      <c r="J352" s="248">
        <v>2000</v>
      </c>
      <c r="K352" s="248">
        <v>5000</v>
      </c>
      <c r="L352" s="33"/>
    </row>
    <row r="353" spans="1:12" ht="14.45" customHeight="1" x14ac:dyDescent="0.25">
      <c r="B353" s="25" t="s">
        <v>404</v>
      </c>
      <c r="C353" s="25" t="s">
        <v>302</v>
      </c>
      <c r="D353" s="107">
        <v>491.56</v>
      </c>
      <c r="E353" s="107">
        <v>1270.3599999999999</v>
      </c>
      <c r="F353" s="107">
        <v>429.76</v>
      </c>
      <c r="G353" s="107">
        <v>382.09</v>
      </c>
      <c r="H353" s="107">
        <v>840</v>
      </c>
      <c r="I353" s="107">
        <v>403.33</v>
      </c>
      <c r="J353" s="248">
        <v>582</v>
      </c>
      <c r="K353" s="248">
        <v>849</v>
      </c>
      <c r="L353" s="33"/>
    </row>
    <row r="354" spans="1:12" ht="14.45" customHeight="1" x14ac:dyDescent="0.25">
      <c r="B354" s="25" t="s">
        <v>405</v>
      </c>
      <c r="C354" s="25" t="s">
        <v>304</v>
      </c>
      <c r="D354" s="107">
        <v>1387.34</v>
      </c>
      <c r="E354" s="107">
        <v>1010.62</v>
      </c>
      <c r="F354" s="107">
        <v>1363.04</v>
      </c>
      <c r="G354" s="107">
        <v>1325.4</v>
      </c>
      <c r="H354" s="107">
        <v>2010</v>
      </c>
      <c r="I354" s="107">
        <v>1316.72</v>
      </c>
      <c r="J354" s="248">
        <v>1848</v>
      </c>
      <c r="K354" s="248">
        <v>1950</v>
      </c>
      <c r="L354" s="33"/>
    </row>
    <row r="355" spans="1:12" ht="14.45" customHeight="1" x14ac:dyDescent="0.25">
      <c r="B355" s="25" t="s">
        <v>406</v>
      </c>
      <c r="C355" s="25" t="s">
        <v>306</v>
      </c>
      <c r="D355" s="107">
        <v>32822.78</v>
      </c>
      <c r="E355" s="107">
        <v>30179.01</v>
      </c>
      <c r="F355" s="107">
        <v>18698.28</v>
      </c>
      <c r="G355" s="107">
        <v>32627.46</v>
      </c>
      <c r="H355" s="107">
        <v>49830</v>
      </c>
      <c r="I355" s="107">
        <v>34036.31</v>
      </c>
      <c r="J355" s="248">
        <v>50060</v>
      </c>
      <c r="K355" s="248">
        <v>57395</v>
      </c>
      <c r="L355" s="33"/>
    </row>
    <row r="356" spans="1:12" ht="14.45" customHeight="1" x14ac:dyDescent="0.25">
      <c r="B356" s="25" t="s">
        <v>1923</v>
      </c>
      <c r="C356" s="25" t="s">
        <v>1865</v>
      </c>
      <c r="D356" s="107">
        <v>1788.69</v>
      </c>
      <c r="E356" s="107">
        <v>907.75</v>
      </c>
      <c r="F356" s="107">
        <v>5245.23</v>
      </c>
      <c r="G356" s="107">
        <v>1000</v>
      </c>
      <c r="H356" s="107">
        <v>6000</v>
      </c>
      <c r="I356" s="107">
        <v>4000</v>
      </c>
      <c r="J356" s="248">
        <v>4000</v>
      </c>
      <c r="K356" s="248">
        <v>4000</v>
      </c>
      <c r="L356" s="33"/>
    </row>
    <row r="357" spans="1:12" ht="14.45" customHeight="1" x14ac:dyDescent="0.25">
      <c r="B357" s="25" t="s">
        <v>407</v>
      </c>
      <c r="C357" s="25" t="s">
        <v>308</v>
      </c>
      <c r="D357" s="107">
        <v>1049.3599999999999</v>
      </c>
      <c r="E357" s="107">
        <v>1346.46</v>
      </c>
      <c r="F357" s="107">
        <v>810.08</v>
      </c>
      <c r="G357" s="107">
        <v>738.46</v>
      </c>
      <c r="H357" s="107">
        <v>1100</v>
      </c>
      <c r="I357" s="107">
        <v>433.5</v>
      </c>
      <c r="J357" s="248">
        <v>612</v>
      </c>
      <c r="K357" s="248">
        <v>0</v>
      </c>
      <c r="L357" s="33"/>
    </row>
    <row r="358" spans="1:12" ht="14.45" customHeight="1" x14ac:dyDescent="0.25">
      <c r="B358" s="25" t="s">
        <v>409</v>
      </c>
      <c r="C358" s="25" t="s">
        <v>1899</v>
      </c>
      <c r="D358" s="107">
        <v>28195.58</v>
      </c>
      <c r="E358" s="107">
        <v>30400.33</v>
      </c>
      <c r="F358" s="107">
        <v>42998.48</v>
      </c>
      <c r="G358" s="107">
        <v>53561.77</v>
      </c>
      <c r="H358" s="107">
        <v>74250</v>
      </c>
      <c r="I358" s="107">
        <v>42617.62</v>
      </c>
      <c r="J358" s="248">
        <v>66798</v>
      </c>
      <c r="K358" s="248">
        <v>74067</v>
      </c>
      <c r="L358" s="33"/>
    </row>
    <row r="359" spans="1:12" ht="14.45" customHeight="1" x14ac:dyDescent="0.25">
      <c r="B359" s="25" t="s">
        <v>410</v>
      </c>
      <c r="C359" s="25" t="s">
        <v>312</v>
      </c>
      <c r="D359" s="107">
        <v>48</v>
      </c>
      <c r="E359" s="107">
        <v>0</v>
      </c>
      <c r="F359" s="107">
        <v>96</v>
      </c>
      <c r="G359" s="107">
        <v>144</v>
      </c>
      <c r="H359" s="107">
        <v>0</v>
      </c>
      <c r="I359" s="107">
        <v>96</v>
      </c>
      <c r="J359" s="248">
        <v>96</v>
      </c>
      <c r="K359" s="248">
        <v>0</v>
      </c>
      <c r="L359" s="33"/>
    </row>
    <row r="360" spans="1:12" ht="14.45" customHeight="1" x14ac:dyDescent="0.25">
      <c r="B360" s="25" t="s">
        <v>411</v>
      </c>
      <c r="C360" s="25" t="s">
        <v>314</v>
      </c>
      <c r="D360" s="107">
        <v>527.78</v>
      </c>
      <c r="E360" s="107">
        <v>413.44</v>
      </c>
      <c r="F360" s="107">
        <v>368.58</v>
      </c>
      <c r="G360" s="107">
        <v>250.24</v>
      </c>
      <c r="H360" s="107">
        <v>450</v>
      </c>
      <c r="I360" s="107">
        <v>274.54000000000002</v>
      </c>
      <c r="J360" s="248">
        <v>456</v>
      </c>
      <c r="K360" s="248">
        <v>477</v>
      </c>
    </row>
    <row r="361" spans="1:12" ht="14.45" customHeight="1" x14ac:dyDescent="0.25">
      <c r="B361" s="25" t="s">
        <v>412</v>
      </c>
      <c r="C361" s="25" t="s">
        <v>316</v>
      </c>
      <c r="D361" s="107">
        <v>45</v>
      </c>
      <c r="E361" s="107">
        <v>576</v>
      </c>
      <c r="F361" s="107">
        <v>1074.99</v>
      </c>
      <c r="G361" s="107">
        <v>527.96</v>
      </c>
      <c r="H361" s="107">
        <v>720</v>
      </c>
      <c r="I361" s="107">
        <v>62.09</v>
      </c>
      <c r="J361" s="248">
        <v>62</v>
      </c>
      <c r="K361" s="248">
        <v>720</v>
      </c>
      <c r="L361" s="33"/>
    </row>
    <row r="362" spans="1:12" ht="14.45" customHeight="1" x14ac:dyDescent="0.25">
      <c r="B362" s="25" t="s">
        <v>413</v>
      </c>
      <c r="C362" s="25" t="s">
        <v>2026</v>
      </c>
      <c r="D362" s="107">
        <v>4396.6499999999996</v>
      </c>
      <c r="E362" s="107">
        <v>4748.99</v>
      </c>
      <c r="F362" s="107">
        <v>4552.13</v>
      </c>
      <c r="G362" s="107">
        <v>4629.6400000000003</v>
      </c>
      <c r="H362" s="107">
        <v>6320</v>
      </c>
      <c r="I362" s="107">
        <v>3556.26</v>
      </c>
      <c r="J362" s="248">
        <v>5566</v>
      </c>
      <c r="K362" s="248">
        <v>6276</v>
      </c>
      <c r="L362" s="33"/>
    </row>
    <row r="363" spans="1:12" ht="14.45" customHeight="1" x14ac:dyDescent="0.25">
      <c r="B363" s="25" t="s">
        <v>414</v>
      </c>
      <c r="C363" s="25" t="s">
        <v>321</v>
      </c>
      <c r="D363" s="107">
        <v>501.73</v>
      </c>
      <c r="E363" s="107">
        <v>565.67999999999995</v>
      </c>
      <c r="F363" s="107">
        <v>574.07000000000005</v>
      </c>
      <c r="G363" s="107">
        <v>556.05999999999995</v>
      </c>
      <c r="H363" s="107">
        <v>790</v>
      </c>
      <c r="I363" s="107">
        <v>555.16999999999996</v>
      </c>
      <c r="J363" s="248">
        <v>796</v>
      </c>
      <c r="K363" s="248">
        <v>771</v>
      </c>
      <c r="L363" s="33"/>
    </row>
    <row r="364" spans="1:12" ht="14.45" customHeight="1" x14ac:dyDescent="0.25">
      <c r="B364" s="25" t="s">
        <v>415</v>
      </c>
      <c r="C364" s="25" t="s">
        <v>323</v>
      </c>
      <c r="D364" s="107">
        <v>18.95</v>
      </c>
      <c r="E364" s="107">
        <v>0</v>
      </c>
      <c r="F364" s="107">
        <v>47.9</v>
      </c>
      <c r="G364" s="107">
        <v>86.85</v>
      </c>
      <c r="H364" s="107">
        <v>0</v>
      </c>
      <c r="I364" s="107">
        <v>56.85</v>
      </c>
      <c r="J364" s="248">
        <v>57</v>
      </c>
      <c r="K364" s="248">
        <v>0</v>
      </c>
      <c r="L364" s="33"/>
    </row>
    <row r="365" spans="1:12" ht="14.45" customHeight="1" x14ac:dyDescent="0.25">
      <c r="B365" s="25" t="s">
        <v>416</v>
      </c>
      <c r="C365" s="25" t="s">
        <v>325</v>
      </c>
      <c r="D365" s="107">
        <v>6000</v>
      </c>
      <c r="E365" s="107">
        <v>4500</v>
      </c>
      <c r="F365" s="107">
        <v>3000</v>
      </c>
      <c r="G365" s="107">
        <v>1000</v>
      </c>
      <c r="H365" s="107">
        <v>1500</v>
      </c>
      <c r="I365" s="107">
        <v>1000</v>
      </c>
      <c r="J365" s="248">
        <v>1000</v>
      </c>
      <c r="K365" s="248">
        <v>1500</v>
      </c>
      <c r="L365" s="33"/>
    </row>
    <row r="366" spans="1:12" ht="14.45" customHeight="1" x14ac:dyDescent="0.25">
      <c r="B366" s="25" t="s">
        <v>417</v>
      </c>
      <c r="C366" s="25" t="s">
        <v>327</v>
      </c>
      <c r="D366" s="107">
        <v>364.24</v>
      </c>
      <c r="E366" s="107">
        <v>93.36</v>
      </c>
      <c r="F366" s="107">
        <v>0</v>
      </c>
      <c r="G366" s="107">
        <v>380.76</v>
      </c>
      <c r="H366" s="107">
        <v>390</v>
      </c>
      <c r="I366" s="107">
        <v>293.04000000000002</v>
      </c>
      <c r="J366" s="248">
        <v>391</v>
      </c>
      <c r="K366" s="248">
        <v>400</v>
      </c>
      <c r="L366" s="33"/>
    </row>
    <row r="367" spans="1:12" ht="14.45" customHeight="1" x14ac:dyDescent="0.25">
      <c r="A367" s="361" t="s">
        <v>2027</v>
      </c>
      <c r="B367" s="361"/>
      <c r="C367" s="361"/>
      <c r="D367" s="108">
        <f t="shared" ref="D367:I367" si="76">SUM(D348:D366)</f>
        <v>389471.83</v>
      </c>
      <c r="E367" s="108">
        <f t="shared" si="76"/>
        <v>413223.87</v>
      </c>
      <c r="F367" s="108">
        <f t="shared" si="76"/>
        <v>394894.07</v>
      </c>
      <c r="G367" s="108">
        <f t="shared" si="76"/>
        <v>422086.26000000013</v>
      </c>
      <c r="H367" s="108">
        <f t="shared" si="76"/>
        <v>585600</v>
      </c>
      <c r="I367" s="108">
        <f t="shared" si="76"/>
        <v>341852.03999999992</v>
      </c>
      <c r="J367" s="102">
        <f t="shared" ref="J367:K367" si="77">SUM(J348:J366)</f>
        <v>528609</v>
      </c>
      <c r="K367" s="102">
        <f t="shared" si="77"/>
        <v>581228</v>
      </c>
    </row>
    <row r="368" spans="1:12" ht="14.45" customHeight="1" x14ac:dyDescent="0.25">
      <c r="A368" s="360" t="s">
        <v>2020</v>
      </c>
      <c r="B368" s="360"/>
      <c r="C368" s="360"/>
      <c r="J368" s="248"/>
      <c r="K368" s="248"/>
      <c r="L368" s="33"/>
    </row>
    <row r="369" spans="1:12" ht="20.100000000000001" customHeight="1" x14ac:dyDescent="0.25">
      <c r="B369" s="25" t="s">
        <v>2186</v>
      </c>
      <c r="C369" s="25" t="s">
        <v>1884</v>
      </c>
      <c r="D369" s="107">
        <v>0</v>
      </c>
      <c r="E369" s="107">
        <v>0</v>
      </c>
      <c r="F369" s="107">
        <v>1015.5</v>
      </c>
      <c r="G369" s="107">
        <v>0</v>
      </c>
      <c r="H369" s="107">
        <v>0</v>
      </c>
      <c r="I369" s="107">
        <v>0</v>
      </c>
      <c r="J369" s="248"/>
      <c r="K369" s="248"/>
      <c r="L369" s="33"/>
    </row>
    <row r="370" spans="1:12" ht="14.45" customHeight="1" x14ac:dyDescent="0.25">
      <c r="B370" s="25" t="s">
        <v>418</v>
      </c>
      <c r="C370" s="25" t="s">
        <v>262</v>
      </c>
      <c r="D370" s="107">
        <v>235.62</v>
      </c>
      <c r="E370" s="107">
        <v>130.57</v>
      </c>
      <c r="F370" s="107">
        <v>825.17</v>
      </c>
      <c r="G370" s="107">
        <v>2917.8</v>
      </c>
      <c r="H370" s="107">
        <v>2300</v>
      </c>
      <c r="I370" s="107">
        <v>762.89</v>
      </c>
      <c r="J370" s="248">
        <v>1000</v>
      </c>
      <c r="K370" s="248">
        <v>1000</v>
      </c>
      <c r="L370" s="33"/>
    </row>
    <row r="371" spans="1:12" ht="14.45" customHeight="1" x14ac:dyDescent="0.25">
      <c r="B371" s="25" t="s">
        <v>419</v>
      </c>
      <c r="C371" s="25" t="s">
        <v>420</v>
      </c>
      <c r="D371" s="107">
        <v>0</v>
      </c>
      <c r="E371" s="107">
        <v>0</v>
      </c>
      <c r="F371" s="107">
        <v>0</v>
      </c>
      <c r="G371" s="107">
        <v>339.96</v>
      </c>
      <c r="H371" s="107">
        <v>400</v>
      </c>
      <c r="I371" s="107">
        <v>0</v>
      </c>
      <c r="J371" s="248">
        <v>400</v>
      </c>
      <c r="K371" s="248">
        <v>500</v>
      </c>
    </row>
    <row r="372" spans="1:12" ht="14.45" customHeight="1" x14ac:dyDescent="0.25">
      <c r="B372" s="25" t="s">
        <v>421</v>
      </c>
      <c r="C372" s="25" t="s">
        <v>422</v>
      </c>
      <c r="D372" s="107">
        <v>348.28</v>
      </c>
      <c r="E372" s="107">
        <v>123.65</v>
      </c>
      <c r="F372" s="107">
        <v>162.80000000000001</v>
      </c>
      <c r="G372" s="107">
        <v>355.31</v>
      </c>
      <c r="H372" s="107">
        <v>260</v>
      </c>
      <c r="I372" s="107">
        <v>310.63</v>
      </c>
      <c r="J372" s="248">
        <v>225</v>
      </c>
      <c r="K372" s="248">
        <v>260</v>
      </c>
      <c r="L372" s="33"/>
    </row>
    <row r="373" spans="1:12" ht="14.45" customHeight="1" x14ac:dyDescent="0.25">
      <c r="B373" s="25" t="s">
        <v>423</v>
      </c>
      <c r="C373" s="25" t="s">
        <v>330</v>
      </c>
      <c r="D373" s="107">
        <v>10109.299999999999</v>
      </c>
      <c r="E373" s="107">
        <v>22883.93</v>
      </c>
      <c r="F373" s="107">
        <v>23035.9</v>
      </c>
      <c r="G373" s="107">
        <v>43231.33</v>
      </c>
      <c r="H373" s="107">
        <v>14100</v>
      </c>
      <c r="I373" s="107">
        <v>14964.71</v>
      </c>
      <c r="J373" s="248">
        <v>14100</v>
      </c>
      <c r="K373" s="248">
        <v>15400</v>
      </c>
      <c r="L373" s="33"/>
    </row>
    <row r="374" spans="1:12" ht="14.45" customHeight="1" x14ac:dyDescent="0.25">
      <c r="A374" s="361" t="s">
        <v>2021</v>
      </c>
      <c r="B374" s="361"/>
      <c r="C374" s="361"/>
      <c r="D374" s="108">
        <f t="shared" ref="D374:I374" si="78">SUM(D369:D373)</f>
        <v>10693.199999999999</v>
      </c>
      <c r="E374" s="108">
        <f t="shared" si="78"/>
        <v>23138.15</v>
      </c>
      <c r="F374" s="108">
        <f t="shared" si="78"/>
        <v>25039.370000000003</v>
      </c>
      <c r="G374" s="108">
        <f t="shared" si="78"/>
        <v>46844.4</v>
      </c>
      <c r="H374" s="108">
        <f t="shared" si="78"/>
        <v>17060</v>
      </c>
      <c r="I374" s="108">
        <f t="shared" si="78"/>
        <v>16038.23</v>
      </c>
      <c r="J374" s="102">
        <f t="shared" ref="J374:K374" si="79">SUM(J369:J373)</f>
        <v>15725</v>
      </c>
      <c r="K374" s="102">
        <f t="shared" si="79"/>
        <v>17160</v>
      </c>
      <c r="L374" s="33"/>
    </row>
    <row r="375" spans="1:12" ht="14.45" customHeight="1" x14ac:dyDescent="0.25">
      <c r="A375" s="360" t="s">
        <v>2028</v>
      </c>
      <c r="B375" s="360"/>
      <c r="C375" s="360"/>
      <c r="J375" s="248"/>
      <c r="K375" s="248"/>
      <c r="L375" s="33"/>
    </row>
    <row r="376" spans="1:12" ht="14.45" customHeight="1" x14ac:dyDescent="0.25">
      <c r="B376" s="25" t="s">
        <v>426</v>
      </c>
      <c r="C376" s="25" t="s">
        <v>427</v>
      </c>
      <c r="D376" s="107">
        <v>35387.24</v>
      </c>
      <c r="E376" s="107">
        <v>20113.11</v>
      </c>
      <c r="F376" s="107">
        <v>11748.7</v>
      </c>
      <c r="G376" s="107">
        <v>31052.97</v>
      </c>
      <c r="H376" s="107">
        <v>28500</v>
      </c>
      <c r="I376" s="107">
        <v>14104.72</v>
      </c>
      <c r="J376" s="248">
        <v>28500</v>
      </c>
      <c r="K376" s="248">
        <v>31000</v>
      </c>
      <c r="L376" s="33"/>
    </row>
    <row r="377" spans="1:12" ht="14.45" customHeight="1" x14ac:dyDescent="0.25">
      <c r="B377" s="25" t="s">
        <v>428</v>
      </c>
      <c r="C377" s="25" t="s">
        <v>429</v>
      </c>
      <c r="D377" s="107">
        <v>165824.31</v>
      </c>
      <c r="E377" s="107">
        <v>171979.9</v>
      </c>
      <c r="F377" s="107">
        <v>230515.02</v>
      </c>
      <c r="G377" s="107">
        <v>135599.06</v>
      </c>
      <c r="H377" s="107">
        <v>120890</v>
      </c>
      <c r="I377" s="107">
        <v>106422.48</v>
      </c>
      <c r="J377" s="248">
        <v>112500</v>
      </c>
      <c r="K377" s="248">
        <v>118500</v>
      </c>
      <c r="L377" s="33"/>
    </row>
    <row r="378" spans="1:12" ht="14.45" customHeight="1" x14ac:dyDescent="0.25">
      <c r="B378" s="25" t="s">
        <v>430</v>
      </c>
      <c r="C378" s="25" t="s">
        <v>338</v>
      </c>
      <c r="D378" s="107">
        <v>0</v>
      </c>
      <c r="E378" s="107">
        <v>0</v>
      </c>
      <c r="F378" s="107">
        <v>0</v>
      </c>
      <c r="G378" s="107">
        <v>0</v>
      </c>
      <c r="H378" s="107">
        <v>0</v>
      </c>
      <c r="I378" s="107">
        <v>14</v>
      </c>
      <c r="J378" s="248"/>
      <c r="K378" s="248">
        <v>1100</v>
      </c>
      <c r="L378" s="33"/>
    </row>
    <row r="379" spans="1:12" ht="14.45" customHeight="1" x14ac:dyDescent="0.25">
      <c r="A379" s="361" t="s">
        <v>2029</v>
      </c>
      <c r="B379" s="361"/>
      <c r="C379" s="361"/>
      <c r="D379" s="108">
        <f t="shared" ref="D379:I379" si="80">SUM(D376:D378)</f>
        <v>201211.55</v>
      </c>
      <c r="E379" s="108">
        <f t="shared" si="80"/>
        <v>192093.01</v>
      </c>
      <c r="F379" s="108">
        <f t="shared" si="80"/>
        <v>242263.72</v>
      </c>
      <c r="G379" s="108">
        <f t="shared" si="80"/>
        <v>166652.03</v>
      </c>
      <c r="H379" s="108">
        <f t="shared" si="80"/>
        <v>149390</v>
      </c>
      <c r="I379" s="108">
        <f t="shared" si="80"/>
        <v>120541.2</v>
      </c>
      <c r="J379" s="102">
        <f t="shared" ref="J379:K379" si="81">SUM(J376:J378)</f>
        <v>141000</v>
      </c>
      <c r="K379" s="102">
        <f t="shared" si="81"/>
        <v>150600</v>
      </c>
      <c r="L379" s="33"/>
    </row>
    <row r="380" spans="1:12" ht="14.45" customHeight="1" x14ac:dyDescent="0.25">
      <c r="A380" s="360" t="s">
        <v>2022</v>
      </c>
      <c r="B380" s="360"/>
      <c r="C380" s="360"/>
      <c r="J380" s="248"/>
      <c r="K380" s="248"/>
      <c r="L380" s="33"/>
    </row>
    <row r="381" spans="1:12" ht="14.45" customHeight="1" x14ac:dyDescent="0.25">
      <c r="B381" s="25" t="s">
        <v>431</v>
      </c>
      <c r="C381" s="25" t="s">
        <v>268</v>
      </c>
      <c r="D381" s="107">
        <v>21213.439999999999</v>
      </c>
      <c r="E381" s="107">
        <v>22539.52</v>
      </c>
      <c r="F381" s="107">
        <v>29259.279999999999</v>
      </c>
      <c r="G381" s="107">
        <v>11676.42</v>
      </c>
      <c r="H381" s="107">
        <v>26000</v>
      </c>
      <c r="I381" s="107">
        <v>1870.06</v>
      </c>
      <c r="J381" s="248">
        <v>2400</v>
      </c>
      <c r="K381" s="248">
        <v>1500</v>
      </c>
    </row>
    <row r="382" spans="1:12" ht="14.45" customHeight="1" x14ac:dyDescent="0.25">
      <c r="B382" s="25" t="s">
        <v>432</v>
      </c>
      <c r="C382" s="25" t="s">
        <v>270</v>
      </c>
      <c r="D382" s="107">
        <v>62407.76</v>
      </c>
      <c r="E382" s="107">
        <v>35229.980000000003</v>
      </c>
      <c r="F382" s="107">
        <v>9464</v>
      </c>
      <c r="G382" s="107">
        <v>29395.93</v>
      </c>
      <c r="H382" s="107">
        <v>8000</v>
      </c>
      <c r="I382" s="107">
        <v>0</v>
      </c>
      <c r="J382" s="248">
        <v>8000</v>
      </c>
      <c r="K382" s="248">
        <v>8000</v>
      </c>
      <c r="L382" s="33"/>
    </row>
    <row r="383" spans="1:12" ht="14.45" customHeight="1" x14ac:dyDescent="0.25">
      <c r="B383" s="25" t="s">
        <v>433</v>
      </c>
      <c r="C383" s="25" t="s">
        <v>434</v>
      </c>
      <c r="D383" s="107">
        <v>38315.18</v>
      </c>
      <c r="E383" s="107">
        <v>127225.88</v>
      </c>
      <c r="F383" s="107">
        <v>155553.44</v>
      </c>
      <c r="G383" s="107">
        <v>149763.29999999999</v>
      </c>
      <c r="H383" s="107">
        <v>213500</v>
      </c>
      <c r="I383" s="107">
        <v>172805.35</v>
      </c>
      <c r="J383" s="248">
        <v>201000</v>
      </c>
      <c r="K383" s="248">
        <f>204500</f>
        <v>204500</v>
      </c>
      <c r="L383" s="33"/>
    </row>
    <row r="384" spans="1:12" ht="14.45" customHeight="1" x14ac:dyDescent="0.25">
      <c r="B384" s="25" t="s">
        <v>435</v>
      </c>
      <c r="C384" s="25" t="s">
        <v>272</v>
      </c>
      <c r="D384" s="107">
        <v>1033.08</v>
      </c>
      <c r="E384" s="107">
        <v>0</v>
      </c>
      <c r="F384" s="107">
        <v>237.38</v>
      </c>
      <c r="G384" s="107">
        <v>1887.89</v>
      </c>
      <c r="H384" s="107">
        <v>7500</v>
      </c>
      <c r="I384" s="107">
        <v>1561.44</v>
      </c>
      <c r="J384" s="248">
        <v>3750</v>
      </c>
      <c r="K384" s="248">
        <v>7500</v>
      </c>
      <c r="L384" s="33"/>
    </row>
    <row r="385" spans="1:12" ht="14.45" customHeight="1" x14ac:dyDescent="0.25">
      <c r="B385" s="25" t="s">
        <v>438</v>
      </c>
      <c r="C385" s="25" t="s">
        <v>276</v>
      </c>
      <c r="D385" s="107">
        <v>175</v>
      </c>
      <c r="E385" s="107">
        <v>175</v>
      </c>
      <c r="F385" s="107">
        <v>450</v>
      </c>
      <c r="G385" s="107">
        <v>640.21</v>
      </c>
      <c r="H385" s="107">
        <v>8250</v>
      </c>
      <c r="I385" s="107">
        <v>3694</v>
      </c>
      <c r="J385" s="248">
        <v>5375</v>
      </c>
      <c r="K385" s="248">
        <v>8500</v>
      </c>
    </row>
    <row r="386" spans="1:12" ht="14.45" customHeight="1" x14ac:dyDescent="0.25">
      <c r="B386" s="25" t="s">
        <v>439</v>
      </c>
      <c r="C386" s="25" t="s">
        <v>278</v>
      </c>
      <c r="D386" s="107">
        <v>34638.79</v>
      </c>
      <c r="E386" s="107">
        <v>53541.23</v>
      </c>
      <c r="F386" s="107">
        <v>32042.48</v>
      </c>
      <c r="G386" s="107">
        <v>72719.77</v>
      </c>
      <c r="H386" s="107">
        <v>88050</v>
      </c>
      <c r="I386" s="107">
        <v>48875.79</v>
      </c>
      <c r="J386" s="248">
        <v>78400</v>
      </c>
      <c r="K386" s="248">
        <f>71400+18000+4000+6000</f>
        <v>99400</v>
      </c>
      <c r="L386" s="33"/>
    </row>
    <row r="387" spans="1:12" ht="14.45" customHeight="1" x14ac:dyDescent="0.25">
      <c r="B387" s="25" t="s">
        <v>440</v>
      </c>
      <c r="C387" s="25" t="s">
        <v>282</v>
      </c>
      <c r="D387" s="107">
        <v>516.73</v>
      </c>
      <c r="E387" s="107">
        <v>0</v>
      </c>
      <c r="F387" s="107">
        <v>0</v>
      </c>
      <c r="G387" s="107">
        <v>0</v>
      </c>
      <c r="H387" s="107">
        <v>0</v>
      </c>
      <c r="I387" s="107">
        <v>0</v>
      </c>
      <c r="J387" s="248"/>
      <c r="K387" s="248"/>
      <c r="L387" s="33"/>
    </row>
    <row r="388" spans="1:12" ht="14.45" customHeight="1" x14ac:dyDescent="0.25">
      <c r="B388" s="25" t="s">
        <v>2187</v>
      </c>
      <c r="C388" s="25" t="s">
        <v>1969</v>
      </c>
      <c r="D388" s="107">
        <v>0</v>
      </c>
      <c r="E388" s="107">
        <v>24977.759999999998</v>
      </c>
      <c r="F388" s="107">
        <v>0</v>
      </c>
      <c r="G388" s="107">
        <v>0</v>
      </c>
      <c r="H388" s="107">
        <v>0</v>
      </c>
      <c r="I388" s="107">
        <v>0</v>
      </c>
      <c r="J388" s="248"/>
      <c r="K388" s="248"/>
      <c r="L388" s="33"/>
    </row>
    <row r="389" spans="1:12" ht="14.45" customHeight="1" x14ac:dyDescent="0.25">
      <c r="A389" s="361" t="s">
        <v>2023</v>
      </c>
      <c r="B389" s="361"/>
      <c r="C389" s="361"/>
      <c r="D389" s="108">
        <f t="shared" ref="D389:I389" si="82">SUM(D381:D388)</f>
        <v>158299.98000000001</v>
      </c>
      <c r="E389" s="108">
        <f t="shared" si="82"/>
        <v>263689.37</v>
      </c>
      <c r="F389" s="108">
        <f t="shared" si="82"/>
        <v>227006.58000000002</v>
      </c>
      <c r="G389" s="108">
        <f t="shared" si="82"/>
        <v>266083.52</v>
      </c>
      <c r="H389" s="108">
        <f t="shared" si="82"/>
        <v>351300</v>
      </c>
      <c r="I389" s="108">
        <f t="shared" si="82"/>
        <v>228806.64</v>
      </c>
      <c r="J389" s="102">
        <f t="shared" ref="J389:K389" si="83">SUM(J381:J388)</f>
        <v>298925</v>
      </c>
      <c r="K389" s="102">
        <f t="shared" si="83"/>
        <v>329400</v>
      </c>
    </row>
    <row r="390" spans="1:12" ht="14.45" customHeight="1" x14ac:dyDescent="0.25">
      <c r="A390" s="360" t="s">
        <v>2035</v>
      </c>
      <c r="B390" s="360"/>
      <c r="C390" s="360"/>
      <c r="J390" s="248"/>
      <c r="K390" s="248"/>
    </row>
    <row r="391" spans="1:12" ht="14.45" customHeight="1" x14ac:dyDescent="0.25">
      <c r="B391" s="25" t="s">
        <v>443</v>
      </c>
      <c r="C391" s="25" t="s">
        <v>444</v>
      </c>
      <c r="D391" s="107">
        <v>0</v>
      </c>
      <c r="E391" s="107">
        <v>0</v>
      </c>
      <c r="F391" s="107">
        <v>0</v>
      </c>
      <c r="G391" s="107">
        <v>434</v>
      </c>
      <c r="H391" s="107">
        <v>0</v>
      </c>
      <c r="I391" s="107">
        <v>0</v>
      </c>
      <c r="J391" s="248"/>
      <c r="K391" s="248"/>
      <c r="L391" s="33"/>
    </row>
    <row r="392" spans="1:12" ht="14.45" customHeight="1" x14ac:dyDescent="0.25">
      <c r="B392" s="25" t="s">
        <v>445</v>
      </c>
      <c r="C392" s="25" t="s">
        <v>446</v>
      </c>
      <c r="D392" s="107">
        <v>95406.65</v>
      </c>
      <c r="E392" s="107">
        <v>95406.65</v>
      </c>
      <c r="F392" s="107">
        <v>24977.759999999998</v>
      </c>
      <c r="G392" s="107">
        <v>24543.759999999998</v>
      </c>
      <c r="H392" s="107">
        <v>43000</v>
      </c>
      <c r="I392" s="107">
        <v>0</v>
      </c>
      <c r="J392" s="248">
        <v>43000</v>
      </c>
      <c r="K392" s="248">
        <v>43000</v>
      </c>
      <c r="L392" s="33"/>
    </row>
    <row r="393" spans="1:12" ht="14.45" customHeight="1" x14ac:dyDescent="0.25">
      <c r="A393" s="361" t="s">
        <v>2036</v>
      </c>
      <c r="B393" s="361"/>
      <c r="C393" s="361"/>
      <c r="D393" s="108">
        <f t="shared" ref="D393:I393" si="84">SUM(D391:D392)</f>
        <v>95406.65</v>
      </c>
      <c r="E393" s="108">
        <f t="shared" si="84"/>
        <v>95406.65</v>
      </c>
      <c r="F393" s="108">
        <f t="shared" si="84"/>
        <v>24977.759999999998</v>
      </c>
      <c r="G393" s="108">
        <f t="shared" si="84"/>
        <v>24977.759999999998</v>
      </c>
      <c r="H393" s="108">
        <f t="shared" si="84"/>
        <v>43000</v>
      </c>
      <c r="I393" s="108">
        <f t="shared" si="84"/>
        <v>0</v>
      </c>
      <c r="J393" s="102">
        <f t="shared" ref="J393:K393" si="85">SUM(J391:J392)</f>
        <v>43000</v>
      </c>
      <c r="K393" s="102">
        <f t="shared" si="85"/>
        <v>43000</v>
      </c>
      <c r="L393" s="33"/>
    </row>
    <row r="394" spans="1:12" ht="14.45" customHeight="1" x14ac:dyDescent="0.25">
      <c r="A394" s="362" t="s">
        <v>449</v>
      </c>
      <c r="B394" s="362"/>
      <c r="C394" s="362"/>
      <c r="D394" s="109">
        <f t="shared" ref="D394:I394" si="86">D367+D374+D379+D389+D393</f>
        <v>855083.21000000008</v>
      </c>
      <c r="E394" s="109">
        <f t="shared" si="86"/>
        <v>987551.05</v>
      </c>
      <c r="F394" s="109">
        <f t="shared" si="86"/>
        <v>914181.5</v>
      </c>
      <c r="G394" s="109">
        <f t="shared" si="86"/>
        <v>926643.9700000002</v>
      </c>
      <c r="H394" s="109">
        <f t="shared" si="86"/>
        <v>1146350</v>
      </c>
      <c r="I394" s="109">
        <f t="shared" si="86"/>
        <v>707238.10999999987</v>
      </c>
      <c r="J394" s="103">
        <f t="shared" ref="J394:K394" si="87">J367+J374+J379+J389+J393</f>
        <v>1027259</v>
      </c>
      <c r="K394" s="103">
        <f t="shared" si="87"/>
        <v>1121388</v>
      </c>
      <c r="L394" s="33"/>
    </row>
    <row r="395" spans="1:12" ht="14.45" customHeight="1" x14ac:dyDescent="0.25">
      <c r="A395" s="363" t="s">
        <v>450</v>
      </c>
      <c r="B395" s="363"/>
      <c r="C395" s="363"/>
      <c r="J395" s="248"/>
      <c r="K395" s="248"/>
      <c r="L395" s="33"/>
    </row>
    <row r="396" spans="1:12" ht="14.45" customHeight="1" x14ac:dyDescent="0.25">
      <c r="A396" s="360" t="s">
        <v>2024</v>
      </c>
      <c r="B396" s="360"/>
      <c r="C396" s="360"/>
      <c r="J396" s="248"/>
      <c r="K396" s="248"/>
      <c r="L396" s="33"/>
    </row>
    <row r="397" spans="1:12" ht="20.100000000000001" customHeight="1" x14ac:dyDescent="0.25">
      <c r="B397" s="25" t="s">
        <v>2188</v>
      </c>
      <c r="C397" s="25" t="s">
        <v>1883</v>
      </c>
      <c r="D397" s="107">
        <v>0</v>
      </c>
      <c r="E397" s="107">
        <v>0</v>
      </c>
      <c r="F397" s="107">
        <v>243.46</v>
      </c>
      <c r="G397" s="107">
        <v>1800.01</v>
      </c>
      <c r="H397" s="107">
        <v>0</v>
      </c>
      <c r="I397" s="107">
        <v>0</v>
      </c>
      <c r="J397" s="248"/>
      <c r="K397" s="248"/>
      <c r="L397" s="33"/>
    </row>
    <row r="398" spans="1:12" ht="20.100000000000001" customHeight="1" x14ac:dyDescent="0.25">
      <c r="B398" s="25" t="s">
        <v>451</v>
      </c>
      <c r="C398" s="25" t="s">
        <v>286</v>
      </c>
      <c r="D398" s="107">
        <v>280256.87</v>
      </c>
      <c r="E398" s="107">
        <v>288220.77</v>
      </c>
      <c r="F398" s="107">
        <v>310611.52</v>
      </c>
      <c r="G398" s="107">
        <v>323520.03999999998</v>
      </c>
      <c r="H398" s="107">
        <v>349460</v>
      </c>
      <c r="I398" s="107">
        <v>228907.72</v>
      </c>
      <c r="J398" s="248">
        <v>350810</v>
      </c>
      <c r="K398" s="248">
        <v>362759</v>
      </c>
      <c r="L398" s="33"/>
    </row>
    <row r="399" spans="1:12" ht="20.100000000000001" customHeight="1" x14ac:dyDescent="0.25">
      <c r="B399" s="25" t="s">
        <v>452</v>
      </c>
      <c r="C399" s="25" t="s">
        <v>292</v>
      </c>
      <c r="D399" s="107">
        <v>3008.12</v>
      </c>
      <c r="E399" s="107">
        <v>3016.36</v>
      </c>
      <c r="F399" s="107">
        <v>3144.13</v>
      </c>
      <c r="G399" s="107">
        <v>4019.58</v>
      </c>
      <c r="H399" s="107">
        <v>3900</v>
      </c>
      <c r="I399" s="107">
        <v>2600</v>
      </c>
      <c r="J399" s="248">
        <v>3738</v>
      </c>
      <c r="K399" s="248">
        <v>3900</v>
      </c>
      <c r="L399" s="33"/>
    </row>
    <row r="400" spans="1:12" ht="20.100000000000001" customHeight="1" x14ac:dyDescent="0.25">
      <c r="B400" s="25" t="s">
        <v>453</v>
      </c>
      <c r="C400" s="25" t="s">
        <v>294</v>
      </c>
      <c r="D400" s="107">
        <v>0</v>
      </c>
      <c r="E400" s="107">
        <v>0</v>
      </c>
      <c r="F400" s="107">
        <v>423.21</v>
      </c>
      <c r="G400" s="107">
        <v>601.79</v>
      </c>
      <c r="H400" s="107">
        <v>600</v>
      </c>
      <c r="I400" s="107">
        <v>400</v>
      </c>
      <c r="J400" s="248">
        <v>575</v>
      </c>
      <c r="K400" s="248">
        <v>600</v>
      </c>
      <c r="L400" s="33"/>
    </row>
    <row r="401" spans="2:12" ht="20.100000000000001" customHeight="1" x14ac:dyDescent="0.25">
      <c r="B401" s="25" t="s">
        <v>455</v>
      </c>
      <c r="C401" s="25" t="s">
        <v>298</v>
      </c>
      <c r="D401" s="107">
        <v>605</v>
      </c>
      <c r="E401" s="107">
        <v>900</v>
      </c>
      <c r="F401" s="107">
        <v>1240</v>
      </c>
      <c r="G401" s="107">
        <v>1315</v>
      </c>
      <c r="H401" s="107">
        <v>1260</v>
      </c>
      <c r="I401" s="107">
        <v>0</v>
      </c>
      <c r="J401" s="248">
        <v>0</v>
      </c>
      <c r="K401" s="248">
        <v>1550</v>
      </c>
      <c r="L401" s="33"/>
    </row>
    <row r="402" spans="2:12" ht="14.45" customHeight="1" x14ac:dyDescent="0.25">
      <c r="B402" s="25" t="s">
        <v>456</v>
      </c>
      <c r="C402" s="25" t="s">
        <v>300</v>
      </c>
      <c r="D402" s="107">
        <v>3106.47</v>
      </c>
      <c r="E402" s="107">
        <v>534.73</v>
      </c>
      <c r="F402" s="107">
        <v>1813.83</v>
      </c>
      <c r="G402" s="107">
        <v>945.01</v>
      </c>
      <c r="H402" s="107">
        <v>1800</v>
      </c>
      <c r="I402" s="107">
        <v>824.77</v>
      </c>
      <c r="J402" s="248">
        <v>1426</v>
      </c>
      <c r="K402" s="248">
        <v>1800</v>
      </c>
      <c r="L402" s="33"/>
    </row>
    <row r="403" spans="2:12" ht="14.45" customHeight="1" x14ac:dyDescent="0.25">
      <c r="B403" s="25" t="s">
        <v>457</v>
      </c>
      <c r="C403" s="25" t="s">
        <v>302</v>
      </c>
      <c r="D403" s="107">
        <v>372.59</v>
      </c>
      <c r="E403" s="107">
        <v>625.16</v>
      </c>
      <c r="F403" s="107">
        <v>504.71</v>
      </c>
      <c r="G403" s="107">
        <v>453.55</v>
      </c>
      <c r="H403" s="107">
        <v>660</v>
      </c>
      <c r="I403" s="107">
        <v>359.12</v>
      </c>
      <c r="J403" s="248">
        <v>504</v>
      </c>
      <c r="K403" s="248">
        <v>672</v>
      </c>
      <c r="L403" s="33"/>
    </row>
    <row r="404" spans="2:12" ht="14.45" customHeight="1" x14ac:dyDescent="0.25">
      <c r="B404" s="25" t="s">
        <v>458</v>
      </c>
      <c r="C404" s="25" t="s">
        <v>304</v>
      </c>
      <c r="D404" s="107">
        <v>1229.18</v>
      </c>
      <c r="E404" s="107">
        <v>1491.37</v>
      </c>
      <c r="F404" s="107">
        <v>1420.54</v>
      </c>
      <c r="G404" s="107">
        <v>1190.1400000000001</v>
      </c>
      <c r="H404" s="107">
        <v>1200</v>
      </c>
      <c r="I404" s="107">
        <v>1266.5</v>
      </c>
      <c r="J404" s="248">
        <v>1788</v>
      </c>
      <c r="K404" s="248">
        <v>1939</v>
      </c>
      <c r="L404" s="33"/>
    </row>
    <row r="405" spans="2:12" ht="14.45" customHeight="1" x14ac:dyDescent="0.25">
      <c r="B405" s="25" t="s">
        <v>459</v>
      </c>
      <c r="C405" s="25" t="s">
        <v>306</v>
      </c>
      <c r="D405" s="107">
        <v>42231.040000000001</v>
      </c>
      <c r="E405" s="107">
        <v>48840.77</v>
      </c>
      <c r="F405" s="107">
        <v>35284.82</v>
      </c>
      <c r="G405" s="107">
        <v>28317.42</v>
      </c>
      <c r="H405" s="107">
        <v>28760</v>
      </c>
      <c r="I405" s="107">
        <v>19868.36</v>
      </c>
      <c r="J405" s="248">
        <v>29060</v>
      </c>
      <c r="K405" s="248">
        <v>32247</v>
      </c>
      <c r="L405" s="33"/>
    </row>
    <row r="406" spans="2:12" ht="14.45" customHeight="1" x14ac:dyDescent="0.25">
      <c r="B406" s="25" t="s">
        <v>2039</v>
      </c>
      <c r="C406" s="25" t="s">
        <v>1865</v>
      </c>
      <c r="D406" s="107">
        <v>1791.67</v>
      </c>
      <c r="E406" s="107">
        <v>1057.1400000000001</v>
      </c>
      <c r="F406" s="107">
        <v>6157.14</v>
      </c>
      <c r="G406" s="107">
        <v>1785.72</v>
      </c>
      <c r="H406" s="107">
        <v>4500</v>
      </c>
      <c r="I406" s="107">
        <v>4500</v>
      </c>
      <c r="J406" s="248">
        <v>4500</v>
      </c>
      <c r="K406" s="248">
        <v>4500</v>
      </c>
      <c r="L406" s="33"/>
    </row>
    <row r="407" spans="2:12" ht="14.45" customHeight="1" x14ac:dyDescent="0.25">
      <c r="B407" s="25" t="s">
        <v>460</v>
      </c>
      <c r="C407" s="25" t="s">
        <v>308</v>
      </c>
      <c r="D407" s="107">
        <v>1366.61</v>
      </c>
      <c r="E407" s="107">
        <v>1765.78</v>
      </c>
      <c r="F407" s="107">
        <v>1464.03</v>
      </c>
      <c r="G407" s="107">
        <v>1082.8900000000001</v>
      </c>
      <c r="H407" s="107">
        <v>1040</v>
      </c>
      <c r="I407" s="107">
        <v>721</v>
      </c>
      <c r="J407" s="248">
        <v>1032</v>
      </c>
      <c r="K407" s="248">
        <v>0</v>
      </c>
      <c r="L407" s="33"/>
    </row>
    <row r="408" spans="2:12" ht="14.45" customHeight="1" x14ac:dyDescent="0.25">
      <c r="B408" s="25" t="s">
        <v>461</v>
      </c>
      <c r="C408" s="25" t="s">
        <v>1897</v>
      </c>
      <c r="D408" s="107">
        <v>0</v>
      </c>
      <c r="E408" s="107">
        <v>-2029.49</v>
      </c>
      <c r="F408" s="107">
        <v>0</v>
      </c>
      <c r="G408" s="107">
        <v>0</v>
      </c>
      <c r="H408" s="107">
        <v>0</v>
      </c>
      <c r="I408" s="107">
        <v>0</v>
      </c>
      <c r="J408" s="248"/>
      <c r="K408" s="248"/>
      <c r="L408" s="33"/>
    </row>
    <row r="409" spans="2:12" ht="14.45" customHeight="1" x14ac:dyDescent="0.25">
      <c r="B409" s="25" t="s">
        <v>462</v>
      </c>
      <c r="C409" s="25" t="s">
        <v>1899</v>
      </c>
      <c r="D409" s="107">
        <v>25868.74</v>
      </c>
      <c r="E409" s="107">
        <v>28401.87</v>
      </c>
      <c r="F409" s="107">
        <v>45864.72</v>
      </c>
      <c r="G409" s="107">
        <v>54699.63</v>
      </c>
      <c r="H409" s="107">
        <v>59990</v>
      </c>
      <c r="I409" s="107">
        <v>39182.19</v>
      </c>
      <c r="J409" s="248">
        <v>60177</v>
      </c>
      <c r="K409" s="248">
        <v>63534</v>
      </c>
      <c r="L409" s="33"/>
    </row>
    <row r="410" spans="2:12" ht="14.45" customHeight="1" x14ac:dyDescent="0.25">
      <c r="B410" s="25" t="s">
        <v>463</v>
      </c>
      <c r="C410" s="25" t="s">
        <v>312</v>
      </c>
      <c r="D410" s="107">
        <v>35</v>
      </c>
      <c r="E410" s="107">
        <v>0</v>
      </c>
      <c r="F410" s="107">
        <v>0</v>
      </c>
      <c r="G410" s="107">
        <v>48</v>
      </c>
      <c r="H410" s="107">
        <v>0</v>
      </c>
      <c r="I410" s="107">
        <v>0</v>
      </c>
      <c r="J410" s="248"/>
      <c r="K410" s="248"/>
      <c r="L410" s="33"/>
    </row>
    <row r="411" spans="2:12" ht="14.45" customHeight="1" x14ac:dyDescent="0.25">
      <c r="B411" s="25" t="s">
        <v>464</v>
      </c>
      <c r="C411" s="25" t="s">
        <v>314</v>
      </c>
      <c r="D411" s="107">
        <v>484.42</v>
      </c>
      <c r="E411" s="107">
        <v>385.6</v>
      </c>
      <c r="F411" s="107">
        <v>387.01</v>
      </c>
      <c r="G411" s="107">
        <v>247.58</v>
      </c>
      <c r="H411" s="107">
        <v>370</v>
      </c>
      <c r="I411" s="107">
        <v>251.4</v>
      </c>
      <c r="J411" s="248">
        <v>411</v>
      </c>
      <c r="K411" s="248">
        <v>412</v>
      </c>
      <c r="L411" s="33"/>
    </row>
    <row r="412" spans="2:12" ht="14.45" customHeight="1" x14ac:dyDescent="0.25">
      <c r="B412" s="25" t="s">
        <v>465</v>
      </c>
      <c r="C412" s="25" t="s">
        <v>316</v>
      </c>
      <c r="D412" s="107">
        <v>36</v>
      </c>
      <c r="E412" s="107">
        <v>576</v>
      </c>
      <c r="F412" s="107">
        <v>1008</v>
      </c>
      <c r="G412" s="107">
        <v>43.43</v>
      </c>
      <c r="H412" s="107">
        <v>580</v>
      </c>
      <c r="I412" s="107">
        <v>36</v>
      </c>
      <c r="J412" s="248">
        <v>36</v>
      </c>
      <c r="K412" s="248">
        <v>576</v>
      </c>
    </row>
    <row r="413" spans="2:12" ht="14.45" customHeight="1" x14ac:dyDescent="0.25">
      <c r="B413" s="25" t="s">
        <v>466</v>
      </c>
      <c r="C413" s="25" t="s">
        <v>2026</v>
      </c>
      <c r="D413" s="107">
        <v>3855.76</v>
      </c>
      <c r="E413" s="107">
        <v>4172.67</v>
      </c>
      <c r="F413" s="107">
        <v>4448.2299999999996</v>
      </c>
      <c r="G413" s="107">
        <v>4589.68</v>
      </c>
      <c r="H413" s="107">
        <v>5140</v>
      </c>
      <c r="I413" s="107">
        <v>3144.83</v>
      </c>
      <c r="J413" s="248">
        <v>4815</v>
      </c>
      <c r="K413" s="248">
        <v>5383</v>
      </c>
      <c r="L413" s="33"/>
    </row>
    <row r="414" spans="2:12" ht="14.45" customHeight="1" x14ac:dyDescent="0.25">
      <c r="B414" s="25" t="s">
        <v>467</v>
      </c>
      <c r="C414" s="25" t="s">
        <v>321</v>
      </c>
      <c r="D414" s="107">
        <v>457.24</v>
      </c>
      <c r="E414" s="107">
        <v>525.77</v>
      </c>
      <c r="F414" s="107">
        <v>662.76</v>
      </c>
      <c r="G414" s="107">
        <v>616.48</v>
      </c>
      <c r="H414" s="107">
        <v>640</v>
      </c>
      <c r="I414" s="107">
        <v>489.15</v>
      </c>
      <c r="J414" s="248">
        <v>688</v>
      </c>
      <c r="K414" s="248">
        <v>666</v>
      </c>
      <c r="L414" s="33"/>
    </row>
    <row r="415" spans="2:12" ht="14.45" customHeight="1" x14ac:dyDescent="0.25">
      <c r="B415" s="25" t="s">
        <v>468</v>
      </c>
      <c r="C415" s="25" t="s">
        <v>323</v>
      </c>
      <c r="D415" s="107">
        <v>18.95</v>
      </c>
      <c r="E415" s="107">
        <v>0</v>
      </c>
      <c r="F415" s="107">
        <v>357.5</v>
      </c>
      <c r="G415" s="107">
        <v>548.95000000000005</v>
      </c>
      <c r="H415" s="107">
        <v>500</v>
      </c>
      <c r="I415" s="107">
        <v>0</v>
      </c>
      <c r="J415" s="248">
        <v>0</v>
      </c>
      <c r="K415" s="248">
        <v>6000</v>
      </c>
      <c r="L415" s="33"/>
    </row>
    <row r="416" spans="2:12" ht="14.45" customHeight="1" x14ac:dyDescent="0.25">
      <c r="B416" s="25" t="s">
        <v>469</v>
      </c>
      <c r="C416" s="25" t="s">
        <v>325</v>
      </c>
      <c r="D416" s="107">
        <v>0</v>
      </c>
      <c r="E416" s="107">
        <v>0</v>
      </c>
      <c r="F416" s="107">
        <v>0</v>
      </c>
      <c r="G416" s="107">
        <v>0</v>
      </c>
      <c r="H416" s="107">
        <v>0</v>
      </c>
      <c r="I416" s="107">
        <v>1000</v>
      </c>
      <c r="J416" s="248">
        <v>1000</v>
      </c>
      <c r="K416" s="248">
        <v>1000</v>
      </c>
      <c r="L416" s="33"/>
    </row>
    <row r="417" spans="1:12" ht="14.45" customHeight="1" x14ac:dyDescent="0.25">
      <c r="B417" s="25" t="s">
        <v>470</v>
      </c>
      <c r="C417" s="25" t="s">
        <v>327</v>
      </c>
      <c r="D417" s="107">
        <v>364.24</v>
      </c>
      <c r="E417" s="107">
        <v>1151.0999999999999</v>
      </c>
      <c r="F417" s="107">
        <v>995.74</v>
      </c>
      <c r="G417" s="107">
        <v>380.76</v>
      </c>
      <c r="H417" s="107">
        <v>390</v>
      </c>
      <c r="I417" s="107">
        <v>293.04000000000002</v>
      </c>
      <c r="J417" s="248">
        <v>391</v>
      </c>
      <c r="K417" s="248">
        <v>400</v>
      </c>
      <c r="L417" s="33"/>
    </row>
    <row r="418" spans="1:12" ht="20.100000000000001" customHeight="1" x14ac:dyDescent="0.25">
      <c r="A418" s="361" t="s">
        <v>2027</v>
      </c>
      <c r="B418" s="361"/>
      <c r="C418" s="361"/>
      <c r="D418" s="108">
        <f t="shared" ref="D418:I418" si="88">SUM(D397:D417)</f>
        <v>365087.89999999991</v>
      </c>
      <c r="E418" s="108">
        <f t="shared" si="88"/>
        <v>379635.6</v>
      </c>
      <c r="F418" s="108">
        <f t="shared" si="88"/>
        <v>416031.35000000009</v>
      </c>
      <c r="G418" s="108">
        <f t="shared" si="88"/>
        <v>426205.66</v>
      </c>
      <c r="H418" s="108">
        <f t="shared" si="88"/>
        <v>460790</v>
      </c>
      <c r="I418" s="108">
        <f t="shared" si="88"/>
        <v>303844.08</v>
      </c>
      <c r="J418" s="102">
        <f t="shared" ref="J418:K418" si="89">SUM(J397:J417)</f>
        <v>460951</v>
      </c>
      <c r="K418" s="102">
        <f t="shared" si="89"/>
        <v>487938</v>
      </c>
      <c r="L418" s="33"/>
    </row>
    <row r="419" spans="1:12" ht="20.100000000000001" customHeight="1" x14ac:dyDescent="0.25">
      <c r="A419" s="360" t="s">
        <v>2020</v>
      </c>
      <c r="B419" s="360"/>
      <c r="C419" s="360"/>
      <c r="J419" s="248"/>
      <c r="K419" s="248"/>
      <c r="L419" s="33"/>
    </row>
    <row r="420" spans="1:12" ht="14.45" customHeight="1" x14ac:dyDescent="0.25">
      <c r="B420" s="25" t="s">
        <v>2189</v>
      </c>
      <c r="C420" s="25" t="s">
        <v>1884</v>
      </c>
      <c r="D420" s="107">
        <v>0</v>
      </c>
      <c r="E420" s="107">
        <v>0</v>
      </c>
      <c r="F420" s="107">
        <v>12918.5</v>
      </c>
      <c r="G420" s="107">
        <v>0</v>
      </c>
      <c r="H420" s="107">
        <v>0</v>
      </c>
      <c r="I420" s="107">
        <v>0</v>
      </c>
      <c r="J420" s="248"/>
      <c r="K420" s="248"/>
      <c r="L420" s="33"/>
    </row>
    <row r="421" spans="1:12" ht="14.45" customHeight="1" x14ac:dyDescent="0.25">
      <c r="B421" s="25" t="s">
        <v>471</v>
      </c>
      <c r="C421" s="25" t="s">
        <v>262</v>
      </c>
      <c r="D421" s="107">
        <v>2053.92</v>
      </c>
      <c r="E421" s="107">
        <v>1808.63</v>
      </c>
      <c r="F421" s="107">
        <v>3421.7</v>
      </c>
      <c r="G421" s="107">
        <v>4720.0600000000004</v>
      </c>
      <c r="H421" s="107">
        <v>2380</v>
      </c>
      <c r="I421" s="107">
        <v>1911.31</v>
      </c>
      <c r="J421" s="248">
        <v>2380</v>
      </c>
      <c r="K421" s="248">
        <v>9520</v>
      </c>
      <c r="L421" s="33"/>
    </row>
    <row r="422" spans="1:12" ht="14.45" customHeight="1" x14ac:dyDescent="0.25">
      <c r="B422" s="77" t="s">
        <v>2522</v>
      </c>
      <c r="C422" s="77" t="s">
        <v>787</v>
      </c>
      <c r="D422" s="107"/>
      <c r="E422" s="107"/>
      <c r="F422" s="107"/>
      <c r="G422" s="107"/>
      <c r="H422" s="107"/>
      <c r="I422" s="107"/>
      <c r="J422" s="248">
        <v>0</v>
      </c>
      <c r="K422" s="248">
        <v>500</v>
      </c>
    </row>
    <row r="423" spans="1:12" ht="14.45" customHeight="1" x14ac:dyDescent="0.25">
      <c r="B423" s="25" t="s">
        <v>473</v>
      </c>
      <c r="C423" s="25" t="s">
        <v>371</v>
      </c>
      <c r="D423" s="107">
        <v>403.13</v>
      </c>
      <c r="E423" s="107">
        <v>304.12</v>
      </c>
      <c r="F423" s="107">
        <v>279.42</v>
      </c>
      <c r="G423" s="107">
        <v>172.01</v>
      </c>
      <c r="H423" s="107">
        <v>600</v>
      </c>
      <c r="I423" s="107">
        <v>120.07</v>
      </c>
      <c r="J423" s="248">
        <v>220</v>
      </c>
      <c r="K423" s="248">
        <v>300</v>
      </c>
      <c r="L423" s="33"/>
    </row>
    <row r="424" spans="1:12" ht="14.45" customHeight="1" x14ac:dyDescent="0.25">
      <c r="B424" s="25" t="s">
        <v>1921</v>
      </c>
      <c r="C424" s="25" t="s">
        <v>791</v>
      </c>
      <c r="D424" s="107">
        <v>0</v>
      </c>
      <c r="E424" s="107">
        <v>1310.5</v>
      </c>
      <c r="F424" s="107">
        <v>558.86</v>
      </c>
      <c r="G424" s="107">
        <v>545.08000000000004</v>
      </c>
      <c r="H424" s="107">
        <v>650</v>
      </c>
      <c r="I424" s="107">
        <v>548.74</v>
      </c>
      <c r="J424" s="248">
        <v>549</v>
      </c>
      <c r="K424" s="248">
        <v>600</v>
      </c>
      <c r="L424" s="33"/>
    </row>
    <row r="425" spans="1:12" ht="14.45" customHeight="1" x14ac:dyDescent="0.25">
      <c r="B425" s="25" t="s">
        <v>474</v>
      </c>
      <c r="C425" s="25" t="s">
        <v>425</v>
      </c>
      <c r="D425" s="107">
        <v>2745.09</v>
      </c>
      <c r="E425" s="107">
        <v>1040.54</v>
      </c>
      <c r="F425" s="107">
        <v>0</v>
      </c>
      <c r="G425" s="107">
        <v>123</v>
      </c>
      <c r="H425" s="107">
        <v>1000</v>
      </c>
      <c r="I425" s="107">
        <v>326.16000000000003</v>
      </c>
      <c r="J425" s="248">
        <v>750</v>
      </c>
      <c r="K425" s="248">
        <v>1490</v>
      </c>
      <c r="L425" s="33"/>
    </row>
    <row r="426" spans="1:12" ht="14.45" customHeight="1" x14ac:dyDescent="0.25">
      <c r="B426" s="25" t="s">
        <v>475</v>
      </c>
      <c r="C426" s="25" t="s">
        <v>476</v>
      </c>
      <c r="D426" s="107">
        <v>0</v>
      </c>
      <c r="E426" s="107">
        <v>0</v>
      </c>
      <c r="F426" s="107">
        <v>0</v>
      </c>
      <c r="G426" s="107">
        <v>1089.1400000000001</v>
      </c>
      <c r="H426" s="107">
        <v>0</v>
      </c>
      <c r="I426" s="107">
        <v>0</v>
      </c>
      <c r="J426" s="248"/>
      <c r="K426" s="248"/>
      <c r="L426" s="33"/>
    </row>
    <row r="427" spans="1:12" ht="14.45" customHeight="1" x14ac:dyDescent="0.25">
      <c r="B427" s="25" t="s">
        <v>1867</v>
      </c>
      <c r="C427" s="25" t="s">
        <v>1868</v>
      </c>
      <c r="D427" s="107">
        <v>0</v>
      </c>
      <c r="E427" s="107">
        <v>492.77</v>
      </c>
      <c r="F427" s="107">
        <v>3863.05</v>
      </c>
      <c r="G427" s="107">
        <v>0</v>
      </c>
      <c r="H427" s="107">
        <v>0</v>
      </c>
      <c r="I427" s="107">
        <v>0</v>
      </c>
      <c r="J427" s="248"/>
      <c r="K427" s="248">
        <v>9900</v>
      </c>
      <c r="L427" s="33"/>
    </row>
    <row r="428" spans="1:12" ht="14.45" customHeight="1" x14ac:dyDescent="0.25">
      <c r="B428" s="25" t="s">
        <v>1869</v>
      </c>
      <c r="C428" s="25" t="s">
        <v>1866</v>
      </c>
      <c r="D428" s="107">
        <v>354.57</v>
      </c>
      <c r="E428" s="107">
        <v>7858.63</v>
      </c>
      <c r="F428" s="107">
        <v>3713.12</v>
      </c>
      <c r="G428" s="107">
        <v>7526.7</v>
      </c>
      <c r="H428" s="107">
        <v>9900</v>
      </c>
      <c r="I428" s="107">
        <v>0</v>
      </c>
      <c r="J428" s="248">
        <v>7000</v>
      </c>
      <c r="K428" s="248"/>
      <c r="L428" s="33"/>
    </row>
    <row r="429" spans="1:12" ht="14.45" customHeight="1" x14ac:dyDescent="0.25">
      <c r="B429" s="25" t="s">
        <v>478</v>
      </c>
      <c r="C429" s="25" t="s">
        <v>336</v>
      </c>
      <c r="D429" s="107">
        <v>14147.29</v>
      </c>
      <c r="E429" s="107">
        <v>16753.13</v>
      </c>
      <c r="F429" s="107">
        <v>34480.61</v>
      </c>
      <c r="G429" s="107">
        <v>4901.08</v>
      </c>
      <c r="H429" s="107">
        <v>39800</v>
      </c>
      <c r="I429" s="107">
        <v>0</v>
      </c>
      <c r="J429" s="248">
        <v>17000</v>
      </c>
      <c r="K429" s="248">
        <v>48700</v>
      </c>
      <c r="L429" s="33"/>
    </row>
    <row r="430" spans="1:12" ht="14.45" customHeight="1" x14ac:dyDescent="0.25">
      <c r="A430" s="361" t="s">
        <v>2021</v>
      </c>
      <c r="B430" s="361"/>
      <c r="C430" s="361"/>
      <c r="D430" s="108">
        <f t="shared" ref="D430:I430" si="90">SUM(D420:D429)</f>
        <v>19704</v>
      </c>
      <c r="E430" s="108">
        <f t="shared" si="90"/>
        <v>29568.32</v>
      </c>
      <c r="F430" s="108">
        <f t="shared" si="90"/>
        <v>59235.259999999995</v>
      </c>
      <c r="G430" s="108">
        <f t="shared" si="90"/>
        <v>19077.07</v>
      </c>
      <c r="H430" s="108">
        <f t="shared" si="90"/>
        <v>54330</v>
      </c>
      <c r="I430" s="108">
        <f t="shared" si="90"/>
        <v>2906.2799999999997</v>
      </c>
      <c r="J430" s="102">
        <f t="shared" ref="J430:K430" si="91">SUM(J420:J429)</f>
        <v>27899</v>
      </c>
      <c r="K430" s="102">
        <f t="shared" si="91"/>
        <v>71010</v>
      </c>
      <c r="L430" s="33"/>
    </row>
    <row r="431" spans="1:12" ht="14.45" customHeight="1" x14ac:dyDescent="0.25">
      <c r="A431" s="360" t="s">
        <v>2022</v>
      </c>
      <c r="B431" s="360"/>
      <c r="C431" s="360"/>
      <c r="J431" s="248"/>
      <c r="K431" s="248"/>
      <c r="L431" s="33"/>
    </row>
    <row r="432" spans="1:12" ht="14.45" customHeight="1" x14ac:dyDescent="0.25">
      <c r="B432" s="25" t="s">
        <v>479</v>
      </c>
      <c r="C432" s="25" t="s">
        <v>268</v>
      </c>
      <c r="D432" s="107">
        <v>266.87</v>
      </c>
      <c r="E432" s="107">
        <v>0</v>
      </c>
      <c r="F432" s="107">
        <v>509.79</v>
      </c>
      <c r="G432" s="107">
        <v>0</v>
      </c>
      <c r="H432" s="107">
        <v>0</v>
      </c>
      <c r="I432" s="107">
        <v>0</v>
      </c>
      <c r="J432" s="248"/>
      <c r="K432" s="248"/>
      <c r="L432" s="33"/>
    </row>
    <row r="433" spans="1:12" ht="14.45" customHeight="1" x14ac:dyDescent="0.25">
      <c r="B433" s="25" t="s">
        <v>480</v>
      </c>
      <c r="C433" s="25" t="s">
        <v>270</v>
      </c>
      <c r="D433" s="107">
        <v>62911.57</v>
      </c>
      <c r="E433" s="107">
        <v>61771.85</v>
      </c>
      <c r="F433" s="107">
        <v>82932.149999999994</v>
      </c>
      <c r="G433" s="107">
        <v>65145.08</v>
      </c>
      <c r="H433" s="107">
        <v>71770</v>
      </c>
      <c r="I433" s="107">
        <v>64793.21</v>
      </c>
      <c r="J433" s="248">
        <v>84500</v>
      </c>
      <c r="K433" s="248">
        <v>63200</v>
      </c>
      <c r="L433" s="33"/>
    </row>
    <row r="434" spans="1:12" ht="14.45" customHeight="1" x14ac:dyDescent="0.25">
      <c r="B434" s="25" t="s">
        <v>2474</v>
      </c>
      <c r="C434" s="25" t="s">
        <v>434</v>
      </c>
      <c r="D434" s="107">
        <v>0</v>
      </c>
      <c r="E434" s="107">
        <v>0</v>
      </c>
      <c r="F434" s="107">
        <v>0</v>
      </c>
      <c r="G434" s="107">
        <v>0</v>
      </c>
      <c r="H434" s="107">
        <v>0</v>
      </c>
      <c r="I434" s="107">
        <v>1325</v>
      </c>
      <c r="J434" s="248">
        <v>1325</v>
      </c>
      <c r="K434" s="248">
        <v>88850</v>
      </c>
    </row>
    <row r="435" spans="1:12" ht="14.45" customHeight="1" x14ac:dyDescent="0.25">
      <c r="B435" s="25" t="s">
        <v>481</v>
      </c>
      <c r="C435" s="25" t="s">
        <v>382</v>
      </c>
      <c r="D435" s="107">
        <v>97.6</v>
      </c>
      <c r="E435" s="107">
        <v>0</v>
      </c>
      <c r="F435" s="107">
        <v>0</v>
      </c>
      <c r="G435" s="107">
        <v>22.27</v>
      </c>
      <c r="H435" s="107">
        <v>500</v>
      </c>
      <c r="I435" s="107">
        <v>0</v>
      </c>
      <c r="J435" s="248">
        <v>0</v>
      </c>
      <c r="K435" s="248">
        <v>200</v>
      </c>
    </row>
    <row r="436" spans="1:12" ht="14.45" customHeight="1" x14ac:dyDescent="0.25">
      <c r="B436" s="25" t="s">
        <v>482</v>
      </c>
      <c r="C436" s="25" t="s">
        <v>272</v>
      </c>
      <c r="D436" s="107">
        <v>1886.71</v>
      </c>
      <c r="E436" s="107">
        <v>0</v>
      </c>
      <c r="F436" s="107">
        <v>520.14</v>
      </c>
      <c r="G436" s="107">
        <v>0</v>
      </c>
      <c r="H436" s="107">
        <v>5350</v>
      </c>
      <c r="I436" s="107">
        <v>54</v>
      </c>
      <c r="J436" s="248">
        <v>350</v>
      </c>
      <c r="K436" s="248">
        <v>5000</v>
      </c>
      <c r="L436" s="33"/>
    </row>
    <row r="437" spans="1:12" ht="14.45" customHeight="1" x14ac:dyDescent="0.25">
      <c r="B437" s="25" t="s">
        <v>483</v>
      </c>
      <c r="C437" s="25" t="s">
        <v>274</v>
      </c>
      <c r="D437" s="107">
        <v>558</v>
      </c>
      <c r="E437" s="107">
        <v>658</v>
      </c>
      <c r="F437" s="107">
        <v>688</v>
      </c>
      <c r="G437" s="107">
        <v>1022</v>
      </c>
      <c r="H437" s="107">
        <v>830</v>
      </c>
      <c r="I437" s="107">
        <v>489</v>
      </c>
      <c r="J437" s="248">
        <v>640</v>
      </c>
      <c r="K437" s="248">
        <v>685</v>
      </c>
      <c r="L437" s="33"/>
    </row>
    <row r="438" spans="1:12" ht="14.45" customHeight="1" x14ac:dyDescent="0.25">
      <c r="B438" s="25" t="s">
        <v>484</v>
      </c>
      <c r="C438" s="25" t="s">
        <v>276</v>
      </c>
      <c r="D438" s="107">
        <v>2945</v>
      </c>
      <c r="E438" s="107">
        <v>698</v>
      </c>
      <c r="F438" s="107">
        <v>0</v>
      </c>
      <c r="G438" s="107">
        <v>2473</v>
      </c>
      <c r="H438" s="107">
        <v>5800</v>
      </c>
      <c r="I438" s="107">
        <v>759</v>
      </c>
      <c r="J438" s="248">
        <v>1500</v>
      </c>
      <c r="K438" s="248">
        <v>5150</v>
      </c>
      <c r="L438" s="33"/>
    </row>
    <row r="439" spans="1:12" ht="14.45" customHeight="1" x14ac:dyDescent="0.25">
      <c r="B439" s="25" t="s">
        <v>2190</v>
      </c>
      <c r="C439" s="25" t="s">
        <v>278</v>
      </c>
      <c r="D439" s="107">
        <v>0</v>
      </c>
      <c r="E439" s="107">
        <v>0</v>
      </c>
      <c r="F439" s="107">
        <v>139.94999999999999</v>
      </c>
      <c r="G439" s="107">
        <v>0</v>
      </c>
      <c r="H439" s="107">
        <v>0</v>
      </c>
      <c r="I439" s="107">
        <v>2737</v>
      </c>
      <c r="J439" s="248">
        <v>2737</v>
      </c>
      <c r="K439" s="248">
        <v>3160</v>
      </c>
      <c r="L439" s="33"/>
    </row>
    <row r="440" spans="1:12" ht="20.100000000000001" customHeight="1" x14ac:dyDescent="0.25">
      <c r="B440" s="25" t="s">
        <v>485</v>
      </c>
      <c r="C440" s="25" t="s">
        <v>486</v>
      </c>
      <c r="D440" s="107">
        <v>0</v>
      </c>
      <c r="E440" s="107">
        <v>0</v>
      </c>
      <c r="F440" s="107">
        <v>0</v>
      </c>
      <c r="G440" s="107">
        <v>0</v>
      </c>
      <c r="H440" s="107">
        <v>1400</v>
      </c>
      <c r="I440" s="107">
        <v>0</v>
      </c>
      <c r="J440" s="248">
        <v>0</v>
      </c>
      <c r="K440" s="248">
        <v>0</v>
      </c>
      <c r="L440" s="33"/>
    </row>
    <row r="441" spans="1:12" ht="20.100000000000001" customHeight="1" x14ac:dyDescent="0.25">
      <c r="B441" s="25" t="s">
        <v>487</v>
      </c>
      <c r="C441" s="25" t="s">
        <v>282</v>
      </c>
      <c r="D441" s="107">
        <v>3833.3</v>
      </c>
      <c r="E441" s="107">
        <v>3346.52</v>
      </c>
      <c r="F441" s="107">
        <v>8111.34</v>
      </c>
      <c r="G441" s="107">
        <v>7541.97</v>
      </c>
      <c r="H441" s="107">
        <v>8850</v>
      </c>
      <c r="I441" s="107">
        <v>3789.47</v>
      </c>
      <c r="J441" s="248">
        <v>11000</v>
      </c>
      <c r="K441" s="248">
        <v>10000</v>
      </c>
      <c r="L441" s="33"/>
    </row>
    <row r="442" spans="1:12" ht="20.100000000000001" customHeight="1" x14ac:dyDescent="0.25">
      <c r="A442" s="361" t="s">
        <v>2023</v>
      </c>
      <c r="B442" s="361"/>
      <c r="C442" s="361"/>
      <c r="D442" s="108">
        <f t="shared" ref="D442:I442" si="92">SUM(D432:D441)</f>
        <v>72499.05</v>
      </c>
      <c r="E442" s="108">
        <f t="shared" si="92"/>
        <v>66474.37</v>
      </c>
      <c r="F442" s="108">
        <f t="shared" si="92"/>
        <v>92901.369999999981</v>
      </c>
      <c r="G442" s="108">
        <f t="shared" si="92"/>
        <v>76204.320000000007</v>
      </c>
      <c r="H442" s="108">
        <f t="shared" si="92"/>
        <v>94500</v>
      </c>
      <c r="I442" s="108">
        <f t="shared" si="92"/>
        <v>73946.679999999993</v>
      </c>
      <c r="J442" s="102">
        <f t="shared" ref="J442:K442" si="93">SUM(J432:J441)</f>
        <v>102052</v>
      </c>
      <c r="K442" s="102">
        <f t="shared" si="93"/>
        <v>176245</v>
      </c>
      <c r="L442" s="33"/>
    </row>
    <row r="443" spans="1:12" ht="20.100000000000001" customHeight="1" x14ac:dyDescent="0.25">
      <c r="A443" s="362" t="s">
        <v>489</v>
      </c>
      <c r="B443" s="362"/>
      <c r="C443" s="362"/>
      <c r="D443" s="109">
        <f t="shared" ref="D443:I443" si="94">D418+D430+D442</f>
        <v>457290.9499999999</v>
      </c>
      <c r="E443" s="109">
        <f t="shared" si="94"/>
        <v>475678.29</v>
      </c>
      <c r="F443" s="109">
        <f t="shared" si="94"/>
        <v>568167.9800000001</v>
      </c>
      <c r="G443" s="109">
        <f t="shared" si="94"/>
        <v>521487.05</v>
      </c>
      <c r="H443" s="109">
        <f t="shared" si="94"/>
        <v>609620</v>
      </c>
      <c r="I443" s="109">
        <f t="shared" si="94"/>
        <v>380697.04000000004</v>
      </c>
      <c r="J443" s="103">
        <f t="shared" ref="J443:K443" si="95">J418+J430+J442</f>
        <v>590902</v>
      </c>
      <c r="K443" s="103">
        <f t="shared" si="95"/>
        <v>735193</v>
      </c>
      <c r="L443" s="33"/>
    </row>
    <row r="444" spans="1:12" ht="14.45" customHeight="1" x14ac:dyDescent="0.25">
      <c r="A444" s="363" t="s">
        <v>530</v>
      </c>
      <c r="B444" s="363"/>
      <c r="C444" s="363"/>
      <c r="J444" s="248"/>
      <c r="K444" s="248"/>
      <c r="L444" s="33"/>
    </row>
    <row r="445" spans="1:12" ht="14.45" customHeight="1" x14ac:dyDescent="0.25">
      <c r="A445" s="360" t="s">
        <v>2024</v>
      </c>
      <c r="B445" s="360"/>
      <c r="C445" s="360"/>
      <c r="J445" s="248"/>
      <c r="K445" s="248"/>
      <c r="L445" s="33"/>
    </row>
    <row r="446" spans="1:12" ht="14.45" customHeight="1" x14ac:dyDescent="0.25">
      <c r="B446" s="25" t="s">
        <v>2191</v>
      </c>
      <c r="C446" s="25" t="s">
        <v>1883</v>
      </c>
      <c r="D446" s="107">
        <v>0</v>
      </c>
      <c r="E446" s="107">
        <v>0</v>
      </c>
      <c r="F446" s="107">
        <v>1256.1300000000001</v>
      </c>
      <c r="G446" s="107">
        <v>1134.4100000000001</v>
      </c>
      <c r="H446" s="107">
        <v>0</v>
      </c>
      <c r="I446" s="107">
        <v>1841.82</v>
      </c>
      <c r="J446" s="248">
        <v>1842</v>
      </c>
      <c r="K446" s="248"/>
      <c r="L446" s="33"/>
    </row>
    <row r="447" spans="1:12" ht="14.45" customHeight="1" x14ac:dyDescent="0.25">
      <c r="B447" s="25" t="s">
        <v>531</v>
      </c>
      <c r="C447" s="25" t="s">
        <v>286</v>
      </c>
      <c r="D447" s="107">
        <v>238651.39</v>
      </c>
      <c r="E447" s="107">
        <v>249394.74</v>
      </c>
      <c r="F447" s="107">
        <v>401217.42</v>
      </c>
      <c r="G447" s="107">
        <v>372254.07</v>
      </c>
      <c r="H447" s="107">
        <v>385390</v>
      </c>
      <c r="I447" s="107">
        <v>246758.74</v>
      </c>
      <c r="J447" s="248">
        <v>378598</v>
      </c>
      <c r="K447" s="248">
        <f>393356+39665+15421</f>
        <v>448442</v>
      </c>
      <c r="L447" s="33"/>
    </row>
    <row r="448" spans="1:12" ht="14.45" customHeight="1" x14ac:dyDescent="0.25">
      <c r="B448" s="25" t="s">
        <v>532</v>
      </c>
      <c r="C448" s="25" t="s">
        <v>292</v>
      </c>
      <c r="D448" s="107">
        <v>2406.4</v>
      </c>
      <c r="E448" s="107">
        <v>4451.41</v>
      </c>
      <c r="F448" s="107">
        <v>5668.4</v>
      </c>
      <c r="G448" s="107">
        <v>5165.6000000000004</v>
      </c>
      <c r="H448" s="107">
        <v>4800</v>
      </c>
      <c r="I448" s="107">
        <v>2525</v>
      </c>
      <c r="J448" s="248">
        <v>3575</v>
      </c>
      <c r="K448" s="248">
        <v>3600</v>
      </c>
      <c r="L448" s="33"/>
    </row>
    <row r="449" spans="2:12" ht="14.45" customHeight="1" x14ac:dyDescent="0.25">
      <c r="B449" s="25" t="s">
        <v>2192</v>
      </c>
      <c r="C449" s="25" t="s">
        <v>294</v>
      </c>
      <c r="D449" s="107">
        <v>0</v>
      </c>
      <c r="E449" s="107">
        <v>0</v>
      </c>
      <c r="F449" s="107">
        <v>196.29</v>
      </c>
      <c r="G449" s="107">
        <v>151.79</v>
      </c>
      <c r="H449" s="107">
        <v>0</v>
      </c>
      <c r="I449" s="107">
        <v>0</v>
      </c>
      <c r="J449" s="248">
        <v>0</v>
      </c>
      <c r="K449" s="248"/>
      <c r="L449" s="33"/>
    </row>
    <row r="450" spans="2:12" ht="14.45" customHeight="1" x14ac:dyDescent="0.25">
      <c r="B450" s="25" t="s">
        <v>534</v>
      </c>
      <c r="C450" s="25" t="s">
        <v>298</v>
      </c>
      <c r="D450" s="107">
        <v>1745</v>
      </c>
      <c r="E450" s="107">
        <v>2055</v>
      </c>
      <c r="F450" s="107">
        <v>3765</v>
      </c>
      <c r="G450" s="107">
        <v>3315</v>
      </c>
      <c r="H450" s="107">
        <v>3010</v>
      </c>
      <c r="I450" s="107">
        <v>0</v>
      </c>
      <c r="J450" s="248"/>
      <c r="K450" s="248">
        <v>2775</v>
      </c>
      <c r="L450" s="33"/>
    </row>
    <row r="451" spans="2:12" ht="14.45" customHeight="1" x14ac:dyDescent="0.25">
      <c r="B451" s="25" t="s">
        <v>535</v>
      </c>
      <c r="C451" s="25" t="s">
        <v>300</v>
      </c>
      <c r="D451" s="107">
        <v>1287.6099999999999</v>
      </c>
      <c r="E451" s="107">
        <v>2497.34</v>
      </c>
      <c r="F451" s="107">
        <v>3275.66</v>
      </c>
      <c r="G451" s="107">
        <v>2627.3</v>
      </c>
      <c r="H451" s="107">
        <v>4000</v>
      </c>
      <c r="I451" s="107">
        <v>2331.42</v>
      </c>
      <c r="J451" s="248">
        <v>3775</v>
      </c>
      <c r="K451" s="248">
        <v>4000</v>
      </c>
      <c r="L451" s="33"/>
    </row>
    <row r="452" spans="2:12" ht="14.45" customHeight="1" x14ac:dyDescent="0.25">
      <c r="B452" s="25" t="s">
        <v>536</v>
      </c>
      <c r="C452" s="25" t="s">
        <v>302</v>
      </c>
      <c r="D452" s="107">
        <v>420.69</v>
      </c>
      <c r="E452" s="107">
        <v>1496.2</v>
      </c>
      <c r="F452" s="107">
        <v>707.28</v>
      </c>
      <c r="G452" s="107">
        <v>570.86</v>
      </c>
      <c r="H452" s="107">
        <v>900</v>
      </c>
      <c r="I452" s="107">
        <v>476.59</v>
      </c>
      <c r="J452" s="248">
        <v>673</v>
      </c>
      <c r="K452" s="248">
        <v>953</v>
      </c>
    </row>
    <row r="453" spans="2:12" ht="14.45" customHeight="1" x14ac:dyDescent="0.25">
      <c r="B453" s="25" t="s">
        <v>537</v>
      </c>
      <c r="C453" s="25" t="s">
        <v>304</v>
      </c>
      <c r="D453" s="107">
        <v>1998.96</v>
      </c>
      <c r="E453" s="107">
        <v>926.89</v>
      </c>
      <c r="F453" s="107">
        <v>3202.69</v>
      </c>
      <c r="G453" s="107">
        <v>2793.98</v>
      </c>
      <c r="H453" s="107">
        <v>3020</v>
      </c>
      <c r="I453" s="107">
        <v>1835.31</v>
      </c>
      <c r="J453" s="248">
        <v>2556</v>
      </c>
      <c r="K453" s="248">
        <v>3256</v>
      </c>
      <c r="L453" s="33"/>
    </row>
    <row r="454" spans="2:12" ht="14.45" customHeight="1" x14ac:dyDescent="0.25">
      <c r="B454" s="25" t="s">
        <v>538</v>
      </c>
      <c r="C454" s="25" t="s">
        <v>306</v>
      </c>
      <c r="D454" s="107">
        <v>46479.93</v>
      </c>
      <c r="E454" s="107">
        <v>46948.89</v>
      </c>
      <c r="F454" s="107">
        <v>59144.7</v>
      </c>
      <c r="G454" s="107">
        <v>52779.62</v>
      </c>
      <c r="H454" s="107">
        <v>62480</v>
      </c>
      <c r="I454" s="107">
        <v>35638.620000000003</v>
      </c>
      <c r="J454" s="248">
        <v>51034</v>
      </c>
      <c r="K454" s="248">
        <v>66367</v>
      </c>
      <c r="L454" s="33"/>
    </row>
    <row r="455" spans="2:12" ht="14.45" customHeight="1" x14ac:dyDescent="0.25">
      <c r="B455" s="25" t="s">
        <v>1924</v>
      </c>
      <c r="C455" s="25" t="s">
        <v>1865</v>
      </c>
      <c r="D455" s="107">
        <v>2500</v>
      </c>
      <c r="E455" s="107">
        <v>1282.74</v>
      </c>
      <c r="F455" s="107">
        <v>11307.74</v>
      </c>
      <c r="G455" s="107">
        <v>464.29</v>
      </c>
      <c r="H455" s="107">
        <v>5500</v>
      </c>
      <c r="I455" s="107">
        <v>6333</v>
      </c>
      <c r="J455" s="248">
        <v>6333</v>
      </c>
      <c r="K455" s="248">
        <v>5048</v>
      </c>
      <c r="L455" s="33"/>
    </row>
    <row r="456" spans="2:12" ht="14.45" customHeight="1" x14ac:dyDescent="0.25">
      <c r="B456" s="25" t="s">
        <v>539</v>
      </c>
      <c r="C456" s="25" t="s">
        <v>308</v>
      </c>
      <c r="D456" s="107">
        <v>1437.93</v>
      </c>
      <c r="E456" s="107">
        <v>1440.93</v>
      </c>
      <c r="F456" s="107">
        <v>1973.65</v>
      </c>
      <c r="G456" s="107">
        <v>1563.11</v>
      </c>
      <c r="H456" s="107">
        <v>1280</v>
      </c>
      <c r="I456" s="107">
        <v>851</v>
      </c>
      <c r="J456" s="248">
        <v>1152</v>
      </c>
      <c r="K456" s="248">
        <v>0</v>
      </c>
      <c r="L456" s="33"/>
    </row>
    <row r="457" spans="2:12" ht="14.45" customHeight="1" x14ac:dyDescent="0.25">
      <c r="B457" s="25" t="s">
        <v>541</v>
      </c>
      <c r="C457" s="25" t="s">
        <v>1899</v>
      </c>
      <c r="D457" s="107">
        <v>22020.51</v>
      </c>
      <c r="E457" s="107">
        <v>23472.86</v>
      </c>
      <c r="F457" s="107">
        <v>59200.61</v>
      </c>
      <c r="G457" s="107">
        <v>63651.01</v>
      </c>
      <c r="H457" s="107">
        <v>66470</v>
      </c>
      <c r="I457" s="107">
        <v>42658.41</v>
      </c>
      <c r="J457" s="248">
        <v>65356</v>
      </c>
      <c r="K457" s="248">
        <v>71982</v>
      </c>
      <c r="L457" s="33"/>
    </row>
    <row r="458" spans="2:12" ht="14.45" customHeight="1" x14ac:dyDescent="0.25">
      <c r="B458" s="25" t="s">
        <v>542</v>
      </c>
      <c r="C458" s="25" t="s">
        <v>312</v>
      </c>
      <c r="D458" s="107">
        <v>389</v>
      </c>
      <c r="E458" s="107">
        <v>224</v>
      </c>
      <c r="F458" s="107">
        <v>0</v>
      </c>
      <c r="G458" s="107">
        <v>324</v>
      </c>
      <c r="H458" s="107">
        <v>0</v>
      </c>
      <c r="I458" s="107">
        <v>216</v>
      </c>
      <c r="J458" s="248">
        <v>216</v>
      </c>
      <c r="K458" s="248">
        <v>0</v>
      </c>
      <c r="L458" s="33"/>
    </row>
    <row r="459" spans="2:12" ht="14.45" customHeight="1" x14ac:dyDescent="0.25">
      <c r="B459" s="25" t="s">
        <v>543</v>
      </c>
      <c r="C459" s="25" t="s">
        <v>314</v>
      </c>
      <c r="D459" s="107">
        <v>5056.34</v>
      </c>
      <c r="E459" s="107">
        <v>3906.51</v>
      </c>
      <c r="F459" s="107">
        <v>4489.58</v>
      </c>
      <c r="G459" s="107">
        <v>2959.51</v>
      </c>
      <c r="H459" s="107">
        <v>4350</v>
      </c>
      <c r="I459" s="107">
        <v>2987.06</v>
      </c>
      <c r="J459" s="248">
        <v>4877</v>
      </c>
      <c r="K459" s="248">
        <v>6438</v>
      </c>
      <c r="L459" s="33"/>
    </row>
    <row r="460" spans="2:12" ht="14.45" customHeight="1" x14ac:dyDescent="0.25">
      <c r="B460" s="25" t="s">
        <v>544</v>
      </c>
      <c r="C460" s="25" t="s">
        <v>316</v>
      </c>
      <c r="D460" s="107">
        <v>161.69</v>
      </c>
      <c r="E460" s="107">
        <v>310.83</v>
      </c>
      <c r="F460" s="107">
        <v>2378.9299999999998</v>
      </c>
      <c r="G460" s="107">
        <v>90</v>
      </c>
      <c r="H460" s="107">
        <v>1300</v>
      </c>
      <c r="I460" s="107">
        <v>85.05</v>
      </c>
      <c r="J460" s="248">
        <v>85</v>
      </c>
      <c r="K460" s="248">
        <v>1349</v>
      </c>
    </row>
    <row r="461" spans="2:12" ht="14.45" customHeight="1" x14ac:dyDescent="0.25">
      <c r="B461" s="25" t="s">
        <v>545</v>
      </c>
      <c r="C461" s="25" t="s">
        <v>2026</v>
      </c>
      <c r="D461" s="107">
        <v>4255.01</v>
      </c>
      <c r="E461" s="107">
        <v>3595.73</v>
      </c>
      <c r="F461" s="107">
        <v>5858.17</v>
      </c>
      <c r="G461" s="107">
        <v>5498.01</v>
      </c>
      <c r="H461" s="107">
        <v>5670</v>
      </c>
      <c r="I461" s="107">
        <v>3577.83</v>
      </c>
      <c r="J461" s="248">
        <v>5468</v>
      </c>
      <c r="K461" s="248">
        <v>6099</v>
      </c>
      <c r="L461" s="33"/>
    </row>
    <row r="462" spans="2:12" ht="14.45" customHeight="1" x14ac:dyDescent="0.25">
      <c r="B462" s="25" t="s">
        <v>546</v>
      </c>
      <c r="C462" s="25" t="s">
        <v>321</v>
      </c>
      <c r="D462" s="107">
        <v>451.33</v>
      </c>
      <c r="E462" s="107">
        <v>454.58</v>
      </c>
      <c r="F462" s="107">
        <v>819.22</v>
      </c>
      <c r="G462" s="107">
        <v>691.62</v>
      </c>
      <c r="H462" s="107">
        <v>710</v>
      </c>
      <c r="I462" s="107">
        <v>577.52</v>
      </c>
      <c r="J462" s="248">
        <v>817</v>
      </c>
      <c r="K462" s="248">
        <v>751</v>
      </c>
      <c r="L462" s="33"/>
    </row>
    <row r="463" spans="2:12" ht="20.100000000000001" customHeight="1" x14ac:dyDescent="0.25">
      <c r="B463" s="25" t="s">
        <v>547</v>
      </c>
      <c r="C463" s="25" t="s">
        <v>323</v>
      </c>
      <c r="D463" s="107">
        <v>37.9</v>
      </c>
      <c r="E463" s="107">
        <v>86.85</v>
      </c>
      <c r="F463" s="107">
        <v>0</v>
      </c>
      <c r="G463" s="107">
        <v>95.8</v>
      </c>
      <c r="H463" s="107">
        <v>0</v>
      </c>
      <c r="I463" s="107">
        <v>67.900000000000006</v>
      </c>
      <c r="J463" s="248">
        <v>68</v>
      </c>
      <c r="K463" s="248">
        <v>0</v>
      </c>
      <c r="L463" s="33"/>
    </row>
    <row r="464" spans="2:12" ht="14.45" customHeight="1" x14ac:dyDescent="0.25">
      <c r="B464" s="25" t="s">
        <v>548</v>
      </c>
      <c r="C464" s="25" t="s">
        <v>325</v>
      </c>
      <c r="D464" s="107">
        <v>1000</v>
      </c>
      <c r="E464" s="107">
        <v>2000</v>
      </c>
      <c r="F464" s="107">
        <v>3500</v>
      </c>
      <c r="G464" s="107">
        <v>3500</v>
      </c>
      <c r="H464" s="107">
        <v>2500</v>
      </c>
      <c r="I464" s="107">
        <v>2000</v>
      </c>
      <c r="J464" s="248">
        <v>2000</v>
      </c>
      <c r="K464" s="248">
        <v>1500</v>
      </c>
      <c r="L464" s="33"/>
    </row>
    <row r="465" spans="1:12" ht="14.45" customHeight="1" x14ac:dyDescent="0.25">
      <c r="B465" s="25" t="s">
        <v>549</v>
      </c>
      <c r="C465" s="25" t="s">
        <v>327</v>
      </c>
      <c r="D465" s="107">
        <v>306.60000000000002</v>
      </c>
      <c r="E465" s="107">
        <v>93.36</v>
      </c>
      <c r="F465" s="107">
        <v>73.08</v>
      </c>
      <c r="G465" s="107">
        <v>190.44</v>
      </c>
      <c r="H465" s="107">
        <v>200</v>
      </c>
      <c r="I465" s="107">
        <v>146.52000000000001</v>
      </c>
      <c r="J465" s="248">
        <v>195</v>
      </c>
      <c r="K465" s="248">
        <v>200</v>
      </c>
    </row>
    <row r="466" spans="1:12" ht="14.45" customHeight="1" x14ac:dyDescent="0.25">
      <c r="A466" s="361" t="s">
        <v>2027</v>
      </c>
      <c r="B466" s="361"/>
      <c r="C466" s="361"/>
      <c r="D466" s="108">
        <f t="shared" ref="D466:I466" si="96">SUM(D446:D465)</f>
        <v>330606.29000000004</v>
      </c>
      <c r="E466" s="108">
        <f t="shared" si="96"/>
        <v>344638.86</v>
      </c>
      <c r="F466" s="108">
        <f t="shared" si="96"/>
        <v>568034.55000000005</v>
      </c>
      <c r="G466" s="108">
        <f t="shared" si="96"/>
        <v>519820.41999999987</v>
      </c>
      <c r="H466" s="108">
        <f t="shared" si="96"/>
        <v>551580</v>
      </c>
      <c r="I466" s="108">
        <f t="shared" si="96"/>
        <v>350907.7900000001</v>
      </c>
      <c r="J466" s="102">
        <f t="shared" ref="J466:K466" si="97">SUM(J446:J465)</f>
        <v>528620</v>
      </c>
      <c r="K466" s="102">
        <f t="shared" si="97"/>
        <v>622760</v>
      </c>
      <c r="L466" s="33"/>
    </row>
    <row r="467" spans="1:12" ht="14.45" customHeight="1" x14ac:dyDescent="0.25">
      <c r="A467" s="360" t="s">
        <v>2020</v>
      </c>
      <c r="B467" s="360"/>
      <c r="C467" s="360"/>
      <c r="J467" s="248"/>
      <c r="K467" s="248"/>
      <c r="L467" s="33"/>
    </row>
    <row r="468" spans="1:12" ht="14.45" customHeight="1" x14ac:dyDescent="0.25">
      <c r="B468" s="25" t="s">
        <v>2193</v>
      </c>
      <c r="C468" s="25" t="s">
        <v>1884</v>
      </c>
      <c r="D468" s="107">
        <v>0</v>
      </c>
      <c r="E468" s="107">
        <v>3464.5</v>
      </c>
      <c r="F468" s="107">
        <v>975</v>
      </c>
      <c r="G468" s="107">
        <v>0</v>
      </c>
      <c r="H468" s="107">
        <v>0</v>
      </c>
      <c r="I468" s="107">
        <v>0</v>
      </c>
      <c r="J468" s="248"/>
      <c r="K468" s="248"/>
      <c r="L468" s="33"/>
    </row>
    <row r="469" spans="1:12" ht="14.45" customHeight="1" x14ac:dyDescent="0.25">
      <c r="B469" s="25" t="s">
        <v>550</v>
      </c>
      <c r="C469" s="25" t="s">
        <v>262</v>
      </c>
      <c r="D469" s="107">
        <v>255.98</v>
      </c>
      <c r="E469" s="107">
        <v>464.71</v>
      </c>
      <c r="F469" s="107">
        <v>864.87</v>
      </c>
      <c r="G469" s="107">
        <v>179.21</v>
      </c>
      <c r="H469" s="107">
        <v>1000</v>
      </c>
      <c r="I469" s="107">
        <v>141</v>
      </c>
      <c r="J469" s="248">
        <v>1000</v>
      </c>
      <c r="K469" s="248">
        <v>800</v>
      </c>
      <c r="L469" s="33"/>
    </row>
    <row r="470" spans="1:12" ht="14.45" customHeight="1" x14ac:dyDescent="0.25">
      <c r="B470" s="25" t="s">
        <v>2475</v>
      </c>
      <c r="C470" s="25" t="s">
        <v>787</v>
      </c>
      <c r="D470" s="107">
        <v>0</v>
      </c>
      <c r="E470" s="107">
        <v>0</v>
      </c>
      <c r="F470" s="107">
        <v>0</v>
      </c>
      <c r="G470" s="107">
        <v>0</v>
      </c>
      <c r="H470" s="107">
        <v>0</v>
      </c>
      <c r="I470" s="107">
        <v>60.4</v>
      </c>
      <c r="J470" s="248">
        <v>60</v>
      </c>
      <c r="K470" s="248">
        <v>0</v>
      </c>
      <c r="L470" s="33"/>
    </row>
    <row r="471" spans="1:12" ht="14.45" customHeight="1" x14ac:dyDescent="0.25">
      <c r="B471" s="25" t="s">
        <v>551</v>
      </c>
      <c r="C471" s="25" t="s">
        <v>420</v>
      </c>
      <c r="D471" s="107">
        <v>1519.18</v>
      </c>
      <c r="E471" s="107">
        <v>1297.8</v>
      </c>
      <c r="F471" s="107">
        <v>1660.72</v>
      </c>
      <c r="G471" s="107">
        <v>2113.52</v>
      </c>
      <c r="H471" s="107">
        <v>2400</v>
      </c>
      <c r="I471" s="107">
        <v>983.45</v>
      </c>
      <c r="J471" s="248">
        <v>2400</v>
      </c>
      <c r="K471" s="248">
        <v>2400</v>
      </c>
      <c r="L471" s="33"/>
    </row>
    <row r="472" spans="1:12" ht="14.45" customHeight="1" x14ac:dyDescent="0.25">
      <c r="B472" s="25" t="s">
        <v>552</v>
      </c>
      <c r="C472" s="25" t="s">
        <v>422</v>
      </c>
      <c r="D472" s="107">
        <v>3559.72</v>
      </c>
      <c r="E472" s="107">
        <v>3828</v>
      </c>
      <c r="F472" s="107">
        <v>3560.2</v>
      </c>
      <c r="G472" s="107">
        <v>5202.7700000000004</v>
      </c>
      <c r="H472" s="107">
        <v>5000</v>
      </c>
      <c r="I472" s="107">
        <v>3333.45</v>
      </c>
      <c r="J472" s="248">
        <v>5000</v>
      </c>
      <c r="K472" s="248">
        <v>5000</v>
      </c>
      <c r="L472" s="33"/>
    </row>
    <row r="473" spans="1:12" ht="14.45" customHeight="1" x14ac:dyDescent="0.25">
      <c r="B473" s="25" t="s">
        <v>553</v>
      </c>
      <c r="C473" s="25" t="s">
        <v>330</v>
      </c>
      <c r="D473" s="107">
        <v>3805.71</v>
      </c>
      <c r="E473" s="107">
        <v>3192.11</v>
      </c>
      <c r="F473" s="107">
        <v>929.33</v>
      </c>
      <c r="G473" s="107">
        <v>3117.34</v>
      </c>
      <c r="H473" s="107">
        <v>2000</v>
      </c>
      <c r="I473" s="107">
        <v>2325.25</v>
      </c>
      <c r="J473" s="248">
        <v>2340</v>
      </c>
      <c r="K473" s="248">
        <v>2200</v>
      </c>
    </row>
    <row r="474" spans="1:12" ht="14.45" customHeight="1" x14ac:dyDescent="0.25">
      <c r="B474" s="25" t="s">
        <v>555</v>
      </c>
      <c r="C474" s="25" t="s">
        <v>556</v>
      </c>
      <c r="D474" s="107">
        <v>38687.360000000001</v>
      </c>
      <c r="E474" s="107">
        <v>37008.9</v>
      </c>
      <c r="F474" s="107">
        <v>46520.84</v>
      </c>
      <c r="G474" s="107">
        <v>39801.26</v>
      </c>
      <c r="H474" s="107">
        <v>38030</v>
      </c>
      <c r="I474" s="107">
        <v>25600.58</v>
      </c>
      <c r="J474" s="248">
        <v>38401</v>
      </c>
      <c r="K474" s="248">
        <v>38030</v>
      </c>
      <c r="L474" s="33"/>
    </row>
    <row r="475" spans="1:12" ht="14.45" customHeight="1" x14ac:dyDescent="0.25">
      <c r="A475" s="361" t="s">
        <v>2021</v>
      </c>
      <c r="B475" s="361"/>
      <c r="C475" s="361"/>
      <c r="D475" s="108">
        <f t="shared" ref="D475:I475" si="98">SUM(D468:D474)</f>
        <v>47827.95</v>
      </c>
      <c r="E475" s="108">
        <f t="shared" si="98"/>
        <v>49256.020000000004</v>
      </c>
      <c r="F475" s="108">
        <f t="shared" si="98"/>
        <v>54510.96</v>
      </c>
      <c r="G475" s="108">
        <f t="shared" si="98"/>
        <v>50414.100000000006</v>
      </c>
      <c r="H475" s="108">
        <f t="shared" si="98"/>
        <v>48430</v>
      </c>
      <c r="I475" s="108">
        <f t="shared" si="98"/>
        <v>32444.13</v>
      </c>
      <c r="J475" s="102">
        <f t="shared" ref="J475:K475" si="99">SUM(J468:J474)</f>
        <v>49201</v>
      </c>
      <c r="K475" s="102">
        <f t="shared" si="99"/>
        <v>48430</v>
      </c>
      <c r="L475" s="33"/>
    </row>
    <row r="476" spans="1:12" ht="14.45" customHeight="1" x14ac:dyDescent="0.25">
      <c r="A476" s="360" t="s">
        <v>2028</v>
      </c>
      <c r="B476" s="360"/>
      <c r="C476" s="360"/>
      <c r="J476" s="248"/>
      <c r="K476" s="248"/>
    </row>
    <row r="477" spans="1:12" ht="14.45" customHeight="1" x14ac:dyDescent="0.25">
      <c r="B477" s="25" t="s">
        <v>557</v>
      </c>
      <c r="C477" s="25" t="s">
        <v>558</v>
      </c>
      <c r="D477" s="107">
        <v>112171.98</v>
      </c>
      <c r="E477" s="107">
        <v>140703.98000000001</v>
      </c>
      <c r="F477" s="107">
        <v>120970.42</v>
      </c>
      <c r="G477" s="107">
        <v>172467.79</v>
      </c>
      <c r="H477" s="107">
        <v>157000</v>
      </c>
      <c r="I477" s="107">
        <v>141743.88</v>
      </c>
      <c r="J477" s="248">
        <v>172460</v>
      </c>
      <c r="K477" s="248">
        <f>157000+15500</f>
        <v>172500</v>
      </c>
      <c r="L477" s="33"/>
    </row>
    <row r="478" spans="1:12" ht="14.45" customHeight="1" x14ac:dyDescent="0.25">
      <c r="B478" s="25" t="s">
        <v>559</v>
      </c>
      <c r="C478" s="25" t="s">
        <v>338</v>
      </c>
      <c r="D478" s="107">
        <v>51</v>
      </c>
      <c r="E478" s="107">
        <v>0</v>
      </c>
      <c r="F478" s="107">
        <v>7</v>
      </c>
      <c r="G478" s="107">
        <v>68.91</v>
      </c>
      <c r="H478" s="107">
        <v>0</v>
      </c>
      <c r="I478" s="107">
        <v>362.7</v>
      </c>
      <c r="J478" s="248"/>
      <c r="K478" s="248">
        <v>3865</v>
      </c>
      <c r="L478" s="33"/>
    </row>
    <row r="479" spans="1:12" ht="14.45" customHeight="1" x14ac:dyDescent="0.25">
      <c r="B479" s="25" t="s">
        <v>560</v>
      </c>
      <c r="C479" s="25" t="s">
        <v>561</v>
      </c>
      <c r="D479" s="107">
        <v>74320.490000000005</v>
      </c>
      <c r="E479" s="107">
        <v>53014.27</v>
      </c>
      <c r="F479" s="107">
        <v>54343.71</v>
      </c>
      <c r="G479" s="107">
        <v>62059.59</v>
      </c>
      <c r="H479" s="107">
        <v>62500</v>
      </c>
      <c r="I479" s="107">
        <v>69974.73</v>
      </c>
      <c r="J479" s="248">
        <v>75000</v>
      </c>
      <c r="K479" s="248">
        <v>62500</v>
      </c>
      <c r="L479" s="33"/>
    </row>
    <row r="480" spans="1:12" ht="14.45" customHeight="1" x14ac:dyDescent="0.25">
      <c r="A480" s="361" t="s">
        <v>2029</v>
      </c>
      <c r="B480" s="361"/>
      <c r="C480" s="361"/>
      <c r="D480" s="108">
        <f t="shared" ref="D480:I480" si="100">SUM(D477:D479)</f>
        <v>186543.47</v>
      </c>
      <c r="E480" s="108">
        <f t="shared" si="100"/>
        <v>193718.25</v>
      </c>
      <c r="F480" s="108">
        <f t="shared" si="100"/>
        <v>175321.13</v>
      </c>
      <c r="G480" s="108">
        <f t="shared" si="100"/>
        <v>234596.29</v>
      </c>
      <c r="H480" s="108">
        <f t="shared" si="100"/>
        <v>219500</v>
      </c>
      <c r="I480" s="108">
        <f t="shared" si="100"/>
        <v>212081.31</v>
      </c>
      <c r="J480" s="102">
        <f t="shared" ref="J480:K480" si="101">SUM(J477:J479)</f>
        <v>247460</v>
      </c>
      <c r="K480" s="102">
        <f t="shared" si="101"/>
        <v>238865</v>
      </c>
    </row>
    <row r="481" spans="1:12" ht="14.45" customHeight="1" x14ac:dyDescent="0.25">
      <c r="A481" s="360" t="s">
        <v>2022</v>
      </c>
      <c r="B481" s="360"/>
      <c r="C481" s="360"/>
      <c r="J481" s="248"/>
      <c r="K481" s="248"/>
    </row>
    <row r="482" spans="1:12" ht="14.45" customHeight="1" x14ac:dyDescent="0.25">
      <c r="B482" s="25" t="s">
        <v>562</v>
      </c>
      <c r="C482" s="25" t="s">
        <v>268</v>
      </c>
      <c r="D482" s="107">
        <v>2422.67</v>
      </c>
      <c r="E482" s="107">
        <v>2444.7800000000002</v>
      </c>
      <c r="F482" s="107">
        <v>1479.91</v>
      </c>
      <c r="G482" s="107">
        <v>1252.9100000000001</v>
      </c>
      <c r="H482" s="107">
        <v>720</v>
      </c>
      <c r="I482" s="107">
        <v>964.74</v>
      </c>
      <c r="J482" s="248">
        <v>1500</v>
      </c>
      <c r="K482" s="248">
        <v>1500</v>
      </c>
      <c r="L482" s="33"/>
    </row>
    <row r="483" spans="1:12" ht="14.45" customHeight="1" x14ac:dyDescent="0.25">
      <c r="B483" s="25" t="s">
        <v>563</v>
      </c>
      <c r="C483" s="25" t="s">
        <v>270</v>
      </c>
      <c r="D483" s="107">
        <v>145189.82</v>
      </c>
      <c r="E483" s="107">
        <v>126080.43</v>
      </c>
      <c r="F483" s="107">
        <v>112651.49</v>
      </c>
      <c r="G483" s="107">
        <v>164345.94</v>
      </c>
      <c r="H483" s="107">
        <v>142490</v>
      </c>
      <c r="I483" s="107">
        <v>124334.7</v>
      </c>
      <c r="J483" s="248">
        <v>161963</v>
      </c>
      <c r="K483" s="248">
        <v>142490</v>
      </c>
      <c r="L483" s="33"/>
    </row>
    <row r="484" spans="1:12" ht="14.45" customHeight="1" x14ac:dyDescent="0.25">
      <c r="B484" s="25" t="s">
        <v>564</v>
      </c>
      <c r="C484" s="25" t="s">
        <v>272</v>
      </c>
      <c r="D484" s="107">
        <v>422.86</v>
      </c>
      <c r="E484" s="107">
        <v>50.13</v>
      </c>
      <c r="F484" s="107">
        <v>9</v>
      </c>
      <c r="G484" s="107">
        <v>0</v>
      </c>
      <c r="H484" s="107">
        <v>670</v>
      </c>
      <c r="I484" s="107">
        <v>0</v>
      </c>
      <c r="J484" s="248">
        <v>0</v>
      </c>
      <c r="K484" s="248">
        <v>670</v>
      </c>
      <c r="L484" s="33"/>
    </row>
    <row r="485" spans="1:12" ht="14.45" customHeight="1" x14ac:dyDescent="0.25">
      <c r="B485" s="25" t="s">
        <v>565</v>
      </c>
      <c r="C485" s="25" t="s">
        <v>276</v>
      </c>
      <c r="D485" s="107">
        <v>0</v>
      </c>
      <c r="E485" s="107">
        <v>1795</v>
      </c>
      <c r="F485" s="107">
        <v>0</v>
      </c>
      <c r="G485" s="107">
        <v>0</v>
      </c>
      <c r="H485" s="107">
        <v>3500</v>
      </c>
      <c r="I485" s="107">
        <v>0</v>
      </c>
      <c r="J485" s="248">
        <v>1400</v>
      </c>
      <c r="K485" s="248">
        <v>3500</v>
      </c>
      <c r="L485" s="33"/>
    </row>
    <row r="486" spans="1:12" ht="14.45" customHeight="1" x14ac:dyDescent="0.25">
      <c r="A486" s="361" t="s">
        <v>2023</v>
      </c>
      <c r="B486" s="361"/>
      <c r="C486" s="361"/>
      <c r="D486" s="108">
        <f t="shared" ref="D486:I486" si="102">SUM(D482:D485)</f>
        <v>148035.35</v>
      </c>
      <c r="E486" s="108">
        <f t="shared" si="102"/>
        <v>130370.34</v>
      </c>
      <c r="F486" s="108">
        <f t="shared" si="102"/>
        <v>114140.40000000001</v>
      </c>
      <c r="G486" s="108">
        <f t="shared" si="102"/>
        <v>165598.85</v>
      </c>
      <c r="H486" s="108">
        <f t="shared" si="102"/>
        <v>147380</v>
      </c>
      <c r="I486" s="108">
        <f t="shared" si="102"/>
        <v>125299.44</v>
      </c>
      <c r="J486" s="102">
        <f t="shared" ref="J486:K486" si="103">SUM(J482:J485)</f>
        <v>164863</v>
      </c>
      <c r="K486" s="102">
        <f t="shared" si="103"/>
        <v>148160</v>
      </c>
      <c r="L486" s="33"/>
    </row>
    <row r="487" spans="1:12" ht="14.45" customHeight="1" x14ac:dyDescent="0.25">
      <c r="A487" s="360" t="s">
        <v>2030</v>
      </c>
      <c r="B487" s="360"/>
      <c r="C487" s="360"/>
      <c r="J487" s="248"/>
      <c r="K487" s="248"/>
      <c r="L487" s="33"/>
    </row>
    <row r="488" spans="1:12" ht="20.100000000000001" customHeight="1" x14ac:dyDescent="0.25">
      <c r="B488" s="25" t="s">
        <v>566</v>
      </c>
      <c r="C488" s="25" t="s">
        <v>567</v>
      </c>
      <c r="D488" s="107">
        <v>16329.64</v>
      </c>
      <c r="E488" s="107">
        <v>14722.93</v>
      </c>
      <c r="F488" s="107">
        <v>3233.02</v>
      </c>
      <c r="G488" s="107">
        <v>5250.69</v>
      </c>
      <c r="H488" s="107">
        <v>4780</v>
      </c>
      <c r="I488" s="107">
        <v>2092.61</v>
      </c>
      <c r="J488" s="248">
        <v>5683</v>
      </c>
      <c r="K488" s="248">
        <v>4780</v>
      </c>
      <c r="L488" s="33"/>
    </row>
    <row r="489" spans="1:12" ht="20.100000000000001" customHeight="1" x14ac:dyDescent="0.25">
      <c r="B489" s="25" t="s">
        <v>568</v>
      </c>
      <c r="C489" s="25" t="s">
        <v>569</v>
      </c>
      <c r="D489" s="107">
        <v>4523.76</v>
      </c>
      <c r="E489" s="107">
        <v>6230.28</v>
      </c>
      <c r="F489" s="107">
        <v>688.45</v>
      </c>
      <c r="G489" s="107">
        <v>526.71</v>
      </c>
      <c r="H489" s="107">
        <v>1000</v>
      </c>
      <c r="I489" s="107">
        <v>0</v>
      </c>
      <c r="J489" s="248">
        <v>0</v>
      </c>
      <c r="K489" s="248">
        <v>1000</v>
      </c>
      <c r="L489" s="33"/>
    </row>
    <row r="490" spans="1:12" ht="20.100000000000001" customHeight="1" x14ac:dyDescent="0.25">
      <c r="B490" s="25" t="s">
        <v>2100</v>
      </c>
      <c r="C490" s="25" t="s">
        <v>807</v>
      </c>
      <c r="D490" s="107">
        <v>0</v>
      </c>
      <c r="E490" s="107">
        <v>0</v>
      </c>
      <c r="F490" s="107">
        <v>1150.77</v>
      </c>
      <c r="G490" s="107">
        <v>2631.24</v>
      </c>
      <c r="H490" s="107">
        <v>3000</v>
      </c>
      <c r="I490" s="107">
        <v>2221.1999999999998</v>
      </c>
      <c r="J490" s="248">
        <v>2690</v>
      </c>
      <c r="K490" s="248">
        <v>3000</v>
      </c>
      <c r="L490" s="33"/>
    </row>
    <row r="491" spans="1:12" ht="20.100000000000001" customHeight="1" x14ac:dyDescent="0.25">
      <c r="A491" s="361" t="s">
        <v>2034</v>
      </c>
      <c r="B491" s="361"/>
      <c r="C491" s="361"/>
      <c r="D491" s="108">
        <f t="shared" ref="D491:I491" si="104">SUM(D488:D490)</f>
        <v>20853.400000000001</v>
      </c>
      <c r="E491" s="108">
        <f t="shared" si="104"/>
        <v>20953.21</v>
      </c>
      <c r="F491" s="108">
        <f t="shared" si="104"/>
        <v>5072.24</v>
      </c>
      <c r="G491" s="108">
        <f t="shared" si="104"/>
        <v>8408.64</v>
      </c>
      <c r="H491" s="108">
        <f t="shared" si="104"/>
        <v>8780</v>
      </c>
      <c r="I491" s="108">
        <f t="shared" si="104"/>
        <v>4313.8099999999995</v>
      </c>
      <c r="J491" s="102">
        <f t="shared" ref="J491:K491" si="105">SUM(J488:J490)</f>
        <v>8373</v>
      </c>
      <c r="K491" s="102">
        <f t="shared" si="105"/>
        <v>8780</v>
      </c>
      <c r="L491" s="33"/>
    </row>
    <row r="492" spans="1:12" ht="20.100000000000001" customHeight="1" x14ac:dyDescent="0.25">
      <c r="A492" s="360" t="s">
        <v>2037</v>
      </c>
      <c r="B492" s="360"/>
      <c r="C492" s="360"/>
      <c r="J492" s="248"/>
      <c r="K492" s="248">
        <v>0</v>
      </c>
      <c r="L492" s="33"/>
    </row>
    <row r="493" spans="1:12" ht="14.45" customHeight="1" x14ac:dyDescent="0.25">
      <c r="B493" s="25" t="s">
        <v>1925</v>
      </c>
      <c r="C493" s="25" t="s">
        <v>1599</v>
      </c>
      <c r="D493" s="107">
        <v>0</v>
      </c>
      <c r="E493" s="107">
        <v>8781</v>
      </c>
      <c r="F493" s="107">
        <v>0</v>
      </c>
      <c r="G493" s="107">
        <v>0</v>
      </c>
      <c r="H493" s="107">
        <v>0</v>
      </c>
      <c r="I493" s="107">
        <v>0</v>
      </c>
      <c r="J493" s="248"/>
      <c r="K493" s="248">
        <v>0</v>
      </c>
      <c r="L493" s="33"/>
    </row>
    <row r="494" spans="1:12" ht="14.45" customHeight="1" x14ac:dyDescent="0.25">
      <c r="A494" s="361" t="s">
        <v>2038</v>
      </c>
      <c r="B494" s="361"/>
      <c r="C494" s="361"/>
      <c r="D494" s="108">
        <f t="shared" ref="D494:I494" si="106">SUM(D493:D493)</f>
        <v>0</v>
      </c>
      <c r="E494" s="108">
        <f t="shared" si="106"/>
        <v>8781</v>
      </c>
      <c r="F494" s="108">
        <f t="shared" si="106"/>
        <v>0</v>
      </c>
      <c r="G494" s="108">
        <f t="shared" si="106"/>
        <v>0</v>
      </c>
      <c r="H494" s="108">
        <f t="shared" si="106"/>
        <v>0</v>
      </c>
      <c r="I494" s="108">
        <f t="shared" si="106"/>
        <v>0</v>
      </c>
      <c r="J494" s="102">
        <f t="shared" ref="J494:K494" si="107">SUM(J493:J493)</f>
        <v>0</v>
      </c>
      <c r="K494" s="102">
        <f t="shared" si="107"/>
        <v>0</v>
      </c>
      <c r="L494" s="33"/>
    </row>
    <row r="495" spans="1:12" ht="14.45" customHeight="1" x14ac:dyDescent="0.25">
      <c r="A495" s="362" t="s">
        <v>570</v>
      </c>
      <c r="B495" s="362"/>
      <c r="C495" s="362"/>
      <c r="D495" s="109">
        <f t="shared" ref="D495:I495" si="108">D466+D475+D480+D486+D491+D494</f>
        <v>733866.46000000008</v>
      </c>
      <c r="E495" s="109">
        <f t="shared" si="108"/>
        <v>747717.67999999993</v>
      </c>
      <c r="F495" s="109">
        <f t="shared" si="108"/>
        <v>917079.28</v>
      </c>
      <c r="G495" s="109">
        <f t="shared" si="108"/>
        <v>978838.29999999993</v>
      </c>
      <c r="H495" s="109">
        <f t="shared" si="108"/>
        <v>975670</v>
      </c>
      <c r="I495" s="109">
        <f t="shared" si="108"/>
        <v>725046.48000000021</v>
      </c>
      <c r="J495" s="103">
        <f t="shared" ref="J495:K495" si="109">J466+J475+J480+J486+J491+J494</f>
        <v>998517</v>
      </c>
      <c r="K495" s="103">
        <f t="shared" si="109"/>
        <v>1066995</v>
      </c>
      <c r="L495" s="33"/>
    </row>
    <row r="496" spans="1:12" ht="14.45" customHeight="1" x14ac:dyDescent="0.25">
      <c r="A496" s="362" t="s">
        <v>571</v>
      </c>
      <c r="B496" s="362"/>
      <c r="C496" s="362"/>
      <c r="D496" s="109">
        <f t="shared" ref="D496:I496" si="110">D394+D443+D495</f>
        <v>2046240.62</v>
      </c>
      <c r="E496" s="109">
        <f t="shared" si="110"/>
        <v>2210947.02</v>
      </c>
      <c r="F496" s="109">
        <f t="shared" si="110"/>
        <v>2399428.7599999998</v>
      </c>
      <c r="G496" s="109">
        <f t="shared" si="110"/>
        <v>2426969.3200000003</v>
      </c>
      <c r="H496" s="109">
        <f t="shared" si="110"/>
        <v>2731640</v>
      </c>
      <c r="I496" s="109">
        <f t="shared" si="110"/>
        <v>1812981.6300000001</v>
      </c>
      <c r="J496" s="103">
        <f t="shared" ref="J496:K496" si="111">J394+J443+J495</f>
        <v>2616678</v>
      </c>
      <c r="K496" s="103">
        <f t="shared" si="111"/>
        <v>2923576</v>
      </c>
      <c r="L496" s="33"/>
    </row>
    <row r="497" spans="1:12" ht="14.45" customHeight="1" x14ac:dyDescent="0.25">
      <c r="A497" s="359" t="s">
        <v>572</v>
      </c>
      <c r="B497" s="359"/>
      <c r="C497" s="359"/>
      <c r="J497" s="248"/>
      <c r="K497" s="248"/>
      <c r="L497" s="33"/>
    </row>
    <row r="498" spans="1:12" ht="14.45" customHeight="1" x14ac:dyDescent="0.25">
      <c r="A498" s="363" t="s">
        <v>573</v>
      </c>
      <c r="B498" s="363"/>
      <c r="C498" s="363"/>
      <c r="J498" s="248"/>
      <c r="K498" s="248"/>
      <c r="L498" s="33"/>
    </row>
    <row r="499" spans="1:12" ht="14.45" customHeight="1" x14ac:dyDescent="0.25">
      <c r="A499" s="360" t="s">
        <v>2024</v>
      </c>
      <c r="B499" s="360"/>
      <c r="C499" s="360"/>
      <c r="J499" s="248"/>
      <c r="K499" s="248"/>
      <c r="L499" s="33"/>
    </row>
    <row r="500" spans="1:12" ht="14.45" customHeight="1" x14ac:dyDescent="0.25">
      <c r="B500" s="25" t="s">
        <v>574</v>
      </c>
      <c r="C500" s="25" t="s">
        <v>286</v>
      </c>
      <c r="D500" s="107">
        <v>67884.61</v>
      </c>
      <c r="E500" s="107">
        <v>195744.93</v>
      </c>
      <c r="F500" s="107">
        <v>209721.35</v>
      </c>
      <c r="G500" s="107">
        <v>225119.4</v>
      </c>
      <c r="H500" s="107">
        <v>251500</v>
      </c>
      <c r="I500" s="107">
        <v>164436.03</v>
      </c>
      <c r="J500" s="248">
        <v>252167</v>
      </c>
      <c r="K500" s="248">
        <v>0</v>
      </c>
      <c r="L500" s="33"/>
    </row>
    <row r="501" spans="1:12" ht="14.45" customHeight="1" x14ac:dyDescent="0.25">
      <c r="B501" s="25" t="s">
        <v>2194</v>
      </c>
      <c r="C501" s="25" t="s">
        <v>288</v>
      </c>
      <c r="D501" s="107">
        <v>0</v>
      </c>
      <c r="E501" s="107">
        <v>0</v>
      </c>
      <c r="F501" s="107">
        <v>0</v>
      </c>
      <c r="G501" s="107">
        <v>2584.6</v>
      </c>
      <c r="H501" s="107">
        <v>7200</v>
      </c>
      <c r="I501" s="107">
        <v>4800</v>
      </c>
      <c r="J501" s="248">
        <v>6900</v>
      </c>
      <c r="K501" s="248">
        <v>0</v>
      </c>
      <c r="L501" s="33"/>
    </row>
    <row r="502" spans="1:12" ht="14.45" customHeight="1" x14ac:dyDescent="0.25">
      <c r="B502" s="25" t="s">
        <v>1929</v>
      </c>
      <c r="C502" s="25" t="s">
        <v>294</v>
      </c>
      <c r="D502" s="107">
        <v>0</v>
      </c>
      <c r="E502" s="107">
        <v>421.31</v>
      </c>
      <c r="F502" s="107">
        <v>438.22</v>
      </c>
      <c r="G502" s="107">
        <v>601.79</v>
      </c>
      <c r="H502" s="107">
        <v>600</v>
      </c>
      <c r="I502" s="107">
        <v>400</v>
      </c>
      <c r="J502" s="248">
        <v>575</v>
      </c>
      <c r="K502" s="248">
        <v>0</v>
      </c>
      <c r="L502" s="33"/>
    </row>
    <row r="503" spans="1:12" ht="14.45" customHeight="1" x14ac:dyDescent="0.25">
      <c r="B503" s="25" t="s">
        <v>577</v>
      </c>
      <c r="C503" s="25" t="s">
        <v>298</v>
      </c>
      <c r="D503" s="107">
        <v>420</v>
      </c>
      <c r="E503" s="107">
        <v>1555</v>
      </c>
      <c r="F503" s="107">
        <v>540</v>
      </c>
      <c r="G503" s="107">
        <v>700</v>
      </c>
      <c r="H503" s="107">
        <v>700</v>
      </c>
      <c r="I503" s="107">
        <v>0</v>
      </c>
      <c r="J503" s="248">
        <v>0</v>
      </c>
      <c r="K503" s="248">
        <v>0</v>
      </c>
    </row>
    <row r="504" spans="1:12" ht="14.45" customHeight="1" x14ac:dyDescent="0.25">
      <c r="B504" s="25" t="s">
        <v>1770</v>
      </c>
      <c r="C504" s="25" t="s">
        <v>300</v>
      </c>
      <c r="D504" s="107">
        <v>0</v>
      </c>
      <c r="E504" s="107">
        <v>63.8</v>
      </c>
      <c r="F504" s="107">
        <v>1098.46</v>
      </c>
      <c r="G504" s="107">
        <v>267.16000000000003</v>
      </c>
      <c r="H504" s="107">
        <v>500</v>
      </c>
      <c r="I504" s="107">
        <v>0</v>
      </c>
      <c r="J504" s="248">
        <v>150</v>
      </c>
      <c r="K504" s="248">
        <v>0</v>
      </c>
      <c r="L504" s="33"/>
    </row>
    <row r="505" spans="1:12" ht="14.45" customHeight="1" x14ac:dyDescent="0.25">
      <c r="B505" s="25" t="s">
        <v>578</v>
      </c>
      <c r="C505" s="25" t="s">
        <v>302</v>
      </c>
      <c r="D505" s="107">
        <v>111.68</v>
      </c>
      <c r="E505" s="107">
        <v>613.53</v>
      </c>
      <c r="F505" s="107">
        <v>257.17</v>
      </c>
      <c r="G505" s="107">
        <v>249.17</v>
      </c>
      <c r="H505" s="107">
        <v>330</v>
      </c>
      <c r="I505" s="107">
        <v>181.24</v>
      </c>
      <c r="J505" s="248">
        <v>255</v>
      </c>
      <c r="K505" s="248">
        <v>0</v>
      </c>
      <c r="L505" s="33"/>
    </row>
    <row r="506" spans="1:12" ht="14.45" customHeight="1" x14ac:dyDescent="0.25">
      <c r="B506" s="25" t="s">
        <v>579</v>
      </c>
      <c r="C506" s="25" t="s">
        <v>304</v>
      </c>
      <c r="D506" s="107">
        <v>744.69</v>
      </c>
      <c r="E506" s="107">
        <v>681.05</v>
      </c>
      <c r="F506" s="107">
        <v>385.29</v>
      </c>
      <c r="G506" s="107">
        <v>397.75</v>
      </c>
      <c r="H506" s="107">
        <v>420</v>
      </c>
      <c r="I506" s="107">
        <v>307.02</v>
      </c>
      <c r="J506" s="248">
        <v>433</v>
      </c>
      <c r="K506" s="248">
        <v>0</v>
      </c>
      <c r="L506" s="33"/>
    </row>
    <row r="507" spans="1:12" ht="14.45" customHeight="1" x14ac:dyDescent="0.25">
      <c r="B507" s="25" t="s">
        <v>580</v>
      </c>
      <c r="C507" s="25" t="s">
        <v>306</v>
      </c>
      <c r="D507" s="107">
        <v>1956.7</v>
      </c>
      <c r="E507" s="107">
        <v>47.72</v>
      </c>
      <c r="F507" s="107">
        <v>0</v>
      </c>
      <c r="G507" s="107">
        <v>0</v>
      </c>
      <c r="H507" s="107">
        <v>0</v>
      </c>
      <c r="I507" s="107">
        <v>0</v>
      </c>
      <c r="J507" s="248"/>
      <c r="K507" s="248">
        <v>0</v>
      </c>
      <c r="L507" s="33"/>
    </row>
    <row r="508" spans="1:12" ht="14.45" customHeight="1" x14ac:dyDescent="0.25">
      <c r="B508" s="25" t="s">
        <v>581</v>
      </c>
      <c r="C508" s="25" t="s">
        <v>308</v>
      </c>
      <c r="D508" s="107">
        <v>240.72</v>
      </c>
      <c r="E508" s="107">
        <v>482.14</v>
      </c>
      <c r="F508" s="107">
        <v>257.86</v>
      </c>
      <c r="G508" s="107">
        <v>230.71</v>
      </c>
      <c r="H508" s="107">
        <v>240</v>
      </c>
      <c r="I508" s="107">
        <v>170</v>
      </c>
      <c r="J508" s="248">
        <v>240</v>
      </c>
      <c r="K508" s="248">
        <v>0</v>
      </c>
      <c r="L508" s="33"/>
    </row>
    <row r="509" spans="1:12" ht="14.45" customHeight="1" x14ac:dyDescent="0.25">
      <c r="B509" s="25" t="s">
        <v>583</v>
      </c>
      <c r="C509" s="25" t="s">
        <v>1899</v>
      </c>
      <c r="D509" s="107">
        <v>6154.43</v>
      </c>
      <c r="E509" s="107">
        <v>17737.88</v>
      </c>
      <c r="F509" s="107">
        <v>29730.54</v>
      </c>
      <c r="G509" s="107">
        <v>37725.99</v>
      </c>
      <c r="H509" s="107">
        <v>43810</v>
      </c>
      <c r="I509" s="107">
        <v>28560.51</v>
      </c>
      <c r="J509" s="248">
        <v>43949</v>
      </c>
      <c r="K509" s="248">
        <v>0</v>
      </c>
      <c r="L509" s="33"/>
    </row>
    <row r="510" spans="1:12" ht="14.45" customHeight="1" x14ac:dyDescent="0.25">
      <c r="B510" s="25" t="s">
        <v>1930</v>
      </c>
      <c r="C510" s="25" t="s">
        <v>312</v>
      </c>
      <c r="D510" s="107">
        <v>48</v>
      </c>
      <c r="E510" s="107">
        <v>0</v>
      </c>
      <c r="F510" s="107">
        <v>48</v>
      </c>
      <c r="G510" s="107">
        <v>0</v>
      </c>
      <c r="H510" s="107">
        <v>0</v>
      </c>
      <c r="I510" s="107">
        <v>0</v>
      </c>
      <c r="J510" s="248"/>
      <c r="K510" s="248">
        <v>0</v>
      </c>
      <c r="L510" s="33"/>
    </row>
    <row r="511" spans="1:12" ht="14.45" customHeight="1" x14ac:dyDescent="0.25">
      <c r="B511" s="25" t="s">
        <v>584</v>
      </c>
      <c r="C511" s="25" t="s">
        <v>314</v>
      </c>
      <c r="D511" s="107">
        <v>115.25</v>
      </c>
      <c r="E511" s="107">
        <v>240.88</v>
      </c>
      <c r="F511" s="107">
        <v>246.49</v>
      </c>
      <c r="G511" s="107">
        <v>171.3</v>
      </c>
      <c r="H511" s="107">
        <v>270</v>
      </c>
      <c r="I511" s="107">
        <v>183.01</v>
      </c>
      <c r="J511" s="248">
        <v>301</v>
      </c>
      <c r="K511" s="248">
        <v>0</v>
      </c>
    </row>
    <row r="512" spans="1:12" ht="14.45" customHeight="1" x14ac:dyDescent="0.25">
      <c r="B512" s="25" t="s">
        <v>585</v>
      </c>
      <c r="C512" s="25" t="s">
        <v>316</v>
      </c>
      <c r="D512" s="107">
        <v>0</v>
      </c>
      <c r="E512" s="107">
        <v>288</v>
      </c>
      <c r="F512" s="107">
        <v>504</v>
      </c>
      <c r="G512" s="107">
        <v>18</v>
      </c>
      <c r="H512" s="107">
        <v>290</v>
      </c>
      <c r="I512" s="107">
        <v>18</v>
      </c>
      <c r="J512" s="248">
        <v>290</v>
      </c>
      <c r="K512" s="248">
        <v>0</v>
      </c>
      <c r="L512" s="33"/>
    </row>
    <row r="513" spans="1:12" ht="14.45" customHeight="1" x14ac:dyDescent="0.25">
      <c r="B513" s="25" t="s">
        <v>586</v>
      </c>
      <c r="C513" s="25" t="s">
        <v>2026</v>
      </c>
      <c r="D513" s="107">
        <v>952.21</v>
      </c>
      <c r="E513" s="107">
        <v>2841.58</v>
      </c>
      <c r="F513" s="107">
        <v>3029.94</v>
      </c>
      <c r="G513" s="107">
        <v>3335.95</v>
      </c>
      <c r="H513" s="107">
        <v>3770</v>
      </c>
      <c r="I513" s="107">
        <v>2462.4899999999998</v>
      </c>
      <c r="J513" s="248">
        <v>3779</v>
      </c>
      <c r="K513" s="248">
        <v>0</v>
      </c>
      <c r="L513" s="33"/>
    </row>
    <row r="514" spans="1:12" ht="14.45" customHeight="1" x14ac:dyDescent="0.25">
      <c r="B514" s="25" t="s">
        <v>587</v>
      </c>
      <c r="C514" s="25" t="s">
        <v>321</v>
      </c>
      <c r="D514" s="107">
        <v>131.33000000000001</v>
      </c>
      <c r="E514" s="107">
        <v>261.12</v>
      </c>
      <c r="F514" s="107">
        <v>333.98</v>
      </c>
      <c r="G514" s="107">
        <v>373.76</v>
      </c>
      <c r="H514" s="107">
        <v>470</v>
      </c>
      <c r="I514" s="107">
        <v>272.89999999999998</v>
      </c>
      <c r="J514" s="248">
        <v>384</v>
      </c>
      <c r="K514" s="248">
        <v>0</v>
      </c>
      <c r="L514" s="33"/>
    </row>
    <row r="515" spans="1:12" ht="14.45" customHeight="1" x14ac:dyDescent="0.25">
      <c r="B515" s="25" t="s">
        <v>1931</v>
      </c>
      <c r="C515" s="25" t="s">
        <v>323</v>
      </c>
      <c r="D515" s="107">
        <v>18.95</v>
      </c>
      <c r="E515" s="107">
        <v>0</v>
      </c>
      <c r="F515" s="107">
        <v>18.95</v>
      </c>
      <c r="G515" s="107">
        <v>0</v>
      </c>
      <c r="H515" s="107">
        <v>0</v>
      </c>
      <c r="I515" s="107">
        <v>0</v>
      </c>
      <c r="J515" s="248"/>
      <c r="K515" s="248">
        <v>0</v>
      </c>
      <c r="L515" s="33"/>
    </row>
    <row r="516" spans="1:12" ht="14.45" customHeight="1" x14ac:dyDescent="0.25">
      <c r="B516" s="25" t="s">
        <v>1773</v>
      </c>
      <c r="C516" s="25" t="s">
        <v>325</v>
      </c>
      <c r="D516" s="107">
        <v>0</v>
      </c>
      <c r="E516" s="107">
        <v>1500</v>
      </c>
      <c r="F516" s="107">
        <v>0</v>
      </c>
      <c r="G516" s="107">
        <v>0</v>
      </c>
      <c r="H516" s="107">
        <v>1000</v>
      </c>
      <c r="I516" s="107">
        <v>1000</v>
      </c>
      <c r="J516" s="248">
        <v>1000</v>
      </c>
      <c r="K516" s="248">
        <v>0</v>
      </c>
    </row>
    <row r="517" spans="1:12" ht="14.45" customHeight="1" x14ac:dyDescent="0.25">
      <c r="A517" s="361" t="s">
        <v>2027</v>
      </c>
      <c r="B517" s="361"/>
      <c r="C517" s="361"/>
      <c r="D517" s="108">
        <f t="shared" ref="D517:I517" si="112">SUM(D500:D516)</f>
        <v>78778.569999999992</v>
      </c>
      <c r="E517" s="108">
        <f t="shared" si="112"/>
        <v>222478.93999999997</v>
      </c>
      <c r="F517" s="108">
        <f t="shared" si="112"/>
        <v>246610.25000000003</v>
      </c>
      <c r="G517" s="108">
        <f t="shared" si="112"/>
        <v>271775.58</v>
      </c>
      <c r="H517" s="108">
        <f t="shared" si="112"/>
        <v>311100</v>
      </c>
      <c r="I517" s="108">
        <f t="shared" si="112"/>
        <v>202791.19999999998</v>
      </c>
      <c r="J517" s="102">
        <f t="shared" ref="J517:K517" si="113">SUM(J500:J516)</f>
        <v>310423</v>
      </c>
      <c r="K517" s="102">
        <f t="shared" si="113"/>
        <v>0</v>
      </c>
      <c r="L517" s="33"/>
    </row>
    <row r="518" spans="1:12" ht="14.45" customHeight="1" x14ac:dyDescent="0.25">
      <c r="A518" s="360" t="s">
        <v>2020</v>
      </c>
      <c r="B518" s="360"/>
      <c r="C518" s="360"/>
      <c r="J518" s="248"/>
      <c r="K518" s="248"/>
      <c r="L518" s="33"/>
    </row>
    <row r="519" spans="1:12" ht="14.45" customHeight="1" x14ac:dyDescent="0.25">
      <c r="B519" s="25" t="s">
        <v>588</v>
      </c>
      <c r="C519" s="25" t="s">
        <v>262</v>
      </c>
      <c r="D519" s="107">
        <v>1420.08</v>
      </c>
      <c r="E519" s="107">
        <v>1130.6400000000001</v>
      </c>
      <c r="F519" s="107">
        <v>1394.63</v>
      </c>
      <c r="G519" s="107">
        <v>1323.7</v>
      </c>
      <c r="H519" s="107">
        <v>1500</v>
      </c>
      <c r="I519" s="107">
        <v>706.64</v>
      </c>
      <c r="J519" s="248">
        <v>1000</v>
      </c>
      <c r="K519" s="248"/>
      <c r="L519" s="33"/>
    </row>
    <row r="520" spans="1:12" ht="14.45" customHeight="1" x14ac:dyDescent="0.25">
      <c r="B520" s="25" t="s">
        <v>2476</v>
      </c>
      <c r="C520" s="25" t="s">
        <v>787</v>
      </c>
      <c r="D520" s="107">
        <v>0</v>
      </c>
      <c r="E520" s="107">
        <v>0</v>
      </c>
      <c r="F520" s="107">
        <v>0</v>
      </c>
      <c r="G520" s="107">
        <v>0</v>
      </c>
      <c r="H520" s="107">
        <v>0</v>
      </c>
      <c r="I520" s="107">
        <v>332.99</v>
      </c>
      <c r="J520" s="248">
        <v>587</v>
      </c>
      <c r="K520" s="248"/>
      <c r="L520" s="33"/>
    </row>
    <row r="521" spans="1:12" ht="14.45" customHeight="1" x14ac:dyDescent="0.25">
      <c r="B521" s="25" t="s">
        <v>589</v>
      </c>
      <c r="C521" s="25" t="s">
        <v>371</v>
      </c>
      <c r="D521" s="107">
        <v>194.49</v>
      </c>
      <c r="E521" s="107">
        <v>428.38</v>
      </c>
      <c r="F521" s="107">
        <v>147</v>
      </c>
      <c r="G521" s="107">
        <v>186.38</v>
      </c>
      <c r="H521" s="107">
        <v>500</v>
      </c>
      <c r="I521" s="107">
        <v>93.13</v>
      </c>
      <c r="J521" s="248">
        <v>100</v>
      </c>
      <c r="K521" s="248"/>
      <c r="L521" s="33"/>
    </row>
    <row r="522" spans="1:12" ht="14.45" customHeight="1" x14ac:dyDescent="0.25">
      <c r="B522" s="25" t="s">
        <v>590</v>
      </c>
      <c r="C522" s="25" t="s">
        <v>591</v>
      </c>
      <c r="D522" s="107">
        <v>2079.4</v>
      </c>
      <c r="E522" s="107">
        <v>2276.33</v>
      </c>
      <c r="F522" s="107">
        <v>194.95</v>
      </c>
      <c r="G522" s="107">
        <v>0</v>
      </c>
      <c r="H522" s="107">
        <v>500</v>
      </c>
      <c r="I522" s="107">
        <v>0</v>
      </c>
      <c r="J522" s="248">
        <v>0</v>
      </c>
      <c r="K522" s="248"/>
    </row>
    <row r="523" spans="1:12" ht="14.45" customHeight="1" x14ac:dyDescent="0.25">
      <c r="B523" s="25" t="s">
        <v>592</v>
      </c>
      <c r="C523" s="25" t="s">
        <v>425</v>
      </c>
      <c r="D523" s="107">
        <v>13461.29</v>
      </c>
      <c r="E523" s="107">
        <v>8792.69</v>
      </c>
      <c r="F523" s="107">
        <v>7626.09</v>
      </c>
      <c r="G523" s="107">
        <v>9722.23</v>
      </c>
      <c r="H523" s="107">
        <v>12415</v>
      </c>
      <c r="I523" s="107">
        <v>4686.84</v>
      </c>
      <c r="J523" s="248">
        <v>6000</v>
      </c>
      <c r="K523" s="248"/>
      <c r="L523" s="33"/>
    </row>
    <row r="524" spans="1:12" ht="14.45" customHeight="1" x14ac:dyDescent="0.25">
      <c r="A524" s="361" t="s">
        <v>2021</v>
      </c>
      <c r="B524" s="361"/>
      <c r="C524" s="361"/>
      <c r="D524" s="108">
        <f t="shared" ref="D524:I524" si="114">SUM(D519:D523)</f>
        <v>17155.260000000002</v>
      </c>
      <c r="E524" s="108">
        <f t="shared" si="114"/>
        <v>12628.04</v>
      </c>
      <c r="F524" s="108">
        <f t="shared" si="114"/>
        <v>9362.67</v>
      </c>
      <c r="G524" s="108">
        <f t="shared" si="114"/>
        <v>11232.31</v>
      </c>
      <c r="H524" s="108">
        <f t="shared" si="114"/>
        <v>14915</v>
      </c>
      <c r="I524" s="108">
        <f t="shared" si="114"/>
        <v>5819.6</v>
      </c>
      <c r="J524" s="102">
        <f t="shared" ref="J524:K524" si="115">SUM(J519:J523)</f>
        <v>7687</v>
      </c>
      <c r="K524" s="102">
        <f t="shared" si="115"/>
        <v>0</v>
      </c>
      <c r="L524" s="33"/>
    </row>
    <row r="525" spans="1:12" ht="14.45" customHeight="1" x14ac:dyDescent="0.25">
      <c r="A525" s="360" t="s">
        <v>2022</v>
      </c>
      <c r="B525" s="360"/>
      <c r="C525" s="360"/>
      <c r="J525" s="248"/>
      <c r="K525" s="248"/>
      <c r="L525" s="33"/>
    </row>
    <row r="526" spans="1:12" ht="14.45" customHeight="1" x14ac:dyDescent="0.25">
      <c r="B526" s="25" t="s">
        <v>594</v>
      </c>
      <c r="C526" s="25" t="s">
        <v>268</v>
      </c>
      <c r="D526" s="107">
        <v>0</v>
      </c>
      <c r="E526" s="107">
        <v>379.9</v>
      </c>
      <c r="F526" s="107">
        <v>221.19</v>
      </c>
      <c r="G526" s="107">
        <v>93.31</v>
      </c>
      <c r="H526" s="107">
        <v>0</v>
      </c>
      <c r="I526" s="107">
        <v>0</v>
      </c>
      <c r="J526" s="248"/>
      <c r="K526" s="248"/>
      <c r="L526" s="33"/>
    </row>
    <row r="527" spans="1:12" ht="14.45" customHeight="1" x14ac:dyDescent="0.25">
      <c r="B527" s="25" t="s">
        <v>595</v>
      </c>
      <c r="C527" s="25" t="s">
        <v>596</v>
      </c>
      <c r="D527" s="107">
        <v>0</v>
      </c>
      <c r="E527" s="107">
        <v>0</v>
      </c>
      <c r="F527" s="107">
        <v>109105</v>
      </c>
      <c r="G527" s="107">
        <v>66000</v>
      </c>
      <c r="H527" s="107">
        <v>78500</v>
      </c>
      <c r="I527" s="107">
        <v>140000</v>
      </c>
      <c r="J527" s="248">
        <v>78500</v>
      </c>
      <c r="K527" s="248"/>
    </row>
    <row r="528" spans="1:12" ht="14.45" customHeight="1" x14ac:dyDescent="0.25">
      <c r="B528" s="25" t="s">
        <v>597</v>
      </c>
      <c r="C528" s="25" t="s">
        <v>270</v>
      </c>
      <c r="D528" s="107">
        <v>10076.82</v>
      </c>
      <c r="E528" s="107">
        <v>4136</v>
      </c>
      <c r="F528" s="107">
        <v>4160</v>
      </c>
      <c r="G528" s="107">
        <v>2715</v>
      </c>
      <c r="H528" s="107">
        <v>7500</v>
      </c>
      <c r="I528" s="107">
        <v>0</v>
      </c>
      <c r="J528" s="248">
        <v>7500</v>
      </c>
      <c r="K528" s="248"/>
      <c r="L528" s="33"/>
    </row>
    <row r="529" spans="1:12" ht="14.45" customHeight="1" x14ac:dyDescent="0.25">
      <c r="B529" s="25" t="s">
        <v>598</v>
      </c>
      <c r="C529" s="25" t="s">
        <v>382</v>
      </c>
      <c r="D529" s="107">
        <v>569.48</v>
      </c>
      <c r="E529" s="107">
        <v>3890.31</v>
      </c>
      <c r="F529" s="107">
        <v>512.89</v>
      </c>
      <c r="G529" s="107">
        <v>113</v>
      </c>
      <c r="H529" s="107">
        <v>4000</v>
      </c>
      <c r="I529" s="107">
        <v>25.63</v>
      </c>
      <c r="J529" s="248">
        <v>3000</v>
      </c>
      <c r="K529" s="248"/>
      <c r="L529" s="33"/>
    </row>
    <row r="530" spans="1:12" ht="14.45" customHeight="1" x14ac:dyDescent="0.25">
      <c r="B530" s="25" t="s">
        <v>599</v>
      </c>
      <c r="C530" s="25" t="s">
        <v>272</v>
      </c>
      <c r="D530" s="107">
        <v>529.6</v>
      </c>
      <c r="E530" s="107">
        <v>391.95</v>
      </c>
      <c r="F530" s="107">
        <v>44.67</v>
      </c>
      <c r="G530" s="107">
        <v>810.52</v>
      </c>
      <c r="H530" s="107">
        <v>2650</v>
      </c>
      <c r="I530" s="107">
        <v>854.85</v>
      </c>
      <c r="J530" s="248">
        <v>2650</v>
      </c>
      <c r="K530" s="248"/>
      <c r="L530" s="33"/>
    </row>
    <row r="531" spans="1:12" ht="14.45" customHeight="1" x14ac:dyDescent="0.25">
      <c r="B531" s="25" t="s">
        <v>600</v>
      </c>
      <c r="C531" s="25" t="s">
        <v>274</v>
      </c>
      <c r="D531" s="107">
        <v>500</v>
      </c>
      <c r="E531" s="107">
        <v>980</v>
      </c>
      <c r="F531" s="107">
        <v>980</v>
      </c>
      <c r="G531" s="107">
        <v>980</v>
      </c>
      <c r="H531" s="107">
        <v>1280</v>
      </c>
      <c r="I531" s="107">
        <v>1262</v>
      </c>
      <c r="J531" s="248">
        <v>1280</v>
      </c>
      <c r="K531" s="248"/>
      <c r="L531" s="33"/>
    </row>
    <row r="532" spans="1:12" ht="14.45" customHeight="1" x14ac:dyDescent="0.25">
      <c r="B532" s="25" t="s">
        <v>601</v>
      </c>
      <c r="C532" s="25" t="s">
        <v>276</v>
      </c>
      <c r="D532" s="107">
        <v>259.67</v>
      </c>
      <c r="E532" s="107">
        <v>239.88</v>
      </c>
      <c r="F532" s="107">
        <v>0</v>
      </c>
      <c r="G532" s="107">
        <v>745</v>
      </c>
      <c r="H532" s="107">
        <v>2100</v>
      </c>
      <c r="I532" s="107">
        <v>0</v>
      </c>
      <c r="J532" s="248">
        <v>2100</v>
      </c>
      <c r="K532" s="248"/>
    </row>
    <row r="533" spans="1:12" ht="14.45" customHeight="1" x14ac:dyDescent="0.25">
      <c r="B533" s="25" t="s">
        <v>602</v>
      </c>
      <c r="C533" s="25" t="s">
        <v>278</v>
      </c>
      <c r="D533" s="107">
        <v>2092.48</v>
      </c>
      <c r="E533" s="107">
        <v>2633.19</v>
      </c>
      <c r="F533" s="107">
        <v>2366.96</v>
      </c>
      <c r="G533" s="107">
        <v>1295</v>
      </c>
      <c r="H533" s="107">
        <v>2100</v>
      </c>
      <c r="I533" s="107">
        <v>3489.65</v>
      </c>
      <c r="J533" s="248">
        <v>6000</v>
      </c>
      <c r="K533" s="248"/>
    </row>
    <row r="534" spans="1:12" ht="14.45" customHeight="1" x14ac:dyDescent="0.25">
      <c r="B534" s="25" t="s">
        <v>603</v>
      </c>
      <c r="C534" s="25" t="s">
        <v>604</v>
      </c>
      <c r="D534" s="107">
        <v>8300</v>
      </c>
      <c r="E534" s="107">
        <v>8270</v>
      </c>
      <c r="F534" s="107">
        <v>8480</v>
      </c>
      <c r="G534" s="107">
        <v>8320</v>
      </c>
      <c r="H534" s="107">
        <v>8500</v>
      </c>
      <c r="I534" s="107">
        <v>0</v>
      </c>
      <c r="J534" s="248">
        <v>8500</v>
      </c>
      <c r="K534" s="248"/>
    </row>
    <row r="535" spans="1:12" ht="14.45" customHeight="1" x14ac:dyDescent="0.25">
      <c r="B535" s="25" t="s">
        <v>605</v>
      </c>
      <c r="C535" s="25" t="s">
        <v>606</v>
      </c>
      <c r="D535" s="107">
        <v>20000</v>
      </c>
      <c r="E535" s="107">
        <v>20000</v>
      </c>
      <c r="F535" s="107">
        <v>20000</v>
      </c>
      <c r="G535" s="107">
        <v>20000</v>
      </c>
      <c r="H535" s="107">
        <v>20000</v>
      </c>
      <c r="I535" s="107">
        <v>7500</v>
      </c>
      <c r="J535" s="248">
        <v>10000</v>
      </c>
      <c r="K535" s="248"/>
      <c r="L535" s="33"/>
    </row>
    <row r="536" spans="1:12" ht="14.45" customHeight="1" x14ac:dyDescent="0.25">
      <c r="A536" s="361" t="s">
        <v>2023</v>
      </c>
      <c r="B536" s="361"/>
      <c r="C536" s="361"/>
      <c r="D536" s="108">
        <f t="shared" ref="D536:I536" si="116">SUM(D526:D535)</f>
        <v>42328.05</v>
      </c>
      <c r="E536" s="108">
        <f t="shared" si="116"/>
        <v>40921.229999999996</v>
      </c>
      <c r="F536" s="108">
        <f t="shared" si="116"/>
        <v>145870.71000000002</v>
      </c>
      <c r="G536" s="108">
        <f t="shared" si="116"/>
        <v>101071.83</v>
      </c>
      <c r="H536" s="108">
        <f t="shared" si="116"/>
        <v>126630</v>
      </c>
      <c r="I536" s="108">
        <f t="shared" si="116"/>
        <v>153132.13</v>
      </c>
      <c r="J536" s="102">
        <f t="shared" ref="J536:K536" si="117">SUM(J526:J535)</f>
        <v>119530</v>
      </c>
      <c r="K536" s="102">
        <f t="shared" si="117"/>
        <v>0</v>
      </c>
      <c r="L536" s="33"/>
    </row>
    <row r="537" spans="1:12" ht="14.45" customHeight="1" x14ac:dyDescent="0.25">
      <c r="A537" s="360" t="s">
        <v>2030</v>
      </c>
      <c r="B537" s="360"/>
      <c r="C537" s="360"/>
      <c r="J537" s="248"/>
      <c r="K537" s="248"/>
      <c r="L537" s="33"/>
    </row>
    <row r="538" spans="1:12" ht="14.45" customHeight="1" x14ac:dyDescent="0.25">
      <c r="B538" s="25" t="s">
        <v>2040</v>
      </c>
      <c r="C538" s="25" t="s">
        <v>567</v>
      </c>
      <c r="D538" s="107">
        <v>0</v>
      </c>
      <c r="E538" s="107">
        <v>0</v>
      </c>
      <c r="F538" s="107">
        <v>14693.53</v>
      </c>
      <c r="G538" s="107">
        <v>29553.99</v>
      </c>
      <c r="H538" s="107">
        <v>22540</v>
      </c>
      <c r="I538" s="107">
        <v>12333.67</v>
      </c>
      <c r="J538" s="248">
        <v>26338</v>
      </c>
      <c r="K538" s="248">
        <v>22540</v>
      </c>
      <c r="L538" s="33"/>
    </row>
    <row r="539" spans="1:12" ht="14.45" customHeight="1" x14ac:dyDescent="0.25">
      <c r="B539" s="25" t="s">
        <v>2041</v>
      </c>
      <c r="C539" s="25" t="s">
        <v>569</v>
      </c>
      <c r="D539" s="107">
        <v>0</v>
      </c>
      <c r="E539" s="107">
        <v>0</v>
      </c>
      <c r="F539" s="107">
        <v>6785.93</v>
      </c>
      <c r="G539" s="107">
        <v>9050.2800000000007</v>
      </c>
      <c r="H539" s="107">
        <v>7000</v>
      </c>
      <c r="I539" s="107">
        <v>4272.21</v>
      </c>
      <c r="J539" s="248">
        <v>8644</v>
      </c>
      <c r="K539" s="248">
        <v>7000</v>
      </c>
      <c r="L539" s="33"/>
    </row>
    <row r="540" spans="1:12" ht="20.100000000000001" customHeight="1" x14ac:dyDescent="0.25">
      <c r="B540" s="25" t="s">
        <v>2195</v>
      </c>
      <c r="C540" s="25" t="s">
        <v>807</v>
      </c>
      <c r="D540" s="107">
        <v>0</v>
      </c>
      <c r="E540" s="107">
        <v>0</v>
      </c>
      <c r="F540" s="107">
        <v>1039.02</v>
      </c>
      <c r="G540" s="107">
        <v>0</v>
      </c>
      <c r="H540" s="107">
        <v>0</v>
      </c>
      <c r="I540" s="107">
        <v>0</v>
      </c>
      <c r="J540" s="248">
        <v>0</v>
      </c>
      <c r="K540" s="248">
        <v>0</v>
      </c>
      <c r="L540" s="33"/>
    </row>
    <row r="541" spans="1:12" ht="20.100000000000001" customHeight="1" x14ac:dyDescent="0.25">
      <c r="A541" s="361" t="s">
        <v>2034</v>
      </c>
      <c r="B541" s="361"/>
      <c r="C541" s="361"/>
      <c r="D541" s="108">
        <f t="shared" ref="D541:I541" si="118">SUM(D538:D540)</f>
        <v>0</v>
      </c>
      <c r="E541" s="108">
        <f t="shared" si="118"/>
        <v>0</v>
      </c>
      <c r="F541" s="108">
        <f t="shared" si="118"/>
        <v>22518.48</v>
      </c>
      <c r="G541" s="108">
        <f t="shared" si="118"/>
        <v>38604.270000000004</v>
      </c>
      <c r="H541" s="108">
        <f t="shared" si="118"/>
        <v>29540</v>
      </c>
      <c r="I541" s="108">
        <f t="shared" si="118"/>
        <v>16605.88</v>
      </c>
      <c r="J541" s="102">
        <f t="shared" ref="J541:K541" si="119">SUM(J538:J540)</f>
        <v>34982</v>
      </c>
      <c r="K541" s="102">
        <f t="shared" si="119"/>
        <v>29540</v>
      </c>
      <c r="L541" s="33"/>
    </row>
    <row r="542" spans="1:12" ht="20.100000000000001" customHeight="1" x14ac:dyDescent="0.25">
      <c r="A542" s="360" t="s">
        <v>2037</v>
      </c>
      <c r="B542" s="360"/>
      <c r="C542" s="360"/>
      <c r="J542" s="248"/>
      <c r="K542" s="248">
        <v>0</v>
      </c>
      <c r="L542" s="33"/>
    </row>
    <row r="543" spans="1:12" ht="20.100000000000001" customHeight="1" x14ac:dyDescent="0.25">
      <c r="B543" s="25" t="s">
        <v>2196</v>
      </c>
      <c r="C543" s="25" t="s">
        <v>2477</v>
      </c>
      <c r="D543" s="107">
        <v>0</v>
      </c>
      <c r="E543" s="107">
        <v>0</v>
      </c>
      <c r="F543" s="107">
        <v>0</v>
      </c>
      <c r="G543" s="107">
        <v>8410210.1999999993</v>
      </c>
      <c r="H543" s="107">
        <v>0</v>
      </c>
      <c r="I543" s="107">
        <v>0</v>
      </c>
      <c r="J543" s="248"/>
      <c r="K543" s="248">
        <v>0</v>
      </c>
      <c r="L543" s="33"/>
    </row>
    <row r="544" spans="1:12" ht="14.45" customHeight="1" x14ac:dyDescent="0.25">
      <c r="A544" s="361" t="s">
        <v>2038</v>
      </c>
      <c r="B544" s="361"/>
      <c r="C544" s="361"/>
      <c r="D544" s="108">
        <f t="shared" ref="D544:I544" si="120">SUM(D543:D543)</f>
        <v>0</v>
      </c>
      <c r="E544" s="108">
        <f t="shared" si="120"/>
        <v>0</v>
      </c>
      <c r="F544" s="108">
        <f t="shared" si="120"/>
        <v>0</v>
      </c>
      <c r="G544" s="108">
        <f t="shared" si="120"/>
        <v>8410210.1999999993</v>
      </c>
      <c r="H544" s="108">
        <f t="shared" si="120"/>
        <v>0</v>
      </c>
      <c r="I544" s="108">
        <f t="shared" si="120"/>
        <v>0</v>
      </c>
      <c r="J544" s="102">
        <f t="shared" ref="J544:K544" si="121">SUM(J543:J543)</f>
        <v>0</v>
      </c>
      <c r="K544" s="102">
        <f t="shared" si="121"/>
        <v>0</v>
      </c>
      <c r="L544" s="33"/>
    </row>
    <row r="545" spans="1:12" ht="14.45" customHeight="1" x14ac:dyDescent="0.25">
      <c r="A545" s="362" t="s">
        <v>609</v>
      </c>
      <c r="B545" s="362"/>
      <c r="C545" s="362"/>
      <c r="D545" s="109">
        <f t="shared" ref="D545:I545" si="122">D517+D524+D536+D541+D544</f>
        <v>138261.88</v>
      </c>
      <c r="E545" s="109">
        <f t="shared" si="122"/>
        <v>276028.20999999996</v>
      </c>
      <c r="F545" s="109">
        <f t="shared" si="122"/>
        <v>424362.11000000004</v>
      </c>
      <c r="G545" s="109">
        <f t="shared" si="122"/>
        <v>8832894.1899999995</v>
      </c>
      <c r="H545" s="109">
        <f t="shared" si="122"/>
        <v>482185</v>
      </c>
      <c r="I545" s="109">
        <f t="shared" si="122"/>
        <v>378348.81</v>
      </c>
      <c r="J545" s="103">
        <f t="shared" ref="J545:K545" si="123">J517+J524+J536+J541+J544</f>
        <v>472622</v>
      </c>
      <c r="K545" s="103">
        <f t="shared" si="123"/>
        <v>29540</v>
      </c>
      <c r="L545" s="33"/>
    </row>
    <row r="546" spans="1:12" ht="14.45" customHeight="1" x14ac:dyDescent="0.25">
      <c r="A546" s="363" t="s">
        <v>2042</v>
      </c>
      <c r="B546" s="363"/>
      <c r="C546" s="363"/>
      <c r="J546" s="248"/>
      <c r="K546" s="248"/>
      <c r="L546" s="33"/>
    </row>
    <row r="547" spans="1:12" ht="14.45" customHeight="1" x14ac:dyDescent="0.25">
      <c r="A547" s="360" t="s">
        <v>2024</v>
      </c>
      <c r="B547" s="360"/>
      <c r="C547" s="360"/>
      <c r="J547" s="248"/>
      <c r="K547" s="248"/>
      <c r="L547" s="33"/>
    </row>
    <row r="548" spans="1:12" ht="14.45" customHeight="1" x14ac:dyDescent="0.25">
      <c r="B548" s="25" t="s">
        <v>1932</v>
      </c>
      <c r="C548" s="25" t="s">
        <v>1883</v>
      </c>
      <c r="D548" s="107">
        <v>0</v>
      </c>
      <c r="E548" s="107">
        <v>0</v>
      </c>
      <c r="F548" s="107">
        <v>2556.9299999999998</v>
      </c>
      <c r="G548" s="107">
        <v>3286.6</v>
      </c>
      <c r="H548" s="107">
        <v>0</v>
      </c>
      <c r="I548" s="107">
        <v>0</v>
      </c>
      <c r="J548" s="248"/>
      <c r="K548" s="248"/>
      <c r="L548" s="33"/>
    </row>
    <row r="549" spans="1:12" ht="14.45" customHeight="1" x14ac:dyDescent="0.25">
      <c r="B549" s="25" t="s">
        <v>1933</v>
      </c>
      <c r="C549" s="25" t="s">
        <v>286</v>
      </c>
      <c r="D549" s="107">
        <v>0</v>
      </c>
      <c r="E549" s="107">
        <v>318067.34999999998</v>
      </c>
      <c r="F549" s="107">
        <v>269712.45</v>
      </c>
      <c r="G549" s="107">
        <v>285110.42</v>
      </c>
      <c r="H549" s="107">
        <v>366600</v>
      </c>
      <c r="I549" s="107">
        <v>260283.97</v>
      </c>
      <c r="J549" s="248">
        <v>405784</v>
      </c>
      <c r="K549" s="248">
        <v>924185</v>
      </c>
      <c r="L549" s="33"/>
    </row>
    <row r="550" spans="1:12" ht="14.45" customHeight="1" x14ac:dyDescent="0.25">
      <c r="B550" s="77" t="s">
        <v>2524</v>
      </c>
      <c r="C550" s="77" t="s">
        <v>288</v>
      </c>
      <c r="D550" s="107"/>
      <c r="E550" s="107"/>
      <c r="F550" s="107"/>
      <c r="G550" s="107"/>
      <c r="H550" s="107"/>
      <c r="I550" s="107"/>
      <c r="J550" s="248">
        <v>0</v>
      </c>
      <c r="K550" s="248">
        <v>7200</v>
      </c>
      <c r="L550" s="33"/>
    </row>
    <row r="551" spans="1:12" ht="14.45" customHeight="1" x14ac:dyDescent="0.25">
      <c r="B551" s="25" t="s">
        <v>1934</v>
      </c>
      <c r="C551" s="25" t="s">
        <v>292</v>
      </c>
      <c r="D551" s="107">
        <v>0</v>
      </c>
      <c r="E551" s="107">
        <v>1181.8800000000001</v>
      </c>
      <c r="F551" s="107">
        <v>569.58000000000004</v>
      </c>
      <c r="G551" s="107">
        <v>2168.23</v>
      </c>
      <c r="H551" s="107">
        <v>1500</v>
      </c>
      <c r="I551" s="107">
        <v>1437.5</v>
      </c>
      <c r="J551" s="248">
        <v>2313</v>
      </c>
      <c r="K551" s="248">
        <v>4200</v>
      </c>
      <c r="L551" s="33"/>
    </row>
    <row r="552" spans="1:12" ht="14.45" customHeight="1" x14ac:dyDescent="0.25">
      <c r="B552" s="25" t="s">
        <v>1935</v>
      </c>
      <c r="C552" s="25" t="s">
        <v>294</v>
      </c>
      <c r="D552" s="107">
        <v>0</v>
      </c>
      <c r="E552" s="107">
        <v>0</v>
      </c>
      <c r="F552" s="107">
        <v>12.5</v>
      </c>
      <c r="G552" s="107">
        <v>0</v>
      </c>
      <c r="H552" s="107">
        <v>0</v>
      </c>
      <c r="I552" s="107">
        <v>325</v>
      </c>
      <c r="J552" s="248">
        <v>313</v>
      </c>
      <c r="K552" s="248">
        <v>1200</v>
      </c>
      <c r="L552" s="33"/>
    </row>
    <row r="553" spans="1:12" ht="14.45" customHeight="1" x14ac:dyDescent="0.25">
      <c r="B553" s="25" t="s">
        <v>1937</v>
      </c>
      <c r="C553" s="25" t="s">
        <v>298</v>
      </c>
      <c r="D553" s="107">
        <v>0</v>
      </c>
      <c r="E553" s="107">
        <v>800</v>
      </c>
      <c r="F553" s="107">
        <v>828.75</v>
      </c>
      <c r="G553" s="107">
        <v>755</v>
      </c>
      <c r="H553" s="107">
        <v>760</v>
      </c>
      <c r="I553" s="107">
        <v>0</v>
      </c>
      <c r="J553" s="248">
        <v>0</v>
      </c>
      <c r="K553" s="248">
        <v>2700</v>
      </c>
    </row>
    <row r="554" spans="1:12" ht="14.45" customHeight="1" x14ac:dyDescent="0.25">
      <c r="B554" s="25" t="s">
        <v>1938</v>
      </c>
      <c r="C554" s="25" t="s">
        <v>300</v>
      </c>
      <c r="D554" s="107">
        <v>0</v>
      </c>
      <c r="E554" s="107">
        <v>574.41</v>
      </c>
      <c r="F554" s="107">
        <v>1686.8</v>
      </c>
      <c r="G554" s="107">
        <v>28.91</v>
      </c>
      <c r="H554" s="107">
        <v>500</v>
      </c>
      <c r="I554" s="107">
        <v>9.74</v>
      </c>
      <c r="J554" s="248">
        <v>20</v>
      </c>
      <c r="K554" s="248">
        <v>3000</v>
      </c>
      <c r="L554" s="33"/>
    </row>
    <row r="555" spans="1:12" ht="14.45" customHeight="1" x14ac:dyDescent="0.25">
      <c r="B555" s="25" t="s">
        <v>1939</v>
      </c>
      <c r="C555" s="25" t="s">
        <v>302</v>
      </c>
      <c r="D555" s="107">
        <v>0</v>
      </c>
      <c r="E555" s="107">
        <v>1255.8399999999999</v>
      </c>
      <c r="F555" s="107">
        <v>513.09</v>
      </c>
      <c r="G555" s="107">
        <v>484.21</v>
      </c>
      <c r="H555" s="107">
        <v>810</v>
      </c>
      <c r="I555" s="107">
        <v>486.25</v>
      </c>
      <c r="J555" s="248">
        <v>722</v>
      </c>
      <c r="K555" s="248">
        <v>1761</v>
      </c>
      <c r="L555" s="33"/>
    </row>
    <row r="556" spans="1:12" ht="14.45" customHeight="1" x14ac:dyDescent="0.25">
      <c r="B556" s="25" t="s">
        <v>1940</v>
      </c>
      <c r="C556" s="25" t="s">
        <v>304</v>
      </c>
      <c r="D556" s="107">
        <v>0</v>
      </c>
      <c r="E556" s="107">
        <v>1130.96</v>
      </c>
      <c r="F556" s="107">
        <v>1749.3</v>
      </c>
      <c r="G556" s="107">
        <v>2305.65</v>
      </c>
      <c r="H556" s="107">
        <v>2840</v>
      </c>
      <c r="I556" s="107">
        <v>2290.4899999999998</v>
      </c>
      <c r="J556" s="248">
        <v>3517</v>
      </c>
      <c r="K556" s="248">
        <v>5174</v>
      </c>
      <c r="L556" s="33"/>
    </row>
    <row r="557" spans="1:12" ht="14.45" customHeight="1" x14ac:dyDescent="0.25">
      <c r="B557" s="25" t="s">
        <v>1941</v>
      </c>
      <c r="C557" s="25" t="s">
        <v>306</v>
      </c>
      <c r="D557" s="107">
        <v>0</v>
      </c>
      <c r="E557" s="107">
        <v>45167.58</v>
      </c>
      <c r="F557" s="107">
        <v>34680.11</v>
      </c>
      <c r="G557" s="107">
        <v>40894.080000000002</v>
      </c>
      <c r="H557" s="107">
        <v>55240</v>
      </c>
      <c r="I557" s="107">
        <v>32093.91</v>
      </c>
      <c r="J557" s="248">
        <v>46257</v>
      </c>
      <c r="K557" s="248">
        <v>73681</v>
      </c>
      <c r="L557" s="33"/>
    </row>
    <row r="558" spans="1:12" ht="14.45" customHeight="1" x14ac:dyDescent="0.25">
      <c r="B558" s="25" t="s">
        <v>1942</v>
      </c>
      <c r="C558" s="25" t="s">
        <v>1865</v>
      </c>
      <c r="D558" s="107">
        <v>0</v>
      </c>
      <c r="E558" s="107">
        <v>1289.29</v>
      </c>
      <c r="F558" s="107">
        <v>3749.99</v>
      </c>
      <c r="G558" s="107">
        <v>2243.71</v>
      </c>
      <c r="H558" s="107">
        <v>1500</v>
      </c>
      <c r="I558" s="107">
        <v>1000</v>
      </c>
      <c r="J558" s="248">
        <v>1000</v>
      </c>
      <c r="K558" s="248">
        <v>5000</v>
      </c>
      <c r="L558" s="33"/>
    </row>
    <row r="559" spans="1:12" ht="14.45" customHeight="1" x14ac:dyDescent="0.25">
      <c r="B559" s="25" t="s">
        <v>1943</v>
      </c>
      <c r="C559" s="25" t="s">
        <v>308</v>
      </c>
      <c r="D559" s="107">
        <v>0</v>
      </c>
      <c r="E559" s="107">
        <v>1117.03</v>
      </c>
      <c r="F559" s="107">
        <v>1342.29</v>
      </c>
      <c r="G559" s="107">
        <v>916.79</v>
      </c>
      <c r="H559" s="107">
        <v>360</v>
      </c>
      <c r="I559" s="107">
        <v>495</v>
      </c>
      <c r="J559" s="248">
        <v>740</v>
      </c>
      <c r="K559" s="248">
        <v>0</v>
      </c>
    </row>
    <row r="560" spans="1:12" ht="14.45" customHeight="1" x14ac:dyDescent="0.25">
      <c r="B560" s="25" t="s">
        <v>1944</v>
      </c>
      <c r="C560" s="25" t="s">
        <v>1899</v>
      </c>
      <c r="D560" s="107">
        <v>0</v>
      </c>
      <c r="E560" s="107">
        <v>29663.47</v>
      </c>
      <c r="F560" s="107">
        <v>38131.269999999997</v>
      </c>
      <c r="G560" s="107">
        <v>47975.08</v>
      </c>
      <c r="H560" s="107">
        <v>56940</v>
      </c>
      <c r="I560" s="107">
        <v>44842.92</v>
      </c>
      <c r="J560" s="248">
        <v>69701</v>
      </c>
      <c r="K560" s="248">
        <v>160876</v>
      </c>
      <c r="L560" s="33"/>
    </row>
    <row r="561" spans="1:12" ht="14.45" customHeight="1" x14ac:dyDescent="0.25">
      <c r="B561" s="25" t="s">
        <v>1945</v>
      </c>
      <c r="C561" s="25" t="s">
        <v>312</v>
      </c>
      <c r="D561" s="107">
        <v>0</v>
      </c>
      <c r="E561" s="107">
        <v>276</v>
      </c>
      <c r="F561" s="107">
        <v>505</v>
      </c>
      <c r="G561" s="107">
        <v>482</v>
      </c>
      <c r="H561" s="107">
        <v>0</v>
      </c>
      <c r="I561" s="107">
        <v>95</v>
      </c>
      <c r="J561" s="248">
        <v>95</v>
      </c>
      <c r="K561" s="248">
        <v>0</v>
      </c>
      <c r="L561" s="33"/>
    </row>
    <row r="562" spans="1:12" ht="14.45" customHeight="1" x14ac:dyDescent="0.25">
      <c r="B562" s="25" t="s">
        <v>1946</v>
      </c>
      <c r="C562" s="25" t="s">
        <v>314</v>
      </c>
      <c r="D562" s="107">
        <v>0</v>
      </c>
      <c r="E562" s="107">
        <v>748.17</v>
      </c>
      <c r="F562" s="107">
        <v>606.82000000000005</v>
      </c>
      <c r="G562" s="107">
        <v>862.79</v>
      </c>
      <c r="H562" s="107">
        <v>650</v>
      </c>
      <c r="I562" s="107">
        <v>520.25</v>
      </c>
      <c r="J562" s="248">
        <v>650</v>
      </c>
      <c r="K562" s="248">
        <v>1519</v>
      </c>
      <c r="L562" s="33"/>
    </row>
    <row r="563" spans="1:12" ht="14.45" customHeight="1" x14ac:dyDescent="0.25">
      <c r="B563" s="25" t="s">
        <v>1947</v>
      </c>
      <c r="C563" s="25" t="s">
        <v>316</v>
      </c>
      <c r="D563" s="107">
        <v>0</v>
      </c>
      <c r="E563" s="107">
        <v>1143.06</v>
      </c>
      <c r="F563" s="107">
        <v>1569.25</v>
      </c>
      <c r="G563" s="107">
        <v>694.97</v>
      </c>
      <c r="H563" s="107">
        <v>940</v>
      </c>
      <c r="I563" s="107">
        <v>67.5</v>
      </c>
      <c r="J563" s="248">
        <v>68</v>
      </c>
      <c r="K563" s="248">
        <v>1872</v>
      </c>
      <c r="L563" s="33"/>
    </row>
    <row r="564" spans="1:12" ht="14.45" customHeight="1" x14ac:dyDescent="0.25">
      <c r="B564" s="25" t="s">
        <v>1948</v>
      </c>
      <c r="C564" s="25" t="s">
        <v>2026</v>
      </c>
      <c r="D564" s="107">
        <v>0</v>
      </c>
      <c r="E564" s="107">
        <v>4433.3900000000003</v>
      </c>
      <c r="F564" s="107">
        <v>3872.26</v>
      </c>
      <c r="G564" s="107">
        <v>4162.58</v>
      </c>
      <c r="H564" s="107">
        <v>4900</v>
      </c>
      <c r="I564" s="107">
        <v>3756.43</v>
      </c>
      <c r="J564" s="248">
        <v>5973</v>
      </c>
      <c r="K564" s="248">
        <v>13632</v>
      </c>
      <c r="L564" s="33"/>
    </row>
    <row r="565" spans="1:12" ht="14.45" customHeight="1" x14ac:dyDescent="0.25">
      <c r="B565" s="25" t="s">
        <v>1949</v>
      </c>
      <c r="C565" s="25" t="s">
        <v>321</v>
      </c>
      <c r="D565" s="107">
        <v>0</v>
      </c>
      <c r="E565" s="107">
        <v>667.6</v>
      </c>
      <c r="F565" s="107">
        <v>560.64</v>
      </c>
      <c r="G565" s="107">
        <v>600.78</v>
      </c>
      <c r="H565" s="107">
        <v>610</v>
      </c>
      <c r="I565" s="107">
        <v>613.07000000000005</v>
      </c>
      <c r="J565" s="248">
        <v>910</v>
      </c>
      <c r="K565" s="248">
        <v>1690</v>
      </c>
      <c r="L565" s="33"/>
    </row>
    <row r="566" spans="1:12" ht="14.45" customHeight="1" x14ac:dyDescent="0.25">
      <c r="B566" s="25" t="s">
        <v>1950</v>
      </c>
      <c r="C566" s="25" t="s">
        <v>323</v>
      </c>
      <c r="D566" s="107">
        <v>0</v>
      </c>
      <c r="E566" s="107">
        <v>77.900000000000006</v>
      </c>
      <c r="F566" s="107">
        <v>154.75</v>
      </c>
      <c r="G566" s="107">
        <v>125.8</v>
      </c>
      <c r="H566" s="107">
        <v>0</v>
      </c>
      <c r="I566" s="107">
        <v>28.95</v>
      </c>
      <c r="J566" s="248">
        <v>29</v>
      </c>
      <c r="K566" s="248">
        <v>0</v>
      </c>
      <c r="L566" s="33"/>
    </row>
    <row r="567" spans="1:12" ht="14.45" customHeight="1" x14ac:dyDescent="0.25">
      <c r="B567" s="25" t="s">
        <v>2478</v>
      </c>
      <c r="C567" s="25" t="s">
        <v>325</v>
      </c>
      <c r="D567" s="107">
        <v>0</v>
      </c>
      <c r="E567" s="107">
        <v>0</v>
      </c>
      <c r="F567" s="107">
        <v>0</v>
      </c>
      <c r="G567" s="107">
        <v>0</v>
      </c>
      <c r="H567" s="107">
        <v>0</v>
      </c>
      <c r="I567" s="107">
        <v>1000</v>
      </c>
      <c r="J567" s="248">
        <v>1000</v>
      </c>
      <c r="K567" s="248">
        <v>3000</v>
      </c>
      <c r="L567" s="33"/>
    </row>
    <row r="568" spans="1:12" ht="14.45" customHeight="1" x14ac:dyDescent="0.25">
      <c r="B568" s="25" t="s">
        <v>1951</v>
      </c>
      <c r="C568" s="25" t="s">
        <v>327</v>
      </c>
      <c r="D568" s="107">
        <v>0</v>
      </c>
      <c r="E568" s="107">
        <v>200.93</v>
      </c>
      <c r="F568" s="107">
        <v>219.21</v>
      </c>
      <c r="G568" s="107">
        <v>230.52</v>
      </c>
      <c r="H568" s="107">
        <v>240</v>
      </c>
      <c r="I568" s="107">
        <v>177.39</v>
      </c>
      <c r="J568" s="248">
        <v>237</v>
      </c>
      <c r="K568" s="248">
        <v>240</v>
      </c>
      <c r="L568" s="33"/>
    </row>
    <row r="569" spans="1:12" ht="14.45" customHeight="1" x14ac:dyDescent="0.25">
      <c r="A569" s="361" t="s">
        <v>2027</v>
      </c>
      <c r="B569" s="361"/>
      <c r="C569" s="361"/>
      <c r="D569" s="108">
        <f t="shared" ref="D569:I569" si="124">SUM(D548:D568)</f>
        <v>0</v>
      </c>
      <c r="E569" s="108">
        <f t="shared" si="124"/>
        <v>407794.86000000004</v>
      </c>
      <c r="F569" s="108">
        <f t="shared" si="124"/>
        <v>363020.99000000005</v>
      </c>
      <c r="G569" s="108">
        <f t="shared" si="124"/>
        <v>393328.12</v>
      </c>
      <c r="H569" s="108">
        <f t="shared" si="124"/>
        <v>494390</v>
      </c>
      <c r="I569" s="108">
        <f t="shared" si="124"/>
        <v>349523.36999999994</v>
      </c>
      <c r="J569" s="102">
        <f t="shared" ref="J569:K569" si="125">SUM(J548:J568)</f>
        <v>539329</v>
      </c>
      <c r="K569" s="102">
        <f t="shared" si="125"/>
        <v>1210930</v>
      </c>
      <c r="L569" s="33"/>
    </row>
    <row r="570" spans="1:12" ht="14.45" customHeight="1" x14ac:dyDescent="0.25">
      <c r="A570" s="360" t="s">
        <v>2020</v>
      </c>
      <c r="B570" s="360"/>
      <c r="C570" s="360"/>
      <c r="J570" s="248"/>
      <c r="K570" s="248"/>
      <c r="L570" s="33"/>
    </row>
    <row r="571" spans="1:12" ht="14.45" customHeight="1" x14ac:dyDescent="0.25">
      <c r="B571" s="25" t="s">
        <v>1952</v>
      </c>
      <c r="C571" s="25" t="s">
        <v>262</v>
      </c>
      <c r="D571" s="107">
        <v>0</v>
      </c>
      <c r="E571" s="107">
        <v>1040.73</v>
      </c>
      <c r="F571" s="107">
        <v>958.03</v>
      </c>
      <c r="G571" s="107">
        <v>1738.12</v>
      </c>
      <c r="H571" s="107">
        <v>2000</v>
      </c>
      <c r="I571" s="107">
        <v>445.68</v>
      </c>
      <c r="J571" s="248">
        <v>1500</v>
      </c>
      <c r="K571" s="248">
        <v>6000</v>
      </c>
    </row>
    <row r="572" spans="1:12" ht="14.45" customHeight="1" x14ac:dyDescent="0.25">
      <c r="B572" s="25" t="s">
        <v>1953</v>
      </c>
      <c r="C572" s="25" t="s">
        <v>420</v>
      </c>
      <c r="D572" s="107">
        <v>0</v>
      </c>
      <c r="E572" s="107">
        <v>629.65</v>
      </c>
      <c r="F572" s="107">
        <v>236.79</v>
      </c>
      <c r="G572" s="107">
        <v>433.56</v>
      </c>
      <c r="H572" s="107">
        <v>2050</v>
      </c>
      <c r="I572" s="107">
        <v>459.38</v>
      </c>
      <c r="J572" s="248">
        <v>2050</v>
      </c>
      <c r="K572" s="248">
        <v>2500</v>
      </c>
      <c r="L572" s="33"/>
    </row>
    <row r="573" spans="1:12" ht="14.45" customHeight="1" x14ac:dyDescent="0.25">
      <c r="B573" s="25" t="s">
        <v>1954</v>
      </c>
      <c r="C573" s="25" t="s">
        <v>422</v>
      </c>
      <c r="D573" s="107">
        <v>0</v>
      </c>
      <c r="E573" s="107">
        <v>3847.04</v>
      </c>
      <c r="F573" s="107">
        <v>2826.16</v>
      </c>
      <c r="G573" s="107">
        <v>5120.08</v>
      </c>
      <c r="H573" s="107">
        <v>4350</v>
      </c>
      <c r="I573" s="107">
        <v>4282</v>
      </c>
      <c r="J573" s="248">
        <v>4350</v>
      </c>
      <c r="K573" s="248">
        <v>0</v>
      </c>
      <c r="L573" s="33"/>
    </row>
    <row r="574" spans="1:12" ht="14.45" customHeight="1" x14ac:dyDescent="0.25">
      <c r="B574" s="25" t="s">
        <v>1955</v>
      </c>
      <c r="C574" s="25" t="s">
        <v>330</v>
      </c>
      <c r="D574" s="107">
        <v>0</v>
      </c>
      <c r="E574" s="107">
        <v>1171.8900000000001</v>
      </c>
      <c r="F574" s="107">
        <v>1909.52</v>
      </c>
      <c r="G574" s="107">
        <v>2756.94</v>
      </c>
      <c r="H574" s="107">
        <v>420</v>
      </c>
      <c r="I574" s="107">
        <v>19.989999999999998</v>
      </c>
      <c r="J574" s="248">
        <v>250</v>
      </c>
      <c r="K574" s="248">
        <v>2000</v>
      </c>
      <c r="L574" s="33"/>
    </row>
    <row r="575" spans="1:12" ht="14.45" customHeight="1" x14ac:dyDescent="0.25">
      <c r="B575" s="77" t="s">
        <v>2525</v>
      </c>
      <c r="C575" s="77" t="s">
        <v>371</v>
      </c>
      <c r="D575" s="107"/>
      <c r="E575" s="107"/>
      <c r="F575" s="107"/>
      <c r="G575" s="107"/>
      <c r="H575" s="107"/>
      <c r="I575" s="107"/>
      <c r="J575" s="248">
        <v>0</v>
      </c>
      <c r="K575" s="248">
        <v>4000</v>
      </c>
      <c r="L575" s="33"/>
    </row>
    <row r="576" spans="1:12" ht="14.45" customHeight="1" x14ac:dyDescent="0.25">
      <c r="B576" s="77" t="s">
        <v>2390</v>
      </c>
      <c r="C576" s="77" t="s">
        <v>633</v>
      </c>
      <c r="D576" s="107"/>
      <c r="E576" s="107"/>
      <c r="F576" s="107"/>
      <c r="G576" s="107"/>
      <c r="H576" s="107"/>
      <c r="I576" s="107"/>
      <c r="J576" s="248">
        <v>0</v>
      </c>
      <c r="K576" s="248">
        <v>600</v>
      </c>
    </row>
    <row r="577" spans="1:12" ht="14.45" customHeight="1" x14ac:dyDescent="0.25">
      <c r="B577" s="25" t="s">
        <v>1956</v>
      </c>
      <c r="C577" s="25" t="s">
        <v>425</v>
      </c>
      <c r="D577" s="107">
        <v>0</v>
      </c>
      <c r="E577" s="107">
        <v>121.28</v>
      </c>
      <c r="F577" s="107">
        <v>0</v>
      </c>
      <c r="G577" s="107">
        <v>65.03</v>
      </c>
      <c r="H577" s="107">
        <v>250</v>
      </c>
      <c r="I577" s="107">
        <v>0</v>
      </c>
      <c r="J577" s="248">
        <v>100</v>
      </c>
      <c r="K577" s="248">
        <v>3900</v>
      </c>
      <c r="L577" s="33"/>
    </row>
    <row r="578" spans="1:12" ht="14.45" customHeight="1" x14ac:dyDescent="0.25">
      <c r="A578" s="361" t="s">
        <v>2021</v>
      </c>
      <c r="B578" s="361"/>
      <c r="C578" s="361"/>
      <c r="D578" s="108">
        <f t="shared" ref="D578:I578" si="126">SUM(D571:D577)</f>
        <v>0</v>
      </c>
      <c r="E578" s="108">
        <f t="shared" si="126"/>
        <v>6810.59</v>
      </c>
      <c r="F578" s="108">
        <f t="shared" si="126"/>
        <v>5930.5</v>
      </c>
      <c r="G578" s="108">
        <f t="shared" si="126"/>
        <v>10113.730000000001</v>
      </c>
      <c r="H578" s="108">
        <f t="shared" si="126"/>
        <v>9070</v>
      </c>
      <c r="I578" s="108">
        <f t="shared" si="126"/>
        <v>5207.0499999999993</v>
      </c>
      <c r="J578" s="102">
        <f t="shared" ref="J578:K578" si="127">SUM(J571:J577)</f>
        <v>8250</v>
      </c>
      <c r="K578" s="102">
        <f t="shared" si="127"/>
        <v>19000</v>
      </c>
      <c r="L578" s="33"/>
    </row>
    <row r="579" spans="1:12" ht="14.45" customHeight="1" x14ac:dyDescent="0.25">
      <c r="A579" s="360" t="s">
        <v>2028</v>
      </c>
      <c r="B579" s="360"/>
      <c r="C579" s="360"/>
      <c r="J579" s="248"/>
      <c r="K579" s="248"/>
      <c r="L579" s="33"/>
    </row>
    <row r="580" spans="1:12" ht="14.45" customHeight="1" x14ac:dyDescent="0.25">
      <c r="B580" s="25" t="s">
        <v>2479</v>
      </c>
      <c r="C580" s="25" t="s">
        <v>338</v>
      </c>
      <c r="D580" s="107">
        <v>0</v>
      </c>
      <c r="E580" s="107">
        <v>0</v>
      </c>
      <c r="F580" s="107">
        <v>0</v>
      </c>
      <c r="G580" s="107">
        <v>0</v>
      </c>
      <c r="H580" s="107">
        <v>0</v>
      </c>
      <c r="I580" s="107">
        <v>854.97</v>
      </c>
      <c r="J580" s="248"/>
      <c r="K580" s="248">
        <v>5520</v>
      </c>
    </row>
    <row r="581" spans="1:12" ht="14.45" customHeight="1" x14ac:dyDescent="0.25">
      <c r="A581" s="361" t="s">
        <v>2029</v>
      </c>
      <c r="B581" s="361"/>
      <c r="C581" s="361"/>
      <c r="D581" s="108">
        <f t="shared" ref="D581:I581" si="128">SUM(D580:D580)</f>
        <v>0</v>
      </c>
      <c r="E581" s="108">
        <f t="shared" si="128"/>
        <v>0</v>
      </c>
      <c r="F581" s="108">
        <f t="shared" si="128"/>
        <v>0</v>
      </c>
      <c r="G581" s="108">
        <f t="shared" si="128"/>
        <v>0</v>
      </c>
      <c r="H581" s="108">
        <f t="shared" si="128"/>
        <v>0</v>
      </c>
      <c r="I581" s="108">
        <f t="shared" si="128"/>
        <v>854.97</v>
      </c>
      <c r="J581" s="102">
        <f t="shared" ref="J581:K581" si="129">SUM(J580:J580)</f>
        <v>0</v>
      </c>
      <c r="K581" s="102">
        <f t="shared" si="129"/>
        <v>5520</v>
      </c>
    </row>
    <row r="582" spans="1:12" ht="14.45" customHeight="1" x14ac:dyDescent="0.25">
      <c r="A582" s="360" t="s">
        <v>2022</v>
      </c>
      <c r="B582" s="360"/>
      <c r="C582" s="360"/>
      <c r="J582" s="248"/>
      <c r="K582" s="248"/>
      <c r="L582" s="33"/>
    </row>
    <row r="583" spans="1:12" ht="14.45" customHeight="1" x14ac:dyDescent="0.25">
      <c r="B583" s="25" t="s">
        <v>1957</v>
      </c>
      <c r="C583" s="25" t="s">
        <v>268</v>
      </c>
      <c r="D583" s="107">
        <v>0</v>
      </c>
      <c r="E583" s="107">
        <v>1178.54</v>
      </c>
      <c r="F583" s="107">
        <v>38196.300000000003</v>
      </c>
      <c r="G583" s="107">
        <v>1632.6</v>
      </c>
      <c r="H583" s="107">
        <v>1800</v>
      </c>
      <c r="I583" s="107">
        <v>2437.2399999999998</v>
      </c>
      <c r="J583" s="248">
        <v>3550</v>
      </c>
      <c r="K583" s="248">
        <v>5985</v>
      </c>
      <c r="L583" s="33"/>
    </row>
    <row r="584" spans="1:12" ht="14.45" customHeight="1" x14ac:dyDescent="0.25">
      <c r="B584" s="77" t="s">
        <v>2526</v>
      </c>
      <c r="C584" s="77" t="s">
        <v>596</v>
      </c>
      <c r="D584" s="107"/>
      <c r="E584" s="107"/>
      <c r="F584" s="107"/>
      <c r="G584" s="107"/>
      <c r="H584" s="107"/>
      <c r="I584" s="107"/>
      <c r="J584" s="248">
        <v>0</v>
      </c>
      <c r="K584" s="248">
        <v>330500</v>
      </c>
      <c r="L584" s="33"/>
    </row>
    <row r="585" spans="1:12" ht="14.45" customHeight="1" x14ac:dyDescent="0.25">
      <c r="B585" s="25" t="s">
        <v>1958</v>
      </c>
      <c r="C585" s="25" t="s">
        <v>270</v>
      </c>
      <c r="D585" s="107">
        <v>0</v>
      </c>
      <c r="E585" s="107">
        <v>45562.66</v>
      </c>
      <c r="F585" s="107">
        <v>101408.13</v>
      </c>
      <c r="G585" s="107">
        <v>49205.1</v>
      </c>
      <c r="H585" s="107">
        <v>102110</v>
      </c>
      <c r="I585" s="107">
        <v>50020.2</v>
      </c>
      <c r="J585" s="248">
        <v>102110</v>
      </c>
      <c r="K585" s="248">
        <f>53600+10000</f>
        <v>63600</v>
      </c>
      <c r="L585" s="33"/>
    </row>
    <row r="586" spans="1:12" ht="14.45" customHeight="1" x14ac:dyDescent="0.25">
      <c r="B586" s="77" t="s">
        <v>2527</v>
      </c>
      <c r="C586" s="77" t="s">
        <v>382</v>
      </c>
      <c r="D586" s="107"/>
      <c r="E586" s="107"/>
      <c r="F586" s="107"/>
      <c r="G586" s="107"/>
      <c r="H586" s="107"/>
      <c r="I586" s="107"/>
      <c r="J586" s="248">
        <v>0</v>
      </c>
      <c r="K586" s="248">
        <v>1500</v>
      </c>
      <c r="L586" s="33"/>
    </row>
    <row r="587" spans="1:12" ht="14.45" customHeight="1" x14ac:dyDescent="0.25">
      <c r="B587" s="25" t="s">
        <v>1959</v>
      </c>
      <c r="C587" s="25" t="s">
        <v>272</v>
      </c>
      <c r="D587" s="107">
        <v>0</v>
      </c>
      <c r="E587" s="107">
        <v>953.59</v>
      </c>
      <c r="F587" s="107">
        <v>514.85</v>
      </c>
      <c r="G587" s="107">
        <v>1198.56</v>
      </c>
      <c r="H587" s="107">
        <v>1000</v>
      </c>
      <c r="I587" s="107">
        <v>0</v>
      </c>
      <c r="J587" s="248">
        <v>1000</v>
      </c>
      <c r="K587" s="248">
        <v>5460</v>
      </c>
      <c r="L587" s="33"/>
    </row>
    <row r="588" spans="1:12" ht="20.100000000000001" customHeight="1" x14ac:dyDescent="0.25">
      <c r="B588" s="25" t="s">
        <v>1960</v>
      </c>
      <c r="C588" s="25" t="s">
        <v>274</v>
      </c>
      <c r="D588" s="107">
        <v>0</v>
      </c>
      <c r="E588" s="107">
        <v>0</v>
      </c>
      <c r="F588" s="107">
        <v>426</v>
      </c>
      <c r="G588" s="107">
        <v>508.35</v>
      </c>
      <c r="H588" s="107">
        <v>1020</v>
      </c>
      <c r="I588" s="107">
        <v>75</v>
      </c>
      <c r="J588" s="248">
        <v>1020</v>
      </c>
      <c r="K588" s="248">
        <v>6555</v>
      </c>
      <c r="L588" s="33"/>
    </row>
    <row r="589" spans="1:12" ht="20.100000000000001" customHeight="1" x14ac:dyDescent="0.25">
      <c r="B589" s="25" t="s">
        <v>1961</v>
      </c>
      <c r="C589" s="25" t="s">
        <v>276</v>
      </c>
      <c r="D589" s="107">
        <v>0</v>
      </c>
      <c r="E589" s="107">
        <v>1334.09</v>
      </c>
      <c r="F589" s="107">
        <v>1242</v>
      </c>
      <c r="G589" s="107">
        <v>1103</v>
      </c>
      <c r="H589" s="107">
        <v>3250</v>
      </c>
      <c r="I589" s="107">
        <v>355</v>
      </c>
      <c r="J589" s="248">
        <v>3250</v>
      </c>
      <c r="K589" s="248">
        <v>5745</v>
      </c>
      <c r="L589" s="33"/>
    </row>
    <row r="590" spans="1:12" ht="20.100000000000001" customHeight="1" x14ac:dyDescent="0.25">
      <c r="B590" s="25" t="s">
        <v>2480</v>
      </c>
      <c r="C590" s="25" t="s">
        <v>278</v>
      </c>
      <c r="D590" s="107">
        <v>0</v>
      </c>
      <c r="E590" s="107">
        <v>0</v>
      </c>
      <c r="F590" s="107">
        <v>0</v>
      </c>
      <c r="G590" s="107">
        <v>0</v>
      </c>
      <c r="H590" s="107">
        <v>0</v>
      </c>
      <c r="I590" s="107">
        <v>201</v>
      </c>
      <c r="J590" s="248">
        <v>400</v>
      </c>
      <c r="K590" s="248">
        <v>10845</v>
      </c>
      <c r="L590" s="33"/>
    </row>
    <row r="591" spans="1:12" ht="20.100000000000001" customHeight="1" x14ac:dyDescent="0.25">
      <c r="B591" s="77" t="s">
        <v>2531</v>
      </c>
      <c r="C591" s="77" t="s">
        <v>604</v>
      </c>
      <c r="D591" s="107"/>
      <c r="E591" s="107"/>
      <c r="F591" s="107"/>
      <c r="G591" s="107"/>
      <c r="H591" s="107"/>
      <c r="I591" s="107"/>
      <c r="J591" s="248">
        <v>0</v>
      </c>
      <c r="K591" s="248">
        <v>8500</v>
      </c>
      <c r="L591" s="33"/>
    </row>
    <row r="592" spans="1:12" ht="20.100000000000001" customHeight="1" x14ac:dyDescent="0.25">
      <c r="B592" s="77" t="s">
        <v>2528</v>
      </c>
      <c r="C592" s="77" t="s">
        <v>606</v>
      </c>
      <c r="D592" s="107"/>
      <c r="E592" s="107"/>
      <c r="F592" s="107"/>
      <c r="G592" s="107"/>
      <c r="H592" s="107"/>
      <c r="I592" s="107"/>
      <c r="J592" s="248">
        <v>0</v>
      </c>
      <c r="K592" s="248">
        <v>20000</v>
      </c>
      <c r="L592" s="33"/>
    </row>
    <row r="593" spans="1:12" ht="14.45" customHeight="1" x14ac:dyDescent="0.25">
      <c r="A593" s="361" t="s">
        <v>2023</v>
      </c>
      <c r="B593" s="361"/>
      <c r="C593" s="361"/>
      <c r="D593" s="108">
        <f t="shared" ref="D593:I593" si="130">SUM(D583:D590)</f>
        <v>0</v>
      </c>
      <c r="E593" s="108">
        <f t="shared" si="130"/>
        <v>49028.88</v>
      </c>
      <c r="F593" s="108">
        <f t="shared" si="130"/>
        <v>141787.28</v>
      </c>
      <c r="G593" s="108">
        <f t="shared" si="130"/>
        <v>53647.609999999993</v>
      </c>
      <c r="H593" s="108">
        <f t="shared" si="130"/>
        <v>109180</v>
      </c>
      <c r="I593" s="108">
        <f t="shared" si="130"/>
        <v>53088.439999999995</v>
      </c>
      <c r="J593" s="102">
        <f>SUM(J583:J592)</f>
        <v>111330</v>
      </c>
      <c r="K593" s="102">
        <f>SUM(K583:K592)</f>
        <v>458690</v>
      </c>
      <c r="L593" s="33"/>
    </row>
    <row r="594" spans="1:12" ht="14.45" customHeight="1" x14ac:dyDescent="0.25">
      <c r="A594" s="362" t="s">
        <v>2043</v>
      </c>
      <c r="B594" s="362"/>
      <c r="C594" s="362"/>
      <c r="D594" s="109">
        <f t="shared" ref="D594:I594" si="131">D569+D578+D581+D593</f>
        <v>0</v>
      </c>
      <c r="E594" s="109">
        <f t="shared" si="131"/>
        <v>463634.33000000007</v>
      </c>
      <c r="F594" s="109">
        <f t="shared" si="131"/>
        <v>510738.77</v>
      </c>
      <c r="G594" s="109">
        <f t="shared" si="131"/>
        <v>457089.45999999996</v>
      </c>
      <c r="H594" s="109">
        <f t="shared" si="131"/>
        <v>612640</v>
      </c>
      <c r="I594" s="109">
        <f t="shared" si="131"/>
        <v>408673.8299999999</v>
      </c>
      <c r="J594" s="103">
        <f t="shared" ref="J594:K594" si="132">J569+J578+J581+J593</f>
        <v>658909</v>
      </c>
      <c r="K594" s="103">
        <f t="shared" si="132"/>
        <v>1694140</v>
      </c>
      <c r="L594" s="33"/>
    </row>
    <row r="595" spans="1:12" ht="14.45" customHeight="1" x14ac:dyDescent="0.25">
      <c r="A595" s="363" t="s">
        <v>610</v>
      </c>
      <c r="B595" s="363"/>
      <c r="C595" s="363"/>
      <c r="J595" s="248"/>
      <c r="K595" s="248"/>
      <c r="L595" s="33"/>
    </row>
    <row r="596" spans="1:12" ht="14.45" customHeight="1" x14ac:dyDescent="0.25">
      <c r="A596" s="360" t="s">
        <v>2024</v>
      </c>
      <c r="B596" s="360"/>
      <c r="C596" s="360"/>
      <c r="J596" s="248"/>
      <c r="K596" s="248"/>
      <c r="L596" s="33"/>
    </row>
    <row r="597" spans="1:12" ht="14.45" customHeight="1" x14ac:dyDescent="0.25">
      <c r="B597" s="25" t="s">
        <v>2198</v>
      </c>
      <c r="C597" s="25" t="s">
        <v>1883</v>
      </c>
      <c r="D597" s="107">
        <v>0</v>
      </c>
      <c r="E597" s="107">
        <v>0</v>
      </c>
      <c r="F597" s="107">
        <v>3214.2</v>
      </c>
      <c r="G597" s="107">
        <v>0</v>
      </c>
      <c r="H597" s="107">
        <v>0</v>
      </c>
      <c r="I597" s="107">
        <v>0</v>
      </c>
      <c r="J597" s="248"/>
      <c r="K597" s="248"/>
      <c r="L597" s="33"/>
    </row>
    <row r="598" spans="1:12" ht="14.45" customHeight="1" x14ac:dyDescent="0.25">
      <c r="B598" s="25" t="s">
        <v>611</v>
      </c>
      <c r="C598" s="25" t="s">
        <v>286</v>
      </c>
      <c r="D598" s="107">
        <v>405705.87</v>
      </c>
      <c r="E598" s="107">
        <v>381373.48</v>
      </c>
      <c r="F598" s="107">
        <v>415654.49</v>
      </c>
      <c r="G598" s="107">
        <v>409955.29</v>
      </c>
      <c r="H598" s="107">
        <v>443710</v>
      </c>
      <c r="I598" s="107">
        <v>255686.48</v>
      </c>
      <c r="J598" s="248">
        <v>291074</v>
      </c>
      <c r="K598" s="248">
        <v>0</v>
      </c>
      <c r="L598" s="33"/>
    </row>
    <row r="599" spans="1:12" ht="14.45" customHeight="1" x14ac:dyDescent="0.25">
      <c r="B599" s="25" t="s">
        <v>612</v>
      </c>
      <c r="C599" s="25" t="s">
        <v>292</v>
      </c>
      <c r="D599" s="107">
        <v>3610.37</v>
      </c>
      <c r="E599" s="107">
        <v>2994.63</v>
      </c>
      <c r="F599" s="107">
        <v>2685.52</v>
      </c>
      <c r="G599" s="107">
        <v>3476.67</v>
      </c>
      <c r="H599" s="107">
        <v>4200</v>
      </c>
      <c r="I599" s="107">
        <v>1812.5</v>
      </c>
      <c r="J599" s="248">
        <v>1813</v>
      </c>
      <c r="K599" s="248">
        <v>0</v>
      </c>
      <c r="L599" s="33"/>
    </row>
    <row r="600" spans="1:12" ht="14.45" customHeight="1" x14ac:dyDescent="0.25">
      <c r="B600" s="25" t="s">
        <v>614</v>
      </c>
      <c r="C600" s="25" t="s">
        <v>298</v>
      </c>
      <c r="D600" s="107">
        <v>8115</v>
      </c>
      <c r="E600" s="107">
        <v>7905</v>
      </c>
      <c r="F600" s="107">
        <v>6246.25</v>
      </c>
      <c r="G600" s="107">
        <v>8205</v>
      </c>
      <c r="H600" s="107">
        <v>6940</v>
      </c>
      <c r="I600" s="107">
        <v>1073.33</v>
      </c>
      <c r="J600" s="248">
        <v>2713</v>
      </c>
      <c r="K600" s="248">
        <v>0</v>
      </c>
      <c r="L600" s="33"/>
    </row>
    <row r="601" spans="1:12" ht="14.45" customHeight="1" x14ac:dyDescent="0.25">
      <c r="B601" s="25" t="s">
        <v>615</v>
      </c>
      <c r="C601" s="25" t="s">
        <v>300</v>
      </c>
      <c r="D601" s="107">
        <v>110.45</v>
      </c>
      <c r="E601" s="107">
        <v>405.29</v>
      </c>
      <c r="F601" s="107">
        <v>2194.29</v>
      </c>
      <c r="G601" s="107">
        <v>512.41999999999996</v>
      </c>
      <c r="H601" s="107">
        <v>1500</v>
      </c>
      <c r="I601" s="107">
        <v>203.54</v>
      </c>
      <c r="J601" s="248">
        <v>203</v>
      </c>
      <c r="K601" s="248">
        <v>0</v>
      </c>
      <c r="L601" s="33"/>
    </row>
    <row r="602" spans="1:12" ht="14.45" customHeight="1" x14ac:dyDescent="0.25">
      <c r="B602" s="25" t="s">
        <v>616</v>
      </c>
      <c r="C602" s="25" t="s">
        <v>302</v>
      </c>
      <c r="D602" s="107">
        <v>741.8</v>
      </c>
      <c r="E602" s="107">
        <v>1868.15</v>
      </c>
      <c r="F602" s="107">
        <v>748.52</v>
      </c>
      <c r="G602" s="107">
        <v>641.44000000000005</v>
      </c>
      <c r="H602" s="107">
        <v>940</v>
      </c>
      <c r="I602" s="107">
        <v>371.55</v>
      </c>
      <c r="J602" s="248">
        <v>377</v>
      </c>
      <c r="K602" s="248">
        <v>0</v>
      </c>
    </row>
    <row r="603" spans="1:12" ht="14.45" customHeight="1" x14ac:dyDescent="0.25">
      <c r="B603" s="25" t="s">
        <v>617</v>
      </c>
      <c r="C603" s="25" t="s">
        <v>304</v>
      </c>
      <c r="D603" s="107">
        <v>2523.39</v>
      </c>
      <c r="E603" s="107">
        <v>877.9</v>
      </c>
      <c r="F603" s="107">
        <v>2215.73</v>
      </c>
      <c r="G603" s="107">
        <v>2277.29</v>
      </c>
      <c r="H603" s="107">
        <v>2360</v>
      </c>
      <c r="I603" s="107">
        <v>1361.17</v>
      </c>
      <c r="J603" s="248">
        <v>1380</v>
      </c>
      <c r="K603" s="248">
        <v>0</v>
      </c>
      <c r="L603" s="33"/>
    </row>
    <row r="604" spans="1:12" ht="14.45" customHeight="1" x14ac:dyDescent="0.25">
      <c r="B604" s="25" t="s">
        <v>618</v>
      </c>
      <c r="C604" s="25" t="s">
        <v>306</v>
      </c>
      <c r="D604" s="107">
        <v>47147.75</v>
      </c>
      <c r="E604" s="107">
        <v>41165.25</v>
      </c>
      <c r="F604" s="107">
        <v>46375.25</v>
      </c>
      <c r="G604" s="107">
        <v>48600.97</v>
      </c>
      <c r="H604" s="107">
        <v>55150</v>
      </c>
      <c r="I604" s="107">
        <v>34469.03</v>
      </c>
      <c r="J604" s="248">
        <v>34982</v>
      </c>
      <c r="K604" s="248">
        <v>0</v>
      </c>
      <c r="L604" s="33"/>
    </row>
    <row r="605" spans="1:12" ht="14.45" customHeight="1" x14ac:dyDescent="0.25">
      <c r="B605" s="25" t="s">
        <v>1870</v>
      </c>
      <c r="C605" s="25" t="s">
        <v>1865</v>
      </c>
      <c r="D605" s="107">
        <v>2500</v>
      </c>
      <c r="E605" s="107">
        <v>1246.43</v>
      </c>
      <c r="F605" s="107">
        <v>8151.18</v>
      </c>
      <c r="G605" s="107">
        <v>285.72000000000003</v>
      </c>
      <c r="H605" s="107">
        <v>5000</v>
      </c>
      <c r="I605" s="107">
        <v>7500</v>
      </c>
      <c r="J605" s="248">
        <v>7500</v>
      </c>
      <c r="K605" s="248">
        <v>0</v>
      </c>
      <c r="L605" s="33"/>
    </row>
    <row r="606" spans="1:12" ht="14.45" customHeight="1" x14ac:dyDescent="0.25">
      <c r="B606" s="25" t="s">
        <v>619</v>
      </c>
      <c r="C606" s="25" t="s">
        <v>308</v>
      </c>
      <c r="D606" s="107">
        <v>1335.97</v>
      </c>
      <c r="E606" s="107">
        <v>1420.67</v>
      </c>
      <c r="F606" s="107">
        <v>2043.09</v>
      </c>
      <c r="G606" s="107">
        <v>1592.93</v>
      </c>
      <c r="H606" s="107">
        <v>1170</v>
      </c>
      <c r="I606" s="107">
        <v>651.5</v>
      </c>
      <c r="J606" s="248">
        <v>667</v>
      </c>
      <c r="K606" s="248">
        <v>0</v>
      </c>
      <c r="L606" s="33"/>
    </row>
    <row r="607" spans="1:12" ht="14.45" customHeight="1" x14ac:dyDescent="0.25">
      <c r="B607" s="25" t="s">
        <v>620</v>
      </c>
      <c r="C607" s="25" t="s">
        <v>1899</v>
      </c>
      <c r="D607" s="107">
        <v>37614.01</v>
      </c>
      <c r="E607" s="107">
        <v>35797.800000000003</v>
      </c>
      <c r="F607" s="107">
        <v>61130.44</v>
      </c>
      <c r="G607" s="107">
        <v>70253.17</v>
      </c>
      <c r="H607" s="107">
        <v>75780</v>
      </c>
      <c r="I607" s="107">
        <v>42776.45</v>
      </c>
      <c r="J607" s="248">
        <v>49060</v>
      </c>
      <c r="K607" s="248">
        <v>0</v>
      </c>
      <c r="L607" s="33"/>
    </row>
    <row r="608" spans="1:12" ht="14.45" customHeight="1" x14ac:dyDescent="0.25">
      <c r="B608" s="25" t="s">
        <v>1764</v>
      </c>
      <c r="C608" s="25" t="s">
        <v>312</v>
      </c>
      <c r="D608" s="107">
        <v>35</v>
      </c>
      <c r="E608" s="107">
        <v>108</v>
      </c>
      <c r="F608" s="107">
        <v>96</v>
      </c>
      <c r="G608" s="107">
        <v>0</v>
      </c>
      <c r="H608" s="107">
        <v>0</v>
      </c>
      <c r="I608" s="107">
        <v>0</v>
      </c>
      <c r="J608" s="248"/>
      <c r="K608" s="248">
        <v>0</v>
      </c>
      <c r="L608" s="33"/>
    </row>
    <row r="609" spans="1:12" ht="14.45" customHeight="1" x14ac:dyDescent="0.25">
      <c r="B609" s="25" t="s">
        <v>621</v>
      </c>
      <c r="C609" s="25" t="s">
        <v>314</v>
      </c>
      <c r="D609" s="107">
        <v>1434.13</v>
      </c>
      <c r="E609" s="107">
        <v>979.78</v>
      </c>
      <c r="F609" s="107">
        <v>1029.18</v>
      </c>
      <c r="G609" s="107">
        <v>1290.2</v>
      </c>
      <c r="H609" s="107">
        <v>870</v>
      </c>
      <c r="I609" s="107">
        <v>517.45000000000005</v>
      </c>
      <c r="J609" s="248">
        <v>558</v>
      </c>
      <c r="K609" s="248">
        <v>0</v>
      </c>
    </row>
    <row r="610" spans="1:12" ht="14.45" customHeight="1" x14ac:dyDescent="0.25">
      <c r="B610" s="25" t="s">
        <v>622</v>
      </c>
      <c r="C610" s="25" t="s">
        <v>316</v>
      </c>
      <c r="D610" s="107">
        <v>63</v>
      </c>
      <c r="E610" s="107">
        <v>1008</v>
      </c>
      <c r="F610" s="107">
        <v>1990.93</v>
      </c>
      <c r="G610" s="107">
        <v>63</v>
      </c>
      <c r="H610" s="107">
        <v>1010</v>
      </c>
      <c r="I610" s="107">
        <v>45</v>
      </c>
      <c r="J610" s="248">
        <v>45</v>
      </c>
      <c r="K610" s="248">
        <v>0</v>
      </c>
      <c r="L610" s="33"/>
    </row>
    <row r="611" spans="1:12" ht="14.45" customHeight="1" x14ac:dyDescent="0.25">
      <c r="B611" s="25" t="s">
        <v>623</v>
      </c>
      <c r="C611" s="25" t="s">
        <v>2026</v>
      </c>
      <c r="D611" s="107">
        <v>4872.3999999999996</v>
      </c>
      <c r="E611" s="107">
        <v>4625.2299999999996</v>
      </c>
      <c r="F611" s="107">
        <v>5657.66</v>
      </c>
      <c r="G611" s="107">
        <v>5094.8900000000003</v>
      </c>
      <c r="H611" s="107">
        <v>5470</v>
      </c>
      <c r="I611" s="107">
        <v>2949.15</v>
      </c>
      <c r="J611" s="248">
        <v>2949</v>
      </c>
      <c r="K611" s="248">
        <v>0</v>
      </c>
      <c r="L611" s="33"/>
    </row>
    <row r="612" spans="1:12" ht="14.45" customHeight="1" x14ac:dyDescent="0.25">
      <c r="B612" s="25" t="s">
        <v>624</v>
      </c>
      <c r="C612" s="25" t="s">
        <v>321</v>
      </c>
      <c r="D612" s="107">
        <v>802.02</v>
      </c>
      <c r="E612" s="107">
        <v>718.39</v>
      </c>
      <c r="F612" s="107">
        <v>884.08</v>
      </c>
      <c r="G612" s="107">
        <v>821.56</v>
      </c>
      <c r="H612" s="107">
        <v>810</v>
      </c>
      <c r="I612" s="107">
        <v>458.58</v>
      </c>
      <c r="J612" s="248">
        <v>465</v>
      </c>
      <c r="K612" s="248">
        <v>0</v>
      </c>
      <c r="L612" s="33"/>
    </row>
    <row r="613" spans="1:12" ht="14.45" customHeight="1" x14ac:dyDescent="0.25">
      <c r="B613" s="25" t="s">
        <v>2199</v>
      </c>
      <c r="C613" s="25" t="s">
        <v>323</v>
      </c>
      <c r="D613" s="107">
        <v>0</v>
      </c>
      <c r="E613" s="107">
        <v>67.900000000000006</v>
      </c>
      <c r="F613" s="107">
        <v>37.9</v>
      </c>
      <c r="G613" s="107">
        <v>0</v>
      </c>
      <c r="H613" s="107">
        <v>0</v>
      </c>
      <c r="I613" s="107">
        <v>0</v>
      </c>
      <c r="J613" s="248"/>
      <c r="K613" s="248">
        <v>0</v>
      </c>
      <c r="L613" s="33"/>
    </row>
    <row r="614" spans="1:12" ht="14.45" customHeight="1" x14ac:dyDescent="0.25">
      <c r="B614" s="25" t="s">
        <v>625</v>
      </c>
      <c r="C614" s="25" t="s">
        <v>325</v>
      </c>
      <c r="D614" s="107">
        <v>7000</v>
      </c>
      <c r="E614" s="107">
        <v>7250</v>
      </c>
      <c r="F614" s="107">
        <v>6250</v>
      </c>
      <c r="G614" s="107">
        <v>4750</v>
      </c>
      <c r="H614" s="107">
        <v>8500</v>
      </c>
      <c r="I614" s="107">
        <v>4750</v>
      </c>
      <c r="J614" s="248">
        <v>4750</v>
      </c>
      <c r="K614" s="248">
        <v>0</v>
      </c>
      <c r="L614" s="33"/>
    </row>
    <row r="615" spans="1:12" ht="14.45" customHeight="1" x14ac:dyDescent="0.25">
      <c r="B615" s="25" t="s">
        <v>626</v>
      </c>
      <c r="C615" s="25" t="s">
        <v>327</v>
      </c>
      <c r="D615" s="107">
        <v>297.51</v>
      </c>
      <c r="E615" s="107">
        <v>89.67</v>
      </c>
      <c r="F615" s="107">
        <v>0</v>
      </c>
      <c r="G615" s="107">
        <v>0</v>
      </c>
      <c r="H615" s="107">
        <v>0</v>
      </c>
      <c r="I615" s="107">
        <v>0</v>
      </c>
      <c r="J615" s="248"/>
      <c r="K615" s="248">
        <v>0</v>
      </c>
      <c r="L615" s="33"/>
    </row>
    <row r="616" spans="1:12" ht="14.45" customHeight="1" x14ac:dyDescent="0.25">
      <c r="A616" s="361" t="s">
        <v>2027</v>
      </c>
      <c r="B616" s="361"/>
      <c r="C616" s="361"/>
      <c r="D616" s="108">
        <f t="shared" ref="D616:I616" si="133">SUM(D597:D615)</f>
        <v>523908.67000000004</v>
      </c>
      <c r="E616" s="108">
        <f t="shared" si="133"/>
        <v>489901.57</v>
      </c>
      <c r="F616" s="108">
        <f t="shared" si="133"/>
        <v>566604.71000000008</v>
      </c>
      <c r="G616" s="108">
        <f t="shared" si="133"/>
        <v>557820.54999999993</v>
      </c>
      <c r="H616" s="108">
        <f t="shared" si="133"/>
        <v>613410</v>
      </c>
      <c r="I616" s="108">
        <f t="shared" si="133"/>
        <v>354625.73000000004</v>
      </c>
      <c r="J616" s="102">
        <f t="shared" ref="J616:K616" si="134">SUM(J597:J615)</f>
        <v>398536</v>
      </c>
      <c r="K616" s="102">
        <f t="shared" si="134"/>
        <v>0</v>
      </c>
      <c r="L616" s="33"/>
    </row>
    <row r="617" spans="1:12" ht="14.45" customHeight="1" x14ac:dyDescent="0.25">
      <c r="A617" s="360" t="s">
        <v>2020</v>
      </c>
      <c r="B617" s="360"/>
      <c r="C617" s="360"/>
      <c r="J617" s="248"/>
      <c r="K617" s="248"/>
    </row>
    <row r="618" spans="1:12" ht="14.45" customHeight="1" x14ac:dyDescent="0.25">
      <c r="B618" s="25" t="s">
        <v>627</v>
      </c>
      <c r="C618" s="25" t="s">
        <v>262</v>
      </c>
      <c r="D618" s="107">
        <v>2869.31</v>
      </c>
      <c r="E618" s="107">
        <v>3348.27</v>
      </c>
      <c r="F618" s="107">
        <v>3575.44</v>
      </c>
      <c r="G618" s="107">
        <v>2806.71</v>
      </c>
      <c r="H618" s="107">
        <v>3370</v>
      </c>
      <c r="I618" s="107">
        <v>449.04</v>
      </c>
      <c r="J618" s="248">
        <v>1000</v>
      </c>
      <c r="K618" s="248">
        <v>0</v>
      </c>
    </row>
    <row r="619" spans="1:12" ht="14.45" customHeight="1" x14ac:dyDescent="0.25">
      <c r="B619" s="25" t="s">
        <v>628</v>
      </c>
      <c r="C619" s="25" t="s">
        <v>420</v>
      </c>
      <c r="D619" s="107">
        <v>1872.88</v>
      </c>
      <c r="E619" s="107">
        <v>1597.6</v>
      </c>
      <c r="F619" s="107">
        <v>1444.8</v>
      </c>
      <c r="G619" s="107">
        <v>1697.49</v>
      </c>
      <c r="H619" s="107">
        <v>1800</v>
      </c>
      <c r="I619" s="107">
        <v>0</v>
      </c>
      <c r="J619" s="248">
        <v>500</v>
      </c>
      <c r="K619" s="248">
        <v>0</v>
      </c>
      <c r="L619" s="33"/>
    </row>
    <row r="620" spans="1:12" ht="14.45" customHeight="1" x14ac:dyDescent="0.25">
      <c r="B620" s="25" t="s">
        <v>629</v>
      </c>
      <c r="C620" s="25" t="s">
        <v>422</v>
      </c>
      <c r="D620" s="107">
        <v>2628.22</v>
      </c>
      <c r="E620" s="107">
        <v>1770.53</v>
      </c>
      <c r="F620" s="107">
        <v>2046.81</v>
      </c>
      <c r="G620" s="107">
        <v>2881.5</v>
      </c>
      <c r="H620" s="107">
        <v>2750</v>
      </c>
      <c r="I620" s="107">
        <v>2331.3000000000002</v>
      </c>
      <c r="J620" s="248">
        <v>2750</v>
      </c>
      <c r="K620" s="248">
        <v>0</v>
      </c>
      <c r="L620" s="33"/>
    </row>
    <row r="621" spans="1:12" ht="14.45" customHeight="1" x14ac:dyDescent="0.25">
      <c r="B621" s="25" t="s">
        <v>630</v>
      </c>
      <c r="C621" s="25" t="s">
        <v>330</v>
      </c>
      <c r="D621" s="107">
        <v>4052.44</v>
      </c>
      <c r="E621" s="107">
        <v>2249.69</v>
      </c>
      <c r="F621" s="107">
        <v>2975.48</v>
      </c>
      <c r="G621" s="107">
        <v>2544.0100000000002</v>
      </c>
      <c r="H621" s="107">
        <v>3000</v>
      </c>
      <c r="I621" s="107">
        <v>113.11</v>
      </c>
      <c r="J621" s="248">
        <v>3000</v>
      </c>
      <c r="K621" s="248">
        <v>0</v>
      </c>
      <c r="L621" s="33"/>
    </row>
    <row r="622" spans="1:12" ht="14.45" customHeight="1" x14ac:dyDescent="0.25">
      <c r="B622" s="25" t="s">
        <v>631</v>
      </c>
      <c r="C622" s="25" t="s">
        <v>373</v>
      </c>
      <c r="D622" s="107">
        <v>1044.76</v>
      </c>
      <c r="E622" s="107">
        <v>998.4</v>
      </c>
      <c r="F622" s="107">
        <v>2576.33</v>
      </c>
      <c r="G622" s="107">
        <v>1090.48</v>
      </c>
      <c r="H622" s="107">
        <v>1080</v>
      </c>
      <c r="I622" s="107">
        <v>123.01</v>
      </c>
      <c r="J622" s="248">
        <v>580</v>
      </c>
      <c r="K622" s="248">
        <v>0</v>
      </c>
      <c r="L622" s="33"/>
    </row>
    <row r="623" spans="1:12" ht="14.45" customHeight="1" x14ac:dyDescent="0.25">
      <c r="B623" s="25" t="s">
        <v>632</v>
      </c>
      <c r="C623" s="25" t="s">
        <v>633</v>
      </c>
      <c r="D623" s="107">
        <v>1500</v>
      </c>
      <c r="E623" s="107">
        <v>2492.96</v>
      </c>
      <c r="F623" s="107">
        <v>926</v>
      </c>
      <c r="G623" s="107">
        <v>2893.45</v>
      </c>
      <c r="H623" s="107">
        <v>3000</v>
      </c>
      <c r="I623" s="107">
        <v>0</v>
      </c>
      <c r="J623" s="248">
        <v>0</v>
      </c>
      <c r="K623" s="248">
        <v>0</v>
      </c>
      <c r="L623" s="33"/>
    </row>
    <row r="624" spans="1:12" ht="20.100000000000001" customHeight="1" x14ac:dyDescent="0.25">
      <c r="A624" s="361" t="s">
        <v>2021</v>
      </c>
      <c r="B624" s="361"/>
      <c r="C624" s="361"/>
      <c r="D624" s="108">
        <f t="shared" ref="D624:I624" si="135">SUM(D618:D623)</f>
        <v>13967.61</v>
      </c>
      <c r="E624" s="108">
        <f t="shared" si="135"/>
        <v>12457.45</v>
      </c>
      <c r="F624" s="108">
        <f t="shared" si="135"/>
        <v>13544.859999999999</v>
      </c>
      <c r="G624" s="108">
        <f t="shared" si="135"/>
        <v>13913.64</v>
      </c>
      <c r="H624" s="108">
        <f t="shared" si="135"/>
        <v>15000</v>
      </c>
      <c r="I624" s="108">
        <f t="shared" si="135"/>
        <v>3016.4600000000005</v>
      </c>
      <c r="J624" s="102">
        <f t="shared" ref="J624:K624" si="136">SUM(J618:J623)</f>
        <v>7830</v>
      </c>
      <c r="K624" s="102">
        <f t="shared" si="136"/>
        <v>0</v>
      </c>
      <c r="L624" s="33"/>
    </row>
    <row r="625" spans="1:12" ht="20.100000000000001" customHeight="1" x14ac:dyDescent="0.25">
      <c r="A625" s="360" t="s">
        <v>2028</v>
      </c>
      <c r="B625" s="360"/>
      <c r="C625" s="360"/>
      <c r="J625" s="248"/>
      <c r="K625" s="248"/>
      <c r="L625" s="33"/>
    </row>
    <row r="626" spans="1:12" ht="20.100000000000001" customHeight="1" x14ac:dyDescent="0.25">
      <c r="B626" s="25" t="s">
        <v>1765</v>
      </c>
      <c r="C626" s="25" t="s">
        <v>338</v>
      </c>
      <c r="D626" s="107">
        <v>0</v>
      </c>
      <c r="E626" s="107">
        <v>0</v>
      </c>
      <c r="F626" s="107">
        <v>56.99</v>
      </c>
      <c r="G626" s="107">
        <v>11</v>
      </c>
      <c r="H626" s="107">
        <v>0</v>
      </c>
      <c r="I626" s="107">
        <v>676.56</v>
      </c>
      <c r="J626" s="248"/>
      <c r="K626" s="248">
        <v>0</v>
      </c>
      <c r="L626" s="33"/>
    </row>
    <row r="627" spans="1:12" ht="20.100000000000001" customHeight="1" x14ac:dyDescent="0.25">
      <c r="A627" s="361" t="s">
        <v>2029</v>
      </c>
      <c r="B627" s="361"/>
      <c r="C627" s="361"/>
      <c r="D627" s="108">
        <f t="shared" ref="D627:I627" si="137">SUM(D626:D626)</f>
        <v>0</v>
      </c>
      <c r="E627" s="108">
        <f t="shared" si="137"/>
        <v>0</v>
      </c>
      <c r="F627" s="108">
        <f t="shared" si="137"/>
        <v>56.99</v>
      </c>
      <c r="G627" s="108">
        <f t="shared" si="137"/>
        <v>11</v>
      </c>
      <c r="H627" s="108">
        <f t="shared" si="137"/>
        <v>0</v>
      </c>
      <c r="I627" s="108">
        <f t="shared" si="137"/>
        <v>676.56</v>
      </c>
      <c r="J627" s="102">
        <f t="shared" ref="J627:K627" si="138">SUM(J626:J626)</f>
        <v>0</v>
      </c>
      <c r="K627" s="102">
        <f t="shared" si="138"/>
        <v>0</v>
      </c>
      <c r="L627" s="33"/>
    </row>
    <row r="628" spans="1:12" ht="20.100000000000001" customHeight="1" x14ac:dyDescent="0.25">
      <c r="A628" s="360" t="s">
        <v>2022</v>
      </c>
      <c r="B628" s="360"/>
      <c r="C628" s="360"/>
      <c r="J628" s="248"/>
      <c r="K628" s="248"/>
      <c r="L628" s="33"/>
    </row>
    <row r="629" spans="1:12" ht="14.45" customHeight="1" x14ac:dyDescent="0.25">
      <c r="B629" s="25" t="s">
        <v>634</v>
      </c>
      <c r="C629" s="25" t="s">
        <v>268</v>
      </c>
      <c r="D629" s="107">
        <v>4661.04</v>
      </c>
      <c r="E629" s="107">
        <v>4731.79</v>
      </c>
      <c r="F629" s="107">
        <v>3654.13</v>
      </c>
      <c r="G629" s="107">
        <v>2704.63</v>
      </c>
      <c r="H629" s="107">
        <v>2940</v>
      </c>
      <c r="I629" s="107">
        <v>2574.5</v>
      </c>
      <c r="J629" s="248">
        <v>3805</v>
      </c>
      <c r="K629" s="248">
        <v>0</v>
      </c>
      <c r="L629" s="33"/>
    </row>
    <row r="630" spans="1:12" ht="14.45" customHeight="1" x14ac:dyDescent="0.25">
      <c r="B630" s="25" t="s">
        <v>635</v>
      </c>
      <c r="C630" s="25" t="s">
        <v>270</v>
      </c>
      <c r="D630" s="107">
        <v>200.75</v>
      </c>
      <c r="E630" s="107">
        <v>500</v>
      </c>
      <c r="F630" s="107">
        <v>0</v>
      </c>
      <c r="G630" s="107">
        <v>0</v>
      </c>
      <c r="H630" s="107">
        <v>500</v>
      </c>
      <c r="I630" s="107">
        <v>29711.01</v>
      </c>
      <c r="J630" s="248">
        <v>56000</v>
      </c>
      <c r="K630" s="248">
        <v>0</v>
      </c>
      <c r="L630" s="33"/>
    </row>
    <row r="631" spans="1:12" ht="14.45" customHeight="1" x14ac:dyDescent="0.25">
      <c r="B631" s="25" t="s">
        <v>636</v>
      </c>
      <c r="C631" s="25" t="s">
        <v>272</v>
      </c>
      <c r="D631" s="107">
        <v>2914.58</v>
      </c>
      <c r="E631" s="107">
        <v>2970.21</v>
      </c>
      <c r="F631" s="107">
        <v>2328.36</v>
      </c>
      <c r="G631" s="107">
        <v>2408.9899999999998</v>
      </c>
      <c r="H631" s="107">
        <v>2950</v>
      </c>
      <c r="I631" s="107">
        <v>1300.32</v>
      </c>
      <c r="J631" s="248">
        <v>2950</v>
      </c>
      <c r="K631" s="248">
        <v>0</v>
      </c>
      <c r="L631" s="33"/>
    </row>
    <row r="632" spans="1:12" ht="14.45" customHeight="1" x14ac:dyDescent="0.25">
      <c r="B632" s="25" t="s">
        <v>637</v>
      </c>
      <c r="C632" s="25" t="s">
        <v>274</v>
      </c>
      <c r="D632" s="107">
        <v>1105.8800000000001</v>
      </c>
      <c r="E632" s="107">
        <v>1334</v>
      </c>
      <c r="F632" s="107">
        <v>1004.03</v>
      </c>
      <c r="G632" s="107">
        <v>1185.71</v>
      </c>
      <c r="H632" s="107">
        <v>1050</v>
      </c>
      <c r="I632" s="107">
        <v>347.28</v>
      </c>
      <c r="J632" s="248">
        <v>500</v>
      </c>
      <c r="K632" s="248">
        <v>0</v>
      </c>
      <c r="L632" s="33"/>
    </row>
    <row r="633" spans="1:12" ht="14.45" customHeight="1" x14ac:dyDescent="0.25">
      <c r="B633" s="25" t="s">
        <v>638</v>
      </c>
      <c r="C633" s="25" t="s">
        <v>276</v>
      </c>
      <c r="D633" s="107">
        <v>1650.59</v>
      </c>
      <c r="E633" s="107">
        <v>1315</v>
      </c>
      <c r="F633" s="107">
        <v>1593.24</v>
      </c>
      <c r="G633" s="107">
        <v>1575.52</v>
      </c>
      <c r="H633" s="107">
        <v>1620</v>
      </c>
      <c r="I633" s="107">
        <v>1686.4</v>
      </c>
      <c r="J633" s="248">
        <v>2067</v>
      </c>
      <c r="K633" s="248">
        <v>0</v>
      </c>
      <c r="L633" s="33"/>
    </row>
    <row r="634" spans="1:12" ht="14.45" customHeight="1" x14ac:dyDescent="0.25">
      <c r="B634" s="25" t="s">
        <v>2481</v>
      </c>
      <c r="C634" s="25" t="s">
        <v>2482</v>
      </c>
      <c r="D634" s="107">
        <v>0</v>
      </c>
      <c r="E634" s="107">
        <v>0</v>
      </c>
      <c r="F634" s="107">
        <v>0</v>
      </c>
      <c r="G634" s="107">
        <v>0</v>
      </c>
      <c r="H634" s="107">
        <v>0</v>
      </c>
      <c r="I634" s="107">
        <v>842.11</v>
      </c>
      <c r="J634" s="248">
        <v>0</v>
      </c>
      <c r="K634" s="248">
        <v>0</v>
      </c>
      <c r="L634" s="33"/>
    </row>
    <row r="635" spans="1:12" ht="14.45" customHeight="1" x14ac:dyDescent="0.25">
      <c r="A635" s="361" t="s">
        <v>2023</v>
      </c>
      <c r="B635" s="361"/>
      <c r="C635" s="361"/>
      <c r="D635" s="108">
        <f t="shared" ref="D635:I635" si="139">SUM(D629:D634)</f>
        <v>10532.84</v>
      </c>
      <c r="E635" s="108">
        <f t="shared" si="139"/>
        <v>10851</v>
      </c>
      <c r="F635" s="108">
        <f t="shared" si="139"/>
        <v>8579.76</v>
      </c>
      <c r="G635" s="108">
        <f t="shared" si="139"/>
        <v>7874.85</v>
      </c>
      <c r="H635" s="108">
        <f t="shared" si="139"/>
        <v>9060</v>
      </c>
      <c r="I635" s="108">
        <f t="shared" si="139"/>
        <v>36461.620000000003</v>
      </c>
      <c r="J635" s="102">
        <f t="shared" ref="J635:K635" si="140">SUM(J629:J634)</f>
        <v>65322</v>
      </c>
      <c r="K635" s="102">
        <f t="shared" si="140"/>
        <v>0</v>
      </c>
      <c r="L635" s="33"/>
    </row>
    <row r="636" spans="1:12" ht="14.45" customHeight="1" x14ac:dyDescent="0.25">
      <c r="A636" s="362" t="s">
        <v>639</v>
      </c>
      <c r="B636" s="362"/>
      <c r="C636" s="362"/>
      <c r="D636" s="109">
        <f t="shared" ref="D636:I636" si="141">D616+D624+D627+D635</f>
        <v>548409.12</v>
      </c>
      <c r="E636" s="109">
        <f t="shared" si="141"/>
        <v>513210.02</v>
      </c>
      <c r="F636" s="109">
        <f t="shared" si="141"/>
        <v>588786.32000000007</v>
      </c>
      <c r="G636" s="109">
        <f t="shared" si="141"/>
        <v>579620.03999999992</v>
      </c>
      <c r="H636" s="109">
        <f t="shared" si="141"/>
        <v>637470</v>
      </c>
      <c r="I636" s="109">
        <f t="shared" si="141"/>
        <v>394780.37000000005</v>
      </c>
      <c r="J636" s="103">
        <f t="shared" ref="J636:K636" si="142">J616+J624+J627+J635</f>
        <v>471688</v>
      </c>
      <c r="K636" s="103">
        <f t="shared" si="142"/>
        <v>0</v>
      </c>
      <c r="L636" s="33"/>
    </row>
    <row r="637" spans="1:12" ht="14.45" customHeight="1" x14ac:dyDescent="0.25">
      <c r="A637" s="363" t="s">
        <v>640</v>
      </c>
      <c r="B637" s="363"/>
      <c r="C637" s="363"/>
      <c r="J637" s="248"/>
      <c r="K637" s="248"/>
      <c r="L637" s="33"/>
    </row>
    <row r="638" spans="1:12" ht="14.45" customHeight="1" x14ac:dyDescent="0.25">
      <c r="A638" s="360" t="s">
        <v>2024</v>
      </c>
      <c r="B638" s="360"/>
      <c r="C638" s="360"/>
      <c r="J638" s="248"/>
      <c r="K638" s="248"/>
      <c r="L638" s="33"/>
    </row>
    <row r="639" spans="1:12" ht="14.45" customHeight="1" x14ac:dyDescent="0.25">
      <c r="B639" s="25" t="s">
        <v>2200</v>
      </c>
      <c r="C639" s="25" t="s">
        <v>1883</v>
      </c>
      <c r="D639" s="107">
        <v>0</v>
      </c>
      <c r="E639" s="107">
        <v>0</v>
      </c>
      <c r="F639" s="107">
        <v>1993.86</v>
      </c>
      <c r="G639" s="107">
        <v>488.2</v>
      </c>
      <c r="H639" s="107">
        <v>0</v>
      </c>
      <c r="I639" s="107">
        <v>0</v>
      </c>
      <c r="J639" s="248"/>
      <c r="K639" s="248"/>
    </row>
    <row r="640" spans="1:12" ht="14.45" customHeight="1" x14ac:dyDescent="0.25">
      <c r="B640" s="25" t="s">
        <v>641</v>
      </c>
      <c r="C640" s="25" t="s">
        <v>286</v>
      </c>
      <c r="D640" s="107">
        <v>318259.51</v>
      </c>
      <c r="E640" s="107">
        <v>112930.45</v>
      </c>
      <c r="F640" s="107">
        <v>81320.179999999993</v>
      </c>
      <c r="G640" s="107">
        <v>66498.25</v>
      </c>
      <c r="H640" s="107">
        <v>116580</v>
      </c>
      <c r="I640" s="107">
        <v>82482.47</v>
      </c>
      <c r="J640" s="248">
        <v>127089</v>
      </c>
      <c r="K640" s="248">
        <v>0</v>
      </c>
      <c r="L640" s="33"/>
    </row>
    <row r="641" spans="2:12" ht="14.45" customHeight="1" x14ac:dyDescent="0.25">
      <c r="B641" s="25" t="s">
        <v>642</v>
      </c>
      <c r="C641" s="25" t="s">
        <v>292</v>
      </c>
      <c r="D641" s="107">
        <v>1273.3</v>
      </c>
      <c r="E641" s="107">
        <v>1508.18</v>
      </c>
      <c r="F641" s="107">
        <v>803.54</v>
      </c>
      <c r="G641" s="107">
        <v>0</v>
      </c>
      <c r="H641" s="107">
        <v>0</v>
      </c>
      <c r="I641" s="107">
        <v>800</v>
      </c>
      <c r="J641" s="248">
        <v>1150</v>
      </c>
      <c r="K641" s="248">
        <v>0</v>
      </c>
      <c r="L641" s="33"/>
    </row>
    <row r="642" spans="2:12" ht="14.45" customHeight="1" x14ac:dyDescent="0.25">
      <c r="B642" s="25" t="s">
        <v>643</v>
      </c>
      <c r="C642" s="25" t="s">
        <v>294</v>
      </c>
      <c r="D642" s="107">
        <v>421.32</v>
      </c>
      <c r="E642" s="107">
        <v>1.1499999999999999</v>
      </c>
      <c r="F642" s="107">
        <v>0</v>
      </c>
      <c r="G642" s="107">
        <v>0</v>
      </c>
      <c r="H642" s="107">
        <v>0</v>
      </c>
      <c r="I642" s="107">
        <v>325</v>
      </c>
      <c r="J642" s="248">
        <v>1563</v>
      </c>
      <c r="K642" s="248">
        <v>0</v>
      </c>
      <c r="L642" s="33"/>
    </row>
    <row r="643" spans="2:12" ht="14.45" customHeight="1" x14ac:dyDescent="0.25">
      <c r="B643" s="25" t="s">
        <v>645</v>
      </c>
      <c r="C643" s="25" t="s">
        <v>298</v>
      </c>
      <c r="D643" s="107">
        <v>2470</v>
      </c>
      <c r="E643" s="107">
        <v>1290</v>
      </c>
      <c r="F643" s="107">
        <v>576.66999999999996</v>
      </c>
      <c r="G643" s="107">
        <v>35</v>
      </c>
      <c r="H643" s="107">
        <v>40</v>
      </c>
      <c r="I643" s="107">
        <v>0</v>
      </c>
      <c r="J643" s="248">
        <v>0</v>
      </c>
      <c r="K643" s="248">
        <v>0</v>
      </c>
      <c r="L643" s="33"/>
    </row>
    <row r="644" spans="2:12" ht="14.45" customHeight="1" x14ac:dyDescent="0.25">
      <c r="B644" s="25" t="s">
        <v>646</v>
      </c>
      <c r="C644" s="25" t="s">
        <v>300</v>
      </c>
      <c r="D644" s="107">
        <v>48.69</v>
      </c>
      <c r="E644" s="107">
        <v>19.79</v>
      </c>
      <c r="F644" s="107">
        <v>0</v>
      </c>
      <c r="G644" s="107">
        <v>0</v>
      </c>
      <c r="H644" s="107">
        <v>500</v>
      </c>
      <c r="I644" s="107">
        <v>0</v>
      </c>
      <c r="J644" s="248">
        <v>0</v>
      </c>
      <c r="K644" s="248">
        <v>0</v>
      </c>
      <c r="L644" s="33"/>
    </row>
    <row r="645" spans="2:12" ht="14.45" customHeight="1" x14ac:dyDescent="0.25">
      <c r="B645" s="25" t="s">
        <v>2201</v>
      </c>
      <c r="C645" s="25" t="s">
        <v>1772</v>
      </c>
      <c r="D645" s="107">
        <v>0</v>
      </c>
      <c r="E645" s="107">
        <v>0</v>
      </c>
      <c r="F645" s="107">
        <v>2.79</v>
      </c>
      <c r="G645" s="107">
        <v>0</v>
      </c>
      <c r="H645" s="107">
        <v>0</v>
      </c>
      <c r="I645" s="107">
        <v>0</v>
      </c>
      <c r="J645" s="248"/>
      <c r="K645" s="248">
        <v>0</v>
      </c>
      <c r="L645" s="33"/>
    </row>
    <row r="646" spans="2:12" ht="14.45" customHeight="1" x14ac:dyDescent="0.25">
      <c r="B646" s="25" t="s">
        <v>647</v>
      </c>
      <c r="C646" s="25" t="s">
        <v>302</v>
      </c>
      <c r="D646" s="107">
        <v>526.29</v>
      </c>
      <c r="E646" s="107">
        <v>617.24</v>
      </c>
      <c r="F646" s="107">
        <v>101.18</v>
      </c>
      <c r="G646" s="107">
        <v>87.45</v>
      </c>
      <c r="H646" s="107">
        <v>230</v>
      </c>
      <c r="I646" s="107">
        <v>131.36000000000001</v>
      </c>
      <c r="J646" s="248">
        <v>184</v>
      </c>
      <c r="K646" s="248">
        <v>0</v>
      </c>
      <c r="L646" s="33"/>
    </row>
    <row r="647" spans="2:12" ht="14.45" customHeight="1" x14ac:dyDescent="0.25">
      <c r="B647" s="25" t="s">
        <v>648</v>
      </c>
      <c r="C647" s="25" t="s">
        <v>304</v>
      </c>
      <c r="D647" s="107">
        <v>980.42</v>
      </c>
      <c r="E647" s="107">
        <v>151.13999999999999</v>
      </c>
      <c r="F647" s="107">
        <v>290.19</v>
      </c>
      <c r="G647" s="107">
        <v>138.9</v>
      </c>
      <c r="H647" s="107">
        <v>470</v>
      </c>
      <c r="I647" s="107">
        <v>163.71</v>
      </c>
      <c r="J647" s="248">
        <v>231</v>
      </c>
      <c r="K647" s="248">
        <v>0</v>
      </c>
    </row>
    <row r="648" spans="2:12" ht="14.45" customHeight="1" x14ac:dyDescent="0.25">
      <c r="B648" s="25" t="s">
        <v>649</v>
      </c>
      <c r="C648" s="25" t="s">
        <v>306</v>
      </c>
      <c r="D648" s="107">
        <v>19610.55</v>
      </c>
      <c r="E648" s="107">
        <v>12700.34</v>
      </c>
      <c r="F648" s="107">
        <v>6074.14</v>
      </c>
      <c r="G648" s="107">
        <v>4071.51</v>
      </c>
      <c r="H648" s="107">
        <v>9220</v>
      </c>
      <c r="I648" s="107">
        <v>6802.69</v>
      </c>
      <c r="J648" s="248">
        <v>9950</v>
      </c>
      <c r="K648" s="248">
        <v>0</v>
      </c>
      <c r="L648" s="33"/>
    </row>
    <row r="649" spans="2:12" ht="14.45" customHeight="1" x14ac:dyDescent="0.25">
      <c r="B649" s="25" t="s">
        <v>1962</v>
      </c>
      <c r="C649" s="25" t="s">
        <v>1865</v>
      </c>
      <c r="D649" s="107">
        <v>875</v>
      </c>
      <c r="E649" s="107">
        <v>127.38</v>
      </c>
      <c r="F649" s="107">
        <v>1470.25</v>
      </c>
      <c r="G649" s="107">
        <v>35.71</v>
      </c>
      <c r="H649" s="107">
        <v>1500</v>
      </c>
      <c r="I649" s="107">
        <v>0</v>
      </c>
      <c r="J649" s="248">
        <v>0</v>
      </c>
      <c r="K649" s="248">
        <v>0</v>
      </c>
      <c r="L649" s="33"/>
    </row>
    <row r="650" spans="2:12" ht="14.45" customHeight="1" x14ac:dyDescent="0.25">
      <c r="B650" s="25" t="s">
        <v>650</v>
      </c>
      <c r="C650" s="25" t="s">
        <v>308</v>
      </c>
      <c r="D650" s="107">
        <v>962.85</v>
      </c>
      <c r="E650" s="107">
        <v>504.29</v>
      </c>
      <c r="F650" s="107">
        <v>253.21</v>
      </c>
      <c r="G650" s="107">
        <v>155.36000000000001</v>
      </c>
      <c r="H650" s="107">
        <v>360</v>
      </c>
      <c r="I650" s="107">
        <v>85</v>
      </c>
      <c r="J650" s="248">
        <v>120</v>
      </c>
      <c r="K650" s="248">
        <v>0</v>
      </c>
    </row>
    <row r="651" spans="2:12" ht="14.45" customHeight="1" x14ac:dyDescent="0.25">
      <c r="B651" s="25" t="s">
        <v>652</v>
      </c>
      <c r="C651" s="25" t="s">
        <v>1899</v>
      </c>
      <c r="D651" s="107">
        <v>29057.79</v>
      </c>
      <c r="E651" s="107">
        <v>11147.73</v>
      </c>
      <c r="F651" s="107">
        <v>11576.45</v>
      </c>
      <c r="G651" s="107">
        <v>11020.46</v>
      </c>
      <c r="H651" s="107">
        <v>14530</v>
      </c>
      <c r="I651" s="107">
        <v>14077.37</v>
      </c>
      <c r="J651" s="248">
        <v>21989</v>
      </c>
      <c r="K651" s="248">
        <v>0</v>
      </c>
      <c r="L651" s="33"/>
    </row>
    <row r="652" spans="2:12" ht="14.45" customHeight="1" x14ac:dyDescent="0.25">
      <c r="B652" s="25" t="s">
        <v>653</v>
      </c>
      <c r="C652" s="25" t="s">
        <v>312</v>
      </c>
      <c r="D652" s="107">
        <v>0</v>
      </c>
      <c r="E652" s="107">
        <v>0</v>
      </c>
      <c r="F652" s="107">
        <v>0</v>
      </c>
      <c r="G652" s="107">
        <v>35</v>
      </c>
      <c r="H652" s="107">
        <v>0</v>
      </c>
      <c r="I652" s="107">
        <v>0</v>
      </c>
      <c r="J652" s="248"/>
      <c r="K652" s="248">
        <v>0</v>
      </c>
      <c r="L652" s="33"/>
    </row>
    <row r="653" spans="2:12" ht="14.45" customHeight="1" x14ac:dyDescent="0.25">
      <c r="B653" s="25" t="s">
        <v>654</v>
      </c>
      <c r="C653" s="25" t="s">
        <v>314</v>
      </c>
      <c r="D653" s="107">
        <v>543.96</v>
      </c>
      <c r="E653" s="107">
        <v>151.29</v>
      </c>
      <c r="F653" s="107">
        <v>98.96</v>
      </c>
      <c r="G653" s="107">
        <v>49.52</v>
      </c>
      <c r="H653" s="107">
        <v>90</v>
      </c>
      <c r="I653" s="107">
        <v>89.88</v>
      </c>
      <c r="J653" s="248">
        <v>150</v>
      </c>
      <c r="K653" s="248">
        <v>0</v>
      </c>
      <c r="L653" s="33"/>
    </row>
    <row r="654" spans="2:12" ht="14.45" customHeight="1" x14ac:dyDescent="0.25">
      <c r="B654" s="25" t="s">
        <v>655</v>
      </c>
      <c r="C654" s="25" t="s">
        <v>316</v>
      </c>
      <c r="D654" s="107">
        <v>54</v>
      </c>
      <c r="E654" s="107">
        <v>288</v>
      </c>
      <c r="F654" s="107">
        <v>504</v>
      </c>
      <c r="G654" s="107">
        <v>269.66000000000003</v>
      </c>
      <c r="H654" s="107">
        <v>220</v>
      </c>
      <c r="I654" s="107">
        <v>21.28</v>
      </c>
      <c r="J654" s="248">
        <v>220</v>
      </c>
      <c r="K654" s="248">
        <v>0</v>
      </c>
      <c r="L654" s="33"/>
    </row>
    <row r="655" spans="2:12" ht="14.45" customHeight="1" x14ac:dyDescent="0.25">
      <c r="B655" s="25" t="s">
        <v>656</v>
      </c>
      <c r="C655" s="25" t="s">
        <v>2026</v>
      </c>
      <c r="D655" s="107">
        <v>4520.78</v>
      </c>
      <c r="E655" s="107">
        <v>1719.32</v>
      </c>
      <c r="F655" s="107">
        <v>1236.6400000000001</v>
      </c>
      <c r="G655" s="107">
        <v>971.64</v>
      </c>
      <c r="H655" s="107">
        <v>1250</v>
      </c>
      <c r="I655" s="107">
        <v>1202.55</v>
      </c>
      <c r="J655" s="248">
        <v>1873</v>
      </c>
      <c r="K655" s="248">
        <v>0</v>
      </c>
      <c r="L655" s="33"/>
    </row>
    <row r="656" spans="2:12" ht="14.45" customHeight="1" x14ac:dyDescent="0.25">
      <c r="B656" s="25" t="s">
        <v>657</v>
      </c>
      <c r="C656" s="25" t="s">
        <v>321</v>
      </c>
      <c r="D656" s="107">
        <v>520.26</v>
      </c>
      <c r="E656" s="107">
        <v>247.63</v>
      </c>
      <c r="F656" s="107">
        <v>148.4</v>
      </c>
      <c r="G656" s="107">
        <v>129.85</v>
      </c>
      <c r="H656" s="107">
        <v>160</v>
      </c>
      <c r="I656" s="107">
        <v>185.6</v>
      </c>
      <c r="J656" s="248">
        <v>261</v>
      </c>
      <c r="K656" s="248">
        <v>0</v>
      </c>
      <c r="L656" s="33"/>
    </row>
    <row r="657" spans="1:12" ht="14.45" customHeight="1" x14ac:dyDescent="0.25">
      <c r="B657" s="25" t="s">
        <v>658</v>
      </c>
      <c r="C657" s="25" t="s">
        <v>323</v>
      </c>
      <c r="D657" s="107">
        <v>0</v>
      </c>
      <c r="E657" s="107">
        <v>0</v>
      </c>
      <c r="F657" s="107">
        <v>0</v>
      </c>
      <c r="G657" s="107">
        <v>47.9</v>
      </c>
      <c r="H657" s="107">
        <v>0</v>
      </c>
      <c r="I657" s="107">
        <v>0</v>
      </c>
      <c r="J657" s="248"/>
      <c r="K657" s="248">
        <v>0</v>
      </c>
      <c r="L657" s="33"/>
    </row>
    <row r="658" spans="1:12" ht="14.45" customHeight="1" x14ac:dyDescent="0.25">
      <c r="B658" s="25" t="s">
        <v>659</v>
      </c>
      <c r="C658" s="25" t="s">
        <v>325</v>
      </c>
      <c r="D658" s="107">
        <v>2500</v>
      </c>
      <c r="E658" s="107">
        <v>1000</v>
      </c>
      <c r="F658" s="107">
        <v>1000</v>
      </c>
      <c r="G658" s="107">
        <v>0</v>
      </c>
      <c r="H658" s="107">
        <v>0</v>
      </c>
      <c r="I658" s="107">
        <v>0</v>
      </c>
      <c r="J658" s="248"/>
      <c r="K658" s="248">
        <v>0</v>
      </c>
    </row>
    <row r="659" spans="1:12" ht="14.45" customHeight="1" x14ac:dyDescent="0.25">
      <c r="A659" s="361" t="s">
        <v>2027</v>
      </c>
      <c r="B659" s="361"/>
      <c r="C659" s="361"/>
      <c r="D659" s="108">
        <f t="shared" ref="D659:I659" si="143">SUM(D639:D658)</f>
        <v>382624.72</v>
      </c>
      <c r="E659" s="108">
        <f t="shared" si="143"/>
        <v>144403.93</v>
      </c>
      <c r="F659" s="108">
        <f t="shared" si="143"/>
        <v>107450.45999999998</v>
      </c>
      <c r="G659" s="108">
        <f t="shared" si="143"/>
        <v>84034.41</v>
      </c>
      <c r="H659" s="108">
        <f t="shared" si="143"/>
        <v>145150</v>
      </c>
      <c r="I659" s="108">
        <f t="shared" si="143"/>
        <v>106366.91000000002</v>
      </c>
      <c r="J659" s="102">
        <f t="shared" ref="J659:K659" si="144">SUM(J639:J658)</f>
        <v>164780</v>
      </c>
      <c r="K659" s="102">
        <f t="shared" si="144"/>
        <v>0</v>
      </c>
    </row>
    <row r="660" spans="1:12" ht="14.45" customHeight="1" x14ac:dyDescent="0.25">
      <c r="A660" s="360" t="s">
        <v>2020</v>
      </c>
      <c r="B660" s="360"/>
      <c r="C660" s="360"/>
      <c r="J660" s="248"/>
      <c r="K660" s="248"/>
      <c r="L660" s="33"/>
    </row>
    <row r="661" spans="1:12" ht="14.45" customHeight="1" x14ac:dyDescent="0.25">
      <c r="B661" s="25" t="s">
        <v>660</v>
      </c>
      <c r="C661" s="25" t="s">
        <v>262</v>
      </c>
      <c r="D661" s="107">
        <v>2748.91</v>
      </c>
      <c r="E661" s="107">
        <v>2610.73</v>
      </c>
      <c r="F661" s="107">
        <v>1134.28</v>
      </c>
      <c r="G661" s="107">
        <v>728.97</v>
      </c>
      <c r="H661" s="107">
        <v>2500</v>
      </c>
      <c r="I661" s="107">
        <v>752.83</v>
      </c>
      <c r="J661" s="248">
        <v>2000</v>
      </c>
      <c r="K661" s="248">
        <v>0</v>
      </c>
      <c r="L661" s="33"/>
    </row>
    <row r="662" spans="1:12" ht="14.45" customHeight="1" x14ac:dyDescent="0.25">
      <c r="B662" s="25" t="s">
        <v>2202</v>
      </c>
      <c r="C662" s="25" t="s">
        <v>330</v>
      </c>
      <c r="D662" s="107">
        <v>0</v>
      </c>
      <c r="E662" s="107">
        <v>0</v>
      </c>
      <c r="F662" s="107">
        <v>209.94</v>
      </c>
      <c r="G662" s="107">
        <v>0</v>
      </c>
      <c r="H662" s="107">
        <v>0</v>
      </c>
      <c r="I662" s="107">
        <v>0</v>
      </c>
      <c r="J662" s="248"/>
      <c r="K662" s="248">
        <v>0</v>
      </c>
      <c r="L662" s="33"/>
    </row>
    <row r="663" spans="1:12" ht="14.45" customHeight="1" x14ac:dyDescent="0.25">
      <c r="B663" s="25" t="s">
        <v>661</v>
      </c>
      <c r="C663" s="25" t="s">
        <v>371</v>
      </c>
      <c r="D663" s="107">
        <v>2042.58</v>
      </c>
      <c r="E663" s="107">
        <v>588.63</v>
      </c>
      <c r="F663" s="107">
        <v>693.53</v>
      </c>
      <c r="G663" s="107">
        <v>704.26</v>
      </c>
      <c r="H663" s="107">
        <v>2220</v>
      </c>
      <c r="I663" s="107">
        <v>2526.64</v>
      </c>
      <c r="J663" s="248">
        <v>3500</v>
      </c>
      <c r="K663" s="248">
        <v>0</v>
      </c>
      <c r="L663" s="33"/>
    </row>
    <row r="664" spans="1:12" ht="14.45" customHeight="1" x14ac:dyDescent="0.25">
      <c r="B664" s="25" t="s">
        <v>662</v>
      </c>
      <c r="C664" s="25" t="s">
        <v>591</v>
      </c>
      <c r="D664" s="107">
        <v>673.89</v>
      </c>
      <c r="E664" s="107">
        <v>0</v>
      </c>
      <c r="F664" s="107">
        <v>0</v>
      </c>
      <c r="G664" s="107">
        <v>0</v>
      </c>
      <c r="H664" s="107">
        <v>0</v>
      </c>
      <c r="I664" s="107">
        <v>0</v>
      </c>
      <c r="J664" s="248"/>
      <c r="K664" s="248">
        <v>0</v>
      </c>
      <c r="L664" s="33"/>
    </row>
    <row r="665" spans="1:12" ht="14.45" customHeight="1" x14ac:dyDescent="0.25">
      <c r="A665" s="361" t="s">
        <v>2021</v>
      </c>
      <c r="B665" s="361"/>
      <c r="C665" s="361"/>
      <c r="D665" s="108">
        <f t="shared" ref="D665:I665" si="145">SUM(D661:D664)</f>
        <v>5465.38</v>
      </c>
      <c r="E665" s="108">
        <f t="shared" si="145"/>
        <v>3199.36</v>
      </c>
      <c r="F665" s="108">
        <f t="shared" si="145"/>
        <v>2037.75</v>
      </c>
      <c r="G665" s="108">
        <f t="shared" si="145"/>
        <v>1433.23</v>
      </c>
      <c r="H665" s="108">
        <f t="shared" si="145"/>
        <v>4720</v>
      </c>
      <c r="I665" s="108">
        <f t="shared" si="145"/>
        <v>3279.47</v>
      </c>
      <c r="J665" s="102">
        <f t="shared" ref="J665:K665" si="146">SUM(J661:J664)</f>
        <v>5500</v>
      </c>
      <c r="K665" s="102">
        <f t="shared" si="146"/>
        <v>0</v>
      </c>
      <c r="L665" s="33"/>
    </row>
    <row r="666" spans="1:12" ht="14.45" customHeight="1" x14ac:dyDescent="0.25">
      <c r="A666" s="360" t="s">
        <v>2022</v>
      </c>
      <c r="B666" s="360"/>
      <c r="C666" s="360"/>
      <c r="J666" s="248"/>
      <c r="K666" s="248"/>
      <c r="L666" s="33"/>
    </row>
    <row r="667" spans="1:12" ht="20.100000000000001" customHeight="1" x14ac:dyDescent="0.25">
      <c r="B667" s="25" t="s">
        <v>1777</v>
      </c>
      <c r="C667" s="25" t="s">
        <v>268</v>
      </c>
      <c r="D667" s="107">
        <v>0</v>
      </c>
      <c r="E667" s="107">
        <v>-7.0000000000000007E-2</v>
      </c>
      <c r="F667" s="107">
        <v>0</v>
      </c>
      <c r="G667" s="107">
        <v>0</v>
      </c>
      <c r="H667" s="107">
        <v>0</v>
      </c>
      <c r="I667" s="107">
        <v>0</v>
      </c>
      <c r="J667" s="248"/>
      <c r="K667" s="248">
        <v>0</v>
      </c>
      <c r="L667" s="33"/>
    </row>
    <row r="668" spans="1:12" ht="20.100000000000001" customHeight="1" x14ac:dyDescent="0.25">
      <c r="B668" s="25" t="s">
        <v>663</v>
      </c>
      <c r="C668" s="25" t="s">
        <v>596</v>
      </c>
      <c r="D668" s="107">
        <v>5737</v>
      </c>
      <c r="E668" s="107">
        <v>31050</v>
      </c>
      <c r="F668" s="107">
        <v>40848.629999999997</v>
      </c>
      <c r="G668" s="107">
        <v>8794.23</v>
      </c>
      <c r="H668" s="107">
        <v>8000</v>
      </c>
      <c r="I668" s="107">
        <v>13435.7</v>
      </c>
      <c r="J668" s="248">
        <v>17000</v>
      </c>
      <c r="K668" s="248">
        <v>0</v>
      </c>
      <c r="L668" s="33"/>
    </row>
    <row r="669" spans="1:12" ht="20.100000000000001" customHeight="1" x14ac:dyDescent="0.25">
      <c r="B669" s="25" t="s">
        <v>1778</v>
      </c>
      <c r="C669" s="25" t="s">
        <v>382</v>
      </c>
      <c r="D669" s="107">
        <v>0</v>
      </c>
      <c r="E669" s="107">
        <v>955</v>
      </c>
      <c r="F669" s="107">
        <v>0</v>
      </c>
      <c r="G669" s="107">
        <v>0</v>
      </c>
      <c r="H669" s="107">
        <v>0</v>
      </c>
      <c r="I669" s="107">
        <v>0</v>
      </c>
      <c r="J669" s="248"/>
      <c r="K669" s="248">
        <v>0</v>
      </c>
      <c r="L669" s="33"/>
    </row>
    <row r="670" spans="1:12" ht="20.100000000000001" customHeight="1" x14ac:dyDescent="0.25">
      <c r="B670" s="25" t="s">
        <v>664</v>
      </c>
      <c r="C670" s="25" t="s">
        <v>272</v>
      </c>
      <c r="D670" s="107">
        <v>965.03</v>
      </c>
      <c r="E670" s="107">
        <v>1056.8599999999999</v>
      </c>
      <c r="F670" s="107">
        <v>0</v>
      </c>
      <c r="G670" s="107">
        <v>376.44</v>
      </c>
      <c r="H670" s="107">
        <v>3400</v>
      </c>
      <c r="I670" s="107">
        <v>2253.2800000000002</v>
      </c>
      <c r="J670" s="248">
        <v>3400</v>
      </c>
      <c r="K670" s="248">
        <v>0</v>
      </c>
      <c r="L670" s="33"/>
    </row>
    <row r="671" spans="1:12" ht="20.100000000000001" customHeight="1" x14ac:dyDescent="0.25">
      <c r="B671" s="25" t="s">
        <v>665</v>
      </c>
      <c r="C671" s="25" t="s">
        <v>274</v>
      </c>
      <c r="D671" s="107">
        <v>688</v>
      </c>
      <c r="E671" s="107">
        <v>301</v>
      </c>
      <c r="F671" s="107">
        <v>397</v>
      </c>
      <c r="G671" s="107">
        <v>532</v>
      </c>
      <c r="H671" s="107">
        <v>1700</v>
      </c>
      <c r="I671" s="107">
        <v>0</v>
      </c>
      <c r="J671" s="248">
        <v>1700</v>
      </c>
      <c r="K671" s="248">
        <v>0</v>
      </c>
      <c r="L671" s="33"/>
    </row>
    <row r="672" spans="1:12" ht="14.45" customHeight="1" x14ac:dyDescent="0.25">
      <c r="B672" s="25" t="s">
        <v>666</v>
      </c>
      <c r="C672" s="25" t="s">
        <v>276</v>
      </c>
      <c r="D672" s="107">
        <v>2830</v>
      </c>
      <c r="E672" s="107">
        <v>0</v>
      </c>
      <c r="F672" s="107">
        <v>0</v>
      </c>
      <c r="G672" s="107">
        <v>0</v>
      </c>
      <c r="H672" s="107">
        <v>3580</v>
      </c>
      <c r="I672" s="107">
        <v>785</v>
      </c>
      <c r="J672" s="248">
        <v>2580</v>
      </c>
      <c r="K672" s="248">
        <v>0</v>
      </c>
      <c r="L672" s="33"/>
    </row>
    <row r="673" spans="1:12" ht="14.45" customHeight="1" x14ac:dyDescent="0.25">
      <c r="B673" s="25" t="s">
        <v>668</v>
      </c>
      <c r="C673" s="25" t="s">
        <v>393</v>
      </c>
      <c r="D673" s="107">
        <v>500</v>
      </c>
      <c r="E673" s="107">
        <v>0</v>
      </c>
      <c r="F673" s="107">
        <v>0</v>
      </c>
      <c r="G673" s="107">
        <v>0</v>
      </c>
      <c r="H673" s="107">
        <v>500</v>
      </c>
      <c r="I673" s="107">
        <v>0</v>
      </c>
      <c r="J673" s="248">
        <v>0</v>
      </c>
      <c r="K673" s="248">
        <v>0</v>
      </c>
      <c r="L673" s="33"/>
    </row>
    <row r="674" spans="1:12" ht="14.45" customHeight="1" x14ac:dyDescent="0.25">
      <c r="A674" s="361" t="s">
        <v>2023</v>
      </c>
      <c r="B674" s="361"/>
      <c r="C674" s="361"/>
      <c r="D674" s="108">
        <f t="shared" ref="D674:I674" si="147">SUM(D667:D673)</f>
        <v>10720.029999999999</v>
      </c>
      <c r="E674" s="108">
        <f t="shared" si="147"/>
        <v>33362.79</v>
      </c>
      <c r="F674" s="108">
        <f t="shared" si="147"/>
        <v>41245.629999999997</v>
      </c>
      <c r="G674" s="108">
        <f t="shared" si="147"/>
        <v>9702.67</v>
      </c>
      <c r="H674" s="108">
        <f t="shared" si="147"/>
        <v>17180</v>
      </c>
      <c r="I674" s="108">
        <f t="shared" si="147"/>
        <v>16473.980000000003</v>
      </c>
      <c r="J674" s="102">
        <f t="shared" ref="J674:K674" si="148">SUM(J667:J673)</f>
        <v>24680</v>
      </c>
      <c r="K674" s="102">
        <f t="shared" si="148"/>
        <v>0</v>
      </c>
      <c r="L674" s="33"/>
    </row>
    <row r="675" spans="1:12" ht="14.45" customHeight="1" x14ac:dyDescent="0.25">
      <c r="A675" s="362" t="s">
        <v>670</v>
      </c>
      <c r="B675" s="362"/>
      <c r="C675" s="362"/>
      <c r="D675" s="109">
        <f t="shared" ref="D675:I675" si="149">D659+D665+D674</f>
        <v>398810.13</v>
      </c>
      <c r="E675" s="109">
        <f t="shared" si="149"/>
        <v>180966.08</v>
      </c>
      <c r="F675" s="109">
        <f t="shared" si="149"/>
        <v>150733.83999999997</v>
      </c>
      <c r="G675" s="109">
        <f t="shared" si="149"/>
        <v>95170.31</v>
      </c>
      <c r="H675" s="109">
        <f t="shared" si="149"/>
        <v>167050</v>
      </c>
      <c r="I675" s="109">
        <f t="shared" si="149"/>
        <v>126120.36000000002</v>
      </c>
      <c r="J675" s="103">
        <f t="shared" ref="J675:K675" si="150">J659+J665+J674</f>
        <v>194960</v>
      </c>
      <c r="K675" s="103">
        <f t="shared" si="150"/>
        <v>0</v>
      </c>
      <c r="L675" s="33"/>
    </row>
    <row r="676" spans="1:12" ht="14.45" customHeight="1" x14ac:dyDescent="0.25">
      <c r="A676" s="362" t="s">
        <v>671</v>
      </c>
      <c r="B676" s="362"/>
      <c r="C676" s="362"/>
      <c r="D676" s="109">
        <f t="shared" ref="D676:I676" si="151">D545+D594+D636+D675</f>
        <v>1085481.1299999999</v>
      </c>
      <c r="E676" s="109">
        <f t="shared" si="151"/>
        <v>1433838.6400000001</v>
      </c>
      <c r="F676" s="109">
        <f t="shared" si="151"/>
        <v>1674621.04</v>
      </c>
      <c r="G676" s="109">
        <f t="shared" si="151"/>
        <v>9964773.9999999981</v>
      </c>
      <c r="H676" s="109">
        <f t="shared" si="151"/>
        <v>1899345</v>
      </c>
      <c r="I676" s="109">
        <f t="shared" si="151"/>
        <v>1307923.3700000001</v>
      </c>
      <c r="J676" s="103">
        <f t="shared" ref="J676:K676" si="152">J545+J594+J636+J675</f>
        <v>1798179</v>
      </c>
      <c r="K676" s="103">
        <f t="shared" si="152"/>
        <v>1723680</v>
      </c>
      <c r="L676" s="33"/>
    </row>
    <row r="677" spans="1:12" ht="14.45" customHeight="1" x14ac:dyDescent="0.25">
      <c r="A677" s="359" t="s">
        <v>672</v>
      </c>
      <c r="B677" s="359"/>
      <c r="C677" s="359"/>
      <c r="J677" s="248"/>
      <c r="K677" s="248"/>
      <c r="L677" s="33"/>
    </row>
    <row r="678" spans="1:12" ht="14.45" customHeight="1" x14ac:dyDescent="0.25">
      <c r="A678" s="363" t="s">
        <v>490</v>
      </c>
      <c r="B678" s="363"/>
      <c r="C678" s="363"/>
      <c r="J678" s="248"/>
      <c r="K678" s="248"/>
      <c r="L678" s="33"/>
    </row>
    <row r="679" spans="1:12" ht="14.45" customHeight="1" x14ac:dyDescent="0.25">
      <c r="A679" s="360" t="s">
        <v>2024</v>
      </c>
      <c r="B679" s="360"/>
      <c r="C679" s="360"/>
      <c r="J679" s="248"/>
      <c r="K679" s="248"/>
      <c r="L679" s="33"/>
    </row>
    <row r="680" spans="1:12" ht="14.45" customHeight="1" x14ac:dyDescent="0.25">
      <c r="B680" s="25" t="s">
        <v>2203</v>
      </c>
      <c r="C680" s="25" t="s">
        <v>1883</v>
      </c>
      <c r="D680" s="107">
        <v>0</v>
      </c>
      <c r="E680" s="107">
        <v>375.34</v>
      </c>
      <c r="F680" s="107">
        <v>0</v>
      </c>
      <c r="G680" s="107">
        <v>1939.8</v>
      </c>
      <c r="H680" s="107">
        <v>0</v>
      </c>
      <c r="I680" s="107">
        <v>2146.29</v>
      </c>
      <c r="J680" s="248"/>
      <c r="K680" s="248"/>
    </row>
    <row r="681" spans="1:12" ht="14.45" customHeight="1" x14ac:dyDescent="0.25">
      <c r="B681" s="25" t="s">
        <v>673</v>
      </c>
      <c r="C681" s="25" t="s">
        <v>286</v>
      </c>
      <c r="D681" s="107">
        <v>191495.11</v>
      </c>
      <c r="E681" s="107">
        <v>227101.84</v>
      </c>
      <c r="F681" s="107">
        <v>212635.75</v>
      </c>
      <c r="G681" s="107">
        <v>264614.55</v>
      </c>
      <c r="H681" s="107">
        <v>281140</v>
      </c>
      <c r="I681" s="107">
        <v>164789.68</v>
      </c>
      <c r="J681" s="248">
        <v>228562</v>
      </c>
      <c r="K681" s="248">
        <v>280149</v>
      </c>
      <c r="L681" s="33"/>
    </row>
    <row r="682" spans="1:12" ht="14.45" customHeight="1" x14ac:dyDescent="0.25">
      <c r="B682" s="25" t="s">
        <v>674</v>
      </c>
      <c r="C682" s="25" t="s">
        <v>292</v>
      </c>
      <c r="D682" s="107">
        <v>2894.59</v>
      </c>
      <c r="E682" s="107">
        <v>2413.2399999999998</v>
      </c>
      <c r="F682" s="107">
        <v>2424.84</v>
      </c>
      <c r="G682" s="107">
        <v>3342.74</v>
      </c>
      <c r="H682" s="107">
        <v>3300</v>
      </c>
      <c r="I682" s="107">
        <v>1687.5</v>
      </c>
      <c r="J682" s="248">
        <v>1988</v>
      </c>
      <c r="K682" s="248">
        <v>3600</v>
      </c>
      <c r="L682" s="33"/>
    </row>
    <row r="683" spans="1:12" ht="14.45" customHeight="1" x14ac:dyDescent="0.25">
      <c r="B683" s="25" t="s">
        <v>2204</v>
      </c>
      <c r="C683" s="25" t="s">
        <v>294</v>
      </c>
      <c r="D683" s="107">
        <v>0</v>
      </c>
      <c r="E683" s="107">
        <v>0</v>
      </c>
      <c r="F683" s="107">
        <v>0</v>
      </c>
      <c r="G683" s="107">
        <v>350</v>
      </c>
      <c r="H683" s="107">
        <v>600</v>
      </c>
      <c r="I683" s="107">
        <v>225</v>
      </c>
      <c r="J683" s="248">
        <v>225</v>
      </c>
      <c r="K683" s="248">
        <v>0</v>
      </c>
      <c r="L683" s="33"/>
    </row>
    <row r="684" spans="1:12" ht="14.45" customHeight="1" x14ac:dyDescent="0.25">
      <c r="B684" s="25" t="s">
        <v>2205</v>
      </c>
      <c r="C684" s="25" t="s">
        <v>713</v>
      </c>
      <c r="D684" s="107">
        <v>0</v>
      </c>
      <c r="E684" s="107">
        <v>0</v>
      </c>
      <c r="F684" s="107">
        <v>0</v>
      </c>
      <c r="G684" s="107">
        <v>0</v>
      </c>
      <c r="H684" s="107">
        <v>7800</v>
      </c>
      <c r="I684" s="107">
        <v>0</v>
      </c>
      <c r="J684" s="248">
        <v>0</v>
      </c>
      <c r="K684" s="248">
        <v>7800</v>
      </c>
      <c r="L684" s="33"/>
    </row>
    <row r="685" spans="1:12" ht="14.45" customHeight="1" x14ac:dyDescent="0.25">
      <c r="B685" s="25" t="s">
        <v>675</v>
      </c>
      <c r="C685" s="25" t="s">
        <v>298</v>
      </c>
      <c r="D685" s="107">
        <v>2720</v>
      </c>
      <c r="E685" s="107">
        <v>2960</v>
      </c>
      <c r="F685" s="107">
        <v>2245</v>
      </c>
      <c r="G685" s="107">
        <v>2030</v>
      </c>
      <c r="H685" s="107">
        <v>2430</v>
      </c>
      <c r="I685" s="107">
        <v>747.5</v>
      </c>
      <c r="J685" s="248">
        <v>748</v>
      </c>
      <c r="K685" s="248">
        <v>175</v>
      </c>
      <c r="L685" s="33"/>
    </row>
    <row r="686" spans="1:12" ht="14.45" customHeight="1" x14ac:dyDescent="0.25">
      <c r="B686" s="25" t="s">
        <v>676</v>
      </c>
      <c r="C686" s="25" t="s">
        <v>300</v>
      </c>
      <c r="D686" s="107">
        <v>2791.97</v>
      </c>
      <c r="E686" s="107">
        <v>3433.73</v>
      </c>
      <c r="F686" s="107">
        <v>2360.54</v>
      </c>
      <c r="G686" s="107">
        <v>2680.34</v>
      </c>
      <c r="H686" s="107">
        <v>3500</v>
      </c>
      <c r="I686" s="107">
        <v>1697.85</v>
      </c>
      <c r="J686" s="248">
        <v>3162</v>
      </c>
      <c r="K686" s="248">
        <v>3500</v>
      </c>
    </row>
    <row r="687" spans="1:12" ht="14.45" customHeight="1" x14ac:dyDescent="0.25">
      <c r="B687" s="25" t="s">
        <v>677</v>
      </c>
      <c r="C687" s="25" t="s">
        <v>302</v>
      </c>
      <c r="D687" s="107">
        <v>253</v>
      </c>
      <c r="E687" s="107">
        <v>334.4</v>
      </c>
      <c r="F687" s="107">
        <v>339.32</v>
      </c>
      <c r="G687" s="107">
        <v>429.54</v>
      </c>
      <c r="H687" s="107">
        <v>650</v>
      </c>
      <c r="I687" s="107">
        <v>269.87</v>
      </c>
      <c r="J687" s="248">
        <v>316</v>
      </c>
      <c r="K687" s="248">
        <v>658</v>
      </c>
      <c r="L687" s="33"/>
    </row>
    <row r="688" spans="1:12" ht="14.45" customHeight="1" x14ac:dyDescent="0.25">
      <c r="B688" s="25" t="s">
        <v>678</v>
      </c>
      <c r="C688" s="25" t="s">
        <v>304</v>
      </c>
      <c r="D688" s="107">
        <v>1364.44</v>
      </c>
      <c r="E688" s="107">
        <v>1707.8</v>
      </c>
      <c r="F688" s="107">
        <v>1737.25</v>
      </c>
      <c r="G688" s="107">
        <v>1791.54</v>
      </c>
      <c r="H688" s="107">
        <v>1880</v>
      </c>
      <c r="I688" s="107">
        <v>1265.6500000000001</v>
      </c>
      <c r="J688" s="248">
        <v>1483</v>
      </c>
      <c r="K688" s="248">
        <v>2128</v>
      </c>
      <c r="L688" s="33"/>
    </row>
    <row r="689" spans="1:12" ht="14.45" customHeight="1" x14ac:dyDescent="0.25">
      <c r="B689" s="25" t="s">
        <v>679</v>
      </c>
      <c r="C689" s="25" t="s">
        <v>306</v>
      </c>
      <c r="D689" s="107">
        <v>46000.29</v>
      </c>
      <c r="E689" s="107">
        <v>50846.46</v>
      </c>
      <c r="F689" s="107">
        <v>35290.870000000003</v>
      </c>
      <c r="G689" s="107">
        <v>35949.61</v>
      </c>
      <c r="H689" s="107">
        <v>38610</v>
      </c>
      <c r="I689" s="107">
        <v>22977.05</v>
      </c>
      <c r="J689" s="248">
        <v>29271</v>
      </c>
      <c r="K689" s="248">
        <v>36415</v>
      </c>
      <c r="L689" s="33"/>
    </row>
    <row r="690" spans="1:12" ht="14.45" customHeight="1" x14ac:dyDescent="0.25">
      <c r="B690" s="25" t="s">
        <v>1963</v>
      </c>
      <c r="C690" s="25" t="s">
        <v>1865</v>
      </c>
      <c r="D690" s="107">
        <v>1666.68</v>
      </c>
      <c r="E690" s="107">
        <v>864.29</v>
      </c>
      <c r="F690" s="107">
        <v>6916.66</v>
      </c>
      <c r="G690" s="107">
        <v>285.72000000000003</v>
      </c>
      <c r="H690" s="107">
        <v>4000</v>
      </c>
      <c r="I690" s="107">
        <v>1500</v>
      </c>
      <c r="J690" s="248">
        <v>1500</v>
      </c>
      <c r="K690" s="248">
        <v>2000</v>
      </c>
      <c r="L690" s="33"/>
    </row>
    <row r="691" spans="1:12" ht="14.45" customHeight="1" x14ac:dyDescent="0.25">
      <c r="B691" s="25" t="s">
        <v>680</v>
      </c>
      <c r="C691" s="25" t="s">
        <v>308</v>
      </c>
      <c r="D691" s="107">
        <v>1402.07</v>
      </c>
      <c r="E691" s="107">
        <v>1629.57</v>
      </c>
      <c r="F691" s="107">
        <v>1526.01</v>
      </c>
      <c r="G691" s="107">
        <v>1237.96</v>
      </c>
      <c r="H691" s="107">
        <v>1500</v>
      </c>
      <c r="I691" s="107">
        <v>380</v>
      </c>
      <c r="J691" s="248">
        <v>380</v>
      </c>
      <c r="K691" s="248">
        <v>0</v>
      </c>
      <c r="L691" s="33"/>
    </row>
    <row r="692" spans="1:12" ht="14.45" customHeight="1" x14ac:dyDescent="0.25">
      <c r="B692" s="25" t="s">
        <v>682</v>
      </c>
      <c r="C692" s="25" t="s">
        <v>1899</v>
      </c>
      <c r="D692" s="107">
        <v>17998.61</v>
      </c>
      <c r="E692" s="107">
        <v>21660.86</v>
      </c>
      <c r="F692" s="107">
        <v>31630.59</v>
      </c>
      <c r="G692" s="107">
        <v>45494.77</v>
      </c>
      <c r="H692" s="107">
        <v>49970</v>
      </c>
      <c r="I692" s="107">
        <v>28815.21</v>
      </c>
      <c r="J692" s="248">
        <v>39929</v>
      </c>
      <c r="K692" s="248">
        <v>50520</v>
      </c>
      <c r="L692" s="33"/>
    </row>
    <row r="693" spans="1:12" ht="14.45" customHeight="1" x14ac:dyDescent="0.25">
      <c r="B693" s="25" t="s">
        <v>683</v>
      </c>
      <c r="C693" s="25" t="s">
        <v>312</v>
      </c>
      <c r="D693" s="107">
        <v>155</v>
      </c>
      <c r="E693" s="107">
        <v>110</v>
      </c>
      <c r="F693" s="107">
        <v>643.33000000000004</v>
      </c>
      <c r="G693" s="107">
        <v>330</v>
      </c>
      <c r="H693" s="107">
        <v>0</v>
      </c>
      <c r="I693" s="107">
        <v>511.75</v>
      </c>
      <c r="J693" s="248">
        <v>512</v>
      </c>
      <c r="K693" s="248">
        <v>0</v>
      </c>
      <c r="L693" s="33"/>
    </row>
    <row r="694" spans="1:12" ht="14.45" customHeight="1" x14ac:dyDescent="0.25">
      <c r="B694" s="25" t="s">
        <v>684</v>
      </c>
      <c r="C694" s="25" t="s">
        <v>314</v>
      </c>
      <c r="D694" s="107">
        <v>4679.41</v>
      </c>
      <c r="E694" s="107">
        <v>4085.33</v>
      </c>
      <c r="F694" s="107">
        <v>3765.25</v>
      </c>
      <c r="G694" s="107">
        <v>4053.51</v>
      </c>
      <c r="H694" s="107">
        <v>5750</v>
      </c>
      <c r="I694" s="107">
        <v>3679.28</v>
      </c>
      <c r="J694" s="248">
        <v>4885</v>
      </c>
      <c r="K694" s="248">
        <v>6109</v>
      </c>
      <c r="L694" s="33"/>
    </row>
    <row r="695" spans="1:12" ht="14.45" customHeight="1" x14ac:dyDescent="0.25">
      <c r="B695" s="25" t="s">
        <v>685</v>
      </c>
      <c r="C695" s="25" t="s">
        <v>316</v>
      </c>
      <c r="D695" s="107">
        <v>42.99</v>
      </c>
      <c r="E695" s="107">
        <v>726.43</v>
      </c>
      <c r="F695" s="107">
        <v>1284.99</v>
      </c>
      <c r="G695" s="107">
        <v>539.47</v>
      </c>
      <c r="H695" s="107">
        <v>850</v>
      </c>
      <c r="I695" s="107">
        <v>45</v>
      </c>
      <c r="J695" s="248">
        <v>45</v>
      </c>
      <c r="K695" s="248">
        <v>720</v>
      </c>
      <c r="L695" s="33"/>
    </row>
    <row r="696" spans="1:12" ht="14.45" customHeight="1" x14ac:dyDescent="0.25">
      <c r="B696" s="25" t="s">
        <v>686</v>
      </c>
      <c r="C696" s="25" t="s">
        <v>2026</v>
      </c>
      <c r="D696" s="107">
        <v>2709.63</v>
      </c>
      <c r="E696" s="107">
        <v>3264.1</v>
      </c>
      <c r="F696" s="107">
        <v>3033.52</v>
      </c>
      <c r="G696" s="107">
        <v>3902.26</v>
      </c>
      <c r="H696" s="107">
        <v>4250</v>
      </c>
      <c r="I696" s="107">
        <v>2421.15</v>
      </c>
      <c r="J696" s="248">
        <v>2897</v>
      </c>
      <c r="K696" s="248">
        <v>4281</v>
      </c>
      <c r="L696" s="33"/>
    </row>
    <row r="697" spans="1:12" ht="14.45" customHeight="1" x14ac:dyDescent="0.25">
      <c r="B697" s="25" t="s">
        <v>687</v>
      </c>
      <c r="C697" s="25" t="s">
        <v>321</v>
      </c>
      <c r="D697" s="107">
        <v>334.29</v>
      </c>
      <c r="E697" s="107">
        <v>350.04</v>
      </c>
      <c r="F697" s="107">
        <v>400.23</v>
      </c>
      <c r="G697" s="107">
        <v>510.43</v>
      </c>
      <c r="H697" s="107">
        <v>530</v>
      </c>
      <c r="I697" s="107">
        <v>326.68</v>
      </c>
      <c r="J697" s="248">
        <v>383</v>
      </c>
      <c r="K697" s="248">
        <v>512</v>
      </c>
    </row>
    <row r="698" spans="1:12" ht="14.45" customHeight="1" x14ac:dyDescent="0.25">
      <c r="B698" s="25" t="s">
        <v>1964</v>
      </c>
      <c r="C698" s="25" t="s">
        <v>323</v>
      </c>
      <c r="D698" s="107">
        <v>18.95</v>
      </c>
      <c r="E698" s="107">
        <v>18.95</v>
      </c>
      <c r="F698" s="107">
        <v>96.85</v>
      </c>
      <c r="G698" s="107">
        <v>18.95</v>
      </c>
      <c r="H698" s="107">
        <v>0</v>
      </c>
      <c r="I698" s="107">
        <v>18.95</v>
      </c>
      <c r="J698" s="248">
        <v>19</v>
      </c>
      <c r="K698" s="248">
        <v>0</v>
      </c>
    </row>
    <row r="699" spans="1:12" ht="14.45" customHeight="1" x14ac:dyDescent="0.25">
      <c r="B699" s="25" t="s">
        <v>688</v>
      </c>
      <c r="C699" s="25" t="s">
        <v>325</v>
      </c>
      <c r="D699" s="107">
        <v>2750</v>
      </c>
      <c r="E699" s="107">
        <v>3000</v>
      </c>
      <c r="F699" s="107">
        <v>3000</v>
      </c>
      <c r="G699" s="107">
        <v>2000</v>
      </c>
      <c r="H699" s="107">
        <v>2000</v>
      </c>
      <c r="I699" s="107">
        <v>2000</v>
      </c>
      <c r="J699" s="248">
        <v>2000</v>
      </c>
      <c r="K699" s="248">
        <v>0</v>
      </c>
    </row>
    <row r="700" spans="1:12" ht="14.45" customHeight="1" x14ac:dyDescent="0.25">
      <c r="A700" s="361" t="s">
        <v>2027</v>
      </c>
      <c r="B700" s="361"/>
      <c r="C700" s="361"/>
      <c r="D700" s="108">
        <f t="shared" ref="D700:I700" si="153">SUM(D680:D699)</f>
        <v>279277.02999999997</v>
      </c>
      <c r="E700" s="108">
        <f t="shared" si="153"/>
        <v>324882.37999999995</v>
      </c>
      <c r="F700" s="108">
        <f t="shared" si="153"/>
        <v>309331</v>
      </c>
      <c r="G700" s="108">
        <f t="shared" si="153"/>
        <v>371501.18999999994</v>
      </c>
      <c r="H700" s="108">
        <f t="shared" si="153"/>
        <v>408760</v>
      </c>
      <c r="I700" s="108">
        <f t="shared" si="153"/>
        <v>235504.40999999997</v>
      </c>
      <c r="J700" s="102">
        <f t="shared" ref="J700:K700" si="154">SUM(J680:J699)</f>
        <v>318305</v>
      </c>
      <c r="K700" s="102">
        <f t="shared" si="154"/>
        <v>398567</v>
      </c>
      <c r="L700" s="33"/>
    </row>
    <row r="701" spans="1:12" ht="14.45" customHeight="1" x14ac:dyDescent="0.25">
      <c r="A701" s="360" t="s">
        <v>2020</v>
      </c>
      <c r="B701" s="360"/>
      <c r="C701" s="360"/>
      <c r="J701" s="248"/>
      <c r="K701" s="248"/>
      <c r="L701" s="33"/>
    </row>
    <row r="702" spans="1:12" ht="14.45" customHeight="1" x14ac:dyDescent="0.25">
      <c r="B702" s="25" t="s">
        <v>2206</v>
      </c>
      <c r="C702" s="25" t="s">
        <v>1884</v>
      </c>
      <c r="D702" s="107">
        <v>0</v>
      </c>
      <c r="E702" s="107">
        <v>0</v>
      </c>
      <c r="F702" s="107">
        <v>0</v>
      </c>
      <c r="G702" s="107">
        <v>639.5</v>
      </c>
      <c r="H702" s="107">
        <v>0</v>
      </c>
      <c r="I702" s="107">
        <v>0</v>
      </c>
      <c r="J702" s="248"/>
      <c r="K702" s="248"/>
      <c r="L702" s="33"/>
    </row>
    <row r="703" spans="1:12" ht="14.45" customHeight="1" x14ac:dyDescent="0.25">
      <c r="B703" s="25" t="s">
        <v>690</v>
      </c>
      <c r="C703" s="25" t="s">
        <v>262</v>
      </c>
      <c r="D703" s="107">
        <v>207.59</v>
      </c>
      <c r="E703" s="107">
        <v>0</v>
      </c>
      <c r="F703" s="107">
        <v>0</v>
      </c>
      <c r="G703" s="107">
        <v>0</v>
      </c>
      <c r="H703" s="107">
        <v>0</v>
      </c>
      <c r="I703" s="107">
        <v>0</v>
      </c>
      <c r="J703" s="248">
        <v>0</v>
      </c>
      <c r="K703" s="248"/>
      <c r="L703" s="33"/>
    </row>
    <row r="704" spans="1:12" ht="14.45" customHeight="1" x14ac:dyDescent="0.25">
      <c r="B704" s="25" t="s">
        <v>691</v>
      </c>
      <c r="C704" s="25" t="s">
        <v>420</v>
      </c>
      <c r="D704" s="107">
        <v>1590.02</v>
      </c>
      <c r="E704" s="107">
        <v>1148.28</v>
      </c>
      <c r="F704" s="107">
        <v>2198.16</v>
      </c>
      <c r="G704" s="107">
        <v>2276.9</v>
      </c>
      <c r="H704" s="107">
        <v>1360</v>
      </c>
      <c r="I704" s="107">
        <v>98.86</v>
      </c>
      <c r="J704" s="248">
        <v>1360</v>
      </c>
      <c r="K704" s="248">
        <v>1490</v>
      </c>
      <c r="L704" s="33"/>
    </row>
    <row r="705" spans="1:12" ht="14.45" customHeight="1" x14ac:dyDescent="0.25">
      <c r="B705" s="25" t="s">
        <v>2207</v>
      </c>
      <c r="C705" s="25" t="s">
        <v>2208</v>
      </c>
      <c r="D705" s="107">
        <v>0</v>
      </c>
      <c r="E705" s="107">
        <v>0</v>
      </c>
      <c r="F705" s="107">
        <v>0</v>
      </c>
      <c r="G705" s="107">
        <v>0</v>
      </c>
      <c r="H705" s="107">
        <v>640</v>
      </c>
      <c r="I705" s="107">
        <v>0</v>
      </c>
      <c r="J705" s="248">
        <v>510</v>
      </c>
      <c r="K705" s="248">
        <v>510</v>
      </c>
      <c r="L705" s="33"/>
    </row>
    <row r="706" spans="1:12" ht="14.45" customHeight="1" x14ac:dyDescent="0.25">
      <c r="B706" s="25" t="s">
        <v>692</v>
      </c>
      <c r="C706" s="25" t="s">
        <v>422</v>
      </c>
      <c r="D706" s="107">
        <v>2816.31</v>
      </c>
      <c r="E706" s="107">
        <v>1333.25</v>
      </c>
      <c r="F706" s="107">
        <v>1189.56</v>
      </c>
      <c r="G706" s="107">
        <v>6109.14</v>
      </c>
      <c r="H706" s="107">
        <v>2750</v>
      </c>
      <c r="I706" s="107">
        <v>2258.08</v>
      </c>
      <c r="J706" s="248">
        <v>3387</v>
      </c>
      <c r="K706" s="248">
        <v>2750</v>
      </c>
      <c r="L706" s="33"/>
    </row>
    <row r="707" spans="1:12" ht="20.100000000000001" customHeight="1" x14ac:dyDescent="0.25">
      <c r="B707" s="25" t="s">
        <v>693</v>
      </c>
      <c r="C707" s="25" t="s">
        <v>330</v>
      </c>
      <c r="D707" s="107">
        <v>10106.799999999999</v>
      </c>
      <c r="E707" s="107">
        <v>5548.41</v>
      </c>
      <c r="F707" s="107">
        <v>8409.65</v>
      </c>
      <c r="G707" s="107">
        <v>11413.21</v>
      </c>
      <c r="H707" s="107">
        <v>6900</v>
      </c>
      <c r="I707" s="107">
        <v>2906.03</v>
      </c>
      <c r="J707" s="248">
        <v>8900</v>
      </c>
      <c r="K707" s="248">
        <v>17300</v>
      </c>
      <c r="L707" s="33"/>
    </row>
    <row r="708" spans="1:12" ht="20.100000000000001" customHeight="1" x14ac:dyDescent="0.25">
      <c r="B708" s="25" t="s">
        <v>694</v>
      </c>
      <c r="C708" s="25" t="s">
        <v>513</v>
      </c>
      <c r="D708" s="107">
        <v>896.82</v>
      </c>
      <c r="E708" s="107">
        <v>0</v>
      </c>
      <c r="F708" s="107">
        <v>0</v>
      </c>
      <c r="G708" s="107">
        <v>0</v>
      </c>
      <c r="H708" s="107">
        <v>0</v>
      </c>
      <c r="I708" s="107">
        <v>0</v>
      </c>
      <c r="J708" s="248"/>
      <c r="K708" s="248">
        <v>0</v>
      </c>
      <c r="L708" s="33"/>
    </row>
    <row r="709" spans="1:12" ht="20.100000000000001" customHeight="1" x14ac:dyDescent="0.25">
      <c r="B709" s="25" t="s">
        <v>695</v>
      </c>
      <c r="C709" s="25" t="s">
        <v>696</v>
      </c>
      <c r="D709" s="107">
        <v>1754.27</v>
      </c>
      <c r="E709" s="107">
        <v>1406.54</v>
      </c>
      <c r="F709" s="107">
        <v>3709.83</v>
      </c>
      <c r="G709" s="107">
        <v>1493.02</v>
      </c>
      <c r="H709" s="107">
        <v>3600</v>
      </c>
      <c r="I709" s="107">
        <v>2171.2199999999998</v>
      </c>
      <c r="J709" s="248">
        <v>2171</v>
      </c>
      <c r="K709" s="248">
        <v>0</v>
      </c>
      <c r="L709" s="33"/>
    </row>
    <row r="710" spans="1:12" ht="20.100000000000001" customHeight="1" x14ac:dyDescent="0.25">
      <c r="B710" s="25" t="s">
        <v>697</v>
      </c>
      <c r="C710" s="25" t="s">
        <v>515</v>
      </c>
      <c r="D710" s="107">
        <v>5814.46</v>
      </c>
      <c r="E710" s="107">
        <v>10226.42</v>
      </c>
      <c r="F710" s="107">
        <v>3257.79</v>
      </c>
      <c r="G710" s="107">
        <v>3286.61</v>
      </c>
      <c r="H710" s="107">
        <v>6800</v>
      </c>
      <c r="I710" s="107">
        <v>1757.17</v>
      </c>
      <c r="J710" s="248">
        <v>1757</v>
      </c>
      <c r="K710" s="248">
        <v>0</v>
      </c>
      <c r="L710" s="33"/>
    </row>
    <row r="711" spans="1:12" ht="20.100000000000001" customHeight="1" x14ac:dyDescent="0.25">
      <c r="B711" s="25" t="s">
        <v>2483</v>
      </c>
      <c r="C711" s="25" t="s">
        <v>371</v>
      </c>
      <c r="D711" s="107">
        <v>0</v>
      </c>
      <c r="E711" s="107">
        <v>0</v>
      </c>
      <c r="F711" s="107">
        <v>0</v>
      </c>
      <c r="G711" s="107">
        <v>0</v>
      </c>
      <c r="H711" s="107">
        <v>0</v>
      </c>
      <c r="I711" s="107">
        <v>14.89</v>
      </c>
      <c r="J711" s="248">
        <v>0</v>
      </c>
      <c r="K711" s="248"/>
      <c r="L711" s="33"/>
    </row>
    <row r="712" spans="1:12" ht="14.45" customHeight="1" x14ac:dyDescent="0.25">
      <c r="A712" s="361" t="s">
        <v>2021</v>
      </c>
      <c r="B712" s="361"/>
      <c r="C712" s="361"/>
      <c r="D712" s="108">
        <f t="shared" ref="D712:I712" si="155">SUM(D702:D711)</f>
        <v>23186.269999999997</v>
      </c>
      <c r="E712" s="108">
        <f t="shared" si="155"/>
        <v>19662.900000000001</v>
      </c>
      <c r="F712" s="108">
        <f t="shared" si="155"/>
        <v>18764.989999999998</v>
      </c>
      <c r="G712" s="108">
        <f t="shared" si="155"/>
        <v>25218.38</v>
      </c>
      <c r="H712" s="108">
        <f t="shared" si="155"/>
        <v>22050</v>
      </c>
      <c r="I712" s="108">
        <f t="shared" si="155"/>
        <v>9206.25</v>
      </c>
      <c r="J712" s="102">
        <f t="shared" ref="J712:K712" si="156">SUM(J702:J711)</f>
        <v>18085</v>
      </c>
      <c r="K712" s="102">
        <f t="shared" si="156"/>
        <v>22050</v>
      </c>
      <c r="L712" s="33"/>
    </row>
    <row r="713" spans="1:12" ht="14.45" customHeight="1" x14ac:dyDescent="0.25">
      <c r="A713" s="360" t="s">
        <v>2028</v>
      </c>
      <c r="B713" s="360"/>
      <c r="C713" s="360"/>
      <c r="J713" s="248"/>
      <c r="K713" s="248"/>
      <c r="L713" s="33"/>
    </row>
    <row r="714" spans="1:12" ht="14.45" customHeight="1" x14ac:dyDescent="0.25">
      <c r="B714" s="25" t="s">
        <v>698</v>
      </c>
      <c r="C714" s="25" t="s">
        <v>376</v>
      </c>
      <c r="D714" s="107">
        <v>2911.69</v>
      </c>
      <c r="E714" s="107">
        <v>603.53</v>
      </c>
      <c r="F714" s="107">
        <v>326.89</v>
      </c>
      <c r="G714" s="107">
        <v>1436.72</v>
      </c>
      <c r="H714" s="107">
        <v>1500</v>
      </c>
      <c r="I714" s="107">
        <v>287.69</v>
      </c>
      <c r="J714" s="248">
        <v>1500</v>
      </c>
      <c r="K714" s="248">
        <v>1500</v>
      </c>
      <c r="L714" s="33"/>
    </row>
    <row r="715" spans="1:12" ht="14.45" customHeight="1" x14ac:dyDescent="0.25">
      <c r="B715" s="25" t="s">
        <v>699</v>
      </c>
      <c r="C715" s="25" t="s">
        <v>338</v>
      </c>
      <c r="D715" s="107">
        <v>95048.08</v>
      </c>
      <c r="E715" s="107">
        <v>64207.41</v>
      </c>
      <c r="F715" s="107">
        <v>85995.88</v>
      </c>
      <c r="G715" s="107">
        <v>105812.19</v>
      </c>
      <c r="H715" s="107">
        <v>80000</v>
      </c>
      <c r="I715" s="107">
        <v>30452.92</v>
      </c>
      <c r="J715" s="248">
        <v>49208</v>
      </c>
      <c r="K715" s="248">
        <v>2590</v>
      </c>
      <c r="L715" s="33"/>
    </row>
    <row r="716" spans="1:12" ht="14.45" customHeight="1" x14ac:dyDescent="0.25">
      <c r="B716" s="25" t="s">
        <v>1965</v>
      </c>
      <c r="C716" s="25" t="s">
        <v>1833</v>
      </c>
      <c r="D716" s="107">
        <v>20802.150000000001</v>
      </c>
      <c r="E716" s="107">
        <v>12859.45</v>
      </c>
      <c r="F716" s="107">
        <v>5104.3</v>
      </c>
      <c r="G716" s="107">
        <v>191321.79</v>
      </c>
      <c r="H716" s="107">
        <v>0</v>
      </c>
      <c r="I716" s="107">
        <v>12282.01</v>
      </c>
      <c r="J716" s="248">
        <v>0</v>
      </c>
      <c r="K716" s="248">
        <v>0</v>
      </c>
      <c r="L716" s="33"/>
    </row>
    <row r="717" spans="1:12" ht="14.45" customHeight="1" x14ac:dyDescent="0.25">
      <c r="B717" s="25" t="s">
        <v>1966</v>
      </c>
      <c r="C717" s="25" t="s">
        <v>1967</v>
      </c>
      <c r="D717" s="107">
        <v>1445</v>
      </c>
      <c r="E717" s="107">
        <v>975</v>
      </c>
      <c r="F717" s="107">
        <v>0</v>
      </c>
      <c r="G717" s="107">
        <v>0</v>
      </c>
      <c r="H717" s="107">
        <v>0</v>
      </c>
      <c r="I717" s="107">
        <v>0</v>
      </c>
      <c r="J717" s="248"/>
      <c r="K717" s="248"/>
      <c r="L717" s="33"/>
    </row>
    <row r="718" spans="1:12" ht="14.45" customHeight="1" x14ac:dyDescent="0.25">
      <c r="A718" s="361" t="s">
        <v>2029</v>
      </c>
      <c r="B718" s="361"/>
      <c r="C718" s="361"/>
      <c r="D718" s="108">
        <f t="shared" ref="D718:I718" si="157">SUM(D714:D717)</f>
        <v>120206.92000000001</v>
      </c>
      <c r="E718" s="108">
        <f t="shared" si="157"/>
        <v>78645.39</v>
      </c>
      <c r="F718" s="108">
        <f t="shared" si="157"/>
        <v>91427.07</v>
      </c>
      <c r="G718" s="108">
        <f t="shared" si="157"/>
        <v>298570.7</v>
      </c>
      <c r="H718" s="108">
        <f t="shared" si="157"/>
        <v>81500</v>
      </c>
      <c r="I718" s="108">
        <f t="shared" si="157"/>
        <v>43022.619999999995</v>
      </c>
      <c r="J718" s="102">
        <f t="shared" ref="J718:K718" si="158">SUM(J714:J717)</f>
        <v>50708</v>
      </c>
      <c r="K718" s="102">
        <f t="shared" si="158"/>
        <v>4090</v>
      </c>
      <c r="L718" s="33"/>
    </row>
    <row r="719" spans="1:12" ht="14.45" customHeight="1" x14ac:dyDescent="0.25">
      <c r="A719" s="360" t="s">
        <v>2022</v>
      </c>
      <c r="B719" s="360"/>
      <c r="C719" s="360"/>
      <c r="J719" s="248"/>
      <c r="K719" s="248"/>
      <c r="L719" s="33"/>
    </row>
    <row r="720" spans="1:12" ht="14.45" customHeight="1" x14ac:dyDescent="0.25">
      <c r="B720" s="25" t="s">
        <v>700</v>
      </c>
      <c r="C720" s="25" t="s">
        <v>268</v>
      </c>
      <c r="D720" s="107">
        <v>229.33</v>
      </c>
      <c r="E720" s="107">
        <v>445.73</v>
      </c>
      <c r="F720" s="107">
        <v>466.77</v>
      </c>
      <c r="G720" s="107">
        <v>167.48</v>
      </c>
      <c r="H720" s="107">
        <v>0</v>
      </c>
      <c r="I720" s="107">
        <v>0</v>
      </c>
      <c r="J720" s="248"/>
      <c r="K720" s="248"/>
      <c r="L720" s="33"/>
    </row>
    <row r="721" spans="1:12" ht="14.45" customHeight="1" x14ac:dyDescent="0.25">
      <c r="B721" s="25" t="s">
        <v>701</v>
      </c>
      <c r="C721" s="25" t="s">
        <v>270</v>
      </c>
      <c r="D721" s="107">
        <v>62</v>
      </c>
      <c r="E721" s="107">
        <v>167</v>
      </c>
      <c r="F721" s="107">
        <v>116.33</v>
      </c>
      <c r="G721" s="107">
        <v>136</v>
      </c>
      <c r="H721" s="107">
        <v>500</v>
      </c>
      <c r="I721" s="107">
        <v>102.5</v>
      </c>
      <c r="J721" s="248">
        <v>154</v>
      </c>
      <c r="K721" s="248">
        <v>250</v>
      </c>
    </row>
    <row r="722" spans="1:12" ht="14.45" customHeight="1" x14ac:dyDescent="0.25">
      <c r="B722" s="25" t="s">
        <v>702</v>
      </c>
      <c r="C722" s="25" t="s">
        <v>434</v>
      </c>
      <c r="D722" s="107">
        <v>2995</v>
      </c>
      <c r="E722" s="107">
        <v>8295</v>
      </c>
      <c r="F722" s="107">
        <v>5810</v>
      </c>
      <c r="G722" s="107">
        <v>6226.33</v>
      </c>
      <c r="H722" s="107">
        <v>9020</v>
      </c>
      <c r="I722" s="107">
        <v>0</v>
      </c>
      <c r="J722" s="248">
        <v>5950</v>
      </c>
      <c r="K722" s="248">
        <v>6250</v>
      </c>
      <c r="L722" s="33"/>
    </row>
    <row r="723" spans="1:12" ht="14.45" customHeight="1" x14ac:dyDescent="0.25">
      <c r="B723" s="25" t="s">
        <v>703</v>
      </c>
      <c r="C723" s="25" t="s">
        <v>272</v>
      </c>
      <c r="D723" s="107">
        <v>0</v>
      </c>
      <c r="E723" s="107">
        <v>154.94</v>
      </c>
      <c r="F723" s="107">
        <v>0</v>
      </c>
      <c r="G723" s="107">
        <v>5.88</v>
      </c>
      <c r="H723" s="107">
        <v>0</v>
      </c>
      <c r="I723" s="107">
        <v>0</v>
      </c>
      <c r="J723" s="248"/>
      <c r="K723" s="248"/>
      <c r="L723" s="33"/>
    </row>
    <row r="724" spans="1:12" ht="14.45" customHeight="1" x14ac:dyDescent="0.25">
      <c r="B724" s="25" t="s">
        <v>705</v>
      </c>
      <c r="C724" s="25" t="s">
        <v>274</v>
      </c>
      <c r="D724" s="107">
        <v>371</v>
      </c>
      <c r="E724" s="107">
        <v>329</v>
      </c>
      <c r="F724" s="107">
        <v>115</v>
      </c>
      <c r="G724" s="107">
        <v>245</v>
      </c>
      <c r="H724" s="107">
        <v>350</v>
      </c>
      <c r="I724" s="107">
        <v>215</v>
      </c>
      <c r="J724" s="248">
        <v>350</v>
      </c>
      <c r="K724" s="248">
        <v>315</v>
      </c>
      <c r="L724" s="33"/>
    </row>
    <row r="725" spans="1:12" ht="14.45" customHeight="1" x14ac:dyDescent="0.25">
      <c r="B725" s="25" t="s">
        <v>706</v>
      </c>
      <c r="C725" s="25" t="s">
        <v>276</v>
      </c>
      <c r="D725" s="107">
        <v>1197.75</v>
      </c>
      <c r="E725" s="107">
        <v>1135</v>
      </c>
      <c r="F725" s="107">
        <v>1312.42</v>
      </c>
      <c r="G725" s="107">
        <v>1079.4000000000001</v>
      </c>
      <c r="H725" s="107">
        <v>2430</v>
      </c>
      <c r="I725" s="107">
        <v>940.25</v>
      </c>
      <c r="J725" s="248">
        <v>2430</v>
      </c>
      <c r="K725" s="248">
        <v>3350</v>
      </c>
      <c r="L725" s="33"/>
    </row>
    <row r="726" spans="1:12" ht="14.45" customHeight="1" x14ac:dyDescent="0.25">
      <c r="B726" s="25" t="s">
        <v>707</v>
      </c>
      <c r="C726" s="25" t="s">
        <v>278</v>
      </c>
      <c r="D726" s="107">
        <v>1749</v>
      </c>
      <c r="E726" s="107">
        <v>0</v>
      </c>
      <c r="F726" s="107">
        <v>0</v>
      </c>
      <c r="G726" s="107">
        <v>0</v>
      </c>
      <c r="H726" s="107">
        <v>7200</v>
      </c>
      <c r="I726" s="107">
        <v>8099</v>
      </c>
      <c r="J726" s="248">
        <v>7200</v>
      </c>
      <c r="K726" s="248">
        <v>0</v>
      </c>
      <c r="L726" s="33"/>
    </row>
    <row r="727" spans="1:12" ht="14.45" customHeight="1" x14ac:dyDescent="0.25">
      <c r="B727" s="25" t="s">
        <v>1968</v>
      </c>
      <c r="C727" s="25" t="s">
        <v>1969</v>
      </c>
      <c r="D727" s="107">
        <v>401747.99</v>
      </c>
      <c r="E727" s="107">
        <v>0</v>
      </c>
      <c r="F727" s="107">
        <v>0</v>
      </c>
      <c r="G727" s="107">
        <v>0</v>
      </c>
      <c r="H727" s="107">
        <v>0</v>
      </c>
      <c r="I727" s="107">
        <v>0</v>
      </c>
      <c r="J727" s="248"/>
      <c r="K727" s="248">
        <v>0</v>
      </c>
      <c r="L727" s="33"/>
    </row>
    <row r="728" spans="1:12" ht="14.45" customHeight="1" x14ac:dyDescent="0.25">
      <c r="A728" s="361" t="s">
        <v>2023</v>
      </c>
      <c r="B728" s="361"/>
      <c r="C728" s="361"/>
      <c r="D728" s="108">
        <f t="shared" ref="D728:I728" si="159">SUM(D720:D727)</f>
        <v>408352.07</v>
      </c>
      <c r="E728" s="108">
        <f t="shared" si="159"/>
        <v>10526.67</v>
      </c>
      <c r="F728" s="108">
        <f t="shared" si="159"/>
        <v>7820.52</v>
      </c>
      <c r="G728" s="108">
        <f t="shared" si="159"/>
        <v>7860.09</v>
      </c>
      <c r="H728" s="108">
        <f t="shared" si="159"/>
        <v>19500</v>
      </c>
      <c r="I728" s="108">
        <f t="shared" si="159"/>
        <v>9356.75</v>
      </c>
      <c r="J728" s="102">
        <f t="shared" ref="J728:K728" si="160">SUM(J720:J727)</f>
        <v>16084</v>
      </c>
      <c r="K728" s="102">
        <f t="shared" si="160"/>
        <v>10165</v>
      </c>
      <c r="L728" s="33"/>
    </row>
    <row r="729" spans="1:12" ht="14.45" customHeight="1" x14ac:dyDescent="0.25">
      <c r="A729" s="360" t="s">
        <v>2035</v>
      </c>
      <c r="B729" s="360"/>
      <c r="C729" s="360"/>
      <c r="J729" s="248"/>
      <c r="K729" s="248"/>
      <c r="L729" s="33"/>
    </row>
    <row r="730" spans="1:12" ht="14.45" customHeight="1" x14ac:dyDescent="0.25">
      <c r="B730" s="25" t="s">
        <v>1970</v>
      </c>
      <c r="C730" s="25" t="s">
        <v>833</v>
      </c>
      <c r="D730" s="107">
        <v>119752</v>
      </c>
      <c r="E730" s="107">
        <v>580600</v>
      </c>
      <c r="F730" s="107">
        <v>722600</v>
      </c>
      <c r="G730" s="107">
        <v>689900</v>
      </c>
      <c r="H730" s="107">
        <v>689900</v>
      </c>
      <c r="I730" s="107">
        <v>517430</v>
      </c>
      <c r="J730" s="248">
        <v>689900</v>
      </c>
      <c r="K730" s="248">
        <v>799810</v>
      </c>
      <c r="L730" s="33"/>
    </row>
    <row r="731" spans="1:12" ht="14.45" customHeight="1" x14ac:dyDescent="0.25">
      <c r="A731" s="361" t="s">
        <v>2036</v>
      </c>
      <c r="B731" s="361"/>
      <c r="C731" s="361"/>
      <c r="D731" s="108">
        <f t="shared" ref="D731:I731" si="161">SUM(D730:D730)</f>
        <v>119752</v>
      </c>
      <c r="E731" s="108">
        <f t="shared" si="161"/>
        <v>580600</v>
      </c>
      <c r="F731" s="108">
        <f t="shared" si="161"/>
        <v>722600</v>
      </c>
      <c r="G731" s="108">
        <f t="shared" si="161"/>
        <v>689900</v>
      </c>
      <c r="H731" s="108">
        <f t="shared" si="161"/>
        <v>689900</v>
      </c>
      <c r="I731" s="108">
        <f t="shared" si="161"/>
        <v>517430</v>
      </c>
      <c r="J731" s="102">
        <f t="shared" ref="J731:K731" si="162">SUM(J730:J730)</f>
        <v>689900</v>
      </c>
      <c r="K731" s="102">
        <f t="shared" si="162"/>
        <v>799810</v>
      </c>
      <c r="L731" s="33"/>
    </row>
    <row r="732" spans="1:12" ht="14.45" customHeight="1" x14ac:dyDescent="0.25">
      <c r="A732" s="360" t="s">
        <v>2037</v>
      </c>
      <c r="B732" s="360"/>
      <c r="C732" s="360"/>
      <c r="J732" s="248"/>
      <c r="K732" s="248"/>
    </row>
    <row r="733" spans="1:12" ht="14.45" customHeight="1" x14ac:dyDescent="0.25">
      <c r="B733" s="25" t="s">
        <v>1746</v>
      </c>
      <c r="C733" s="25" t="s">
        <v>448</v>
      </c>
      <c r="D733" s="107">
        <v>0</v>
      </c>
      <c r="E733" s="107">
        <v>0</v>
      </c>
      <c r="F733" s="107">
        <v>0</v>
      </c>
      <c r="G733" s="107">
        <v>13941.29</v>
      </c>
      <c r="H733" s="107">
        <v>0</v>
      </c>
      <c r="I733" s="107">
        <v>0</v>
      </c>
      <c r="J733" s="248"/>
      <c r="K733" s="248"/>
      <c r="L733" s="33"/>
    </row>
    <row r="734" spans="1:12" ht="14.45" customHeight="1" x14ac:dyDescent="0.25">
      <c r="A734" s="361" t="s">
        <v>2038</v>
      </c>
      <c r="B734" s="361"/>
      <c r="C734" s="361"/>
      <c r="D734" s="108">
        <f t="shared" ref="D734:I734" si="163">SUM(D733:D733)</f>
        <v>0</v>
      </c>
      <c r="E734" s="108">
        <f t="shared" si="163"/>
        <v>0</v>
      </c>
      <c r="F734" s="108">
        <f t="shared" si="163"/>
        <v>0</v>
      </c>
      <c r="G734" s="108">
        <f t="shared" si="163"/>
        <v>13941.29</v>
      </c>
      <c r="H734" s="108">
        <f t="shared" si="163"/>
        <v>0</v>
      </c>
      <c r="I734" s="108">
        <f t="shared" si="163"/>
        <v>0</v>
      </c>
      <c r="J734" s="102">
        <f t="shared" ref="J734:K734" si="164">SUM(J733:J733)</f>
        <v>0</v>
      </c>
      <c r="K734" s="102">
        <f t="shared" si="164"/>
        <v>0</v>
      </c>
      <c r="L734" s="33"/>
    </row>
    <row r="735" spans="1:12" ht="20.100000000000001" customHeight="1" x14ac:dyDescent="0.25">
      <c r="A735" s="362" t="s">
        <v>529</v>
      </c>
      <c r="B735" s="362"/>
      <c r="C735" s="362"/>
      <c r="D735" s="109">
        <f t="shared" ref="D735:I735" si="165">D700+D712+D718+D728+D731+D734</f>
        <v>950774.29</v>
      </c>
      <c r="E735" s="109">
        <f t="shared" si="165"/>
        <v>1014317.34</v>
      </c>
      <c r="F735" s="109">
        <f t="shared" si="165"/>
        <v>1149943.58</v>
      </c>
      <c r="G735" s="109">
        <f t="shared" si="165"/>
        <v>1406991.65</v>
      </c>
      <c r="H735" s="109">
        <f t="shared" si="165"/>
        <v>1221710</v>
      </c>
      <c r="I735" s="109">
        <f t="shared" si="165"/>
        <v>814520.03</v>
      </c>
      <c r="J735" s="103">
        <f t="shared" ref="J735:K735" si="166">J700+J712+J718+J728+J731+J734</f>
        <v>1093082</v>
      </c>
      <c r="K735" s="103">
        <f t="shared" si="166"/>
        <v>1234682</v>
      </c>
      <c r="L735" s="33"/>
    </row>
    <row r="736" spans="1:12" ht="20.100000000000001" customHeight="1" x14ac:dyDescent="0.25">
      <c r="A736" s="363" t="s">
        <v>254</v>
      </c>
      <c r="B736" s="363"/>
      <c r="C736" s="363"/>
      <c r="J736" s="248"/>
      <c r="K736" s="248"/>
      <c r="L736" s="33"/>
    </row>
    <row r="737" spans="1:12" ht="14.45" customHeight="1" x14ac:dyDescent="0.25">
      <c r="A737" s="360" t="s">
        <v>2024</v>
      </c>
      <c r="B737" s="360"/>
      <c r="C737" s="360"/>
      <c r="J737" s="248"/>
      <c r="K737" s="248"/>
      <c r="L737" s="33"/>
    </row>
    <row r="738" spans="1:12" ht="14.45" customHeight="1" x14ac:dyDescent="0.25">
      <c r="B738" s="25" t="s">
        <v>2102</v>
      </c>
      <c r="C738" s="25" t="s">
        <v>1883</v>
      </c>
      <c r="D738" s="107">
        <v>0</v>
      </c>
      <c r="E738" s="107">
        <v>-312.63</v>
      </c>
      <c r="F738" s="107">
        <v>3890.96</v>
      </c>
      <c r="G738" s="107">
        <v>875.57</v>
      </c>
      <c r="H738" s="107">
        <v>0</v>
      </c>
      <c r="I738" s="107">
        <v>0</v>
      </c>
      <c r="J738" s="248"/>
      <c r="K738" s="248"/>
    </row>
    <row r="739" spans="1:12" ht="14.45" customHeight="1" x14ac:dyDescent="0.25">
      <c r="B739" s="25" t="s">
        <v>710</v>
      </c>
      <c r="C739" s="25" t="s">
        <v>286</v>
      </c>
      <c r="D739" s="107">
        <v>366584.11</v>
      </c>
      <c r="E739" s="107">
        <v>315676.53999999998</v>
      </c>
      <c r="F739" s="107">
        <v>359711.61</v>
      </c>
      <c r="G739" s="107">
        <v>200343.02</v>
      </c>
      <c r="H739" s="107">
        <v>431990</v>
      </c>
      <c r="I739" s="107">
        <v>164754.98000000001</v>
      </c>
      <c r="J739" s="248">
        <v>314108</v>
      </c>
      <c r="K739" s="248">
        <v>483132</v>
      </c>
      <c r="L739" s="33"/>
    </row>
    <row r="740" spans="1:12" ht="14.45" customHeight="1" x14ac:dyDescent="0.25">
      <c r="B740" s="25" t="s">
        <v>711</v>
      </c>
      <c r="C740" s="25" t="s">
        <v>292</v>
      </c>
      <c r="D740" s="107">
        <v>4244.9799999999996</v>
      </c>
      <c r="E740" s="107">
        <v>2690.45</v>
      </c>
      <c r="F740" s="107">
        <v>4162.41</v>
      </c>
      <c r="G740" s="107">
        <v>1997.84</v>
      </c>
      <c r="H740" s="107">
        <v>0</v>
      </c>
      <c r="I740" s="107">
        <v>0</v>
      </c>
      <c r="J740" s="248"/>
      <c r="K740" s="248"/>
      <c r="L740" s="33"/>
    </row>
    <row r="741" spans="1:12" ht="14.45" customHeight="1" x14ac:dyDescent="0.25">
      <c r="B741" s="25" t="s">
        <v>712</v>
      </c>
      <c r="C741" s="25" t="s">
        <v>713</v>
      </c>
      <c r="D741" s="107">
        <v>3581.42</v>
      </c>
      <c r="E741" s="107">
        <v>3820.71</v>
      </c>
      <c r="F741" s="107">
        <v>2568.56</v>
      </c>
      <c r="G741" s="107">
        <v>2400.7199999999998</v>
      </c>
      <c r="H741" s="107">
        <v>8020</v>
      </c>
      <c r="I741" s="107">
        <v>1150</v>
      </c>
      <c r="J741" s="248">
        <v>2006</v>
      </c>
      <c r="K741" s="248">
        <v>8020</v>
      </c>
      <c r="L741" s="33"/>
    </row>
    <row r="742" spans="1:12" ht="14.45" customHeight="1" x14ac:dyDescent="0.25">
      <c r="B742" s="25" t="s">
        <v>715</v>
      </c>
      <c r="C742" s="25" t="s">
        <v>298</v>
      </c>
      <c r="D742" s="107">
        <v>2358.13</v>
      </c>
      <c r="E742" s="107">
        <v>1170.6199999999999</v>
      </c>
      <c r="F742" s="107">
        <v>2403.33</v>
      </c>
      <c r="G742" s="107">
        <v>285</v>
      </c>
      <c r="H742" s="107">
        <v>290</v>
      </c>
      <c r="I742" s="107">
        <v>0</v>
      </c>
      <c r="J742" s="248">
        <v>0</v>
      </c>
      <c r="K742" s="248">
        <v>755</v>
      </c>
      <c r="L742" s="33"/>
    </row>
    <row r="743" spans="1:12" ht="14.45" customHeight="1" x14ac:dyDescent="0.25">
      <c r="B743" s="25" t="s">
        <v>716</v>
      </c>
      <c r="C743" s="25" t="s">
        <v>300</v>
      </c>
      <c r="D743" s="107">
        <v>11101.98</v>
      </c>
      <c r="E743" s="107">
        <v>5006.3900000000003</v>
      </c>
      <c r="F743" s="107">
        <v>8329.09</v>
      </c>
      <c r="G743" s="107">
        <v>8023.48</v>
      </c>
      <c r="H743" s="107">
        <v>12860</v>
      </c>
      <c r="I743" s="107">
        <v>5766.15</v>
      </c>
      <c r="J743" s="248">
        <v>7977</v>
      </c>
      <c r="K743" s="248">
        <v>12860</v>
      </c>
      <c r="L743" s="33"/>
    </row>
    <row r="744" spans="1:12" ht="14.45" customHeight="1" x14ac:dyDescent="0.25">
      <c r="B744" s="25" t="s">
        <v>717</v>
      </c>
      <c r="C744" s="25" t="s">
        <v>302</v>
      </c>
      <c r="D744" s="107">
        <v>604.6</v>
      </c>
      <c r="E744" s="107">
        <v>544.59</v>
      </c>
      <c r="F744" s="107">
        <v>624.79</v>
      </c>
      <c r="G744" s="107">
        <v>334.26</v>
      </c>
      <c r="H744" s="107">
        <v>1030</v>
      </c>
      <c r="I744" s="107">
        <v>337.03</v>
      </c>
      <c r="J744" s="248">
        <v>503</v>
      </c>
      <c r="K744" s="248">
        <v>1121</v>
      </c>
      <c r="L744" s="33"/>
    </row>
    <row r="745" spans="1:12" ht="14.45" customHeight="1" x14ac:dyDescent="0.25">
      <c r="B745" s="25" t="s">
        <v>718</v>
      </c>
      <c r="C745" s="25" t="s">
        <v>304</v>
      </c>
      <c r="D745" s="107">
        <v>1877.77</v>
      </c>
      <c r="E745" s="107">
        <v>1236.8</v>
      </c>
      <c r="F745" s="107">
        <v>1704</v>
      </c>
      <c r="G745" s="107">
        <v>909.73</v>
      </c>
      <c r="H745" s="107">
        <v>3420</v>
      </c>
      <c r="I745" s="107">
        <v>787.56</v>
      </c>
      <c r="J745" s="248">
        <v>1393</v>
      </c>
      <c r="K745" s="248">
        <v>2604</v>
      </c>
      <c r="L745" s="33"/>
    </row>
    <row r="746" spans="1:12" ht="14.45" customHeight="1" x14ac:dyDescent="0.25">
      <c r="B746" s="25" t="s">
        <v>719</v>
      </c>
      <c r="C746" s="25" t="s">
        <v>306</v>
      </c>
      <c r="D746" s="107">
        <v>60752.58</v>
      </c>
      <c r="E746" s="107">
        <v>54944.54</v>
      </c>
      <c r="F746" s="107">
        <v>56675.58</v>
      </c>
      <c r="G746" s="107">
        <v>34457.67</v>
      </c>
      <c r="H746" s="107">
        <v>62150</v>
      </c>
      <c r="I746" s="107">
        <v>22610.92</v>
      </c>
      <c r="J746" s="248">
        <v>41659</v>
      </c>
      <c r="K746" s="248">
        <v>66703</v>
      </c>
      <c r="L746" s="33"/>
    </row>
    <row r="747" spans="1:12" ht="14.45" customHeight="1" x14ac:dyDescent="0.25">
      <c r="B747" s="25" t="s">
        <v>1926</v>
      </c>
      <c r="C747" s="25" t="s">
        <v>1865</v>
      </c>
      <c r="D747" s="107">
        <v>2958.36</v>
      </c>
      <c r="E747" s="107">
        <v>1323.81</v>
      </c>
      <c r="F747" s="107">
        <v>9827.3799999999992</v>
      </c>
      <c r="G747" s="107">
        <v>1344.14</v>
      </c>
      <c r="H747" s="107">
        <v>9000</v>
      </c>
      <c r="I747" s="107">
        <v>4000</v>
      </c>
      <c r="J747" s="248">
        <v>4000</v>
      </c>
      <c r="K747" s="248">
        <v>4500</v>
      </c>
      <c r="L747" s="33"/>
    </row>
    <row r="748" spans="1:12" ht="14.45" customHeight="1" x14ac:dyDescent="0.25">
      <c r="B748" s="25" t="s">
        <v>720</v>
      </c>
      <c r="C748" s="25" t="s">
        <v>308</v>
      </c>
      <c r="D748" s="107">
        <v>2014.85</v>
      </c>
      <c r="E748" s="107">
        <v>1875.93</v>
      </c>
      <c r="F748" s="107">
        <v>2168.25</v>
      </c>
      <c r="G748" s="107">
        <v>945.54</v>
      </c>
      <c r="H748" s="107">
        <v>2160</v>
      </c>
      <c r="I748" s="107">
        <v>260</v>
      </c>
      <c r="J748" s="248">
        <v>320</v>
      </c>
      <c r="K748" s="248">
        <v>0</v>
      </c>
    </row>
    <row r="749" spans="1:12" ht="14.45" customHeight="1" x14ac:dyDescent="0.25">
      <c r="B749" s="25" t="s">
        <v>722</v>
      </c>
      <c r="C749" s="25" t="s">
        <v>1899</v>
      </c>
      <c r="D749" s="107">
        <v>35467.040000000001</v>
      </c>
      <c r="E749" s="107">
        <v>30612.01</v>
      </c>
      <c r="F749" s="107">
        <v>54193.07</v>
      </c>
      <c r="G749" s="107">
        <v>35389.11</v>
      </c>
      <c r="H749" s="107">
        <v>76360</v>
      </c>
      <c r="I749" s="107">
        <v>29366.69</v>
      </c>
      <c r="J749" s="248">
        <v>56641</v>
      </c>
      <c r="K749" s="248">
        <v>86378</v>
      </c>
      <c r="L749" s="33"/>
    </row>
    <row r="750" spans="1:12" ht="14.45" customHeight="1" x14ac:dyDescent="0.25">
      <c r="B750" s="25" t="s">
        <v>723</v>
      </c>
      <c r="C750" s="25" t="s">
        <v>312</v>
      </c>
      <c r="D750" s="107">
        <v>738</v>
      </c>
      <c r="E750" s="107">
        <v>689</v>
      </c>
      <c r="F750" s="107">
        <v>645</v>
      </c>
      <c r="G750" s="107">
        <v>640</v>
      </c>
      <c r="H750" s="107">
        <v>0</v>
      </c>
      <c r="I750" s="107">
        <v>486</v>
      </c>
      <c r="J750" s="248">
        <v>486</v>
      </c>
      <c r="K750" s="248">
        <v>0</v>
      </c>
      <c r="L750" s="33"/>
    </row>
    <row r="751" spans="1:12" ht="14.45" customHeight="1" x14ac:dyDescent="0.25">
      <c r="B751" s="25" t="s">
        <v>724</v>
      </c>
      <c r="C751" s="25" t="s">
        <v>314</v>
      </c>
      <c r="D751" s="107">
        <v>15550.48</v>
      </c>
      <c r="E751" s="107">
        <v>9736.4</v>
      </c>
      <c r="F751" s="107">
        <v>10207.68</v>
      </c>
      <c r="G751" s="107">
        <v>6090.43</v>
      </c>
      <c r="H751" s="107">
        <v>8320</v>
      </c>
      <c r="I751" s="107">
        <v>3525.55</v>
      </c>
      <c r="J751" s="248">
        <v>4882</v>
      </c>
      <c r="K751" s="248">
        <v>10029</v>
      </c>
    </row>
    <row r="752" spans="1:12" ht="14.45" customHeight="1" x14ac:dyDescent="0.25">
      <c r="B752" s="25" t="s">
        <v>725</v>
      </c>
      <c r="C752" s="25" t="s">
        <v>316</v>
      </c>
      <c r="D752" s="107">
        <v>327.58999999999997</v>
      </c>
      <c r="E752" s="107">
        <v>1296</v>
      </c>
      <c r="F752" s="107">
        <v>3149.96</v>
      </c>
      <c r="G752" s="107">
        <v>374.69</v>
      </c>
      <c r="H752" s="107">
        <v>1570</v>
      </c>
      <c r="I752" s="107">
        <v>69.19</v>
      </c>
      <c r="J752" s="248">
        <v>69</v>
      </c>
      <c r="K752" s="248">
        <v>1440</v>
      </c>
      <c r="L752" s="33"/>
    </row>
    <row r="753" spans="1:12" ht="14.45" customHeight="1" x14ac:dyDescent="0.25">
      <c r="B753" s="25" t="s">
        <v>726</v>
      </c>
      <c r="C753" s="25" t="s">
        <v>2026</v>
      </c>
      <c r="D753" s="107">
        <v>5403.74</v>
      </c>
      <c r="E753" s="107">
        <v>4639.84</v>
      </c>
      <c r="F753" s="107">
        <v>5322.98</v>
      </c>
      <c r="G753" s="107">
        <v>3097.35</v>
      </c>
      <c r="H753" s="107">
        <v>6390</v>
      </c>
      <c r="I753" s="107">
        <v>2445.19</v>
      </c>
      <c r="J753" s="248">
        <v>4033</v>
      </c>
      <c r="K753" s="248">
        <v>7319</v>
      </c>
      <c r="L753" s="33"/>
    </row>
    <row r="754" spans="1:12" ht="14.45" customHeight="1" x14ac:dyDescent="0.25">
      <c r="B754" s="25" t="s">
        <v>727</v>
      </c>
      <c r="C754" s="25" t="s">
        <v>321</v>
      </c>
      <c r="D754" s="107">
        <v>692.9</v>
      </c>
      <c r="E754" s="107">
        <v>607.09</v>
      </c>
      <c r="F754" s="107">
        <v>771.91</v>
      </c>
      <c r="G754" s="107">
        <v>397.35</v>
      </c>
      <c r="H754" s="107">
        <v>790</v>
      </c>
      <c r="I754" s="107">
        <v>406.32</v>
      </c>
      <c r="J754" s="248">
        <v>607</v>
      </c>
      <c r="K754" s="248">
        <v>872</v>
      </c>
      <c r="L754" s="33"/>
    </row>
    <row r="755" spans="1:12" ht="14.45" customHeight="1" x14ac:dyDescent="0.25">
      <c r="B755" s="25" t="s">
        <v>728</v>
      </c>
      <c r="C755" s="25" t="s">
        <v>323</v>
      </c>
      <c r="D755" s="107">
        <v>210.55</v>
      </c>
      <c r="E755" s="107">
        <v>162.75</v>
      </c>
      <c r="F755" s="107">
        <v>75.8</v>
      </c>
      <c r="G755" s="107">
        <v>86.85</v>
      </c>
      <c r="H755" s="107">
        <v>0</v>
      </c>
      <c r="I755" s="107">
        <v>162.65</v>
      </c>
      <c r="J755" s="248">
        <v>163</v>
      </c>
      <c r="K755" s="248">
        <v>0</v>
      </c>
    </row>
    <row r="756" spans="1:12" ht="14.45" customHeight="1" x14ac:dyDescent="0.25">
      <c r="B756" s="25" t="s">
        <v>729</v>
      </c>
      <c r="C756" s="25" t="s">
        <v>325</v>
      </c>
      <c r="D756" s="107">
        <v>1500</v>
      </c>
      <c r="E756" s="107">
        <v>0</v>
      </c>
      <c r="F756" s="107">
        <v>0</v>
      </c>
      <c r="G756" s="107">
        <v>1500</v>
      </c>
      <c r="H756" s="107">
        <v>0</v>
      </c>
      <c r="I756" s="107">
        <v>0</v>
      </c>
      <c r="J756" s="248"/>
      <c r="K756" s="248"/>
    </row>
    <row r="757" spans="1:12" ht="14.45" customHeight="1" x14ac:dyDescent="0.25">
      <c r="A757" s="361" t="s">
        <v>2027</v>
      </c>
      <c r="B757" s="361"/>
      <c r="C757" s="361"/>
      <c r="D757" s="108">
        <f t="shared" ref="D757:I757" si="167">SUM(D738:D756)</f>
        <v>515969.0799999999</v>
      </c>
      <c r="E757" s="108">
        <f t="shared" si="167"/>
        <v>435720.84000000008</v>
      </c>
      <c r="F757" s="108">
        <f t="shared" si="167"/>
        <v>526432.3600000001</v>
      </c>
      <c r="G757" s="108">
        <f t="shared" si="167"/>
        <v>299492.75</v>
      </c>
      <c r="H757" s="108">
        <f t="shared" si="167"/>
        <v>624350</v>
      </c>
      <c r="I757" s="108">
        <f t="shared" si="167"/>
        <v>236128.23</v>
      </c>
      <c r="J757" s="102">
        <f t="shared" ref="J757:K757" si="168">SUM(J738:J756)</f>
        <v>438847</v>
      </c>
      <c r="K757" s="102">
        <f t="shared" si="168"/>
        <v>685733</v>
      </c>
      <c r="L757" s="33"/>
    </row>
    <row r="758" spans="1:12" ht="14.45" customHeight="1" x14ac:dyDescent="0.25">
      <c r="A758" s="360" t="s">
        <v>2020</v>
      </c>
      <c r="B758" s="360"/>
      <c r="C758" s="360"/>
      <c r="J758" s="248"/>
      <c r="K758" s="248"/>
      <c r="L758" s="33"/>
    </row>
    <row r="759" spans="1:12" ht="14.45" customHeight="1" x14ac:dyDescent="0.25">
      <c r="B759" s="25" t="s">
        <v>731</v>
      </c>
      <c r="C759" s="25" t="s">
        <v>420</v>
      </c>
      <c r="D759" s="107">
        <v>4032.88</v>
      </c>
      <c r="E759" s="107">
        <v>3854.23</v>
      </c>
      <c r="F759" s="107">
        <v>5541.39</v>
      </c>
      <c r="G759" s="107">
        <v>6321.55</v>
      </c>
      <c r="H759" s="107">
        <v>6570</v>
      </c>
      <c r="I759" s="107">
        <v>5749.68</v>
      </c>
      <c r="J759" s="248">
        <v>6570</v>
      </c>
      <c r="K759" s="248">
        <v>5130</v>
      </c>
      <c r="L759" s="33"/>
    </row>
    <row r="760" spans="1:12" ht="14.45" customHeight="1" x14ac:dyDescent="0.25">
      <c r="B760" s="25" t="s">
        <v>2209</v>
      </c>
      <c r="C760" s="25" t="s">
        <v>2208</v>
      </c>
      <c r="D760" s="107">
        <v>0</v>
      </c>
      <c r="E760" s="107">
        <v>0</v>
      </c>
      <c r="F760" s="107">
        <v>0</v>
      </c>
      <c r="G760" s="107">
        <v>0</v>
      </c>
      <c r="H760" s="107">
        <v>900</v>
      </c>
      <c r="I760" s="107">
        <v>847.45</v>
      </c>
      <c r="J760" s="248">
        <v>900</v>
      </c>
      <c r="K760" s="248">
        <v>2600</v>
      </c>
      <c r="L760" s="33"/>
    </row>
    <row r="761" spans="1:12" ht="14.45" customHeight="1" x14ac:dyDescent="0.25">
      <c r="B761" s="25" t="s">
        <v>732</v>
      </c>
      <c r="C761" s="25" t="s">
        <v>422</v>
      </c>
      <c r="D761" s="107">
        <v>6192.99</v>
      </c>
      <c r="E761" s="107">
        <v>0</v>
      </c>
      <c r="F761" s="107">
        <v>0</v>
      </c>
      <c r="G761" s="107">
        <v>0</v>
      </c>
      <c r="H761" s="107">
        <v>0</v>
      </c>
      <c r="I761" s="107">
        <v>0</v>
      </c>
      <c r="J761" s="248"/>
      <c r="K761" s="248">
        <v>0</v>
      </c>
      <c r="L761" s="33"/>
    </row>
    <row r="762" spans="1:12" ht="14.45" customHeight="1" x14ac:dyDescent="0.25">
      <c r="B762" s="25" t="s">
        <v>733</v>
      </c>
      <c r="C762" s="25" t="s">
        <v>330</v>
      </c>
      <c r="D762" s="107">
        <v>2593.0300000000002</v>
      </c>
      <c r="E762" s="107">
        <v>25.99</v>
      </c>
      <c r="F762" s="107">
        <v>0</v>
      </c>
      <c r="G762" s="107">
        <v>0</v>
      </c>
      <c r="H762" s="107">
        <v>0</v>
      </c>
      <c r="I762" s="107">
        <v>65.28</v>
      </c>
      <c r="J762" s="248"/>
      <c r="K762" s="248"/>
      <c r="L762" s="33"/>
    </row>
    <row r="763" spans="1:12" ht="20.100000000000001" customHeight="1" x14ac:dyDescent="0.25">
      <c r="B763" s="25" t="s">
        <v>734</v>
      </c>
      <c r="C763" s="25" t="s">
        <v>513</v>
      </c>
      <c r="D763" s="107">
        <v>2361.34</v>
      </c>
      <c r="E763" s="107">
        <v>0</v>
      </c>
      <c r="F763" s="107">
        <v>0</v>
      </c>
      <c r="G763" s="107">
        <v>0</v>
      </c>
      <c r="H763" s="107">
        <v>0</v>
      </c>
      <c r="I763" s="107">
        <v>0</v>
      </c>
      <c r="J763" s="248"/>
      <c r="K763" s="248"/>
      <c r="L763" s="33"/>
    </row>
    <row r="764" spans="1:12" ht="20.100000000000001" customHeight="1" x14ac:dyDescent="0.25">
      <c r="B764" s="25" t="s">
        <v>735</v>
      </c>
      <c r="C764" s="25" t="s">
        <v>696</v>
      </c>
      <c r="D764" s="107">
        <v>9.68</v>
      </c>
      <c r="E764" s="107">
        <v>0</v>
      </c>
      <c r="F764" s="107">
        <v>0</v>
      </c>
      <c r="G764" s="107">
        <v>269.19</v>
      </c>
      <c r="H764" s="107">
        <v>0</v>
      </c>
      <c r="I764" s="107">
        <v>0</v>
      </c>
      <c r="J764" s="248"/>
      <c r="K764" s="248"/>
      <c r="L764" s="33"/>
    </row>
    <row r="765" spans="1:12" ht="20.100000000000001" customHeight="1" x14ac:dyDescent="0.25">
      <c r="A765" s="361" t="s">
        <v>2021</v>
      </c>
      <c r="B765" s="361"/>
      <c r="C765" s="361"/>
      <c r="D765" s="108">
        <f t="shared" ref="D765:I765" si="169">SUM(D759:D764)</f>
        <v>15189.92</v>
      </c>
      <c r="E765" s="108">
        <f t="shared" si="169"/>
        <v>3880.22</v>
      </c>
      <c r="F765" s="108">
        <f t="shared" si="169"/>
        <v>5541.39</v>
      </c>
      <c r="G765" s="108">
        <f t="shared" si="169"/>
        <v>6590.74</v>
      </c>
      <c r="H765" s="108">
        <f t="shared" si="169"/>
        <v>7470</v>
      </c>
      <c r="I765" s="108">
        <f t="shared" si="169"/>
        <v>6662.41</v>
      </c>
      <c r="J765" s="102">
        <f t="shared" ref="J765:K765" si="170">SUM(J759:J764)</f>
        <v>7470</v>
      </c>
      <c r="K765" s="102">
        <f t="shared" si="170"/>
        <v>7730</v>
      </c>
      <c r="L765" s="33"/>
    </row>
    <row r="766" spans="1:12" ht="20.100000000000001" customHeight="1" x14ac:dyDescent="0.25">
      <c r="A766" s="360" t="s">
        <v>2022</v>
      </c>
      <c r="B766" s="360"/>
      <c r="C766" s="360"/>
      <c r="J766" s="248"/>
      <c r="K766" s="248"/>
      <c r="L766" s="33"/>
    </row>
    <row r="767" spans="1:12" ht="20.100000000000001" customHeight="1" x14ac:dyDescent="0.25">
      <c r="B767" s="25" t="s">
        <v>746</v>
      </c>
      <c r="C767" s="25" t="s">
        <v>268</v>
      </c>
      <c r="D767" s="107">
        <v>784.77</v>
      </c>
      <c r="E767" s="107">
        <v>1413.68</v>
      </c>
      <c r="F767" s="107">
        <v>693.57</v>
      </c>
      <c r="G767" s="107">
        <v>1410.27</v>
      </c>
      <c r="H767" s="107">
        <v>700</v>
      </c>
      <c r="I767" s="107">
        <v>19.5</v>
      </c>
      <c r="J767" s="248">
        <v>282</v>
      </c>
      <c r="K767" s="248">
        <v>840</v>
      </c>
      <c r="L767" s="33"/>
    </row>
    <row r="768" spans="1:12" ht="14.45" customHeight="1" x14ac:dyDescent="0.25">
      <c r="B768" s="25" t="s">
        <v>747</v>
      </c>
      <c r="C768" s="25" t="s">
        <v>270</v>
      </c>
      <c r="D768" s="107">
        <v>0</v>
      </c>
      <c r="E768" s="107">
        <v>167</v>
      </c>
      <c r="F768" s="107">
        <v>0</v>
      </c>
      <c r="G768" s="107">
        <v>0</v>
      </c>
      <c r="H768" s="107">
        <v>0</v>
      </c>
      <c r="I768" s="107">
        <v>0</v>
      </c>
      <c r="J768" s="248">
        <v>0</v>
      </c>
      <c r="K768" s="248">
        <v>0</v>
      </c>
      <c r="L768" s="33"/>
    </row>
    <row r="769" spans="1:12" ht="14.45" customHeight="1" x14ac:dyDescent="0.25">
      <c r="B769" s="25" t="s">
        <v>748</v>
      </c>
      <c r="C769" s="25" t="s">
        <v>434</v>
      </c>
      <c r="D769" s="107">
        <v>9900</v>
      </c>
      <c r="E769" s="107">
        <v>0</v>
      </c>
      <c r="F769" s="107">
        <v>0</v>
      </c>
      <c r="G769" s="107">
        <v>0</v>
      </c>
      <c r="H769" s="107">
        <v>0</v>
      </c>
      <c r="I769" s="107">
        <v>750</v>
      </c>
      <c r="J769" s="248"/>
      <c r="K769" s="248"/>
      <c r="L769" s="33"/>
    </row>
    <row r="770" spans="1:12" ht="14.45" customHeight="1" x14ac:dyDescent="0.25">
      <c r="B770" s="25" t="s">
        <v>749</v>
      </c>
      <c r="C770" s="25" t="s">
        <v>272</v>
      </c>
      <c r="D770" s="107">
        <v>2536.37</v>
      </c>
      <c r="E770" s="107">
        <v>1574.49</v>
      </c>
      <c r="F770" s="107">
        <v>29.53</v>
      </c>
      <c r="G770" s="107">
        <v>0</v>
      </c>
      <c r="H770" s="107">
        <v>1000</v>
      </c>
      <c r="I770" s="107">
        <v>0</v>
      </c>
      <c r="J770" s="248">
        <v>600</v>
      </c>
      <c r="K770" s="248">
        <v>1000</v>
      </c>
      <c r="L770" s="33"/>
    </row>
    <row r="771" spans="1:12" ht="14.45" customHeight="1" x14ac:dyDescent="0.25">
      <c r="B771" s="25" t="s">
        <v>751</v>
      </c>
      <c r="C771" s="25" t="s">
        <v>274</v>
      </c>
      <c r="D771" s="107">
        <v>1157</v>
      </c>
      <c r="E771" s="107">
        <v>896</v>
      </c>
      <c r="F771" s="107">
        <v>460</v>
      </c>
      <c r="G771" s="107">
        <v>655</v>
      </c>
      <c r="H771" s="107">
        <v>710</v>
      </c>
      <c r="I771" s="107">
        <v>415</v>
      </c>
      <c r="J771" s="248">
        <v>485</v>
      </c>
      <c r="K771" s="248">
        <v>300</v>
      </c>
      <c r="L771" s="33"/>
    </row>
    <row r="772" spans="1:12" ht="14.45" customHeight="1" x14ac:dyDescent="0.25">
      <c r="B772" s="25" t="s">
        <v>752</v>
      </c>
      <c r="C772" s="25" t="s">
        <v>276</v>
      </c>
      <c r="D772" s="107">
        <v>914.2</v>
      </c>
      <c r="E772" s="107">
        <v>4413</v>
      </c>
      <c r="F772" s="107">
        <v>2169.98</v>
      </c>
      <c r="G772" s="107">
        <v>2535</v>
      </c>
      <c r="H772" s="107">
        <v>2770</v>
      </c>
      <c r="I772" s="107">
        <v>1717</v>
      </c>
      <c r="J772" s="248">
        <v>2017</v>
      </c>
      <c r="K772" s="248">
        <v>4000</v>
      </c>
      <c r="L772" s="33"/>
    </row>
    <row r="773" spans="1:12" ht="14.45" customHeight="1" x14ac:dyDescent="0.25">
      <c r="A773" s="361" t="s">
        <v>2023</v>
      </c>
      <c r="B773" s="361"/>
      <c r="C773" s="361"/>
      <c r="D773" s="108">
        <f t="shared" ref="D773:I773" si="171">SUM(D767:D772)</f>
        <v>15292.34</v>
      </c>
      <c r="E773" s="108">
        <f t="shared" si="171"/>
        <v>8464.17</v>
      </c>
      <c r="F773" s="108">
        <f t="shared" si="171"/>
        <v>3353.08</v>
      </c>
      <c r="G773" s="108">
        <f t="shared" si="171"/>
        <v>4600.2700000000004</v>
      </c>
      <c r="H773" s="108">
        <f t="shared" si="171"/>
        <v>5180</v>
      </c>
      <c r="I773" s="108">
        <f t="shared" si="171"/>
        <v>2901.5</v>
      </c>
      <c r="J773" s="102">
        <f t="shared" ref="J773" si="172">SUM(J767:J772)</f>
        <v>3384</v>
      </c>
      <c r="K773" s="102">
        <f>SUM(K767:K772)</f>
        <v>6140</v>
      </c>
      <c r="L773" s="33"/>
    </row>
    <row r="774" spans="1:12" ht="14.45" customHeight="1" x14ac:dyDescent="0.25">
      <c r="A774" s="360" t="s">
        <v>2030</v>
      </c>
      <c r="B774" s="360"/>
      <c r="C774" s="360"/>
      <c r="J774" s="248"/>
      <c r="K774" s="248"/>
      <c r="L774" s="33"/>
    </row>
    <row r="775" spans="1:12" ht="14.45" customHeight="1" x14ac:dyDescent="0.25">
      <c r="B775" s="25" t="s">
        <v>756</v>
      </c>
      <c r="C775" s="25" t="s">
        <v>757</v>
      </c>
      <c r="D775" s="107">
        <v>313860.15999999997</v>
      </c>
      <c r="E775" s="107">
        <v>268061.38</v>
      </c>
      <c r="F775" s="107">
        <v>255818.99</v>
      </c>
      <c r="G775" s="107">
        <v>374560.16</v>
      </c>
      <c r="H775" s="107">
        <v>300130</v>
      </c>
      <c r="I775" s="107">
        <v>195776.39</v>
      </c>
      <c r="J775" s="248">
        <v>393113</v>
      </c>
      <c r="K775" s="248">
        <v>300130</v>
      </c>
      <c r="L775" s="33"/>
    </row>
    <row r="776" spans="1:12" ht="14.45" customHeight="1" x14ac:dyDescent="0.25">
      <c r="A776" s="361" t="s">
        <v>2034</v>
      </c>
      <c r="B776" s="361"/>
      <c r="C776" s="361"/>
      <c r="D776" s="108">
        <f t="shared" ref="D776:I776" si="173">SUM(D775:D775)</f>
        <v>313860.15999999997</v>
      </c>
      <c r="E776" s="108">
        <f t="shared" si="173"/>
        <v>268061.38</v>
      </c>
      <c r="F776" s="108">
        <f t="shared" si="173"/>
        <v>255818.99</v>
      </c>
      <c r="G776" s="108">
        <f t="shared" si="173"/>
        <v>374560.16</v>
      </c>
      <c r="H776" s="108">
        <f t="shared" si="173"/>
        <v>300130</v>
      </c>
      <c r="I776" s="108">
        <f t="shared" si="173"/>
        <v>195776.39</v>
      </c>
      <c r="J776" s="102">
        <f t="shared" ref="J776:K776" si="174">SUM(J775:J775)</f>
        <v>393113</v>
      </c>
      <c r="K776" s="102">
        <f t="shared" si="174"/>
        <v>300130</v>
      </c>
      <c r="L776" s="33"/>
    </row>
    <row r="777" spans="1:12" ht="14.45" customHeight="1" x14ac:dyDescent="0.25">
      <c r="A777" s="360" t="s">
        <v>2037</v>
      </c>
      <c r="B777" s="360"/>
      <c r="C777" s="360"/>
      <c r="J777" s="248"/>
      <c r="K777" s="14"/>
    </row>
    <row r="778" spans="1:12" ht="14.45" customHeight="1" x14ac:dyDescent="0.25">
      <c r="B778" s="25" t="s">
        <v>2210</v>
      </c>
      <c r="C778" s="25" t="s">
        <v>448</v>
      </c>
      <c r="D778" s="107">
        <v>0</v>
      </c>
      <c r="E778" s="107">
        <v>0</v>
      </c>
      <c r="F778" s="107">
        <v>0</v>
      </c>
      <c r="G778" s="107">
        <v>10350</v>
      </c>
      <c r="H778" s="107">
        <v>0</v>
      </c>
      <c r="I778" s="107">
        <v>0</v>
      </c>
      <c r="J778" s="248"/>
      <c r="K778" s="14"/>
      <c r="L778" s="33"/>
    </row>
    <row r="779" spans="1:12" ht="14.45" customHeight="1" x14ac:dyDescent="0.25">
      <c r="A779" s="361" t="s">
        <v>2038</v>
      </c>
      <c r="B779" s="361"/>
      <c r="C779" s="361"/>
      <c r="D779" s="108">
        <f t="shared" ref="D779:I779" si="175">SUM(D778:D778)</f>
        <v>0</v>
      </c>
      <c r="E779" s="108">
        <f t="shared" si="175"/>
        <v>0</v>
      </c>
      <c r="F779" s="108">
        <f t="shared" si="175"/>
        <v>0</v>
      </c>
      <c r="G779" s="108">
        <f t="shared" si="175"/>
        <v>10350</v>
      </c>
      <c r="H779" s="108">
        <f t="shared" si="175"/>
        <v>0</v>
      </c>
      <c r="I779" s="108">
        <f t="shared" si="175"/>
        <v>0</v>
      </c>
      <c r="J779" s="102">
        <f t="shared" ref="J779:K779" si="176">SUM(J778:J778)</f>
        <v>0</v>
      </c>
      <c r="K779" s="102">
        <f t="shared" si="176"/>
        <v>0</v>
      </c>
      <c r="L779" s="33"/>
    </row>
    <row r="780" spans="1:12" ht="14.45" customHeight="1" x14ac:dyDescent="0.25">
      <c r="A780" s="362" t="s">
        <v>257</v>
      </c>
      <c r="B780" s="362"/>
      <c r="C780" s="362"/>
      <c r="D780" s="109">
        <f t="shared" ref="D780:I780" si="177">D757+D765+D773+D776+D779</f>
        <v>860311.49999999977</v>
      </c>
      <c r="E780" s="109">
        <f t="shared" si="177"/>
        <v>716126.6100000001</v>
      </c>
      <c r="F780" s="109">
        <f t="shared" si="177"/>
        <v>791145.82000000007</v>
      </c>
      <c r="G780" s="109">
        <f t="shared" si="177"/>
        <v>695593.91999999993</v>
      </c>
      <c r="H780" s="109">
        <f t="shared" si="177"/>
        <v>937130</v>
      </c>
      <c r="I780" s="109">
        <f t="shared" si="177"/>
        <v>441468.53</v>
      </c>
      <c r="J780" s="103">
        <f t="shared" ref="J780:K780" si="178">J757+J765+J773+J776+J779</f>
        <v>842814</v>
      </c>
      <c r="K780" s="103">
        <f t="shared" si="178"/>
        <v>999733</v>
      </c>
      <c r="L780" s="33"/>
    </row>
    <row r="781" spans="1:12" ht="14.45" customHeight="1" x14ac:dyDescent="0.25">
      <c r="A781" s="362" t="s">
        <v>762</v>
      </c>
      <c r="B781" s="362"/>
      <c r="C781" s="362"/>
      <c r="D781" s="109">
        <f t="shared" ref="D781:I781" si="179">D735+D780</f>
        <v>1811085.7899999998</v>
      </c>
      <c r="E781" s="109">
        <f t="shared" si="179"/>
        <v>1730443.9500000002</v>
      </c>
      <c r="F781" s="109">
        <f t="shared" si="179"/>
        <v>1941089.4000000001</v>
      </c>
      <c r="G781" s="109">
        <f t="shared" si="179"/>
        <v>2102585.5699999998</v>
      </c>
      <c r="H781" s="109">
        <f t="shared" si="179"/>
        <v>2158840</v>
      </c>
      <c r="I781" s="109">
        <f t="shared" si="179"/>
        <v>1255988.56</v>
      </c>
      <c r="J781" s="103">
        <f t="shared" ref="J781:K781" si="180">J735+J780</f>
        <v>1935896</v>
      </c>
      <c r="K781" s="103">
        <f t="shared" si="180"/>
        <v>2234415</v>
      </c>
      <c r="L781" s="33"/>
    </row>
    <row r="782" spans="1:12" ht="14.45" customHeight="1" x14ac:dyDescent="0.25">
      <c r="A782" s="359" t="s">
        <v>763</v>
      </c>
      <c r="B782" s="359"/>
      <c r="C782" s="359"/>
      <c r="J782" s="248"/>
      <c r="K782" s="248"/>
      <c r="L782" s="33"/>
    </row>
    <row r="783" spans="1:12" ht="14.45" customHeight="1" x14ac:dyDescent="0.25">
      <c r="A783" s="363" t="s">
        <v>764</v>
      </c>
      <c r="B783" s="363"/>
      <c r="C783" s="363"/>
      <c r="J783" s="248"/>
      <c r="K783" s="248"/>
      <c r="L783" s="33"/>
    </row>
    <row r="784" spans="1:12" ht="14.45" customHeight="1" x14ac:dyDescent="0.25">
      <c r="A784" s="360" t="s">
        <v>2024</v>
      </c>
      <c r="B784" s="360"/>
      <c r="C784" s="360"/>
      <c r="J784" s="248"/>
      <c r="K784" s="248"/>
      <c r="L784" s="33"/>
    </row>
    <row r="785" spans="2:12" ht="14.45" customHeight="1" x14ac:dyDescent="0.25">
      <c r="B785" s="25" t="s">
        <v>2211</v>
      </c>
      <c r="C785" s="25" t="s">
        <v>1883</v>
      </c>
      <c r="D785" s="107">
        <v>0</v>
      </c>
      <c r="E785" s="107">
        <v>0</v>
      </c>
      <c r="F785" s="107">
        <v>5094.7299999999996</v>
      </c>
      <c r="G785" s="107">
        <v>4104.29</v>
      </c>
      <c r="H785" s="107">
        <v>0</v>
      </c>
      <c r="I785" s="107">
        <v>0</v>
      </c>
      <c r="J785" s="248"/>
      <c r="K785" s="248"/>
      <c r="L785" s="33"/>
    </row>
    <row r="786" spans="2:12" ht="14.45" customHeight="1" x14ac:dyDescent="0.25">
      <c r="B786" s="25" t="s">
        <v>765</v>
      </c>
      <c r="C786" s="25" t="s">
        <v>286</v>
      </c>
      <c r="D786" s="107">
        <v>274610.52</v>
      </c>
      <c r="E786" s="107">
        <v>288101.32</v>
      </c>
      <c r="F786" s="107">
        <v>492452.12</v>
      </c>
      <c r="G786" s="107">
        <v>583218.85</v>
      </c>
      <c r="H786" s="107">
        <v>642300</v>
      </c>
      <c r="I786" s="107">
        <v>388581.55</v>
      </c>
      <c r="J786" s="248">
        <v>612751</v>
      </c>
      <c r="K786" s="248">
        <v>668875</v>
      </c>
    </row>
    <row r="787" spans="2:12" ht="14.45" customHeight="1" x14ac:dyDescent="0.25">
      <c r="B787" s="25" t="s">
        <v>766</v>
      </c>
      <c r="C787" s="25" t="s">
        <v>292</v>
      </c>
      <c r="D787" s="107">
        <v>0</v>
      </c>
      <c r="E787" s="107">
        <v>0</v>
      </c>
      <c r="F787" s="107">
        <v>1470.68</v>
      </c>
      <c r="G787" s="107">
        <v>3108.65</v>
      </c>
      <c r="H787" s="107">
        <v>3900</v>
      </c>
      <c r="I787" s="107">
        <v>5112.5</v>
      </c>
      <c r="J787" s="248">
        <v>7913</v>
      </c>
      <c r="K787" s="248">
        <v>9600</v>
      </c>
      <c r="L787" s="33"/>
    </row>
    <row r="788" spans="2:12" ht="14.45" customHeight="1" x14ac:dyDescent="0.25">
      <c r="B788" s="25" t="s">
        <v>767</v>
      </c>
      <c r="C788" s="25" t="s">
        <v>294</v>
      </c>
      <c r="D788" s="107">
        <v>0</v>
      </c>
      <c r="E788" s="107">
        <v>0</v>
      </c>
      <c r="F788" s="107">
        <v>373.21</v>
      </c>
      <c r="G788" s="107">
        <v>851.79</v>
      </c>
      <c r="H788" s="107">
        <v>600</v>
      </c>
      <c r="I788" s="107">
        <v>575</v>
      </c>
      <c r="J788" s="248">
        <v>925</v>
      </c>
      <c r="K788" s="248">
        <v>1200</v>
      </c>
      <c r="L788" s="33"/>
    </row>
    <row r="789" spans="2:12" ht="14.45" customHeight="1" x14ac:dyDescent="0.25">
      <c r="B789" s="25" t="s">
        <v>769</v>
      </c>
      <c r="C789" s="25" t="s">
        <v>298</v>
      </c>
      <c r="D789" s="107">
        <v>972.08</v>
      </c>
      <c r="E789" s="107">
        <v>730</v>
      </c>
      <c r="F789" s="107">
        <v>2170</v>
      </c>
      <c r="G789" s="107">
        <v>1938.33</v>
      </c>
      <c r="H789" s="107">
        <v>1710</v>
      </c>
      <c r="I789" s="107">
        <v>0</v>
      </c>
      <c r="J789" s="248">
        <v>0</v>
      </c>
      <c r="K789" s="248">
        <v>1925</v>
      </c>
    </row>
    <row r="790" spans="2:12" ht="14.45" customHeight="1" x14ac:dyDescent="0.25">
      <c r="B790" s="25" t="s">
        <v>770</v>
      </c>
      <c r="C790" s="25" t="s">
        <v>300</v>
      </c>
      <c r="D790" s="107">
        <v>43.6</v>
      </c>
      <c r="E790" s="107">
        <v>156.30000000000001</v>
      </c>
      <c r="F790" s="107">
        <v>5259.05</v>
      </c>
      <c r="G790" s="107">
        <v>688.36</v>
      </c>
      <c r="H790" s="107">
        <v>1000</v>
      </c>
      <c r="I790" s="107">
        <v>604.37</v>
      </c>
      <c r="J790" s="248">
        <v>957</v>
      </c>
      <c r="K790" s="248">
        <v>1000</v>
      </c>
      <c r="L790" s="33"/>
    </row>
    <row r="791" spans="2:12" ht="14.45" customHeight="1" x14ac:dyDescent="0.25">
      <c r="B791" s="25" t="s">
        <v>771</v>
      </c>
      <c r="C791" s="25" t="s">
        <v>302</v>
      </c>
      <c r="D791" s="107">
        <v>349.45</v>
      </c>
      <c r="E791" s="107">
        <v>1097.45</v>
      </c>
      <c r="F791" s="107">
        <v>703.67</v>
      </c>
      <c r="G791" s="107">
        <v>800.54</v>
      </c>
      <c r="H791" s="107">
        <v>1260</v>
      </c>
      <c r="I791" s="107">
        <v>631.70000000000005</v>
      </c>
      <c r="J791" s="248">
        <v>910</v>
      </c>
      <c r="K791" s="248">
        <v>1286</v>
      </c>
      <c r="L791" s="33"/>
    </row>
    <row r="792" spans="2:12" ht="14.45" customHeight="1" x14ac:dyDescent="0.25">
      <c r="B792" s="25" t="s">
        <v>772</v>
      </c>
      <c r="C792" s="25" t="s">
        <v>304</v>
      </c>
      <c r="D792" s="107">
        <v>997.42</v>
      </c>
      <c r="E792" s="107">
        <v>403.52</v>
      </c>
      <c r="F792" s="107">
        <v>1961.91</v>
      </c>
      <c r="G792" s="107">
        <v>1638.68</v>
      </c>
      <c r="H792" s="107">
        <v>1850</v>
      </c>
      <c r="I792" s="107">
        <v>1539.38</v>
      </c>
      <c r="J792" s="248">
        <v>2420</v>
      </c>
      <c r="K792" s="248">
        <v>3257</v>
      </c>
      <c r="L792" s="33"/>
    </row>
    <row r="793" spans="2:12" ht="14.45" customHeight="1" x14ac:dyDescent="0.25">
      <c r="B793" s="25" t="s">
        <v>773</v>
      </c>
      <c r="C793" s="25" t="s">
        <v>306</v>
      </c>
      <c r="D793" s="107">
        <v>23973.18</v>
      </c>
      <c r="E793" s="107">
        <v>23922.43</v>
      </c>
      <c r="F793" s="107">
        <v>47824.7</v>
      </c>
      <c r="G793" s="107">
        <v>35524.07</v>
      </c>
      <c r="H793" s="107">
        <v>48710</v>
      </c>
      <c r="I793" s="107">
        <v>44357.64</v>
      </c>
      <c r="J793" s="248">
        <v>69711</v>
      </c>
      <c r="K793" s="248">
        <v>91973</v>
      </c>
      <c r="L793" s="33"/>
    </row>
    <row r="794" spans="2:12" ht="14.45" customHeight="1" x14ac:dyDescent="0.25">
      <c r="B794" s="25" t="s">
        <v>1971</v>
      </c>
      <c r="C794" s="25" t="s">
        <v>1865</v>
      </c>
      <c r="D794" s="107">
        <v>1000</v>
      </c>
      <c r="E794" s="107">
        <v>657.74</v>
      </c>
      <c r="F794" s="107">
        <v>5280.96</v>
      </c>
      <c r="G794" s="107">
        <v>553.57000000000005</v>
      </c>
      <c r="H794" s="107">
        <v>1500</v>
      </c>
      <c r="I794" s="107">
        <v>2081</v>
      </c>
      <c r="J794" s="248">
        <v>2081</v>
      </c>
      <c r="K794" s="248">
        <v>4000</v>
      </c>
      <c r="L794" s="33"/>
    </row>
    <row r="795" spans="2:12" ht="14.45" customHeight="1" x14ac:dyDescent="0.25">
      <c r="B795" s="25" t="s">
        <v>774</v>
      </c>
      <c r="C795" s="25" t="s">
        <v>308</v>
      </c>
      <c r="D795" s="107">
        <v>686.03</v>
      </c>
      <c r="E795" s="107">
        <v>934.7</v>
      </c>
      <c r="F795" s="107">
        <v>2309.54</v>
      </c>
      <c r="G795" s="107">
        <v>1545.61</v>
      </c>
      <c r="H795" s="107">
        <v>800</v>
      </c>
      <c r="I795" s="107">
        <v>461</v>
      </c>
      <c r="J795" s="248">
        <v>692</v>
      </c>
      <c r="K795" s="248">
        <v>0</v>
      </c>
      <c r="L795" s="33"/>
    </row>
    <row r="796" spans="2:12" ht="14.45" customHeight="1" x14ac:dyDescent="0.25">
      <c r="B796" s="25" t="s">
        <v>775</v>
      </c>
      <c r="C796" s="25" t="s">
        <v>1897</v>
      </c>
      <c r="D796" s="107">
        <v>0</v>
      </c>
      <c r="E796" s="107">
        <v>-1105.83</v>
      </c>
      <c r="F796" s="107">
        <v>0</v>
      </c>
      <c r="G796" s="107">
        <v>0</v>
      </c>
      <c r="H796" s="107">
        <v>0</v>
      </c>
      <c r="I796" s="107">
        <v>0</v>
      </c>
      <c r="J796" s="248"/>
      <c r="K796" s="248"/>
      <c r="L796" s="33"/>
    </row>
    <row r="797" spans="2:12" ht="14.45" customHeight="1" x14ac:dyDescent="0.25">
      <c r="B797" s="25" t="s">
        <v>776</v>
      </c>
      <c r="C797" s="25" t="s">
        <v>1899</v>
      </c>
      <c r="D797" s="107">
        <v>24939.79</v>
      </c>
      <c r="E797" s="107">
        <v>27153.72</v>
      </c>
      <c r="F797" s="107">
        <v>73862.34</v>
      </c>
      <c r="G797" s="107">
        <v>97829.4</v>
      </c>
      <c r="H797" s="107">
        <v>109230</v>
      </c>
      <c r="I797" s="107">
        <v>66451.41</v>
      </c>
      <c r="J797" s="248">
        <v>105164</v>
      </c>
      <c r="K797" s="248">
        <v>116710</v>
      </c>
      <c r="L797" s="33"/>
    </row>
    <row r="798" spans="2:12" ht="14.45" customHeight="1" x14ac:dyDescent="0.25">
      <c r="B798" s="25" t="s">
        <v>777</v>
      </c>
      <c r="C798" s="25" t="s">
        <v>312</v>
      </c>
      <c r="D798" s="107">
        <v>48</v>
      </c>
      <c r="E798" s="107">
        <v>0</v>
      </c>
      <c r="F798" s="107">
        <v>192</v>
      </c>
      <c r="G798" s="107">
        <v>192</v>
      </c>
      <c r="H798" s="107">
        <v>0</v>
      </c>
      <c r="I798" s="107">
        <v>96</v>
      </c>
      <c r="J798" s="248">
        <v>96</v>
      </c>
      <c r="K798" s="248">
        <v>0</v>
      </c>
    </row>
    <row r="799" spans="2:12" ht="14.45" customHeight="1" x14ac:dyDescent="0.25">
      <c r="B799" s="25" t="s">
        <v>778</v>
      </c>
      <c r="C799" s="25" t="s">
        <v>314</v>
      </c>
      <c r="D799" s="107">
        <v>466.75</v>
      </c>
      <c r="E799" s="107">
        <v>368.7</v>
      </c>
      <c r="F799" s="107">
        <v>603.79</v>
      </c>
      <c r="G799" s="107">
        <v>448.18</v>
      </c>
      <c r="H799" s="107">
        <v>670</v>
      </c>
      <c r="I799" s="107">
        <v>428.16</v>
      </c>
      <c r="J799" s="248">
        <v>717</v>
      </c>
      <c r="K799" s="248">
        <v>759</v>
      </c>
      <c r="L799" s="33"/>
    </row>
    <row r="800" spans="2:12" ht="14.45" customHeight="1" x14ac:dyDescent="0.25">
      <c r="B800" s="25" t="s">
        <v>779</v>
      </c>
      <c r="C800" s="25" t="s">
        <v>316</v>
      </c>
      <c r="D800" s="107">
        <v>28.23</v>
      </c>
      <c r="E800" s="107">
        <v>439.77</v>
      </c>
      <c r="F800" s="107">
        <v>1804.38</v>
      </c>
      <c r="G800" s="107">
        <v>397.07</v>
      </c>
      <c r="H800" s="107">
        <v>1160</v>
      </c>
      <c r="I800" s="107">
        <v>78.78</v>
      </c>
      <c r="J800" s="248">
        <v>79</v>
      </c>
      <c r="K800" s="248">
        <v>1152</v>
      </c>
      <c r="L800" s="33"/>
    </row>
    <row r="801" spans="1:12" ht="14.45" customHeight="1" x14ac:dyDescent="0.25">
      <c r="B801" s="25" t="s">
        <v>780</v>
      </c>
      <c r="C801" s="25" t="s">
        <v>2026</v>
      </c>
      <c r="D801" s="107">
        <v>3841.11</v>
      </c>
      <c r="E801" s="107">
        <v>4148.93</v>
      </c>
      <c r="F801" s="107">
        <v>7099.01</v>
      </c>
      <c r="G801" s="107">
        <v>8549.69</v>
      </c>
      <c r="H801" s="107">
        <v>9390</v>
      </c>
      <c r="I801" s="107">
        <v>5525.61</v>
      </c>
      <c r="J801" s="248">
        <v>8695</v>
      </c>
      <c r="K801" s="248">
        <v>9889</v>
      </c>
    </row>
    <row r="802" spans="1:12" ht="14.45" customHeight="1" x14ac:dyDescent="0.25">
      <c r="B802" s="25" t="s">
        <v>1972</v>
      </c>
      <c r="C802" s="25" t="s">
        <v>319</v>
      </c>
      <c r="D802" s="107">
        <v>7441.54</v>
      </c>
      <c r="E802" s="107">
        <v>0</v>
      </c>
      <c r="F802" s="107">
        <v>0</v>
      </c>
      <c r="G802" s="107">
        <v>0</v>
      </c>
      <c r="H802" s="107">
        <v>0</v>
      </c>
      <c r="I802" s="107">
        <v>0</v>
      </c>
      <c r="J802" s="248"/>
      <c r="K802" s="248"/>
      <c r="L802" s="33"/>
    </row>
    <row r="803" spans="1:12" ht="14.45" customHeight="1" x14ac:dyDescent="0.25">
      <c r="B803" s="25" t="s">
        <v>781</v>
      </c>
      <c r="C803" s="25" t="s">
        <v>321</v>
      </c>
      <c r="D803" s="107">
        <v>343.91</v>
      </c>
      <c r="E803" s="107">
        <v>408.67</v>
      </c>
      <c r="F803" s="107">
        <v>926.76</v>
      </c>
      <c r="G803" s="107">
        <v>1081.95</v>
      </c>
      <c r="H803" s="107">
        <v>1170</v>
      </c>
      <c r="I803" s="107">
        <v>841.27</v>
      </c>
      <c r="J803" s="248">
        <v>1219</v>
      </c>
      <c r="K803" s="248">
        <v>1228</v>
      </c>
      <c r="L803" s="33"/>
    </row>
    <row r="804" spans="1:12" ht="14.45" customHeight="1" x14ac:dyDescent="0.25">
      <c r="B804" s="25" t="s">
        <v>782</v>
      </c>
      <c r="C804" s="25" t="s">
        <v>323</v>
      </c>
      <c r="D804" s="107">
        <v>26.95</v>
      </c>
      <c r="E804" s="107">
        <v>0</v>
      </c>
      <c r="F804" s="107">
        <v>107.8</v>
      </c>
      <c r="G804" s="107">
        <v>127.8</v>
      </c>
      <c r="H804" s="107">
        <v>0</v>
      </c>
      <c r="I804" s="107">
        <v>63.9</v>
      </c>
      <c r="J804" s="248">
        <v>64</v>
      </c>
      <c r="K804" s="248">
        <v>0</v>
      </c>
      <c r="L804" s="33"/>
    </row>
    <row r="805" spans="1:12" ht="14.45" customHeight="1" x14ac:dyDescent="0.25">
      <c r="B805" s="25" t="s">
        <v>783</v>
      </c>
      <c r="C805" s="25" t="s">
        <v>325</v>
      </c>
      <c r="D805" s="107">
        <v>1500</v>
      </c>
      <c r="E805" s="107">
        <v>0</v>
      </c>
      <c r="F805" s="107">
        <v>0</v>
      </c>
      <c r="G805" s="107">
        <v>2000</v>
      </c>
      <c r="H805" s="107">
        <v>1500</v>
      </c>
      <c r="I805" s="107">
        <v>1000</v>
      </c>
      <c r="J805" s="248">
        <v>1000</v>
      </c>
      <c r="K805" s="248">
        <v>1500</v>
      </c>
      <c r="L805" s="33"/>
    </row>
    <row r="806" spans="1:12" ht="14.45" customHeight="1" x14ac:dyDescent="0.25">
      <c r="B806" s="25" t="s">
        <v>784</v>
      </c>
      <c r="C806" s="25" t="s">
        <v>327</v>
      </c>
      <c r="D806" s="107">
        <v>281</v>
      </c>
      <c r="E806" s="107">
        <v>518.49</v>
      </c>
      <c r="F806" s="107">
        <v>2984.85</v>
      </c>
      <c r="G806" s="107">
        <v>0</v>
      </c>
      <c r="H806" s="107">
        <v>0</v>
      </c>
      <c r="I806" s="107">
        <v>0</v>
      </c>
      <c r="J806" s="248"/>
      <c r="K806" s="248"/>
    </row>
    <row r="807" spans="1:12" ht="14.45" customHeight="1" x14ac:dyDescent="0.25">
      <c r="A807" s="361" t="s">
        <v>2027</v>
      </c>
      <c r="B807" s="361"/>
      <c r="C807" s="361"/>
      <c r="D807" s="108">
        <f t="shared" ref="D807:I807" si="181">SUM(D785:D806)</f>
        <v>341549.55999999994</v>
      </c>
      <c r="E807" s="108">
        <f t="shared" si="181"/>
        <v>347935.91</v>
      </c>
      <c r="F807" s="108">
        <f t="shared" si="181"/>
        <v>652481.5</v>
      </c>
      <c r="G807" s="108">
        <f t="shared" si="181"/>
        <v>744598.83</v>
      </c>
      <c r="H807" s="108">
        <f t="shared" si="181"/>
        <v>826750</v>
      </c>
      <c r="I807" s="108">
        <f t="shared" si="181"/>
        <v>518429.27000000008</v>
      </c>
      <c r="J807" s="102">
        <f t="shared" ref="J807:K807" si="182">SUM(J785:J806)</f>
        <v>815394</v>
      </c>
      <c r="K807" s="102">
        <f t="shared" si="182"/>
        <v>914354</v>
      </c>
    </row>
    <row r="808" spans="1:12" ht="14.45" customHeight="1" x14ac:dyDescent="0.25">
      <c r="A808" s="360" t="s">
        <v>2020</v>
      </c>
      <c r="B808" s="360"/>
      <c r="C808" s="360"/>
      <c r="J808" s="248"/>
      <c r="K808" s="248"/>
    </row>
    <row r="809" spans="1:12" ht="14.45" customHeight="1" x14ac:dyDescent="0.25">
      <c r="B809" s="25" t="s">
        <v>785</v>
      </c>
      <c r="C809" s="25" t="s">
        <v>262</v>
      </c>
      <c r="D809" s="107">
        <v>2530.58</v>
      </c>
      <c r="E809" s="107">
        <v>2742.14</v>
      </c>
      <c r="F809" s="107">
        <v>6356.55</v>
      </c>
      <c r="G809" s="107">
        <v>4129.34</v>
      </c>
      <c r="H809" s="107">
        <v>3500</v>
      </c>
      <c r="I809" s="107">
        <v>1662.41</v>
      </c>
      <c r="J809" s="248">
        <v>2572</v>
      </c>
      <c r="K809" s="248">
        <v>2100</v>
      </c>
      <c r="L809" s="33"/>
    </row>
    <row r="810" spans="1:12" ht="14.45" customHeight="1" x14ac:dyDescent="0.25">
      <c r="B810" s="25" t="s">
        <v>786</v>
      </c>
      <c r="C810" s="25" t="s">
        <v>787</v>
      </c>
      <c r="D810" s="107">
        <v>0</v>
      </c>
      <c r="E810" s="107">
        <v>0</v>
      </c>
      <c r="F810" s="107">
        <v>0</v>
      </c>
      <c r="G810" s="107">
        <v>13.28</v>
      </c>
      <c r="H810" s="107">
        <v>0</v>
      </c>
      <c r="I810" s="107">
        <v>158.63999999999999</v>
      </c>
      <c r="J810" s="248">
        <v>159</v>
      </c>
      <c r="K810" s="248">
        <v>200</v>
      </c>
      <c r="L810" s="33"/>
    </row>
    <row r="811" spans="1:12" ht="14.45" customHeight="1" x14ac:dyDescent="0.25">
      <c r="B811" s="25" t="s">
        <v>788</v>
      </c>
      <c r="C811" s="25" t="s">
        <v>330</v>
      </c>
      <c r="D811" s="107">
        <v>0</v>
      </c>
      <c r="E811" s="107">
        <v>0</v>
      </c>
      <c r="F811" s="107">
        <v>1570.02</v>
      </c>
      <c r="G811" s="107">
        <v>1005.1</v>
      </c>
      <c r="H811" s="107">
        <v>0</v>
      </c>
      <c r="I811" s="107">
        <v>0</v>
      </c>
      <c r="J811" s="248"/>
      <c r="K811" s="248"/>
      <c r="L811" s="33"/>
    </row>
    <row r="812" spans="1:12" ht="14.45" customHeight="1" x14ac:dyDescent="0.25">
      <c r="B812" s="25" t="s">
        <v>789</v>
      </c>
      <c r="C812" s="25" t="s">
        <v>371</v>
      </c>
      <c r="D812" s="107">
        <v>1224.3</v>
      </c>
      <c r="E812" s="107">
        <v>1154.67</v>
      </c>
      <c r="F812" s="107">
        <v>1078.95</v>
      </c>
      <c r="G812" s="107">
        <v>1331.93</v>
      </c>
      <c r="H812" s="107">
        <v>1300</v>
      </c>
      <c r="I812" s="107">
        <v>942.7</v>
      </c>
      <c r="J812" s="248">
        <v>1414</v>
      </c>
      <c r="K812" s="248">
        <v>1300</v>
      </c>
      <c r="L812" s="33"/>
    </row>
    <row r="813" spans="1:12" ht="14.45" customHeight="1" x14ac:dyDescent="0.25">
      <c r="B813" s="25" t="s">
        <v>790</v>
      </c>
      <c r="C813" s="25" t="s">
        <v>791</v>
      </c>
      <c r="D813" s="107">
        <v>313.93</v>
      </c>
      <c r="E813" s="107">
        <v>0</v>
      </c>
      <c r="F813" s="107">
        <v>483.98</v>
      </c>
      <c r="G813" s="107">
        <v>0</v>
      </c>
      <c r="H813" s="107">
        <v>400</v>
      </c>
      <c r="I813" s="107">
        <v>0</v>
      </c>
      <c r="J813" s="248">
        <v>0</v>
      </c>
      <c r="K813" s="248">
        <v>0</v>
      </c>
      <c r="L813" s="33"/>
    </row>
    <row r="814" spans="1:12" ht="14.45" customHeight="1" x14ac:dyDescent="0.25">
      <c r="B814" s="25" t="s">
        <v>792</v>
      </c>
      <c r="C814" s="25" t="s">
        <v>334</v>
      </c>
      <c r="D814" s="107">
        <v>874.95</v>
      </c>
      <c r="E814" s="107">
        <v>610</v>
      </c>
      <c r="F814" s="107">
        <v>710</v>
      </c>
      <c r="G814" s="107">
        <v>704</v>
      </c>
      <c r="H814" s="107">
        <v>1870</v>
      </c>
      <c r="I814" s="107">
        <v>1185</v>
      </c>
      <c r="J814" s="248">
        <v>1185</v>
      </c>
      <c r="K814" s="248">
        <v>1685</v>
      </c>
      <c r="L814" s="33"/>
    </row>
    <row r="815" spans="1:12" ht="20.100000000000001" customHeight="1" x14ac:dyDescent="0.25">
      <c r="A815" s="361" t="s">
        <v>2021</v>
      </c>
      <c r="B815" s="361"/>
      <c r="C815" s="361"/>
      <c r="D815" s="108">
        <f t="shared" ref="D815:I815" si="183">SUM(D809:D814)</f>
        <v>4943.76</v>
      </c>
      <c r="E815" s="108">
        <f t="shared" si="183"/>
        <v>4506.8099999999995</v>
      </c>
      <c r="F815" s="108">
        <f t="shared" si="183"/>
        <v>10199.5</v>
      </c>
      <c r="G815" s="108">
        <f t="shared" si="183"/>
        <v>7183.6500000000005</v>
      </c>
      <c r="H815" s="108">
        <f t="shared" si="183"/>
        <v>7070</v>
      </c>
      <c r="I815" s="108">
        <f t="shared" si="183"/>
        <v>3948.75</v>
      </c>
      <c r="J815" s="102">
        <f t="shared" ref="J815:K815" si="184">SUM(J809:J814)</f>
        <v>5330</v>
      </c>
      <c r="K815" s="102">
        <f t="shared" si="184"/>
        <v>5285</v>
      </c>
      <c r="L815" s="33"/>
    </row>
    <row r="816" spans="1:12" ht="20.100000000000001" customHeight="1" x14ac:dyDescent="0.25">
      <c r="A816" s="360" t="s">
        <v>2022</v>
      </c>
      <c r="B816" s="360"/>
      <c r="C816" s="360"/>
      <c r="J816" s="248"/>
      <c r="K816" s="248"/>
      <c r="L816" s="33"/>
    </row>
    <row r="817" spans="1:12" ht="20.100000000000001" customHeight="1" x14ac:dyDescent="0.25">
      <c r="B817" s="25" t="s">
        <v>1781</v>
      </c>
      <c r="C817" s="25" t="s">
        <v>268</v>
      </c>
      <c r="D817" s="107">
        <v>1639.69</v>
      </c>
      <c r="E817" s="107">
        <v>1653.23</v>
      </c>
      <c r="F817" s="107">
        <v>1353.11</v>
      </c>
      <c r="G817" s="107">
        <v>1073.3800000000001</v>
      </c>
      <c r="H817" s="107">
        <v>1710</v>
      </c>
      <c r="I817" s="107">
        <v>0</v>
      </c>
      <c r="J817" s="248"/>
      <c r="K817" s="248">
        <v>0</v>
      </c>
      <c r="L817" s="33"/>
    </row>
    <row r="818" spans="1:12" ht="20.100000000000001" customHeight="1" x14ac:dyDescent="0.25">
      <c r="B818" s="25" t="s">
        <v>793</v>
      </c>
      <c r="C818" s="25" t="s">
        <v>794</v>
      </c>
      <c r="D818" s="107">
        <v>130926.23</v>
      </c>
      <c r="E818" s="107">
        <v>168929.31</v>
      </c>
      <c r="F818" s="107">
        <v>137695.71</v>
      </c>
      <c r="G818" s="107">
        <v>107933.13</v>
      </c>
      <c r="H818" s="107">
        <v>149800</v>
      </c>
      <c r="I818" s="107">
        <v>139258.13</v>
      </c>
      <c r="J818" s="248">
        <v>170000</v>
      </c>
      <c r="K818" s="248">
        <v>149800</v>
      </c>
      <c r="L818" s="33"/>
    </row>
    <row r="819" spans="1:12" ht="20.100000000000001" customHeight="1" x14ac:dyDescent="0.25">
      <c r="B819" s="25" t="s">
        <v>795</v>
      </c>
      <c r="C819" s="25" t="s">
        <v>796</v>
      </c>
      <c r="D819" s="107">
        <v>49500</v>
      </c>
      <c r="E819" s="107">
        <v>58000</v>
      </c>
      <c r="F819" s="107">
        <v>56600</v>
      </c>
      <c r="G819" s="107">
        <v>62375</v>
      </c>
      <c r="H819" s="107">
        <v>65000</v>
      </c>
      <c r="I819" s="107">
        <v>49125</v>
      </c>
      <c r="J819" s="248">
        <v>49125</v>
      </c>
      <c r="K819" s="248">
        <v>66375</v>
      </c>
      <c r="L819" s="33"/>
    </row>
    <row r="820" spans="1:12" ht="14.45" customHeight="1" x14ac:dyDescent="0.25">
      <c r="B820" s="25" t="s">
        <v>797</v>
      </c>
      <c r="C820" s="25" t="s">
        <v>270</v>
      </c>
      <c r="D820" s="107">
        <v>50376.6</v>
      </c>
      <c r="E820" s="107">
        <v>26765.67</v>
      </c>
      <c r="F820" s="107">
        <v>37343.879999999997</v>
      </c>
      <c r="G820" s="107">
        <v>11253.74</v>
      </c>
      <c r="H820" s="107">
        <v>20000</v>
      </c>
      <c r="I820" s="107">
        <v>0</v>
      </c>
      <c r="J820" s="248">
        <v>0</v>
      </c>
      <c r="K820" s="248">
        <v>20000</v>
      </c>
      <c r="L820" s="33"/>
    </row>
    <row r="821" spans="1:12" ht="14.45" customHeight="1" x14ac:dyDescent="0.25">
      <c r="B821" s="25" t="s">
        <v>2212</v>
      </c>
      <c r="C821" s="25" t="s">
        <v>434</v>
      </c>
      <c r="D821" s="107">
        <v>0</v>
      </c>
      <c r="E821" s="107">
        <v>0</v>
      </c>
      <c r="F821" s="107">
        <v>0</v>
      </c>
      <c r="G821" s="107">
        <v>0</v>
      </c>
      <c r="H821" s="107">
        <v>40470</v>
      </c>
      <c r="I821" s="107">
        <v>40747.17</v>
      </c>
      <c r="J821" s="248">
        <v>40747</v>
      </c>
      <c r="K821" s="248">
        <f>41870+39490</f>
        <v>81360</v>
      </c>
      <c r="L821" s="33"/>
    </row>
    <row r="822" spans="1:12" ht="14.45" customHeight="1" x14ac:dyDescent="0.25">
      <c r="B822" s="25" t="s">
        <v>798</v>
      </c>
      <c r="C822" s="25" t="s">
        <v>382</v>
      </c>
      <c r="D822" s="107">
        <v>430.18</v>
      </c>
      <c r="E822" s="107">
        <v>0</v>
      </c>
      <c r="F822" s="107">
        <v>123.44</v>
      </c>
      <c r="G822" s="107">
        <v>29.41</v>
      </c>
      <c r="H822" s="107">
        <v>0</v>
      </c>
      <c r="I822" s="107">
        <v>38.79</v>
      </c>
      <c r="J822" s="248">
        <v>39</v>
      </c>
      <c r="K822" s="248">
        <v>0</v>
      </c>
      <c r="L822" s="33"/>
    </row>
    <row r="823" spans="1:12" ht="14.45" customHeight="1" x14ac:dyDescent="0.25">
      <c r="B823" s="25" t="s">
        <v>799</v>
      </c>
      <c r="C823" s="25" t="s">
        <v>272</v>
      </c>
      <c r="D823" s="107">
        <v>2992.68</v>
      </c>
      <c r="E823" s="107">
        <v>407.64</v>
      </c>
      <c r="F823" s="107">
        <v>1503.56</v>
      </c>
      <c r="G823" s="107">
        <v>11372.64</v>
      </c>
      <c r="H823" s="107">
        <v>10100</v>
      </c>
      <c r="I823" s="107">
        <v>4808.8500000000004</v>
      </c>
      <c r="J823" s="248">
        <v>6809</v>
      </c>
      <c r="K823" s="248">
        <v>3900</v>
      </c>
      <c r="L823" s="33"/>
    </row>
    <row r="824" spans="1:12" ht="14.45" customHeight="1" x14ac:dyDescent="0.25">
      <c r="B824" s="25" t="s">
        <v>800</v>
      </c>
      <c r="C824" s="25" t="s">
        <v>274</v>
      </c>
      <c r="D824" s="107">
        <v>1942</v>
      </c>
      <c r="E824" s="107">
        <v>1265</v>
      </c>
      <c r="F824" s="107">
        <v>6329</v>
      </c>
      <c r="G824" s="107">
        <v>2700</v>
      </c>
      <c r="H824" s="107">
        <v>3020</v>
      </c>
      <c r="I824" s="107">
        <v>652.5</v>
      </c>
      <c r="J824" s="248">
        <v>2153</v>
      </c>
      <c r="K824" s="248">
        <v>2390</v>
      </c>
      <c r="L824" s="33"/>
    </row>
    <row r="825" spans="1:12" ht="14.45" customHeight="1" x14ac:dyDescent="0.25">
      <c r="B825" s="25" t="s">
        <v>801</v>
      </c>
      <c r="C825" s="25" t="s">
        <v>276</v>
      </c>
      <c r="D825" s="107">
        <v>1996.22</v>
      </c>
      <c r="E825" s="107">
        <v>1510.64</v>
      </c>
      <c r="F825" s="107">
        <v>2894.08</v>
      </c>
      <c r="G825" s="107">
        <v>3877.1</v>
      </c>
      <c r="H825" s="107">
        <v>8650</v>
      </c>
      <c r="I825" s="107">
        <v>3454</v>
      </c>
      <c r="J825" s="248">
        <v>4154</v>
      </c>
      <c r="K825" s="248">
        <v>6780</v>
      </c>
      <c r="L825" s="33"/>
    </row>
    <row r="826" spans="1:12" ht="14.45" customHeight="1" x14ac:dyDescent="0.25">
      <c r="B826" s="25" t="s">
        <v>2213</v>
      </c>
      <c r="C826" s="25" t="s">
        <v>278</v>
      </c>
      <c r="D826" s="107">
        <v>0</v>
      </c>
      <c r="E826" s="107">
        <v>0</v>
      </c>
      <c r="F826" s="107">
        <v>60</v>
      </c>
      <c r="G826" s="107">
        <v>0</v>
      </c>
      <c r="H826" s="107">
        <v>0</v>
      </c>
      <c r="I826" s="107">
        <v>0</v>
      </c>
      <c r="J826" s="248"/>
      <c r="K826" s="248"/>
      <c r="L826" s="33"/>
    </row>
    <row r="827" spans="1:12" ht="14.45" customHeight="1" x14ac:dyDescent="0.25">
      <c r="B827" s="25" t="s">
        <v>802</v>
      </c>
      <c r="C827" s="25" t="s">
        <v>282</v>
      </c>
      <c r="D827" s="107">
        <v>191.04</v>
      </c>
      <c r="E827" s="107">
        <v>0</v>
      </c>
      <c r="F827" s="107">
        <v>0</v>
      </c>
      <c r="G827" s="107">
        <v>0</v>
      </c>
      <c r="H827" s="107">
        <v>0</v>
      </c>
      <c r="I827" s="107">
        <v>0</v>
      </c>
      <c r="J827" s="248"/>
      <c r="K827" s="248"/>
      <c r="L827" s="33"/>
    </row>
    <row r="828" spans="1:12" ht="14.45" customHeight="1" x14ac:dyDescent="0.25">
      <c r="A828" s="361" t="s">
        <v>2023</v>
      </c>
      <c r="B828" s="361"/>
      <c r="C828" s="361"/>
      <c r="D828" s="108">
        <f t="shared" ref="D828:I828" si="185">SUM(D817:D827)</f>
        <v>239994.63999999998</v>
      </c>
      <c r="E828" s="108">
        <f t="shared" si="185"/>
        <v>258531.49000000005</v>
      </c>
      <c r="F828" s="108">
        <f t="shared" si="185"/>
        <v>243902.77999999997</v>
      </c>
      <c r="G828" s="108">
        <f t="shared" si="185"/>
        <v>200614.39999999999</v>
      </c>
      <c r="H828" s="108">
        <f t="shared" si="185"/>
        <v>298750</v>
      </c>
      <c r="I828" s="108">
        <f t="shared" si="185"/>
        <v>238084.44</v>
      </c>
      <c r="J828" s="102">
        <f>SUM(J817:J827)</f>
        <v>273027</v>
      </c>
      <c r="K828" s="102">
        <f>SUM(K817:K827)</f>
        <v>330605</v>
      </c>
      <c r="L828" s="33"/>
    </row>
    <row r="829" spans="1:12" ht="14.45" customHeight="1" x14ac:dyDescent="0.25">
      <c r="A829" s="360" t="s">
        <v>2030</v>
      </c>
      <c r="B829" s="360"/>
      <c r="C829" s="360"/>
      <c r="J829" s="248"/>
      <c r="K829" s="248"/>
      <c r="L829" s="33"/>
    </row>
    <row r="830" spans="1:12" ht="14.45" customHeight="1" x14ac:dyDescent="0.25">
      <c r="B830" s="25" t="s">
        <v>804</v>
      </c>
      <c r="C830" s="25" t="s">
        <v>567</v>
      </c>
      <c r="D830" s="107">
        <v>26662.400000000001</v>
      </c>
      <c r="E830" s="107">
        <v>19660.05</v>
      </c>
      <c r="F830" s="107">
        <v>0</v>
      </c>
      <c r="G830" s="107">
        <v>0</v>
      </c>
      <c r="H830" s="107">
        <v>0</v>
      </c>
      <c r="I830" s="107">
        <v>0</v>
      </c>
      <c r="J830" s="248"/>
      <c r="K830" s="248"/>
      <c r="L830" s="33"/>
    </row>
    <row r="831" spans="1:12" ht="14.45" customHeight="1" x14ac:dyDescent="0.25">
      <c r="B831" s="25" t="s">
        <v>805</v>
      </c>
      <c r="C831" s="25" t="s">
        <v>569</v>
      </c>
      <c r="D831" s="107">
        <v>16007.56</v>
      </c>
      <c r="E831" s="107">
        <v>16115.09</v>
      </c>
      <c r="F831" s="107">
        <v>0</v>
      </c>
      <c r="G831" s="107">
        <v>0</v>
      </c>
      <c r="H831" s="107">
        <v>0</v>
      </c>
      <c r="I831" s="107">
        <v>0</v>
      </c>
      <c r="J831" s="248"/>
      <c r="K831" s="248"/>
      <c r="L831" s="33"/>
    </row>
    <row r="832" spans="1:12" ht="14.45" customHeight="1" x14ac:dyDescent="0.25">
      <c r="B832" s="25" t="s">
        <v>806</v>
      </c>
      <c r="C832" s="25" t="s">
        <v>807</v>
      </c>
      <c r="D832" s="107">
        <v>5450.73</v>
      </c>
      <c r="E832" s="107">
        <v>5090.59</v>
      </c>
      <c r="F832" s="107">
        <v>0</v>
      </c>
      <c r="G832" s="107">
        <v>0</v>
      </c>
      <c r="H832" s="107">
        <v>0</v>
      </c>
      <c r="I832" s="107">
        <v>0</v>
      </c>
      <c r="J832" s="248"/>
      <c r="K832" s="248"/>
    </row>
    <row r="833" spans="1:12" ht="14.45" customHeight="1" x14ac:dyDescent="0.25">
      <c r="A833" s="361" t="s">
        <v>2034</v>
      </c>
      <c r="B833" s="361"/>
      <c r="C833" s="361"/>
      <c r="D833" s="108">
        <f t="shared" ref="D833:I833" si="186">SUM(D830:D832)</f>
        <v>48120.69</v>
      </c>
      <c r="E833" s="108">
        <f t="shared" si="186"/>
        <v>40865.729999999996</v>
      </c>
      <c r="F833" s="108">
        <f t="shared" si="186"/>
        <v>0</v>
      </c>
      <c r="G833" s="108">
        <f t="shared" si="186"/>
        <v>0</v>
      </c>
      <c r="H833" s="108">
        <f t="shared" si="186"/>
        <v>0</v>
      </c>
      <c r="I833" s="108">
        <f t="shared" si="186"/>
        <v>0</v>
      </c>
      <c r="J833" s="102">
        <f t="shared" ref="J833:K833" si="187">SUM(J830:J832)</f>
        <v>0</v>
      </c>
      <c r="K833" s="102">
        <f t="shared" si="187"/>
        <v>0</v>
      </c>
      <c r="L833" s="33"/>
    </row>
    <row r="834" spans="1:12" ht="14.45" customHeight="1" x14ac:dyDescent="0.25">
      <c r="A834" s="362" t="s">
        <v>808</v>
      </c>
      <c r="B834" s="362"/>
      <c r="C834" s="362"/>
      <c r="D834" s="109">
        <f t="shared" ref="D834:I834" si="188">D807+D815+D828+D833</f>
        <v>634608.64999999991</v>
      </c>
      <c r="E834" s="109">
        <f t="shared" si="188"/>
        <v>651839.93999999994</v>
      </c>
      <c r="F834" s="109">
        <f t="shared" si="188"/>
        <v>906583.78</v>
      </c>
      <c r="G834" s="109">
        <f t="shared" si="188"/>
        <v>952396.88</v>
      </c>
      <c r="H834" s="109">
        <f t="shared" si="188"/>
        <v>1132570</v>
      </c>
      <c r="I834" s="109">
        <f t="shared" si="188"/>
        <v>760462.46000000008</v>
      </c>
      <c r="J834" s="103">
        <f t="shared" ref="J834:K834" si="189">J807+J815+J828+J833</f>
        <v>1093751</v>
      </c>
      <c r="K834" s="103">
        <f t="shared" si="189"/>
        <v>1250244</v>
      </c>
      <c r="L834" s="33"/>
    </row>
    <row r="835" spans="1:12" ht="14.45" customHeight="1" x14ac:dyDescent="0.25">
      <c r="A835" s="363" t="s">
        <v>809</v>
      </c>
      <c r="B835" s="363"/>
      <c r="C835" s="363"/>
      <c r="J835" s="248"/>
      <c r="K835" s="248"/>
      <c r="L835" s="33"/>
    </row>
    <row r="836" spans="1:12" ht="14.45" customHeight="1" x14ac:dyDescent="0.25">
      <c r="A836" s="360" t="s">
        <v>2024</v>
      </c>
      <c r="B836" s="360"/>
      <c r="C836" s="360"/>
      <c r="J836" s="248"/>
      <c r="K836" s="248"/>
      <c r="L836" s="33"/>
    </row>
    <row r="837" spans="1:12" ht="14.45" customHeight="1" x14ac:dyDescent="0.25">
      <c r="B837" s="25" t="s">
        <v>2214</v>
      </c>
      <c r="C837" s="25" t="s">
        <v>296</v>
      </c>
      <c r="D837" s="107">
        <v>0</v>
      </c>
      <c r="E837" s="107">
        <v>0</v>
      </c>
      <c r="F837" s="107">
        <v>0</v>
      </c>
      <c r="G837" s="107">
        <v>0</v>
      </c>
      <c r="H837" s="107">
        <v>117330</v>
      </c>
      <c r="I837" s="107">
        <v>123041.39</v>
      </c>
      <c r="J837" s="248">
        <v>123041</v>
      </c>
      <c r="K837" s="248">
        <v>0</v>
      </c>
      <c r="L837" s="33"/>
    </row>
    <row r="838" spans="1:12" ht="14.45" customHeight="1" x14ac:dyDescent="0.25">
      <c r="B838" s="25" t="s">
        <v>1973</v>
      </c>
      <c r="C838" s="25" t="s">
        <v>1772</v>
      </c>
      <c r="D838" s="107">
        <v>13358.93</v>
      </c>
      <c r="E838" s="107">
        <v>0</v>
      </c>
      <c r="F838" s="107">
        <v>0</v>
      </c>
      <c r="G838" s="107">
        <v>0</v>
      </c>
      <c r="H838" s="107">
        <v>0</v>
      </c>
      <c r="I838" s="107">
        <v>0</v>
      </c>
      <c r="J838" s="248"/>
      <c r="K838" s="248">
        <v>50776</v>
      </c>
      <c r="L838" s="33"/>
    </row>
    <row r="839" spans="1:12" ht="14.45" customHeight="1" x14ac:dyDescent="0.25">
      <c r="B839" s="25" t="s">
        <v>810</v>
      </c>
      <c r="C839" s="25" t="s">
        <v>306</v>
      </c>
      <c r="D839" s="107">
        <v>7803</v>
      </c>
      <c r="E839" s="107">
        <v>35106.230000000003</v>
      </c>
      <c r="F839" s="107">
        <v>56833.86</v>
      </c>
      <c r="G839" s="107">
        <v>-6904.28</v>
      </c>
      <c r="H839" s="107">
        <v>0</v>
      </c>
      <c r="I839" s="107">
        <v>0</v>
      </c>
      <c r="J839" s="248"/>
      <c r="K839" s="248">
        <v>0</v>
      </c>
      <c r="L839" s="33"/>
    </row>
    <row r="840" spans="1:12" ht="14.45" customHeight="1" x14ac:dyDescent="0.25">
      <c r="A840" s="361" t="s">
        <v>2027</v>
      </c>
      <c r="B840" s="361"/>
      <c r="C840" s="361"/>
      <c r="D840" s="108">
        <f t="shared" ref="D840:I840" si="190">SUM(D837:D839)</f>
        <v>21161.93</v>
      </c>
      <c r="E840" s="108">
        <f t="shared" si="190"/>
        <v>35106.230000000003</v>
      </c>
      <c r="F840" s="108">
        <f t="shared" si="190"/>
        <v>56833.86</v>
      </c>
      <c r="G840" s="108">
        <f t="shared" si="190"/>
        <v>-6904.28</v>
      </c>
      <c r="H840" s="108">
        <f t="shared" si="190"/>
        <v>117330</v>
      </c>
      <c r="I840" s="108">
        <f t="shared" si="190"/>
        <v>123041.39</v>
      </c>
      <c r="J840" s="102">
        <f t="shared" ref="J840:K840" si="191">SUM(J837:J839)</f>
        <v>123041</v>
      </c>
      <c r="K840" s="102">
        <f t="shared" si="191"/>
        <v>50776</v>
      </c>
    </row>
    <row r="841" spans="1:12" ht="14.45" customHeight="1" x14ac:dyDescent="0.25">
      <c r="A841" s="360" t="s">
        <v>2020</v>
      </c>
      <c r="B841" s="360"/>
      <c r="C841" s="360"/>
      <c r="J841" s="248"/>
      <c r="K841" s="248"/>
      <c r="L841" s="33"/>
    </row>
    <row r="842" spans="1:12" ht="14.45" customHeight="1" x14ac:dyDescent="0.25">
      <c r="B842" s="25" t="s">
        <v>812</v>
      </c>
      <c r="C842" s="25" t="s">
        <v>262</v>
      </c>
      <c r="D842" s="107">
        <v>3325.56</v>
      </c>
      <c r="E842" s="107">
        <v>4373.01</v>
      </c>
      <c r="F842" s="107">
        <v>2902.72</v>
      </c>
      <c r="G842" s="107">
        <v>1932.63</v>
      </c>
      <c r="H842" s="107">
        <v>0</v>
      </c>
      <c r="I842" s="107">
        <v>0</v>
      </c>
      <c r="J842" s="248"/>
      <c r="K842" s="248"/>
      <c r="L842" s="33"/>
    </row>
    <row r="843" spans="1:12" ht="14.45" customHeight="1" x14ac:dyDescent="0.25">
      <c r="B843" s="25" t="s">
        <v>1974</v>
      </c>
      <c r="C843" s="25" t="s">
        <v>371</v>
      </c>
      <c r="D843" s="107">
        <v>25.5</v>
      </c>
      <c r="E843" s="107">
        <v>0</v>
      </c>
      <c r="F843" s="107">
        <v>229.32</v>
      </c>
      <c r="G843" s="107">
        <v>1295.19</v>
      </c>
      <c r="H843" s="107">
        <v>0</v>
      </c>
      <c r="I843" s="107">
        <v>0</v>
      </c>
      <c r="J843" s="248"/>
      <c r="K843" s="248"/>
      <c r="L843" s="33"/>
    </row>
    <row r="844" spans="1:12" ht="14.45" customHeight="1" x14ac:dyDescent="0.25">
      <c r="B844" s="25" t="s">
        <v>814</v>
      </c>
      <c r="C844" s="25" t="s">
        <v>425</v>
      </c>
      <c r="D844" s="107">
        <v>0</v>
      </c>
      <c r="E844" s="107">
        <v>35.94</v>
      </c>
      <c r="F844" s="107">
        <v>0</v>
      </c>
      <c r="G844" s="107">
        <v>0</v>
      </c>
      <c r="H844" s="107">
        <v>0</v>
      </c>
      <c r="I844" s="107">
        <v>0</v>
      </c>
      <c r="J844" s="248"/>
      <c r="K844" s="248"/>
      <c r="L844" s="33"/>
    </row>
    <row r="845" spans="1:12" ht="14.45" customHeight="1" x14ac:dyDescent="0.25">
      <c r="B845" s="25" t="s">
        <v>815</v>
      </c>
      <c r="C845" s="25" t="s">
        <v>334</v>
      </c>
      <c r="D845" s="107">
        <v>11879.39</v>
      </c>
      <c r="E845" s="107">
        <v>4698.55</v>
      </c>
      <c r="F845" s="107">
        <v>89923.520000000004</v>
      </c>
      <c r="G845" s="107">
        <v>158580.59</v>
      </c>
      <c r="H845" s="107">
        <v>147000</v>
      </c>
      <c r="I845" s="107">
        <v>122054.16</v>
      </c>
      <c r="J845" s="248">
        <v>179211</v>
      </c>
      <c r="K845" s="248"/>
      <c r="L845" s="33"/>
    </row>
    <row r="846" spans="1:12" ht="14.45" customHeight="1" x14ac:dyDescent="0.25">
      <c r="A846" s="361" t="s">
        <v>2021</v>
      </c>
      <c r="B846" s="361"/>
      <c r="C846" s="361"/>
      <c r="D846" s="108">
        <f t="shared" ref="D846:I846" si="192">SUM(D842:D845)</f>
        <v>15230.449999999999</v>
      </c>
      <c r="E846" s="108">
        <f t="shared" si="192"/>
        <v>9107.5</v>
      </c>
      <c r="F846" s="108">
        <f t="shared" si="192"/>
        <v>93055.56</v>
      </c>
      <c r="G846" s="108">
        <f t="shared" si="192"/>
        <v>161808.41</v>
      </c>
      <c r="H846" s="108">
        <f t="shared" si="192"/>
        <v>147000</v>
      </c>
      <c r="I846" s="108">
        <f t="shared" si="192"/>
        <v>122054.16</v>
      </c>
      <c r="J846" s="102">
        <f t="shared" ref="J846:K846" si="193">SUM(J842:J845)</f>
        <v>179211</v>
      </c>
      <c r="K846" s="102">
        <f t="shared" si="193"/>
        <v>0</v>
      </c>
      <c r="L846" s="33"/>
    </row>
    <row r="847" spans="1:12" ht="14.45" customHeight="1" x14ac:dyDescent="0.25">
      <c r="A847" s="360" t="s">
        <v>2028</v>
      </c>
      <c r="B847" s="360"/>
      <c r="C847" s="360"/>
      <c r="J847" s="248"/>
      <c r="K847" s="248"/>
      <c r="L847" s="33"/>
    </row>
    <row r="848" spans="1:12" ht="14.45" customHeight="1" x14ac:dyDescent="0.25">
      <c r="B848" s="25" t="s">
        <v>816</v>
      </c>
      <c r="C848" s="25" t="s">
        <v>427</v>
      </c>
      <c r="D848" s="107">
        <v>78569.679999999993</v>
      </c>
      <c r="E848" s="107">
        <v>71619.33</v>
      </c>
      <c r="F848" s="107">
        <v>80464.72</v>
      </c>
      <c r="G848" s="107">
        <v>123855.86</v>
      </c>
      <c r="H848" s="107">
        <v>85230</v>
      </c>
      <c r="I848" s="107">
        <v>41667.96</v>
      </c>
      <c r="J848" s="248">
        <v>51668</v>
      </c>
      <c r="K848" s="248"/>
      <c r="L848" s="33"/>
    </row>
    <row r="849" spans="1:12" ht="14.45" customHeight="1" x14ac:dyDescent="0.25">
      <c r="B849" s="25" t="s">
        <v>817</v>
      </c>
      <c r="C849" s="25" t="s">
        <v>818</v>
      </c>
      <c r="D849" s="107">
        <v>117518.45</v>
      </c>
      <c r="E849" s="107">
        <v>223548.35</v>
      </c>
      <c r="F849" s="107">
        <v>121667.28</v>
      </c>
      <c r="G849" s="107">
        <v>165318.07</v>
      </c>
      <c r="H849" s="107">
        <v>172740</v>
      </c>
      <c r="I849" s="107">
        <v>139440.91</v>
      </c>
      <c r="J849" s="248">
        <v>172740</v>
      </c>
      <c r="K849" s="248">
        <v>179430</v>
      </c>
      <c r="L849" s="33"/>
    </row>
    <row r="850" spans="1:12" ht="14.45" customHeight="1" x14ac:dyDescent="0.25">
      <c r="A850" s="361" t="s">
        <v>2029</v>
      </c>
      <c r="B850" s="361"/>
      <c r="C850" s="361"/>
      <c r="D850" s="108">
        <f t="shared" ref="D850:I850" si="194">SUM(D848:D849)</f>
        <v>196088.13</v>
      </c>
      <c r="E850" s="108">
        <f t="shared" si="194"/>
        <v>295167.68</v>
      </c>
      <c r="F850" s="108">
        <f t="shared" si="194"/>
        <v>202132</v>
      </c>
      <c r="G850" s="108">
        <f t="shared" si="194"/>
        <v>289173.93</v>
      </c>
      <c r="H850" s="108">
        <f t="shared" si="194"/>
        <v>257970</v>
      </c>
      <c r="I850" s="108">
        <f t="shared" si="194"/>
        <v>181108.87</v>
      </c>
      <c r="J850" s="102">
        <f t="shared" ref="J850:K850" si="195">SUM(J848:J849)</f>
        <v>224408</v>
      </c>
      <c r="K850" s="102">
        <f t="shared" si="195"/>
        <v>179430</v>
      </c>
      <c r="L850" s="33"/>
    </row>
    <row r="851" spans="1:12" ht="14.45" customHeight="1" x14ac:dyDescent="0.25">
      <c r="A851" s="360" t="s">
        <v>2022</v>
      </c>
      <c r="B851" s="360"/>
      <c r="C851" s="360"/>
      <c r="J851" s="248"/>
      <c r="K851" s="248"/>
      <c r="L851" s="33"/>
    </row>
    <row r="852" spans="1:12" ht="14.45" customHeight="1" x14ac:dyDescent="0.25">
      <c r="B852" s="25" t="s">
        <v>819</v>
      </c>
      <c r="C852" s="25" t="s">
        <v>820</v>
      </c>
      <c r="D852" s="107">
        <v>117513.09</v>
      </c>
      <c r="E852" s="107">
        <v>125420.13</v>
      </c>
      <c r="F852" s="107">
        <v>169842.65</v>
      </c>
      <c r="G852" s="107">
        <v>147460.17000000001</v>
      </c>
      <c r="H852" s="107">
        <v>151000</v>
      </c>
      <c r="I852" s="107">
        <v>123819.23</v>
      </c>
      <c r="J852" s="248">
        <v>165994</v>
      </c>
      <c r="K852" s="248">
        <v>151000</v>
      </c>
      <c r="L852" s="33"/>
    </row>
    <row r="853" spans="1:12" ht="14.45" customHeight="1" x14ac:dyDescent="0.25">
      <c r="B853" s="25" t="s">
        <v>821</v>
      </c>
      <c r="C853" s="25" t="s">
        <v>822</v>
      </c>
      <c r="D853" s="107">
        <v>326407.7</v>
      </c>
      <c r="E853" s="107">
        <v>355550.98</v>
      </c>
      <c r="F853" s="107">
        <v>333559.36</v>
      </c>
      <c r="G853" s="107">
        <v>397961.64</v>
      </c>
      <c r="H853" s="107">
        <v>452330</v>
      </c>
      <c r="I853" s="107">
        <v>565780.6</v>
      </c>
      <c r="J853" s="248">
        <v>565781</v>
      </c>
      <c r="K853" s="248">
        <v>452330</v>
      </c>
    </row>
    <row r="854" spans="1:12" ht="14.45" customHeight="1" x14ac:dyDescent="0.25">
      <c r="B854" s="25" t="s">
        <v>2217</v>
      </c>
      <c r="C854" s="25" t="s">
        <v>2218</v>
      </c>
      <c r="D854" s="107">
        <v>0</v>
      </c>
      <c r="E854" s="107">
        <v>0</v>
      </c>
      <c r="F854" s="107">
        <v>0</v>
      </c>
      <c r="G854" s="107">
        <v>2761.1</v>
      </c>
      <c r="H854" s="107">
        <v>0</v>
      </c>
      <c r="I854" s="107">
        <v>0</v>
      </c>
      <c r="J854" s="248"/>
      <c r="K854" s="248"/>
      <c r="L854" s="33"/>
    </row>
    <row r="855" spans="1:12" ht="14.45" customHeight="1" x14ac:dyDescent="0.25">
      <c r="B855" s="25" t="s">
        <v>823</v>
      </c>
      <c r="C855" s="25" t="s">
        <v>268</v>
      </c>
      <c r="D855" s="107">
        <v>980</v>
      </c>
      <c r="E855" s="107">
        <v>2750</v>
      </c>
      <c r="F855" s="107">
        <v>59.97</v>
      </c>
      <c r="G855" s="107">
        <v>0</v>
      </c>
      <c r="H855" s="107">
        <v>0</v>
      </c>
      <c r="I855" s="107">
        <v>0</v>
      </c>
      <c r="J855" s="248"/>
      <c r="K855" s="248"/>
      <c r="L855" s="33"/>
    </row>
    <row r="856" spans="1:12" ht="14.45" customHeight="1" x14ac:dyDescent="0.25">
      <c r="B856" s="25" t="s">
        <v>824</v>
      </c>
      <c r="C856" s="25" t="s">
        <v>596</v>
      </c>
      <c r="D856" s="107">
        <v>0</v>
      </c>
      <c r="E856" s="107">
        <v>0</v>
      </c>
      <c r="F856" s="107">
        <v>58667.65</v>
      </c>
      <c r="G856" s="107">
        <v>147393.75</v>
      </c>
      <c r="H856" s="107">
        <v>0</v>
      </c>
      <c r="I856" s="107">
        <v>0</v>
      </c>
      <c r="J856" s="248"/>
      <c r="K856" s="248"/>
      <c r="L856" s="33"/>
    </row>
    <row r="857" spans="1:12" ht="14.45" customHeight="1" x14ac:dyDescent="0.25">
      <c r="B857" s="25" t="s">
        <v>825</v>
      </c>
      <c r="C857" s="25" t="s">
        <v>270</v>
      </c>
      <c r="D857" s="107">
        <v>55774.93</v>
      </c>
      <c r="E857" s="107">
        <v>48292.04</v>
      </c>
      <c r="F857" s="107">
        <v>45181.99</v>
      </c>
      <c r="G857" s="107">
        <v>45247.43</v>
      </c>
      <c r="H857" s="107">
        <v>73210</v>
      </c>
      <c r="I857" s="107">
        <v>17471.91</v>
      </c>
      <c r="J857" s="248">
        <v>26193</v>
      </c>
      <c r="K857" s="248">
        <v>21290</v>
      </c>
      <c r="L857" s="33"/>
    </row>
    <row r="858" spans="1:12" ht="14.45" customHeight="1" x14ac:dyDescent="0.25">
      <c r="B858" s="25" t="s">
        <v>2219</v>
      </c>
      <c r="C858" s="25" t="s">
        <v>2220</v>
      </c>
      <c r="D858" s="107">
        <v>0</v>
      </c>
      <c r="E858" s="107">
        <v>1237.5</v>
      </c>
      <c r="F858" s="107">
        <v>36987.5</v>
      </c>
      <c r="G858" s="107">
        <v>30360</v>
      </c>
      <c r="H858" s="107">
        <v>0</v>
      </c>
      <c r="I858" s="107">
        <v>6600</v>
      </c>
      <c r="J858" s="248">
        <v>9900</v>
      </c>
      <c r="K858" s="248">
        <v>0</v>
      </c>
      <c r="L858" s="33"/>
    </row>
    <row r="859" spans="1:12" ht="14.45" customHeight="1" x14ac:dyDescent="0.25">
      <c r="B859" s="25" t="s">
        <v>2221</v>
      </c>
      <c r="C859" s="25" t="s">
        <v>2222</v>
      </c>
      <c r="D859" s="107">
        <v>0</v>
      </c>
      <c r="E859" s="107">
        <v>1815</v>
      </c>
      <c r="F859" s="107">
        <v>24832.5</v>
      </c>
      <c r="G859" s="107">
        <v>18617.5</v>
      </c>
      <c r="H859" s="107">
        <v>0</v>
      </c>
      <c r="I859" s="107">
        <v>19690</v>
      </c>
      <c r="J859" s="248">
        <v>28298</v>
      </c>
      <c r="K859" s="248">
        <v>0</v>
      </c>
    </row>
    <row r="860" spans="1:12" ht="14.45" customHeight="1" x14ac:dyDescent="0.25">
      <c r="B860" s="25" t="s">
        <v>2484</v>
      </c>
      <c r="C860" s="25" t="s">
        <v>434</v>
      </c>
      <c r="D860" s="107">
        <v>0</v>
      </c>
      <c r="E860" s="107">
        <v>0</v>
      </c>
      <c r="F860" s="107">
        <v>0</v>
      </c>
      <c r="G860" s="107">
        <v>3807.21</v>
      </c>
      <c r="H860" s="107">
        <v>0</v>
      </c>
      <c r="I860" s="107">
        <v>53443.16</v>
      </c>
      <c r="J860" s="248">
        <v>71563</v>
      </c>
      <c r="K860" s="248">
        <v>0</v>
      </c>
    </row>
    <row r="861" spans="1:12" ht="14.45" customHeight="1" x14ac:dyDescent="0.25">
      <c r="B861" s="25" t="s">
        <v>826</v>
      </c>
      <c r="C861" s="25" t="s">
        <v>343</v>
      </c>
      <c r="D861" s="107">
        <v>372484.83</v>
      </c>
      <c r="E861" s="107">
        <v>153783.97</v>
      </c>
      <c r="F861" s="107">
        <v>418325.86</v>
      </c>
      <c r="G861" s="107">
        <v>348384.51</v>
      </c>
      <c r="H861" s="107">
        <v>300000</v>
      </c>
      <c r="I861" s="107">
        <v>153380.46</v>
      </c>
      <c r="J861" s="248">
        <v>240682</v>
      </c>
      <c r="K861" s="248">
        <v>290000</v>
      </c>
      <c r="L861" s="33"/>
    </row>
    <row r="862" spans="1:12" ht="14.45" customHeight="1" x14ac:dyDescent="0.25">
      <c r="B862" s="25" t="s">
        <v>1975</v>
      </c>
      <c r="C862" s="25" t="s">
        <v>274</v>
      </c>
      <c r="D862" s="107">
        <v>179</v>
      </c>
      <c r="E862" s="107">
        <v>3320</v>
      </c>
      <c r="F862" s="107">
        <v>1000</v>
      </c>
      <c r="G862" s="107">
        <v>3499</v>
      </c>
      <c r="H862" s="107">
        <v>3800</v>
      </c>
      <c r="I862" s="107">
        <v>130</v>
      </c>
      <c r="J862" s="248">
        <v>3800</v>
      </c>
      <c r="K862" s="248">
        <v>3800</v>
      </c>
      <c r="L862" s="33"/>
    </row>
    <row r="863" spans="1:12" ht="20.100000000000001" customHeight="1" x14ac:dyDescent="0.25">
      <c r="B863" s="25" t="s">
        <v>2223</v>
      </c>
      <c r="C863" s="25" t="s">
        <v>278</v>
      </c>
      <c r="D863" s="107">
        <v>0</v>
      </c>
      <c r="E863" s="107">
        <v>0</v>
      </c>
      <c r="F863" s="107">
        <v>0</v>
      </c>
      <c r="G863" s="107">
        <v>14968</v>
      </c>
      <c r="H863" s="107">
        <v>0</v>
      </c>
      <c r="I863" s="107">
        <v>0</v>
      </c>
      <c r="J863" s="248"/>
      <c r="K863" s="248"/>
      <c r="L863" s="33"/>
    </row>
    <row r="864" spans="1:12" ht="20.100000000000001" customHeight="1" x14ac:dyDescent="0.25">
      <c r="B864" s="25" t="s">
        <v>827</v>
      </c>
      <c r="C864" s="25" t="s">
        <v>2482</v>
      </c>
      <c r="D864" s="107">
        <v>36459.97</v>
      </c>
      <c r="E864" s="107">
        <v>30035.599999999999</v>
      </c>
      <c r="F864" s="107">
        <v>33323.06</v>
      </c>
      <c r="G864" s="107">
        <v>29620.98</v>
      </c>
      <c r="H864" s="107">
        <v>31000</v>
      </c>
      <c r="I864" s="107">
        <v>3329.89</v>
      </c>
      <c r="J864" s="248">
        <v>4995</v>
      </c>
      <c r="K864" s="248">
        <v>31000</v>
      </c>
      <c r="L864" s="33"/>
    </row>
    <row r="865" spans="1:12" ht="14.45" customHeight="1" x14ac:dyDescent="0.25">
      <c r="B865" s="25" t="s">
        <v>829</v>
      </c>
      <c r="C865" s="25" t="s">
        <v>442</v>
      </c>
      <c r="D865" s="107">
        <v>79552.2</v>
      </c>
      <c r="E865" s="107">
        <v>87387.12</v>
      </c>
      <c r="F865" s="107">
        <v>84232.91</v>
      </c>
      <c r="G865" s="107">
        <v>135821.45000000001</v>
      </c>
      <c r="H865" s="107">
        <v>81300</v>
      </c>
      <c r="I865" s="107">
        <v>80708.149999999994</v>
      </c>
      <c r="J865" s="248">
        <v>121062</v>
      </c>
      <c r="K865" s="248">
        <v>81300</v>
      </c>
      <c r="L865" s="33"/>
    </row>
    <row r="866" spans="1:12" ht="14.45" customHeight="1" x14ac:dyDescent="0.25">
      <c r="A866" s="361" t="s">
        <v>2023</v>
      </c>
      <c r="B866" s="361"/>
      <c r="C866" s="361"/>
      <c r="D866" s="108">
        <f t="shared" ref="D866:I866" si="196">SUM(D852:D865)</f>
        <v>989351.72</v>
      </c>
      <c r="E866" s="108">
        <f t="shared" si="196"/>
        <v>809592.34</v>
      </c>
      <c r="F866" s="108">
        <f t="shared" si="196"/>
        <v>1206013.45</v>
      </c>
      <c r="G866" s="108">
        <f t="shared" si="196"/>
        <v>1325902.74</v>
      </c>
      <c r="H866" s="108">
        <f t="shared" si="196"/>
        <v>1092640</v>
      </c>
      <c r="I866" s="108">
        <f t="shared" si="196"/>
        <v>1024353.4</v>
      </c>
      <c r="J866" s="102">
        <f t="shared" ref="J866:K866" si="197">SUM(J852:J865)</f>
        <v>1238268</v>
      </c>
      <c r="K866" s="102">
        <f t="shared" si="197"/>
        <v>1030720</v>
      </c>
    </row>
    <row r="867" spans="1:12" ht="14.45" customHeight="1" x14ac:dyDescent="0.25">
      <c r="A867" s="360" t="s">
        <v>2035</v>
      </c>
      <c r="B867" s="360"/>
      <c r="C867" s="360"/>
      <c r="J867" s="248"/>
      <c r="K867" s="248"/>
      <c r="L867" s="33"/>
    </row>
    <row r="868" spans="1:12" ht="14.45" customHeight="1" x14ac:dyDescent="0.25">
      <c r="B868" s="25" t="s">
        <v>830</v>
      </c>
      <c r="C868" s="25" t="s">
        <v>831</v>
      </c>
      <c r="D868" s="107">
        <v>-2289.02</v>
      </c>
      <c r="E868" s="107">
        <v>-1322.82</v>
      </c>
      <c r="F868" s="107">
        <v>6807.01</v>
      </c>
      <c r="G868" s="107">
        <v>-5466.37</v>
      </c>
      <c r="H868" s="107">
        <v>0</v>
      </c>
      <c r="I868" s="107">
        <v>0</v>
      </c>
      <c r="J868" s="248"/>
      <c r="K868" s="248"/>
      <c r="L868" s="33"/>
    </row>
    <row r="869" spans="1:12" ht="14.45" customHeight="1" x14ac:dyDescent="0.25">
      <c r="B869" s="25" t="s">
        <v>2485</v>
      </c>
      <c r="C869" s="25" t="s">
        <v>444</v>
      </c>
      <c r="D869" s="107">
        <v>0</v>
      </c>
      <c r="E869" s="107">
        <v>0</v>
      </c>
      <c r="F869" s="107">
        <v>0</v>
      </c>
      <c r="G869" s="107">
        <v>4020.1</v>
      </c>
      <c r="H869" s="107">
        <v>0</v>
      </c>
      <c r="I869" s="107">
        <v>0</v>
      </c>
      <c r="J869" s="248"/>
      <c r="K869" s="248"/>
      <c r="L869" s="33"/>
    </row>
    <row r="870" spans="1:12" ht="14.45" customHeight="1" x14ac:dyDescent="0.25">
      <c r="B870" s="25" t="s">
        <v>832</v>
      </c>
      <c r="C870" s="25" t="s">
        <v>833</v>
      </c>
      <c r="D870" s="107">
        <v>180000</v>
      </c>
      <c r="E870" s="107">
        <v>430000</v>
      </c>
      <c r="F870" s="107">
        <v>180000</v>
      </c>
      <c r="G870" s="107">
        <v>205000</v>
      </c>
      <c r="H870" s="107">
        <v>280000</v>
      </c>
      <c r="I870" s="107">
        <v>210070</v>
      </c>
      <c r="J870" s="248">
        <v>280000</v>
      </c>
      <c r="K870" s="248">
        <v>280000</v>
      </c>
      <c r="L870" s="33"/>
    </row>
    <row r="871" spans="1:12" ht="14.45" customHeight="1" x14ac:dyDescent="0.25">
      <c r="A871" s="361" t="s">
        <v>2036</v>
      </c>
      <c r="B871" s="361"/>
      <c r="C871" s="361"/>
      <c r="D871" s="108">
        <f t="shared" ref="D871:I871" si="198">SUM(D868:D870)</f>
        <v>177710.98</v>
      </c>
      <c r="E871" s="108">
        <f t="shared" si="198"/>
        <v>428677.18</v>
      </c>
      <c r="F871" s="108">
        <f t="shared" si="198"/>
        <v>186807.01</v>
      </c>
      <c r="G871" s="108">
        <f t="shared" si="198"/>
        <v>203553.73</v>
      </c>
      <c r="H871" s="108">
        <f t="shared" si="198"/>
        <v>280000</v>
      </c>
      <c r="I871" s="108">
        <f t="shared" si="198"/>
        <v>210070</v>
      </c>
      <c r="J871" s="102">
        <f t="shared" ref="J871:K871" si="199">SUM(J868:J870)</f>
        <v>280000</v>
      </c>
      <c r="K871" s="102">
        <f t="shared" si="199"/>
        <v>280000</v>
      </c>
      <c r="L871" s="33"/>
    </row>
    <row r="872" spans="1:12" ht="14.45" customHeight="1" x14ac:dyDescent="0.25">
      <c r="A872" s="360" t="s">
        <v>2037</v>
      </c>
      <c r="B872" s="360"/>
      <c r="C872" s="360"/>
      <c r="J872" s="248"/>
      <c r="K872" s="248"/>
    </row>
    <row r="873" spans="1:12" ht="14.45" customHeight="1" x14ac:dyDescent="0.25">
      <c r="B873" s="25" t="s">
        <v>839</v>
      </c>
      <c r="C873" s="25" t="s">
        <v>759</v>
      </c>
      <c r="D873" s="107">
        <v>0</v>
      </c>
      <c r="E873" s="107">
        <v>0</v>
      </c>
      <c r="F873" s="107">
        <v>0</v>
      </c>
      <c r="G873" s="107">
        <v>430589</v>
      </c>
      <c r="H873" s="107">
        <v>0</v>
      </c>
      <c r="I873" s="107">
        <v>0</v>
      </c>
      <c r="J873" s="248"/>
      <c r="K873" s="248"/>
      <c r="L873" s="33"/>
    </row>
    <row r="874" spans="1:12" ht="14.45" customHeight="1" x14ac:dyDescent="0.25">
      <c r="A874" s="361" t="s">
        <v>2038</v>
      </c>
      <c r="B874" s="361"/>
      <c r="C874" s="361"/>
      <c r="D874" s="108">
        <f t="shared" ref="D874:I874" si="200">SUM(D873:D873)</f>
        <v>0</v>
      </c>
      <c r="E874" s="108">
        <f t="shared" si="200"/>
        <v>0</v>
      </c>
      <c r="F874" s="108">
        <f t="shared" si="200"/>
        <v>0</v>
      </c>
      <c r="G874" s="108">
        <f t="shared" si="200"/>
        <v>430589</v>
      </c>
      <c r="H874" s="108">
        <f t="shared" si="200"/>
        <v>0</v>
      </c>
      <c r="I874" s="108">
        <f t="shared" si="200"/>
        <v>0</v>
      </c>
      <c r="J874" s="102">
        <f t="shared" ref="J874:K874" si="201">SUM(J873:J873)</f>
        <v>0</v>
      </c>
      <c r="K874" s="102">
        <f t="shared" si="201"/>
        <v>0</v>
      </c>
      <c r="L874" s="33"/>
    </row>
    <row r="875" spans="1:12" ht="14.45" customHeight="1" x14ac:dyDescent="0.25">
      <c r="A875" s="362" t="s">
        <v>840</v>
      </c>
      <c r="B875" s="362"/>
      <c r="C875" s="362"/>
      <c r="D875" s="109">
        <f t="shared" ref="D875:I875" si="202">D840+D846+D850+D866+D871+D874</f>
        <v>1399543.21</v>
      </c>
      <c r="E875" s="109">
        <f t="shared" si="202"/>
        <v>1577650.93</v>
      </c>
      <c r="F875" s="109">
        <f t="shared" si="202"/>
        <v>1744841.88</v>
      </c>
      <c r="G875" s="109">
        <f t="shared" si="202"/>
        <v>2404123.5300000003</v>
      </c>
      <c r="H875" s="109">
        <f t="shared" si="202"/>
        <v>1894940</v>
      </c>
      <c r="I875" s="109">
        <f t="shared" si="202"/>
        <v>1660627.82</v>
      </c>
      <c r="J875" s="103">
        <f t="shared" ref="J875:K875" si="203">J840+J846+J850+J866+J871+J874</f>
        <v>2044928</v>
      </c>
      <c r="K875" s="103">
        <f t="shared" si="203"/>
        <v>1540926</v>
      </c>
      <c r="L875" s="33"/>
    </row>
    <row r="876" spans="1:12" ht="14.45" customHeight="1" x14ac:dyDescent="0.25">
      <c r="A876" s="363" t="s">
        <v>841</v>
      </c>
      <c r="B876" s="363"/>
      <c r="C876" s="363"/>
      <c r="J876" s="248"/>
      <c r="K876" s="248"/>
    </row>
    <row r="877" spans="1:12" ht="14.45" customHeight="1" x14ac:dyDescent="0.25">
      <c r="A877" s="360" t="s">
        <v>2024</v>
      </c>
      <c r="B877" s="360"/>
      <c r="C877" s="360"/>
      <c r="J877" s="248"/>
      <c r="K877" s="248"/>
      <c r="L877" s="33"/>
    </row>
    <row r="878" spans="1:12" ht="14.45" customHeight="1" x14ac:dyDescent="0.25">
      <c r="B878" s="25" t="s">
        <v>2103</v>
      </c>
      <c r="C878" s="25" t="s">
        <v>1883</v>
      </c>
      <c r="D878" s="107">
        <v>0</v>
      </c>
      <c r="E878" s="107">
        <v>-62.71</v>
      </c>
      <c r="F878" s="107">
        <v>2548.21</v>
      </c>
      <c r="G878" s="107">
        <v>1303.95</v>
      </c>
      <c r="H878" s="107">
        <v>0</v>
      </c>
      <c r="I878" s="107">
        <v>0</v>
      </c>
      <c r="J878" s="248"/>
      <c r="K878" s="248"/>
      <c r="L878" s="33"/>
    </row>
    <row r="879" spans="1:12" ht="14.45" customHeight="1" x14ac:dyDescent="0.25">
      <c r="B879" s="25" t="s">
        <v>842</v>
      </c>
      <c r="C879" s="25" t="s">
        <v>286</v>
      </c>
      <c r="D879" s="107">
        <v>383077.71</v>
      </c>
      <c r="E879" s="107">
        <v>276945.53999999998</v>
      </c>
      <c r="F879" s="107">
        <v>298596.08</v>
      </c>
      <c r="G879" s="107">
        <v>305216.84999999998</v>
      </c>
      <c r="H879" s="107">
        <v>319220</v>
      </c>
      <c r="I879" s="107">
        <v>208706.75</v>
      </c>
      <c r="J879" s="248">
        <v>309604</v>
      </c>
      <c r="K879" s="248">
        <f>331974+1971</f>
        <v>333945</v>
      </c>
      <c r="L879" s="33"/>
    </row>
    <row r="880" spans="1:12" ht="14.45" customHeight="1" x14ac:dyDescent="0.25">
      <c r="B880" s="25" t="s">
        <v>843</v>
      </c>
      <c r="C880" s="25" t="s">
        <v>292</v>
      </c>
      <c r="D880" s="107">
        <v>6779.8</v>
      </c>
      <c r="E880" s="107">
        <v>4527.01</v>
      </c>
      <c r="F880" s="107">
        <v>4578.1499999999996</v>
      </c>
      <c r="G880" s="107">
        <v>4920.55</v>
      </c>
      <c r="H880" s="107">
        <v>4800</v>
      </c>
      <c r="I880" s="107">
        <v>3200</v>
      </c>
      <c r="J880" s="248">
        <v>4600</v>
      </c>
      <c r="K880" s="248">
        <v>4800</v>
      </c>
      <c r="L880" s="33"/>
    </row>
    <row r="881" spans="2:12" ht="14.45" customHeight="1" x14ac:dyDescent="0.25">
      <c r="B881" s="25" t="s">
        <v>2486</v>
      </c>
      <c r="C881" s="25" t="s">
        <v>294</v>
      </c>
      <c r="D881" s="107">
        <v>0</v>
      </c>
      <c r="E881" s="107">
        <v>0</v>
      </c>
      <c r="F881" s="107">
        <v>0</v>
      </c>
      <c r="G881" s="107">
        <v>0</v>
      </c>
      <c r="H881" s="107">
        <v>0</v>
      </c>
      <c r="I881" s="107">
        <v>200</v>
      </c>
      <c r="J881" s="248">
        <v>375</v>
      </c>
      <c r="K881" s="248">
        <v>600</v>
      </c>
      <c r="L881" s="33"/>
    </row>
    <row r="882" spans="2:12" ht="14.45" customHeight="1" x14ac:dyDescent="0.25">
      <c r="B882" s="25" t="s">
        <v>845</v>
      </c>
      <c r="C882" s="25" t="s">
        <v>298</v>
      </c>
      <c r="D882" s="107">
        <v>5032.08</v>
      </c>
      <c r="E882" s="107">
        <v>3935</v>
      </c>
      <c r="F882" s="107">
        <v>4195</v>
      </c>
      <c r="G882" s="107">
        <v>4390</v>
      </c>
      <c r="H882" s="107">
        <v>4390</v>
      </c>
      <c r="I882" s="107">
        <v>0</v>
      </c>
      <c r="J882" s="248">
        <v>0</v>
      </c>
      <c r="K882" s="248">
        <v>4585</v>
      </c>
      <c r="L882" s="33"/>
    </row>
    <row r="883" spans="2:12" ht="14.45" customHeight="1" x14ac:dyDescent="0.25">
      <c r="B883" s="25" t="s">
        <v>846</v>
      </c>
      <c r="C883" s="25" t="s">
        <v>300</v>
      </c>
      <c r="D883" s="107">
        <v>329.03</v>
      </c>
      <c r="E883" s="107">
        <v>141.33000000000001</v>
      </c>
      <c r="F883" s="107">
        <v>1307.68</v>
      </c>
      <c r="G883" s="107">
        <v>851.41</v>
      </c>
      <c r="H883" s="107">
        <v>1300</v>
      </c>
      <c r="I883" s="107">
        <v>159.41999999999999</v>
      </c>
      <c r="J883" s="248">
        <v>230</v>
      </c>
      <c r="K883" s="248">
        <v>1300</v>
      </c>
      <c r="L883" s="33"/>
    </row>
    <row r="884" spans="2:12" ht="14.45" customHeight="1" x14ac:dyDescent="0.25">
      <c r="B884" s="25" t="s">
        <v>847</v>
      </c>
      <c r="C884" s="25" t="s">
        <v>302</v>
      </c>
      <c r="D884" s="107">
        <v>725.64</v>
      </c>
      <c r="E884" s="107">
        <v>1229.1199999999999</v>
      </c>
      <c r="F884" s="107">
        <v>419.61</v>
      </c>
      <c r="G884" s="107">
        <v>510.34</v>
      </c>
      <c r="H884" s="107">
        <v>690</v>
      </c>
      <c r="I884" s="107">
        <v>379.88</v>
      </c>
      <c r="J884" s="248">
        <v>534</v>
      </c>
      <c r="K884" s="248">
        <v>719</v>
      </c>
      <c r="L884" s="33"/>
    </row>
    <row r="885" spans="2:12" ht="14.45" customHeight="1" x14ac:dyDescent="0.25">
      <c r="B885" s="25" t="s">
        <v>848</v>
      </c>
      <c r="C885" s="25" t="s">
        <v>304</v>
      </c>
      <c r="D885" s="107">
        <v>2520.06</v>
      </c>
      <c r="E885" s="107">
        <v>1099.8800000000001</v>
      </c>
      <c r="F885" s="107">
        <v>2277.7600000000002</v>
      </c>
      <c r="G885" s="107">
        <v>1899.93</v>
      </c>
      <c r="H885" s="107">
        <v>1980</v>
      </c>
      <c r="I885" s="107">
        <v>1771.4</v>
      </c>
      <c r="J885" s="248">
        <v>2501</v>
      </c>
      <c r="K885" s="248">
        <v>2728</v>
      </c>
      <c r="L885" s="33"/>
    </row>
    <row r="886" spans="2:12" ht="14.45" customHeight="1" x14ac:dyDescent="0.25">
      <c r="B886" s="25" t="s">
        <v>849</v>
      </c>
      <c r="C886" s="25" t="s">
        <v>306</v>
      </c>
      <c r="D886" s="107">
        <v>44278.69</v>
      </c>
      <c r="E886" s="107">
        <v>30347.35</v>
      </c>
      <c r="F886" s="107">
        <v>29938.34</v>
      </c>
      <c r="G886" s="107">
        <v>30430.57</v>
      </c>
      <c r="H886" s="107">
        <v>32380</v>
      </c>
      <c r="I886" s="107">
        <v>22169.89</v>
      </c>
      <c r="J886" s="248">
        <v>30618</v>
      </c>
      <c r="K886" s="248">
        <v>36268</v>
      </c>
      <c r="L886" s="33"/>
    </row>
    <row r="887" spans="2:12" ht="14.45" customHeight="1" x14ac:dyDescent="0.25">
      <c r="B887" s="25" t="s">
        <v>1976</v>
      </c>
      <c r="C887" s="25" t="s">
        <v>1865</v>
      </c>
      <c r="D887" s="107">
        <v>3000</v>
      </c>
      <c r="E887" s="107">
        <v>1078.17</v>
      </c>
      <c r="F887" s="107">
        <v>7439.29</v>
      </c>
      <c r="G887" s="107">
        <v>357.14</v>
      </c>
      <c r="H887" s="107">
        <v>5000</v>
      </c>
      <c r="I887" s="107">
        <v>5000</v>
      </c>
      <c r="J887" s="248">
        <v>5000</v>
      </c>
      <c r="K887" s="248">
        <v>5000</v>
      </c>
      <c r="L887" s="33"/>
    </row>
    <row r="888" spans="2:12" ht="14.45" customHeight="1" x14ac:dyDescent="0.25">
      <c r="B888" s="25" t="s">
        <v>850</v>
      </c>
      <c r="C888" s="25" t="s">
        <v>308</v>
      </c>
      <c r="D888" s="107">
        <v>1545.83</v>
      </c>
      <c r="E888" s="107">
        <v>1113.1400000000001</v>
      </c>
      <c r="F888" s="107">
        <v>1394.64</v>
      </c>
      <c r="G888" s="107">
        <v>1109.68</v>
      </c>
      <c r="H888" s="107">
        <v>1100</v>
      </c>
      <c r="I888" s="107">
        <v>824.5</v>
      </c>
      <c r="J888" s="248">
        <v>1164</v>
      </c>
      <c r="K888" s="248">
        <v>0</v>
      </c>
      <c r="L888" s="33"/>
    </row>
    <row r="889" spans="2:12" ht="14.45" customHeight="1" x14ac:dyDescent="0.25">
      <c r="B889" s="25" t="s">
        <v>851</v>
      </c>
      <c r="C889" s="25" t="s">
        <v>1897</v>
      </c>
      <c r="D889" s="107">
        <v>0</v>
      </c>
      <c r="E889" s="107">
        <v>-360.33</v>
      </c>
      <c r="F889" s="107">
        <v>0</v>
      </c>
      <c r="G889" s="107">
        <v>0</v>
      </c>
      <c r="H889" s="107">
        <v>0</v>
      </c>
      <c r="I889" s="107">
        <v>0</v>
      </c>
      <c r="J889" s="248"/>
      <c r="K889" s="248"/>
      <c r="L889" s="33"/>
    </row>
    <row r="890" spans="2:12" ht="14.45" customHeight="1" x14ac:dyDescent="0.25">
      <c r="B890" s="25" t="s">
        <v>852</v>
      </c>
      <c r="C890" s="25" t="s">
        <v>1899</v>
      </c>
      <c r="D890" s="107">
        <v>36228.97</v>
      </c>
      <c r="E890" s="107">
        <v>27196.1</v>
      </c>
      <c r="F890" s="107">
        <v>43674.94</v>
      </c>
      <c r="G890" s="107">
        <v>53177.1</v>
      </c>
      <c r="H890" s="107">
        <v>54860</v>
      </c>
      <c r="I890" s="107">
        <v>35737.65</v>
      </c>
      <c r="J890" s="248">
        <v>53170</v>
      </c>
      <c r="K890" s="248">
        <v>58740</v>
      </c>
      <c r="L890" s="33"/>
    </row>
    <row r="891" spans="2:12" ht="14.45" customHeight="1" x14ac:dyDescent="0.25">
      <c r="B891" s="25" t="s">
        <v>854</v>
      </c>
      <c r="C891" s="25" t="s">
        <v>314</v>
      </c>
      <c r="D891" s="107">
        <v>2507.7199999999998</v>
      </c>
      <c r="E891" s="107">
        <v>491.48</v>
      </c>
      <c r="F891" s="107">
        <v>475.44</v>
      </c>
      <c r="G891" s="107">
        <v>306.36</v>
      </c>
      <c r="H891" s="107">
        <v>340</v>
      </c>
      <c r="I891" s="107">
        <v>297.88</v>
      </c>
      <c r="J891" s="248">
        <v>487</v>
      </c>
      <c r="K891" s="248">
        <v>381</v>
      </c>
      <c r="L891" s="33"/>
    </row>
    <row r="892" spans="2:12" ht="14.45" customHeight="1" x14ac:dyDescent="0.25">
      <c r="B892" s="25" t="s">
        <v>855</v>
      </c>
      <c r="C892" s="25" t="s">
        <v>316</v>
      </c>
      <c r="D892" s="107">
        <v>73.36</v>
      </c>
      <c r="E892" s="107">
        <v>871.64</v>
      </c>
      <c r="F892" s="107">
        <v>1512</v>
      </c>
      <c r="G892" s="107">
        <v>54</v>
      </c>
      <c r="H892" s="107">
        <v>720</v>
      </c>
      <c r="I892" s="107">
        <v>54</v>
      </c>
      <c r="J892" s="248">
        <v>54</v>
      </c>
      <c r="K892" s="248">
        <v>720</v>
      </c>
    </row>
    <row r="893" spans="2:12" ht="14.45" customHeight="1" x14ac:dyDescent="0.25">
      <c r="B893" s="25" t="s">
        <v>856</v>
      </c>
      <c r="C893" s="25" t="s">
        <v>2026</v>
      </c>
      <c r="D893" s="107">
        <v>6787.2</v>
      </c>
      <c r="E893" s="107">
        <v>5521.44</v>
      </c>
      <c r="F893" s="107">
        <v>5648.44</v>
      </c>
      <c r="G893" s="107">
        <v>5799.09</v>
      </c>
      <c r="H893" s="107">
        <v>4700</v>
      </c>
      <c r="I893" s="107">
        <v>3825.94</v>
      </c>
      <c r="J893" s="248">
        <v>5868</v>
      </c>
      <c r="K893" s="248">
        <v>4977</v>
      </c>
      <c r="L893" s="33"/>
    </row>
    <row r="894" spans="2:12" ht="14.45" customHeight="1" x14ac:dyDescent="0.25">
      <c r="B894" s="25" t="s">
        <v>857</v>
      </c>
      <c r="C894" s="25" t="s">
        <v>321</v>
      </c>
      <c r="D894" s="107">
        <v>771.77</v>
      </c>
      <c r="E894" s="107">
        <v>545.92999999999995</v>
      </c>
      <c r="F894" s="107">
        <v>661.32</v>
      </c>
      <c r="G894" s="107">
        <v>639.54</v>
      </c>
      <c r="H894" s="107">
        <v>590</v>
      </c>
      <c r="I894" s="107">
        <v>489.26</v>
      </c>
      <c r="J894" s="248">
        <v>688</v>
      </c>
      <c r="K894" s="248">
        <v>617</v>
      </c>
      <c r="L894" s="33"/>
    </row>
    <row r="895" spans="2:12" ht="14.45" customHeight="1" x14ac:dyDescent="0.25">
      <c r="B895" s="25" t="s">
        <v>858</v>
      </c>
      <c r="C895" s="25" t="s">
        <v>323</v>
      </c>
      <c r="D895" s="107">
        <v>18.95</v>
      </c>
      <c r="E895" s="107">
        <v>0</v>
      </c>
      <c r="F895" s="107">
        <v>0</v>
      </c>
      <c r="G895" s="107">
        <v>0</v>
      </c>
      <c r="H895" s="107">
        <v>0</v>
      </c>
      <c r="I895" s="107">
        <v>0</v>
      </c>
      <c r="J895" s="248"/>
      <c r="K895" s="248">
        <v>0</v>
      </c>
      <c r="L895" s="33"/>
    </row>
    <row r="896" spans="2:12" ht="14.45" customHeight="1" x14ac:dyDescent="0.25">
      <c r="B896" s="25" t="s">
        <v>859</v>
      </c>
      <c r="C896" s="25" t="s">
        <v>325</v>
      </c>
      <c r="D896" s="107">
        <v>6500</v>
      </c>
      <c r="E896" s="107">
        <v>4000</v>
      </c>
      <c r="F896" s="107">
        <v>4000</v>
      </c>
      <c r="G896" s="107">
        <v>5000</v>
      </c>
      <c r="H896" s="107">
        <v>6000</v>
      </c>
      <c r="I896" s="107">
        <v>5000</v>
      </c>
      <c r="J896" s="248">
        <v>5000</v>
      </c>
      <c r="K896" s="248">
        <v>6000</v>
      </c>
      <c r="L896" s="33"/>
    </row>
    <row r="897" spans="1:12" ht="14.45" customHeight="1" x14ac:dyDescent="0.25">
      <c r="A897" s="361" t="s">
        <v>2027</v>
      </c>
      <c r="B897" s="361"/>
      <c r="C897" s="361"/>
      <c r="D897" s="108">
        <f t="shared" ref="D897:I897" si="204">SUM(D878:D896)</f>
        <v>500176.81000000006</v>
      </c>
      <c r="E897" s="108">
        <f t="shared" si="204"/>
        <v>358620.08999999991</v>
      </c>
      <c r="F897" s="108">
        <f t="shared" si="204"/>
        <v>408666.90000000008</v>
      </c>
      <c r="G897" s="108">
        <f t="shared" si="204"/>
        <v>415966.50999999995</v>
      </c>
      <c r="H897" s="108">
        <f t="shared" si="204"/>
        <v>438070</v>
      </c>
      <c r="I897" s="108">
        <f t="shared" si="204"/>
        <v>287816.57000000007</v>
      </c>
      <c r="J897" s="102">
        <f t="shared" ref="J897:K897" si="205">SUM(J878:J896)</f>
        <v>419893</v>
      </c>
      <c r="K897" s="102">
        <f t="shared" si="205"/>
        <v>461380</v>
      </c>
    </row>
    <row r="898" spans="1:12" ht="14.45" customHeight="1" x14ac:dyDescent="0.25">
      <c r="A898" s="360" t="s">
        <v>2020</v>
      </c>
      <c r="B898" s="360"/>
      <c r="C898" s="360"/>
      <c r="J898" s="248"/>
      <c r="K898" s="248"/>
    </row>
    <row r="899" spans="1:12" ht="14.45" customHeight="1" x14ac:dyDescent="0.25">
      <c r="B899" s="25" t="s">
        <v>860</v>
      </c>
      <c r="C899" s="25" t="s">
        <v>262</v>
      </c>
      <c r="D899" s="107">
        <v>2898.54</v>
      </c>
      <c r="E899" s="107">
        <v>3309.28</v>
      </c>
      <c r="F899" s="107">
        <v>3129.07</v>
      </c>
      <c r="G899" s="107">
        <v>3230.42</v>
      </c>
      <c r="H899" s="107">
        <v>3160</v>
      </c>
      <c r="I899" s="107">
        <v>833.87</v>
      </c>
      <c r="J899" s="248">
        <v>3120</v>
      </c>
      <c r="K899" s="248">
        <v>5160</v>
      </c>
      <c r="L899" s="33"/>
    </row>
    <row r="900" spans="1:12" ht="14.45" customHeight="1" x14ac:dyDescent="0.25">
      <c r="B900" s="25" t="s">
        <v>2487</v>
      </c>
      <c r="C900" s="25" t="s">
        <v>787</v>
      </c>
      <c r="D900" s="107">
        <v>0</v>
      </c>
      <c r="E900" s="107">
        <v>0</v>
      </c>
      <c r="F900" s="107">
        <v>0</v>
      </c>
      <c r="G900" s="107">
        <v>0</v>
      </c>
      <c r="H900" s="107">
        <v>0</v>
      </c>
      <c r="I900" s="107">
        <v>74.94</v>
      </c>
      <c r="J900" s="248">
        <v>0</v>
      </c>
      <c r="K900" s="248"/>
      <c r="L900" s="33"/>
    </row>
    <row r="901" spans="1:12" ht="14.45" customHeight="1" x14ac:dyDescent="0.25">
      <c r="B901" s="25" t="s">
        <v>861</v>
      </c>
      <c r="C901" s="25" t="s">
        <v>420</v>
      </c>
      <c r="D901" s="107">
        <v>1387.36</v>
      </c>
      <c r="E901" s="107">
        <v>0</v>
      </c>
      <c r="F901" s="107">
        <v>424.59</v>
      </c>
      <c r="G901" s="107">
        <v>504.35</v>
      </c>
      <c r="H901" s="107">
        <v>590</v>
      </c>
      <c r="I901" s="107">
        <v>0</v>
      </c>
      <c r="J901" s="248">
        <v>582</v>
      </c>
      <c r="K901" s="248">
        <v>590</v>
      </c>
      <c r="L901" s="33"/>
    </row>
    <row r="902" spans="1:12" ht="14.45" customHeight="1" x14ac:dyDescent="0.25">
      <c r="B902" s="25" t="s">
        <v>862</v>
      </c>
      <c r="C902" s="25" t="s">
        <v>422</v>
      </c>
      <c r="D902" s="107">
        <v>939.54</v>
      </c>
      <c r="E902" s="107">
        <v>0</v>
      </c>
      <c r="F902" s="107">
        <v>286.13</v>
      </c>
      <c r="G902" s="107">
        <v>0</v>
      </c>
      <c r="H902" s="107">
        <v>0</v>
      </c>
      <c r="I902" s="107">
        <v>0</v>
      </c>
      <c r="J902" s="248">
        <v>0</v>
      </c>
      <c r="K902" s="248"/>
      <c r="L902" s="33"/>
    </row>
    <row r="903" spans="1:12" ht="14.45" customHeight="1" x14ac:dyDescent="0.25">
      <c r="B903" s="25" t="s">
        <v>863</v>
      </c>
      <c r="C903" s="25" t="s">
        <v>330</v>
      </c>
      <c r="D903" s="107">
        <v>0</v>
      </c>
      <c r="E903" s="107">
        <v>0</v>
      </c>
      <c r="F903" s="107">
        <v>0</v>
      </c>
      <c r="G903" s="107">
        <v>365.15</v>
      </c>
      <c r="H903" s="107">
        <v>0</v>
      </c>
      <c r="I903" s="107">
        <v>0</v>
      </c>
      <c r="J903" s="248"/>
      <c r="K903" s="248">
        <v>1500</v>
      </c>
      <c r="L903" s="33"/>
    </row>
    <row r="904" spans="1:12" ht="20.100000000000001" customHeight="1" x14ac:dyDescent="0.25">
      <c r="B904" s="25" t="s">
        <v>864</v>
      </c>
      <c r="C904" s="25" t="s">
        <v>371</v>
      </c>
      <c r="D904" s="107">
        <v>4989.38</v>
      </c>
      <c r="E904" s="107">
        <v>4183.9799999999996</v>
      </c>
      <c r="F904" s="107">
        <v>3109.56</v>
      </c>
      <c r="G904" s="107">
        <v>5902.95</v>
      </c>
      <c r="H904" s="107">
        <v>4100</v>
      </c>
      <c r="I904" s="107">
        <v>3349.8</v>
      </c>
      <c r="J904" s="248">
        <v>4800</v>
      </c>
      <c r="K904" s="248">
        <v>4800</v>
      </c>
      <c r="L904" s="33"/>
    </row>
    <row r="905" spans="1:12" ht="20.100000000000001" customHeight="1" x14ac:dyDescent="0.25">
      <c r="B905" s="25" t="s">
        <v>865</v>
      </c>
      <c r="C905" s="25" t="s">
        <v>791</v>
      </c>
      <c r="D905" s="107">
        <v>5728.2</v>
      </c>
      <c r="E905" s="107">
        <v>4604.41</v>
      </c>
      <c r="F905" s="107">
        <v>4446.25</v>
      </c>
      <c r="G905" s="107">
        <v>5935.64</v>
      </c>
      <c r="H905" s="107">
        <v>6000</v>
      </c>
      <c r="I905" s="107">
        <v>4031.87</v>
      </c>
      <c r="J905" s="248">
        <v>6000</v>
      </c>
      <c r="K905" s="248">
        <v>6000</v>
      </c>
      <c r="L905" s="33"/>
    </row>
    <row r="906" spans="1:12" ht="20.100000000000001" customHeight="1" x14ac:dyDescent="0.25">
      <c r="A906" s="361" t="s">
        <v>2021</v>
      </c>
      <c r="B906" s="361"/>
      <c r="C906" s="361"/>
      <c r="D906" s="108">
        <f t="shared" ref="D906:I906" si="206">SUM(D899:D905)</f>
        <v>15943.02</v>
      </c>
      <c r="E906" s="108">
        <f t="shared" si="206"/>
        <v>12097.67</v>
      </c>
      <c r="F906" s="108">
        <f t="shared" si="206"/>
        <v>11395.6</v>
      </c>
      <c r="G906" s="108">
        <f t="shared" si="206"/>
        <v>15938.509999999998</v>
      </c>
      <c r="H906" s="108">
        <f t="shared" si="206"/>
        <v>13850</v>
      </c>
      <c r="I906" s="108">
        <f t="shared" si="206"/>
        <v>8290.48</v>
      </c>
      <c r="J906" s="102">
        <f t="shared" ref="J906:K906" si="207">SUM(J899:J905)</f>
        <v>14502</v>
      </c>
      <c r="K906" s="102">
        <f t="shared" si="207"/>
        <v>18050</v>
      </c>
      <c r="L906" s="33"/>
    </row>
    <row r="907" spans="1:12" ht="20.100000000000001" customHeight="1" x14ac:dyDescent="0.25">
      <c r="A907" s="360" t="s">
        <v>2022</v>
      </c>
      <c r="B907" s="360"/>
      <c r="C907" s="360"/>
      <c r="J907" s="248"/>
      <c r="K907" s="248"/>
      <c r="L907" s="33"/>
    </row>
    <row r="908" spans="1:12" ht="20.100000000000001" customHeight="1" x14ac:dyDescent="0.25">
      <c r="B908" s="25" t="s">
        <v>2046</v>
      </c>
      <c r="C908" s="25" t="s">
        <v>820</v>
      </c>
      <c r="D908" s="107">
        <v>0</v>
      </c>
      <c r="E908" s="107">
        <v>1348.14</v>
      </c>
      <c r="F908" s="107">
        <v>0</v>
      </c>
      <c r="G908" s="107">
        <v>0</v>
      </c>
      <c r="H908" s="107">
        <v>0</v>
      </c>
      <c r="I908" s="107">
        <v>0</v>
      </c>
      <c r="J908" s="248"/>
      <c r="K908" s="248"/>
      <c r="L908" s="33"/>
    </row>
    <row r="909" spans="1:12" ht="14.45" customHeight="1" x14ac:dyDescent="0.25">
      <c r="B909" s="25" t="s">
        <v>867</v>
      </c>
      <c r="C909" s="25" t="s">
        <v>268</v>
      </c>
      <c r="D909" s="107">
        <v>1072.77</v>
      </c>
      <c r="E909" s="107">
        <v>0</v>
      </c>
      <c r="F909" s="107">
        <v>685.94</v>
      </c>
      <c r="G909" s="107">
        <v>732.98</v>
      </c>
      <c r="H909" s="107">
        <v>540</v>
      </c>
      <c r="I909" s="107">
        <v>281.27999999999997</v>
      </c>
      <c r="J909" s="248">
        <v>281</v>
      </c>
      <c r="K909" s="248"/>
      <c r="L909" s="33"/>
    </row>
    <row r="910" spans="1:12" ht="14.45" customHeight="1" x14ac:dyDescent="0.25">
      <c r="B910" s="25" t="s">
        <v>868</v>
      </c>
      <c r="C910" s="25" t="s">
        <v>270</v>
      </c>
      <c r="D910" s="107">
        <v>446.44</v>
      </c>
      <c r="E910" s="107">
        <v>0</v>
      </c>
      <c r="F910" s="107">
        <v>0</v>
      </c>
      <c r="G910" s="107">
        <v>0</v>
      </c>
      <c r="H910" s="107">
        <v>0</v>
      </c>
      <c r="I910" s="107">
        <v>0</v>
      </c>
      <c r="J910" s="248"/>
      <c r="K910" s="248"/>
      <c r="L910" s="33"/>
    </row>
    <row r="911" spans="1:12" ht="14.45" customHeight="1" x14ac:dyDescent="0.25">
      <c r="B911" s="25" t="s">
        <v>869</v>
      </c>
      <c r="C911" s="25" t="s">
        <v>870</v>
      </c>
      <c r="D911" s="107">
        <v>90312.320000000007</v>
      </c>
      <c r="E911" s="107">
        <v>93310.14</v>
      </c>
      <c r="F911" s="107">
        <v>92290.34</v>
      </c>
      <c r="G911" s="107">
        <v>89185.95</v>
      </c>
      <c r="H911" s="107">
        <v>94200</v>
      </c>
      <c r="I911" s="107">
        <v>64246.32</v>
      </c>
      <c r="J911" s="248">
        <v>92800</v>
      </c>
      <c r="K911" s="248">
        <v>94200</v>
      </c>
      <c r="L911" s="33"/>
    </row>
    <row r="912" spans="1:12" ht="14.45" customHeight="1" x14ac:dyDescent="0.25">
      <c r="B912" s="25" t="s">
        <v>871</v>
      </c>
      <c r="C912" s="25" t="s">
        <v>343</v>
      </c>
      <c r="D912" s="107">
        <v>42015</v>
      </c>
      <c r="E912" s="107">
        <v>59793.9</v>
      </c>
      <c r="F912" s="107">
        <v>95789.43</v>
      </c>
      <c r="G912" s="107">
        <v>85290.54</v>
      </c>
      <c r="H912" s="107">
        <v>65630</v>
      </c>
      <c r="I912" s="107">
        <v>44699.39</v>
      </c>
      <c r="J912" s="248">
        <v>68430</v>
      </c>
      <c r="K912" s="248">
        <v>75000</v>
      </c>
      <c r="L912" s="33"/>
    </row>
    <row r="913" spans="1:12" ht="14.45" customHeight="1" x14ac:dyDescent="0.25">
      <c r="B913" s="25" t="s">
        <v>872</v>
      </c>
      <c r="C913" s="25" t="s">
        <v>272</v>
      </c>
      <c r="D913" s="107">
        <v>2630.7</v>
      </c>
      <c r="E913" s="107">
        <v>0</v>
      </c>
      <c r="F913" s="107">
        <v>0</v>
      </c>
      <c r="G913" s="107">
        <v>2012.39</v>
      </c>
      <c r="H913" s="107">
        <v>2960</v>
      </c>
      <c r="I913" s="107">
        <v>1518.22</v>
      </c>
      <c r="J913" s="248">
        <v>1620</v>
      </c>
      <c r="K913" s="248">
        <v>2960</v>
      </c>
      <c r="L913" s="33"/>
    </row>
    <row r="914" spans="1:12" ht="14.45" customHeight="1" x14ac:dyDescent="0.25">
      <c r="B914" s="25" t="s">
        <v>873</v>
      </c>
      <c r="C914" s="25" t="s">
        <v>274</v>
      </c>
      <c r="D914" s="107">
        <v>550</v>
      </c>
      <c r="E914" s="107">
        <v>635</v>
      </c>
      <c r="F914" s="107">
        <v>635</v>
      </c>
      <c r="G914" s="107">
        <v>635</v>
      </c>
      <c r="H914" s="107">
        <v>640</v>
      </c>
      <c r="I914" s="107">
        <v>485</v>
      </c>
      <c r="J914" s="248">
        <v>635</v>
      </c>
      <c r="K914" s="248">
        <v>640</v>
      </c>
      <c r="L914" s="33"/>
    </row>
    <row r="915" spans="1:12" ht="14.45" customHeight="1" x14ac:dyDescent="0.25">
      <c r="B915" s="25" t="s">
        <v>874</v>
      </c>
      <c r="C915" s="25" t="s">
        <v>276</v>
      </c>
      <c r="D915" s="107">
        <v>1545</v>
      </c>
      <c r="E915" s="107">
        <v>0</v>
      </c>
      <c r="F915" s="107">
        <v>900</v>
      </c>
      <c r="G915" s="107">
        <v>600</v>
      </c>
      <c r="H915" s="107">
        <v>1550</v>
      </c>
      <c r="I915" s="107">
        <v>900</v>
      </c>
      <c r="J915" s="248">
        <v>1350</v>
      </c>
      <c r="K915" s="248">
        <v>1550</v>
      </c>
      <c r="L915" s="33"/>
    </row>
    <row r="916" spans="1:12" ht="14.45" customHeight="1" x14ac:dyDescent="0.25">
      <c r="B916" s="25" t="s">
        <v>875</v>
      </c>
      <c r="C916" s="25" t="s">
        <v>278</v>
      </c>
      <c r="D916" s="107">
        <v>13</v>
      </c>
      <c r="E916" s="107">
        <v>0</v>
      </c>
      <c r="F916" s="107">
        <v>0</v>
      </c>
      <c r="G916" s="107">
        <v>0</v>
      </c>
      <c r="H916" s="107">
        <v>0</v>
      </c>
      <c r="I916" s="107">
        <v>0</v>
      </c>
      <c r="J916" s="248">
        <v>0</v>
      </c>
      <c r="K916" s="248">
        <v>0</v>
      </c>
      <c r="L916" s="33"/>
    </row>
    <row r="917" spans="1:12" ht="14.45" customHeight="1" x14ac:dyDescent="0.25">
      <c r="B917" s="25" t="s">
        <v>2488</v>
      </c>
      <c r="C917" s="25" t="s">
        <v>2482</v>
      </c>
      <c r="D917" s="107">
        <v>0</v>
      </c>
      <c r="E917" s="107">
        <v>0</v>
      </c>
      <c r="F917" s="107">
        <v>0</v>
      </c>
      <c r="G917" s="107">
        <v>0</v>
      </c>
      <c r="H917" s="107">
        <v>0</v>
      </c>
      <c r="I917" s="107">
        <v>2203.4299999999998</v>
      </c>
      <c r="J917" s="248">
        <v>0</v>
      </c>
      <c r="K917" s="248">
        <v>0</v>
      </c>
      <c r="L917" s="33"/>
    </row>
    <row r="918" spans="1:12" ht="14.45" customHeight="1" x14ac:dyDescent="0.25">
      <c r="B918" s="25" t="s">
        <v>877</v>
      </c>
      <c r="C918" s="25" t="s">
        <v>442</v>
      </c>
      <c r="D918" s="107">
        <v>0</v>
      </c>
      <c r="E918" s="107">
        <v>0</v>
      </c>
      <c r="F918" s="107">
        <v>0</v>
      </c>
      <c r="G918" s="107">
        <v>0</v>
      </c>
      <c r="H918" s="107">
        <v>0</v>
      </c>
      <c r="I918" s="107">
        <v>135</v>
      </c>
      <c r="J918" s="248"/>
      <c r="K918" s="248"/>
    </row>
    <row r="919" spans="1:12" ht="14.45" customHeight="1" x14ac:dyDescent="0.25">
      <c r="B919" s="25" t="s">
        <v>878</v>
      </c>
      <c r="C919" s="25" t="s">
        <v>879</v>
      </c>
      <c r="D919" s="107">
        <v>437.8</v>
      </c>
      <c r="E919" s="107">
        <v>301.75</v>
      </c>
      <c r="F919" s="107">
        <v>473.3</v>
      </c>
      <c r="G919" s="107">
        <v>1191.3</v>
      </c>
      <c r="H919" s="107">
        <v>1500</v>
      </c>
      <c r="I919" s="107">
        <v>855</v>
      </c>
      <c r="J919" s="248">
        <v>1650</v>
      </c>
      <c r="K919" s="248">
        <v>1500</v>
      </c>
      <c r="L919" s="33"/>
    </row>
    <row r="920" spans="1:12" ht="14.45" customHeight="1" x14ac:dyDescent="0.25">
      <c r="A920" s="361" t="s">
        <v>2023</v>
      </c>
      <c r="B920" s="361"/>
      <c r="C920" s="361"/>
      <c r="D920" s="108">
        <f t="shared" ref="D920:I920" si="208">SUM(D908:D919)</f>
        <v>139023.03000000003</v>
      </c>
      <c r="E920" s="108">
        <f t="shared" si="208"/>
        <v>155388.93</v>
      </c>
      <c r="F920" s="108">
        <f t="shared" si="208"/>
        <v>190774.00999999998</v>
      </c>
      <c r="G920" s="108">
        <f t="shared" si="208"/>
        <v>179648.15999999997</v>
      </c>
      <c r="H920" s="108">
        <f t="shared" si="208"/>
        <v>167020</v>
      </c>
      <c r="I920" s="108">
        <f t="shared" si="208"/>
        <v>115323.63999999998</v>
      </c>
      <c r="J920" s="102">
        <f t="shared" ref="J920:K920" si="209">SUM(J908:J919)</f>
        <v>166766</v>
      </c>
      <c r="K920" s="102">
        <f t="shared" si="209"/>
        <v>175850</v>
      </c>
      <c r="L920" s="33"/>
    </row>
    <row r="921" spans="1:12" ht="14.45" customHeight="1" x14ac:dyDescent="0.25">
      <c r="A921" s="362" t="s">
        <v>880</v>
      </c>
      <c r="B921" s="362"/>
      <c r="C921" s="362"/>
      <c r="D921" s="109">
        <f t="shared" ref="D921:I921" si="210">D897+D906+D920</f>
        <v>655142.8600000001</v>
      </c>
      <c r="E921" s="109">
        <f t="shared" si="210"/>
        <v>526106.68999999994</v>
      </c>
      <c r="F921" s="109">
        <f t="shared" si="210"/>
        <v>610836.51</v>
      </c>
      <c r="G921" s="109">
        <f t="shared" si="210"/>
        <v>611553.17999999993</v>
      </c>
      <c r="H921" s="109">
        <f t="shared" si="210"/>
        <v>618940</v>
      </c>
      <c r="I921" s="109">
        <f t="shared" si="210"/>
        <v>411430.69000000006</v>
      </c>
      <c r="J921" s="103">
        <f t="shared" ref="J921:K921" si="211">J897+J906+J920</f>
        <v>601161</v>
      </c>
      <c r="K921" s="103">
        <f t="shared" si="211"/>
        <v>655280</v>
      </c>
      <c r="L921" s="33"/>
    </row>
    <row r="922" spans="1:12" ht="14.45" customHeight="1" x14ac:dyDescent="0.25">
      <c r="A922" s="363" t="s">
        <v>881</v>
      </c>
      <c r="B922" s="363"/>
      <c r="C922" s="363"/>
      <c r="J922" s="248"/>
      <c r="K922" s="248"/>
      <c r="L922" s="33"/>
    </row>
    <row r="923" spans="1:12" ht="14.45" customHeight="1" x14ac:dyDescent="0.25">
      <c r="A923" s="360" t="s">
        <v>2024</v>
      </c>
      <c r="B923" s="360"/>
      <c r="C923" s="360"/>
      <c r="J923" s="248"/>
      <c r="K923" s="248"/>
      <c r="L923" s="33"/>
    </row>
    <row r="924" spans="1:12" ht="14.45" customHeight="1" x14ac:dyDescent="0.25">
      <c r="B924" s="25" t="s">
        <v>2224</v>
      </c>
      <c r="C924" s="25" t="s">
        <v>1883</v>
      </c>
      <c r="D924" s="107">
        <v>0</v>
      </c>
      <c r="E924" s="107">
        <v>0</v>
      </c>
      <c r="F924" s="107">
        <v>2745.87</v>
      </c>
      <c r="G924" s="107">
        <v>0</v>
      </c>
      <c r="H924" s="107">
        <v>0</v>
      </c>
      <c r="I924" s="107">
        <v>1306.8499999999999</v>
      </c>
      <c r="J924" s="248"/>
      <c r="K924" s="248"/>
      <c r="L924" s="33"/>
    </row>
    <row r="925" spans="1:12" ht="14.45" customHeight="1" x14ac:dyDescent="0.25">
      <c r="B925" s="25" t="s">
        <v>882</v>
      </c>
      <c r="C925" s="25" t="s">
        <v>286</v>
      </c>
      <c r="D925" s="107">
        <v>78384.100000000006</v>
      </c>
      <c r="E925" s="107">
        <v>95264.46</v>
      </c>
      <c r="F925" s="107">
        <v>98801.36</v>
      </c>
      <c r="G925" s="107">
        <v>77379.22</v>
      </c>
      <c r="H925" s="107">
        <v>101560</v>
      </c>
      <c r="I925" s="107">
        <v>68945.119999999995</v>
      </c>
      <c r="J925" s="248">
        <v>106624</v>
      </c>
      <c r="K925" s="248">
        <v>112335</v>
      </c>
      <c r="L925" s="33"/>
    </row>
    <row r="926" spans="1:12" ht="14.45" customHeight="1" x14ac:dyDescent="0.25">
      <c r="B926" s="25" t="s">
        <v>883</v>
      </c>
      <c r="C926" s="25" t="s">
        <v>292</v>
      </c>
      <c r="D926" s="107">
        <v>2018.3</v>
      </c>
      <c r="E926" s="107">
        <v>3822.27</v>
      </c>
      <c r="F926" s="107">
        <v>3987.77</v>
      </c>
      <c r="G926" s="107">
        <v>2123.21</v>
      </c>
      <c r="H926" s="107">
        <v>1500</v>
      </c>
      <c r="I926" s="107">
        <v>2000</v>
      </c>
      <c r="J926" s="248">
        <v>2875</v>
      </c>
      <c r="K926" s="248">
        <v>3000</v>
      </c>
    </row>
    <row r="927" spans="1:12" ht="14.45" customHeight="1" x14ac:dyDescent="0.25">
      <c r="B927" s="25" t="s">
        <v>885</v>
      </c>
      <c r="C927" s="25" t="s">
        <v>298</v>
      </c>
      <c r="D927" s="107">
        <v>1235</v>
      </c>
      <c r="E927" s="107">
        <v>1295</v>
      </c>
      <c r="F927" s="107">
        <v>1415</v>
      </c>
      <c r="G927" s="107">
        <v>1295</v>
      </c>
      <c r="H927" s="107">
        <v>1300</v>
      </c>
      <c r="I927" s="107">
        <v>0</v>
      </c>
      <c r="J927" s="248">
        <v>0</v>
      </c>
      <c r="K927" s="248">
        <v>1275</v>
      </c>
      <c r="L927" s="33"/>
    </row>
    <row r="928" spans="1:12" ht="14.45" customHeight="1" x14ac:dyDescent="0.25">
      <c r="B928" s="25" t="s">
        <v>886</v>
      </c>
      <c r="C928" s="25" t="s">
        <v>300</v>
      </c>
      <c r="D928" s="107">
        <v>3116.13</v>
      </c>
      <c r="E928" s="107">
        <v>1218.52</v>
      </c>
      <c r="F928" s="107">
        <v>1115.8</v>
      </c>
      <c r="G928" s="107">
        <v>754</v>
      </c>
      <c r="H928" s="107">
        <v>3700</v>
      </c>
      <c r="I928" s="107">
        <v>1023.53</v>
      </c>
      <c r="J928" s="248">
        <v>1400</v>
      </c>
      <c r="K928" s="248">
        <v>3700</v>
      </c>
      <c r="L928" s="33"/>
    </row>
    <row r="929" spans="1:12" ht="14.45" customHeight="1" x14ac:dyDescent="0.25">
      <c r="B929" s="25" t="s">
        <v>887</v>
      </c>
      <c r="C929" s="25" t="s">
        <v>302</v>
      </c>
      <c r="D929" s="107">
        <v>138.22999999999999</v>
      </c>
      <c r="E929" s="107">
        <v>193.3</v>
      </c>
      <c r="F929" s="107">
        <v>342.54</v>
      </c>
      <c r="G929" s="107">
        <v>132.69</v>
      </c>
      <c r="H929" s="107">
        <v>240</v>
      </c>
      <c r="I929" s="107">
        <v>138.28</v>
      </c>
      <c r="J929" s="248">
        <v>194</v>
      </c>
      <c r="K929" s="248">
        <v>270</v>
      </c>
      <c r="L929" s="33"/>
    </row>
    <row r="930" spans="1:12" ht="14.45" customHeight="1" x14ac:dyDescent="0.25">
      <c r="B930" s="25" t="s">
        <v>888</v>
      </c>
      <c r="C930" s="25" t="s">
        <v>304</v>
      </c>
      <c r="D930" s="107">
        <v>494.94</v>
      </c>
      <c r="E930" s="107">
        <v>144.43</v>
      </c>
      <c r="F930" s="107">
        <v>213.95</v>
      </c>
      <c r="G930" s="107">
        <v>438.83</v>
      </c>
      <c r="H930" s="107">
        <v>780</v>
      </c>
      <c r="I930" s="107">
        <v>568.14</v>
      </c>
      <c r="J930" s="248">
        <v>802</v>
      </c>
      <c r="K930" s="248">
        <v>851</v>
      </c>
      <c r="L930" s="33"/>
    </row>
    <row r="931" spans="1:12" ht="14.45" customHeight="1" x14ac:dyDescent="0.25">
      <c r="B931" s="25" t="s">
        <v>889</v>
      </c>
      <c r="C931" s="25" t="s">
        <v>306</v>
      </c>
      <c r="D931" s="107">
        <v>8816.4500000000007</v>
      </c>
      <c r="E931" s="107">
        <v>6286.32</v>
      </c>
      <c r="F931" s="107">
        <v>5879.66</v>
      </c>
      <c r="G931" s="107">
        <v>6906.33</v>
      </c>
      <c r="H931" s="107">
        <v>12290</v>
      </c>
      <c r="I931" s="107">
        <v>8660.7999999999993</v>
      </c>
      <c r="J931" s="248">
        <v>12668</v>
      </c>
      <c r="K931" s="248">
        <v>14390</v>
      </c>
      <c r="L931" s="33"/>
    </row>
    <row r="932" spans="1:12" ht="14.45" customHeight="1" x14ac:dyDescent="0.25">
      <c r="B932" s="25" t="s">
        <v>1977</v>
      </c>
      <c r="C932" s="25" t="s">
        <v>1865</v>
      </c>
      <c r="D932" s="107">
        <v>750</v>
      </c>
      <c r="E932" s="107">
        <v>200</v>
      </c>
      <c r="F932" s="107">
        <v>500</v>
      </c>
      <c r="G932" s="107">
        <v>1000</v>
      </c>
      <c r="H932" s="107">
        <v>2000</v>
      </c>
      <c r="I932" s="107">
        <v>1000</v>
      </c>
      <c r="J932" s="248">
        <v>1000</v>
      </c>
      <c r="K932" s="248">
        <v>1000</v>
      </c>
      <c r="L932" s="33"/>
    </row>
    <row r="933" spans="1:12" ht="14.45" customHeight="1" x14ac:dyDescent="0.25">
      <c r="B933" s="25" t="s">
        <v>890</v>
      </c>
      <c r="C933" s="25" t="s">
        <v>308</v>
      </c>
      <c r="D933" s="107">
        <v>336.47</v>
      </c>
      <c r="E933" s="107">
        <v>462.14</v>
      </c>
      <c r="F933" s="107">
        <v>477.14</v>
      </c>
      <c r="G933" s="107">
        <v>241.43</v>
      </c>
      <c r="H933" s="107">
        <v>480</v>
      </c>
      <c r="I933" s="107">
        <v>170</v>
      </c>
      <c r="J933" s="248">
        <v>240</v>
      </c>
      <c r="K933" s="248">
        <v>0</v>
      </c>
      <c r="L933" s="33"/>
    </row>
    <row r="934" spans="1:12" ht="14.45" customHeight="1" x14ac:dyDescent="0.25">
      <c r="B934" s="25" t="s">
        <v>892</v>
      </c>
      <c r="C934" s="25" t="s">
        <v>1899</v>
      </c>
      <c r="D934" s="107">
        <v>7502.77</v>
      </c>
      <c r="E934" s="107">
        <v>9196.41</v>
      </c>
      <c r="F934" s="107">
        <v>15303.33</v>
      </c>
      <c r="G934" s="107">
        <v>13553.96</v>
      </c>
      <c r="H934" s="107">
        <v>18000</v>
      </c>
      <c r="I934" s="107">
        <v>12224.1</v>
      </c>
      <c r="J934" s="248">
        <v>18811</v>
      </c>
      <c r="K934" s="248">
        <v>20588</v>
      </c>
      <c r="L934" s="33"/>
    </row>
    <row r="935" spans="1:12" ht="14.45" customHeight="1" x14ac:dyDescent="0.25">
      <c r="B935" s="25" t="s">
        <v>893</v>
      </c>
      <c r="C935" s="25" t="s">
        <v>312</v>
      </c>
      <c r="D935" s="107">
        <v>35</v>
      </c>
      <c r="E935" s="107">
        <v>0</v>
      </c>
      <c r="F935" s="107">
        <v>0</v>
      </c>
      <c r="G935" s="107">
        <v>192</v>
      </c>
      <c r="H935" s="107">
        <v>0</v>
      </c>
      <c r="I935" s="107">
        <v>48</v>
      </c>
      <c r="J935" s="248">
        <v>48</v>
      </c>
      <c r="K935" s="248">
        <v>0</v>
      </c>
      <c r="L935" s="33"/>
    </row>
    <row r="936" spans="1:12" ht="14.45" customHeight="1" x14ac:dyDescent="0.25">
      <c r="B936" s="25" t="s">
        <v>894</v>
      </c>
      <c r="C936" s="25" t="s">
        <v>314</v>
      </c>
      <c r="D936" s="107">
        <v>151.05000000000001</v>
      </c>
      <c r="E936" s="107">
        <v>126.84</v>
      </c>
      <c r="F936" s="107">
        <v>126.56</v>
      </c>
      <c r="G936" s="107">
        <v>57.36</v>
      </c>
      <c r="H936" s="107">
        <v>110</v>
      </c>
      <c r="I936" s="107">
        <v>79.33</v>
      </c>
      <c r="J936" s="248">
        <v>130</v>
      </c>
      <c r="K936" s="248">
        <v>130</v>
      </c>
      <c r="L936" s="33"/>
    </row>
    <row r="937" spans="1:12" ht="14.45" customHeight="1" x14ac:dyDescent="0.25">
      <c r="B937" s="25" t="s">
        <v>895</v>
      </c>
      <c r="C937" s="25" t="s">
        <v>316</v>
      </c>
      <c r="D937" s="107">
        <v>9</v>
      </c>
      <c r="E937" s="107">
        <v>288</v>
      </c>
      <c r="F937" s="107">
        <v>504</v>
      </c>
      <c r="G937" s="107">
        <v>16.28</v>
      </c>
      <c r="H937" s="107">
        <v>290</v>
      </c>
      <c r="I937" s="107">
        <v>19.73</v>
      </c>
      <c r="J937" s="248">
        <v>20</v>
      </c>
      <c r="K937" s="248">
        <v>288</v>
      </c>
      <c r="L937" s="33"/>
    </row>
    <row r="938" spans="1:12" ht="14.45" customHeight="1" x14ac:dyDescent="0.25">
      <c r="B938" s="25" t="s">
        <v>896</v>
      </c>
      <c r="C938" s="25" t="s">
        <v>2026</v>
      </c>
      <c r="D938" s="107">
        <v>1143.7</v>
      </c>
      <c r="E938" s="107">
        <v>1439.15</v>
      </c>
      <c r="F938" s="107">
        <v>1526.99</v>
      </c>
      <c r="G938" s="107">
        <v>1154.6500000000001</v>
      </c>
      <c r="H938" s="107">
        <v>1500</v>
      </c>
      <c r="I938" s="107">
        <v>1018.1</v>
      </c>
      <c r="J938" s="248">
        <v>1559</v>
      </c>
      <c r="K938" s="248">
        <v>1744</v>
      </c>
      <c r="L938" s="33"/>
    </row>
    <row r="939" spans="1:12" ht="14.45" customHeight="1" x14ac:dyDescent="0.25">
      <c r="B939" s="25" t="s">
        <v>897</v>
      </c>
      <c r="C939" s="25" t="s">
        <v>321</v>
      </c>
      <c r="D939" s="107">
        <v>164.54</v>
      </c>
      <c r="E939" s="107">
        <v>208.24</v>
      </c>
      <c r="F939" s="107">
        <v>227.84</v>
      </c>
      <c r="G939" s="107">
        <v>145.97</v>
      </c>
      <c r="H939" s="107">
        <v>190</v>
      </c>
      <c r="I939" s="107">
        <v>166.39</v>
      </c>
      <c r="J939" s="248">
        <v>234</v>
      </c>
      <c r="K939" s="248">
        <v>210</v>
      </c>
      <c r="L939" s="33"/>
    </row>
    <row r="940" spans="1:12" ht="14.45" customHeight="1" x14ac:dyDescent="0.25">
      <c r="B940" s="25" t="s">
        <v>1783</v>
      </c>
      <c r="C940" s="25" t="s">
        <v>323</v>
      </c>
      <c r="D940" s="107">
        <v>0</v>
      </c>
      <c r="E940" s="107">
        <v>0</v>
      </c>
      <c r="F940" s="107">
        <v>0</v>
      </c>
      <c r="G940" s="107">
        <v>127.79</v>
      </c>
      <c r="H940" s="107">
        <v>0</v>
      </c>
      <c r="I940" s="107">
        <v>18.95</v>
      </c>
      <c r="J940" s="248">
        <v>19</v>
      </c>
      <c r="K940" s="248">
        <v>0</v>
      </c>
    </row>
    <row r="941" spans="1:12" ht="14.45" customHeight="1" x14ac:dyDescent="0.25">
      <c r="B941" s="25" t="s">
        <v>898</v>
      </c>
      <c r="C941" s="25" t="s">
        <v>325</v>
      </c>
      <c r="D941" s="107">
        <v>1500</v>
      </c>
      <c r="E941" s="107">
        <v>1750</v>
      </c>
      <c r="F941" s="107">
        <v>1750</v>
      </c>
      <c r="G941" s="107">
        <v>1750</v>
      </c>
      <c r="H941" s="107">
        <v>1750</v>
      </c>
      <c r="I941" s="107">
        <v>1750</v>
      </c>
      <c r="J941" s="248">
        <v>1750</v>
      </c>
      <c r="K941" s="248">
        <v>2000</v>
      </c>
    </row>
    <row r="942" spans="1:12" ht="14.45" customHeight="1" x14ac:dyDescent="0.25">
      <c r="B942" s="25" t="s">
        <v>899</v>
      </c>
      <c r="C942" s="25" t="s">
        <v>327</v>
      </c>
      <c r="D942" s="107">
        <v>281</v>
      </c>
      <c r="E942" s="107">
        <v>564.55999999999995</v>
      </c>
      <c r="F942" s="107">
        <v>2958.85</v>
      </c>
      <c r="G942" s="107">
        <v>138.36000000000001</v>
      </c>
      <c r="H942" s="107">
        <v>140</v>
      </c>
      <c r="I942" s="107">
        <v>106.47</v>
      </c>
      <c r="J942" s="248">
        <v>142</v>
      </c>
      <c r="K942" s="248">
        <v>150</v>
      </c>
      <c r="L942" s="33"/>
    </row>
    <row r="943" spans="1:12" ht="14.45" customHeight="1" x14ac:dyDescent="0.25">
      <c r="A943" s="361" t="s">
        <v>2027</v>
      </c>
      <c r="B943" s="361"/>
      <c r="C943" s="361"/>
      <c r="D943" s="108">
        <f t="shared" ref="D943:I943" si="212">SUM(D924:D942)</f>
        <v>106076.68000000001</v>
      </c>
      <c r="E943" s="108">
        <f t="shared" si="212"/>
        <v>122459.64000000001</v>
      </c>
      <c r="F943" s="108">
        <f t="shared" si="212"/>
        <v>137876.65999999997</v>
      </c>
      <c r="G943" s="108">
        <f t="shared" si="212"/>
        <v>107407.08</v>
      </c>
      <c r="H943" s="108">
        <f t="shared" si="212"/>
        <v>145830</v>
      </c>
      <c r="I943" s="108">
        <f t="shared" si="212"/>
        <v>99243.790000000008</v>
      </c>
      <c r="J943" s="102">
        <f t="shared" ref="J943:K943" si="213">SUM(J924:J942)</f>
        <v>148516</v>
      </c>
      <c r="K943" s="102">
        <f t="shared" si="213"/>
        <v>161931</v>
      </c>
      <c r="L943" s="33"/>
    </row>
    <row r="944" spans="1:12" ht="14.45" customHeight="1" x14ac:dyDescent="0.25">
      <c r="A944" s="360" t="s">
        <v>2020</v>
      </c>
      <c r="B944" s="360"/>
      <c r="C944" s="360"/>
      <c r="J944" s="248"/>
      <c r="K944" s="248"/>
      <c r="L944" s="33"/>
    </row>
    <row r="945" spans="1:12" ht="14.45" customHeight="1" x14ac:dyDescent="0.25">
      <c r="B945" s="25" t="s">
        <v>900</v>
      </c>
      <c r="C945" s="25" t="s">
        <v>262</v>
      </c>
      <c r="D945" s="107">
        <v>1171.53</v>
      </c>
      <c r="E945" s="107">
        <v>635.67999999999995</v>
      </c>
      <c r="F945" s="107">
        <v>910.7</v>
      </c>
      <c r="G945" s="107">
        <v>1389</v>
      </c>
      <c r="H945" s="107">
        <v>1200</v>
      </c>
      <c r="I945" s="107">
        <v>899.18</v>
      </c>
      <c r="J945" s="248">
        <v>1200</v>
      </c>
      <c r="K945" s="248">
        <v>1200</v>
      </c>
      <c r="L945" s="33"/>
    </row>
    <row r="946" spans="1:12" ht="14.45" customHeight="1" x14ac:dyDescent="0.25">
      <c r="B946" s="25" t="s">
        <v>901</v>
      </c>
      <c r="C946" s="25" t="s">
        <v>787</v>
      </c>
      <c r="D946" s="107">
        <v>240.98</v>
      </c>
      <c r="E946" s="107">
        <v>0</v>
      </c>
      <c r="F946" s="107">
        <v>0</v>
      </c>
      <c r="G946" s="107">
        <v>242.05</v>
      </c>
      <c r="H946" s="107">
        <v>300</v>
      </c>
      <c r="I946" s="107">
        <v>247.5</v>
      </c>
      <c r="J946" s="248">
        <v>271</v>
      </c>
      <c r="K946" s="248">
        <v>450</v>
      </c>
      <c r="L946" s="33"/>
    </row>
    <row r="947" spans="1:12" ht="20.100000000000001" customHeight="1" x14ac:dyDescent="0.25">
      <c r="B947" s="25" t="s">
        <v>902</v>
      </c>
      <c r="C947" s="25" t="s">
        <v>420</v>
      </c>
      <c r="D947" s="107">
        <v>153.02000000000001</v>
      </c>
      <c r="E947" s="107">
        <v>0</v>
      </c>
      <c r="F947" s="107">
        <v>0</v>
      </c>
      <c r="G947" s="107">
        <v>105.75</v>
      </c>
      <c r="H947" s="107">
        <v>170</v>
      </c>
      <c r="I947" s="107">
        <v>0</v>
      </c>
      <c r="J947" s="248">
        <v>120</v>
      </c>
      <c r="K947" s="248">
        <v>170</v>
      </c>
      <c r="L947" s="33"/>
    </row>
    <row r="948" spans="1:12" ht="20.100000000000001" customHeight="1" x14ac:dyDescent="0.25">
      <c r="B948" s="25" t="s">
        <v>903</v>
      </c>
      <c r="C948" s="25" t="s">
        <v>422</v>
      </c>
      <c r="D948" s="107">
        <v>117.94</v>
      </c>
      <c r="E948" s="107">
        <v>52.18</v>
      </c>
      <c r="F948" s="107">
        <v>78.77</v>
      </c>
      <c r="G948" s="107">
        <v>182.06</v>
      </c>
      <c r="H948" s="107">
        <v>110</v>
      </c>
      <c r="I948" s="107">
        <v>88.91</v>
      </c>
      <c r="J948" s="248">
        <v>150</v>
      </c>
      <c r="K948" s="248">
        <v>110</v>
      </c>
      <c r="L948" s="33"/>
    </row>
    <row r="949" spans="1:12" ht="20.100000000000001" customHeight="1" x14ac:dyDescent="0.25">
      <c r="B949" s="25" t="s">
        <v>905</v>
      </c>
      <c r="C949" s="25" t="s">
        <v>371</v>
      </c>
      <c r="D949" s="107">
        <v>636.78</v>
      </c>
      <c r="E949" s="107">
        <v>459.64</v>
      </c>
      <c r="F949" s="107">
        <v>386.77</v>
      </c>
      <c r="G949" s="107">
        <v>488.87</v>
      </c>
      <c r="H949" s="107">
        <v>600</v>
      </c>
      <c r="I949" s="107">
        <v>366.03</v>
      </c>
      <c r="J949" s="248">
        <v>600</v>
      </c>
      <c r="K949" s="248">
        <v>600</v>
      </c>
      <c r="L949" s="33"/>
    </row>
    <row r="950" spans="1:12" ht="20.100000000000001" customHeight="1" x14ac:dyDescent="0.25">
      <c r="B950" s="25" t="s">
        <v>906</v>
      </c>
      <c r="C950" s="25" t="s">
        <v>791</v>
      </c>
      <c r="D950" s="107">
        <v>304.77999999999997</v>
      </c>
      <c r="E950" s="107">
        <v>555.41</v>
      </c>
      <c r="F950" s="107">
        <v>420.64</v>
      </c>
      <c r="G950" s="107">
        <v>573.73</v>
      </c>
      <c r="H950" s="107">
        <v>800</v>
      </c>
      <c r="I950" s="107">
        <v>480</v>
      </c>
      <c r="J950" s="248">
        <v>800</v>
      </c>
      <c r="K950" s="248">
        <v>800</v>
      </c>
      <c r="L950" s="33"/>
    </row>
    <row r="951" spans="1:12" ht="20.100000000000001" customHeight="1" x14ac:dyDescent="0.25">
      <c r="B951" s="25" t="s">
        <v>907</v>
      </c>
      <c r="C951" s="25" t="s">
        <v>425</v>
      </c>
      <c r="D951" s="107">
        <v>522.57000000000005</v>
      </c>
      <c r="E951" s="107">
        <v>196.7</v>
      </c>
      <c r="F951" s="107">
        <v>531.03</v>
      </c>
      <c r="G951" s="107">
        <v>523.83000000000004</v>
      </c>
      <c r="H951" s="107">
        <v>550</v>
      </c>
      <c r="I951" s="107">
        <v>130</v>
      </c>
      <c r="J951" s="248">
        <v>548</v>
      </c>
      <c r="K951" s="248">
        <v>700</v>
      </c>
      <c r="L951" s="33"/>
    </row>
    <row r="952" spans="1:12" ht="14.45" customHeight="1" x14ac:dyDescent="0.25">
      <c r="A952" s="361" t="s">
        <v>2021</v>
      </c>
      <c r="B952" s="361"/>
      <c r="C952" s="361"/>
      <c r="D952" s="108">
        <f t="shared" ref="D952:I952" si="214">SUM(D945:D951)</f>
        <v>3147.6</v>
      </c>
      <c r="E952" s="108">
        <f t="shared" si="214"/>
        <v>1899.61</v>
      </c>
      <c r="F952" s="108">
        <f t="shared" si="214"/>
        <v>2327.91</v>
      </c>
      <c r="G952" s="108">
        <f t="shared" si="214"/>
        <v>3505.29</v>
      </c>
      <c r="H952" s="108">
        <f t="shared" si="214"/>
        <v>3730</v>
      </c>
      <c r="I952" s="108">
        <f t="shared" si="214"/>
        <v>2211.62</v>
      </c>
      <c r="J952" s="102">
        <f t="shared" ref="J952:K952" si="215">SUM(J945:J951)</f>
        <v>3689</v>
      </c>
      <c r="K952" s="102">
        <f t="shared" si="215"/>
        <v>4030</v>
      </c>
      <c r="L952" s="33"/>
    </row>
    <row r="953" spans="1:12" ht="14.45" customHeight="1" x14ac:dyDescent="0.25">
      <c r="A953" s="360" t="s">
        <v>2028</v>
      </c>
      <c r="B953" s="360"/>
      <c r="C953" s="360"/>
      <c r="J953" s="248"/>
      <c r="K953" s="248"/>
      <c r="L953" s="33"/>
    </row>
    <row r="954" spans="1:12" ht="14.45" customHeight="1" x14ac:dyDescent="0.25">
      <c r="B954" s="25" t="s">
        <v>908</v>
      </c>
      <c r="C954" s="25" t="s">
        <v>338</v>
      </c>
      <c r="D954" s="107">
        <v>69.430000000000007</v>
      </c>
      <c r="E954" s="107">
        <v>0</v>
      </c>
      <c r="F954" s="107">
        <v>0</v>
      </c>
      <c r="G954" s="107">
        <v>0</v>
      </c>
      <c r="H954" s="107">
        <v>0</v>
      </c>
      <c r="I954" s="107">
        <v>48.96</v>
      </c>
      <c r="J954" s="248">
        <v>50</v>
      </c>
      <c r="K954" s="248">
        <v>550</v>
      </c>
      <c r="L954" s="33"/>
    </row>
    <row r="955" spans="1:12" ht="14.45" customHeight="1" x14ac:dyDescent="0.25">
      <c r="A955" s="361" t="s">
        <v>2029</v>
      </c>
      <c r="B955" s="361"/>
      <c r="C955" s="361"/>
      <c r="D955" s="108">
        <f t="shared" ref="D955:I955" si="216">SUM(D954:D954)</f>
        <v>69.430000000000007</v>
      </c>
      <c r="E955" s="108">
        <f t="shared" si="216"/>
        <v>0</v>
      </c>
      <c r="F955" s="108">
        <f t="shared" si="216"/>
        <v>0</v>
      </c>
      <c r="G955" s="108">
        <f t="shared" si="216"/>
        <v>0</v>
      </c>
      <c r="H955" s="108">
        <f t="shared" si="216"/>
        <v>0</v>
      </c>
      <c r="I955" s="108">
        <f t="shared" si="216"/>
        <v>48.96</v>
      </c>
      <c r="J955" s="102">
        <f t="shared" ref="J955:K955" si="217">SUM(J954:J954)</f>
        <v>50</v>
      </c>
      <c r="K955" s="102">
        <f t="shared" si="217"/>
        <v>550</v>
      </c>
      <c r="L955" s="33"/>
    </row>
    <row r="956" spans="1:12" ht="14.45" customHeight="1" x14ac:dyDescent="0.25">
      <c r="A956" s="360" t="s">
        <v>2022</v>
      </c>
      <c r="B956" s="360"/>
      <c r="C956" s="360"/>
      <c r="J956" s="248"/>
      <c r="K956" s="248"/>
      <c r="L956" s="33"/>
    </row>
    <row r="957" spans="1:12" ht="14.45" customHeight="1" x14ac:dyDescent="0.25">
      <c r="B957" s="25" t="s">
        <v>909</v>
      </c>
      <c r="C957" s="25" t="s">
        <v>268</v>
      </c>
      <c r="D957" s="107">
        <v>378.72</v>
      </c>
      <c r="E957" s="107">
        <v>382.38</v>
      </c>
      <c r="F957" s="107">
        <v>320.20999999999998</v>
      </c>
      <c r="G957" s="107">
        <v>270.35000000000002</v>
      </c>
      <c r="H957" s="107">
        <v>300</v>
      </c>
      <c r="I957" s="107">
        <v>192.56</v>
      </c>
      <c r="J957" s="248">
        <v>300</v>
      </c>
      <c r="K957" s="248">
        <v>300</v>
      </c>
      <c r="L957" s="33"/>
    </row>
    <row r="958" spans="1:12" ht="14.45" customHeight="1" x14ac:dyDescent="0.25">
      <c r="B958" s="25" t="s">
        <v>1784</v>
      </c>
      <c r="C958" s="25" t="s">
        <v>270</v>
      </c>
      <c r="D958" s="107">
        <v>14246</v>
      </c>
      <c r="E958" s="107">
        <v>824.5</v>
      </c>
      <c r="F958" s="107">
        <v>0</v>
      </c>
      <c r="G958" s="107">
        <v>0</v>
      </c>
      <c r="H958" s="107">
        <v>0</v>
      </c>
      <c r="I958" s="107">
        <v>0</v>
      </c>
      <c r="J958" s="248"/>
      <c r="K958" s="248"/>
      <c r="L958" s="33"/>
    </row>
    <row r="959" spans="1:12" ht="14.45" customHeight="1" x14ac:dyDescent="0.25">
      <c r="B959" s="25" t="s">
        <v>910</v>
      </c>
      <c r="C959" s="25" t="s">
        <v>272</v>
      </c>
      <c r="D959" s="107">
        <v>561.35</v>
      </c>
      <c r="E959" s="107">
        <v>378.87</v>
      </c>
      <c r="F959" s="107">
        <v>0</v>
      </c>
      <c r="G959" s="107">
        <v>109.86</v>
      </c>
      <c r="H959" s="107">
        <v>710</v>
      </c>
      <c r="I959" s="107">
        <v>679.05</v>
      </c>
      <c r="J959" s="248">
        <v>785</v>
      </c>
      <c r="K959" s="248">
        <v>1500</v>
      </c>
      <c r="L959" s="33"/>
    </row>
    <row r="960" spans="1:12" ht="14.45" customHeight="1" x14ac:dyDescent="0.25">
      <c r="B960" s="25" t="s">
        <v>911</v>
      </c>
      <c r="C960" s="25" t="s">
        <v>274</v>
      </c>
      <c r="D960" s="107">
        <v>0</v>
      </c>
      <c r="E960" s="107">
        <v>0</v>
      </c>
      <c r="F960" s="107">
        <v>55</v>
      </c>
      <c r="G960" s="107">
        <v>100</v>
      </c>
      <c r="H960" s="107">
        <v>200</v>
      </c>
      <c r="I960" s="107">
        <v>100</v>
      </c>
      <c r="J960" s="248">
        <v>200</v>
      </c>
      <c r="K960" s="248">
        <v>200</v>
      </c>
      <c r="L960" s="33"/>
    </row>
    <row r="961" spans="1:12" ht="14.45" customHeight="1" x14ac:dyDescent="0.25">
      <c r="B961" s="25" t="s">
        <v>912</v>
      </c>
      <c r="C961" s="25" t="s">
        <v>276</v>
      </c>
      <c r="D961" s="107">
        <v>220</v>
      </c>
      <c r="E961" s="107">
        <v>220</v>
      </c>
      <c r="F961" s="107">
        <v>95</v>
      </c>
      <c r="G961" s="107">
        <v>0</v>
      </c>
      <c r="H961" s="107">
        <v>150</v>
      </c>
      <c r="I961" s="107">
        <v>325</v>
      </c>
      <c r="J961" s="248">
        <v>325</v>
      </c>
      <c r="K961" s="248">
        <v>475</v>
      </c>
    </row>
    <row r="962" spans="1:12" ht="14.45" customHeight="1" x14ac:dyDescent="0.25">
      <c r="B962" s="25" t="s">
        <v>914</v>
      </c>
      <c r="C962" s="25" t="s">
        <v>442</v>
      </c>
      <c r="D962" s="107">
        <v>2564.19</v>
      </c>
      <c r="E962" s="107">
        <v>2451.61</v>
      </c>
      <c r="F962" s="107">
        <v>2301.34</v>
      </c>
      <c r="G962" s="107">
        <v>6739.94</v>
      </c>
      <c r="H962" s="107">
        <v>2300</v>
      </c>
      <c r="I962" s="107">
        <v>2485.31</v>
      </c>
      <c r="J962" s="248">
        <v>3728</v>
      </c>
      <c r="K962" s="248">
        <v>2300</v>
      </c>
      <c r="L962" s="33"/>
    </row>
    <row r="963" spans="1:12" ht="14.45" customHeight="1" x14ac:dyDescent="0.25">
      <c r="A963" s="361" t="s">
        <v>2023</v>
      </c>
      <c r="B963" s="361"/>
      <c r="C963" s="361"/>
      <c r="D963" s="108">
        <f t="shared" ref="D963:I963" si="218">SUM(D957:D962)</f>
        <v>17970.259999999998</v>
      </c>
      <c r="E963" s="108">
        <f t="shared" si="218"/>
        <v>4257.3600000000006</v>
      </c>
      <c r="F963" s="108">
        <f t="shared" si="218"/>
        <v>2771.55</v>
      </c>
      <c r="G963" s="108">
        <f t="shared" si="218"/>
        <v>7220.15</v>
      </c>
      <c r="H963" s="108">
        <f t="shared" si="218"/>
        <v>3660</v>
      </c>
      <c r="I963" s="108">
        <f t="shared" si="218"/>
        <v>3781.92</v>
      </c>
      <c r="J963" s="102">
        <f t="shared" ref="J963:K963" si="219">SUM(J957:J962)</f>
        <v>5338</v>
      </c>
      <c r="K963" s="102">
        <f t="shared" si="219"/>
        <v>4775</v>
      </c>
      <c r="L963" s="33"/>
    </row>
    <row r="964" spans="1:12" ht="14.45" customHeight="1" x14ac:dyDescent="0.25">
      <c r="A964" s="360" t="s">
        <v>2035</v>
      </c>
      <c r="B964" s="360"/>
      <c r="C964" s="360"/>
      <c r="J964" s="248"/>
      <c r="K964" s="248"/>
      <c r="L964" s="33"/>
    </row>
    <row r="965" spans="1:12" ht="14.45" customHeight="1" x14ac:dyDescent="0.25">
      <c r="B965" s="25" t="s">
        <v>2489</v>
      </c>
      <c r="C965" s="25" t="s">
        <v>444</v>
      </c>
      <c r="D965" s="107">
        <v>0</v>
      </c>
      <c r="E965" s="107">
        <v>0</v>
      </c>
      <c r="F965" s="107">
        <v>0</v>
      </c>
      <c r="G965" s="107">
        <v>120.07</v>
      </c>
      <c r="H965" s="107">
        <v>0</v>
      </c>
      <c r="I965" s="107">
        <v>0</v>
      </c>
      <c r="J965" s="248"/>
      <c r="K965" s="248"/>
      <c r="L965" s="33"/>
    </row>
    <row r="966" spans="1:12" ht="14.45" customHeight="1" x14ac:dyDescent="0.25">
      <c r="A966" s="361" t="s">
        <v>2036</v>
      </c>
      <c r="B966" s="361"/>
      <c r="C966" s="361"/>
      <c r="D966" s="108">
        <f t="shared" ref="D966:I966" si="220">SUM(D965:D965)</f>
        <v>0</v>
      </c>
      <c r="E966" s="108">
        <f t="shared" si="220"/>
        <v>0</v>
      </c>
      <c r="F966" s="108">
        <f t="shared" si="220"/>
        <v>0</v>
      </c>
      <c r="G966" s="108">
        <f t="shared" si="220"/>
        <v>120.07</v>
      </c>
      <c r="H966" s="108">
        <f t="shared" si="220"/>
        <v>0</v>
      </c>
      <c r="I966" s="108">
        <f t="shared" si="220"/>
        <v>0</v>
      </c>
      <c r="J966" s="102">
        <f t="shared" ref="J966:K966" si="221">SUM(J965:J965)</f>
        <v>0</v>
      </c>
      <c r="K966" s="102">
        <f t="shared" si="221"/>
        <v>0</v>
      </c>
      <c r="L966" s="33"/>
    </row>
    <row r="967" spans="1:12" ht="14.45" customHeight="1" x14ac:dyDescent="0.25">
      <c r="A967" s="360" t="s">
        <v>2037</v>
      </c>
      <c r="B967" s="360"/>
      <c r="C967" s="360"/>
      <c r="J967" s="248"/>
      <c r="K967" s="248"/>
      <c r="L967" s="33"/>
    </row>
    <row r="968" spans="1:12" ht="14.45" customHeight="1" x14ac:dyDescent="0.25">
      <c r="B968" s="25" t="s">
        <v>2490</v>
      </c>
      <c r="C968" s="25" t="s">
        <v>759</v>
      </c>
      <c r="D968" s="107">
        <v>0</v>
      </c>
      <c r="E968" s="107">
        <v>0</v>
      </c>
      <c r="F968" s="107">
        <v>0</v>
      </c>
      <c r="G968" s="107">
        <v>13456</v>
      </c>
      <c r="H968" s="107">
        <v>0</v>
      </c>
      <c r="I968" s="107">
        <v>0</v>
      </c>
      <c r="J968" s="248"/>
      <c r="K968" s="248"/>
      <c r="L968" s="33"/>
    </row>
    <row r="969" spans="1:12" ht="14.45" customHeight="1" x14ac:dyDescent="0.25">
      <c r="A969" s="361" t="s">
        <v>2038</v>
      </c>
      <c r="B969" s="361"/>
      <c r="C969" s="361"/>
      <c r="D969" s="108">
        <f t="shared" ref="D969:I969" si="222">SUM(D968:D968)</f>
        <v>0</v>
      </c>
      <c r="E969" s="108">
        <f t="shared" si="222"/>
        <v>0</v>
      </c>
      <c r="F969" s="108">
        <f t="shared" si="222"/>
        <v>0</v>
      </c>
      <c r="G969" s="108">
        <f t="shared" si="222"/>
        <v>13456</v>
      </c>
      <c r="H969" s="108">
        <f t="shared" si="222"/>
        <v>0</v>
      </c>
      <c r="I969" s="108">
        <f t="shared" si="222"/>
        <v>0</v>
      </c>
      <c r="J969" s="102">
        <f t="shared" ref="J969:K969" si="223">SUM(J968:J968)</f>
        <v>0</v>
      </c>
      <c r="K969" s="102">
        <f t="shared" si="223"/>
        <v>0</v>
      </c>
      <c r="L969" s="33"/>
    </row>
    <row r="970" spans="1:12" ht="14.45" customHeight="1" x14ac:dyDescent="0.25">
      <c r="A970" s="362" t="s">
        <v>915</v>
      </c>
      <c r="B970" s="362"/>
      <c r="C970" s="362"/>
      <c r="D970" s="109">
        <f t="shared" ref="D970:I970" si="224">D943+D952+D955+D963+D966+D969</f>
        <v>127263.97</v>
      </c>
      <c r="E970" s="109">
        <f t="shared" si="224"/>
        <v>128616.61000000002</v>
      </c>
      <c r="F970" s="109">
        <f t="shared" si="224"/>
        <v>142976.11999999997</v>
      </c>
      <c r="G970" s="109">
        <f t="shared" si="224"/>
        <v>131708.59</v>
      </c>
      <c r="H970" s="109">
        <f t="shared" si="224"/>
        <v>153220</v>
      </c>
      <c r="I970" s="109">
        <f t="shared" si="224"/>
        <v>105286.29000000001</v>
      </c>
      <c r="J970" s="103">
        <f t="shared" ref="J970:K970" si="225">J943+J952+J955+J963+J966+J969</f>
        <v>157593</v>
      </c>
      <c r="K970" s="103">
        <f t="shared" si="225"/>
        <v>171286</v>
      </c>
    </row>
    <row r="971" spans="1:12" ht="14.45" customHeight="1" x14ac:dyDescent="0.25">
      <c r="A971" s="362" t="s">
        <v>916</v>
      </c>
      <c r="B971" s="362"/>
      <c r="C971" s="362"/>
      <c r="D971" s="109">
        <f t="shared" ref="D971:I971" si="226">D834+D875+D921+D970</f>
        <v>2816558.69</v>
      </c>
      <c r="E971" s="109">
        <f t="shared" si="226"/>
        <v>2884214.17</v>
      </c>
      <c r="F971" s="109">
        <f t="shared" si="226"/>
        <v>3405238.29</v>
      </c>
      <c r="G971" s="109">
        <f t="shared" si="226"/>
        <v>4099782.1799999997</v>
      </c>
      <c r="H971" s="109">
        <f t="shared" si="226"/>
        <v>3799670</v>
      </c>
      <c r="I971" s="109">
        <f t="shared" si="226"/>
        <v>2937807.2600000002</v>
      </c>
      <c r="J971" s="103">
        <f t="shared" ref="J971:K971" si="227">J834+J875+J921+J970</f>
        <v>3897433</v>
      </c>
      <c r="K971" s="103">
        <f t="shared" si="227"/>
        <v>3617736</v>
      </c>
      <c r="L971" s="33"/>
    </row>
    <row r="972" spans="1:12" ht="14.45" customHeight="1" x14ac:dyDescent="0.25">
      <c r="A972" s="359" t="s">
        <v>917</v>
      </c>
      <c r="B972" s="359"/>
      <c r="C972" s="359"/>
      <c r="J972" s="248"/>
      <c r="K972" s="248"/>
      <c r="L972" s="33"/>
    </row>
    <row r="973" spans="1:12" ht="14.45" customHeight="1" x14ac:dyDescent="0.25">
      <c r="A973" s="363" t="s">
        <v>573</v>
      </c>
      <c r="B973" s="363"/>
      <c r="C973" s="363"/>
      <c r="J973" s="248"/>
      <c r="K973" s="248"/>
    </row>
    <row r="974" spans="1:12" ht="14.45" customHeight="1" x14ac:dyDescent="0.25">
      <c r="A974" s="360" t="s">
        <v>2024</v>
      </c>
      <c r="B974" s="360"/>
      <c r="C974" s="360"/>
      <c r="J974" s="248"/>
      <c r="K974" s="248"/>
      <c r="L974" s="33"/>
    </row>
    <row r="975" spans="1:12" ht="14.45" customHeight="1" x14ac:dyDescent="0.25">
      <c r="B975" s="25" t="s">
        <v>2225</v>
      </c>
      <c r="C975" s="25" t="s">
        <v>1883</v>
      </c>
      <c r="D975" s="107">
        <v>0</v>
      </c>
      <c r="E975" s="107">
        <v>0</v>
      </c>
      <c r="F975" s="107">
        <v>3756.4</v>
      </c>
      <c r="G975" s="107">
        <v>3905.35</v>
      </c>
      <c r="H975" s="107">
        <v>0</v>
      </c>
      <c r="I975" s="107">
        <v>0</v>
      </c>
      <c r="J975" s="248"/>
      <c r="K975" s="248"/>
      <c r="L975" s="33"/>
    </row>
    <row r="976" spans="1:12" ht="14.45" customHeight="1" x14ac:dyDescent="0.25">
      <c r="B976" s="25" t="s">
        <v>918</v>
      </c>
      <c r="C976" s="25" t="s">
        <v>286</v>
      </c>
      <c r="D976" s="107">
        <v>393514.02</v>
      </c>
      <c r="E976" s="107">
        <v>258278.08</v>
      </c>
      <c r="F976" s="107">
        <v>750689.86</v>
      </c>
      <c r="G976" s="107">
        <v>644135.37</v>
      </c>
      <c r="H976" s="107">
        <v>716030</v>
      </c>
      <c r="I976" s="107">
        <v>488638.98</v>
      </c>
      <c r="J976" s="248">
        <v>747423</v>
      </c>
      <c r="K976" s="248">
        <v>800312</v>
      </c>
      <c r="L976" s="33"/>
    </row>
    <row r="977" spans="2:12" ht="14.45" customHeight="1" x14ac:dyDescent="0.25">
      <c r="B977" s="25" t="s">
        <v>919</v>
      </c>
      <c r="C977" s="25" t="s">
        <v>292</v>
      </c>
      <c r="D977" s="107">
        <v>902.33</v>
      </c>
      <c r="E977" s="107">
        <v>3817.53</v>
      </c>
      <c r="F977" s="107">
        <v>6013.48</v>
      </c>
      <c r="G977" s="107">
        <v>7416.92</v>
      </c>
      <c r="H977" s="107">
        <v>9900</v>
      </c>
      <c r="I977" s="107">
        <v>5112.5</v>
      </c>
      <c r="J977" s="248">
        <v>7650</v>
      </c>
      <c r="K977" s="248">
        <v>8700</v>
      </c>
      <c r="L977" s="33"/>
    </row>
    <row r="978" spans="2:12" ht="14.45" customHeight="1" x14ac:dyDescent="0.25">
      <c r="B978" s="25" t="s">
        <v>920</v>
      </c>
      <c r="C978" s="25" t="s">
        <v>921</v>
      </c>
      <c r="D978" s="107">
        <v>1150</v>
      </c>
      <c r="E978" s="107">
        <v>150</v>
      </c>
      <c r="F978" s="107">
        <v>250</v>
      </c>
      <c r="G978" s="107">
        <v>0</v>
      </c>
      <c r="H978" s="107">
        <v>1500</v>
      </c>
      <c r="I978" s="107">
        <v>0</v>
      </c>
      <c r="J978" s="248">
        <v>0</v>
      </c>
      <c r="K978" s="248">
        <v>1500</v>
      </c>
      <c r="L978" s="33"/>
    </row>
    <row r="979" spans="2:12" ht="14.45" customHeight="1" x14ac:dyDescent="0.25">
      <c r="B979" s="25" t="s">
        <v>922</v>
      </c>
      <c r="C979" s="25" t="s">
        <v>294</v>
      </c>
      <c r="D979" s="107">
        <v>0</v>
      </c>
      <c r="E979" s="107">
        <v>0</v>
      </c>
      <c r="F979" s="107">
        <v>273.20999999999998</v>
      </c>
      <c r="G979" s="107">
        <v>1514.29</v>
      </c>
      <c r="H979" s="107">
        <v>1800</v>
      </c>
      <c r="I979" s="107">
        <v>1200</v>
      </c>
      <c r="J979" s="248">
        <v>1725</v>
      </c>
      <c r="K979" s="248">
        <v>1800</v>
      </c>
      <c r="L979" s="33"/>
    </row>
    <row r="980" spans="2:12" ht="14.45" customHeight="1" x14ac:dyDescent="0.25">
      <c r="B980" s="25" t="s">
        <v>2047</v>
      </c>
      <c r="C980" s="25" t="s">
        <v>713</v>
      </c>
      <c r="D980" s="107">
        <v>0</v>
      </c>
      <c r="E980" s="107">
        <v>2218.5700000000002</v>
      </c>
      <c r="F980" s="107">
        <v>6481.43</v>
      </c>
      <c r="G980" s="107">
        <v>6300</v>
      </c>
      <c r="H980" s="107">
        <v>5720</v>
      </c>
      <c r="I980" s="107">
        <v>0</v>
      </c>
      <c r="J980" s="248">
        <v>0</v>
      </c>
      <c r="K980" s="248">
        <v>0</v>
      </c>
      <c r="L980" s="33"/>
    </row>
    <row r="981" spans="2:12" ht="14.45" customHeight="1" x14ac:dyDescent="0.25">
      <c r="B981" s="25" t="s">
        <v>924</v>
      </c>
      <c r="C981" s="25" t="s">
        <v>298</v>
      </c>
      <c r="D981" s="107">
        <v>4995</v>
      </c>
      <c r="E981" s="107">
        <v>8925</v>
      </c>
      <c r="F981" s="107">
        <v>4813.75</v>
      </c>
      <c r="G981" s="107">
        <v>4445</v>
      </c>
      <c r="H981" s="107">
        <v>4520</v>
      </c>
      <c r="I981" s="107">
        <v>261.25</v>
      </c>
      <c r="J981" s="248">
        <v>261</v>
      </c>
      <c r="K981" s="248">
        <v>3930</v>
      </c>
      <c r="L981" s="33"/>
    </row>
    <row r="982" spans="2:12" ht="14.45" customHeight="1" x14ac:dyDescent="0.25">
      <c r="B982" s="25" t="s">
        <v>925</v>
      </c>
      <c r="C982" s="25" t="s">
        <v>300</v>
      </c>
      <c r="D982" s="107">
        <v>0</v>
      </c>
      <c r="E982" s="107">
        <v>1617.54</v>
      </c>
      <c r="F982" s="107">
        <v>9135.2000000000007</v>
      </c>
      <c r="G982" s="107">
        <v>5639.1</v>
      </c>
      <c r="H982" s="107">
        <v>3200</v>
      </c>
      <c r="I982" s="107">
        <v>1766.93</v>
      </c>
      <c r="J982" s="248">
        <v>2378</v>
      </c>
      <c r="K982" s="248">
        <v>3200</v>
      </c>
      <c r="L982" s="33"/>
    </row>
    <row r="983" spans="2:12" ht="14.45" customHeight="1" x14ac:dyDescent="0.25">
      <c r="B983" s="25" t="s">
        <v>2226</v>
      </c>
      <c r="C983" s="25" t="s">
        <v>1772</v>
      </c>
      <c r="D983" s="107">
        <v>0</v>
      </c>
      <c r="E983" s="107">
        <v>-32295</v>
      </c>
      <c r="F983" s="107">
        <v>0</v>
      </c>
      <c r="G983" s="107">
        <v>0</v>
      </c>
      <c r="H983" s="107">
        <v>0</v>
      </c>
      <c r="I983" s="107">
        <v>0</v>
      </c>
      <c r="J983" s="248"/>
      <c r="K983" s="248"/>
      <c r="L983" s="33"/>
    </row>
    <row r="984" spans="2:12" ht="14.45" customHeight="1" x14ac:dyDescent="0.25">
      <c r="B984" s="25" t="s">
        <v>926</v>
      </c>
      <c r="C984" s="25" t="s">
        <v>302</v>
      </c>
      <c r="D984" s="107">
        <v>499.87</v>
      </c>
      <c r="E984" s="107">
        <v>1268.8399999999999</v>
      </c>
      <c r="F984" s="107">
        <v>743.74</v>
      </c>
      <c r="G984" s="107">
        <v>744.03</v>
      </c>
      <c r="H984" s="107">
        <v>1060</v>
      </c>
      <c r="I984" s="107">
        <v>562.9</v>
      </c>
      <c r="J984" s="248">
        <v>794</v>
      </c>
      <c r="K984" s="248">
        <v>1064</v>
      </c>
    </row>
    <row r="985" spans="2:12" ht="14.45" customHeight="1" x14ac:dyDescent="0.25">
      <c r="B985" s="25" t="s">
        <v>927</v>
      </c>
      <c r="C985" s="25" t="s">
        <v>304</v>
      </c>
      <c r="D985" s="107">
        <v>1536.23</v>
      </c>
      <c r="E985" s="107">
        <v>1782.27</v>
      </c>
      <c r="F985" s="107">
        <v>2950.5</v>
      </c>
      <c r="G985" s="107">
        <v>2801.36</v>
      </c>
      <c r="H985" s="107">
        <v>3060</v>
      </c>
      <c r="I985" s="107">
        <v>2361.1</v>
      </c>
      <c r="J985" s="248">
        <v>3420</v>
      </c>
      <c r="K985" s="248">
        <v>3997</v>
      </c>
    </row>
    <row r="986" spans="2:12" ht="14.45" customHeight="1" x14ac:dyDescent="0.25">
      <c r="B986" s="25" t="s">
        <v>928</v>
      </c>
      <c r="C986" s="25" t="s">
        <v>306</v>
      </c>
      <c r="D986" s="107">
        <v>30402.46</v>
      </c>
      <c r="E986" s="107">
        <v>47863.95</v>
      </c>
      <c r="F986" s="107">
        <v>46724.68</v>
      </c>
      <c r="G986" s="107">
        <v>69666.429999999993</v>
      </c>
      <c r="H986" s="107">
        <v>77330</v>
      </c>
      <c r="I986" s="107">
        <v>58249.919999999998</v>
      </c>
      <c r="J986" s="248">
        <v>87846</v>
      </c>
      <c r="K986" s="248">
        <v>102169</v>
      </c>
    </row>
    <row r="987" spans="2:12" ht="14.45" customHeight="1" x14ac:dyDescent="0.25">
      <c r="B987" s="25" t="s">
        <v>1978</v>
      </c>
      <c r="C987" s="25" t="s">
        <v>1865</v>
      </c>
      <c r="D987" s="107">
        <v>1500</v>
      </c>
      <c r="E987" s="107">
        <v>905.36</v>
      </c>
      <c r="F987" s="107">
        <v>6711.91</v>
      </c>
      <c r="G987" s="107">
        <v>96.2</v>
      </c>
      <c r="H987" s="107">
        <v>3000</v>
      </c>
      <c r="I987" s="107">
        <v>2000</v>
      </c>
      <c r="J987" s="248">
        <v>2000</v>
      </c>
      <c r="K987" s="248">
        <v>4500</v>
      </c>
      <c r="L987" s="33"/>
    </row>
    <row r="988" spans="2:12" ht="14.45" customHeight="1" x14ac:dyDescent="0.25">
      <c r="B988" s="25" t="s">
        <v>929</v>
      </c>
      <c r="C988" s="25" t="s">
        <v>308</v>
      </c>
      <c r="D988" s="107">
        <v>722.15</v>
      </c>
      <c r="E988" s="107">
        <v>1201.93</v>
      </c>
      <c r="F988" s="107">
        <v>1279.5</v>
      </c>
      <c r="G988" s="107">
        <v>1009.52</v>
      </c>
      <c r="H988" s="107">
        <v>860</v>
      </c>
      <c r="I988" s="107">
        <v>486</v>
      </c>
      <c r="J988" s="248">
        <v>647</v>
      </c>
      <c r="K988" s="248">
        <v>0</v>
      </c>
      <c r="L988" s="33"/>
    </row>
    <row r="989" spans="2:12" ht="14.45" customHeight="1" x14ac:dyDescent="0.25">
      <c r="B989" s="25" t="s">
        <v>930</v>
      </c>
      <c r="C989" s="25" t="s">
        <v>1897</v>
      </c>
      <c r="D989" s="107">
        <v>0</v>
      </c>
      <c r="E989" s="107">
        <v>-28728.93</v>
      </c>
      <c r="F989" s="107">
        <v>0</v>
      </c>
      <c r="G989" s="107">
        <v>0</v>
      </c>
      <c r="H989" s="107">
        <v>0</v>
      </c>
      <c r="I989" s="107">
        <v>0</v>
      </c>
      <c r="J989" s="248"/>
      <c r="K989" s="248"/>
      <c r="L989" s="33"/>
    </row>
    <row r="990" spans="2:12" ht="14.45" customHeight="1" x14ac:dyDescent="0.25">
      <c r="B990" s="25" t="s">
        <v>931</v>
      </c>
      <c r="C990" s="25" t="s">
        <v>1899</v>
      </c>
      <c r="D990" s="107">
        <v>40582.76</v>
      </c>
      <c r="E990" s="107">
        <v>53298.15</v>
      </c>
      <c r="F990" s="107">
        <v>105035.11</v>
      </c>
      <c r="G990" s="107">
        <v>111434.51</v>
      </c>
      <c r="H990" s="107">
        <v>124460</v>
      </c>
      <c r="I990" s="107">
        <v>83674.81</v>
      </c>
      <c r="J990" s="248">
        <v>128166</v>
      </c>
      <c r="K990" s="248">
        <v>140227</v>
      </c>
      <c r="L990" s="33"/>
    </row>
    <row r="991" spans="2:12" ht="14.45" customHeight="1" x14ac:dyDescent="0.25">
      <c r="B991" s="25" t="s">
        <v>932</v>
      </c>
      <c r="C991" s="25" t="s">
        <v>312</v>
      </c>
      <c r="D991" s="107">
        <v>1057.1500000000001</v>
      </c>
      <c r="E991" s="107">
        <v>563</v>
      </c>
      <c r="F991" s="107">
        <v>414</v>
      </c>
      <c r="G991" s="107">
        <v>788</v>
      </c>
      <c r="H991" s="107">
        <v>0</v>
      </c>
      <c r="I991" s="107">
        <v>48</v>
      </c>
      <c r="J991" s="248">
        <v>48</v>
      </c>
      <c r="K991" s="248">
        <v>0</v>
      </c>
      <c r="L991" s="33"/>
    </row>
    <row r="992" spans="2:12" ht="14.45" customHeight="1" x14ac:dyDescent="0.25">
      <c r="B992" s="25" t="s">
        <v>933</v>
      </c>
      <c r="C992" s="25" t="s">
        <v>314</v>
      </c>
      <c r="D992" s="107">
        <v>4351.6499999999996</v>
      </c>
      <c r="E992" s="107">
        <v>5136.83</v>
      </c>
      <c r="F992" s="107">
        <v>7726.01</v>
      </c>
      <c r="G992" s="107">
        <v>4418.38</v>
      </c>
      <c r="H992" s="107">
        <v>6420</v>
      </c>
      <c r="I992" s="107">
        <v>5498.76</v>
      </c>
      <c r="J992" s="248">
        <v>12628</v>
      </c>
      <c r="K992" s="248">
        <v>9448</v>
      </c>
      <c r="L992" s="33"/>
    </row>
    <row r="993" spans="1:12" ht="14.45" customHeight="1" x14ac:dyDescent="0.25">
      <c r="B993" s="25" t="s">
        <v>934</v>
      </c>
      <c r="C993" s="25" t="s">
        <v>316</v>
      </c>
      <c r="D993" s="107">
        <v>36</v>
      </c>
      <c r="E993" s="107">
        <v>864</v>
      </c>
      <c r="F993" s="107">
        <v>2413.19</v>
      </c>
      <c r="G993" s="107">
        <v>357.65</v>
      </c>
      <c r="H993" s="107">
        <v>980</v>
      </c>
      <c r="I993" s="107">
        <v>57.89</v>
      </c>
      <c r="J993" s="248">
        <v>58</v>
      </c>
      <c r="K993" s="248">
        <v>864</v>
      </c>
      <c r="L993" s="33"/>
    </row>
    <row r="994" spans="1:12" ht="14.45" customHeight="1" x14ac:dyDescent="0.25">
      <c r="B994" s="25" t="s">
        <v>935</v>
      </c>
      <c r="C994" s="25" t="s">
        <v>2026</v>
      </c>
      <c r="D994" s="107">
        <v>5501.28</v>
      </c>
      <c r="E994" s="107">
        <v>8173.81</v>
      </c>
      <c r="F994" s="107">
        <v>12092.57</v>
      </c>
      <c r="G994" s="107">
        <v>10454.81</v>
      </c>
      <c r="H994" s="107">
        <v>10660</v>
      </c>
      <c r="I994" s="107">
        <v>6879.68</v>
      </c>
      <c r="J994" s="248">
        <v>10479</v>
      </c>
      <c r="K994" s="248">
        <v>11882</v>
      </c>
      <c r="L994" s="33"/>
    </row>
    <row r="995" spans="1:12" ht="14.45" customHeight="1" x14ac:dyDescent="0.25">
      <c r="B995" s="25" t="s">
        <v>936</v>
      </c>
      <c r="C995" s="25" t="s">
        <v>321</v>
      </c>
      <c r="D995" s="107">
        <v>528.57000000000005</v>
      </c>
      <c r="E995" s="107">
        <v>743.77</v>
      </c>
      <c r="F995" s="107">
        <v>1171.7</v>
      </c>
      <c r="G995" s="107">
        <v>1175.6099999999999</v>
      </c>
      <c r="H995" s="107">
        <v>1330</v>
      </c>
      <c r="I995" s="107">
        <v>916.91</v>
      </c>
      <c r="J995" s="248">
        <v>1294</v>
      </c>
      <c r="K995" s="248">
        <v>1469</v>
      </c>
      <c r="L995" s="33"/>
    </row>
    <row r="996" spans="1:12" ht="20.100000000000001" customHeight="1" x14ac:dyDescent="0.25">
      <c r="B996" s="25" t="s">
        <v>2491</v>
      </c>
      <c r="C996" s="25" t="s">
        <v>323</v>
      </c>
      <c r="D996" s="107">
        <v>0</v>
      </c>
      <c r="E996" s="107">
        <v>0</v>
      </c>
      <c r="F996" s="107">
        <v>0</v>
      </c>
      <c r="G996" s="107">
        <v>0</v>
      </c>
      <c r="H996" s="107">
        <v>0</v>
      </c>
      <c r="I996" s="107">
        <v>155</v>
      </c>
      <c r="J996" s="248">
        <v>155</v>
      </c>
      <c r="K996" s="248">
        <v>0</v>
      </c>
      <c r="L996" s="33"/>
    </row>
    <row r="997" spans="1:12" ht="20.100000000000001" customHeight="1" x14ac:dyDescent="0.25">
      <c r="B997" s="25" t="s">
        <v>937</v>
      </c>
      <c r="C997" s="25" t="s">
        <v>325</v>
      </c>
      <c r="D997" s="107">
        <v>6500</v>
      </c>
      <c r="E997" s="107">
        <v>7750</v>
      </c>
      <c r="F997" s="107">
        <v>10000</v>
      </c>
      <c r="G997" s="107">
        <v>2750</v>
      </c>
      <c r="H997" s="107">
        <v>6500</v>
      </c>
      <c r="I997" s="107">
        <v>6250</v>
      </c>
      <c r="J997" s="248">
        <v>6250</v>
      </c>
      <c r="K997" s="248">
        <v>5750</v>
      </c>
      <c r="L997" s="33"/>
    </row>
    <row r="998" spans="1:12" ht="20.100000000000001" customHeight="1" x14ac:dyDescent="0.25">
      <c r="B998" s="25" t="s">
        <v>938</v>
      </c>
      <c r="C998" s="25" t="s">
        <v>327</v>
      </c>
      <c r="D998" s="107">
        <v>10959.06</v>
      </c>
      <c r="E998" s="107">
        <v>16613.810000000001</v>
      </c>
      <c r="F998" s="107">
        <v>20533.150000000001</v>
      </c>
      <c r="G998" s="107">
        <v>27271.21</v>
      </c>
      <c r="H998" s="107">
        <v>28500</v>
      </c>
      <c r="I998" s="107">
        <v>6853.9</v>
      </c>
      <c r="J998" s="248">
        <v>10251</v>
      </c>
      <c r="K998" s="248">
        <v>240</v>
      </c>
      <c r="L998" s="33"/>
    </row>
    <row r="999" spans="1:12" ht="20.100000000000001" customHeight="1" x14ac:dyDescent="0.25">
      <c r="A999" s="361" t="s">
        <v>2027</v>
      </c>
      <c r="B999" s="361"/>
      <c r="C999" s="361"/>
      <c r="D999" s="108">
        <f t="shared" ref="D999:I999" si="228">SUM(D975:D998)</f>
        <v>504738.53000000014</v>
      </c>
      <c r="E999" s="108">
        <f t="shared" si="228"/>
        <v>360148.51</v>
      </c>
      <c r="F999" s="108">
        <f t="shared" si="228"/>
        <v>999209.3899999999</v>
      </c>
      <c r="G999" s="108">
        <f t="shared" si="228"/>
        <v>906323.74000000011</v>
      </c>
      <c r="H999" s="108">
        <f t="shared" si="228"/>
        <v>1006830</v>
      </c>
      <c r="I999" s="108">
        <f t="shared" si="228"/>
        <v>670974.53</v>
      </c>
      <c r="J999" s="102">
        <f t="shared" ref="J999:K999" si="229">SUM(J975:J998)</f>
        <v>1023473</v>
      </c>
      <c r="K999" s="102">
        <f t="shared" si="229"/>
        <v>1101052</v>
      </c>
      <c r="L999" s="33"/>
    </row>
    <row r="1000" spans="1:12" ht="20.100000000000001" customHeight="1" x14ac:dyDescent="0.25">
      <c r="A1000" s="360" t="s">
        <v>2020</v>
      </c>
      <c r="B1000" s="360"/>
      <c r="C1000" s="360"/>
      <c r="J1000" s="248"/>
      <c r="K1000" s="248"/>
      <c r="L1000" s="33"/>
    </row>
    <row r="1001" spans="1:12" ht="14.45" customHeight="1" x14ac:dyDescent="0.25">
      <c r="B1001" s="25" t="s">
        <v>939</v>
      </c>
      <c r="C1001" s="25" t="s">
        <v>262</v>
      </c>
      <c r="D1001" s="107">
        <v>3672.43</v>
      </c>
      <c r="E1001" s="107">
        <v>3217.73</v>
      </c>
      <c r="F1001" s="107">
        <v>2491.38</v>
      </c>
      <c r="G1001" s="107">
        <v>1478.74</v>
      </c>
      <c r="H1001" s="107">
        <v>5900</v>
      </c>
      <c r="I1001" s="107">
        <v>1656.94</v>
      </c>
      <c r="J1001" s="248">
        <v>5900</v>
      </c>
      <c r="K1001" s="248">
        <v>5900</v>
      </c>
      <c r="L1001" s="33"/>
    </row>
    <row r="1002" spans="1:12" ht="14.45" customHeight="1" x14ac:dyDescent="0.25">
      <c r="B1002" s="25" t="s">
        <v>2227</v>
      </c>
      <c r="C1002" s="25" t="s">
        <v>787</v>
      </c>
      <c r="D1002" s="107">
        <v>0</v>
      </c>
      <c r="E1002" s="107">
        <v>0</v>
      </c>
      <c r="F1002" s="107">
        <v>0</v>
      </c>
      <c r="G1002" s="107">
        <v>0</v>
      </c>
      <c r="H1002" s="107">
        <v>1460</v>
      </c>
      <c r="I1002" s="107">
        <v>2097.9299999999998</v>
      </c>
      <c r="J1002" s="248">
        <v>3566</v>
      </c>
      <c r="K1002" s="248">
        <v>3460</v>
      </c>
      <c r="L1002" s="33"/>
    </row>
    <row r="1003" spans="1:12" ht="14.45" customHeight="1" x14ac:dyDescent="0.25">
      <c r="B1003" s="25" t="s">
        <v>940</v>
      </c>
      <c r="C1003" s="25" t="s">
        <v>420</v>
      </c>
      <c r="D1003" s="107">
        <v>23200.01</v>
      </c>
      <c r="E1003" s="107">
        <v>10631.33</v>
      </c>
      <c r="F1003" s="107">
        <v>13041.59</v>
      </c>
      <c r="G1003" s="107">
        <v>21861.67</v>
      </c>
      <c r="H1003" s="107">
        <v>1930</v>
      </c>
      <c r="I1003" s="107">
        <v>4274.49</v>
      </c>
      <c r="J1003" s="248">
        <v>2907</v>
      </c>
      <c r="K1003" s="248">
        <v>2538</v>
      </c>
      <c r="L1003" s="33"/>
    </row>
    <row r="1004" spans="1:12" ht="14.45" customHeight="1" x14ac:dyDescent="0.25">
      <c r="B1004" s="25" t="s">
        <v>2228</v>
      </c>
      <c r="C1004" s="25" t="s">
        <v>2208</v>
      </c>
      <c r="D1004" s="107">
        <v>0</v>
      </c>
      <c r="E1004" s="107">
        <v>0</v>
      </c>
      <c r="F1004" s="107">
        <v>0</v>
      </c>
      <c r="G1004" s="107">
        <v>0</v>
      </c>
      <c r="H1004" s="107">
        <v>13500</v>
      </c>
      <c r="I1004" s="107">
        <v>14095.51</v>
      </c>
      <c r="J1004" s="248">
        <v>13500</v>
      </c>
      <c r="K1004" s="248">
        <v>13500</v>
      </c>
      <c r="L1004" s="33"/>
    </row>
    <row r="1005" spans="1:12" ht="14.45" customHeight="1" x14ac:dyDescent="0.25">
      <c r="B1005" s="25" t="s">
        <v>941</v>
      </c>
      <c r="C1005" s="25" t="s">
        <v>422</v>
      </c>
      <c r="D1005" s="107">
        <v>4308.3</v>
      </c>
      <c r="E1005" s="107">
        <v>3568.98</v>
      </c>
      <c r="F1005" s="107">
        <v>2604.61</v>
      </c>
      <c r="G1005" s="107">
        <v>843.12</v>
      </c>
      <c r="H1005" s="107">
        <v>3600</v>
      </c>
      <c r="I1005" s="107">
        <v>2597.87</v>
      </c>
      <c r="J1005" s="248">
        <v>254</v>
      </c>
      <c r="K1005" s="248">
        <v>3600</v>
      </c>
      <c r="L1005" s="33"/>
    </row>
    <row r="1006" spans="1:12" ht="14.45" customHeight="1" x14ac:dyDescent="0.25">
      <c r="B1006" s="25" t="s">
        <v>942</v>
      </c>
      <c r="C1006" s="25" t="s">
        <v>330</v>
      </c>
      <c r="D1006" s="107">
        <v>707.15</v>
      </c>
      <c r="E1006" s="107">
        <v>3538.21</v>
      </c>
      <c r="F1006" s="107">
        <v>16082.42</v>
      </c>
      <c r="G1006" s="107">
        <v>991.41</v>
      </c>
      <c r="H1006" s="107">
        <v>2900</v>
      </c>
      <c r="I1006" s="107">
        <v>59.27</v>
      </c>
      <c r="J1006" s="248">
        <v>900</v>
      </c>
      <c r="K1006" s="248">
        <v>900</v>
      </c>
      <c r="L1006" s="33"/>
    </row>
    <row r="1007" spans="1:12" ht="14.45" customHeight="1" x14ac:dyDescent="0.25">
      <c r="B1007" s="25" t="s">
        <v>943</v>
      </c>
      <c r="C1007" s="25" t="s">
        <v>264</v>
      </c>
      <c r="D1007" s="107">
        <v>688.47</v>
      </c>
      <c r="E1007" s="107">
        <v>4928.1099999999997</v>
      </c>
      <c r="F1007" s="107">
        <v>886.21</v>
      </c>
      <c r="G1007" s="107">
        <v>589.98</v>
      </c>
      <c r="H1007" s="107">
        <v>1500</v>
      </c>
      <c r="I1007" s="107">
        <v>1441.49</v>
      </c>
      <c r="J1007" s="248">
        <v>1500</v>
      </c>
      <c r="K1007" s="248">
        <v>1500</v>
      </c>
      <c r="L1007" s="33"/>
    </row>
    <row r="1008" spans="1:12" ht="14.45" customHeight="1" x14ac:dyDescent="0.25">
      <c r="B1008" s="25" t="s">
        <v>944</v>
      </c>
      <c r="C1008" s="25" t="s">
        <v>371</v>
      </c>
      <c r="D1008" s="107">
        <v>5496.44</v>
      </c>
      <c r="E1008" s="107">
        <v>4879.2700000000004</v>
      </c>
      <c r="F1008" s="107">
        <v>5430.8</v>
      </c>
      <c r="G1008" s="107">
        <v>5204.8900000000003</v>
      </c>
      <c r="H1008" s="107">
        <v>6400</v>
      </c>
      <c r="I1008" s="107">
        <v>3544.11</v>
      </c>
      <c r="J1008" s="248">
        <v>5477</v>
      </c>
      <c r="K1008" s="248">
        <v>6400</v>
      </c>
      <c r="L1008" s="33"/>
    </row>
    <row r="1009" spans="1:12" ht="14.45" customHeight="1" x14ac:dyDescent="0.25">
      <c r="B1009" s="25" t="s">
        <v>945</v>
      </c>
      <c r="C1009" s="25" t="s">
        <v>373</v>
      </c>
      <c r="D1009" s="107">
        <v>4458.21</v>
      </c>
      <c r="E1009" s="107">
        <v>0</v>
      </c>
      <c r="F1009" s="107">
        <v>439.72</v>
      </c>
      <c r="G1009" s="107">
        <v>2389.5500000000002</v>
      </c>
      <c r="H1009" s="107">
        <v>650</v>
      </c>
      <c r="I1009" s="107">
        <v>24.95</v>
      </c>
      <c r="J1009" s="248">
        <v>650</v>
      </c>
      <c r="K1009" s="248">
        <v>650</v>
      </c>
      <c r="L1009" s="33"/>
    </row>
    <row r="1010" spans="1:12" ht="14.45" customHeight="1" x14ac:dyDescent="0.25">
      <c r="B1010" s="25" t="s">
        <v>946</v>
      </c>
      <c r="C1010" s="25" t="s">
        <v>425</v>
      </c>
      <c r="D1010" s="107">
        <v>1025.69</v>
      </c>
      <c r="E1010" s="107">
        <v>0</v>
      </c>
      <c r="F1010" s="107">
        <v>0</v>
      </c>
      <c r="G1010" s="107">
        <v>701.01</v>
      </c>
      <c r="H1010" s="107">
        <v>4000</v>
      </c>
      <c r="I1010" s="107">
        <v>0</v>
      </c>
      <c r="J1010" s="248">
        <v>4000</v>
      </c>
      <c r="K1010" s="248">
        <v>4000</v>
      </c>
      <c r="L1010" s="33"/>
    </row>
    <row r="1011" spans="1:12" ht="14.45" customHeight="1" x14ac:dyDescent="0.25">
      <c r="A1011" s="361" t="s">
        <v>2021</v>
      </c>
      <c r="B1011" s="361"/>
      <c r="C1011" s="361"/>
      <c r="D1011" s="108">
        <f t="shared" ref="D1011:I1011" si="230">SUM(D1001:D1010)</f>
        <v>43556.700000000004</v>
      </c>
      <c r="E1011" s="108">
        <f t="shared" si="230"/>
        <v>30763.63</v>
      </c>
      <c r="F1011" s="108">
        <f t="shared" si="230"/>
        <v>40976.730000000003</v>
      </c>
      <c r="G1011" s="108">
        <f t="shared" si="230"/>
        <v>34060.370000000003</v>
      </c>
      <c r="H1011" s="108">
        <f t="shared" si="230"/>
        <v>41840</v>
      </c>
      <c r="I1011" s="108">
        <f t="shared" si="230"/>
        <v>29792.560000000001</v>
      </c>
      <c r="J1011" s="102">
        <f t="shared" ref="J1011:K1011" si="231">SUM(J1001:J1010)</f>
        <v>38654</v>
      </c>
      <c r="K1011" s="102">
        <f t="shared" si="231"/>
        <v>42448</v>
      </c>
    </row>
    <row r="1012" spans="1:12" ht="14.45" customHeight="1" x14ac:dyDescent="0.25">
      <c r="A1012" s="360" t="s">
        <v>2028</v>
      </c>
      <c r="B1012" s="360"/>
      <c r="C1012" s="360"/>
      <c r="J1012" s="248"/>
      <c r="K1012" s="248"/>
      <c r="L1012" s="33"/>
    </row>
    <row r="1013" spans="1:12" ht="14.45" customHeight="1" x14ac:dyDescent="0.25">
      <c r="B1013" s="25" t="s">
        <v>947</v>
      </c>
      <c r="C1013" s="25" t="s">
        <v>376</v>
      </c>
      <c r="D1013" s="107">
        <v>1357.1</v>
      </c>
      <c r="E1013" s="107">
        <v>692.44</v>
      </c>
      <c r="F1013" s="107">
        <v>997.51</v>
      </c>
      <c r="G1013" s="107">
        <v>42376.41</v>
      </c>
      <c r="H1013" s="107">
        <v>6250</v>
      </c>
      <c r="I1013" s="107">
        <v>180</v>
      </c>
      <c r="J1013" s="248">
        <v>6250</v>
      </c>
      <c r="K1013" s="248">
        <v>2000</v>
      </c>
      <c r="L1013" s="33"/>
    </row>
    <row r="1014" spans="1:12" ht="14.45" customHeight="1" x14ac:dyDescent="0.25">
      <c r="B1014" s="25" t="s">
        <v>948</v>
      </c>
      <c r="C1014" s="25" t="s">
        <v>338</v>
      </c>
      <c r="D1014" s="107">
        <v>0</v>
      </c>
      <c r="E1014" s="107">
        <v>0</v>
      </c>
      <c r="F1014" s="107">
        <v>0</v>
      </c>
      <c r="G1014" s="107">
        <v>0</v>
      </c>
      <c r="H1014" s="107">
        <v>0</v>
      </c>
      <c r="I1014" s="107">
        <v>1553.46</v>
      </c>
      <c r="J1014" s="248">
        <v>0</v>
      </c>
      <c r="K1014" s="248">
        <v>3310</v>
      </c>
      <c r="L1014" s="33"/>
    </row>
    <row r="1015" spans="1:12" ht="14.45" customHeight="1" x14ac:dyDescent="0.25">
      <c r="A1015" s="361" t="s">
        <v>2029</v>
      </c>
      <c r="B1015" s="361"/>
      <c r="C1015" s="361"/>
      <c r="D1015" s="108">
        <f t="shared" ref="D1015:I1015" si="232">SUM(D1013:D1014)</f>
        <v>1357.1</v>
      </c>
      <c r="E1015" s="108">
        <f t="shared" si="232"/>
        <v>692.44</v>
      </c>
      <c r="F1015" s="108">
        <f t="shared" si="232"/>
        <v>997.51</v>
      </c>
      <c r="G1015" s="108">
        <f t="shared" si="232"/>
        <v>42376.41</v>
      </c>
      <c r="H1015" s="108">
        <f t="shared" si="232"/>
        <v>6250</v>
      </c>
      <c r="I1015" s="108">
        <f t="shared" si="232"/>
        <v>1733.46</v>
      </c>
      <c r="J1015" s="102">
        <f t="shared" ref="J1015:K1015" si="233">SUM(J1013:J1014)</f>
        <v>6250</v>
      </c>
      <c r="K1015" s="102">
        <f t="shared" si="233"/>
        <v>5310</v>
      </c>
      <c r="L1015" s="33"/>
    </row>
    <row r="1016" spans="1:12" ht="14.45" customHeight="1" x14ac:dyDescent="0.25">
      <c r="A1016" s="360" t="s">
        <v>2022</v>
      </c>
      <c r="B1016" s="360"/>
      <c r="C1016" s="360"/>
      <c r="J1016" s="248"/>
      <c r="K1016" s="248"/>
      <c r="L1016" s="33"/>
    </row>
    <row r="1017" spans="1:12" ht="14.45" customHeight="1" x14ac:dyDescent="0.25">
      <c r="B1017" s="25" t="s">
        <v>2492</v>
      </c>
      <c r="C1017" s="25" t="s">
        <v>820</v>
      </c>
      <c r="D1017" s="107">
        <v>0</v>
      </c>
      <c r="E1017" s="107">
        <v>0</v>
      </c>
      <c r="F1017" s="107">
        <v>0</v>
      </c>
      <c r="G1017" s="107">
        <v>0</v>
      </c>
      <c r="H1017" s="107">
        <v>0</v>
      </c>
      <c r="I1017" s="107">
        <v>14505.98</v>
      </c>
      <c r="J1017" s="248"/>
      <c r="K1017" s="248"/>
      <c r="L1017" s="33"/>
    </row>
    <row r="1018" spans="1:12" ht="14.45" customHeight="1" x14ac:dyDescent="0.25">
      <c r="B1018" s="25" t="s">
        <v>949</v>
      </c>
      <c r="C1018" s="25" t="s">
        <v>266</v>
      </c>
      <c r="D1018" s="107">
        <v>3781.37</v>
      </c>
      <c r="E1018" s="107">
        <v>3675.16</v>
      </c>
      <c r="F1018" s="107">
        <v>3763.63</v>
      </c>
      <c r="G1018" s="107">
        <v>7038.56</v>
      </c>
      <c r="H1018" s="107">
        <v>15530</v>
      </c>
      <c r="I1018" s="107">
        <v>419.72</v>
      </c>
      <c r="J1018" s="248">
        <v>20562</v>
      </c>
      <c r="K1018" s="248">
        <v>15530</v>
      </c>
      <c r="L1018" s="33"/>
    </row>
    <row r="1019" spans="1:12" ht="14.45" customHeight="1" x14ac:dyDescent="0.25">
      <c r="B1019" s="25" t="s">
        <v>950</v>
      </c>
      <c r="C1019" s="25" t="s">
        <v>268</v>
      </c>
      <c r="D1019" s="107">
        <v>4850.3999999999996</v>
      </c>
      <c r="E1019" s="107">
        <v>7037.2</v>
      </c>
      <c r="F1019" s="107">
        <v>18986.45</v>
      </c>
      <c r="G1019" s="107">
        <v>6424.35</v>
      </c>
      <c r="H1019" s="107">
        <v>0</v>
      </c>
      <c r="I1019" s="107">
        <v>312</v>
      </c>
      <c r="J1019" s="248">
        <v>0</v>
      </c>
      <c r="K1019" s="248">
        <v>0</v>
      </c>
      <c r="L1019" s="33"/>
    </row>
    <row r="1020" spans="1:12" ht="14.45" customHeight="1" x14ac:dyDescent="0.25">
      <c r="B1020" s="25" t="s">
        <v>951</v>
      </c>
      <c r="C1020" s="25" t="s">
        <v>596</v>
      </c>
      <c r="D1020" s="107">
        <v>173502.13</v>
      </c>
      <c r="E1020" s="107">
        <v>175127.23</v>
      </c>
      <c r="F1020" s="107">
        <v>312713.52</v>
      </c>
      <c r="G1020" s="107">
        <v>232621.6</v>
      </c>
      <c r="H1020" s="107">
        <v>210640</v>
      </c>
      <c r="I1020" s="107">
        <v>234807.38</v>
      </c>
      <c r="J1020" s="248">
        <v>233835</v>
      </c>
      <c r="K1020" s="248">
        <f>236700+5550</f>
        <v>242250</v>
      </c>
      <c r="L1020" s="33"/>
    </row>
    <row r="1021" spans="1:12" ht="14.45" customHeight="1" x14ac:dyDescent="0.25">
      <c r="B1021" s="25" t="s">
        <v>952</v>
      </c>
      <c r="C1021" s="25" t="s">
        <v>953</v>
      </c>
      <c r="D1021" s="107">
        <v>-9669</v>
      </c>
      <c r="E1021" s="107">
        <v>0</v>
      </c>
      <c r="F1021" s="107">
        <v>0</v>
      </c>
      <c r="G1021" s="107">
        <v>0</v>
      </c>
      <c r="H1021" s="107">
        <v>0</v>
      </c>
      <c r="I1021" s="107">
        <v>0</v>
      </c>
      <c r="J1021" s="248"/>
      <c r="K1021" s="248"/>
      <c r="L1021" s="33"/>
    </row>
    <row r="1022" spans="1:12" ht="14.45" customHeight="1" x14ac:dyDescent="0.25">
      <c r="B1022" s="25" t="s">
        <v>2229</v>
      </c>
      <c r="C1022" s="25" t="s">
        <v>434</v>
      </c>
      <c r="D1022" s="107">
        <v>0</v>
      </c>
      <c r="E1022" s="107">
        <v>0</v>
      </c>
      <c r="F1022" s="107">
        <v>0</v>
      </c>
      <c r="G1022" s="107">
        <v>0</v>
      </c>
      <c r="H1022" s="107">
        <v>39650</v>
      </c>
      <c r="I1022" s="107">
        <v>22200.38</v>
      </c>
      <c r="J1022" s="248">
        <v>39650</v>
      </c>
      <c r="K1022" s="248">
        <f>31760+21925+14400+17150</f>
        <v>85235</v>
      </c>
      <c r="L1022" s="33"/>
    </row>
    <row r="1023" spans="1:12" ht="14.45" customHeight="1" x14ac:dyDescent="0.25">
      <c r="B1023" s="25" t="s">
        <v>2493</v>
      </c>
      <c r="C1023" s="25" t="s">
        <v>382</v>
      </c>
      <c r="D1023" s="107">
        <v>0</v>
      </c>
      <c r="E1023" s="107">
        <v>0</v>
      </c>
      <c r="F1023" s="107">
        <v>0</v>
      </c>
      <c r="G1023" s="107">
        <v>54.2</v>
      </c>
      <c r="H1023" s="107">
        <v>0</v>
      </c>
      <c r="I1023" s="107">
        <v>0</v>
      </c>
      <c r="J1023" s="248"/>
      <c r="K1023" s="248"/>
    </row>
    <row r="1024" spans="1:12" ht="14.45" customHeight="1" x14ac:dyDescent="0.25">
      <c r="B1024" s="25" t="s">
        <v>954</v>
      </c>
      <c r="C1024" s="25" t="s">
        <v>272</v>
      </c>
      <c r="D1024" s="107">
        <v>4929.71</v>
      </c>
      <c r="E1024" s="107">
        <v>1557.76</v>
      </c>
      <c r="F1024" s="107">
        <v>1626.37</v>
      </c>
      <c r="G1024" s="107">
        <v>9691.66</v>
      </c>
      <c r="H1024" s="107">
        <v>10510</v>
      </c>
      <c r="I1024" s="107">
        <v>2492.91</v>
      </c>
      <c r="J1024" s="248">
        <v>5075</v>
      </c>
      <c r="K1024" s="248">
        <v>10510</v>
      </c>
      <c r="L1024" s="33"/>
    </row>
    <row r="1025" spans="1:12" ht="20.100000000000001" customHeight="1" x14ac:dyDescent="0.25">
      <c r="B1025" s="25" t="s">
        <v>955</v>
      </c>
      <c r="C1025" s="25" t="s">
        <v>274</v>
      </c>
      <c r="D1025" s="107">
        <v>1493</v>
      </c>
      <c r="E1025" s="107">
        <v>897</v>
      </c>
      <c r="F1025" s="107">
        <v>583</v>
      </c>
      <c r="G1025" s="107">
        <v>954</v>
      </c>
      <c r="H1025" s="107">
        <v>2700</v>
      </c>
      <c r="I1025" s="107">
        <v>1036</v>
      </c>
      <c r="J1025" s="248">
        <v>2700</v>
      </c>
      <c r="K1025" s="248">
        <v>2975</v>
      </c>
      <c r="L1025" s="33"/>
    </row>
    <row r="1026" spans="1:12" ht="14.45" customHeight="1" x14ac:dyDescent="0.25">
      <c r="B1026" s="25" t="s">
        <v>956</v>
      </c>
      <c r="C1026" s="25" t="s">
        <v>276</v>
      </c>
      <c r="D1026" s="107">
        <v>14459</v>
      </c>
      <c r="E1026" s="107">
        <v>17359.939999999999</v>
      </c>
      <c r="F1026" s="107">
        <v>1311</v>
      </c>
      <c r="G1026" s="107">
        <v>26496.19</v>
      </c>
      <c r="H1026" s="107">
        <v>26140</v>
      </c>
      <c r="I1026" s="107">
        <v>18929</v>
      </c>
      <c r="J1026" s="248">
        <v>22454</v>
      </c>
      <c r="K1026" s="248">
        <f>900+740+1200+100+800+1000+2500+6400+10000+400+900+1200</f>
        <v>26140</v>
      </c>
      <c r="L1026" s="33"/>
    </row>
    <row r="1027" spans="1:12" ht="14.45" customHeight="1" x14ac:dyDescent="0.25">
      <c r="B1027" s="25" t="s">
        <v>2230</v>
      </c>
      <c r="C1027" s="25" t="s">
        <v>1426</v>
      </c>
      <c r="D1027" s="107">
        <v>0</v>
      </c>
      <c r="E1027" s="107">
        <v>0</v>
      </c>
      <c r="F1027" s="107">
        <v>1285.94</v>
      </c>
      <c r="G1027" s="107">
        <v>0</v>
      </c>
      <c r="H1027" s="107">
        <v>0</v>
      </c>
      <c r="I1027" s="107">
        <v>0</v>
      </c>
      <c r="J1027" s="248"/>
      <c r="K1027" s="248"/>
    </row>
    <row r="1028" spans="1:12" ht="14.45" customHeight="1" x14ac:dyDescent="0.25">
      <c r="B1028" s="25" t="s">
        <v>2494</v>
      </c>
      <c r="C1028" s="25" t="s">
        <v>278</v>
      </c>
      <c r="D1028" s="107">
        <v>0</v>
      </c>
      <c r="E1028" s="107">
        <v>0</v>
      </c>
      <c r="F1028" s="107">
        <v>0</v>
      </c>
      <c r="G1028" s="107">
        <v>0</v>
      </c>
      <c r="H1028" s="107">
        <v>0</v>
      </c>
      <c r="I1028" s="107">
        <v>739.19</v>
      </c>
      <c r="J1028" s="248"/>
      <c r="K1028" s="248"/>
      <c r="L1028" s="33"/>
    </row>
    <row r="1029" spans="1:12" ht="14.45" customHeight="1" x14ac:dyDescent="0.25">
      <c r="B1029" s="25" t="s">
        <v>957</v>
      </c>
      <c r="C1029" s="25" t="s">
        <v>282</v>
      </c>
      <c r="D1029" s="107">
        <v>2093.0300000000002</v>
      </c>
      <c r="E1029" s="107">
        <v>5517.63</v>
      </c>
      <c r="F1029" s="107">
        <v>5620.84</v>
      </c>
      <c r="G1029" s="107">
        <v>1285.45</v>
      </c>
      <c r="H1029" s="107">
        <v>0</v>
      </c>
      <c r="I1029" s="107">
        <v>0</v>
      </c>
      <c r="J1029" s="248"/>
      <c r="K1029" s="248"/>
      <c r="L1029" s="33"/>
    </row>
    <row r="1030" spans="1:12" ht="14.45" customHeight="1" x14ac:dyDescent="0.25">
      <c r="A1030" s="361" t="s">
        <v>2023</v>
      </c>
      <c r="B1030" s="361"/>
      <c r="C1030" s="361"/>
      <c r="D1030" s="108">
        <f t="shared" ref="D1030:I1030" si="234">SUM(D1017:D1029)</f>
        <v>195439.63999999998</v>
      </c>
      <c r="E1030" s="108">
        <f t="shared" si="234"/>
        <v>211171.92000000004</v>
      </c>
      <c r="F1030" s="108">
        <f t="shared" si="234"/>
        <v>345890.75000000006</v>
      </c>
      <c r="G1030" s="108">
        <f t="shared" si="234"/>
        <v>284566.01</v>
      </c>
      <c r="H1030" s="108">
        <f t="shared" si="234"/>
        <v>305170</v>
      </c>
      <c r="I1030" s="108">
        <f t="shared" si="234"/>
        <v>295442.56</v>
      </c>
      <c r="J1030" s="102">
        <f t="shared" ref="J1030:K1030" si="235">SUM(J1017:J1029)</f>
        <v>324276</v>
      </c>
      <c r="K1030" s="102">
        <f t="shared" si="235"/>
        <v>382640</v>
      </c>
      <c r="L1030" s="33"/>
    </row>
    <row r="1031" spans="1:12" ht="20.100000000000001" customHeight="1" x14ac:dyDescent="0.25">
      <c r="A1031" s="360" t="s">
        <v>2030</v>
      </c>
      <c r="B1031" s="360"/>
      <c r="C1031" s="360"/>
      <c r="J1031" s="248"/>
      <c r="K1031" s="248"/>
      <c r="L1031" s="33"/>
    </row>
    <row r="1032" spans="1:12" ht="14.45" customHeight="1" x14ac:dyDescent="0.25">
      <c r="B1032" s="25" t="s">
        <v>959</v>
      </c>
      <c r="C1032" s="25" t="s">
        <v>567</v>
      </c>
      <c r="D1032" s="107">
        <v>78085.119999999995</v>
      </c>
      <c r="E1032" s="107">
        <v>56259.040000000001</v>
      </c>
      <c r="F1032" s="107">
        <v>51977.17</v>
      </c>
      <c r="G1032" s="107">
        <v>81660.149999999994</v>
      </c>
      <c r="H1032" s="107">
        <v>62630</v>
      </c>
      <c r="I1032" s="107">
        <v>40103.58</v>
      </c>
      <c r="J1032" s="248">
        <v>90391</v>
      </c>
      <c r="K1032" s="248">
        <v>62630</v>
      </c>
      <c r="L1032" s="33"/>
    </row>
    <row r="1033" spans="1:12" ht="14.45" customHeight="1" x14ac:dyDescent="0.25">
      <c r="B1033" s="25" t="s">
        <v>960</v>
      </c>
      <c r="C1033" s="25" t="s">
        <v>569</v>
      </c>
      <c r="D1033" s="107">
        <v>14941.93</v>
      </c>
      <c r="E1033" s="107">
        <v>17037.830000000002</v>
      </c>
      <c r="F1033" s="107">
        <v>17207.900000000001</v>
      </c>
      <c r="G1033" s="107">
        <v>20569.89</v>
      </c>
      <c r="H1033" s="107">
        <v>18500</v>
      </c>
      <c r="I1033" s="107">
        <v>8625.41</v>
      </c>
      <c r="J1033" s="248">
        <v>16248</v>
      </c>
      <c r="K1033" s="248">
        <v>18500</v>
      </c>
      <c r="L1033" s="33"/>
    </row>
    <row r="1034" spans="1:12" ht="14.45" customHeight="1" x14ac:dyDescent="0.25">
      <c r="B1034" s="25" t="s">
        <v>961</v>
      </c>
      <c r="C1034" s="25" t="s">
        <v>807</v>
      </c>
      <c r="D1034" s="107">
        <v>7098.52</v>
      </c>
      <c r="E1034" s="107">
        <v>5233.71</v>
      </c>
      <c r="F1034" s="107">
        <v>8268.3799999999992</v>
      </c>
      <c r="G1034" s="107">
        <v>14172.75</v>
      </c>
      <c r="H1034" s="107">
        <v>14260</v>
      </c>
      <c r="I1034" s="107">
        <v>10879.13</v>
      </c>
      <c r="J1034" s="248">
        <v>12172</v>
      </c>
      <c r="K1034" s="248">
        <v>14260</v>
      </c>
      <c r="L1034" s="33"/>
    </row>
    <row r="1035" spans="1:12" ht="14.45" customHeight="1" x14ac:dyDescent="0.25">
      <c r="A1035" s="361" t="s">
        <v>2034</v>
      </c>
      <c r="B1035" s="361"/>
      <c r="C1035" s="361"/>
      <c r="D1035" s="108">
        <f t="shared" ref="D1035:I1035" si="236">SUM(D1032:D1034)</f>
        <v>100125.56999999999</v>
      </c>
      <c r="E1035" s="108">
        <f t="shared" si="236"/>
        <v>78530.58</v>
      </c>
      <c r="F1035" s="108">
        <f t="shared" si="236"/>
        <v>77453.450000000012</v>
      </c>
      <c r="G1035" s="108">
        <f t="shared" si="236"/>
        <v>116402.79</v>
      </c>
      <c r="H1035" s="108">
        <f t="shared" si="236"/>
        <v>95390</v>
      </c>
      <c r="I1035" s="108">
        <f t="shared" si="236"/>
        <v>59608.12</v>
      </c>
      <c r="J1035" s="102">
        <f t="shared" ref="J1035:K1035" si="237">SUM(J1032:J1034)</f>
        <v>118811</v>
      </c>
      <c r="K1035" s="102">
        <f t="shared" si="237"/>
        <v>95390</v>
      </c>
      <c r="L1035" s="33"/>
    </row>
    <row r="1036" spans="1:12" ht="14.45" customHeight="1" x14ac:dyDescent="0.25">
      <c r="A1036" s="360" t="s">
        <v>2035</v>
      </c>
      <c r="B1036" s="360"/>
      <c r="C1036" s="360"/>
      <c r="J1036" s="248"/>
      <c r="K1036" s="248"/>
      <c r="L1036" s="33"/>
    </row>
    <row r="1037" spans="1:12" ht="14.45" customHeight="1" x14ac:dyDescent="0.25">
      <c r="B1037" s="25" t="s">
        <v>962</v>
      </c>
      <c r="C1037" s="25" t="s">
        <v>833</v>
      </c>
      <c r="D1037" s="107">
        <v>15000</v>
      </c>
      <c r="E1037" s="107">
        <v>15000</v>
      </c>
      <c r="F1037" s="107">
        <v>15000</v>
      </c>
      <c r="G1037" s="107">
        <v>15000</v>
      </c>
      <c r="H1037" s="107">
        <v>15000</v>
      </c>
      <c r="I1037" s="107">
        <v>15000</v>
      </c>
      <c r="J1037" s="248">
        <v>15000</v>
      </c>
      <c r="K1037" s="248">
        <v>19000</v>
      </c>
      <c r="L1037" s="33"/>
    </row>
    <row r="1038" spans="1:12" ht="14.45" customHeight="1" x14ac:dyDescent="0.25">
      <c r="A1038" s="361" t="s">
        <v>2036</v>
      </c>
      <c r="B1038" s="361"/>
      <c r="C1038" s="361"/>
      <c r="D1038" s="108">
        <f t="shared" ref="D1038:I1038" si="238">SUM(D1037:D1037)</f>
        <v>15000</v>
      </c>
      <c r="E1038" s="108">
        <f t="shared" si="238"/>
        <v>15000</v>
      </c>
      <c r="F1038" s="108">
        <f t="shared" si="238"/>
        <v>15000</v>
      </c>
      <c r="G1038" s="108">
        <f t="shared" si="238"/>
        <v>15000</v>
      </c>
      <c r="H1038" s="108">
        <f t="shared" si="238"/>
        <v>15000</v>
      </c>
      <c r="I1038" s="108">
        <f t="shared" si="238"/>
        <v>15000</v>
      </c>
      <c r="J1038" s="102">
        <f t="shared" ref="J1038:K1038" si="239">SUM(J1037:J1037)</f>
        <v>15000</v>
      </c>
      <c r="K1038" s="102">
        <f t="shared" si="239"/>
        <v>19000</v>
      </c>
      <c r="L1038" s="33"/>
    </row>
    <row r="1039" spans="1:12" ht="14.45" customHeight="1" x14ac:dyDescent="0.25">
      <c r="A1039" s="362" t="s">
        <v>609</v>
      </c>
      <c r="B1039" s="362"/>
      <c r="C1039" s="362"/>
      <c r="D1039" s="109">
        <f t="shared" ref="D1039:I1039" si="240">D999+D1011+D1015+D1030+D1035+D1038</f>
        <v>860217.54</v>
      </c>
      <c r="E1039" s="109">
        <f t="shared" si="240"/>
        <v>696307.08</v>
      </c>
      <c r="F1039" s="109">
        <f t="shared" si="240"/>
        <v>1479527.8299999998</v>
      </c>
      <c r="G1039" s="109">
        <f t="shared" si="240"/>
        <v>1398729.3200000003</v>
      </c>
      <c r="H1039" s="109">
        <f t="shared" si="240"/>
        <v>1470480</v>
      </c>
      <c r="I1039" s="109">
        <f t="shared" si="240"/>
        <v>1072551.2300000002</v>
      </c>
      <c r="J1039" s="103">
        <f t="shared" ref="J1039:K1039" si="241">J999+J1011+J1015+J1030+J1035+J1038</f>
        <v>1526464</v>
      </c>
      <c r="K1039" s="103">
        <f t="shared" si="241"/>
        <v>1645840</v>
      </c>
      <c r="L1039" s="33"/>
    </row>
    <row r="1040" spans="1:12" ht="14.45" customHeight="1" x14ac:dyDescent="0.25">
      <c r="A1040" s="363" t="s">
        <v>2231</v>
      </c>
      <c r="B1040" s="363"/>
      <c r="C1040" s="363"/>
      <c r="J1040" s="248"/>
      <c r="K1040" s="248"/>
    </row>
    <row r="1041" spans="1:12" ht="14.45" customHeight="1" x14ac:dyDescent="0.25">
      <c r="A1041" s="360" t="s">
        <v>2024</v>
      </c>
      <c r="B1041" s="360"/>
      <c r="C1041" s="360"/>
      <c r="J1041" s="248"/>
      <c r="K1041" s="248"/>
      <c r="L1041" s="33"/>
    </row>
    <row r="1042" spans="1:12" ht="14.45" customHeight="1" x14ac:dyDescent="0.25">
      <c r="B1042" s="25" t="s">
        <v>2495</v>
      </c>
      <c r="C1042" s="25" t="s">
        <v>1883</v>
      </c>
      <c r="D1042" s="107">
        <v>0</v>
      </c>
      <c r="E1042" s="107">
        <v>0</v>
      </c>
      <c r="F1042" s="107">
        <v>0</v>
      </c>
      <c r="G1042" s="107">
        <v>525.9</v>
      </c>
      <c r="H1042" s="107">
        <v>0</v>
      </c>
      <c r="I1042" s="107">
        <v>0</v>
      </c>
      <c r="J1042" s="248"/>
      <c r="K1042" s="248"/>
      <c r="L1042" s="33"/>
    </row>
    <row r="1043" spans="1:12" ht="14.45" customHeight="1" x14ac:dyDescent="0.25">
      <c r="B1043" s="25" t="s">
        <v>2232</v>
      </c>
      <c r="C1043" s="25" t="s">
        <v>286</v>
      </c>
      <c r="D1043" s="107">
        <v>0</v>
      </c>
      <c r="E1043" s="107">
        <v>0</v>
      </c>
      <c r="F1043" s="107">
        <v>0</v>
      </c>
      <c r="G1043" s="107">
        <v>108187.27</v>
      </c>
      <c r="H1043" s="107">
        <v>132710</v>
      </c>
      <c r="I1043" s="107">
        <v>93506.12</v>
      </c>
      <c r="J1043" s="248">
        <v>116586</v>
      </c>
      <c r="K1043" s="248">
        <v>137874</v>
      </c>
      <c r="L1043" s="33"/>
    </row>
    <row r="1044" spans="1:12" ht="14.45" customHeight="1" x14ac:dyDescent="0.25">
      <c r="B1044" s="25" t="s">
        <v>2496</v>
      </c>
      <c r="C1044" s="25" t="s">
        <v>308</v>
      </c>
      <c r="D1044" s="107">
        <v>0</v>
      </c>
      <c r="E1044" s="107">
        <v>0</v>
      </c>
      <c r="F1044" s="107">
        <v>0</v>
      </c>
      <c r="G1044" s="107">
        <v>0</v>
      </c>
      <c r="H1044" s="107">
        <v>240</v>
      </c>
      <c r="I1044" s="107">
        <v>0</v>
      </c>
      <c r="J1044" s="248">
        <v>0</v>
      </c>
      <c r="K1044" s="248">
        <v>0</v>
      </c>
      <c r="L1044" s="33"/>
    </row>
    <row r="1045" spans="1:12" ht="14.45" customHeight="1" x14ac:dyDescent="0.25">
      <c r="B1045" s="25" t="s">
        <v>2233</v>
      </c>
      <c r="C1045" s="25" t="s">
        <v>312</v>
      </c>
      <c r="D1045" s="107">
        <v>0</v>
      </c>
      <c r="E1045" s="107">
        <v>0</v>
      </c>
      <c r="F1045" s="107">
        <v>0</v>
      </c>
      <c r="G1045" s="107">
        <v>974</v>
      </c>
      <c r="H1045" s="107">
        <v>0</v>
      </c>
      <c r="I1045" s="107">
        <v>216</v>
      </c>
      <c r="J1045" s="248">
        <v>216</v>
      </c>
      <c r="K1045" s="248">
        <v>0</v>
      </c>
    </row>
    <row r="1046" spans="1:12" ht="14.45" customHeight="1" x14ac:dyDescent="0.25">
      <c r="B1046" s="25" t="s">
        <v>2234</v>
      </c>
      <c r="C1046" s="25" t="s">
        <v>314</v>
      </c>
      <c r="D1046" s="107">
        <v>0</v>
      </c>
      <c r="E1046" s="107">
        <v>0</v>
      </c>
      <c r="F1046" s="107">
        <v>0</v>
      </c>
      <c r="G1046" s="107">
        <v>606.69000000000005</v>
      </c>
      <c r="H1046" s="107">
        <v>1105</v>
      </c>
      <c r="I1046" s="107">
        <v>809.34</v>
      </c>
      <c r="J1046" s="248">
        <v>907</v>
      </c>
      <c r="K1046" s="248">
        <v>1226</v>
      </c>
      <c r="L1046" s="33"/>
    </row>
    <row r="1047" spans="1:12" ht="14.45" customHeight="1" x14ac:dyDescent="0.25">
      <c r="B1047" s="25" t="s">
        <v>2235</v>
      </c>
      <c r="C1047" s="25" t="s">
        <v>316</v>
      </c>
      <c r="D1047" s="107">
        <v>0</v>
      </c>
      <c r="E1047" s="107">
        <v>0</v>
      </c>
      <c r="F1047" s="107">
        <v>0</v>
      </c>
      <c r="G1047" s="107">
        <v>1054.46</v>
      </c>
      <c r="H1047" s="107">
        <v>1995</v>
      </c>
      <c r="I1047" s="107">
        <v>62.11</v>
      </c>
      <c r="J1047" s="248">
        <v>62</v>
      </c>
      <c r="K1047" s="248">
        <v>2047</v>
      </c>
      <c r="L1047" s="33"/>
    </row>
    <row r="1048" spans="1:12" ht="14.45" customHeight="1" x14ac:dyDescent="0.25">
      <c r="B1048" s="25" t="s">
        <v>2236</v>
      </c>
      <c r="C1048" s="25" t="s">
        <v>2026</v>
      </c>
      <c r="D1048" s="107">
        <v>0</v>
      </c>
      <c r="E1048" s="107">
        <v>0</v>
      </c>
      <c r="F1048" s="107">
        <v>0</v>
      </c>
      <c r="G1048" s="107">
        <v>1576.28</v>
      </c>
      <c r="H1048" s="107">
        <v>1945</v>
      </c>
      <c r="I1048" s="107">
        <v>1355.96</v>
      </c>
      <c r="J1048" s="248">
        <v>1708</v>
      </c>
      <c r="K1048" s="248">
        <v>1999</v>
      </c>
      <c r="L1048" s="33"/>
    </row>
    <row r="1049" spans="1:12" ht="14.45" customHeight="1" x14ac:dyDescent="0.25">
      <c r="B1049" s="25" t="s">
        <v>2497</v>
      </c>
      <c r="C1049" s="25" t="s">
        <v>321</v>
      </c>
      <c r="D1049" s="107">
        <v>0</v>
      </c>
      <c r="E1049" s="107">
        <v>0</v>
      </c>
      <c r="F1049" s="107">
        <v>0</v>
      </c>
      <c r="G1049" s="107">
        <v>0</v>
      </c>
      <c r="H1049" s="107">
        <v>35</v>
      </c>
      <c r="I1049" s="107">
        <v>0</v>
      </c>
      <c r="J1049" s="248">
        <v>0</v>
      </c>
      <c r="K1049" s="248">
        <v>214</v>
      </c>
    </row>
    <row r="1050" spans="1:12" ht="14.45" customHeight="1" x14ac:dyDescent="0.25">
      <c r="A1050" s="361" t="s">
        <v>2027</v>
      </c>
      <c r="B1050" s="361"/>
      <c r="C1050" s="361"/>
      <c r="D1050" s="108">
        <f t="shared" ref="D1050:I1050" si="242">SUM(D1042:D1049)</f>
        <v>0</v>
      </c>
      <c r="E1050" s="108">
        <f t="shared" si="242"/>
        <v>0</v>
      </c>
      <c r="F1050" s="108">
        <f t="shared" si="242"/>
        <v>0</v>
      </c>
      <c r="G1050" s="108">
        <f t="shared" si="242"/>
        <v>112924.6</v>
      </c>
      <c r="H1050" s="108">
        <f t="shared" si="242"/>
        <v>138030</v>
      </c>
      <c r="I1050" s="108">
        <f t="shared" si="242"/>
        <v>95949.53</v>
      </c>
      <c r="J1050" s="102">
        <f t="shared" ref="J1050:K1050" si="243">SUM(J1042:J1049)</f>
        <v>119479</v>
      </c>
      <c r="K1050" s="102">
        <f t="shared" si="243"/>
        <v>143360</v>
      </c>
    </row>
    <row r="1051" spans="1:12" ht="14.45" customHeight="1" x14ac:dyDescent="0.25">
      <c r="A1051" s="360" t="s">
        <v>2020</v>
      </c>
      <c r="B1051" s="360"/>
      <c r="C1051" s="360"/>
      <c r="J1051" s="248"/>
      <c r="K1051" s="248"/>
      <c r="L1051" s="33"/>
    </row>
    <row r="1052" spans="1:12" ht="14.45" customHeight="1" x14ac:dyDescent="0.25">
      <c r="B1052" s="25" t="s">
        <v>2237</v>
      </c>
      <c r="C1052" s="25" t="s">
        <v>420</v>
      </c>
      <c r="D1052" s="107">
        <v>0</v>
      </c>
      <c r="E1052" s="107">
        <v>0</v>
      </c>
      <c r="F1052" s="107">
        <v>0</v>
      </c>
      <c r="G1052" s="107">
        <v>0</v>
      </c>
      <c r="H1052" s="107">
        <v>600</v>
      </c>
      <c r="I1052" s="107">
        <v>764.5</v>
      </c>
      <c r="J1052" s="248">
        <v>504</v>
      </c>
      <c r="K1052" s="248">
        <v>600</v>
      </c>
      <c r="L1052" s="33"/>
    </row>
    <row r="1053" spans="1:12" ht="14.45" customHeight="1" x14ac:dyDescent="0.25">
      <c r="B1053" s="25" t="s">
        <v>2238</v>
      </c>
      <c r="C1053" s="25" t="s">
        <v>330</v>
      </c>
      <c r="D1053" s="107">
        <v>0</v>
      </c>
      <c r="E1053" s="107">
        <v>0</v>
      </c>
      <c r="F1053" s="107">
        <v>0</v>
      </c>
      <c r="G1053" s="107">
        <v>0</v>
      </c>
      <c r="H1053" s="107">
        <v>200</v>
      </c>
      <c r="I1053" s="107">
        <v>65</v>
      </c>
      <c r="J1053" s="248">
        <v>156</v>
      </c>
      <c r="K1053" s="248">
        <v>200</v>
      </c>
      <c r="L1053" s="33"/>
    </row>
    <row r="1054" spans="1:12" ht="14.45" customHeight="1" x14ac:dyDescent="0.25">
      <c r="A1054" s="361" t="s">
        <v>2021</v>
      </c>
      <c r="B1054" s="361"/>
      <c r="C1054" s="361"/>
      <c r="D1054" s="108">
        <f t="shared" ref="D1054:I1054" si="244">SUM(D1052:D1053)</f>
        <v>0</v>
      </c>
      <c r="E1054" s="108">
        <f t="shared" si="244"/>
        <v>0</v>
      </c>
      <c r="F1054" s="108">
        <f t="shared" si="244"/>
        <v>0</v>
      </c>
      <c r="G1054" s="108">
        <f t="shared" si="244"/>
        <v>0</v>
      </c>
      <c r="H1054" s="108">
        <f t="shared" si="244"/>
        <v>800</v>
      </c>
      <c r="I1054" s="108">
        <f t="shared" si="244"/>
        <v>829.5</v>
      </c>
      <c r="J1054" s="102">
        <f t="shared" ref="J1054:K1054" si="245">SUM(J1052:J1053)</f>
        <v>660</v>
      </c>
      <c r="K1054" s="102">
        <f t="shared" si="245"/>
        <v>800</v>
      </c>
      <c r="L1054" s="33"/>
    </row>
    <row r="1055" spans="1:12" ht="14.45" customHeight="1" x14ac:dyDescent="0.25">
      <c r="A1055" s="362" t="s">
        <v>2239</v>
      </c>
      <c r="B1055" s="362"/>
      <c r="C1055" s="362"/>
      <c r="D1055" s="109">
        <f t="shared" ref="D1055:I1055" si="246">D1050+D1054</f>
        <v>0</v>
      </c>
      <c r="E1055" s="109">
        <f t="shared" si="246"/>
        <v>0</v>
      </c>
      <c r="F1055" s="109">
        <f t="shared" si="246"/>
        <v>0</v>
      </c>
      <c r="G1055" s="109">
        <f t="shared" si="246"/>
        <v>112924.6</v>
      </c>
      <c r="H1055" s="109">
        <f t="shared" si="246"/>
        <v>138830</v>
      </c>
      <c r="I1055" s="109">
        <f t="shared" si="246"/>
        <v>96779.03</v>
      </c>
      <c r="J1055" s="103">
        <f t="shared" ref="J1055:K1055" si="247">J1050+J1054</f>
        <v>120139</v>
      </c>
      <c r="K1055" s="103">
        <f t="shared" si="247"/>
        <v>144160</v>
      </c>
      <c r="L1055" s="33"/>
    </row>
    <row r="1056" spans="1:12" ht="14.45" customHeight="1" x14ac:dyDescent="0.25">
      <c r="A1056" s="363" t="s">
        <v>963</v>
      </c>
      <c r="B1056" s="363"/>
      <c r="C1056" s="363"/>
      <c r="J1056" s="248"/>
      <c r="K1056" s="248"/>
      <c r="L1056" s="33"/>
    </row>
    <row r="1057" spans="1:12" ht="14.45" customHeight="1" x14ac:dyDescent="0.25">
      <c r="A1057" s="360" t="s">
        <v>2024</v>
      </c>
      <c r="B1057" s="360"/>
      <c r="C1057" s="360"/>
      <c r="J1057" s="248"/>
      <c r="K1057" s="248"/>
      <c r="L1057" s="33"/>
    </row>
    <row r="1058" spans="1:12" ht="14.45" customHeight="1" x14ac:dyDescent="0.25">
      <c r="B1058" s="25" t="s">
        <v>2105</v>
      </c>
      <c r="C1058" s="25" t="s">
        <v>1883</v>
      </c>
      <c r="D1058" s="107">
        <v>0</v>
      </c>
      <c r="E1058" s="107">
        <v>0</v>
      </c>
      <c r="F1058" s="107">
        <v>1944.25</v>
      </c>
      <c r="G1058" s="107">
        <v>0</v>
      </c>
      <c r="H1058" s="107">
        <v>0</v>
      </c>
      <c r="I1058" s="107">
        <v>231.91</v>
      </c>
      <c r="J1058" s="248"/>
      <c r="K1058" s="248"/>
    </row>
    <row r="1059" spans="1:12" ht="14.45" customHeight="1" x14ac:dyDescent="0.25">
      <c r="B1059" s="25" t="s">
        <v>964</v>
      </c>
      <c r="C1059" s="25" t="s">
        <v>286</v>
      </c>
      <c r="D1059" s="107">
        <v>239755.45</v>
      </c>
      <c r="E1059" s="107">
        <v>274352.15000000002</v>
      </c>
      <c r="F1059" s="107">
        <v>238615.97</v>
      </c>
      <c r="G1059" s="107">
        <v>236869.94</v>
      </c>
      <c r="H1059" s="107">
        <v>246930</v>
      </c>
      <c r="I1059" s="107">
        <v>142651.41</v>
      </c>
      <c r="J1059" s="248">
        <v>215914</v>
      </c>
      <c r="K1059" s="248">
        <v>241492</v>
      </c>
      <c r="L1059" s="33"/>
    </row>
    <row r="1060" spans="1:12" ht="14.45" customHeight="1" x14ac:dyDescent="0.25">
      <c r="B1060" s="25" t="s">
        <v>965</v>
      </c>
      <c r="C1060" s="25" t="s">
        <v>292</v>
      </c>
      <c r="D1060" s="107">
        <v>2748.68</v>
      </c>
      <c r="E1060" s="107">
        <v>3365.03</v>
      </c>
      <c r="F1060" s="107">
        <v>2984.08</v>
      </c>
      <c r="G1060" s="107">
        <v>2326.16</v>
      </c>
      <c r="H1060" s="107">
        <v>1500</v>
      </c>
      <c r="I1060" s="107">
        <v>0</v>
      </c>
      <c r="J1060" s="248">
        <v>0</v>
      </c>
      <c r="K1060" s="248">
        <v>0</v>
      </c>
      <c r="L1060" s="33"/>
    </row>
    <row r="1061" spans="1:12" ht="14.45" customHeight="1" x14ac:dyDescent="0.25">
      <c r="B1061" s="25" t="s">
        <v>966</v>
      </c>
      <c r="C1061" s="25" t="s">
        <v>713</v>
      </c>
      <c r="D1061" s="107">
        <v>7821.43</v>
      </c>
      <c r="E1061" s="107">
        <v>7842.86</v>
      </c>
      <c r="F1061" s="107">
        <v>7821.43</v>
      </c>
      <c r="G1061" s="107">
        <v>7800</v>
      </c>
      <c r="H1061" s="107">
        <v>7800</v>
      </c>
      <c r="I1061" s="107">
        <v>5100</v>
      </c>
      <c r="J1061" s="248">
        <v>7821</v>
      </c>
      <c r="K1061" s="248">
        <v>7800</v>
      </c>
      <c r="L1061" s="33"/>
    </row>
    <row r="1062" spans="1:12" ht="14.45" customHeight="1" x14ac:dyDescent="0.25">
      <c r="B1062" s="25" t="s">
        <v>967</v>
      </c>
      <c r="C1062" s="25" t="s">
        <v>968</v>
      </c>
      <c r="D1062" s="107">
        <v>601.73</v>
      </c>
      <c r="E1062" s="107">
        <v>603.38</v>
      </c>
      <c r="F1062" s="107">
        <v>596.78</v>
      </c>
      <c r="G1062" s="107">
        <v>324.77</v>
      </c>
      <c r="H1062" s="107">
        <v>0</v>
      </c>
      <c r="I1062" s="107">
        <v>0</v>
      </c>
      <c r="J1062" s="248"/>
      <c r="K1062" s="248"/>
      <c r="L1062" s="33"/>
    </row>
    <row r="1063" spans="1:12" ht="14.45" customHeight="1" x14ac:dyDescent="0.25">
      <c r="B1063" s="25" t="s">
        <v>970</v>
      </c>
      <c r="C1063" s="25" t="s">
        <v>298</v>
      </c>
      <c r="D1063" s="107">
        <v>2955</v>
      </c>
      <c r="E1063" s="107">
        <v>2979.16</v>
      </c>
      <c r="F1063" s="107">
        <v>2590</v>
      </c>
      <c r="G1063" s="107">
        <v>1590.83</v>
      </c>
      <c r="H1063" s="107">
        <v>1640</v>
      </c>
      <c r="I1063" s="107">
        <v>1435</v>
      </c>
      <c r="J1063" s="248">
        <v>1435</v>
      </c>
      <c r="K1063" s="248">
        <v>255</v>
      </c>
    </row>
    <row r="1064" spans="1:12" ht="14.45" customHeight="1" x14ac:dyDescent="0.25">
      <c r="B1064" s="25" t="s">
        <v>971</v>
      </c>
      <c r="C1064" s="25" t="s">
        <v>300</v>
      </c>
      <c r="D1064" s="107">
        <v>11478</v>
      </c>
      <c r="E1064" s="107">
        <v>11607.01</v>
      </c>
      <c r="F1064" s="107">
        <v>12979.6</v>
      </c>
      <c r="G1064" s="107">
        <v>20198.62</v>
      </c>
      <c r="H1064" s="107">
        <v>16000</v>
      </c>
      <c r="I1064" s="107">
        <v>12668.26</v>
      </c>
      <c r="J1064" s="248">
        <v>18217</v>
      </c>
      <c r="K1064" s="248">
        <v>16000</v>
      </c>
    </row>
    <row r="1065" spans="1:12" ht="14.45" customHeight="1" x14ac:dyDescent="0.25">
      <c r="B1065" s="25" t="s">
        <v>972</v>
      </c>
      <c r="C1065" s="25" t="s">
        <v>302</v>
      </c>
      <c r="D1065" s="107">
        <v>388.69</v>
      </c>
      <c r="E1065" s="107">
        <v>1232.73</v>
      </c>
      <c r="F1065" s="107">
        <v>423.98</v>
      </c>
      <c r="G1065" s="107">
        <v>369.08</v>
      </c>
      <c r="H1065" s="107">
        <v>590</v>
      </c>
      <c r="I1065" s="107">
        <v>257.73</v>
      </c>
      <c r="J1065" s="248">
        <v>363</v>
      </c>
      <c r="K1065" s="248">
        <v>560</v>
      </c>
      <c r="L1065" s="33"/>
    </row>
    <row r="1066" spans="1:12" ht="14.45" customHeight="1" x14ac:dyDescent="0.25">
      <c r="B1066" s="25" t="s">
        <v>973</v>
      </c>
      <c r="C1066" s="25" t="s">
        <v>304</v>
      </c>
      <c r="D1066" s="107">
        <v>1369.26</v>
      </c>
      <c r="E1066" s="107">
        <v>845.36</v>
      </c>
      <c r="F1066" s="107">
        <v>1578.96</v>
      </c>
      <c r="G1066" s="107">
        <v>1466.01</v>
      </c>
      <c r="H1066" s="107">
        <v>1560</v>
      </c>
      <c r="I1066" s="107">
        <v>1351.97</v>
      </c>
      <c r="J1066" s="248">
        <v>1905</v>
      </c>
      <c r="K1066" s="248">
        <v>2128</v>
      </c>
      <c r="L1066" s="33"/>
    </row>
    <row r="1067" spans="1:12" ht="14.45" customHeight="1" x14ac:dyDescent="0.25">
      <c r="B1067" s="25" t="s">
        <v>974</v>
      </c>
      <c r="C1067" s="25" t="s">
        <v>306</v>
      </c>
      <c r="D1067" s="107">
        <v>31327.47</v>
      </c>
      <c r="E1067" s="107">
        <v>38036.83</v>
      </c>
      <c r="F1067" s="107">
        <v>29704.89</v>
      </c>
      <c r="G1067" s="107">
        <v>33286.559999999998</v>
      </c>
      <c r="H1067" s="107">
        <v>25300</v>
      </c>
      <c r="I1067" s="107">
        <v>23094.73</v>
      </c>
      <c r="J1067" s="248">
        <v>30101</v>
      </c>
      <c r="K1067" s="248">
        <v>34654</v>
      </c>
      <c r="L1067" s="33"/>
    </row>
    <row r="1068" spans="1:12" ht="14.45" customHeight="1" x14ac:dyDescent="0.25">
      <c r="B1068" s="25" t="s">
        <v>1979</v>
      </c>
      <c r="C1068" s="25" t="s">
        <v>1865</v>
      </c>
      <c r="D1068" s="107">
        <v>2038.69</v>
      </c>
      <c r="E1068" s="107">
        <v>1111.02</v>
      </c>
      <c r="F1068" s="107">
        <v>7022.32</v>
      </c>
      <c r="G1068" s="107">
        <v>357.14</v>
      </c>
      <c r="H1068" s="107">
        <v>3000</v>
      </c>
      <c r="I1068" s="107">
        <v>2413</v>
      </c>
      <c r="J1068" s="248">
        <v>2413</v>
      </c>
      <c r="K1068" s="248">
        <v>4000</v>
      </c>
      <c r="L1068" s="33"/>
    </row>
    <row r="1069" spans="1:12" ht="14.45" customHeight="1" x14ac:dyDescent="0.25">
      <c r="B1069" s="25" t="s">
        <v>975</v>
      </c>
      <c r="C1069" s="25" t="s">
        <v>308</v>
      </c>
      <c r="D1069" s="107">
        <v>1196.75</v>
      </c>
      <c r="E1069" s="107">
        <v>1311.64</v>
      </c>
      <c r="F1069" s="107">
        <v>1160.6400000000001</v>
      </c>
      <c r="G1069" s="107">
        <v>890.86</v>
      </c>
      <c r="H1069" s="107">
        <v>860</v>
      </c>
      <c r="I1069" s="107">
        <v>418</v>
      </c>
      <c r="J1069" s="248">
        <v>612</v>
      </c>
      <c r="K1069" s="248">
        <v>0</v>
      </c>
      <c r="L1069" s="33"/>
    </row>
    <row r="1070" spans="1:12" ht="14.45" customHeight="1" x14ac:dyDescent="0.25">
      <c r="B1070" s="25" t="s">
        <v>977</v>
      </c>
      <c r="C1070" s="25" t="s">
        <v>1899</v>
      </c>
      <c r="D1070" s="107">
        <v>23886.85</v>
      </c>
      <c r="E1070" s="107">
        <v>27842.880000000001</v>
      </c>
      <c r="F1070" s="107">
        <v>37963.910000000003</v>
      </c>
      <c r="G1070" s="107">
        <v>44859.44</v>
      </c>
      <c r="H1070" s="107">
        <v>45900</v>
      </c>
      <c r="I1070" s="107">
        <v>27560.09</v>
      </c>
      <c r="J1070" s="248">
        <v>42533</v>
      </c>
      <c r="K1070" s="248">
        <v>45442</v>
      </c>
      <c r="L1070" s="33"/>
    </row>
    <row r="1071" spans="1:12" ht="14.45" customHeight="1" x14ac:dyDescent="0.25">
      <c r="B1071" s="25" t="s">
        <v>978</v>
      </c>
      <c r="C1071" s="25" t="s">
        <v>312</v>
      </c>
      <c r="D1071" s="107">
        <v>2016</v>
      </c>
      <c r="E1071" s="107">
        <v>353</v>
      </c>
      <c r="F1071" s="107">
        <v>275</v>
      </c>
      <c r="G1071" s="107">
        <v>338</v>
      </c>
      <c r="H1071" s="107">
        <v>0</v>
      </c>
      <c r="I1071" s="107">
        <v>216</v>
      </c>
      <c r="J1071" s="248">
        <v>216</v>
      </c>
      <c r="K1071" s="248">
        <v>0</v>
      </c>
      <c r="L1071" s="33"/>
    </row>
    <row r="1072" spans="1:12" ht="20.100000000000001" customHeight="1" x14ac:dyDescent="0.25">
      <c r="B1072" s="25" t="s">
        <v>979</v>
      </c>
      <c r="C1072" s="25" t="s">
        <v>314</v>
      </c>
      <c r="D1072" s="107">
        <v>5127.28</v>
      </c>
      <c r="E1072" s="107">
        <v>4335.6499999999996</v>
      </c>
      <c r="F1072" s="107">
        <v>3724.06</v>
      </c>
      <c r="G1072" s="107">
        <v>3276.05</v>
      </c>
      <c r="H1072" s="107">
        <v>4060</v>
      </c>
      <c r="I1072" s="107">
        <v>2750.07</v>
      </c>
      <c r="J1072" s="248">
        <v>5187</v>
      </c>
      <c r="K1072" s="248">
        <v>4195</v>
      </c>
      <c r="L1072" s="33"/>
    </row>
    <row r="1073" spans="1:12" ht="20.100000000000001" customHeight="1" x14ac:dyDescent="0.25">
      <c r="B1073" s="25" t="s">
        <v>980</v>
      </c>
      <c r="C1073" s="25" t="s">
        <v>316</v>
      </c>
      <c r="D1073" s="107">
        <v>52.97</v>
      </c>
      <c r="E1073" s="107">
        <v>1009.03</v>
      </c>
      <c r="F1073" s="107">
        <v>1260</v>
      </c>
      <c r="G1073" s="107">
        <v>67.150000000000006</v>
      </c>
      <c r="H1073" s="107">
        <v>850</v>
      </c>
      <c r="I1073" s="107">
        <v>35.909999999999997</v>
      </c>
      <c r="J1073" s="248">
        <v>36</v>
      </c>
      <c r="K1073" s="248">
        <v>720</v>
      </c>
      <c r="L1073" s="33"/>
    </row>
    <row r="1074" spans="1:12" ht="20.100000000000001" customHeight="1" x14ac:dyDescent="0.25">
      <c r="B1074" s="25" t="s">
        <v>981</v>
      </c>
      <c r="C1074" s="25" t="s">
        <v>2026</v>
      </c>
      <c r="D1074" s="107">
        <v>3691.9</v>
      </c>
      <c r="E1074" s="107">
        <v>4322.34</v>
      </c>
      <c r="F1074" s="107">
        <v>3815.36</v>
      </c>
      <c r="G1074" s="107">
        <v>3839.81</v>
      </c>
      <c r="H1074" s="107">
        <v>3720</v>
      </c>
      <c r="I1074" s="107">
        <v>2251.4</v>
      </c>
      <c r="J1074" s="248">
        <v>4109</v>
      </c>
      <c r="K1074" s="248">
        <v>3850</v>
      </c>
      <c r="L1074" s="33"/>
    </row>
    <row r="1075" spans="1:12" ht="20.100000000000001" customHeight="1" x14ac:dyDescent="0.25">
      <c r="B1075" s="25" t="s">
        <v>982</v>
      </c>
      <c r="C1075" s="25" t="s">
        <v>321</v>
      </c>
      <c r="D1075" s="107">
        <v>429.54</v>
      </c>
      <c r="E1075" s="107">
        <v>472.16</v>
      </c>
      <c r="F1075" s="107">
        <v>448.41</v>
      </c>
      <c r="G1075" s="107">
        <v>422.77</v>
      </c>
      <c r="H1075" s="107">
        <v>470</v>
      </c>
      <c r="I1075" s="107">
        <v>309.77</v>
      </c>
      <c r="J1075" s="248">
        <v>437</v>
      </c>
      <c r="K1075" s="248">
        <v>436</v>
      </c>
      <c r="L1075" s="33"/>
    </row>
    <row r="1076" spans="1:12" ht="20.100000000000001" customHeight="1" x14ac:dyDescent="0.25">
      <c r="B1076" s="25" t="s">
        <v>2048</v>
      </c>
      <c r="C1076" s="25" t="s">
        <v>323</v>
      </c>
      <c r="D1076" s="107">
        <v>0</v>
      </c>
      <c r="E1076" s="107">
        <v>85.8</v>
      </c>
      <c r="F1076" s="107">
        <v>240.55</v>
      </c>
      <c r="G1076" s="107">
        <v>0</v>
      </c>
      <c r="H1076" s="107">
        <v>0</v>
      </c>
      <c r="I1076" s="107">
        <v>14.99</v>
      </c>
      <c r="J1076" s="248">
        <v>15</v>
      </c>
      <c r="K1076" s="248">
        <v>0</v>
      </c>
      <c r="L1076" s="33"/>
    </row>
    <row r="1077" spans="1:12" ht="14.45" customHeight="1" x14ac:dyDescent="0.25">
      <c r="B1077" s="25" t="s">
        <v>983</v>
      </c>
      <c r="C1077" s="25" t="s">
        <v>325</v>
      </c>
      <c r="D1077" s="107">
        <v>3000</v>
      </c>
      <c r="E1077" s="107">
        <v>3000</v>
      </c>
      <c r="F1077" s="107">
        <v>2000</v>
      </c>
      <c r="G1077" s="107">
        <v>2000</v>
      </c>
      <c r="H1077" s="107">
        <v>2000</v>
      </c>
      <c r="I1077" s="107">
        <v>2000</v>
      </c>
      <c r="J1077" s="248">
        <v>2000</v>
      </c>
      <c r="K1077" s="248">
        <v>0</v>
      </c>
      <c r="L1077" s="33"/>
    </row>
    <row r="1078" spans="1:12" ht="14.45" customHeight="1" x14ac:dyDescent="0.25">
      <c r="A1078" s="361" t="s">
        <v>2027</v>
      </c>
      <c r="B1078" s="361"/>
      <c r="C1078" s="361"/>
      <c r="D1078" s="108">
        <f t="shared" ref="D1078:I1078" si="248">SUM(D1058:D1077)</f>
        <v>339885.69000000006</v>
      </c>
      <c r="E1078" s="108">
        <f t="shared" si="248"/>
        <v>384708.03000000009</v>
      </c>
      <c r="F1078" s="108">
        <f t="shared" si="248"/>
        <v>357150.19</v>
      </c>
      <c r="G1078" s="108">
        <f t="shared" si="248"/>
        <v>360283.19000000006</v>
      </c>
      <c r="H1078" s="108">
        <f t="shared" si="248"/>
        <v>362180</v>
      </c>
      <c r="I1078" s="108">
        <f t="shared" si="248"/>
        <v>224760.24000000002</v>
      </c>
      <c r="J1078" s="102">
        <f t="shared" ref="J1078:K1078" si="249">SUM(J1058:J1077)</f>
        <v>333314</v>
      </c>
      <c r="K1078" s="102">
        <f t="shared" si="249"/>
        <v>361532</v>
      </c>
      <c r="L1078" s="33"/>
    </row>
    <row r="1079" spans="1:12" ht="14.45" customHeight="1" x14ac:dyDescent="0.25">
      <c r="A1079" s="360" t="s">
        <v>2020</v>
      </c>
      <c r="B1079" s="360"/>
      <c r="C1079" s="360"/>
      <c r="J1079" s="248"/>
      <c r="K1079" s="248"/>
      <c r="L1079" s="33"/>
    </row>
    <row r="1080" spans="1:12" ht="14.45" customHeight="1" x14ac:dyDescent="0.25">
      <c r="B1080" s="25" t="s">
        <v>2240</v>
      </c>
      <c r="C1080" s="25" t="s">
        <v>1884</v>
      </c>
      <c r="D1080" s="107">
        <v>0</v>
      </c>
      <c r="E1080" s="107">
        <v>0</v>
      </c>
      <c r="F1080" s="107">
        <v>4418.6099999999997</v>
      </c>
      <c r="G1080" s="107">
        <v>0</v>
      </c>
      <c r="H1080" s="107">
        <v>0</v>
      </c>
      <c r="I1080" s="107">
        <v>0</v>
      </c>
      <c r="J1080" s="248"/>
      <c r="K1080" s="248"/>
      <c r="L1080" s="33"/>
    </row>
    <row r="1081" spans="1:12" ht="14.45" customHeight="1" x14ac:dyDescent="0.25">
      <c r="B1081" s="25" t="s">
        <v>984</v>
      </c>
      <c r="C1081" s="25" t="s">
        <v>262</v>
      </c>
      <c r="D1081" s="107">
        <v>197.47</v>
      </c>
      <c r="E1081" s="107">
        <v>164.03</v>
      </c>
      <c r="F1081" s="107">
        <v>455.57</v>
      </c>
      <c r="G1081" s="107">
        <v>46.47</v>
      </c>
      <c r="H1081" s="107">
        <v>420</v>
      </c>
      <c r="I1081" s="107">
        <v>666.06</v>
      </c>
      <c r="J1081" s="248">
        <v>420</v>
      </c>
      <c r="K1081" s="248">
        <v>420</v>
      </c>
      <c r="L1081" s="33"/>
    </row>
    <row r="1082" spans="1:12" ht="14.45" customHeight="1" x14ac:dyDescent="0.25">
      <c r="B1082" s="25" t="s">
        <v>985</v>
      </c>
      <c r="C1082" s="25" t="s">
        <v>420</v>
      </c>
      <c r="D1082" s="107">
        <v>1172.82</v>
      </c>
      <c r="E1082" s="107">
        <v>1033.8599999999999</v>
      </c>
      <c r="F1082" s="107">
        <v>972.21</v>
      </c>
      <c r="G1082" s="107">
        <v>1832.44</v>
      </c>
      <c r="H1082" s="107">
        <v>1530</v>
      </c>
      <c r="I1082" s="107">
        <v>1077.19</v>
      </c>
      <c r="J1082" s="248">
        <v>1530</v>
      </c>
      <c r="K1082" s="248">
        <v>1530</v>
      </c>
      <c r="L1082" s="33"/>
    </row>
    <row r="1083" spans="1:12" ht="14.45" customHeight="1" x14ac:dyDescent="0.25">
      <c r="B1083" s="25" t="s">
        <v>986</v>
      </c>
      <c r="C1083" s="25" t="s">
        <v>987</v>
      </c>
      <c r="D1083" s="107">
        <v>1155.1199999999999</v>
      </c>
      <c r="E1083" s="107">
        <v>1312.87</v>
      </c>
      <c r="F1083" s="107">
        <v>1337</v>
      </c>
      <c r="G1083" s="107">
        <v>2342.1799999999998</v>
      </c>
      <c r="H1083" s="107">
        <v>1500</v>
      </c>
      <c r="I1083" s="107">
        <v>1944.41</v>
      </c>
      <c r="J1083" s="248">
        <v>2696</v>
      </c>
      <c r="K1083" s="248">
        <v>2500</v>
      </c>
      <c r="L1083" s="33"/>
    </row>
    <row r="1084" spans="1:12" ht="14.45" customHeight="1" x14ac:dyDescent="0.25">
      <c r="B1084" s="25" t="s">
        <v>988</v>
      </c>
      <c r="C1084" s="25" t="s">
        <v>422</v>
      </c>
      <c r="D1084" s="107">
        <v>4382.43</v>
      </c>
      <c r="E1084" s="107">
        <v>3534.06</v>
      </c>
      <c r="F1084" s="107">
        <v>4355.5</v>
      </c>
      <c r="G1084" s="107">
        <v>4627.01</v>
      </c>
      <c r="H1084" s="107">
        <v>4680</v>
      </c>
      <c r="I1084" s="107">
        <v>1834.51</v>
      </c>
      <c r="J1084" s="248">
        <v>3162</v>
      </c>
      <c r="K1084" s="248">
        <v>4680</v>
      </c>
      <c r="L1084" s="33"/>
    </row>
    <row r="1085" spans="1:12" ht="14.45" customHeight="1" x14ac:dyDescent="0.25">
      <c r="B1085" s="25" t="s">
        <v>989</v>
      </c>
      <c r="C1085" s="25" t="s">
        <v>330</v>
      </c>
      <c r="D1085" s="107">
        <v>4523.07</v>
      </c>
      <c r="E1085" s="107">
        <v>4196.46</v>
      </c>
      <c r="F1085" s="107">
        <v>6051.94</v>
      </c>
      <c r="G1085" s="107">
        <v>4227.71</v>
      </c>
      <c r="H1085" s="107">
        <v>4900</v>
      </c>
      <c r="I1085" s="107">
        <v>4546.72</v>
      </c>
      <c r="J1085" s="248">
        <v>4900</v>
      </c>
      <c r="K1085" s="248">
        <v>4900</v>
      </c>
      <c r="L1085" s="33"/>
    </row>
    <row r="1086" spans="1:12" ht="14.45" customHeight="1" x14ac:dyDescent="0.25">
      <c r="B1086" s="25" t="s">
        <v>990</v>
      </c>
      <c r="C1086" s="25" t="s">
        <v>696</v>
      </c>
      <c r="D1086" s="107">
        <v>4682.4799999999996</v>
      </c>
      <c r="E1086" s="107">
        <v>4262.3500000000004</v>
      </c>
      <c r="F1086" s="107">
        <v>4671.1099999999997</v>
      </c>
      <c r="G1086" s="107">
        <v>4703.32</v>
      </c>
      <c r="H1086" s="107">
        <v>4600</v>
      </c>
      <c r="I1086" s="107">
        <v>1892.92</v>
      </c>
      <c r="J1086" s="248">
        <v>4600</v>
      </c>
      <c r="K1086" s="248">
        <v>4600</v>
      </c>
    </row>
    <row r="1087" spans="1:12" ht="14.45" customHeight="1" x14ac:dyDescent="0.25">
      <c r="B1087" s="25" t="s">
        <v>991</v>
      </c>
      <c r="C1087" s="25" t="s">
        <v>371</v>
      </c>
      <c r="D1087" s="107">
        <v>9.74</v>
      </c>
      <c r="E1087" s="107">
        <v>13.27</v>
      </c>
      <c r="F1087" s="107">
        <v>0</v>
      </c>
      <c r="G1087" s="107">
        <v>0</v>
      </c>
      <c r="H1087" s="107">
        <v>0</v>
      </c>
      <c r="I1087" s="107">
        <v>0</v>
      </c>
      <c r="J1087" s="248"/>
      <c r="K1087" s="248"/>
      <c r="L1087" s="33"/>
    </row>
    <row r="1088" spans="1:12" ht="14.45" customHeight="1" x14ac:dyDescent="0.25">
      <c r="B1088" s="25" t="s">
        <v>992</v>
      </c>
      <c r="C1088" s="25" t="s">
        <v>425</v>
      </c>
      <c r="D1088" s="107">
        <v>0</v>
      </c>
      <c r="E1088" s="107">
        <v>165</v>
      </c>
      <c r="F1088" s="107">
        <v>0</v>
      </c>
      <c r="G1088" s="107">
        <v>0</v>
      </c>
      <c r="H1088" s="107">
        <v>200</v>
      </c>
      <c r="I1088" s="107">
        <v>217.5</v>
      </c>
      <c r="J1088" s="248">
        <v>200</v>
      </c>
      <c r="K1088" s="248">
        <v>200</v>
      </c>
      <c r="L1088" s="33"/>
    </row>
    <row r="1089" spans="1:12" ht="14.45" customHeight="1" x14ac:dyDescent="0.25">
      <c r="A1089" s="361" t="s">
        <v>2021</v>
      </c>
      <c r="B1089" s="361"/>
      <c r="C1089" s="361"/>
      <c r="D1089" s="108">
        <f t="shared" ref="D1089:I1089" si="250">SUM(D1080:D1088)</f>
        <v>16123.13</v>
      </c>
      <c r="E1089" s="108">
        <f t="shared" si="250"/>
        <v>14681.9</v>
      </c>
      <c r="F1089" s="108">
        <f t="shared" si="250"/>
        <v>22261.94</v>
      </c>
      <c r="G1089" s="108">
        <f t="shared" si="250"/>
        <v>17779.13</v>
      </c>
      <c r="H1089" s="108">
        <f t="shared" si="250"/>
        <v>17830</v>
      </c>
      <c r="I1089" s="108">
        <f t="shared" si="250"/>
        <v>12179.31</v>
      </c>
      <c r="J1089" s="102">
        <f>SUM(J1080:J1088)</f>
        <v>17508</v>
      </c>
      <c r="K1089" s="102">
        <f>SUM(K1080:K1088)</f>
        <v>18830</v>
      </c>
      <c r="L1089" s="33"/>
    </row>
    <row r="1090" spans="1:12" ht="14.45" customHeight="1" x14ac:dyDescent="0.25">
      <c r="A1090" s="360" t="s">
        <v>2028</v>
      </c>
      <c r="B1090" s="360"/>
      <c r="C1090" s="360"/>
      <c r="J1090" s="248"/>
      <c r="K1090" s="248"/>
      <c r="L1090" s="33"/>
    </row>
    <row r="1091" spans="1:12" ht="14.45" customHeight="1" x14ac:dyDescent="0.25">
      <c r="B1091" s="25" t="s">
        <v>2498</v>
      </c>
      <c r="C1091" s="25" t="s">
        <v>376</v>
      </c>
      <c r="D1091" s="107">
        <v>0</v>
      </c>
      <c r="E1091" s="107">
        <v>0</v>
      </c>
      <c r="F1091" s="107">
        <v>0</v>
      </c>
      <c r="G1091" s="107">
        <v>0</v>
      </c>
      <c r="H1091" s="107">
        <v>0</v>
      </c>
      <c r="I1091" s="107">
        <v>213.98</v>
      </c>
      <c r="J1091" s="248"/>
      <c r="K1091" s="248"/>
      <c r="L1091" s="33"/>
    </row>
    <row r="1092" spans="1:12" ht="14.45" customHeight="1" x14ac:dyDescent="0.25">
      <c r="B1092" s="25" t="s">
        <v>994</v>
      </c>
      <c r="C1092" s="25" t="s">
        <v>338</v>
      </c>
      <c r="D1092" s="107">
        <v>0</v>
      </c>
      <c r="E1092" s="107">
        <v>0</v>
      </c>
      <c r="F1092" s="107">
        <v>0</v>
      </c>
      <c r="G1092" s="107">
        <v>0</v>
      </c>
      <c r="H1092" s="107">
        <v>0</v>
      </c>
      <c r="I1092" s="107">
        <v>76.5</v>
      </c>
      <c r="J1092" s="248"/>
      <c r="K1092" s="248">
        <v>2205</v>
      </c>
      <c r="L1092" s="33"/>
    </row>
    <row r="1093" spans="1:12" ht="14.45" customHeight="1" x14ac:dyDescent="0.25">
      <c r="B1093" s="250" t="s">
        <v>2408</v>
      </c>
      <c r="C1093" s="77" t="s">
        <v>1833</v>
      </c>
      <c r="D1093" s="107"/>
      <c r="E1093" s="107"/>
      <c r="F1093" s="107"/>
      <c r="G1093" s="107"/>
      <c r="H1093" s="107"/>
      <c r="I1093" s="107"/>
      <c r="J1093" s="248"/>
      <c r="K1093" s="248">
        <v>0</v>
      </c>
      <c r="L1093" s="33"/>
    </row>
    <row r="1094" spans="1:12" ht="14.45" customHeight="1" x14ac:dyDescent="0.25">
      <c r="A1094" s="361" t="s">
        <v>2029</v>
      </c>
      <c r="B1094" s="361"/>
      <c r="C1094" s="361"/>
      <c r="D1094" s="108">
        <f t="shared" ref="D1094:I1094" si="251">SUM(D1091:D1092)</f>
        <v>0</v>
      </c>
      <c r="E1094" s="108">
        <f t="shared" si="251"/>
        <v>0</v>
      </c>
      <c r="F1094" s="108">
        <f t="shared" si="251"/>
        <v>0</v>
      </c>
      <c r="G1094" s="108">
        <f t="shared" si="251"/>
        <v>0</v>
      </c>
      <c r="H1094" s="108">
        <f t="shared" si="251"/>
        <v>0</v>
      </c>
      <c r="I1094" s="108">
        <f t="shared" si="251"/>
        <v>290.48</v>
      </c>
      <c r="J1094" s="102">
        <f t="shared" ref="J1094:K1094" si="252">SUM(J1091:J1093)</f>
        <v>0</v>
      </c>
      <c r="K1094" s="102">
        <f t="shared" si="252"/>
        <v>2205</v>
      </c>
      <c r="L1094" s="33"/>
    </row>
    <row r="1095" spans="1:12" ht="14.45" customHeight="1" x14ac:dyDescent="0.25">
      <c r="A1095" s="360" t="s">
        <v>2022</v>
      </c>
      <c r="B1095" s="360"/>
      <c r="C1095" s="360"/>
      <c r="J1095" s="248"/>
      <c r="K1095" s="248"/>
      <c r="L1095" s="33"/>
    </row>
    <row r="1096" spans="1:12" ht="14.45" customHeight="1" x14ac:dyDescent="0.25">
      <c r="B1096" s="25" t="s">
        <v>995</v>
      </c>
      <c r="C1096" s="25" t="s">
        <v>268</v>
      </c>
      <c r="D1096" s="107">
        <v>645.24</v>
      </c>
      <c r="E1096" s="107">
        <v>592.94000000000005</v>
      </c>
      <c r="F1096" s="107">
        <v>0</v>
      </c>
      <c r="G1096" s="107">
        <v>253.5</v>
      </c>
      <c r="H1096" s="107">
        <v>0</v>
      </c>
      <c r="I1096" s="107">
        <v>780</v>
      </c>
      <c r="J1096" s="248">
        <v>936</v>
      </c>
      <c r="K1096" s="248"/>
      <c r="L1096" s="33"/>
    </row>
    <row r="1097" spans="1:12" ht="14.45" customHeight="1" x14ac:dyDescent="0.25">
      <c r="B1097" s="25" t="s">
        <v>996</v>
      </c>
      <c r="C1097" s="25" t="s">
        <v>596</v>
      </c>
      <c r="D1097" s="107">
        <v>388.3</v>
      </c>
      <c r="E1097" s="107">
        <v>1335.16</v>
      </c>
      <c r="F1097" s="107">
        <v>2502.73</v>
      </c>
      <c r="G1097" s="107">
        <v>378</v>
      </c>
      <c r="H1097" s="107">
        <v>4200</v>
      </c>
      <c r="I1097" s="107">
        <v>203</v>
      </c>
      <c r="J1097" s="248">
        <v>2000</v>
      </c>
      <c r="K1097" s="248">
        <v>3200</v>
      </c>
    </row>
    <row r="1098" spans="1:12" ht="14.45" customHeight="1" x14ac:dyDescent="0.25">
      <c r="B1098" s="25" t="s">
        <v>2241</v>
      </c>
      <c r="C1098" s="25" t="s">
        <v>434</v>
      </c>
      <c r="D1098" s="107">
        <v>0</v>
      </c>
      <c r="E1098" s="107">
        <v>0</v>
      </c>
      <c r="F1098" s="107">
        <v>0</v>
      </c>
      <c r="G1098" s="107">
        <v>0</v>
      </c>
      <c r="H1098" s="107">
        <v>1000</v>
      </c>
      <c r="I1098" s="107">
        <v>0</v>
      </c>
      <c r="J1098" s="248">
        <v>0</v>
      </c>
      <c r="K1098" s="248">
        <v>1000</v>
      </c>
      <c r="L1098" s="33"/>
    </row>
    <row r="1099" spans="1:12" ht="14.45" customHeight="1" x14ac:dyDescent="0.25">
      <c r="B1099" s="25" t="s">
        <v>997</v>
      </c>
      <c r="C1099" s="25" t="s">
        <v>272</v>
      </c>
      <c r="D1099" s="107">
        <v>1331.11</v>
      </c>
      <c r="E1099" s="107">
        <v>943.09</v>
      </c>
      <c r="F1099" s="107">
        <v>0</v>
      </c>
      <c r="G1099" s="107">
        <v>550.92999999999995</v>
      </c>
      <c r="H1099" s="107">
        <v>1040</v>
      </c>
      <c r="I1099" s="107">
        <v>0</v>
      </c>
      <c r="J1099" s="248">
        <v>600</v>
      </c>
      <c r="K1099" s="248">
        <v>1040</v>
      </c>
      <c r="L1099" s="33"/>
    </row>
    <row r="1100" spans="1:12" ht="14.45" customHeight="1" x14ac:dyDescent="0.25">
      <c r="B1100" s="25" t="s">
        <v>998</v>
      </c>
      <c r="C1100" s="25" t="s">
        <v>274</v>
      </c>
      <c r="D1100" s="107">
        <v>200</v>
      </c>
      <c r="E1100" s="107">
        <v>150</v>
      </c>
      <c r="F1100" s="107">
        <v>50</v>
      </c>
      <c r="G1100" s="107">
        <v>0</v>
      </c>
      <c r="H1100" s="107">
        <v>400</v>
      </c>
      <c r="I1100" s="107">
        <v>0</v>
      </c>
      <c r="J1100" s="248">
        <v>400</v>
      </c>
      <c r="K1100" s="248">
        <v>400</v>
      </c>
    </row>
    <row r="1101" spans="1:12" ht="14.45" customHeight="1" x14ac:dyDescent="0.25">
      <c r="B1101" s="25" t="s">
        <v>999</v>
      </c>
      <c r="C1101" s="25" t="s">
        <v>276</v>
      </c>
      <c r="D1101" s="107">
        <v>800</v>
      </c>
      <c r="E1101" s="107">
        <v>1107</v>
      </c>
      <c r="F1101" s="107">
        <v>50</v>
      </c>
      <c r="G1101" s="107">
        <v>1008.13</v>
      </c>
      <c r="H1101" s="107">
        <v>1210</v>
      </c>
      <c r="I1101" s="107">
        <v>399</v>
      </c>
      <c r="J1101" s="248">
        <v>1000</v>
      </c>
      <c r="K1101" s="248">
        <v>1210</v>
      </c>
      <c r="L1101" s="33"/>
    </row>
    <row r="1102" spans="1:12" ht="14.45" customHeight="1" x14ac:dyDescent="0.25">
      <c r="B1102" s="25" t="s">
        <v>1000</v>
      </c>
      <c r="C1102" s="25" t="s">
        <v>1001</v>
      </c>
      <c r="D1102" s="107">
        <v>673</v>
      </c>
      <c r="E1102" s="107">
        <v>1515</v>
      </c>
      <c r="F1102" s="107">
        <v>2539.64</v>
      </c>
      <c r="G1102" s="107">
        <v>1272</v>
      </c>
      <c r="H1102" s="107">
        <v>1500</v>
      </c>
      <c r="I1102" s="107">
        <v>406</v>
      </c>
      <c r="J1102" s="248">
        <v>1224</v>
      </c>
      <c r="K1102" s="248">
        <v>1500</v>
      </c>
      <c r="L1102" s="33"/>
    </row>
    <row r="1103" spans="1:12" ht="14.45" customHeight="1" x14ac:dyDescent="0.25">
      <c r="B1103" s="25" t="s">
        <v>1002</v>
      </c>
      <c r="C1103" s="25" t="s">
        <v>282</v>
      </c>
      <c r="D1103" s="107">
        <v>50</v>
      </c>
      <c r="E1103" s="107">
        <v>0</v>
      </c>
      <c r="F1103" s="107">
        <v>0</v>
      </c>
      <c r="G1103" s="107">
        <v>0</v>
      </c>
      <c r="H1103" s="107">
        <v>0</v>
      </c>
      <c r="I1103" s="107">
        <v>0</v>
      </c>
      <c r="J1103" s="248"/>
      <c r="K1103" s="248"/>
      <c r="L1103" s="33"/>
    </row>
    <row r="1104" spans="1:12" ht="14.45" customHeight="1" x14ac:dyDescent="0.25">
      <c r="B1104" s="25" t="s">
        <v>2499</v>
      </c>
      <c r="C1104" s="25" t="s">
        <v>2482</v>
      </c>
      <c r="D1104" s="107">
        <v>0</v>
      </c>
      <c r="E1104" s="107">
        <v>0</v>
      </c>
      <c r="F1104" s="107">
        <v>0</v>
      </c>
      <c r="G1104" s="107">
        <v>0</v>
      </c>
      <c r="H1104" s="107">
        <v>0</v>
      </c>
      <c r="I1104" s="107">
        <v>98.23</v>
      </c>
      <c r="J1104" s="248"/>
      <c r="K1104" s="248"/>
      <c r="L1104" s="33"/>
    </row>
    <row r="1105" spans="1:12" ht="14.45" customHeight="1" x14ac:dyDescent="0.25">
      <c r="A1105" s="361" t="s">
        <v>2023</v>
      </c>
      <c r="B1105" s="361"/>
      <c r="C1105" s="361"/>
      <c r="D1105" s="108">
        <f t="shared" ref="D1105:I1105" si="253">SUM(D1096:D1104)</f>
        <v>4087.6499999999996</v>
      </c>
      <c r="E1105" s="108">
        <f t="shared" si="253"/>
        <v>5643.1900000000005</v>
      </c>
      <c r="F1105" s="108">
        <f t="shared" si="253"/>
        <v>5142.37</v>
      </c>
      <c r="G1105" s="108">
        <f t="shared" si="253"/>
        <v>3462.56</v>
      </c>
      <c r="H1105" s="108">
        <f t="shared" si="253"/>
        <v>9350</v>
      </c>
      <c r="I1105" s="108">
        <f t="shared" si="253"/>
        <v>1886.23</v>
      </c>
      <c r="J1105" s="102">
        <f t="shared" ref="J1105:K1105" si="254">SUM(J1096:J1104)</f>
        <v>6160</v>
      </c>
      <c r="K1105" s="102">
        <f t="shared" si="254"/>
        <v>8350</v>
      </c>
      <c r="L1105" s="33"/>
    </row>
    <row r="1106" spans="1:12" ht="14.45" customHeight="1" x14ac:dyDescent="0.25">
      <c r="A1106" s="360" t="s">
        <v>2030</v>
      </c>
      <c r="B1106" s="360"/>
      <c r="C1106" s="360"/>
      <c r="J1106" s="248"/>
      <c r="K1106" s="248"/>
      <c r="L1106" s="33"/>
    </row>
    <row r="1107" spans="1:12" ht="14.45" customHeight="1" x14ac:dyDescent="0.25">
      <c r="B1107" s="25" t="s">
        <v>1004</v>
      </c>
      <c r="C1107" s="25" t="s">
        <v>567</v>
      </c>
      <c r="D1107" s="107">
        <v>6707.67</v>
      </c>
      <c r="E1107" s="107">
        <v>4728.72</v>
      </c>
      <c r="F1107" s="107">
        <v>4446.2299999999996</v>
      </c>
      <c r="G1107" s="107">
        <v>7858.27</v>
      </c>
      <c r="H1107" s="107">
        <v>5160</v>
      </c>
      <c r="I1107" s="107">
        <v>3049.07</v>
      </c>
      <c r="J1107" s="248">
        <v>8064</v>
      </c>
      <c r="K1107" s="248">
        <v>5160</v>
      </c>
      <c r="L1107" s="33"/>
    </row>
    <row r="1108" spans="1:12" ht="14.45" customHeight="1" x14ac:dyDescent="0.25">
      <c r="B1108" s="25" t="s">
        <v>1005</v>
      </c>
      <c r="C1108" s="25" t="s">
        <v>569</v>
      </c>
      <c r="D1108" s="107">
        <v>4908.26</v>
      </c>
      <c r="E1108" s="107">
        <v>4885.92</v>
      </c>
      <c r="F1108" s="107">
        <v>5141.21</v>
      </c>
      <c r="G1108" s="107">
        <v>5871.69</v>
      </c>
      <c r="H1108" s="107">
        <v>5000</v>
      </c>
      <c r="I1108" s="107">
        <v>3675.8</v>
      </c>
      <c r="J1108" s="248">
        <v>5846</v>
      </c>
      <c r="K1108" s="248">
        <v>5000</v>
      </c>
      <c r="L1108" s="33"/>
    </row>
    <row r="1109" spans="1:12" ht="14.45" customHeight="1" x14ac:dyDescent="0.25">
      <c r="B1109" s="25" t="s">
        <v>1006</v>
      </c>
      <c r="C1109" s="25" t="s">
        <v>807</v>
      </c>
      <c r="D1109" s="107">
        <v>1075.83</v>
      </c>
      <c r="E1109" s="107">
        <v>1350.83</v>
      </c>
      <c r="F1109" s="107">
        <v>1655.33</v>
      </c>
      <c r="G1109" s="107">
        <v>2427.9899999999998</v>
      </c>
      <c r="H1109" s="107">
        <v>2200</v>
      </c>
      <c r="I1109" s="107">
        <v>1911.99</v>
      </c>
      <c r="J1109" s="248">
        <v>2708</v>
      </c>
      <c r="K1109" s="248">
        <v>2200</v>
      </c>
      <c r="L1109" s="33"/>
    </row>
    <row r="1110" spans="1:12" ht="14.45" customHeight="1" x14ac:dyDescent="0.25">
      <c r="A1110" s="361" t="s">
        <v>2034</v>
      </c>
      <c r="B1110" s="361"/>
      <c r="C1110" s="361"/>
      <c r="D1110" s="108">
        <f t="shared" ref="D1110:I1110" si="255">SUM(D1107:D1109)</f>
        <v>12691.76</v>
      </c>
      <c r="E1110" s="108">
        <f t="shared" si="255"/>
        <v>10965.47</v>
      </c>
      <c r="F1110" s="108">
        <f t="shared" si="255"/>
        <v>11242.769999999999</v>
      </c>
      <c r="G1110" s="108">
        <f t="shared" si="255"/>
        <v>16157.949999999999</v>
      </c>
      <c r="H1110" s="108">
        <f t="shared" si="255"/>
        <v>12360</v>
      </c>
      <c r="I1110" s="108">
        <f t="shared" si="255"/>
        <v>8636.86</v>
      </c>
      <c r="J1110" s="102">
        <f t="shared" ref="J1110:K1110" si="256">SUM(J1107:J1109)</f>
        <v>16618</v>
      </c>
      <c r="K1110" s="102">
        <f t="shared" si="256"/>
        <v>12360</v>
      </c>
    </row>
    <row r="1111" spans="1:12" ht="14.45" customHeight="1" x14ac:dyDescent="0.25">
      <c r="A1111" s="362" t="s">
        <v>1008</v>
      </c>
      <c r="B1111" s="362"/>
      <c r="C1111" s="362"/>
      <c r="D1111" s="109">
        <f t="shared" ref="D1111:K1111" si="257">D1078+D1089+D1094+D1105+D1110</f>
        <v>372788.2300000001</v>
      </c>
      <c r="E1111" s="109">
        <f t="shared" si="257"/>
        <v>415998.59000000008</v>
      </c>
      <c r="F1111" s="109">
        <f t="shared" si="257"/>
        <v>395797.27</v>
      </c>
      <c r="G1111" s="109">
        <f t="shared" si="257"/>
        <v>397682.83000000007</v>
      </c>
      <c r="H1111" s="109">
        <f t="shared" si="257"/>
        <v>401720</v>
      </c>
      <c r="I1111" s="109">
        <f t="shared" si="257"/>
        <v>247753.12000000005</v>
      </c>
      <c r="J1111" s="103">
        <f t="shared" si="257"/>
        <v>373600</v>
      </c>
      <c r="K1111" s="103">
        <f t="shared" si="257"/>
        <v>403277</v>
      </c>
      <c r="L1111" s="33"/>
    </row>
    <row r="1112" spans="1:12" ht="14.45" customHeight="1" x14ac:dyDescent="0.25">
      <c r="A1112" s="363" t="s">
        <v>2242</v>
      </c>
      <c r="B1112" s="363"/>
      <c r="C1112" s="363"/>
      <c r="J1112" s="248"/>
      <c r="K1112" s="249"/>
      <c r="L1112" s="33"/>
    </row>
    <row r="1113" spans="1:12" ht="14.45" customHeight="1" x14ac:dyDescent="0.25">
      <c r="A1113" s="360" t="s">
        <v>2024</v>
      </c>
      <c r="B1113" s="360"/>
      <c r="C1113" s="360"/>
      <c r="J1113" s="248"/>
      <c r="K1113" s="249"/>
      <c r="L1113" s="33"/>
    </row>
    <row r="1114" spans="1:12" ht="14.45" customHeight="1" x14ac:dyDescent="0.25">
      <c r="B1114" s="25" t="s">
        <v>2243</v>
      </c>
      <c r="C1114" s="25" t="s">
        <v>1883</v>
      </c>
      <c r="D1114" s="107">
        <v>0</v>
      </c>
      <c r="E1114" s="107">
        <v>0</v>
      </c>
      <c r="F1114" s="107">
        <v>9506.16</v>
      </c>
      <c r="G1114" s="107">
        <v>0</v>
      </c>
      <c r="H1114" s="107">
        <v>0</v>
      </c>
      <c r="I1114" s="107">
        <v>0</v>
      </c>
      <c r="J1114" s="248"/>
      <c r="K1114" s="249"/>
      <c r="L1114" s="33"/>
    </row>
    <row r="1115" spans="1:12" ht="14.45" customHeight="1" x14ac:dyDescent="0.25">
      <c r="B1115" s="25" t="s">
        <v>1009</v>
      </c>
      <c r="C1115" s="25" t="s">
        <v>286</v>
      </c>
      <c r="D1115" s="107">
        <v>800784.89</v>
      </c>
      <c r="E1115" s="107">
        <v>605610.77</v>
      </c>
      <c r="F1115" s="107">
        <v>789413.2</v>
      </c>
      <c r="G1115" s="107">
        <v>0</v>
      </c>
      <c r="H1115" s="107">
        <v>0</v>
      </c>
      <c r="I1115" s="107">
        <v>0</v>
      </c>
      <c r="J1115" s="248"/>
      <c r="K1115" s="249"/>
      <c r="L1115" s="33"/>
    </row>
    <row r="1116" spans="1:12" ht="14.45" customHeight="1" x14ac:dyDescent="0.25">
      <c r="B1116" s="25" t="s">
        <v>1010</v>
      </c>
      <c r="C1116" s="25" t="s">
        <v>292</v>
      </c>
      <c r="D1116" s="107">
        <v>16729.45</v>
      </c>
      <c r="E1116" s="107">
        <v>14146.96</v>
      </c>
      <c r="F1116" s="107">
        <v>16945.22</v>
      </c>
      <c r="G1116" s="107">
        <v>0</v>
      </c>
      <c r="H1116" s="107">
        <v>0</v>
      </c>
      <c r="I1116" s="107">
        <v>0</v>
      </c>
      <c r="J1116" s="248"/>
      <c r="K1116" s="249"/>
    </row>
    <row r="1117" spans="1:12" ht="14.45" customHeight="1" x14ac:dyDescent="0.25">
      <c r="B1117" s="25" t="s">
        <v>1012</v>
      </c>
      <c r="C1117" s="25" t="s">
        <v>713</v>
      </c>
      <c r="D1117" s="107">
        <v>6778.57</v>
      </c>
      <c r="E1117" s="107">
        <v>7855.71</v>
      </c>
      <c r="F1117" s="107">
        <v>12702.86</v>
      </c>
      <c r="G1117" s="107">
        <v>0</v>
      </c>
      <c r="H1117" s="107">
        <v>0</v>
      </c>
      <c r="I1117" s="107">
        <v>0</v>
      </c>
      <c r="J1117" s="248"/>
      <c r="K1117" s="249"/>
    </row>
    <row r="1118" spans="1:12" ht="14.45" customHeight="1" x14ac:dyDescent="0.25">
      <c r="B1118" s="25" t="s">
        <v>1980</v>
      </c>
      <c r="C1118" s="25" t="s">
        <v>968</v>
      </c>
      <c r="D1118" s="107">
        <v>0</v>
      </c>
      <c r="E1118" s="107">
        <v>46.15</v>
      </c>
      <c r="F1118" s="107">
        <v>0</v>
      </c>
      <c r="G1118" s="107">
        <v>0</v>
      </c>
      <c r="H1118" s="107">
        <v>0</v>
      </c>
      <c r="I1118" s="107">
        <v>0</v>
      </c>
      <c r="J1118" s="248"/>
      <c r="K1118" s="249"/>
      <c r="L1118" s="33"/>
    </row>
    <row r="1119" spans="1:12" ht="14.45" customHeight="1" x14ac:dyDescent="0.25">
      <c r="B1119" s="25" t="s">
        <v>1014</v>
      </c>
      <c r="C1119" s="25" t="s">
        <v>298</v>
      </c>
      <c r="D1119" s="107">
        <v>11225</v>
      </c>
      <c r="E1119" s="107">
        <v>9262.5</v>
      </c>
      <c r="F1119" s="107">
        <v>2922.5</v>
      </c>
      <c r="G1119" s="107">
        <v>0</v>
      </c>
      <c r="H1119" s="107">
        <v>0</v>
      </c>
      <c r="I1119" s="107">
        <v>0</v>
      </c>
      <c r="J1119" s="248"/>
      <c r="K1119" s="249"/>
      <c r="L1119" s="33"/>
    </row>
    <row r="1120" spans="1:12" ht="14.45" customHeight="1" x14ac:dyDescent="0.25">
      <c r="B1120" s="25" t="s">
        <v>1015</v>
      </c>
      <c r="C1120" s="25" t="s">
        <v>300</v>
      </c>
      <c r="D1120" s="107">
        <v>9655.7199999999993</v>
      </c>
      <c r="E1120" s="107">
        <v>9675.61</v>
      </c>
      <c r="F1120" s="107">
        <v>21801.31</v>
      </c>
      <c r="G1120" s="107">
        <v>0</v>
      </c>
      <c r="H1120" s="107">
        <v>0</v>
      </c>
      <c r="I1120" s="107">
        <v>0</v>
      </c>
      <c r="J1120" s="248"/>
      <c r="K1120" s="249"/>
      <c r="L1120" s="33"/>
    </row>
    <row r="1121" spans="2:12" ht="14.45" customHeight="1" x14ac:dyDescent="0.25">
      <c r="B1121" s="25" t="s">
        <v>2244</v>
      </c>
      <c r="C1121" s="25" t="s">
        <v>1772</v>
      </c>
      <c r="D1121" s="107">
        <v>0</v>
      </c>
      <c r="E1121" s="107">
        <v>-17289.16</v>
      </c>
      <c r="F1121" s="107">
        <v>0</v>
      </c>
      <c r="G1121" s="107">
        <v>0</v>
      </c>
      <c r="H1121" s="107">
        <v>0</v>
      </c>
      <c r="I1121" s="107">
        <v>0</v>
      </c>
      <c r="J1121" s="248"/>
      <c r="K1121" s="249"/>
      <c r="L1121" s="33"/>
    </row>
    <row r="1122" spans="2:12" ht="14.45" customHeight="1" x14ac:dyDescent="0.25">
      <c r="B1122" s="25" t="s">
        <v>1018</v>
      </c>
      <c r="C1122" s="25" t="s">
        <v>302</v>
      </c>
      <c r="D1122" s="107">
        <v>1263.74</v>
      </c>
      <c r="E1122" s="107">
        <v>2164.6799999999998</v>
      </c>
      <c r="F1122" s="107">
        <v>1211.74</v>
      </c>
      <c r="G1122" s="107">
        <v>0</v>
      </c>
      <c r="H1122" s="107">
        <v>0</v>
      </c>
      <c r="I1122" s="107">
        <v>0</v>
      </c>
      <c r="J1122" s="248"/>
      <c r="K1122" s="249"/>
      <c r="L1122" s="33"/>
    </row>
    <row r="1123" spans="2:12" ht="14.45" customHeight="1" x14ac:dyDescent="0.25">
      <c r="B1123" s="25" t="s">
        <v>1019</v>
      </c>
      <c r="C1123" s="25" t="s">
        <v>304</v>
      </c>
      <c r="D1123" s="107">
        <v>3828.81</v>
      </c>
      <c r="E1123" s="107">
        <v>1687.96</v>
      </c>
      <c r="F1123" s="107">
        <v>3190.54</v>
      </c>
      <c r="G1123" s="107">
        <v>0</v>
      </c>
      <c r="H1123" s="107">
        <v>0</v>
      </c>
      <c r="I1123" s="107">
        <v>0</v>
      </c>
      <c r="J1123" s="248"/>
      <c r="K1123" s="249"/>
      <c r="L1123" s="33"/>
    </row>
    <row r="1124" spans="2:12" ht="14.45" customHeight="1" x14ac:dyDescent="0.25">
      <c r="B1124" s="25" t="s">
        <v>1020</v>
      </c>
      <c r="C1124" s="25" t="s">
        <v>306</v>
      </c>
      <c r="D1124" s="107">
        <v>74844.89</v>
      </c>
      <c r="E1124" s="107">
        <v>64359.96</v>
      </c>
      <c r="F1124" s="107">
        <v>59659.14</v>
      </c>
      <c r="G1124" s="107">
        <v>0</v>
      </c>
      <c r="H1124" s="107">
        <v>0</v>
      </c>
      <c r="I1124" s="107">
        <v>0</v>
      </c>
      <c r="J1124" s="248"/>
      <c r="K1124" s="249"/>
      <c r="L1124" s="33"/>
    </row>
    <row r="1125" spans="2:12" ht="14.45" customHeight="1" x14ac:dyDescent="0.25">
      <c r="B1125" s="25" t="s">
        <v>1981</v>
      </c>
      <c r="C1125" s="25" t="s">
        <v>1865</v>
      </c>
      <c r="D1125" s="107">
        <v>3775</v>
      </c>
      <c r="E1125" s="107">
        <v>1938.99</v>
      </c>
      <c r="F1125" s="107">
        <v>9114.77</v>
      </c>
      <c r="G1125" s="107">
        <v>0</v>
      </c>
      <c r="H1125" s="107">
        <v>0</v>
      </c>
      <c r="I1125" s="107">
        <v>0</v>
      </c>
      <c r="J1125" s="248"/>
      <c r="K1125" s="249"/>
      <c r="L1125" s="33"/>
    </row>
    <row r="1126" spans="2:12" ht="20.100000000000001" customHeight="1" x14ac:dyDescent="0.25">
      <c r="B1126" s="25" t="s">
        <v>1021</v>
      </c>
      <c r="C1126" s="25" t="s">
        <v>308</v>
      </c>
      <c r="D1126" s="107">
        <v>2507.5</v>
      </c>
      <c r="E1126" s="107">
        <v>2206.46</v>
      </c>
      <c r="F1126" s="107">
        <v>2415.0700000000002</v>
      </c>
      <c r="G1126" s="107">
        <v>0</v>
      </c>
      <c r="H1126" s="107">
        <v>0</v>
      </c>
      <c r="I1126" s="107">
        <v>0</v>
      </c>
      <c r="J1126" s="248"/>
      <c r="K1126" s="249"/>
      <c r="L1126" s="33"/>
    </row>
    <row r="1127" spans="2:12" ht="20.100000000000001" customHeight="1" x14ac:dyDescent="0.25">
      <c r="B1127" s="25" t="s">
        <v>1022</v>
      </c>
      <c r="C1127" s="25" t="s">
        <v>1897</v>
      </c>
      <c r="D1127" s="107">
        <v>0</v>
      </c>
      <c r="E1127" s="107">
        <v>-9999.07</v>
      </c>
      <c r="F1127" s="107">
        <v>0</v>
      </c>
      <c r="G1127" s="107">
        <v>0</v>
      </c>
      <c r="H1127" s="107">
        <v>0</v>
      </c>
      <c r="I1127" s="107">
        <v>0</v>
      </c>
      <c r="J1127" s="248"/>
      <c r="K1127" s="249"/>
      <c r="L1127" s="33"/>
    </row>
    <row r="1128" spans="2:12" ht="20.100000000000001" customHeight="1" x14ac:dyDescent="0.25">
      <c r="B1128" s="25" t="s">
        <v>1023</v>
      </c>
      <c r="C1128" s="25" t="s">
        <v>1899</v>
      </c>
      <c r="D1128" s="107">
        <v>68361.09</v>
      </c>
      <c r="E1128" s="107">
        <v>64813.760000000002</v>
      </c>
      <c r="F1128" s="107">
        <v>112486.83</v>
      </c>
      <c r="G1128" s="107">
        <v>0</v>
      </c>
      <c r="H1128" s="107">
        <v>0</v>
      </c>
      <c r="I1128" s="107">
        <v>0</v>
      </c>
      <c r="J1128" s="248"/>
      <c r="K1128" s="249"/>
      <c r="L1128" s="33"/>
    </row>
    <row r="1129" spans="2:12" ht="20.100000000000001" customHeight="1" x14ac:dyDescent="0.25">
      <c r="B1129" s="25" t="s">
        <v>1024</v>
      </c>
      <c r="C1129" s="25" t="s">
        <v>312</v>
      </c>
      <c r="D1129" s="107">
        <v>1067</v>
      </c>
      <c r="E1129" s="107">
        <v>552</v>
      </c>
      <c r="F1129" s="107">
        <v>812</v>
      </c>
      <c r="G1129" s="107">
        <v>0</v>
      </c>
      <c r="H1129" s="107">
        <v>0</v>
      </c>
      <c r="I1129" s="107">
        <v>0</v>
      </c>
      <c r="J1129" s="248"/>
      <c r="K1129" s="249"/>
      <c r="L1129" s="33"/>
    </row>
    <row r="1130" spans="2:12" ht="20.100000000000001" customHeight="1" x14ac:dyDescent="0.25">
      <c r="B1130" s="25" t="s">
        <v>1025</v>
      </c>
      <c r="C1130" s="25" t="s">
        <v>314</v>
      </c>
      <c r="D1130" s="107">
        <v>11596.6</v>
      </c>
      <c r="E1130" s="107">
        <v>7844.79</v>
      </c>
      <c r="F1130" s="107">
        <v>8534.9699999999993</v>
      </c>
      <c r="G1130" s="107">
        <v>0</v>
      </c>
      <c r="H1130" s="107">
        <v>0</v>
      </c>
      <c r="I1130" s="107">
        <v>0</v>
      </c>
      <c r="J1130" s="248"/>
      <c r="K1130" s="249"/>
      <c r="L1130" s="33"/>
    </row>
    <row r="1131" spans="2:12" ht="14.45" customHeight="1" x14ac:dyDescent="0.25">
      <c r="B1131" s="25" t="s">
        <v>1026</v>
      </c>
      <c r="C1131" s="25" t="s">
        <v>316</v>
      </c>
      <c r="D1131" s="107">
        <v>714.59</v>
      </c>
      <c r="E1131" s="107">
        <v>1869.28</v>
      </c>
      <c r="F1131" s="107">
        <v>4742.01</v>
      </c>
      <c r="G1131" s="107">
        <v>0</v>
      </c>
      <c r="H1131" s="107">
        <v>0</v>
      </c>
      <c r="I1131" s="107">
        <v>0</v>
      </c>
      <c r="J1131" s="248"/>
      <c r="K1131" s="249"/>
      <c r="L1131" s="33"/>
    </row>
    <row r="1132" spans="2:12" ht="14.45" customHeight="1" x14ac:dyDescent="0.25">
      <c r="B1132" s="25" t="s">
        <v>1027</v>
      </c>
      <c r="C1132" s="25" t="s">
        <v>2026</v>
      </c>
      <c r="D1132" s="107">
        <v>11869.49</v>
      </c>
      <c r="E1132" s="107">
        <v>9646.08</v>
      </c>
      <c r="F1132" s="107">
        <v>11868.87</v>
      </c>
      <c r="G1132" s="107">
        <v>0</v>
      </c>
      <c r="H1132" s="107">
        <v>0</v>
      </c>
      <c r="I1132" s="107">
        <v>0</v>
      </c>
      <c r="J1132" s="248"/>
      <c r="K1132" s="249"/>
      <c r="L1132" s="33"/>
    </row>
    <row r="1133" spans="2:12" ht="14.45" customHeight="1" x14ac:dyDescent="0.25">
      <c r="B1133" s="25" t="s">
        <v>1028</v>
      </c>
      <c r="C1133" s="25" t="s">
        <v>321</v>
      </c>
      <c r="D1133" s="107">
        <v>1297.3</v>
      </c>
      <c r="E1133" s="107">
        <v>1088.77</v>
      </c>
      <c r="F1133" s="107">
        <v>1394.01</v>
      </c>
      <c r="G1133" s="107">
        <v>0</v>
      </c>
      <c r="H1133" s="107">
        <v>0</v>
      </c>
      <c r="I1133" s="107">
        <v>0</v>
      </c>
      <c r="J1133" s="248"/>
      <c r="K1133" s="249"/>
      <c r="L1133" s="33"/>
    </row>
    <row r="1134" spans="2:12" ht="14.45" customHeight="1" x14ac:dyDescent="0.25">
      <c r="B1134" s="25" t="s">
        <v>1029</v>
      </c>
      <c r="C1134" s="25" t="s">
        <v>323</v>
      </c>
      <c r="D1134" s="107">
        <v>173.7</v>
      </c>
      <c r="E1134" s="107">
        <v>75.8</v>
      </c>
      <c r="F1134" s="107">
        <v>28.95</v>
      </c>
      <c r="G1134" s="107">
        <v>0</v>
      </c>
      <c r="H1134" s="107">
        <v>0</v>
      </c>
      <c r="I1134" s="107">
        <v>0</v>
      </c>
      <c r="J1134" s="248"/>
      <c r="K1134" s="249"/>
      <c r="L1134" s="33"/>
    </row>
    <row r="1135" spans="2:12" ht="14.45" customHeight="1" x14ac:dyDescent="0.25">
      <c r="B1135" s="25" t="s">
        <v>1030</v>
      </c>
      <c r="C1135" s="25" t="s">
        <v>325</v>
      </c>
      <c r="D1135" s="107">
        <v>10462.5</v>
      </c>
      <c r="E1135" s="107">
        <v>8750</v>
      </c>
      <c r="F1135" s="107">
        <v>6250</v>
      </c>
      <c r="G1135" s="107">
        <v>0</v>
      </c>
      <c r="H1135" s="107">
        <v>0</v>
      </c>
      <c r="I1135" s="107">
        <v>0</v>
      </c>
      <c r="J1135" s="248"/>
      <c r="K1135" s="249"/>
      <c r="L1135" s="33"/>
    </row>
    <row r="1136" spans="2:12" ht="14.45" customHeight="1" x14ac:dyDescent="0.25">
      <c r="B1136" s="25" t="s">
        <v>1031</v>
      </c>
      <c r="C1136" s="25" t="s">
        <v>327</v>
      </c>
      <c r="D1136" s="107">
        <v>5689.04</v>
      </c>
      <c r="E1136" s="107">
        <v>3461.55</v>
      </c>
      <c r="F1136" s="107">
        <v>24054.880000000001</v>
      </c>
      <c r="G1136" s="107">
        <v>0</v>
      </c>
      <c r="H1136" s="107">
        <v>0</v>
      </c>
      <c r="I1136" s="107">
        <v>0</v>
      </c>
      <c r="J1136" s="248"/>
      <c r="K1136" s="249"/>
      <c r="L1136" s="33"/>
    </row>
    <row r="1137" spans="1:12" ht="14.45" customHeight="1" x14ac:dyDescent="0.25">
      <c r="A1137" s="361" t="s">
        <v>2027</v>
      </c>
      <c r="B1137" s="361"/>
      <c r="C1137" s="361"/>
      <c r="D1137" s="108">
        <f t="shared" ref="D1137:I1137" si="258">SUM(D1114:D1136)</f>
        <v>1042624.8799999999</v>
      </c>
      <c r="E1137" s="108">
        <f t="shared" si="258"/>
        <v>789769.55</v>
      </c>
      <c r="F1137" s="108">
        <f t="shared" si="258"/>
        <v>1099055.03</v>
      </c>
      <c r="G1137" s="108">
        <f t="shared" si="258"/>
        <v>0</v>
      </c>
      <c r="H1137" s="108">
        <f t="shared" si="258"/>
        <v>0</v>
      </c>
      <c r="I1137" s="108">
        <f t="shared" si="258"/>
        <v>0</v>
      </c>
      <c r="J1137" s="102">
        <f t="shared" ref="J1137:K1137" si="259">SUM(J1114:J1136)</f>
        <v>0</v>
      </c>
      <c r="K1137" s="102">
        <f t="shared" si="259"/>
        <v>0</v>
      </c>
      <c r="L1137" s="33"/>
    </row>
    <row r="1138" spans="1:12" ht="14.45" customHeight="1" x14ac:dyDescent="0.25">
      <c r="A1138" s="360" t="s">
        <v>2020</v>
      </c>
      <c r="B1138" s="360"/>
      <c r="C1138" s="360"/>
      <c r="J1138" s="248"/>
      <c r="K1138" s="249"/>
      <c r="L1138" s="33"/>
    </row>
    <row r="1139" spans="1:12" ht="14.45" customHeight="1" x14ac:dyDescent="0.25">
      <c r="B1139" s="25" t="s">
        <v>1032</v>
      </c>
      <c r="C1139" s="25" t="s">
        <v>262</v>
      </c>
      <c r="D1139" s="107">
        <v>505.59</v>
      </c>
      <c r="E1139" s="107">
        <v>518.1</v>
      </c>
      <c r="F1139" s="107">
        <v>447.95</v>
      </c>
      <c r="G1139" s="107">
        <v>0</v>
      </c>
      <c r="H1139" s="107">
        <v>0</v>
      </c>
      <c r="I1139" s="107">
        <v>0</v>
      </c>
      <c r="J1139" s="248"/>
      <c r="K1139" s="249"/>
      <c r="L1139" s="33"/>
    </row>
    <row r="1140" spans="1:12" ht="14.45" customHeight="1" x14ac:dyDescent="0.25">
      <c r="B1140" s="25" t="s">
        <v>1033</v>
      </c>
      <c r="C1140" s="25" t="s">
        <v>420</v>
      </c>
      <c r="D1140" s="107">
        <v>1493.6</v>
      </c>
      <c r="E1140" s="107">
        <v>713.71</v>
      </c>
      <c r="F1140" s="107">
        <v>689.62</v>
      </c>
      <c r="G1140" s="107">
        <v>0</v>
      </c>
      <c r="H1140" s="107">
        <v>0</v>
      </c>
      <c r="I1140" s="107">
        <v>0</v>
      </c>
      <c r="J1140" s="248"/>
      <c r="K1140" s="249"/>
      <c r="L1140" s="33"/>
    </row>
    <row r="1141" spans="1:12" ht="14.45" customHeight="1" x14ac:dyDescent="0.25">
      <c r="B1141" s="25" t="s">
        <v>1034</v>
      </c>
      <c r="C1141" s="25" t="s">
        <v>422</v>
      </c>
      <c r="D1141" s="107">
        <v>7073.54</v>
      </c>
      <c r="E1141" s="107">
        <v>8684.52</v>
      </c>
      <c r="F1141" s="107">
        <v>6587.34</v>
      </c>
      <c r="G1141" s="107">
        <v>0</v>
      </c>
      <c r="H1141" s="107">
        <v>0</v>
      </c>
      <c r="I1141" s="107">
        <v>0</v>
      </c>
      <c r="J1141" s="248"/>
      <c r="K1141" s="249"/>
      <c r="L1141" s="33"/>
    </row>
    <row r="1142" spans="1:12" ht="14.45" customHeight="1" x14ac:dyDescent="0.25">
      <c r="B1142" s="25" t="s">
        <v>1035</v>
      </c>
      <c r="C1142" s="25" t="s">
        <v>330</v>
      </c>
      <c r="D1142" s="107">
        <v>1191.3900000000001</v>
      </c>
      <c r="E1142" s="107">
        <v>317.97000000000003</v>
      </c>
      <c r="F1142" s="107">
        <v>1380.23</v>
      </c>
      <c r="G1142" s="107">
        <v>0</v>
      </c>
      <c r="H1142" s="107">
        <v>0</v>
      </c>
      <c r="I1142" s="107">
        <v>0</v>
      </c>
      <c r="J1142" s="248"/>
      <c r="K1142" s="249"/>
    </row>
    <row r="1143" spans="1:12" ht="14.45" customHeight="1" x14ac:dyDescent="0.25">
      <c r="B1143" s="25" t="s">
        <v>1036</v>
      </c>
      <c r="C1143" s="25" t="s">
        <v>425</v>
      </c>
      <c r="D1143" s="107">
        <v>7421.58</v>
      </c>
      <c r="E1143" s="107">
        <v>5356.42</v>
      </c>
      <c r="F1143" s="107">
        <v>6816.22</v>
      </c>
      <c r="G1143" s="107">
        <v>0</v>
      </c>
      <c r="H1143" s="107">
        <v>0</v>
      </c>
      <c r="I1143" s="107">
        <v>0</v>
      </c>
      <c r="J1143" s="248"/>
      <c r="K1143" s="249"/>
      <c r="L1143" s="33"/>
    </row>
    <row r="1144" spans="1:12" ht="14.45" customHeight="1" x14ac:dyDescent="0.25">
      <c r="A1144" s="361" t="s">
        <v>2021</v>
      </c>
      <c r="B1144" s="361"/>
      <c r="C1144" s="361"/>
      <c r="D1144" s="108">
        <f t="shared" ref="D1144:I1144" si="260">SUM(D1139:D1143)</f>
        <v>17685.699999999997</v>
      </c>
      <c r="E1144" s="108">
        <f t="shared" si="260"/>
        <v>15590.72</v>
      </c>
      <c r="F1144" s="108">
        <f t="shared" si="260"/>
        <v>15921.36</v>
      </c>
      <c r="G1144" s="108">
        <f t="shared" si="260"/>
        <v>0</v>
      </c>
      <c r="H1144" s="108">
        <f t="shared" si="260"/>
        <v>0</v>
      </c>
      <c r="I1144" s="108">
        <f t="shared" si="260"/>
        <v>0</v>
      </c>
      <c r="J1144" s="102">
        <f t="shared" ref="J1144:K1144" si="261">SUM(J1139:J1143)</f>
        <v>0</v>
      </c>
      <c r="K1144" s="102">
        <f t="shared" si="261"/>
        <v>0</v>
      </c>
      <c r="L1144" s="33"/>
    </row>
    <row r="1145" spans="1:12" ht="14.45" customHeight="1" x14ac:dyDescent="0.25">
      <c r="A1145" s="360" t="s">
        <v>2028</v>
      </c>
      <c r="B1145" s="360"/>
      <c r="C1145" s="360"/>
      <c r="J1145" s="248"/>
      <c r="K1145" s="249"/>
      <c r="L1145" s="33"/>
    </row>
    <row r="1146" spans="1:12" ht="14.45" customHeight="1" x14ac:dyDescent="0.25">
      <c r="B1146" s="25" t="s">
        <v>2409</v>
      </c>
      <c r="C1146" s="25" t="s">
        <v>1833</v>
      </c>
      <c r="D1146" s="107">
        <v>819</v>
      </c>
      <c r="E1146" s="107">
        <v>0</v>
      </c>
      <c r="F1146" s="107">
        <v>0</v>
      </c>
      <c r="G1146" s="107">
        <v>0</v>
      </c>
      <c r="H1146" s="107">
        <v>0</v>
      </c>
      <c r="I1146" s="107">
        <v>0</v>
      </c>
      <c r="J1146" s="248"/>
      <c r="K1146" s="249"/>
      <c r="L1146" s="33"/>
    </row>
    <row r="1147" spans="1:12" ht="14.45" customHeight="1" x14ac:dyDescent="0.25">
      <c r="A1147" s="361" t="s">
        <v>2029</v>
      </c>
      <c r="B1147" s="361"/>
      <c r="C1147" s="361"/>
      <c r="D1147" s="108">
        <f t="shared" ref="D1147:I1147" si="262">SUM(D1146:D1146)</f>
        <v>819</v>
      </c>
      <c r="E1147" s="108">
        <f t="shared" si="262"/>
        <v>0</v>
      </c>
      <c r="F1147" s="108">
        <f t="shared" si="262"/>
        <v>0</v>
      </c>
      <c r="G1147" s="108">
        <f t="shared" si="262"/>
        <v>0</v>
      </c>
      <c r="H1147" s="108">
        <f t="shared" si="262"/>
        <v>0</v>
      </c>
      <c r="I1147" s="108">
        <f t="shared" si="262"/>
        <v>0</v>
      </c>
      <c r="J1147" s="102">
        <f t="shared" ref="J1147:K1147" si="263">SUM(J1146:J1146)</f>
        <v>0</v>
      </c>
      <c r="K1147" s="102">
        <f t="shared" si="263"/>
        <v>0</v>
      </c>
      <c r="L1147" s="33"/>
    </row>
    <row r="1148" spans="1:12" ht="14.45" customHeight="1" x14ac:dyDescent="0.25">
      <c r="A1148" s="360" t="s">
        <v>2022</v>
      </c>
      <c r="B1148" s="360"/>
      <c r="C1148" s="360"/>
      <c r="J1148" s="248"/>
      <c r="K1148" s="249"/>
      <c r="L1148" s="33"/>
    </row>
    <row r="1149" spans="1:12" ht="14.45" customHeight="1" x14ac:dyDescent="0.25">
      <c r="B1149" s="25" t="s">
        <v>2245</v>
      </c>
      <c r="C1149" s="25" t="s">
        <v>268</v>
      </c>
      <c r="D1149" s="107">
        <v>0</v>
      </c>
      <c r="E1149" s="107">
        <v>679.83</v>
      </c>
      <c r="F1149" s="107">
        <v>0</v>
      </c>
      <c r="G1149" s="107">
        <v>0</v>
      </c>
      <c r="H1149" s="107">
        <v>0</v>
      </c>
      <c r="I1149" s="107">
        <v>0</v>
      </c>
      <c r="J1149" s="248"/>
      <c r="K1149" s="249"/>
    </row>
    <row r="1150" spans="1:12" ht="14.45" customHeight="1" x14ac:dyDescent="0.25">
      <c r="B1150" s="25" t="s">
        <v>2049</v>
      </c>
      <c r="C1150" s="25" t="s">
        <v>596</v>
      </c>
      <c r="D1150" s="107">
        <v>0</v>
      </c>
      <c r="E1150" s="107">
        <v>-207</v>
      </c>
      <c r="F1150" s="107">
        <v>0</v>
      </c>
      <c r="G1150" s="107">
        <v>0</v>
      </c>
      <c r="H1150" s="107">
        <v>0</v>
      </c>
      <c r="I1150" s="107">
        <v>0</v>
      </c>
      <c r="J1150" s="248"/>
      <c r="K1150" s="249"/>
      <c r="L1150" s="33"/>
    </row>
    <row r="1151" spans="1:12" ht="14.45" customHeight="1" x14ac:dyDescent="0.25">
      <c r="B1151" s="25" t="s">
        <v>1039</v>
      </c>
      <c r="C1151" s="25" t="s">
        <v>272</v>
      </c>
      <c r="D1151" s="107">
        <v>4640.43</v>
      </c>
      <c r="E1151" s="107">
        <v>1746.33</v>
      </c>
      <c r="F1151" s="107">
        <v>3726.62</v>
      </c>
      <c r="G1151" s="107">
        <v>0</v>
      </c>
      <c r="H1151" s="107">
        <v>0</v>
      </c>
      <c r="I1151" s="107">
        <v>0</v>
      </c>
      <c r="J1151" s="248"/>
      <c r="K1151" s="249"/>
      <c r="L1151" s="33"/>
    </row>
    <row r="1152" spans="1:12" ht="14.45" customHeight="1" x14ac:dyDescent="0.25">
      <c r="B1152" s="25" t="s">
        <v>1040</v>
      </c>
      <c r="C1152" s="25" t="s">
        <v>274</v>
      </c>
      <c r="D1152" s="107">
        <v>131</v>
      </c>
      <c r="E1152" s="107">
        <v>70</v>
      </c>
      <c r="F1152" s="107">
        <v>120</v>
      </c>
      <c r="G1152" s="107">
        <v>0</v>
      </c>
      <c r="H1152" s="107">
        <v>0</v>
      </c>
      <c r="I1152" s="107">
        <v>0</v>
      </c>
      <c r="J1152" s="248"/>
      <c r="K1152" s="249"/>
      <c r="L1152" s="33"/>
    </row>
    <row r="1153" spans="1:12" ht="14.45" customHeight="1" x14ac:dyDescent="0.25">
      <c r="B1153" s="25" t="s">
        <v>1041</v>
      </c>
      <c r="C1153" s="25" t="s">
        <v>276</v>
      </c>
      <c r="D1153" s="107">
        <v>1754.26</v>
      </c>
      <c r="E1153" s="107">
        <v>2899</v>
      </c>
      <c r="F1153" s="107">
        <v>4354</v>
      </c>
      <c r="G1153" s="107">
        <v>0</v>
      </c>
      <c r="H1153" s="107">
        <v>0</v>
      </c>
      <c r="I1153" s="107">
        <v>0</v>
      </c>
      <c r="J1153" s="248"/>
      <c r="K1153" s="249"/>
      <c r="L1153" s="33"/>
    </row>
    <row r="1154" spans="1:12" ht="14.45" customHeight="1" x14ac:dyDescent="0.25">
      <c r="B1154" s="25" t="s">
        <v>1042</v>
      </c>
      <c r="C1154" s="25" t="s">
        <v>282</v>
      </c>
      <c r="D1154" s="107">
        <v>50</v>
      </c>
      <c r="E1154" s="107">
        <v>208.83</v>
      </c>
      <c r="F1154" s="107">
        <v>0</v>
      </c>
      <c r="G1154" s="107">
        <v>0</v>
      </c>
      <c r="H1154" s="107">
        <v>0</v>
      </c>
      <c r="I1154" s="107">
        <v>0</v>
      </c>
      <c r="J1154" s="248"/>
      <c r="K1154" s="249"/>
      <c r="L1154" s="33"/>
    </row>
    <row r="1155" spans="1:12" ht="14.45" customHeight="1" x14ac:dyDescent="0.25">
      <c r="A1155" s="361" t="s">
        <v>2023</v>
      </c>
      <c r="B1155" s="361"/>
      <c r="C1155" s="361"/>
      <c r="D1155" s="108">
        <f t="shared" ref="D1155:I1155" si="264">SUM(D1149:D1154)</f>
        <v>6575.6900000000005</v>
      </c>
      <c r="E1155" s="108">
        <f t="shared" si="264"/>
        <v>5396.99</v>
      </c>
      <c r="F1155" s="108">
        <f t="shared" si="264"/>
        <v>8200.619999999999</v>
      </c>
      <c r="G1155" s="108">
        <f t="shared" si="264"/>
        <v>0</v>
      </c>
      <c r="H1155" s="108">
        <f t="shared" si="264"/>
        <v>0</v>
      </c>
      <c r="I1155" s="108">
        <f t="shared" si="264"/>
        <v>0</v>
      </c>
      <c r="J1155" s="102">
        <f t="shared" ref="J1155:K1155" si="265">SUM(J1149:J1154)</f>
        <v>0</v>
      </c>
      <c r="K1155" s="102">
        <f t="shared" si="265"/>
        <v>0</v>
      </c>
      <c r="L1155" s="33"/>
    </row>
    <row r="1156" spans="1:12" ht="14.45" customHeight="1" x14ac:dyDescent="0.25">
      <c r="A1156" s="362" t="s">
        <v>2246</v>
      </c>
      <c r="B1156" s="362"/>
      <c r="C1156" s="362"/>
      <c r="D1156" s="109">
        <f t="shared" ref="D1156:I1156" si="266">D1137+D1144+D1147+D1155</f>
        <v>1067705.2699999998</v>
      </c>
      <c r="E1156" s="109">
        <f t="shared" si="266"/>
        <v>810757.26</v>
      </c>
      <c r="F1156" s="109">
        <f t="shared" si="266"/>
        <v>1123177.0100000002</v>
      </c>
      <c r="G1156" s="109">
        <f t="shared" si="266"/>
        <v>0</v>
      </c>
      <c r="H1156" s="109">
        <f t="shared" si="266"/>
        <v>0</v>
      </c>
      <c r="I1156" s="109">
        <f t="shared" si="266"/>
        <v>0</v>
      </c>
      <c r="J1156" s="103">
        <f t="shared" ref="J1156:K1156" si="267">J1137+J1144+J1147+J1155</f>
        <v>0</v>
      </c>
      <c r="K1156" s="103">
        <f t="shared" si="267"/>
        <v>0</v>
      </c>
      <c r="L1156" s="33"/>
    </row>
    <row r="1157" spans="1:12" ht="14.45" customHeight="1" x14ac:dyDescent="0.25">
      <c r="A1157" s="363" t="s">
        <v>1043</v>
      </c>
      <c r="B1157" s="363"/>
      <c r="C1157" s="363"/>
      <c r="J1157" s="248"/>
      <c r="K1157" s="249"/>
      <c r="L1157" s="33"/>
    </row>
    <row r="1158" spans="1:12" ht="14.45" customHeight="1" x14ac:dyDescent="0.25">
      <c r="A1158" s="360" t="s">
        <v>2024</v>
      </c>
      <c r="B1158" s="360"/>
      <c r="C1158" s="360"/>
      <c r="J1158" s="248"/>
      <c r="K1158" s="249"/>
    </row>
    <row r="1159" spans="1:12" ht="14.45" customHeight="1" x14ac:dyDescent="0.25">
      <c r="B1159" s="25" t="s">
        <v>2106</v>
      </c>
      <c r="C1159" s="25" t="s">
        <v>1883</v>
      </c>
      <c r="D1159" s="107">
        <v>0</v>
      </c>
      <c r="E1159" s="107">
        <v>0</v>
      </c>
      <c r="F1159" s="107">
        <v>17454.490000000002</v>
      </c>
      <c r="G1159" s="107">
        <v>0</v>
      </c>
      <c r="H1159" s="107">
        <v>0</v>
      </c>
      <c r="I1159" s="107">
        <v>0</v>
      </c>
      <c r="J1159" s="248"/>
      <c r="K1159" s="249"/>
    </row>
    <row r="1160" spans="1:12" ht="14.45" customHeight="1" x14ac:dyDescent="0.25">
      <c r="B1160" s="25" t="s">
        <v>1044</v>
      </c>
      <c r="C1160" s="25" t="s">
        <v>286</v>
      </c>
      <c r="D1160" s="107">
        <v>1283488.52</v>
      </c>
      <c r="E1160" s="107">
        <v>1191333.24</v>
      </c>
      <c r="F1160" s="107">
        <v>1174111.94</v>
      </c>
      <c r="G1160" s="107">
        <v>0</v>
      </c>
      <c r="H1160" s="107">
        <v>0</v>
      </c>
      <c r="I1160" s="107">
        <v>0</v>
      </c>
      <c r="J1160" s="248"/>
      <c r="K1160" s="249"/>
      <c r="L1160" s="33"/>
    </row>
    <row r="1161" spans="1:12" ht="14.45" customHeight="1" x14ac:dyDescent="0.25">
      <c r="B1161" s="25" t="s">
        <v>1045</v>
      </c>
      <c r="C1161" s="25" t="s">
        <v>292</v>
      </c>
      <c r="D1161" s="107">
        <v>34358.97</v>
      </c>
      <c r="E1161" s="107">
        <v>31921.86</v>
      </c>
      <c r="F1161" s="107">
        <v>28582.47</v>
      </c>
      <c r="G1161" s="107">
        <v>0</v>
      </c>
      <c r="H1161" s="107">
        <v>0</v>
      </c>
      <c r="I1161" s="107">
        <v>0</v>
      </c>
      <c r="J1161" s="248"/>
      <c r="K1161" s="249"/>
      <c r="L1161" s="33"/>
    </row>
    <row r="1162" spans="1:12" ht="14.45" customHeight="1" x14ac:dyDescent="0.25">
      <c r="B1162" s="25" t="s">
        <v>1046</v>
      </c>
      <c r="C1162" s="25" t="s">
        <v>921</v>
      </c>
      <c r="D1162" s="107">
        <v>80</v>
      </c>
      <c r="E1162" s="107">
        <v>80</v>
      </c>
      <c r="F1162" s="107">
        <v>160</v>
      </c>
      <c r="G1162" s="107">
        <v>0</v>
      </c>
      <c r="H1162" s="107">
        <v>0</v>
      </c>
      <c r="I1162" s="107">
        <v>0</v>
      </c>
      <c r="J1162" s="248"/>
      <c r="K1162" s="249"/>
      <c r="L1162" s="33"/>
    </row>
    <row r="1163" spans="1:12" ht="14.45" customHeight="1" x14ac:dyDescent="0.25">
      <c r="B1163" s="25" t="s">
        <v>1047</v>
      </c>
      <c r="C1163" s="25" t="s">
        <v>1048</v>
      </c>
      <c r="D1163" s="107">
        <v>7337.72</v>
      </c>
      <c r="E1163" s="107">
        <v>6238.19</v>
      </c>
      <c r="F1163" s="107">
        <v>4221.87</v>
      </c>
      <c r="G1163" s="107">
        <v>0</v>
      </c>
      <c r="H1163" s="107">
        <v>0</v>
      </c>
      <c r="I1163" s="107">
        <v>0</v>
      </c>
      <c r="J1163" s="248"/>
      <c r="K1163" s="249"/>
      <c r="L1163" s="33"/>
    </row>
    <row r="1164" spans="1:12" ht="14.45" customHeight="1" x14ac:dyDescent="0.25">
      <c r="B1164" s="25" t="s">
        <v>1049</v>
      </c>
      <c r="C1164" s="25" t="s">
        <v>713</v>
      </c>
      <c r="D1164" s="107">
        <v>44801.43</v>
      </c>
      <c r="E1164" s="107">
        <v>47001.43</v>
      </c>
      <c r="F1164" s="107">
        <v>41923.589999999997</v>
      </c>
      <c r="G1164" s="107">
        <v>0</v>
      </c>
      <c r="H1164" s="107">
        <v>0</v>
      </c>
      <c r="I1164" s="107">
        <v>0</v>
      </c>
      <c r="J1164" s="248"/>
      <c r="K1164" s="249"/>
      <c r="L1164" s="33"/>
    </row>
    <row r="1165" spans="1:12" ht="14.45" customHeight="1" x14ac:dyDescent="0.25">
      <c r="B1165" s="25" t="s">
        <v>1050</v>
      </c>
      <c r="C1165" s="25" t="s">
        <v>968</v>
      </c>
      <c r="D1165" s="107">
        <v>606.54</v>
      </c>
      <c r="E1165" s="107">
        <v>0</v>
      </c>
      <c r="F1165" s="107">
        <v>0</v>
      </c>
      <c r="G1165" s="107">
        <v>0</v>
      </c>
      <c r="H1165" s="107">
        <v>0</v>
      </c>
      <c r="I1165" s="107">
        <v>0</v>
      </c>
      <c r="J1165" s="248"/>
      <c r="K1165" s="249"/>
      <c r="L1165" s="33"/>
    </row>
    <row r="1166" spans="1:12" ht="14.45" customHeight="1" x14ac:dyDescent="0.25">
      <c r="B1166" s="25" t="s">
        <v>1052</v>
      </c>
      <c r="C1166" s="25" t="s">
        <v>298</v>
      </c>
      <c r="D1166" s="107">
        <v>19011.669999999998</v>
      </c>
      <c r="E1166" s="107">
        <v>16869.169999999998</v>
      </c>
      <c r="F1166" s="107">
        <v>11537.92</v>
      </c>
      <c r="G1166" s="107">
        <v>0</v>
      </c>
      <c r="H1166" s="107">
        <v>0</v>
      </c>
      <c r="I1166" s="107">
        <v>0</v>
      </c>
      <c r="J1166" s="248"/>
      <c r="K1166" s="249"/>
      <c r="L1166" s="33"/>
    </row>
    <row r="1167" spans="1:12" ht="14.45" customHeight="1" x14ac:dyDescent="0.25">
      <c r="B1167" s="25" t="s">
        <v>1053</v>
      </c>
      <c r="C1167" s="25" t="s">
        <v>300</v>
      </c>
      <c r="D1167" s="107">
        <v>42485.919999999998</v>
      </c>
      <c r="E1167" s="107">
        <v>31225.34</v>
      </c>
      <c r="F1167" s="107">
        <v>26357.14</v>
      </c>
      <c r="G1167" s="107">
        <v>0</v>
      </c>
      <c r="H1167" s="107">
        <v>0</v>
      </c>
      <c r="I1167" s="107">
        <v>0</v>
      </c>
      <c r="J1167" s="248"/>
      <c r="K1167" s="249"/>
      <c r="L1167" s="33"/>
    </row>
    <row r="1168" spans="1:12" ht="14.45" customHeight="1" x14ac:dyDescent="0.25">
      <c r="B1168" s="25" t="s">
        <v>2247</v>
      </c>
      <c r="C1168" s="25" t="s">
        <v>1772</v>
      </c>
      <c r="D1168" s="107">
        <v>0</v>
      </c>
      <c r="E1168" s="107">
        <v>-6670.44</v>
      </c>
      <c r="F1168" s="107">
        <v>0</v>
      </c>
      <c r="G1168" s="107">
        <v>0</v>
      </c>
      <c r="H1168" s="107">
        <v>0</v>
      </c>
      <c r="I1168" s="107">
        <v>0</v>
      </c>
      <c r="J1168" s="248"/>
      <c r="K1168" s="249"/>
      <c r="L1168" s="33"/>
    </row>
    <row r="1169" spans="1:12" ht="14.45" customHeight="1" x14ac:dyDescent="0.25">
      <c r="B1169" s="25" t="s">
        <v>1055</v>
      </c>
      <c r="C1169" s="25" t="s">
        <v>302</v>
      </c>
      <c r="D1169" s="107">
        <v>2233.5500000000002</v>
      </c>
      <c r="E1169" s="107">
        <v>2613.17</v>
      </c>
      <c r="F1169" s="107">
        <v>1804.42</v>
      </c>
      <c r="G1169" s="107">
        <v>0</v>
      </c>
      <c r="H1169" s="107">
        <v>0</v>
      </c>
      <c r="I1169" s="107">
        <v>0</v>
      </c>
      <c r="J1169" s="248"/>
      <c r="K1169" s="249"/>
      <c r="L1169" s="33"/>
    </row>
    <row r="1170" spans="1:12" ht="20.100000000000001" customHeight="1" x14ac:dyDescent="0.25">
      <c r="B1170" s="25" t="s">
        <v>1056</v>
      </c>
      <c r="C1170" s="25" t="s">
        <v>304</v>
      </c>
      <c r="D1170" s="107">
        <v>6765.88</v>
      </c>
      <c r="E1170" s="107">
        <v>5312.78</v>
      </c>
      <c r="F1170" s="107">
        <v>4939.76</v>
      </c>
      <c r="G1170" s="107">
        <v>0</v>
      </c>
      <c r="H1170" s="107">
        <v>0</v>
      </c>
      <c r="I1170" s="107">
        <v>0</v>
      </c>
      <c r="J1170" s="248"/>
      <c r="K1170" s="249"/>
      <c r="L1170" s="33"/>
    </row>
    <row r="1171" spans="1:12" ht="20.100000000000001" customHeight="1" x14ac:dyDescent="0.25">
      <c r="B1171" s="25" t="s">
        <v>1057</v>
      </c>
      <c r="C1171" s="25" t="s">
        <v>306</v>
      </c>
      <c r="D1171" s="107">
        <v>161043.1</v>
      </c>
      <c r="E1171" s="107">
        <v>154290.76999999999</v>
      </c>
      <c r="F1171" s="107">
        <v>127125.84</v>
      </c>
      <c r="G1171" s="107">
        <v>0</v>
      </c>
      <c r="H1171" s="107">
        <v>0</v>
      </c>
      <c r="I1171" s="107">
        <v>0</v>
      </c>
      <c r="J1171" s="248"/>
      <c r="K1171" s="249"/>
      <c r="L1171" s="33"/>
    </row>
    <row r="1172" spans="1:12" ht="20.100000000000001" customHeight="1" x14ac:dyDescent="0.25">
      <c r="B1172" s="25" t="s">
        <v>1982</v>
      </c>
      <c r="C1172" s="25" t="s">
        <v>1865</v>
      </c>
      <c r="D1172" s="107">
        <v>7000</v>
      </c>
      <c r="E1172" s="107">
        <v>3065.5</v>
      </c>
      <c r="F1172" s="107">
        <v>20084.59</v>
      </c>
      <c r="G1172" s="107">
        <v>0</v>
      </c>
      <c r="H1172" s="107">
        <v>0</v>
      </c>
      <c r="I1172" s="107">
        <v>0</v>
      </c>
      <c r="J1172" s="248"/>
      <c r="K1172" s="249"/>
      <c r="L1172" s="33"/>
    </row>
    <row r="1173" spans="1:12" ht="20.100000000000001" customHeight="1" x14ac:dyDescent="0.25">
      <c r="B1173" s="25" t="s">
        <v>1058</v>
      </c>
      <c r="C1173" s="25" t="s">
        <v>308</v>
      </c>
      <c r="D1173" s="107">
        <v>4743.43</v>
      </c>
      <c r="E1173" s="107">
        <v>4578.22</v>
      </c>
      <c r="F1173" s="107">
        <v>4377.68</v>
      </c>
      <c r="G1173" s="107">
        <v>0</v>
      </c>
      <c r="H1173" s="107">
        <v>0</v>
      </c>
      <c r="I1173" s="107">
        <v>0</v>
      </c>
      <c r="J1173" s="248"/>
      <c r="K1173" s="249"/>
      <c r="L1173" s="33"/>
    </row>
    <row r="1174" spans="1:12" ht="20.100000000000001" customHeight="1" x14ac:dyDescent="0.25">
      <c r="B1174" s="25" t="s">
        <v>1059</v>
      </c>
      <c r="C1174" s="25" t="s">
        <v>1897</v>
      </c>
      <c r="D1174" s="107">
        <v>0</v>
      </c>
      <c r="E1174" s="107">
        <v>-5626.58</v>
      </c>
      <c r="F1174" s="107">
        <v>0</v>
      </c>
      <c r="G1174" s="107">
        <v>0</v>
      </c>
      <c r="H1174" s="107">
        <v>0</v>
      </c>
      <c r="I1174" s="107">
        <v>0</v>
      </c>
      <c r="J1174" s="248"/>
      <c r="K1174" s="249"/>
      <c r="L1174" s="33"/>
    </row>
    <row r="1175" spans="1:12" ht="14.45" customHeight="1" x14ac:dyDescent="0.25">
      <c r="B1175" s="25" t="s">
        <v>1060</v>
      </c>
      <c r="C1175" s="25" t="s">
        <v>1899</v>
      </c>
      <c r="D1175" s="107">
        <v>129443.48</v>
      </c>
      <c r="E1175" s="107">
        <v>126725.31</v>
      </c>
      <c r="F1175" s="107">
        <v>187218.6</v>
      </c>
      <c r="G1175" s="107">
        <v>0</v>
      </c>
      <c r="H1175" s="107">
        <v>0</v>
      </c>
      <c r="I1175" s="107">
        <v>0</v>
      </c>
      <c r="J1175" s="248"/>
      <c r="K1175" s="249"/>
      <c r="L1175" s="33"/>
    </row>
    <row r="1176" spans="1:12" ht="14.45" customHeight="1" x14ac:dyDescent="0.25">
      <c r="B1176" s="25" t="s">
        <v>1061</v>
      </c>
      <c r="C1176" s="25" t="s">
        <v>312</v>
      </c>
      <c r="D1176" s="107">
        <v>263</v>
      </c>
      <c r="E1176" s="107">
        <v>203</v>
      </c>
      <c r="F1176" s="107">
        <v>526</v>
      </c>
      <c r="G1176" s="107">
        <v>0</v>
      </c>
      <c r="H1176" s="107">
        <v>0</v>
      </c>
      <c r="I1176" s="107">
        <v>0</v>
      </c>
      <c r="J1176" s="248"/>
      <c r="K1176" s="249"/>
      <c r="L1176" s="33"/>
    </row>
    <row r="1177" spans="1:12" ht="14.45" customHeight="1" x14ac:dyDescent="0.25">
      <c r="B1177" s="25" t="s">
        <v>1062</v>
      </c>
      <c r="C1177" s="25" t="s">
        <v>314</v>
      </c>
      <c r="D1177" s="107">
        <v>19244.63</v>
      </c>
      <c r="E1177" s="107">
        <v>13324.58</v>
      </c>
      <c r="F1177" s="107">
        <v>11499.8</v>
      </c>
      <c r="G1177" s="107">
        <v>0</v>
      </c>
      <c r="H1177" s="107">
        <v>0</v>
      </c>
      <c r="I1177" s="107">
        <v>0</v>
      </c>
      <c r="J1177" s="248"/>
      <c r="K1177" s="249"/>
      <c r="L1177" s="33"/>
    </row>
    <row r="1178" spans="1:12" ht="14.45" customHeight="1" x14ac:dyDescent="0.25">
      <c r="B1178" s="25" t="s">
        <v>1063</v>
      </c>
      <c r="C1178" s="25" t="s">
        <v>316</v>
      </c>
      <c r="D1178" s="107">
        <v>178.1</v>
      </c>
      <c r="E1178" s="107">
        <v>2629.79</v>
      </c>
      <c r="F1178" s="107">
        <v>3895.39</v>
      </c>
      <c r="G1178" s="107">
        <v>0</v>
      </c>
      <c r="H1178" s="107">
        <v>0</v>
      </c>
      <c r="I1178" s="107">
        <v>0</v>
      </c>
      <c r="J1178" s="248"/>
      <c r="K1178" s="249"/>
      <c r="L1178" s="33"/>
    </row>
    <row r="1179" spans="1:12" ht="14.45" customHeight="1" x14ac:dyDescent="0.25">
      <c r="B1179" s="25" t="s">
        <v>1064</v>
      </c>
      <c r="C1179" s="25" t="s">
        <v>2026</v>
      </c>
      <c r="D1179" s="107">
        <v>14303.87</v>
      </c>
      <c r="E1179" s="107">
        <v>15299.11</v>
      </c>
      <c r="F1179" s="107">
        <v>14663.52</v>
      </c>
      <c r="G1179" s="107">
        <v>0</v>
      </c>
      <c r="H1179" s="107">
        <v>0</v>
      </c>
      <c r="I1179" s="107">
        <v>0</v>
      </c>
      <c r="J1179" s="248"/>
      <c r="K1179" s="249"/>
      <c r="L1179" s="33"/>
    </row>
    <row r="1180" spans="1:12" ht="14.45" customHeight="1" x14ac:dyDescent="0.25">
      <c r="B1180" s="25" t="s">
        <v>1065</v>
      </c>
      <c r="C1180" s="25" t="s">
        <v>321</v>
      </c>
      <c r="D1180" s="107">
        <v>2332.0500000000002</v>
      </c>
      <c r="E1180" s="107">
        <v>2051.12</v>
      </c>
      <c r="F1180" s="107">
        <v>2336.0300000000002</v>
      </c>
      <c r="G1180" s="107">
        <v>0</v>
      </c>
      <c r="H1180" s="107">
        <v>0</v>
      </c>
      <c r="I1180" s="107">
        <v>0</v>
      </c>
      <c r="J1180" s="248"/>
      <c r="K1180" s="249"/>
      <c r="L1180" s="33"/>
    </row>
    <row r="1181" spans="1:12" ht="14.45" customHeight="1" x14ac:dyDescent="0.25">
      <c r="B1181" s="25" t="s">
        <v>2248</v>
      </c>
      <c r="C1181" s="25" t="s">
        <v>323</v>
      </c>
      <c r="D1181" s="107">
        <v>0</v>
      </c>
      <c r="E1181" s="107">
        <v>0</v>
      </c>
      <c r="F1181" s="107">
        <v>354.14</v>
      </c>
      <c r="G1181" s="107">
        <v>0</v>
      </c>
      <c r="H1181" s="107">
        <v>0</v>
      </c>
      <c r="I1181" s="107">
        <v>0</v>
      </c>
      <c r="J1181" s="248"/>
      <c r="K1181" s="249"/>
      <c r="L1181" s="33"/>
    </row>
    <row r="1182" spans="1:12" ht="14.45" customHeight="1" x14ac:dyDescent="0.25">
      <c r="B1182" s="25" t="s">
        <v>1066</v>
      </c>
      <c r="C1182" s="25" t="s">
        <v>325</v>
      </c>
      <c r="D1182" s="107">
        <v>14000</v>
      </c>
      <c r="E1182" s="107">
        <v>14250</v>
      </c>
      <c r="F1182" s="107">
        <v>13750</v>
      </c>
      <c r="G1182" s="107">
        <v>0</v>
      </c>
      <c r="H1182" s="107">
        <v>0</v>
      </c>
      <c r="I1182" s="107">
        <v>0</v>
      </c>
      <c r="J1182" s="248"/>
      <c r="K1182" s="249"/>
      <c r="L1182" s="33"/>
    </row>
    <row r="1183" spans="1:12" ht="14.45" customHeight="1" x14ac:dyDescent="0.25">
      <c r="B1183" s="25" t="s">
        <v>1067</v>
      </c>
      <c r="C1183" s="25" t="s">
        <v>327</v>
      </c>
      <c r="D1183" s="107">
        <v>6179.16</v>
      </c>
      <c r="E1183" s="107">
        <v>12252.8</v>
      </c>
      <c r="F1183" s="107">
        <v>21102.77</v>
      </c>
      <c r="G1183" s="107">
        <v>0</v>
      </c>
      <c r="H1183" s="107">
        <v>0</v>
      </c>
      <c r="I1183" s="107">
        <v>0</v>
      </c>
      <c r="J1183" s="248"/>
      <c r="K1183" s="249"/>
      <c r="L1183" s="33"/>
    </row>
    <row r="1184" spans="1:12" ht="14.45" customHeight="1" x14ac:dyDescent="0.25">
      <c r="A1184" s="361" t="s">
        <v>2027</v>
      </c>
      <c r="B1184" s="361"/>
      <c r="C1184" s="361"/>
      <c r="D1184" s="108">
        <f t="shared" ref="D1184:I1184" si="268">SUM(D1159:D1183)</f>
        <v>1799901.0199999998</v>
      </c>
      <c r="E1184" s="108">
        <f t="shared" si="268"/>
        <v>1668968.3600000003</v>
      </c>
      <c r="F1184" s="108">
        <f t="shared" si="268"/>
        <v>1718027.96</v>
      </c>
      <c r="G1184" s="108">
        <f t="shared" si="268"/>
        <v>0</v>
      </c>
      <c r="H1184" s="108">
        <f t="shared" si="268"/>
        <v>0</v>
      </c>
      <c r="I1184" s="108">
        <f t="shared" si="268"/>
        <v>0</v>
      </c>
      <c r="J1184" s="102">
        <f t="shared" ref="J1184:K1184" si="269">SUM(J1159:J1183)</f>
        <v>0</v>
      </c>
      <c r="K1184" s="102">
        <f t="shared" si="269"/>
        <v>0</v>
      </c>
      <c r="L1184" s="33"/>
    </row>
    <row r="1185" spans="1:12" ht="14.45" customHeight="1" x14ac:dyDescent="0.25">
      <c r="A1185" s="360" t="s">
        <v>2020</v>
      </c>
      <c r="B1185" s="360"/>
      <c r="C1185" s="360"/>
      <c r="J1185" s="248"/>
      <c r="K1185" s="249"/>
      <c r="L1185" s="33"/>
    </row>
    <row r="1186" spans="1:12" ht="14.45" customHeight="1" x14ac:dyDescent="0.25">
      <c r="B1186" s="25" t="s">
        <v>2249</v>
      </c>
      <c r="C1186" s="25" t="s">
        <v>1884</v>
      </c>
      <c r="D1186" s="107">
        <v>0</v>
      </c>
      <c r="E1186" s="107">
        <v>0</v>
      </c>
      <c r="F1186" s="107">
        <v>1185</v>
      </c>
      <c r="G1186" s="107">
        <v>0</v>
      </c>
      <c r="H1186" s="107">
        <v>0</v>
      </c>
      <c r="I1186" s="107">
        <v>0</v>
      </c>
      <c r="J1186" s="248"/>
      <c r="K1186" s="249"/>
    </row>
    <row r="1187" spans="1:12" ht="14.45" customHeight="1" x14ac:dyDescent="0.25">
      <c r="B1187" s="25" t="s">
        <v>1068</v>
      </c>
      <c r="C1187" s="25" t="s">
        <v>262</v>
      </c>
      <c r="D1187" s="107">
        <v>1074.9100000000001</v>
      </c>
      <c r="E1187" s="107">
        <v>512.5</v>
      </c>
      <c r="F1187" s="107">
        <v>1189.79</v>
      </c>
      <c r="G1187" s="107">
        <v>0</v>
      </c>
      <c r="H1187" s="107">
        <v>0</v>
      </c>
      <c r="I1187" s="107">
        <v>0</v>
      </c>
      <c r="J1187" s="248"/>
      <c r="K1187" s="249"/>
      <c r="L1187" s="33"/>
    </row>
    <row r="1188" spans="1:12" ht="14.45" customHeight="1" x14ac:dyDescent="0.25">
      <c r="B1188" s="25" t="s">
        <v>1069</v>
      </c>
      <c r="C1188" s="25" t="s">
        <v>420</v>
      </c>
      <c r="D1188" s="107">
        <v>489.29</v>
      </c>
      <c r="E1188" s="107">
        <v>461.21</v>
      </c>
      <c r="F1188" s="107">
        <v>567.53</v>
      </c>
      <c r="G1188" s="107">
        <v>0</v>
      </c>
      <c r="H1188" s="107">
        <v>0</v>
      </c>
      <c r="I1188" s="107">
        <v>0</v>
      </c>
      <c r="J1188" s="248"/>
      <c r="K1188" s="249"/>
      <c r="L1188" s="33"/>
    </row>
    <row r="1189" spans="1:12" ht="14.45" customHeight="1" x14ac:dyDescent="0.25">
      <c r="B1189" s="25" t="s">
        <v>1070</v>
      </c>
      <c r="C1189" s="25" t="s">
        <v>422</v>
      </c>
      <c r="D1189" s="107">
        <v>8906.3700000000008</v>
      </c>
      <c r="E1189" s="107">
        <v>6572.06</v>
      </c>
      <c r="F1189" s="107">
        <v>8961.11</v>
      </c>
      <c r="G1189" s="107">
        <v>0</v>
      </c>
      <c r="H1189" s="107">
        <v>0</v>
      </c>
      <c r="I1189" s="107">
        <v>0</v>
      </c>
      <c r="J1189" s="248"/>
      <c r="K1189" s="249"/>
      <c r="L1189" s="33"/>
    </row>
    <row r="1190" spans="1:12" ht="14.45" customHeight="1" x14ac:dyDescent="0.25">
      <c r="B1190" s="25" t="s">
        <v>1071</v>
      </c>
      <c r="C1190" s="25" t="s">
        <v>330</v>
      </c>
      <c r="D1190" s="107">
        <v>12639.78</v>
      </c>
      <c r="E1190" s="107">
        <v>9696.27</v>
      </c>
      <c r="F1190" s="107">
        <v>7508.28</v>
      </c>
      <c r="G1190" s="107">
        <v>0</v>
      </c>
      <c r="H1190" s="107">
        <v>0</v>
      </c>
      <c r="I1190" s="107">
        <v>0</v>
      </c>
      <c r="J1190" s="248"/>
      <c r="K1190" s="249"/>
      <c r="L1190" s="33"/>
    </row>
    <row r="1191" spans="1:12" ht="14.45" customHeight="1" x14ac:dyDescent="0.25">
      <c r="A1191" s="361" t="s">
        <v>2021</v>
      </c>
      <c r="B1191" s="361"/>
      <c r="C1191" s="361"/>
      <c r="D1191" s="108">
        <f t="shared" ref="D1191:I1191" si="270">SUM(D1186:D1190)</f>
        <v>23110.350000000002</v>
      </c>
      <c r="E1191" s="108">
        <f t="shared" si="270"/>
        <v>17242.04</v>
      </c>
      <c r="F1191" s="108">
        <f t="shared" si="270"/>
        <v>19411.71</v>
      </c>
      <c r="G1191" s="108">
        <f t="shared" si="270"/>
        <v>0</v>
      </c>
      <c r="H1191" s="108">
        <f t="shared" si="270"/>
        <v>0</v>
      </c>
      <c r="I1191" s="108">
        <f t="shared" si="270"/>
        <v>0</v>
      </c>
      <c r="J1191" s="102">
        <f t="shared" ref="J1191:K1191" si="271">SUM(J1186:J1190)</f>
        <v>0</v>
      </c>
      <c r="K1191" s="102">
        <f t="shared" si="271"/>
        <v>0</v>
      </c>
      <c r="L1191" s="33"/>
    </row>
    <row r="1192" spans="1:12" ht="14.45" customHeight="1" x14ac:dyDescent="0.25">
      <c r="A1192" s="360" t="s">
        <v>2022</v>
      </c>
      <c r="B1192" s="360"/>
      <c r="C1192" s="360"/>
      <c r="J1192" s="248"/>
      <c r="K1192" s="249"/>
      <c r="L1192" s="33"/>
    </row>
    <row r="1193" spans="1:12" ht="14.45" customHeight="1" x14ac:dyDescent="0.25">
      <c r="B1193" s="25" t="s">
        <v>1073</v>
      </c>
      <c r="C1193" s="25" t="s">
        <v>266</v>
      </c>
      <c r="D1193" s="107">
        <v>3492</v>
      </c>
      <c r="E1193" s="107">
        <v>3850</v>
      </c>
      <c r="F1193" s="107">
        <v>10178</v>
      </c>
      <c r="G1193" s="107">
        <v>0</v>
      </c>
      <c r="H1193" s="107">
        <v>0</v>
      </c>
      <c r="I1193" s="107">
        <v>0</v>
      </c>
      <c r="J1193" s="248"/>
      <c r="K1193" s="249"/>
    </row>
    <row r="1194" spans="1:12" ht="14.45" customHeight="1" x14ac:dyDescent="0.25">
      <c r="B1194" s="25" t="s">
        <v>1074</v>
      </c>
      <c r="C1194" s="25" t="s">
        <v>268</v>
      </c>
      <c r="D1194" s="107">
        <v>2591.81</v>
      </c>
      <c r="E1194" s="107">
        <v>2801.87</v>
      </c>
      <c r="F1194" s="107">
        <v>0</v>
      </c>
      <c r="G1194" s="107">
        <v>0</v>
      </c>
      <c r="H1194" s="107">
        <v>0</v>
      </c>
      <c r="I1194" s="107">
        <v>0</v>
      </c>
      <c r="J1194" s="248"/>
      <c r="K1194" s="249"/>
      <c r="L1194" s="33"/>
    </row>
    <row r="1195" spans="1:12" ht="14.45" customHeight="1" x14ac:dyDescent="0.25">
      <c r="B1195" s="25" t="s">
        <v>2051</v>
      </c>
      <c r="C1195" s="25" t="s">
        <v>596</v>
      </c>
      <c r="D1195" s="107">
        <v>0</v>
      </c>
      <c r="E1195" s="107">
        <v>207</v>
      </c>
      <c r="F1195" s="107">
        <v>4436.84</v>
      </c>
      <c r="G1195" s="107">
        <v>0</v>
      </c>
      <c r="H1195" s="107">
        <v>0</v>
      </c>
      <c r="I1195" s="107">
        <v>0</v>
      </c>
      <c r="J1195" s="248"/>
      <c r="K1195" s="249"/>
      <c r="L1195" s="33"/>
    </row>
    <row r="1196" spans="1:12" ht="14.45" customHeight="1" x14ac:dyDescent="0.25">
      <c r="B1196" s="25" t="s">
        <v>1075</v>
      </c>
      <c r="C1196" s="25" t="s">
        <v>272</v>
      </c>
      <c r="D1196" s="107">
        <v>4197.68</v>
      </c>
      <c r="E1196" s="107">
        <v>989.91</v>
      </c>
      <c r="F1196" s="107">
        <v>1294.24</v>
      </c>
      <c r="G1196" s="107">
        <v>0</v>
      </c>
      <c r="H1196" s="107">
        <v>0</v>
      </c>
      <c r="I1196" s="107">
        <v>0</v>
      </c>
      <c r="J1196" s="248"/>
      <c r="K1196" s="249"/>
      <c r="L1196" s="33"/>
    </row>
    <row r="1197" spans="1:12" ht="14.45" customHeight="1" x14ac:dyDescent="0.25">
      <c r="B1197" s="25" t="s">
        <v>1076</v>
      </c>
      <c r="C1197" s="25" t="s">
        <v>274</v>
      </c>
      <c r="D1197" s="107">
        <v>217</v>
      </c>
      <c r="E1197" s="107">
        <v>192</v>
      </c>
      <c r="F1197" s="107">
        <v>25</v>
      </c>
      <c r="G1197" s="107">
        <v>0</v>
      </c>
      <c r="H1197" s="107">
        <v>0</v>
      </c>
      <c r="I1197" s="107">
        <v>0</v>
      </c>
      <c r="J1197" s="248"/>
      <c r="K1197" s="249"/>
      <c r="L1197" s="33"/>
    </row>
    <row r="1198" spans="1:12" ht="14.45" customHeight="1" x14ac:dyDescent="0.25">
      <c r="B1198" s="25" t="s">
        <v>1077</v>
      </c>
      <c r="C1198" s="25" t="s">
        <v>276</v>
      </c>
      <c r="D1198" s="107">
        <v>4613</v>
      </c>
      <c r="E1198" s="107">
        <v>871</v>
      </c>
      <c r="F1198" s="107">
        <v>2212</v>
      </c>
      <c r="G1198" s="107">
        <v>0</v>
      </c>
      <c r="H1198" s="107">
        <v>0</v>
      </c>
      <c r="I1198" s="107">
        <v>0</v>
      </c>
      <c r="J1198" s="248"/>
      <c r="K1198" s="249"/>
      <c r="L1198" s="33"/>
    </row>
    <row r="1199" spans="1:12" ht="14.45" customHeight="1" x14ac:dyDescent="0.25">
      <c r="B1199" s="25" t="s">
        <v>1078</v>
      </c>
      <c r="C1199" s="25" t="s">
        <v>1079</v>
      </c>
      <c r="D1199" s="107">
        <v>858.45</v>
      </c>
      <c r="E1199" s="107">
        <v>-147.47999999999999</v>
      </c>
      <c r="F1199" s="107">
        <v>0</v>
      </c>
      <c r="G1199" s="107">
        <v>0</v>
      </c>
      <c r="H1199" s="107">
        <v>0</v>
      </c>
      <c r="I1199" s="107">
        <v>0</v>
      </c>
      <c r="J1199" s="248"/>
      <c r="K1199" s="249"/>
      <c r="L1199" s="33"/>
    </row>
    <row r="1200" spans="1:12" ht="14.45" customHeight="1" x14ac:dyDescent="0.25">
      <c r="B1200" s="25" t="s">
        <v>1080</v>
      </c>
      <c r="C1200" s="25" t="s">
        <v>282</v>
      </c>
      <c r="D1200" s="107">
        <v>101.98</v>
      </c>
      <c r="E1200" s="107">
        <v>0</v>
      </c>
      <c r="F1200" s="107">
        <v>0</v>
      </c>
      <c r="G1200" s="107">
        <v>0</v>
      </c>
      <c r="H1200" s="107">
        <v>0</v>
      </c>
      <c r="I1200" s="107">
        <v>0</v>
      </c>
      <c r="J1200" s="248"/>
      <c r="K1200" s="249"/>
      <c r="L1200" s="33"/>
    </row>
    <row r="1201" spans="1:12" ht="14.45" customHeight="1" x14ac:dyDescent="0.25">
      <c r="A1201" s="361" t="s">
        <v>2023</v>
      </c>
      <c r="B1201" s="361"/>
      <c r="C1201" s="361"/>
      <c r="D1201" s="108">
        <f t="shared" ref="D1201:I1201" si="272">SUM(D1193:D1200)</f>
        <v>16071.92</v>
      </c>
      <c r="E1201" s="108">
        <f t="shared" si="272"/>
        <v>8764.2999999999993</v>
      </c>
      <c r="F1201" s="108">
        <f t="shared" si="272"/>
        <v>18146.080000000002</v>
      </c>
      <c r="G1201" s="108">
        <f t="shared" si="272"/>
        <v>0</v>
      </c>
      <c r="H1201" s="108">
        <f t="shared" si="272"/>
        <v>0</v>
      </c>
      <c r="I1201" s="108">
        <f t="shared" si="272"/>
        <v>0</v>
      </c>
      <c r="J1201" s="102">
        <f t="shared" ref="J1201:K1201" si="273">SUM(J1193:J1200)</f>
        <v>0</v>
      </c>
      <c r="K1201" s="102">
        <f t="shared" si="273"/>
        <v>0</v>
      </c>
      <c r="L1201" s="33"/>
    </row>
    <row r="1202" spans="1:12" ht="14.45" customHeight="1" x14ac:dyDescent="0.25">
      <c r="A1202" s="362" t="s">
        <v>1081</v>
      </c>
      <c r="B1202" s="362"/>
      <c r="C1202" s="362"/>
      <c r="D1202" s="109">
        <f t="shared" ref="D1202:I1202" si="274">D1184+D1191+D1201</f>
        <v>1839083.2899999998</v>
      </c>
      <c r="E1202" s="109">
        <f t="shared" si="274"/>
        <v>1694974.7000000004</v>
      </c>
      <c r="F1202" s="109">
        <f t="shared" si="274"/>
        <v>1755585.75</v>
      </c>
      <c r="G1202" s="109">
        <f t="shared" si="274"/>
        <v>0</v>
      </c>
      <c r="H1202" s="109">
        <f t="shared" si="274"/>
        <v>0</v>
      </c>
      <c r="I1202" s="109">
        <f t="shared" si="274"/>
        <v>0</v>
      </c>
      <c r="J1202" s="103">
        <f t="shared" ref="J1202:K1202" si="275">J1184+J1191+J1201</f>
        <v>0</v>
      </c>
      <c r="K1202" s="103">
        <f t="shared" si="275"/>
        <v>0</v>
      </c>
      <c r="L1202" s="33"/>
    </row>
    <row r="1203" spans="1:12" ht="14.45" customHeight="1" x14ac:dyDescent="0.25">
      <c r="A1203" s="363" t="s">
        <v>2042</v>
      </c>
      <c r="B1203" s="363"/>
      <c r="C1203" s="363"/>
      <c r="J1203" s="248"/>
      <c r="K1203" s="249"/>
      <c r="L1203" s="33"/>
    </row>
    <row r="1204" spans="1:12" ht="14.45" customHeight="1" x14ac:dyDescent="0.25">
      <c r="A1204" s="360" t="s">
        <v>2024</v>
      </c>
      <c r="B1204" s="360"/>
      <c r="C1204" s="360"/>
      <c r="J1204" s="248"/>
      <c r="K1204" s="249"/>
    </row>
    <row r="1205" spans="1:12" ht="14.45" customHeight="1" x14ac:dyDescent="0.25">
      <c r="B1205" s="25" t="s">
        <v>1092</v>
      </c>
      <c r="C1205" s="25" t="s">
        <v>286</v>
      </c>
      <c r="D1205" s="107">
        <v>224693.6</v>
      </c>
      <c r="E1205" s="107">
        <v>0</v>
      </c>
      <c r="F1205" s="107">
        <v>0</v>
      </c>
      <c r="G1205" s="107">
        <v>0</v>
      </c>
      <c r="H1205" s="107">
        <v>0</v>
      </c>
      <c r="I1205" s="107">
        <v>0</v>
      </c>
      <c r="J1205" s="248"/>
      <c r="K1205" s="249"/>
    </row>
    <row r="1206" spans="1:12" ht="14.45" customHeight="1" x14ac:dyDescent="0.25">
      <c r="B1206" s="25" t="s">
        <v>1093</v>
      </c>
      <c r="C1206" s="25" t="s">
        <v>292</v>
      </c>
      <c r="D1206" s="107">
        <v>1905.37</v>
      </c>
      <c r="E1206" s="107">
        <v>0</v>
      </c>
      <c r="F1206" s="107">
        <v>0</v>
      </c>
      <c r="G1206" s="107">
        <v>0</v>
      </c>
      <c r="H1206" s="107">
        <v>0</v>
      </c>
      <c r="I1206" s="107">
        <v>0</v>
      </c>
      <c r="J1206" s="248"/>
      <c r="K1206" s="249"/>
      <c r="L1206" s="33"/>
    </row>
    <row r="1207" spans="1:12" ht="14.45" customHeight="1" x14ac:dyDescent="0.25">
      <c r="B1207" s="25" t="s">
        <v>1095</v>
      </c>
      <c r="C1207" s="25" t="s">
        <v>298</v>
      </c>
      <c r="D1207" s="107">
        <v>822.5</v>
      </c>
      <c r="E1207" s="107">
        <v>0</v>
      </c>
      <c r="F1207" s="107">
        <v>0</v>
      </c>
      <c r="G1207" s="107">
        <v>0</v>
      </c>
      <c r="H1207" s="107">
        <v>0</v>
      </c>
      <c r="I1207" s="107">
        <v>0</v>
      </c>
      <c r="J1207" s="248"/>
      <c r="K1207" s="249"/>
      <c r="L1207" s="33"/>
    </row>
    <row r="1208" spans="1:12" ht="14.45" customHeight="1" x14ac:dyDescent="0.25">
      <c r="B1208" s="25" t="s">
        <v>1096</v>
      </c>
      <c r="C1208" s="25" t="s">
        <v>300</v>
      </c>
      <c r="D1208" s="107">
        <v>49.93</v>
      </c>
      <c r="E1208" s="107">
        <v>0</v>
      </c>
      <c r="F1208" s="107">
        <v>0</v>
      </c>
      <c r="G1208" s="107">
        <v>0</v>
      </c>
      <c r="H1208" s="107">
        <v>0</v>
      </c>
      <c r="I1208" s="107">
        <v>0</v>
      </c>
      <c r="J1208" s="248"/>
      <c r="K1208" s="249"/>
      <c r="L1208" s="33"/>
    </row>
    <row r="1209" spans="1:12" ht="14.45" customHeight="1" x14ac:dyDescent="0.25">
      <c r="B1209" s="25" t="s">
        <v>1098</v>
      </c>
      <c r="C1209" s="25" t="s">
        <v>302</v>
      </c>
      <c r="D1209" s="107">
        <v>433.53</v>
      </c>
      <c r="E1209" s="107">
        <v>0</v>
      </c>
      <c r="F1209" s="107">
        <v>0</v>
      </c>
      <c r="G1209" s="107">
        <v>0</v>
      </c>
      <c r="H1209" s="107">
        <v>0</v>
      </c>
      <c r="I1209" s="107">
        <v>0</v>
      </c>
      <c r="J1209" s="248"/>
      <c r="K1209" s="249"/>
    </row>
    <row r="1210" spans="1:12" ht="14.45" customHeight="1" x14ac:dyDescent="0.25">
      <c r="B1210" s="25" t="s">
        <v>1099</v>
      </c>
      <c r="C1210" s="25" t="s">
        <v>304</v>
      </c>
      <c r="D1210" s="107">
        <v>927.56</v>
      </c>
      <c r="E1210" s="107">
        <v>0</v>
      </c>
      <c r="F1210" s="107">
        <v>0</v>
      </c>
      <c r="G1210" s="107">
        <v>0</v>
      </c>
      <c r="H1210" s="107">
        <v>0</v>
      </c>
      <c r="I1210" s="107">
        <v>0</v>
      </c>
      <c r="J1210" s="248"/>
      <c r="K1210" s="249"/>
    </row>
    <row r="1211" spans="1:12" ht="14.45" customHeight="1" x14ac:dyDescent="0.25">
      <c r="B1211" s="25" t="s">
        <v>1100</v>
      </c>
      <c r="C1211" s="25" t="s">
        <v>306</v>
      </c>
      <c r="D1211" s="107">
        <v>27047.69</v>
      </c>
      <c r="E1211" s="107">
        <v>0</v>
      </c>
      <c r="F1211" s="107">
        <v>0</v>
      </c>
      <c r="G1211" s="107">
        <v>0</v>
      </c>
      <c r="H1211" s="107">
        <v>0</v>
      </c>
      <c r="I1211" s="107">
        <v>0</v>
      </c>
      <c r="J1211" s="248"/>
      <c r="K1211" s="249"/>
      <c r="L1211" s="33"/>
    </row>
    <row r="1212" spans="1:12" ht="14.45" customHeight="1" x14ac:dyDescent="0.25">
      <c r="B1212" s="25" t="s">
        <v>1983</v>
      </c>
      <c r="C1212" s="25" t="s">
        <v>1865</v>
      </c>
      <c r="D1212" s="107">
        <v>1625.03</v>
      </c>
      <c r="E1212" s="107">
        <v>0</v>
      </c>
      <c r="F1212" s="107">
        <v>0</v>
      </c>
      <c r="G1212" s="107">
        <v>0</v>
      </c>
      <c r="H1212" s="107">
        <v>0</v>
      </c>
      <c r="I1212" s="107">
        <v>0</v>
      </c>
      <c r="J1212" s="248"/>
      <c r="K1212" s="249"/>
      <c r="L1212" s="33"/>
    </row>
    <row r="1213" spans="1:12" ht="14.45" customHeight="1" x14ac:dyDescent="0.25">
      <c r="B1213" s="25" t="s">
        <v>1101</v>
      </c>
      <c r="C1213" s="25" t="s">
        <v>308</v>
      </c>
      <c r="D1213" s="107">
        <v>857.93</v>
      </c>
      <c r="E1213" s="107">
        <v>0</v>
      </c>
      <c r="F1213" s="107">
        <v>0</v>
      </c>
      <c r="G1213" s="107">
        <v>0</v>
      </c>
      <c r="H1213" s="107">
        <v>0</v>
      </c>
      <c r="I1213" s="107">
        <v>0</v>
      </c>
      <c r="J1213" s="248"/>
      <c r="K1213" s="249"/>
      <c r="L1213" s="33"/>
    </row>
    <row r="1214" spans="1:12" ht="14.45" customHeight="1" x14ac:dyDescent="0.25">
      <c r="B1214" s="25" t="s">
        <v>1103</v>
      </c>
      <c r="C1214" s="25" t="s">
        <v>1899</v>
      </c>
      <c r="D1214" s="107">
        <v>20540.5</v>
      </c>
      <c r="E1214" s="107">
        <v>0</v>
      </c>
      <c r="F1214" s="107">
        <v>0</v>
      </c>
      <c r="G1214" s="107">
        <v>0</v>
      </c>
      <c r="H1214" s="107">
        <v>0</v>
      </c>
      <c r="I1214" s="107">
        <v>0</v>
      </c>
      <c r="J1214" s="248"/>
      <c r="K1214" s="249"/>
      <c r="L1214" s="33"/>
    </row>
    <row r="1215" spans="1:12" ht="20.100000000000001" customHeight="1" x14ac:dyDescent="0.25">
      <c r="B1215" s="25" t="s">
        <v>1104</v>
      </c>
      <c r="C1215" s="25" t="s">
        <v>312</v>
      </c>
      <c r="D1215" s="107">
        <v>203</v>
      </c>
      <c r="E1215" s="107">
        <v>0</v>
      </c>
      <c r="F1215" s="107">
        <v>0</v>
      </c>
      <c r="G1215" s="107">
        <v>0</v>
      </c>
      <c r="H1215" s="107">
        <v>0</v>
      </c>
      <c r="I1215" s="107">
        <v>0</v>
      </c>
      <c r="J1215" s="248"/>
      <c r="K1215" s="249"/>
      <c r="L1215" s="33"/>
    </row>
    <row r="1216" spans="1:12" ht="20.100000000000001" customHeight="1" x14ac:dyDescent="0.25">
      <c r="B1216" s="25" t="s">
        <v>1105</v>
      </c>
      <c r="C1216" s="25" t="s">
        <v>314</v>
      </c>
      <c r="D1216" s="107">
        <v>848.09</v>
      </c>
      <c r="E1216" s="107">
        <v>0</v>
      </c>
      <c r="F1216" s="107">
        <v>0</v>
      </c>
      <c r="G1216" s="107">
        <v>0</v>
      </c>
      <c r="H1216" s="107">
        <v>0</v>
      </c>
      <c r="I1216" s="107">
        <v>0</v>
      </c>
      <c r="J1216" s="248"/>
      <c r="K1216" s="249"/>
      <c r="L1216" s="33"/>
    </row>
    <row r="1217" spans="1:12" ht="20.100000000000001" customHeight="1" x14ac:dyDescent="0.25">
      <c r="B1217" s="25" t="s">
        <v>1106</v>
      </c>
      <c r="C1217" s="25" t="s">
        <v>316</v>
      </c>
      <c r="D1217" s="107">
        <v>63</v>
      </c>
      <c r="E1217" s="107">
        <v>0</v>
      </c>
      <c r="F1217" s="107">
        <v>0</v>
      </c>
      <c r="G1217" s="107">
        <v>0</v>
      </c>
      <c r="H1217" s="107">
        <v>0</v>
      </c>
      <c r="I1217" s="107">
        <v>0</v>
      </c>
      <c r="J1217" s="248"/>
      <c r="K1217" s="249"/>
      <c r="L1217" s="33"/>
    </row>
    <row r="1218" spans="1:12" ht="20.100000000000001" customHeight="1" x14ac:dyDescent="0.25">
      <c r="B1218" s="25" t="s">
        <v>1107</v>
      </c>
      <c r="C1218" s="25" t="s">
        <v>2026</v>
      </c>
      <c r="D1218" s="107">
        <v>3134.59</v>
      </c>
      <c r="E1218" s="107">
        <v>0</v>
      </c>
      <c r="F1218" s="107">
        <v>0</v>
      </c>
      <c r="G1218" s="107">
        <v>0</v>
      </c>
      <c r="H1218" s="107">
        <v>0</v>
      </c>
      <c r="I1218" s="107">
        <v>0</v>
      </c>
      <c r="J1218" s="248"/>
      <c r="K1218" s="249"/>
      <c r="L1218" s="33"/>
    </row>
    <row r="1219" spans="1:12" ht="20.100000000000001" customHeight="1" x14ac:dyDescent="0.25">
      <c r="B1219" s="25" t="s">
        <v>1108</v>
      </c>
      <c r="C1219" s="25" t="s">
        <v>321</v>
      </c>
      <c r="D1219" s="107">
        <v>464.99</v>
      </c>
      <c r="E1219" s="107">
        <v>0</v>
      </c>
      <c r="F1219" s="107">
        <v>0</v>
      </c>
      <c r="G1219" s="107">
        <v>0</v>
      </c>
      <c r="H1219" s="107">
        <v>0</v>
      </c>
      <c r="I1219" s="107">
        <v>0</v>
      </c>
      <c r="J1219" s="248"/>
      <c r="K1219" s="249"/>
      <c r="L1219" s="33"/>
    </row>
    <row r="1220" spans="1:12" ht="14.45" customHeight="1" x14ac:dyDescent="0.25">
      <c r="A1220" s="361" t="s">
        <v>2027</v>
      </c>
      <c r="B1220" s="361"/>
      <c r="C1220" s="361"/>
      <c r="D1220" s="108">
        <f t="shared" ref="D1220:I1220" si="276">SUM(D1205:D1219)</f>
        <v>283617.31000000006</v>
      </c>
      <c r="E1220" s="108">
        <f t="shared" si="276"/>
        <v>0</v>
      </c>
      <c r="F1220" s="108">
        <f t="shared" si="276"/>
        <v>0</v>
      </c>
      <c r="G1220" s="108">
        <f t="shared" si="276"/>
        <v>0</v>
      </c>
      <c r="H1220" s="108">
        <f t="shared" si="276"/>
        <v>0</v>
      </c>
      <c r="I1220" s="108">
        <f t="shared" si="276"/>
        <v>0</v>
      </c>
      <c r="J1220" s="102">
        <f t="shared" ref="J1220:K1220" si="277">SUM(J1205:J1219)</f>
        <v>0</v>
      </c>
      <c r="K1220" s="102">
        <f t="shared" si="277"/>
        <v>0</v>
      </c>
      <c r="L1220" s="33"/>
    </row>
    <row r="1221" spans="1:12" ht="14.45" customHeight="1" x14ac:dyDescent="0.25">
      <c r="A1221" s="360" t="s">
        <v>2020</v>
      </c>
      <c r="B1221" s="360"/>
      <c r="C1221" s="360"/>
      <c r="J1221" s="248"/>
      <c r="K1221" s="249"/>
      <c r="L1221" s="33"/>
    </row>
    <row r="1222" spans="1:12" ht="14.45" customHeight="1" x14ac:dyDescent="0.25">
      <c r="B1222" s="25" t="s">
        <v>1111</v>
      </c>
      <c r="C1222" s="25" t="s">
        <v>262</v>
      </c>
      <c r="D1222" s="107">
        <v>1037.75</v>
      </c>
      <c r="E1222" s="107">
        <v>0</v>
      </c>
      <c r="F1222" s="107">
        <v>0</v>
      </c>
      <c r="G1222" s="107">
        <v>0</v>
      </c>
      <c r="H1222" s="107">
        <v>0</v>
      </c>
      <c r="I1222" s="107">
        <v>0</v>
      </c>
      <c r="J1222" s="248"/>
      <c r="K1222" s="249"/>
      <c r="L1222" s="33"/>
    </row>
    <row r="1223" spans="1:12" ht="14.45" customHeight="1" x14ac:dyDescent="0.25">
      <c r="B1223" s="25" t="s">
        <v>1112</v>
      </c>
      <c r="C1223" s="25" t="s">
        <v>420</v>
      </c>
      <c r="D1223" s="107">
        <v>583.87</v>
      </c>
      <c r="E1223" s="107">
        <v>0</v>
      </c>
      <c r="F1223" s="107">
        <v>0</v>
      </c>
      <c r="G1223" s="107">
        <v>0</v>
      </c>
      <c r="H1223" s="107">
        <v>0</v>
      </c>
      <c r="I1223" s="107">
        <v>0</v>
      </c>
      <c r="J1223" s="248"/>
      <c r="K1223" s="249"/>
      <c r="L1223" s="33"/>
    </row>
    <row r="1224" spans="1:12" ht="14.45" customHeight="1" x14ac:dyDescent="0.25">
      <c r="B1224" s="25" t="s">
        <v>1113</v>
      </c>
      <c r="C1224" s="25" t="s">
        <v>422</v>
      </c>
      <c r="D1224" s="107">
        <v>4476.72</v>
      </c>
      <c r="E1224" s="107">
        <v>0</v>
      </c>
      <c r="F1224" s="107">
        <v>0</v>
      </c>
      <c r="G1224" s="107">
        <v>0</v>
      </c>
      <c r="H1224" s="107">
        <v>0</v>
      </c>
      <c r="I1224" s="107">
        <v>0</v>
      </c>
      <c r="J1224" s="248"/>
      <c r="K1224" s="249"/>
      <c r="L1224" s="33"/>
    </row>
    <row r="1225" spans="1:12" ht="14.45" customHeight="1" x14ac:dyDescent="0.25">
      <c r="B1225" s="25" t="s">
        <v>1114</v>
      </c>
      <c r="C1225" s="25" t="s">
        <v>330</v>
      </c>
      <c r="D1225" s="107">
        <v>1236.06</v>
      </c>
      <c r="E1225" s="107">
        <v>0</v>
      </c>
      <c r="F1225" s="107">
        <v>0</v>
      </c>
      <c r="G1225" s="107">
        <v>0</v>
      </c>
      <c r="H1225" s="107">
        <v>0</v>
      </c>
      <c r="I1225" s="107">
        <v>0</v>
      </c>
      <c r="J1225" s="248"/>
      <c r="K1225" s="249"/>
      <c r="L1225" s="33"/>
    </row>
    <row r="1226" spans="1:12" ht="14.45" customHeight="1" x14ac:dyDescent="0.25">
      <c r="B1226" s="25" t="s">
        <v>1115</v>
      </c>
      <c r="C1226" s="25" t="s">
        <v>425</v>
      </c>
      <c r="D1226" s="107">
        <v>132.75</v>
      </c>
      <c r="E1226" s="107">
        <v>0</v>
      </c>
      <c r="F1226" s="107">
        <v>0</v>
      </c>
      <c r="G1226" s="107">
        <v>0</v>
      </c>
      <c r="H1226" s="107">
        <v>0</v>
      </c>
      <c r="I1226" s="107">
        <v>0</v>
      </c>
      <c r="J1226" s="248"/>
      <c r="K1226" s="249"/>
      <c r="L1226" s="33"/>
    </row>
    <row r="1227" spans="1:12" ht="14.45" customHeight="1" x14ac:dyDescent="0.25">
      <c r="A1227" s="361" t="s">
        <v>2021</v>
      </c>
      <c r="B1227" s="361"/>
      <c r="C1227" s="361"/>
      <c r="D1227" s="108">
        <f t="shared" ref="D1227:I1227" si="278">SUM(D1222:D1226)</f>
        <v>7467.15</v>
      </c>
      <c r="E1227" s="108">
        <f t="shared" si="278"/>
        <v>0</v>
      </c>
      <c r="F1227" s="108">
        <f t="shared" si="278"/>
        <v>0</v>
      </c>
      <c r="G1227" s="108">
        <f t="shared" si="278"/>
        <v>0</v>
      </c>
      <c r="H1227" s="108">
        <f t="shared" si="278"/>
        <v>0</v>
      </c>
      <c r="I1227" s="108">
        <f t="shared" si="278"/>
        <v>0</v>
      </c>
      <c r="J1227" s="102">
        <f t="shared" ref="J1227:K1227" si="279">SUM(J1222:J1226)</f>
        <v>0</v>
      </c>
      <c r="K1227" s="102">
        <f t="shared" si="279"/>
        <v>0</v>
      </c>
      <c r="L1227" s="33"/>
    </row>
    <row r="1228" spans="1:12" ht="14.45" customHeight="1" x14ac:dyDescent="0.25">
      <c r="A1228" s="360" t="s">
        <v>2022</v>
      </c>
      <c r="B1228" s="360"/>
      <c r="C1228" s="360"/>
      <c r="J1228" s="248"/>
      <c r="K1228" s="249"/>
    </row>
    <row r="1229" spans="1:12" ht="14.45" customHeight="1" x14ac:dyDescent="0.25">
      <c r="B1229" s="25" t="s">
        <v>1118</v>
      </c>
      <c r="C1229" s="25" t="s">
        <v>268</v>
      </c>
      <c r="D1229" s="107">
        <v>992.62</v>
      </c>
      <c r="E1229" s="107">
        <v>0</v>
      </c>
      <c r="F1229" s="107">
        <v>0</v>
      </c>
      <c r="G1229" s="107">
        <v>0</v>
      </c>
      <c r="H1229" s="107">
        <v>0</v>
      </c>
      <c r="I1229" s="107">
        <v>0</v>
      </c>
      <c r="J1229" s="248"/>
      <c r="K1229" s="249"/>
      <c r="L1229" s="33"/>
    </row>
    <row r="1230" spans="1:12" ht="14.45" customHeight="1" x14ac:dyDescent="0.25">
      <c r="B1230" s="25" t="s">
        <v>1119</v>
      </c>
      <c r="C1230" s="25" t="s">
        <v>270</v>
      </c>
      <c r="D1230" s="107">
        <v>52569.99</v>
      </c>
      <c r="E1230" s="107">
        <v>0</v>
      </c>
      <c r="F1230" s="107">
        <v>0</v>
      </c>
      <c r="G1230" s="107">
        <v>0</v>
      </c>
      <c r="H1230" s="107">
        <v>0</v>
      </c>
      <c r="I1230" s="107">
        <v>0</v>
      </c>
      <c r="J1230" s="248"/>
      <c r="K1230" s="249"/>
      <c r="L1230" s="33"/>
    </row>
    <row r="1231" spans="1:12" ht="14.45" customHeight="1" x14ac:dyDescent="0.25">
      <c r="B1231" s="25" t="s">
        <v>1120</v>
      </c>
      <c r="C1231" s="25" t="s">
        <v>272</v>
      </c>
      <c r="D1231" s="107">
        <v>20.92</v>
      </c>
      <c r="E1231" s="107">
        <v>0</v>
      </c>
      <c r="F1231" s="107">
        <v>0</v>
      </c>
      <c r="G1231" s="107">
        <v>0</v>
      </c>
      <c r="H1231" s="107">
        <v>0</v>
      </c>
      <c r="I1231" s="107">
        <v>0</v>
      </c>
      <c r="J1231" s="248"/>
      <c r="K1231" s="249"/>
      <c r="L1231" s="33"/>
    </row>
    <row r="1232" spans="1:12" ht="14.45" customHeight="1" x14ac:dyDescent="0.25">
      <c r="B1232" s="25" t="s">
        <v>1121</v>
      </c>
      <c r="C1232" s="25" t="s">
        <v>274</v>
      </c>
      <c r="D1232" s="107">
        <v>315</v>
      </c>
      <c r="E1232" s="107">
        <v>0</v>
      </c>
      <c r="F1232" s="107">
        <v>0</v>
      </c>
      <c r="G1232" s="107">
        <v>0</v>
      </c>
      <c r="H1232" s="107">
        <v>0</v>
      </c>
      <c r="I1232" s="107">
        <v>0</v>
      </c>
      <c r="J1232" s="248"/>
      <c r="K1232" s="249"/>
      <c r="L1232" s="33"/>
    </row>
    <row r="1233" spans="1:12" ht="14.45" customHeight="1" x14ac:dyDescent="0.25">
      <c r="B1233" s="25" t="s">
        <v>1122</v>
      </c>
      <c r="C1233" s="25" t="s">
        <v>276</v>
      </c>
      <c r="D1233" s="107">
        <v>1321.93</v>
      </c>
      <c r="E1233" s="107">
        <v>0</v>
      </c>
      <c r="F1233" s="107">
        <v>0</v>
      </c>
      <c r="G1233" s="107">
        <v>0</v>
      </c>
      <c r="H1233" s="107">
        <v>0</v>
      </c>
      <c r="I1233" s="107">
        <v>0</v>
      </c>
      <c r="J1233" s="248"/>
      <c r="K1233" s="249"/>
      <c r="L1233" s="33"/>
    </row>
    <row r="1234" spans="1:12" ht="14.45" customHeight="1" x14ac:dyDescent="0.25">
      <c r="B1234" s="25" t="s">
        <v>1124</v>
      </c>
      <c r="C1234" s="25" t="s">
        <v>282</v>
      </c>
      <c r="D1234" s="107">
        <v>50</v>
      </c>
      <c r="E1234" s="107">
        <v>0</v>
      </c>
      <c r="F1234" s="107">
        <v>0</v>
      </c>
      <c r="G1234" s="107">
        <v>0</v>
      </c>
      <c r="H1234" s="107">
        <v>0</v>
      </c>
      <c r="I1234" s="107">
        <v>0</v>
      </c>
      <c r="J1234" s="248"/>
      <c r="K1234" s="249"/>
      <c r="L1234" s="33"/>
    </row>
    <row r="1235" spans="1:12" ht="14.45" customHeight="1" x14ac:dyDescent="0.25">
      <c r="A1235" s="361" t="s">
        <v>2023</v>
      </c>
      <c r="B1235" s="361"/>
      <c r="C1235" s="361"/>
      <c r="D1235" s="108">
        <f t="shared" ref="D1235:I1235" si="280">SUM(D1229:D1234)</f>
        <v>55270.46</v>
      </c>
      <c r="E1235" s="108">
        <f t="shared" si="280"/>
        <v>0</v>
      </c>
      <c r="F1235" s="108">
        <f t="shared" si="280"/>
        <v>0</v>
      </c>
      <c r="G1235" s="108">
        <f t="shared" si="280"/>
        <v>0</v>
      </c>
      <c r="H1235" s="108">
        <f t="shared" si="280"/>
        <v>0</v>
      </c>
      <c r="I1235" s="108">
        <f t="shared" si="280"/>
        <v>0</v>
      </c>
      <c r="J1235" s="102">
        <f t="shared" ref="J1235:K1235" si="281">SUM(J1229:J1234)</f>
        <v>0</v>
      </c>
      <c r="K1235" s="102">
        <f t="shared" si="281"/>
        <v>0</v>
      </c>
    </row>
    <row r="1236" spans="1:12" ht="14.45" customHeight="1" x14ac:dyDescent="0.25">
      <c r="A1236" s="362" t="s">
        <v>2043</v>
      </c>
      <c r="B1236" s="362"/>
      <c r="C1236" s="362"/>
      <c r="D1236" s="109">
        <f t="shared" ref="D1236:I1236" si="282">D1220+D1227+D1235</f>
        <v>346354.9200000001</v>
      </c>
      <c r="E1236" s="109">
        <f t="shared" si="282"/>
        <v>0</v>
      </c>
      <c r="F1236" s="109">
        <f t="shared" si="282"/>
        <v>0</v>
      </c>
      <c r="G1236" s="109">
        <f t="shared" si="282"/>
        <v>0</v>
      </c>
      <c r="H1236" s="109">
        <f t="shared" si="282"/>
        <v>0</v>
      </c>
      <c r="I1236" s="109">
        <f t="shared" si="282"/>
        <v>0</v>
      </c>
      <c r="J1236" s="103">
        <f t="shared" ref="J1236:K1236" si="283">J1220+J1227+J1235</f>
        <v>0</v>
      </c>
      <c r="K1236" s="103">
        <f t="shared" si="283"/>
        <v>0</v>
      </c>
      <c r="L1236" s="33"/>
    </row>
    <row r="1237" spans="1:12" ht="14.45" customHeight="1" x14ac:dyDescent="0.25">
      <c r="A1237" s="363" t="s">
        <v>2250</v>
      </c>
      <c r="B1237" s="363"/>
      <c r="C1237" s="363"/>
      <c r="J1237" s="248"/>
      <c r="K1237" s="249"/>
      <c r="L1237" s="33"/>
    </row>
    <row r="1238" spans="1:12" ht="14.45" customHeight="1" x14ac:dyDescent="0.25">
      <c r="A1238" s="360" t="s">
        <v>2024</v>
      </c>
      <c r="B1238" s="360"/>
      <c r="C1238" s="360"/>
      <c r="J1238" s="248"/>
      <c r="K1238" s="249"/>
      <c r="L1238" s="33"/>
    </row>
    <row r="1239" spans="1:12" ht="14.45" customHeight="1" x14ac:dyDescent="0.25">
      <c r="B1239" s="25" t="s">
        <v>2251</v>
      </c>
      <c r="C1239" s="25" t="s">
        <v>1883</v>
      </c>
      <c r="D1239" s="107">
        <v>0</v>
      </c>
      <c r="E1239" s="107">
        <v>0</v>
      </c>
      <c r="F1239" s="107">
        <v>190.46</v>
      </c>
      <c r="G1239" s="107">
        <v>46866.17</v>
      </c>
      <c r="H1239" s="107">
        <v>0</v>
      </c>
      <c r="I1239" s="107">
        <v>14946.51</v>
      </c>
      <c r="J1239" s="248">
        <v>0</v>
      </c>
      <c r="K1239" s="249"/>
      <c r="L1239" s="33"/>
    </row>
    <row r="1240" spans="1:12" ht="14.45" customHeight="1" x14ac:dyDescent="0.25">
      <c r="B1240" s="25" t="s">
        <v>2252</v>
      </c>
      <c r="C1240" s="25" t="s">
        <v>286</v>
      </c>
      <c r="D1240" s="107">
        <v>0</v>
      </c>
      <c r="E1240" s="107">
        <v>0</v>
      </c>
      <c r="F1240" s="107">
        <v>10607.38</v>
      </c>
      <c r="G1240" s="107">
        <v>7020583.3700000001</v>
      </c>
      <c r="H1240" s="107">
        <v>7777520</v>
      </c>
      <c r="I1240" s="107">
        <v>4770727.07</v>
      </c>
      <c r="J1240" s="248">
        <v>7398519</v>
      </c>
      <c r="K1240" s="248">
        <f>8328834+63653</f>
        <v>8392487</v>
      </c>
      <c r="L1240" s="33"/>
    </row>
    <row r="1241" spans="1:12" ht="14.45" customHeight="1" x14ac:dyDescent="0.25">
      <c r="B1241" s="25" t="s">
        <v>2253</v>
      </c>
      <c r="C1241" s="25" t="s">
        <v>292</v>
      </c>
      <c r="D1241" s="107">
        <v>0</v>
      </c>
      <c r="E1241" s="107">
        <v>0</v>
      </c>
      <c r="F1241" s="107">
        <v>0</v>
      </c>
      <c r="G1241" s="107">
        <v>143359.25</v>
      </c>
      <c r="H1241" s="107">
        <v>139850</v>
      </c>
      <c r="I1241" s="107">
        <v>91200</v>
      </c>
      <c r="J1241" s="248">
        <v>129675</v>
      </c>
      <c r="K1241" s="248">
        <v>135900</v>
      </c>
      <c r="L1241" s="33"/>
    </row>
    <row r="1242" spans="1:12" ht="14.45" customHeight="1" x14ac:dyDescent="0.25">
      <c r="B1242" s="25" t="s">
        <v>2254</v>
      </c>
      <c r="C1242" s="25" t="s">
        <v>921</v>
      </c>
      <c r="D1242" s="107">
        <v>0</v>
      </c>
      <c r="E1242" s="107">
        <v>0</v>
      </c>
      <c r="F1242" s="107">
        <v>148.57</v>
      </c>
      <c r="G1242" s="107">
        <v>13680</v>
      </c>
      <c r="H1242" s="107">
        <v>6000</v>
      </c>
      <c r="I1242" s="107">
        <v>0</v>
      </c>
      <c r="J1242" s="248"/>
      <c r="K1242" s="248">
        <v>6000</v>
      </c>
      <c r="L1242" s="33"/>
    </row>
    <row r="1243" spans="1:12" ht="14.45" customHeight="1" x14ac:dyDescent="0.25">
      <c r="B1243" s="25" t="s">
        <v>2255</v>
      </c>
      <c r="C1243" s="25" t="s">
        <v>1048</v>
      </c>
      <c r="D1243" s="107">
        <v>0</v>
      </c>
      <c r="E1243" s="107">
        <v>0</v>
      </c>
      <c r="F1243" s="107">
        <v>0</v>
      </c>
      <c r="G1243" s="107">
        <v>5609.33</v>
      </c>
      <c r="H1243" s="107">
        <v>0</v>
      </c>
      <c r="I1243" s="107">
        <v>0</v>
      </c>
      <c r="J1243" s="248">
        <v>0</v>
      </c>
      <c r="K1243" s="248">
        <v>95320</v>
      </c>
      <c r="L1243" s="33"/>
    </row>
    <row r="1244" spans="1:12" ht="14.45" customHeight="1" x14ac:dyDescent="0.25">
      <c r="B1244" s="25" t="s">
        <v>2256</v>
      </c>
      <c r="C1244" s="25" t="s">
        <v>713</v>
      </c>
      <c r="D1244" s="107">
        <v>0</v>
      </c>
      <c r="E1244" s="107">
        <v>0</v>
      </c>
      <c r="F1244" s="107">
        <v>1216.43</v>
      </c>
      <c r="G1244" s="107">
        <v>101445</v>
      </c>
      <c r="H1244" s="107">
        <v>98800</v>
      </c>
      <c r="I1244" s="107">
        <v>63860</v>
      </c>
      <c r="J1244" s="248">
        <v>93146</v>
      </c>
      <c r="K1244" s="248">
        <v>52260</v>
      </c>
    </row>
    <row r="1245" spans="1:12" ht="14.45" customHeight="1" x14ac:dyDescent="0.25">
      <c r="B1245" s="25" t="s">
        <v>2257</v>
      </c>
      <c r="C1245" s="25" t="s">
        <v>968</v>
      </c>
      <c r="D1245" s="107">
        <v>0</v>
      </c>
      <c r="E1245" s="107">
        <v>0</v>
      </c>
      <c r="F1245" s="107">
        <v>0</v>
      </c>
      <c r="G1245" s="107">
        <v>13823.78</v>
      </c>
      <c r="H1245" s="107">
        <v>9610</v>
      </c>
      <c r="I1245" s="107">
        <v>7600</v>
      </c>
      <c r="J1245" s="248">
        <v>6425</v>
      </c>
      <c r="K1245" s="248">
        <v>10800</v>
      </c>
    </row>
    <row r="1246" spans="1:12" ht="14.45" customHeight="1" x14ac:dyDescent="0.25">
      <c r="B1246" s="25" t="s">
        <v>2258</v>
      </c>
      <c r="C1246" s="25" t="s">
        <v>298</v>
      </c>
      <c r="D1246" s="107">
        <v>0</v>
      </c>
      <c r="E1246" s="107">
        <v>0</v>
      </c>
      <c r="F1246" s="107">
        <v>12730</v>
      </c>
      <c r="G1246" s="107">
        <v>57231.39</v>
      </c>
      <c r="H1246" s="107">
        <v>56930</v>
      </c>
      <c r="I1246" s="107">
        <v>275</v>
      </c>
      <c r="J1246" s="248">
        <v>275</v>
      </c>
      <c r="K1246" s="248">
        <v>55725</v>
      </c>
      <c r="L1246" s="33"/>
    </row>
    <row r="1247" spans="1:12" ht="14.45" customHeight="1" x14ac:dyDescent="0.25">
      <c r="B1247" s="25" t="s">
        <v>2259</v>
      </c>
      <c r="C1247" s="25" t="s">
        <v>300</v>
      </c>
      <c r="D1247" s="107">
        <v>0</v>
      </c>
      <c r="E1247" s="107">
        <v>0</v>
      </c>
      <c r="F1247" s="107">
        <v>2593.23</v>
      </c>
      <c r="G1247" s="107">
        <v>457783.97</v>
      </c>
      <c r="H1247" s="107">
        <v>273300</v>
      </c>
      <c r="I1247" s="107">
        <v>263486.8</v>
      </c>
      <c r="J1247" s="248">
        <v>356577</v>
      </c>
      <c r="K1247" s="248">
        <v>273300</v>
      </c>
      <c r="L1247" s="33"/>
    </row>
    <row r="1248" spans="1:12" ht="14.45" customHeight="1" x14ac:dyDescent="0.25">
      <c r="B1248" s="25" t="s">
        <v>2260</v>
      </c>
      <c r="C1248" s="25" t="s">
        <v>302</v>
      </c>
      <c r="D1248" s="107">
        <v>0</v>
      </c>
      <c r="E1248" s="107">
        <v>0</v>
      </c>
      <c r="F1248" s="107">
        <v>68.84</v>
      </c>
      <c r="G1248" s="107">
        <v>10810.91</v>
      </c>
      <c r="H1248" s="107">
        <v>16360</v>
      </c>
      <c r="I1248" s="107">
        <v>8270.18</v>
      </c>
      <c r="J1248" s="248">
        <v>11604</v>
      </c>
      <c r="K1248" s="248">
        <v>17058</v>
      </c>
      <c r="L1248" s="33"/>
    </row>
    <row r="1249" spans="1:12" ht="14.45" customHeight="1" x14ac:dyDescent="0.25">
      <c r="B1249" s="25" t="s">
        <v>2261</v>
      </c>
      <c r="C1249" s="25" t="s">
        <v>304</v>
      </c>
      <c r="D1249" s="107">
        <v>0</v>
      </c>
      <c r="E1249" s="107">
        <v>0</v>
      </c>
      <c r="F1249" s="107">
        <v>203.85</v>
      </c>
      <c r="G1249" s="107">
        <v>35908.15</v>
      </c>
      <c r="H1249" s="107">
        <v>39640</v>
      </c>
      <c r="I1249" s="107">
        <v>27858.93</v>
      </c>
      <c r="J1249" s="248">
        <v>39536</v>
      </c>
      <c r="K1249" s="248">
        <v>45305</v>
      </c>
      <c r="L1249" s="33"/>
    </row>
    <row r="1250" spans="1:12" ht="14.45" customHeight="1" x14ac:dyDescent="0.25">
      <c r="B1250" s="25" t="s">
        <v>2262</v>
      </c>
      <c r="C1250" s="25" t="s">
        <v>306</v>
      </c>
      <c r="D1250" s="107">
        <v>0</v>
      </c>
      <c r="E1250" s="107">
        <v>0</v>
      </c>
      <c r="F1250" s="107">
        <v>6140.32</v>
      </c>
      <c r="G1250" s="107">
        <v>752214.68</v>
      </c>
      <c r="H1250" s="107">
        <v>837980</v>
      </c>
      <c r="I1250" s="107">
        <v>565357.56000000006</v>
      </c>
      <c r="J1250" s="248">
        <v>840835</v>
      </c>
      <c r="K1250" s="248">
        <v>1001949</v>
      </c>
      <c r="L1250" s="33"/>
    </row>
    <row r="1251" spans="1:12" ht="14.45" customHeight="1" x14ac:dyDescent="0.25">
      <c r="B1251" s="25" t="s">
        <v>2263</v>
      </c>
      <c r="C1251" s="25" t="s">
        <v>1865</v>
      </c>
      <c r="D1251" s="107">
        <v>0</v>
      </c>
      <c r="E1251" s="107">
        <v>0</v>
      </c>
      <c r="F1251" s="107">
        <v>7082.06</v>
      </c>
      <c r="G1251" s="107">
        <v>10681.84</v>
      </c>
      <c r="H1251" s="107">
        <v>71500</v>
      </c>
      <c r="I1251" s="107">
        <v>64208</v>
      </c>
      <c r="J1251" s="248">
        <v>64208</v>
      </c>
      <c r="K1251" s="248">
        <v>74000</v>
      </c>
      <c r="L1251" s="33"/>
    </row>
    <row r="1252" spans="1:12" ht="14.45" customHeight="1" x14ac:dyDescent="0.25">
      <c r="B1252" s="25" t="s">
        <v>2264</v>
      </c>
      <c r="C1252" s="25" t="s">
        <v>308</v>
      </c>
      <c r="D1252" s="107">
        <v>0</v>
      </c>
      <c r="E1252" s="107">
        <v>0</v>
      </c>
      <c r="F1252" s="107">
        <v>154.80000000000001</v>
      </c>
      <c r="G1252" s="107">
        <v>20862.810000000001</v>
      </c>
      <c r="H1252" s="107">
        <v>18380</v>
      </c>
      <c r="I1252" s="107">
        <v>10887</v>
      </c>
      <c r="J1252" s="248">
        <v>15297</v>
      </c>
      <c r="K1252" s="248">
        <v>0</v>
      </c>
      <c r="L1252" s="33"/>
    </row>
    <row r="1253" spans="1:12" ht="14.45" customHeight="1" x14ac:dyDescent="0.25">
      <c r="B1253" s="25" t="s">
        <v>2265</v>
      </c>
      <c r="C1253" s="25" t="s">
        <v>1899</v>
      </c>
      <c r="D1253" s="107">
        <v>0</v>
      </c>
      <c r="E1253" s="107">
        <v>0</v>
      </c>
      <c r="F1253" s="107">
        <v>6171.6</v>
      </c>
      <c r="G1253" s="107">
        <v>1288221.44</v>
      </c>
      <c r="H1253" s="107">
        <v>1384200</v>
      </c>
      <c r="I1253" s="107">
        <v>870353.37</v>
      </c>
      <c r="J1253" s="248">
        <v>1403767</v>
      </c>
      <c r="K1253" s="248">
        <v>1498175</v>
      </c>
      <c r="L1253" s="33"/>
    </row>
    <row r="1254" spans="1:12" ht="14.45" customHeight="1" x14ac:dyDescent="0.25">
      <c r="B1254" s="25" t="s">
        <v>2266</v>
      </c>
      <c r="C1254" s="25" t="s">
        <v>312</v>
      </c>
      <c r="D1254" s="107">
        <v>0</v>
      </c>
      <c r="E1254" s="107">
        <v>0</v>
      </c>
      <c r="F1254" s="107">
        <v>168</v>
      </c>
      <c r="G1254" s="107">
        <v>2876</v>
      </c>
      <c r="H1254" s="107">
        <v>0</v>
      </c>
      <c r="I1254" s="107">
        <v>959</v>
      </c>
      <c r="J1254" s="248">
        <v>959</v>
      </c>
      <c r="K1254" s="248">
        <v>0</v>
      </c>
      <c r="L1254" s="33"/>
    </row>
    <row r="1255" spans="1:12" ht="14.45" customHeight="1" x14ac:dyDescent="0.25">
      <c r="B1255" s="25" t="s">
        <v>2267</v>
      </c>
      <c r="C1255" s="25" t="s">
        <v>314</v>
      </c>
      <c r="D1255" s="107">
        <v>0</v>
      </c>
      <c r="E1255" s="107">
        <v>0</v>
      </c>
      <c r="F1255" s="107">
        <v>1300.1500000000001</v>
      </c>
      <c r="G1255" s="107">
        <v>54164.24</v>
      </c>
      <c r="H1255" s="107">
        <v>73250</v>
      </c>
      <c r="I1255" s="107">
        <v>62271.44</v>
      </c>
      <c r="J1255" s="248">
        <v>143488</v>
      </c>
      <c r="K1255" s="248">
        <v>106092</v>
      </c>
      <c r="L1255" s="33"/>
    </row>
    <row r="1256" spans="1:12" ht="20.100000000000001" customHeight="1" x14ac:dyDescent="0.25">
      <c r="B1256" s="25" t="s">
        <v>2268</v>
      </c>
      <c r="C1256" s="25" t="s">
        <v>316</v>
      </c>
      <c r="D1256" s="107">
        <v>0</v>
      </c>
      <c r="E1256" s="107">
        <v>0</v>
      </c>
      <c r="F1256" s="107">
        <v>321.27</v>
      </c>
      <c r="G1256" s="107">
        <v>3007.82</v>
      </c>
      <c r="H1256" s="107">
        <v>15545</v>
      </c>
      <c r="I1256" s="107">
        <v>944.44</v>
      </c>
      <c r="J1256" s="248">
        <v>944</v>
      </c>
      <c r="K1256" s="248">
        <v>15408</v>
      </c>
      <c r="L1256" s="33"/>
    </row>
    <row r="1257" spans="1:12" ht="20.100000000000001" customHeight="1" x14ac:dyDescent="0.25">
      <c r="B1257" s="25" t="s">
        <v>2269</v>
      </c>
      <c r="C1257" s="25" t="s">
        <v>2026</v>
      </c>
      <c r="D1257" s="107">
        <v>0</v>
      </c>
      <c r="E1257" s="107">
        <v>0</v>
      </c>
      <c r="F1257" s="107">
        <v>528.89</v>
      </c>
      <c r="G1257" s="107">
        <v>111640.66</v>
      </c>
      <c r="H1257" s="107">
        <v>115220</v>
      </c>
      <c r="I1257" s="107">
        <v>72392.990000000005</v>
      </c>
      <c r="J1257" s="248">
        <v>110648</v>
      </c>
      <c r="K1257" s="248">
        <v>127024</v>
      </c>
      <c r="L1257" s="33"/>
    </row>
    <row r="1258" spans="1:12" ht="20.100000000000001" customHeight="1" x14ac:dyDescent="0.25">
      <c r="B1258" s="25" t="s">
        <v>2270</v>
      </c>
      <c r="C1258" s="25" t="s">
        <v>321</v>
      </c>
      <c r="D1258" s="107">
        <v>0</v>
      </c>
      <c r="E1258" s="107">
        <v>0</v>
      </c>
      <c r="F1258" s="107">
        <v>81.52</v>
      </c>
      <c r="G1258" s="107">
        <v>13298.06</v>
      </c>
      <c r="H1258" s="107">
        <v>14465</v>
      </c>
      <c r="I1258" s="107">
        <v>10797.42</v>
      </c>
      <c r="J1258" s="248">
        <v>15171</v>
      </c>
      <c r="K1258" s="248">
        <v>15187</v>
      </c>
      <c r="L1258" s="33"/>
    </row>
    <row r="1259" spans="1:12" ht="20.100000000000001" customHeight="1" x14ac:dyDescent="0.25">
      <c r="B1259" s="25" t="s">
        <v>2271</v>
      </c>
      <c r="C1259" s="25" t="s">
        <v>323</v>
      </c>
      <c r="D1259" s="107">
        <v>0</v>
      </c>
      <c r="E1259" s="107">
        <v>0</v>
      </c>
      <c r="F1259" s="107">
        <v>0</v>
      </c>
      <c r="G1259" s="107">
        <v>6407.79</v>
      </c>
      <c r="H1259" s="107">
        <v>0</v>
      </c>
      <c r="I1259" s="107">
        <v>5249.89</v>
      </c>
      <c r="J1259" s="248">
        <v>5095</v>
      </c>
      <c r="K1259" s="248">
        <v>0</v>
      </c>
      <c r="L1259" s="33"/>
    </row>
    <row r="1260" spans="1:12" ht="20.100000000000001" customHeight="1" x14ac:dyDescent="0.25">
      <c r="B1260" s="25" t="s">
        <v>2272</v>
      </c>
      <c r="C1260" s="25" t="s">
        <v>325</v>
      </c>
      <c r="D1260" s="107">
        <v>0</v>
      </c>
      <c r="E1260" s="107">
        <v>0</v>
      </c>
      <c r="F1260" s="107">
        <v>0</v>
      </c>
      <c r="G1260" s="107">
        <v>58750</v>
      </c>
      <c r="H1260" s="107">
        <v>61250</v>
      </c>
      <c r="I1260" s="107">
        <v>56250</v>
      </c>
      <c r="J1260" s="248">
        <v>56250</v>
      </c>
      <c r="K1260" s="248">
        <v>64250</v>
      </c>
      <c r="L1260" s="33"/>
    </row>
    <row r="1261" spans="1:12" ht="14.45" customHeight="1" x14ac:dyDescent="0.25">
      <c r="B1261" s="25" t="s">
        <v>2273</v>
      </c>
      <c r="C1261" s="25" t="s">
        <v>327</v>
      </c>
      <c r="D1261" s="107">
        <v>0</v>
      </c>
      <c r="E1261" s="107">
        <v>0</v>
      </c>
      <c r="F1261" s="107">
        <v>0</v>
      </c>
      <c r="G1261" s="107">
        <v>110760.56</v>
      </c>
      <c r="H1261" s="107">
        <v>108630</v>
      </c>
      <c r="I1261" s="107">
        <v>47205.67</v>
      </c>
      <c r="J1261" s="248">
        <v>45736</v>
      </c>
      <c r="K1261" s="248">
        <v>17690</v>
      </c>
      <c r="L1261" s="33"/>
    </row>
    <row r="1262" spans="1:12" ht="14.45" customHeight="1" x14ac:dyDescent="0.25">
      <c r="A1262" s="361" t="s">
        <v>2027</v>
      </c>
      <c r="B1262" s="361"/>
      <c r="C1262" s="361"/>
      <c r="D1262" s="108">
        <f t="shared" ref="D1262:I1262" si="284">SUM(D1239:D1261)</f>
        <v>0</v>
      </c>
      <c r="E1262" s="108">
        <f t="shared" si="284"/>
        <v>0</v>
      </c>
      <c r="F1262" s="108">
        <f t="shared" si="284"/>
        <v>49707.369999999988</v>
      </c>
      <c r="G1262" s="108">
        <f t="shared" si="284"/>
        <v>10339987.220000001</v>
      </c>
      <c r="H1262" s="108">
        <f t="shared" si="284"/>
        <v>11118430</v>
      </c>
      <c r="I1262" s="108">
        <f t="shared" si="284"/>
        <v>7015101.2699999996</v>
      </c>
      <c r="J1262" s="102">
        <f t="shared" ref="J1262:K1262" si="285">SUM(J1239:J1261)</f>
        <v>10738155</v>
      </c>
      <c r="K1262" s="102">
        <f t="shared" si="285"/>
        <v>12003930</v>
      </c>
      <c r="L1262" s="33"/>
    </row>
    <row r="1263" spans="1:12" ht="14.45" customHeight="1" x14ac:dyDescent="0.25">
      <c r="A1263" s="360" t="s">
        <v>2020</v>
      </c>
      <c r="B1263" s="360"/>
      <c r="C1263" s="360"/>
      <c r="J1263" s="248"/>
      <c r="K1263" s="248"/>
      <c r="L1263" s="33"/>
    </row>
    <row r="1264" spans="1:12" ht="14.45" customHeight="1" x14ac:dyDescent="0.25">
      <c r="B1264" s="25" t="s">
        <v>2274</v>
      </c>
      <c r="C1264" s="25" t="s">
        <v>262</v>
      </c>
      <c r="D1264" s="107">
        <v>0</v>
      </c>
      <c r="E1264" s="107">
        <v>0</v>
      </c>
      <c r="F1264" s="107">
        <v>0</v>
      </c>
      <c r="G1264" s="107">
        <v>9655.18</v>
      </c>
      <c r="H1264" s="107">
        <v>15180</v>
      </c>
      <c r="I1264" s="107">
        <v>7581.89</v>
      </c>
      <c r="J1264" s="248">
        <v>15180</v>
      </c>
      <c r="K1264" s="248">
        <v>15180</v>
      </c>
      <c r="L1264" s="33"/>
    </row>
    <row r="1265" spans="1:12" ht="14.45" customHeight="1" x14ac:dyDescent="0.25">
      <c r="B1265" s="25" t="s">
        <v>2500</v>
      </c>
      <c r="C1265" s="25" t="s">
        <v>787</v>
      </c>
      <c r="D1265" s="107">
        <v>0</v>
      </c>
      <c r="E1265" s="107">
        <v>0</v>
      </c>
      <c r="F1265" s="107">
        <v>0</v>
      </c>
      <c r="G1265" s="107">
        <v>0</v>
      </c>
      <c r="H1265" s="107">
        <v>0</v>
      </c>
      <c r="I1265" s="107">
        <v>880.13</v>
      </c>
      <c r="J1265" s="248">
        <v>0</v>
      </c>
      <c r="K1265" s="248">
        <v>0</v>
      </c>
      <c r="L1265" s="33"/>
    </row>
    <row r="1266" spans="1:12" ht="14.45" customHeight="1" x14ac:dyDescent="0.25">
      <c r="B1266" s="25" t="s">
        <v>2275</v>
      </c>
      <c r="C1266" s="25" t="s">
        <v>420</v>
      </c>
      <c r="D1266" s="107">
        <v>0</v>
      </c>
      <c r="E1266" s="107">
        <v>0</v>
      </c>
      <c r="F1266" s="107">
        <v>0</v>
      </c>
      <c r="G1266" s="107">
        <v>84362.99</v>
      </c>
      <c r="H1266" s="107">
        <v>36220</v>
      </c>
      <c r="I1266" s="107">
        <v>24769.38</v>
      </c>
      <c r="J1266" s="248">
        <v>36220</v>
      </c>
      <c r="K1266" s="248">
        <v>36247</v>
      </c>
      <c r="L1266" s="33"/>
    </row>
    <row r="1267" spans="1:12" ht="14.45" customHeight="1" x14ac:dyDescent="0.25">
      <c r="B1267" s="25" t="s">
        <v>2276</v>
      </c>
      <c r="C1267" s="25" t="s">
        <v>422</v>
      </c>
      <c r="D1267" s="107">
        <v>0</v>
      </c>
      <c r="E1267" s="107">
        <v>0</v>
      </c>
      <c r="F1267" s="107">
        <v>0</v>
      </c>
      <c r="G1267" s="107">
        <v>204988.99</v>
      </c>
      <c r="H1267" s="107">
        <v>139270</v>
      </c>
      <c r="I1267" s="107">
        <v>112140.04</v>
      </c>
      <c r="J1267" s="248">
        <v>157221</v>
      </c>
      <c r="K1267" s="248">
        <v>139270</v>
      </c>
      <c r="L1267" s="33"/>
    </row>
    <row r="1268" spans="1:12" ht="14.45" customHeight="1" x14ac:dyDescent="0.25">
      <c r="B1268" s="25" t="s">
        <v>2277</v>
      </c>
      <c r="C1268" s="25" t="s">
        <v>330</v>
      </c>
      <c r="D1268" s="107">
        <v>0</v>
      </c>
      <c r="E1268" s="107">
        <v>0</v>
      </c>
      <c r="F1268" s="107">
        <v>0</v>
      </c>
      <c r="G1268" s="107">
        <v>308030.90999999997</v>
      </c>
      <c r="H1268" s="107">
        <v>83000</v>
      </c>
      <c r="I1268" s="107">
        <v>54382.57</v>
      </c>
      <c r="J1268" s="248">
        <v>83000</v>
      </c>
      <c r="K1268" s="248">
        <v>83000</v>
      </c>
      <c r="L1268" s="33"/>
    </row>
    <row r="1269" spans="1:12" ht="14.45" customHeight="1" x14ac:dyDescent="0.25">
      <c r="B1269" s="25" t="s">
        <v>2278</v>
      </c>
      <c r="C1269" s="25" t="s">
        <v>696</v>
      </c>
      <c r="D1269" s="107">
        <v>0</v>
      </c>
      <c r="E1269" s="107">
        <v>0</v>
      </c>
      <c r="F1269" s="107">
        <v>0</v>
      </c>
      <c r="G1269" s="107">
        <v>3611.38</v>
      </c>
      <c r="H1269" s="107">
        <v>1750</v>
      </c>
      <c r="I1269" s="107">
        <v>2176.5300000000002</v>
      </c>
      <c r="J1269" s="248">
        <v>2845</v>
      </c>
      <c r="K1269" s="248">
        <v>1750</v>
      </c>
      <c r="L1269" s="33"/>
    </row>
    <row r="1270" spans="1:12" ht="14.45" customHeight="1" x14ac:dyDescent="0.25">
      <c r="B1270" s="25" t="s">
        <v>2279</v>
      </c>
      <c r="C1270" s="25" t="s">
        <v>425</v>
      </c>
      <c r="D1270" s="107">
        <v>0</v>
      </c>
      <c r="E1270" s="107">
        <v>0</v>
      </c>
      <c r="F1270" s="107">
        <v>0</v>
      </c>
      <c r="G1270" s="107">
        <v>11186.72</v>
      </c>
      <c r="H1270" s="107">
        <v>11180</v>
      </c>
      <c r="I1270" s="107">
        <v>4517.67</v>
      </c>
      <c r="J1270" s="248">
        <v>11180</v>
      </c>
      <c r="K1270" s="248">
        <v>11180</v>
      </c>
      <c r="L1270" s="33"/>
    </row>
    <row r="1271" spans="1:12" ht="14.45" customHeight="1" x14ac:dyDescent="0.25">
      <c r="A1271" s="361" t="s">
        <v>2021</v>
      </c>
      <c r="B1271" s="361"/>
      <c r="C1271" s="361"/>
      <c r="D1271" s="108">
        <f t="shared" ref="D1271:I1271" si="286">SUM(D1264:D1270)</f>
        <v>0</v>
      </c>
      <c r="E1271" s="108">
        <f t="shared" si="286"/>
        <v>0</v>
      </c>
      <c r="F1271" s="108">
        <f t="shared" si="286"/>
        <v>0</v>
      </c>
      <c r="G1271" s="108">
        <f t="shared" si="286"/>
        <v>621836.17000000004</v>
      </c>
      <c r="H1271" s="108">
        <f t="shared" si="286"/>
        <v>286600</v>
      </c>
      <c r="I1271" s="108">
        <f t="shared" si="286"/>
        <v>206448.21000000002</v>
      </c>
      <c r="J1271" s="102">
        <f t="shared" ref="J1271:K1271" si="287">SUM(J1264:J1270)</f>
        <v>305646</v>
      </c>
      <c r="K1271" s="102">
        <f t="shared" si="287"/>
        <v>286627</v>
      </c>
    </row>
    <row r="1272" spans="1:12" ht="14.45" customHeight="1" x14ac:dyDescent="0.25">
      <c r="A1272" s="360" t="s">
        <v>2028</v>
      </c>
      <c r="B1272" s="360"/>
      <c r="C1272" s="360"/>
      <c r="J1272" s="248"/>
      <c r="K1272" s="248"/>
      <c r="L1272" s="33"/>
    </row>
    <row r="1273" spans="1:12" ht="14.45" customHeight="1" x14ac:dyDescent="0.25">
      <c r="B1273" s="25" t="s">
        <v>2280</v>
      </c>
      <c r="C1273" s="25" t="s">
        <v>376</v>
      </c>
      <c r="D1273" s="107">
        <v>0</v>
      </c>
      <c r="E1273" s="107">
        <v>0</v>
      </c>
      <c r="F1273" s="107">
        <v>0</v>
      </c>
      <c r="G1273" s="107">
        <v>2024.16</v>
      </c>
      <c r="H1273" s="107">
        <v>8280</v>
      </c>
      <c r="I1273" s="107">
        <v>1606.54</v>
      </c>
      <c r="J1273" s="248">
        <v>8280</v>
      </c>
      <c r="K1273" s="248">
        <v>8280</v>
      </c>
      <c r="L1273" s="33"/>
    </row>
    <row r="1274" spans="1:12" ht="14.45" customHeight="1" x14ac:dyDescent="0.25">
      <c r="B1274" s="25" t="s">
        <v>2281</v>
      </c>
      <c r="C1274" s="25" t="s">
        <v>338</v>
      </c>
      <c r="D1274" s="107">
        <v>0</v>
      </c>
      <c r="E1274" s="107">
        <v>0</v>
      </c>
      <c r="F1274" s="107">
        <v>0</v>
      </c>
      <c r="G1274" s="107">
        <v>14203.64</v>
      </c>
      <c r="H1274" s="107">
        <v>12080</v>
      </c>
      <c r="I1274" s="107">
        <v>31241.68</v>
      </c>
      <c r="J1274" s="248">
        <v>12080</v>
      </c>
      <c r="K1274" s="248">
        <v>49600</v>
      </c>
      <c r="L1274" s="33"/>
    </row>
    <row r="1275" spans="1:12" ht="14.45" customHeight="1" x14ac:dyDescent="0.25">
      <c r="B1275" s="25" t="s">
        <v>2282</v>
      </c>
      <c r="C1275" s="25" t="s">
        <v>1833</v>
      </c>
      <c r="D1275" s="107">
        <v>0</v>
      </c>
      <c r="E1275" s="107">
        <v>0</v>
      </c>
      <c r="F1275" s="107">
        <v>0</v>
      </c>
      <c r="G1275" s="107">
        <v>13411.83</v>
      </c>
      <c r="H1275" s="107">
        <v>0</v>
      </c>
      <c r="I1275" s="107">
        <v>1176.2</v>
      </c>
      <c r="J1275" s="248">
        <v>2823</v>
      </c>
      <c r="K1275" s="248">
        <v>0</v>
      </c>
      <c r="L1275" s="33"/>
    </row>
    <row r="1276" spans="1:12" ht="14.45" customHeight="1" x14ac:dyDescent="0.25">
      <c r="A1276" s="361" t="s">
        <v>2029</v>
      </c>
      <c r="B1276" s="361"/>
      <c r="C1276" s="361"/>
      <c r="D1276" s="108">
        <f t="shared" ref="D1276:I1276" si="288">SUM(D1273:D1275)</f>
        <v>0</v>
      </c>
      <c r="E1276" s="108">
        <f t="shared" si="288"/>
        <v>0</v>
      </c>
      <c r="F1276" s="108">
        <f t="shared" si="288"/>
        <v>0</v>
      </c>
      <c r="G1276" s="108">
        <f t="shared" si="288"/>
        <v>29639.629999999997</v>
      </c>
      <c r="H1276" s="108">
        <f t="shared" si="288"/>
        <v>20360</v>
      </c>
      <c r="I1276" s="108">
        <f t="shared" si="288"/>
        <v>34024.42</v>
      </c>
      <c r="J1276" s="102">
        <f t="shared" ref="J1276:K1276" si="289">SUM(J1273:J1275)</f>
        <v>23183</v>
      </c>
      <c r="K1276" s="102">
        <f t="shared" si="289"/>
        <v>57880</v>
      </c>
      <c r="L1276" s="33"/>
    </row>
    <row r="1277" spans="1:12" ht="14.45" customHeight="1" x14ac:dyDescent="0.25">
      <c r="A1277" s="360" t="s">
        <v>2022</v>
      </c>
      <c r="B1277" s="360"/>
      <c r="C1277" s="360"/>
      <c r="J1277" s="248"/>
      <c r="K1277" s="248"/>
      <c r="L1277" s="33"/>
    </row>
    <row r="1278" spans="1:12" ht="14.45" customHeight="1" x14ac:dyDescent="0.25">
      <c r="B1278" s="25" t="s">
        <v>2283</v>
      </c>
      <c r="C1278" s="25" t="s">
        <v>266</v>
      </c>
      <c r="D1278" s="107">
        <v>0</v>
      </c>
      <c r="E1278" s="107">
        <v>0</v>
      </c>
      <c r="F1278" s="107">
        <v>0</v>
      </c>
      <c r="G1278" s="107">
        <v>1210.3</v>
      </c>
      <c r="H1278" s="107">
        <v>10500</v>
      </c>
      <c r="I1278" s="107">
        <v>5446.75</v>
      </c>
      <c r="J1278" s="248">
        <v>10500</v>
      </c>
      <c r="K1278" s="248">
        <v>10500</v>
      </c>
      <c r="L1278" s="33"/>
    </row>
    <row r="1279" spans="1:12" ht="14.45" customHeight="1" x14ac:dyDescent="0.25">
      <c r="B1279" s="25" t="s">
        <v>2501</v>
      </c>
      <c r="C1279" s="25" t="s">
        <v>2218</v>
      </c>
      <c r="D1279" s="107">
        <v>0</v>
      </c>
      <c r="E1279" s="107">
        <v>0</v>
      </c>
      <c r="F1279" s="107">
        <v>0</v>
      </c>
      <c r="G1279" s="107">
        <v>0</v>
      </c>
      <c r="H1279" s="107">
        <v>0</v>
      </c>
      <c r="I1279" s="107">
        <v>2000</v>
      </c>
      <c r="J1279" s="248">
        <v>1000</v>
      </c>
      <c r="K1279" s="248">
        <v>0</v>
      </c>
    </row>
    <row r="1280" spans="1:12" ht="14.45" customHeight="1" x14ac:dyDescent="0.25">
      <c r="B1280" s="25" t="s">
        <v>2284</v>
      </c>
      <c r="C1280" s="25" t="s">
        <v>268</v>
      </c>
      <c r="D1280" s="107">
        <v>0</v>
      </c>
      <c r="E1280" s="107">
        <v>0</v>
      </c>
      <c r="F1280" s="107">
        <v>0</v>
      </c>
      <c r="G1280" s="107">
        <v>2273.0100000000002</v>
      </c>
      <c r="H1280" s="107">
        <v>0</v>
      </c>
      <c r="I1280" s="107">
        <v>11542.16</v>
      </c>
      <c r="J1280" s="248">
        <v>18060</v>
      </c>
      <c r="K1280" s="248">
        <v>0</v>
      </c>
      <c r="L1280" s="33"/>
    </row>
    <row r="1281" spans="1:12" ht="14.45" customHeight="1" x14ac:dyDescent="0.25">
      <c r="B1281" s="25" t="s">
        <v>2285</v>
      </c>
      <c r="C1281" s="25" t="s">
        <v>596</v>
      </c>
      <c r="D1281" s="107">
        <v>0</v>
      </c>
      <c r="E1281" s="107">
        <v>0</v>
      </c>
      <c r="F1281" s="107">
        <v>0</v>
      </c>
      <c r="G1281" s="107">
        <v>660925</v>
      </c>
      <c r="H1281" s="107">
        <v>692500</v>
      </c>
      <c r="I1281" s="107">
        <v>710925</v>
      </c>
      <c r="J1281" s="248">
        <v>710000</v>
      </c>
      <c r="K1281" s="248">
        <f>745590+400</f>
        <v>745990</v>
      </c>
      <c r="L1281" s="33"/>
    </row>
    <row r="1282" spans="1:12" ht="20.100000000000001" customHeight="1" x14ac:dyDescent="0.25">
      <c r="B1282" s="25" t="s">
        <v>2286</v>
      </c>
      <c r="C1282" s="25" t="s">
        <v>434</v>
      </c>
      <c r="D1282" s="107">
        <v>0</v>
      </c>
      <c r="E1282" s="107">
        <v>0</v>
      </c>
      <c r="F1282" s="107">
        <v>0</v>
      </c>
      <c r="G1282" s="107">
        <v>26767.19</v>
      </c>
      <c r="H1282" s="107">
        <v>0</v>
      </c>
      <c r="I1282" s="107">
        <v>495</v>
      </c>
      <c r="J1282" s="248">
        <v>0</v>
      </c>
      <c r="K1282" s="248">
        <f>240</f>
        <v>240</v>
      </c>
      <c r="L1282" s="33"/>
    </row>
    <row r="1283" spans="1:12" ht="14.45" customHeight="1" x14ac:dyDescent="0.25">
      <c r="B1283" s="25" t="s">
        <v>2287</v>
      </c>
      <c r="C1283" s="25" t="s">
        <v>272</v>
      </c>
      <c r="D1283" s="107">
        <v>0</v>
      </c>
      <c r="E1283" s="107">
        <v>0</v>
      </c>
      <c r="F1283" s="107">
        <v>0</v>
      </c>
      <c r="G1283" s="107">
        <v>26081.59</v>
      </c>
      <c r="H1283" s="107">
        <v>31850</v>
      </c>
      <c r="I1283" s="107">
        <v>10333.57</v>
      </c>
      <c r="J1283" s="248">
        <v>14515</v>
      </c>
      <c r="K1283" s="248">
        <f>7875+3300+1850+1110+1850+740+1110+1590+525+525+1300+4000+1110+1400+1000+990</f>
        <v>30275</v>
      </c>
      <c r="L1283" s="33"/>
    </row>
    <row r="1284" spans="1:12" ht="14.45" customHeight="1" x14ac:dyDescent="0.25">
      <c r="B1284" s="25" t="s">
        <v>2288</v>
      </c>
      <c r="C1284" s="25" t="s">
        <v>274</v>
      </c>
      <c r="D1284" s="107">
        <v>0</v>
      </c>
      <c r="E1284" s="107">
        <v>0</v>
      </c>
      <c r="F1284" s="107">
        <v>0</v>
      </c>
      <c r="G1284" s="107">
        <v>272</v>
      </c>
      <c r="H1284" s="107">
        <v>1200</v>
      </c>
      <c r="I1284" s="107">
        <v>1418.07</v>
      </c>
      <c r="J1284" s="248">
        <v>3404</v>
      </c>
      <c r="K1284" s="248">
        <f>50+200+80+80+100+160+220+130+50</f>
        <v>1070</v>
      </c>
    </row>
    <row r="1285" spans="1:12" ht="14.45" customHeight="1" x14ac:dyDescent="0.25">
      <c r="B1285" s="25" t="s">
        <v>2289</v>
      </c>
      <c r="C1285" s="25" t="s">
        <v>276</v>
      </c>
      <c r="D1285" s="107">
        <v>0</v>
      </c>
      <c r="E1285" s="107">
        <v>0</v>
      </c>
      <c r="F1285" s="107">
        <v>0</v>
      </c>
      <c r="G1285" s="107">
        <v>50303.519999999997</v>
      </c>
      <c r="H1285" s="107">
        <v>42060</v>
      </c>
      <c r="I1285" s="107">
        <v>21047.97</v>
      </c>
      <c r="J1285" s="248">
        <v>41194</v>
      </c>
      <c r="K1285" s="248">
        <f>4800+2975+990+790+990+1190+2975+1950+790+300+300+150+1300+600+1000+1200+650+250+19250+4500+900</f>
        <v>47850</v>
      </c>
      <c r="L1285" s="33"/>
    </row>
    <row r="1286" spans="1:12" ht="14.45" customHeight="1" x14ac:dyDescent="0.25">
      <c r="B1286" s="25" t="s">
        <v>2290</v>
      </c>
      <c r="C1286" s="25" t="s">
        <v>486</v>
      </c>
      <c r="D1286" s="107">
        <v>0</v>
      </c>
      <c r="E1286" s="107">
        <v>0</v>
      </c>
      <c r="F1286" s="107">
        <v>0</v>
      </c>
      <c r="G1286" s="107">
        <v>750</v>
      </c>
      <c r="H1286" s="107">
        <v>0</v>
      </c>
      <c r="I1286" s="107">
        <v>0</v>
      </c>
      <c r="J1286" s="248">
        <v>0</v>
      </c>
      <c r="K1286" s="248">
        <v>0</v>
      </c>
      <c r="L1286" s="33"/>
    </row>
    <row r="1287" spans="1:12" ht="14.45" customHeight="1" x14ac:dyDescent="0.25">
      <c r="B1287" s="25" t="s">
        <v>2502</v>
      </c>
      <c r="C1287" s="25" t="s">
        <v>282</v>
      </c>
      <c r="D1287" s="107">
        <v>0</v>
      </c>
      <c r="E1287" s="107">
        <v>0</v>
      </c>
      <c r="F1287" s="107">
        <v>0</v>
      </c>
      <c r="G1287" s="107">
        <v>0</v>
      </c>
      <c r="H1287" s="107">
        <v>0</v>
      </c>
      <c r="I1287" s="107">
        <v>110</v>
      </c>
      <c r="J1287" s="248"/>
      <c r="K1287" s="248"/>
      <c r="L1287" s="33"/>
    </row>
    <row r="1288" spans="1:12" ht="14.45" customHeight="1" x14ac:dyDescent="0.25">
      <c r="B1288" s="25" t="s">
        <v>2503</v>
      </c>
      <c r="C1288" s="25" t="s">
        <v>2482</v>
      </c>
      <c r="D1288" s="107">
        <v>0</v>
      </c>
      <c r="E1288" s="107">
        <v>0</v>
      </c>
      <c r="F1288" s="107">
        <v>0</v>
      </c>
      <c r="G1288" s="107">
        <v>0</v>
      </c>
      <c r="H1288" s="107">
        <v>0</v>
      </c>
      <c r="I1288" s="107">
        <v>166.83</v>
      </c>
      <c r="J1288" s="248"/>
      <c r="K1288" s="248"/>
      <c r="L1288" s="33"/>
    </row>
    <row r="1289" spans="1:12" ht="14.45" customHeight="1" x14ac:dyDescent="0.25">
      <c r="B1289" s="25" t="s">
        <v>2291</v>
      </c>
      <c r="C1289" s="25" t="s">
        <v>1165</v>
      </c>
      <c r="D1289" s="107">
        <v>0</v>
      </c>
      <c r="E1289" s="107">
        <v>0</v>
      </c>
      <c r="F1289" s="107">
        <v>0</v>
      </c>
      <c r="G1289" s="107">
        <v>0</v>
      </c>
      <c r="H1289" s="107">
        <v>3240</v>
      </c>
      <c r="I1289" s="107">
        <v>0</v>
      </c>
      <c r="J1289" s="248"/>
      <c r="K1289" s="248">
        <f>700+80+400+1200+200+660</f>
        <v>3240</v>
      </c>
      <c r="L1289" s="33"/>
    </row>
    <row r="1290" spans="1:12" ht="14.45" customHeight="1" x14ac:dyDescent="0.25">
      <c r="A1290" s="361" t="s">
        <v>2023</v>
      </c>
      <c r="B1290" s="361"/>
      <c r="C1290" s="361"/>
      <c r="D1290" s="108">
        <f t="shared" ref="D1290:I1290" si="290">SUM(D1278:D1289)</f>
        <v>0</v>
      </c>
      <c r="E1290" s="108">
        <f t="shared" si="290"/>
        <v>0</v>
      </c>
      <c r="F1290" s="108">
        <f t="shared" si="290"/>
        <v>0</v>
      </c>
      <c r="G1290" s="108">
        <f t="shared" si="290"/>
        <v>768582.61</v>
      </c>
      <c r="H1290" s="108">
        <f t="shared" si="290"/>
        <v>781350</v>
      </c>
      <c r="I1290" s="108">
        <f t="shared" si="290"/>
        <v>763485.34999999986</v>
      </c>
      <c r="J1290" s="102">
        <f t="shared" ref="J1290:K1290" si="291">SUM(J1278:J1289)</f>
        <v>798673</v>
      </c>
      <c r="K1290" s="102">
        <f t="shared" si="291"/>
        <v>839165</v>
      </c>
      <c r="L1290" s="33"/>
    </row>
    <row r="1291" spans="1:12" ht="14.45" customHeight="1" x14ac:dyDescent="0.25">
      <c r="A1291" s="360" t="s">
        <v>2035</v>
      </c>
      <c r="B1291" s="360"/>
      <c r="C1291" s="360"/>
      <c r="J1291" s="248"/>
      <c r="K1291" s="248"/>
      <c r="L1291" s="33"/>
    </row>
    <row r="1292" spans="1:12" ht="14.45" customHeight="1" x14ac:dyDescent="0.25">
      <c r="B1292" s="25" t="s">
        <v>2504</v>
      </c>
      <c r="C1292" s="25" t="s">
        <v>444</v>
      </c>
      <c r="D1292" s="107">
        <v>0</v>
      </c>
      <c r="E1292" s="107">
        <v>0</v>
      </c>
      <c r="F1292" s="107">
        <v>0</v>
      </c>
      <c r="G1292" s="107">
        <v>3595</v>
      </c>
      <c r="H1292" s="107">
        <v>0</v>
      </c>
      <c r="I1292" s="107">
        <v>0</v>
      </c>
      <c r="J1292" s="248"/>
      <c r="K1292" s="248"/>
      <c r="L1292" s="33"/>
    </row>
    <row r="1293" spans="1:12" ht="14.45" customHeight="1" x14ac:dyDescent="0.25">
      <c r="B1293" s="25" t="s">
        <v>2292</v>
      </c>
      <c r="C1293" s="25" t="s">
        <v>446</v>
      </c>
      <c r="D1293" s="107">
        <v>0</v>
      </c>
      <c r="E1293" s="107">
        <v>0</v>
      </c>
      <c r="F1293" s="107">
        <v>0</v>
      </c>
      <c r="G1293" s="107">
        <v>75876.31</v>
      </c>
      <c r="H1293" s="107">
        <v>129910</v>
      </c>
      <c r="I1293" s="107">
        <v>129225.04</v>
      </c>
      <c r="J1293" s="248">
        <v>129225</v>
      </c>
      <c r="K1293" s="248">
        <v>129910</v>
      </c>
      <c r="L1293" s="33"/>
    </row>
    <row r="1294" spans="1:12" ht="14.45" customHeight="1" x14ac:dyDescent="0.25">
      <c r="B1294" s="25" t="s">
        <v>2293</v>
      </c>
      <c r="C1294" s="25" t="s">
        <v>833</v>
      </c>
      <c r="D1294" s="107">
        <v>0</v>
      </c>
      <c r="E1294" s="107">
        <v>0</v>
      </c>
      <c r="F1294" s="107">
        <v>0</v>
      </c>
      <c r="G1294" s="107">
        <v>93750</v>
      </c>
      <c r="H1294" s="107">
        <v>105330</v>
      </c>
      <c r="I1294" s="107">
        <v>78990</v>
      </c>
      <c r="J1294" s="248">
        <v>105330</v>
      </c>
      <c r="K1294" s="248">
        <v>112000</v>
      </c>
      <c r="L1294" s="33"/>
    </row>
    <row r="1295" spans="1:12" ht="14.45" customHeight="1" x14ac:dyDescent="0.25">
      <c r="A1295" s="361" t="s">
        <v>2036</v>
      </c>
      <c r="B1295" s="361"/>
      <c r="C1295" s="361"/>
      <c r="D1295" s="108">
        <f t="shared" ref="D1295:I1295" si="292">SUM(D1292:D1294)</f>
        <v>0</v>
      </c>
      <c r="E1295" s="108">
        <f t="shared" si="292"/>
        <v>0</v>
      </c>
      <c r="F1295" s="108">
        <f t="shared" si="292"/>
        <v>0</v>
      </c>
      <c r="G1295" s="108">
        <f t="shared" si="292"/>
        <v>173221.31</v>
      </c>
      <c r="H1295" s="108">
        <f t="shared" si="292"/>
        <v>235240</v>
      </c>
      <c r="I1295" s="108">
        <f t="shared" si="292"/>
        <v>208215.03999999998</v>
      </c>
      <c r="J1295" s="102">
        <f t="shared" ref="J1295:K1295" si="293">SUM(J1292:J1294)</f>
        <v>234555</v>
      </c>
      <c r="K1295" s="102">
        <f t="shared" si="293"/>
        <v>241910</v>
      </c>
    </row>
    <row r="1296" spans="1:12" ht="14.45" customHeight="1" x14ac:dyDescent="0.25">
      <c r="A1296" s="360" t="s">
        <v>2037</v>
      </c>
      <c r="B1296" s="360"/>
      <c r="C1296" s="360"/>
      <c r="J1296" s="248"/>
      <c r="K1296" s="248"/>
      <c r="L1296" s="33"/>
    </row>
    <row r="1297" spans="1:12" ht="14.45" customHeight="1" x14ac:dyDescent="0.25">
      <c r="B1297" s="25" t="s">
        <v>2294</v>
      </c>
      <c r="C1297" s="25" t="s">
        <v>759</v>
      </c>
      <c r="D1297" s="107">
        <v>0</v>
      </c>
      <c r="E1297" s="107">
        <v>0</v>
      </c>
      <c r="F1297" s="107">
        <v>0</v>
      </c>
      <c r="G1297" s="107">
        <v>400664.73</v>
      </c>
      <c r="H1297" s="107">
        <v>0</v>
      </c>
      <c r="I1297" s="107">
        <v>0</v>
      </c>
      <c r="J1297" s="248"/>
      <c r="K1297" s="248"/>
      <c r="L1297" s="33"/>
    </row>
    <row r="1298" spans="1:12" ht="14.45" customHeight="1" x14ac:dyDescent="0.25">
      <c r="A1298" s="361" t="s">
        <v>2038</v>
      </c>
      <c r="B1298" s="361"/>
      <c r="C1298" s="361"/>
      <c r="D1298" s="108">
        <f t="shared" ref="D1298:I1298" si="294">SUM(D1297:D1297)</f>
        <v>0</v>
      </c>
      <c r="E1298" s="108">
        <f t="shared" si="294"/>
        <v>0</v>
      </c>
      <c r="F1298" s="108">
        <f t="shared" si="294"/>
        <v>0</v>
      </c>
      <c r="G1298" s="108">
        <f t="shared" si="294"/>
        <v>400664.73</v>
      </c>
      <c r="H1298" s="108">
        <f t="shared" si="294"/>
        <v>0</v>
      </c>
      <c r="I1298" s="108">
        <f t="shared" si="294"/>
        <v>0</v>
      </c>
      <c r="J1298" s="102">
        <f t="shared" ref="J1298:K1298" si="295">SUM(J1297:J1297)</f>
        <v>0</v>
      </c>
      <c r="K1298" s="102">
        <f t="shared" si="295"/>
        <v>0</v>
      </c>
      <c r="L1298" s="33"/>
    </row>
    <row r="1299" spans="1:12" ht="14.45" customHeight="1" x14ac:dyDescent="0.25">
      <c r="A1299" s="362" t="s">
        <v>2295</v>
      </c>
      <c r="B1299" s="362"/>
      <c r="C1299" s="362"/>
      <c r="D1299" s="109">
        <f t="shared" ref="D1299:I1299" si="296">D1262+D1271+D1276+D1290+D1295+D1298</f>
        <v>0</v>
      </c>
      <c r="E1299" s="109">
        <f t="shared" si="296"/>
        <v>0</v>
      </c>
      <c r="F1299" s="109">
        <f t="shared" si="296"/>
        <v>49707.369999999988</v>
      </c>
      <c r="G1299" s="109">
        <f t="shared" si="296"/>
        <v>12333931.670000002</v>
      </c>
      <c r="H1299" s="109">
        <f t="shared" si="296"/>
        <v>12441980</v>
      </c>
      <c r="I1299" s="109">
        <f t="shared" si="296"/>
        <v>8227274.2899999991</v>
      </c>
      <c r="J1299" s="103">
        <f t="shared" ref="J1299:K1299" si="297">J1262+J1271+J1276+J1290+J1295+J1298</f>
        <v>12100212</v>
      </c>
      <c r="K1299" s="103">
        <f t="shared" si="297"/>
        <v>13429512</v>
      </c>
    </row>
    <row r="1300" spans="1:12" ht="14.45" customHeight="1" x14ac:dyDescent="0.25">
      <c r="A1300" s="363" t="s">
        <v>1126</v>
      </c>
      <c r="B1300" s="363"/>
      <c r="C1300" s="363"/>
      <c r="J1300" s="248"/>
      <c r="K1300" s="248"/>
      <c r="L1300" s="33"/>
    </row>
    <row r="1301" spans="1:12" ht="14.45" customHeight="1" x14ac:dyDescent="0.25">
      <c r="A1301" s="360" t="s">
        <v>2024</v>
      </c>
      <c r="B1301" s="360"/>
      <c r="C1301" s="360"/>
      <c r="J1301" s="248"/>
      <c r="K1301" s="248"/>
      <c r="L1301" s="33"/>
    </row>
    <row r="1302" spans="1:12" ht="14.45" customHeight="1" x14ac:dyDescent="0.25">
      <c r="B1302" s="25" t="s">
        <v>2107</v>
      </c>
      <c r="C1302" s="25" t="s">
        <v>1883</v>
      </c>
      <c r="D1302" s="107">
        <v>0</v>
      </c>
      <c r="E1302" s="107">
        <v>0</v>
      </c>
      <c r="F1302" s="107">
        <v>98578.55</v>
      </c>
      <c r="G1302" s="107">
        <v>0</v>
      </c>
      <c r="H1302" s="107">
        <v>0</v>
      </c>
      <c r="I1302" s="107">
        <v>0</v>
      </c>
      <c r="J1302" s="248"/>
      <c r="K1302" s="248"/>
      <c r="L1302" s="33"/>
    </row>
    <row r="1303" spans="1:12" ht="14.45" customHeight="1" x14ac:dyDescent="0.25">
      <c r="B1303" s="25" t="s">
        <v>1127</v>
      </c>
      <c r="C1303" s="25" t="s">
        <v>286</v>
      </c>
      <c r="D1303" s="107">
        <v>3320527.83</v>
      </c>
      <c r="E1303" s="107">
        <v>3595837.05</v>
      </c>
      <c r="F1303" s="107">
        <v>3070713.73</v>
      </c>
      <c r="G1303" s="107">
        <v>0</v>
      </c>
      <c r="H1303" s="107">
        <v>0</v>
      </c>
      <c r="I1303" s="107">
        <v>0</v>
      </c>
      <c r="J1303" s="248"/>
      <c r="K1303" s="248"/>
    </row>
    <row r="1304" spans="1:12" ht="14.45" customHeight="1" x14ac:dyDescent="0.25">
      <c r="B1304" s="25" t="s">
        <v>1128</v>
      </c>
      <c r="C1304" s="25" t="s">
        <v>292</v>
      </c>
      <c r="D1304" s="107">
        <v>76964.960000000006</v>
      </c>
      <c r="E1304" s="107">
        <v>75159.600000000006</v>
      </c>
      <c r="F1304" s="107">
        <v>60065.42</v>
      </c>
      <c r="G1304" s="107">
        <v>0</v>
      </c>
      <c r="H1304" s="107">
        <v>0</v>
      </c>
      <c r="I1304" s="107">
        <v>0</v>
      </c>
      <c r="J1304" s="248"/>
      <c r="K1304" s="248"/>
    </row>
    <row r="1305" spans="1:12" ht="14.45" customHeight="1" x14ac:dyDescent="0.25">
      <c r="B1305" s="25" t="s">
        <v>1129</v>
      </c>
      <c r="C1305" s="25" t="s">
        <v>921</v>
      </c>
      <c r="D1305" s="107">
        <v>17982.86</v>
      </c>
      <c r="E1305" s="107">
        <v>17382.86</v>
      </c>
      <c r="F1305" s="107">
        <v>17400</v>
      </c>
      <c r="G1305" s="107">
        <v>0</v>
      </c>
      <c r="H1305" s="107">
        <v>0</v>
      </c>
      <c r="I1305" s="107">
        <v>0</v>
      </c>
      <c r="J1305" s="248"/>
      <c r="K1305" s="248"/>
      <c r="L1305" s="33"/>
    </row>
    <row r="1306" spans="1:12" ht="14.45" customHeight="1" x14ac:dyDescent="0.25">
      <c r="B1306" s="25" t="s">
        <v>1130</v>
      </c>
      <c r="C1306" s="25" t="s">
        <v>1048</v>
      </c>
      <c r="D1306" s="107">
        <v>303.33999999999997</v>
      </c>
      <c r="E1306" s="107">
        <v>46.16</v>
      </c>
      <c r="F1306" s="107">
        <v>0</v>
      </c>
      <c r="G1306" s="107">
        <v>0</v>
      </c>
      <c r="H1306" s="107">
        <v>0</v>
      </c>
      <c r="I1306" s="107">
        <v>0</v>
      </c>
      <c r="J1306" s="248"/>
      <c r="K1306" s="248"/>
      <c r="L1306" s="33"/>
    </row>
    <row r="1307" spans="1:12" ht="14.45" customHeight="1" x14ac:dyDescent="0.25">
      <c r="B1307" s="25" t="s">
        <v>1131</v>
      </c>
      <c r="C1307" s="25" t="s">
        <v>713</v>
      </c>
      <c r="D1307" s="107">
        <v>53481.43</v>
      </c>
      <c r="E1307" s="107">
        <v>47025.71</v>
      </c>
      <c r="F1307" s="107">
        <v>43032.14</v>
      </c>
      <c r="G1307" s="107">
        <v>0</v>
      </c>
      <c r="H1307" s="107">
        <v>0</v>
      </c>
      <c r="I1307" s="107">
        <v>0</v>
      </c>
      <c r="J1307" s="248"/>
      <c r="K1307" s="248"/>
      <c r="L1307" s="33"/>
    </row>
    <row r="1308" spans="1:12" ht="14.45" customHeight="1" x14ac:dyDescent="0.25">
      <c r="B1308" s="25" t="s">
        <v>1132</v>
      </c>
      <c r="C1308" s="25" t="s">
        <v>968</v>
      </c>
      <c r="D1308" s="107">
        <v>3629.37</v>
      </c>
      <c r="E1308" s="107">
        <v>7285.11</v>
      </c>
      <c r="F1308" s="107">
        <v>11024.91</v>
      </c>
      <c r="G1308" s="107">
        <v>0</v>
      </c>
      <c r="H1308" s="107">
        <v>0</v>
      </c>
      <c r="I1308" s="107">
        <v>0</v>
      </c>
      <c r="J1308" s="248"/>
      <c r="K1308" s="248"/>
      <c r="L1308" s="33"/>
    </row>
    <row r="1309" spans="1:12" ht="14.45" customHeight="1" x14ac:dyDescent="0.25">
      <c r="B1309" s="25" t="s">
        <v>1134</v>
      </c>
      <c r="C1309" s="25" t="s">
        <v>298</v>
      </c>
      <c r="D1309" s="107">
        <v>29844.68</v>
      </c>
      <c r="E1309" s="107">
        <v>24700.74</v>
      </c>
      <c r="F1309" s="107">
        <v>22486.67</v>
      </c>
      <c r="G1309" s="107">
        <v>0</v>
      </c>
      <c r="H1309" s="107">
        <v>0</v>
      </c>
      <c r="I1309" s="107">
        <v>0</v>
      </c>
      <c r="J1309" s="248"/>
      <c r="K1309" s="248"/>
      <c r="L1309" s="33"/>
    </row>
    <row r="1310" spans="1:12" ht="14.45" customHeight="1" x14ac:dyDescent="0.25">
      <c r="B1310" s="25" t="s">
        <v>1135</v>
      </c>
      <c r="C1310" s="25" t="s">
        <v>300</v>
      </c>
      <c r="D1310" s="107">
        <v>290018.12</v>
      </c>
      <c r="E1310" s="107">
        <v>241589.71</v>
      </c>
      <c r="F1310" s="107">
        <v>249976.89</v>
      </c>
      <c r="G1310" s="107">
        <v>0</v>
      </c>
      <c r="H1310" s="107">
        <v>0</v>
      </c>
      <c r="I1310" s="107">
        <v>0</v>
      </c>
      <c r="J1310" s="248"/>
      <c r="K1310" s="248"/>
      <c r="L1310" s="33"/>
    </row>
    <row r="1311" spans="1:12" ht="14.45" customHeight="1" x14ac:dyDescent="0.25">
      <c r="B1311" s="25" t="s">
        <v>2296</v>
      </c>
      <c r="C1311" s="25" t="s">
        <v>1772</v>
      </c>
      <c r="D1311" s="107">
        <v>0</v>
      </c>
      <c r="E1311" s="107">
        <v>-5355.59</v>
      </c>
      <c r="F1311" s="107">
        <v>0</v>
      </c>
      <c r="G1311" s="107">
        <v>0</v>
      </c>
      <c r="H1311" s="107">
        <v>0</v>
      </c>
      <c r="I1311" s="107">
        <v>0</v>
      </c>
      <c r="J1311" s="248"/>
      <c r="K1311" s="248"/>
      <c r="L1311" s="33"/>
    </row>
    <row r="1312" spans="1:12" ht="14.45" customHeight="1" x14ac:dyDescent="0.25">
      <c r="B1312" s="25" t="s">
        <v>1137</v>
      </c>
      <c r="C1312" s="25" t="s">
        <v>302</v>
      </c>
      <c r="D1312" s="107">
        <v>5681.02</v>
      </c>
      <c r="E1312" s="107">
        <v>11547.66</v>
      </c>
      <c r="F1312" s="107">
        <v>5886.87</v>
      </c>
      <c r="G1312" s="107">
        <v>0</v>
      </c>
      <c r="H1312" s="107">
        <v>0</v>
      </c>
      <c r="I1312" s="107">
        <v>0</v>
      </c>
      <c r="J1312" s="248"/>
      <c r="K1312" s="248"/>
      <c r="L1312" s="33"/>
    </row>
    <row r="1313" spans="1:12" ht="14.45" customHeight="1" x14ac:dyDescent="0.25">
      <c r="B1313" s="25" t="s">
        <v>1138</v>
      </c>
      <c r="C1313" s="25" t="s">
        <v>304</v>
      </c>
      <c r="D1313" s="107">
        <v>17567.71</v>
      </c>
      <c r="E1313" s="107">
        <v>12336.67</v>
      </c>
      <c r="F1313" s="107">
        <v>15232.35</v>
      </c>
      <c r="G1313" s="107">
        <v>0</v>
      </c>
      <c r="H1313" s="107">
        <v>0</v>
      </c>
      <c r="I1313" s="107">
        <v>0</v>
      </c>
      <c r="J1313" s="248"/>
      <c r="K1313" s="248"/>
      <c r="L1313" s="33"/>
    </row>
    <row r="1314" spans="1:12" ht="14.45" customHeight="1" x14ac:dyDescent="0.25">
      <c r="B1314" s="25" t="s">
        <v>1139</v>
      </c>
      <c r="C1314" s="25" t="s">
        <v>306</v>
      </c>
      <c r="D1314" s="107">
        <v>422295.26</v>
      </c>
      <c r="E1314" s="107">
        <v>453645.89</v>
      </c>
      <c r="F1314" s="107">
        <v>300787.99</v>
      </c>
      <c r="G1314" s="107">
        <v>0</v>
      </c>
      <c r="H1314" s="107">
        <v>0</v>
      </c>
      <c r="I1314" s="107">
        <v>0</v>
      </c>
      <c r="J1314" s="248"/>
      <c r="K1314" s="248"/>
      <c r="L1314" s="33"/>
    </row>
    <row r="1315" spans="1:12" ht="20.100000000000001" customHeight="1" x14ac:dyDescent="0.25">
      <c r="B1315" s="25" t="s">
        <v>1984</v>
      </c>
      <c r="C1315" s="25" t="s">
        <v>1865</v>
      </c>
      <c r="D1315" s="107">
        <v>21083.38</v>
      </c>
      <c r="E1315" s="107">
        <v>10117.27</v>
      </c>
      <c r="F1315" s="107">
        <v>57476.82</v>
      </c>
      <c r="G1315" s="107">
        <v>0</v>
      </c>
      <c r="H1315" s="107">
        <v>0</v>
      </c>
      <c r="I1315" s="107">
        <v>0</v>
      </c>
      <c r="J1315" s="248"/>
      <c r="K1315" s="248"/>
      <c r="L1315" s="33"/>
    </row>
    <row r="1316" spans="1:12" ht="20.100000000000001" customHeight="1" x14ac:dyDescent="0.25">
      <c r="B1316" s="25" t="s">
        <v>1140</v>
      </c>
      <c r="C1316" s="25" t="s">
        <v>308</v>
      </c>
      <c r="D1316" s="107">
        <v>13159.73</v>
      </c>
      <c r="E1316" s="107">
        <v>14325.93</v>
      </c>
      <c r="F1316" s="107">
        <v>11336.74</v>
      </c>
      <c r="G1316" s="107">
        <v>0</v>
      </c>
      <c r="H1316" s="107">
        <v>0</v>
      </c>
      <c r="I1316" s="107">
        <v>0</v>
      </c>
      <c r="J1316" s="248"/>
      <c r="K1316" s="248"/>
      <c r="L1316" s="33"/>
    </row>
    <row r="1317" spans="1:12" ht="20.100000000000001" customHeight="1" x14ac:dyDescent="0.25">
      <c r="B1317" s="25" t="s">
        <v>1141</v>
      </c>
      <c r="C1317" s="25" t="s">
        <v>1897</v>
      </c>
      <c r="D1317" s="107">
        <v>3441.86</v>
      </c>
      <c r="E1317" s="107">
        <v>-3420.75</v>
      </c>
      <c r="F1317" s="107">
        <v>0</v>
      </c>
      <c r="G1317" s="107">
        <v>0</v>
      </c>
      <c r="H1317" s="107">
        <v>0</v>
      </c>
      <c r="I1317" s="107">
        <v>0</v>
      </c>
      <c r="J1317" s="248"/>
      <c r="K1317" s="248"/>
      <c r="L1317" s="33"/>
    </row>
    <row r="1318" spans="1:12" ht="20.100000000000001" customHeight="1" x14ac:dyDescent="0.25">
      <c r="B1318" s="25" t="s">
        <v>1142</v>
      </c>
      <c r="C1318" s="25" t="s">
        <v>1899</v>
      </c>
      <c r="D1318" s="107">
        <v>347429.52</v>
      </c>
      <c r="E1318" s="107">
        <v>366802.87</v>
      </c>
      <c r="F1318" s="107">
        <v>513223.21</v>
      </c>
      <c r="G1318" s="107">
        <v>0</v>
      </c>
      <c r="H1318" s="107">
        <v>0</v>
      </c>
      <c r="I1318" s="107">
        <v>0</v>
      </c>
      <c r="J1318" s="248"/>
      <c r="K1318" s="248"/>
      <c r="L1318" s="33"/>
    </row>
    <row r="1319" spans="1:12" ht="20.100000000000001" customHeight="1" x14ac:dyDescent="0.25">
      <c r="B1319" s="25" t="s">
        <v>1143</v>
      </c>
      <c r="C1319" s="25" t="s">
        <v>312</v>
      </c>
      <c r="D1319" s="107">
        <v>1580</v>
      </c>
      <c r="E1319" s="107">
        <v>1823</v>
      </c>
      <c r="F1319" s="107">
        <v>1041</v>
      </c>
      <c r="G1319" s="107">
        <v>0</v>
      </c>
      <c r="H1319" s="107">
        <v>0</v>
      </c>
      <c r="I1319" s="107">
        <v>0</v>
      </c>
      <c r="J1319" s="248"/>
      <c r="K1319" s="248"/>
      <c r="L1319" s="33"/>
    </row>
    <row r="1320" spans="1:12" ht="14.45" customHeight="1" x14ac:dyDescent="0.25">
      <c r="B1320" s="25" t="s">
        <v>1144</v>
      </c>
      <c r="C1320" s="25" t="s">
        <v>314</v>
      </c>
      <c r="D1320" s="107">
        <v>59148.45</v>
      </c>
      <c r="E1320" s="107">
        <v>47102.78</v>
      </c>
      <c r="F1320" s="107">
        <v>40725.46</v>
      </c>
      <c r="G1320" s="107">
        <v>0</v>
      </c>
      <c r="H1320" s="107">
        <v>0</v>
      </c>
      <c r="I1320" s="107">
        <v>0</v>
      </c>
      <c r="J1320" s="248"/>
      <c r="K1320" s="248"/>
      <c r="L1320" s="33"/>
    </row>
    <row r="1321" spans="1:12" ht="14.45" customHeight="1" x14ac:dyDescent="0.25">
      <c r="B1321" s="25" t="s">
        <v>1145</v>
      </c>
      <c r="C1321" s="25" t="s">
        <v>316</v>
      </c>
      <c r="D1321" s="107">
        <v>631.57000000000005</v>
      </c>
      <c r="E1321" s="107">
        <v>7469.18</v>
      </c>
      <c r="F1321" s="107">
        <v>14076.39</v>
      </c>
      <c r="G1321" s="107">
        <v>0</v>
      </c>
      <c r="H1321" s="107">
        <v>0</v>
      </c>
      <c r="I1321" s="107">
        <v>0</v>
      </c>
      <c r="J1321" s="248"/>
      <c r="K1321" s="248"/>
      <c r="L1321" s="33"/>
    </row>
    <row r="1322" spans="1:12" ht="14.45" customHeight="1" x14ac:dyDescent="0.25">
      <c r="B1322" s="25" t="s">
        <v>1146</v>
      </c>
      <c r="C1322" s="25" t="s">
        <v>2026</v>
      </c>
      <c r="D1322" s="107">
        <v>52754.68</v>
      </c>
      <c r="E1322" s="107">
        <v>55354.74</v>
      </c>
      <c r="F1322" s="107">
        <v>52409.64</v>
      </c>
      <c r="G1322" s="107">
        <v>0</v>
      </c>
      <c r="H1322" s="107">
        <v>0</v>
      </c>
      <c r="I1322" s="107">
        <v>0</v>
      </c>
      <c r="J1322" s="248"/>
      <c r="K1322" s="248"/>
      <c r="L1322" s="33"/>
    </row>
    <row r="1323" spans="1:12" ht="14.45" customHeight="1" x14ac:dyDescent="0.25">
      <c r="B1323" s="25" t="s">
        <v>1147</v>
      </c>
      <c r="C1323" s="25" t="s">
        <v>321</v>
      </c>
      <c r="D1323" s="107">
        <v>6194.47</v>
      </c>
      <c r="E1323" s="107">
        <v>6436.89</v>
      </c>
      <c r="F1323" s="107">
        <v>6911.92</v>
      </c>
      <c r="G1323" s="107">
        <v>0</v>
      </c>
      <c r="H1323" s="107">
        <v>0</v>
      </c>
      <c r="I1323" s="107">
        <v>0</v>
      </c>
      <c r="J1323" s="248"/>
      <c r="K1323" s="248"/>
      <c r="L1323" s="33"/>
    </row>
    <row r="1324" spans="1:12" ht="14.45" customHeight="1" x14ac:dyDescent="0.25">
      <c r="B1324" s="25" t="s">
        <v>1148</v>
      </c>
      <c r="C1324" s="25" t="s">
        <v>323</v>
      </c>
      <c r="D1324" s="107">
        <v>0</v>
      </c>
      <c r="E1324" s="107">
        <v>0</v>
      </c>
      <c r="F1324" s="107">
        <v>5087.8999999999996</v>
      </c>
      <c r="G1324" s="107">
        <v>0</v>
      </c>
      <c r="H1324" s="107">
        <v>0</v>
      </c>
      <c r="I1324" s="107">
        <v>0</v>
      </c>
      <c r="J1324" s="248"/>
      <c r="K1324" s="248"/>
      <c r="L1324" s="33"/>
    </row>
    <row r="1325" spans="1:12" ht="14.45" customHeight="1" x14ac:dyDescent="0.25">
      <c r="B1325" s="25" t="s">
        <v>1149</v>
      </c>
      <c r="C1325" s="25" t="s">
        <v>325</v>
      </c>
      <c r="D1325" s="107">
        <v>21750</v>
      </c>
      <c r="E1325" s="107">
        <v>26750</v>
      </c>
      <c r="F1325" s="107">
        <v>23000</v>
      </c>
      <c r="G1325" s="107">
        <v>0</v>
      </c>
      <c r="H1325" s="107">
        <v>0</v>
      </c>
      <c r="I1325" s="107">
        <v>0</v>
      </c>
      <c r="J1325" s="248"/>
      <c r="K1325" s="248"/>
      <c r="L1325" s="33"/>
    </row>
    <row r="1326" spans="1:12" ht="14.45" customHeight="1" x14ac:dyDescent="0.25">
      <c r="B1326" s="25" t="s">
        <v>1150</v>
      </c>
      <c r="C1326" s="25" t="s">
        <v>327</v>
      </c>
      <c r="D1326" s="107">
        <v>0</v>
      </c>
      <c r="E1326" s="107">
        <v>164.4</v>
      </c>
      <c r="F1326" s="107">
        <v>15391.45</v>
      </c>
      <c r="G1326" s="107">
        <v>0</v>
      </c>
      <c r="H1326" s="107">
        <v>0</v>
      </c>
      <c r="I1326" s="107">
        <v>0</v>
      </c>
      <c r="J1326" s="248"/>
      <c r="K1326" s="248"/>
      <c r="L1326" s="33"/>
    </row>
    <row r="1327" spans="1:12" ht="14.45" customHeight="1" x14ac:dyDescent="0.25">
      <c r="A1327" s="361" t="s">
        <v>2027</v>
      </c>
      <c r="B1327" s="361"/>
      <c r="C1327" s="361"/>
      <c r="D1327" s="108">
        <f t="shared" ref="D1327:I1327" si="298">SUM(D1302:D1326)</f>
        <v>4765470.24</v>
      </c>
      <c r="E1327" s="108">
        <f t="shared" si="298"/>
        <v>5014127.88</v>
      </c>
      <c r="F1327" s="108">
        <f t="shared" si="298"/>
        <v>4635866.0500000007</v>
      </c>
      <c r="G1327" s="108">
        <f t="shared" si="298"/>
        <v>0</v>
      </c>
      <c r="H1327" s="108">
        <f t="shared" si="298"/>
        <v>0</v>
      </c>
      <c r="I1327" s="108">
        <f t="shared" si="298"/>
        <v>0</v>
      </c>
      <c r="J1327" s="102">
        <f t="shared" ref="J1327:K1327" si="299">SUM(J1302:J1326)</f>
        <v>0</v>
      </c>
      <c r="K1327" s="102">
        <f t="shared" si="299"/>
        <v>0</v>
      </c>
      <c r="L1327" s="33"/>
    </row>
    <row r="1328" spans="1:12" ht="14.45" customHeight="1" x14ac:dyDescent="0.25">
      <c r="A1328" s="360" t="s">
        <v>2020</v>
      </c>
      <c r="B1328" s="360"/>
      <c r="C1328" s="360"/>
      <c r="J1328" s="248"/>
      <c r="K1328" s="248"/>
      <c r="L1328" s="33"/>
    </row>
    <row r="1329" spans="1:12" ht="14.45" customHeight="1" x14ac:dyDescent="0.25">
      <c r="B1329" s="25" t="s">
        <v>1151</v>
      </c>
      <c r="C1329" s="25" t="s">
        <v>262</v>
      </c>
      <c r="D1329" s="107">
        <v>948.17</v>
      </c>
      <c r="E1329" s="107">
        <v>452.99</v>
      </c>
      <c r="F1329" s="107">
        <v>621.23</v>
      </c>
      <c r="G1329" s="107">
        <v>0</v>
      </c>
      <c r="H1329" s="107">
        <v>0</v>
      </c>
      <c r="I1329" s="107">
        <v>0</v>
      </c>
      <c r="J1329" s="248"/>
      <c r="K1329" s="248"/>
      <c r="L1329" s="33"/>
    </row>
    <row r="1330" spans="1:12" ht="14.45" customHeight="1" x14ac:dyDescent="0.25">
      <c r="B1330" s="25" t="s">
        <v>1152</v>
      </c>
      <c r="C1330" s="25" t="s">
        <v>420</v>
      </c>
      <c r="D1330" s="107">
        <v>25538.14</v>
      </c>
      <c r="E1330" s="107">
        <v>19505.03</v>
      </c>
      <c r="F1330" s="107">
        <v>17884.919999999998</v>
      </c>
      <c r="G1330" s="107">
        <v>0</v>
      </c>
      <c r="H1330" s="107">
        <v>0</v>
      </c>
      <c r="I1330" s="107">
        <v>0</v>
      </c>
      <c r="J1330" s="248"/>
      <c r="K1330" s="248"/>
      <c r="L1330" s="33"/>
    </row>
    <row r="1331" spans="1:12" ht="14.45" customHeight="1" x14ac:dyDescent="0.25">
      <c r="B1331" s="25" t="s">
        <v>1153</v>
      </c>
      <c r="C1331" s="25" t="s">
        <v>422</v>
      </c>
      <c r="D1331" s="107">
        <v>76510.83</v>
      </c>
      <c r="E1331" s="107">
        <v>61318.86</v>
      </c>
      <c r="F1331" s="107">
        <v>77918.23</v>
      </c>
      <c r="G1331" s="107">
        <v>0</v>
      </c>
      <c r="H1331" s="107">
        <v>0</v>
      </c>
      <c r="I1331" s="107">
        <v>0</v>
      </c>
      <c r="J1331" s="248"/>
      <c r="K1331" s="248"/>
    </row>
    <row r="1332" spans="1:12" ht="14.45" customHeight="1" x14ac:dyDescent="0.25">
      <c r="B1332" s="25" t="s">
        <v>1154</v>
      </c>
      <c r="C1332" s="25" t="s">
        <v>330</v>
      </c>
      <c r="D1332" s="107">
        <v>47136.1</v>
      </c>
      <c r="E1332" s="107">
        <v>81589.440000000002</v>
      </c>
      <c r="F1332" s="107">
        <v>221842.52</v>
      </c>
      <c r="G1332" s="107">
        <v>0</v>
      </c>
      <c r="H1332" s="107">
        <v>0</v>
      </c>
      <c r="I1332" s="107">
        <v>0</v>
      </c>
      <c r="J1332" s="248"/>
      <c r="K1332" s="248"/>
      <c r="L1332" s="33"/>
    </row>
    <row r="1333" spans="1:12" ht="14.45" customHeight="1" x14ac:dyDescent="0.25">
      <c r="B1333" s="25" t="s">
        <v>1155</v>
      </c>
      <c r="C1333" s="25" t="s">
        <v>696</v>
      </c>
      <c r="D1333" s="107">
        <v>1112.5</v>
      </c>
      <c r="E1333" s="107">
        <v>1615</v>
      </c>
      <c r="F1333" s="107">
        <v>4217.75</v>
      </c>
      <c r="G1333" s="107">
        <v>0</v>
      </c>
      <c r="H1333" s="107">
        <v>0</v>
      </c>
      <c r="I1333" s="107">
        <v>0</v>
      </c>
      <c r="J1333" s="248"/>
      <c r="K1333" s="248"/>
      <c r="L1333" s="33"/>
    </row>
    <row r="1334" spans="1:12" ht="14.45" customHeight="1" x14ac:dyDescent="0.25">
      <c r="A1334" s="361" t="s">
        <v>2021</v>
      </c>
      <c r="B1334" s="361"/>
      <c r="C1334" s="361"/>
      <c r="D1334" s="108">
        <f t="shared" ref="D1334:I1334" si="300">SUM(D1329:D1333)</f>
        <v>151245.74</v>
      </c>
      <c r="E1334" s="108">
        <f t="shared" si="300"/>
        <v>164481.32</v>
      </c>
      <c r="F1334" s="108">
        <f t="shared" si="300"/>
        <v>322484.64999999997</v>
      </c>
      <c r="G1334" s="108">
        <f t="shared" si="300"/>
        <v>0</v>
      </c>
      <c r="H1334" s="108">
        <f t="shared" si="300"/>
        <v>0</v>
      </c>
      <c r="I1334" s="108">
        <f t="shared" si="300"/>
        <v>0</v>
      </c>
      <c r="J1334" s="102">
        <f t="shared" ref="J1334:K1334" si="301">SUM(J1329:J1333)</f>
        <v>0</v>
      </c>
      <c r="K1334" s="102">
        <f t="shared" si="301"/>
        <v>0</v>
      </c>
      <c r="L1334" s="33"/>
    </row>
    <row r="1335" spans="1:12" ht="14.45" customHeight="1" x14ac:dyDescent="0.25">
      <c r="A1335" s="360" t="s">
        <v>2028</v>
      </c>
      <c r="B1335" s="360"/>
      <c r="C1335" s="360"/>
      <c r="J1335" s="248"/>
      <c r="K1335" s="248"/>
      <c r="L1335" s="33"/>
    </row>
    <row r="1336" spans="1:12" ht="14.45" customHeight="1" x14ac:dyDescent="0.25">
      <c r="B1336" s="25" t="s">
        <v>1156</v>
      </c>
      <c r="C1336" s="25" t="s">
        <v>376</v>
      </c>
      <c r="D1336" s="107">
        <v>1017.05</v>
      </c>
      <c r="E1336" s="107">
        <v>2828.57</v>
      </c>
      <c r="F1336" s="107">
        <v>1118.5899999999999</v>
      </c>
      <c r="G1336" s="107">
        <v>0</v>
      </c>
      <c r="H1336" s="107">
        <v>0</v>
      </c>
      <c r="I1336" s="107">
        <v>0</v>
      </c>
      <c r="J1336" s="248"/>
      <c r="K1336" s="248"/>
      <c r="L1336" s="33"/>
    </row>
    <row r="1337" spans="1:12" ht="14.45" customHeight="1" x14ac:dyDescent="0.25">
      <c r="B1337" s="25" t="s">
        <v>1832</v>
      </c>
      <c r="C1337" s="25" t="s">
        <v>1833</v>
      </c>
      <c r="D1337" s="107">
        <v>2000</v>
      </c>
      <c r="E1337" s="107">
        <v>3707.57</v>
      </c>
      <c r="F1337" s="107">
        <v>0</v>
      </c>
      <c r="G1337" s="107">
        <v>0</v>
      </c>
      <c r="H1337" s="107">
        <v>0</v>
      </c>
      <c r="I1337" s="107">
        <v>0</v>
      </c>
      <c r="J1337" s="248"/>
      <c r="K1337" s="248"/>
      <c r="L1337" s="33"/>
    </row>
    <row r="1338" spans="1:12" ht="14.45" customHeight="1" x14ac:dyDescent="0.25">
      <c r="A1338" s="361" t="s">
        <v>2029</v>
      </c>
      <c r="B1338" s="361"/>
      <c r="C1338" s="361"/>
      <c r="D1338" s="108">
        <f t="shared" ref="D1338:I1338" si="302">SUM(D1336:D1337)</f>
        <v>3017.05</v>
      </c>
      <c r="E1338" s="108">
        <f t="shared" si="302"/>
        <v>6536.14</v>
      </c>
      <c r="F1338" s="108">
        <f t="shared" si="302"/>
        <v>1118.5899999999999</v>
      </c>
      <c r="G1338" s="108">
        <f t="shared" si="302"/>
        <v>0</v>
      </c>
      <c r="H1338" s="108">
        <f t="shared" si="302"/>
        <v>0</v>
      </c>
      <c r="I1338" s="108">
        <f t="shared" si="302"/>
        <v>0</v>
      </c>
      <c r="J1338" s="102">
        <f t="shared" ref="J1338:K1338" si="303">SUM(J1336:J1337)</f>
        <v>0</v>
      </c>
      <c r="K1338" s="102">
        <f t="shared" si="303"/>
        <v>0</v>
      </c>
    </row>
    <row r="1339" spans="1:12" ht="14.45" customHeight="1" x14ac:dyDescent="0.25">
      <c r="A1339" s="360" t="s">
        <v>2022</v>
      </c>
      <c r="B1339" s="360"/>
      <c r="C1339" s="360"/>
      <c r="J1339" s="248"/>
      <c r="K1339" s="248"/>
      <c r="L1339" s="33"/>
    </row>
    <row r="1340" spans="1:12" ht="20.100000000000001" customHeight="1" x14ac:dyDescent="0.25">
      <c r="B1340" s="25" t="s">
        <v>1158</v>
      </c>
      <c r="C1340" s="25" t="s">
        <v>268</v>
      </c>
      <c r="D1340" s="107">
        <v>6714.43</v>
      </c>
      <c r="E1340" s="107">
        <v>8853.7099999999991</v>
      </c>
      <c r="F1340" s="107">
        <v>0</v>
      </c>
      <c r="G1340" s="107">
        <v>0</v>
      </c>
      <c r="H1340" s="107">
        <v>0</v>
      </c>
      <c r="I1340" s="107">
        <v>0</v>
      </c>
      <c r="J1340" s="248"/>
      <c r="K1340" s="248"/>
      <c r="L1340" s="33"/>
    </row>
    <row r="1341" spans="1:12" ht="14.45" customHeight="1" x14ac:dyDescent="0.25">
      <c r="B1341" s="25" t="s">
        <v>1160</v>
      </c>
      <c r="C1341" s="25" t="s">
        <v>272</v>
      </c>
      <c r="D1341" s="107">
        <v>4996.88</v>
      </c>
      <c r="E1341" s="107">
        <v>4627.1099999999997</v>
      </c>
      <c r="F1341" s="107">
        <v>2351.31</v>
      </c>
      <c r="G1341" s="107">
        <v>0</v>
      </c>
      <c r="H1341" s="107">
        <v>0</v>
      </c>
      <c r="I1341" s="107">
        <v>0</v>
      </c>
      <c r="J1341" s="248"/>
      <c r="K1341" s="248"/>
      <c r="L1341" s="33"/>
    </row>
    <row r="1342" spans="1:12" ht="14.45" customHeight="1" x14ac:dyDescent="0.25">
      <c r="B1342" s="25" t="s">
        <v>1161</v>
      </c>
      <c r="C1342" s="25" t="s">
        <v>274</v>
      </c>
      <c r="D1342" s="107">
        <v>220</v>
      </c>
      <c r="E1342" s="107">
        <v>268</v>
      </c>
      <c r="F1342" s="107">
        <v>196</v>
      </c>
      <c r="G1342" s="107">
        <v>0</v>
      </c>
      <c r="H1342" s="107">
        <v>0</v>
      </c>
      <c r="I1342" s="107">
        <v>0</v>
      </c>
      <c r="J1342" s="248"/>
      <c r="K1342" s="248"/>
    </row>
    <row r="1343" spans="1:12" ht="14.45" customHeight="1" x14ac:dyDescent="0.25">
      <c r="B1343" s="25" t="s">
        <v>1162</v>
      </c>
      <c r="C1343" s="25" t="s">
        <v>276</v>
      </c>
      <c r="D1343" s="107">
        <v>17324.46</v>
      </c>
      <c r="E1343" s="107">
        <v>12651.13</v>
      </c>
      <c r="F1343" s="107">
        <v>23020.37</v>
      </c>
      <c r="G1343" s="107">
        <v>0</v>
      </c>
      <c r="H1343" s="107">
        <v>0</v>
      </c>
      <c r="I1343" s="107">
        <v>0</v>
      </c>
      <c r="J1343" s="248"/>
      <c r="K1343" s="248"/>
      <c r="L1343" s="33"/>
    </row>
    <row r="1344" spans="1:12" ht="14.45" customHeight="1" x14ac:dyDescent="0.25">
      <c r="B1344" s="25" t="s">
        <v>1163</v>
      </c>
      <c r="C1344" s="25" t="s">
        <v>282</v>
      </c>
      <c r="D1344" s="107">
        <v>50</v>
      </c>
      <c r="E1344" s="107">
        <v>618.05999999999995</v>
      </c>
      <c r="F1344" s="107">
        <v>300</v>
      </c>
      <c r="G1344" s="107">
        <v>0</v>
      </c>
      <c r="H1344" s="107">
        <v>0</v>
      </c>
      <c r="I1344" s="107">
        <v>0</v>
      </c>
      <c r="J1344" s="248"/>
      <c r="K1344" s="248"/>
      <c r="L1344" s="33"/>
    </row>
    <row r="1345" spans="1:12" ht="14.45" customHeight="1" x14ac:dyDescent="0.25">
      <c r="B1345" s="25" t="s">
        <v>1164</v>
      </c>
      <c r="C1345" s="25" t="s">
        <v>1165</v>
      </c>
      <c r="D1345" s="107">
        <v>3522.33</v>
      </c>
      <c r="E1345" s="107">
        <v>2889.7</v>
      </c>
      <c r="F1345" s="107">
        <v>1547.93</v>
      </c>
      <c r="G1345" s="107">
        <v>0</v>
      </c>
      <c r="H1345" s="107">
        <v>0</v>
      </c>
      <c r="I1345" s="107">
        <v>0</v>
      </c>
      <c r="J1345" s="248"/>
      <c r="K1345" s="248"/>
      <c r="L1345" s="33"/>
    </row>
    <row r="1346" spans="1:12" ht="14.45" customHeight="1" x14ac:dyDescent="0.25">
      <c r="A1346" s="361" t="s">
        <v>2023</v>
      </c>
      <c r="B1346" s="361"/>
      <c r="C1346" s="361"/>
      <c r="D1346" s="108">
        <f t="shared" ref="D1346:I1346" si="304">SUM(D1340:D1345)</f>
        <v>32828.1</v>
      </c>
      <c r="E1346" s="108">
        <f t="shared" si="304"/>
        <v>29907.71</v>
      </c>
      <c r="F1346" s="108">
        <f t="shared" si="304"/>
        <v>27415.61</v>
      </c>
      <c r="G1346" s="108">
        <f t="shared" si="304"/>
        <v>0</v>
      </c>
      <c r="H1346" s="108">
        <f t="shared" si="304"/>
        <v>0</v>
      </c>
      <c r="I1346" s="108">
        <f t="shared" si="304"/>
        <v>0</v>
      </c>
      <c r="J1346" s="102">
        <f t="shared" ref="J1346:K1346" si="305">SUM(J1340:J1345)</f>
        <v>0</v>
      </c>
      <c r="K1346" s="102">
        <f t="shared" si="305"/>
        <v>0</v>
      </c>
      <c r="L1346" s="33"/>
    </row>
    <row r="1347" spans="1:12" ht="14.45" customHeight="1" x14ac:dyDescent="0.25">
      <c r="A1347" s="360" t="s">
        <v>2035</v>
      </c>
      <c r="B1347" s="360"/>
      <c r="C1347" s="360"/>
      <c r="J1347" s="248"/>
      <c r="K1347" s="248"/>
      <c r="L1347" s="33"/>
    </row>
    <row r="1348" spans="1:12" ht="14.45" customHeight="1" x14ac:dyDescent="0.25">
      <c r="B1348" s="25" t="s">
        <v>1166</v>
      </c>
      <c r="C1348" s="25" t="s">
        <v>444</v>
      </c>
      <c r="D1348" s="107">
        <v>220.06</v>
      </c>
      <c r="E1348" s="107">
        <v>111.1</v>
      </c>
      <c r="F1348" s="107">
        <v>0</v>
      </c>
      <c r="G1348" s="107">
        <v>0</v>
      </c>
      <c r="H1348" s="107">
        <v>0</v>
      </c>
      <c r="I1348" s="107">
        <v>0</v>
      </c>
      <c r="J1348" s="248"/>
      <c r="K1348" s="248"/>
      <c r="L1348" s="33"/>
    </row>
    <row r="1349" spans="1:12" ht="14.45" customHeight="1" x14ac:dyDescent="0.25">
      <c r="B1349" s="25" t="s">
        <v>1171</v>
      </c>
      <c r="C1349" s="25" t="s">
        <v>446</v>
      </c>
      <c r="D1349" s="107">
        <v>5588.05</v>
      </c>
      <c r="E1349" s="107">
        <v>5697.01</v>
      </c>
      <c r="F1349" s="107">
        <v>0</v>
      </c>
      <c r="G1349" s="107">
        <v>0</v>
      </c>
      <c r="H1349" s="107">
        <v>0</v>
      </c>
      <c r="I1349" s="107">
        <v>0</v>
      </c>
      <c r="J1349" s="248"/>
      <c r="K1349" s="248"/>
      <c r="L1349" s="33"/>
    </row>
    <row r="1350" spans="1:12" ht="14.45" customHeight="1" x14ac:dyDescent="0.25">
      <c r="B1350" s="25" t="s">
        <v>1172</v>
      </c>
      <c r="C1350" s="25" t="s">
        <v>833</v>
      </c>
      <c r="D1350" s="107">
        <v>78000</v>
      </c>
      <c r="E1350" s="107">
        <v>78000</v>
      </c>
      <c r="F1350" s="107">
        <v>0</v>
      </c>
      <c r="G1350" s="107">
        <v>0</v>
      </c>
      <c r="H1350" s="107">
        <v>0</v>
      </c>
      <c r="I1350" s="107">
        <v>0</v>
      </c>
      <c r="J1350" s="248"/>
      <c r="K1350" s="248"/>
    </row>
    <row r="1351" spans="1:12" ht="14.45" customHeight="1" x14ac:dyDescent="0.25">
      <c r="A1351" s="361" t="s">
        <v>2036</v>
      </c>
      <c r="B1351" s="361"/>
      <c r="C1351" s="361"/>
      <c r="D1351" s="108">
        <f t="shared" ref="D1351:I1351" si="306">SUM(D1348:D1350)</f>
        <v>83808.11</v>
      </c>
      <c r="E1351" s="108">
        <f t="shared" si="306"/>
        <v>83808.11</v>
      </c>
      <c r="F1351" s="108">
        <f t="shared" si="306"/>
        <v>0</v>
      </c>
      <c r="G1351" s="108">
        <f t="shared" si="306"/>
        <v>0</v>
      </c>
      <c r="H1351" s="108">
        <f t="shared" si="306"/>
        <v>0</v>
      </c>
      <c r="I1351" s="108">
        <f t="shared" si="306"/>
        <v>0</v>
      </c>
      <c r="J1351" s="102">
        <f t="shared" ref="J1351:K1351" si="307">SUM(J1348:J1350)</f>
        <v>0</v>
      </c>
      <c r="K1351" s="102">
        <f t="shared" si="307"/>
        <v>0</v>
      </c>
      <c r="L1351" s="33"/>
    </row>
    <row r="1352" spans="1:12" ht="14.45" customHeight="1" x14ac:dyDescent="0.25">
      <c r="A1352" s="362" t="s">
        <v>1176</v>
      </c>
      <c r="B1352" s="362"/>
      <c r="C1352" s="362"/>
      <c r="D1352" s="109">
        <f t="shared" ref="D1352:I1352" si="308">D1327+D1334+D1338+D1346+D1351</f>
        <v>5036369.24</v>
      </c>
      <c r="E1352" s="109">
        <f t="shared" si="308"/>
        <v>5298861.16</v>
      </c>
      <c r="F1352" s="109">
        <f t="shared" si="308"/>
        <v>4986884.9000000013</v>
      </c>
      <c r="G1352" s="109">
        <f t="shared" si="308"/>
        <v>0</v>
      </c>
      <c r="H1352" s="109">
        <f t="shared" si="308"/>
        <v>0</v>
      </c>
      <c r="I1352" s="109">
        <f t="shared" si="308"/>
        <v>0</v>
      </c>
      <c r="J1352" s="103">
        <f t="shared" ref="J1352:K1352" si="309">J1327+J1334+J1338+J1346+J1351</f>
        <v>0</v>
      </c>
      <c r="K1352" s="103">
        <f t="shared" si="309"/>
        <v>0</v>
      </c>
      <c r="L1352" s="33"/>
    </row>
    <row r="1353" spans="1:12" ht="14.45" customHeight="1" x14ac:dyDescent="0.25">
      <c r="A1353" s="363" t="s">
        <v>1177</v>
      </c>
      <c r="B1353" s="363"/>
      <c r="C1353" s="363"/>
      <c r="J1353" s="248"/>
      <c r="K1353" s="248"/>
      <c r="L1353" s="33"/>
    </row>
    <row r="1354" spans="1:12" ht="14.45" customHeight="1" x14ac:dyDescent="0.25">
      <c r="A1354" s="360" t="s">
        <v>2024</v>
      </c>
      <c r="B1354" s="360"/>
      <c r="C1354" s="360"/>
      <c r="J1354" s="248"/>
      <c r="K1354" s="248"/>
      <c r="L1354" s="33"/>
    </row>
    <row r="1355" spans="1:12" ht="14.45" customHeight="1" x14ac:dyDescent="0.25">
      <c r="B1355" s="25" t="s">
        <v>2297</v>
      </c>
      <c r="C1355" s="25" t="s">
        <v>1883</v>
      </c>
      <c r="D1355" s="107">
        <v>0</v>
      </c>
      <c r="E1355" s="107">
        <v>0</v>
      </c>
      <c r="F1355" s="107">
        <v>5466.3</v>
      </c>
      <c r="G1355" s="107">
        <v>0</v>
      </c>
      <c r="H1355" s="107">
        <v>0</v>
      </c>
      <c r="I1355" s="107">
        <v>0</v>
      </c>
      <c r="J1355" s="248"/>
      <c r="K1355" s="248"/>
    </row>
    <row r="1356" spans="1:12" ht="14.45" customHeight="1" x14ac:dyDescent="0.25">
      <c r="B1356" s="25" t="s">
        <v>1178</v>
      </c>
      <c r="C1356" s="25" t="s">
        <v>286</v>
      </c>
      <c r="D1356" s="107">
        <v>358605.96</v>
      </c>
      <c r="E1356" s="107">
        <v>234517.58</v>
      </c>
      <c r="F1356" s="107">
        <v>370263.99</v>
      </c>
      <c r="G1356" s="107">
        <v>0</v>
      </c>
      <c r="H1356" s="107">
        <v>0</v>
      </c>
      <c r="I1356" s="107">
        <v>0</v>
      </c>
      <c r="J1356" s="248"/>
      <c r="K1356" s="248"/>
      <c r="L1356" s="33"/>
    </row>
    <row r="1357" spans="1:12" ht="14.45" customHeight="1" x14ac:dyDescent="0.25">
      <c r="B1357" s="25" t="s">
        <v>1179</v>
      </c>
      <c r="C1357" s="25" t="s">
        <v>292</v>
      </c>
      <c r="D1357" s="107">
        <v>8854.9599999999991</v>
      </c>
      <c r="E1357" s="107">
        <v>5518.16</v>
      </c>
      <c r="F1357" s="107">
        <v>7485.93</v>
      </c>
      <c r="G1357" s="107">
        <v>0</v>
      </c>
      <c r="H1357" s="107">
        <v>0</v>
      </c>
      <c r="I1357" s="107">
        <v>0</v>
      </c>
      <c r="J1357" s="248"/>
      <c r="K1357" s="248"/>
      <c r="L1357" s="33"/>
    </row>
    <row r="1358" spans="1:12" ht="14.45" customHeight="1" x14ac:dyDescent="0.25">
      <c r="B1358" s="25" t="s">
        <v>1785</v>
      </c>
      <c r="C1358" s="25" t="s">
        <v>921</v>
      </c>
      <c r="D1358" s="107">
        <v>80</v>
      </c>
      <c r="E1358" s="107">
        <v>245.71</v>
      </c>
      <c r="F1358" s="107">
        <v>474.29</v>
      </c>
      <c r="G1358" s="107">
        <v>0</v>
      </c>
      <c r="H1358" s="107">
        <v>0</v>
      </c>
      <c r="I1358" s="107">
        <v>0</v>
      </c>
      <c r="J1358" s="248"/>
      <c r="K1358" s="248"/>
      <c r="L1358" s="33"/>
    </row>
    <row r="1359" spans="1:12" ht="14.45" customHeight="1" x14ac:dyDescent="0.25">
      <c r="B1359" s="25" t="s">
        <v>1180</v>
      </c>
      <c r="C1359" s="25" t="s">
        <v>713</v>
      </c>
      <c r="D1359" s="107">
        <v>6629.57</v>
      </c>
      <c r="E1359" s="107">
        <v>11674.79</v>
      </c>
      <c r="F1359" s="107">
        <v>9213.07</v>
      </c>
      <c r="G1359" s="107">
        <v>0</v>
      </c>
      <c r="H1359" s="107">
        <v>0</v>
      </c>
      <c r="I1359" s="107">
        <v>0</v>
      </c>
      <c r="J1359" s="248"/>
      <c r="K1359" s="248"/>
    </row>
    <row r="1360" spans="1:12" ht="14.45" customHeight="1" x14ac:dyDescent="0.25">
      <c r="B1360" s="25" t="s">
        <v>1181</v>
      </c>
      <c r="C1360" s="25" t="s">
        <v>298</v>
      </c>
      <c r="D1360" s="107">
        <v>3598.5</v>
      </c>
      <c r="E1360" s="107">
        <v>3640.33</v>
      </c>
      <c r="F1360" s="107">
        <v>60</v>
      </c>
      <c r="G1360" s="107">
        <v>0</v>
      </c>
      <c r="H1360" s="107">
        <v>0</v>
      </c>
      <c r="I1360" s="107">
        <v>0</v>
      </c>
      <c r="J1360" s="248"/>
      <c r="K1360" s="248"/>
    </row>
    <row r="1361" spans="1:12" ht="14.45" customHeight="1" x14ac:dyDescent="0.25">
      <c r="B1361" s="25" t="s">
        <v>1182</v>
      </c>
      <c r="C1361" s="25" t="s">
        <v>300</v>
      </c>
      <c r="D1361" s="107">
        <v>14639.99</v>
      </c>
      <c r="E1361" s="107">
        <v>6622.99</v>
      </c>
      <c r="F1361" s="107">
        <v>11179.39</v>
      </c>
      <c r="G1361" s="107">
        <v>0</v>
      </c>
      <c r="H1361" s="107">
        <v>0</v>
      </c>
      <c r="I1361" s="107">
        <v>0</v>
      </c>
      <c r="J1361" s="248"/>
      <c r="K1361" s="248"/>
      <c r="L1361" s="33"/>
    </row>
    <row r="1362" spans="1:12" ht="14.45" customHeight="1" x14ac:dyDescent="0.25">
      <c r="B1362" s="25" t="s">
        <v>2298</v>
      </c>
      <c r="C1362" s="25" t="s">
        <v>1772</v>
      </c>
      <c r="D1362" s="107">
        <v>0</v>
      </c>
      <c r="E1362" s="107">
        <v>-859.95</v>
      </c>
      <c r="F1362" s="107">
        <v>0</v>
      </c>
      <c r="G1362" s="107">
        <v>0</v>
      </c>
      <c r="H1362" s="107">
        <v>0</v>
      </c>
      <c r="I1362" s="107">
        <v>0</v>
      </c>
      <c r="J1362" s="248"/>
      <c r="K1362" s="248"/>
      <c r="L1362" s="33"/>
    </row>
    <row r="1363" spans="1:12" ht="14.45" customHeight="1" x14ac:dyDescent="0.25">
      <c r="B1363" s="25" t="s">
        <v>1184</v>
      </c>
      <c r="C1363" s="25" t="s">
        <v>302</v>
      </c>
      <c r="D1363" s="107">
        <v>563.76</v>
      </c>
      <c r="E1363" s="107">
        <v>407.13</v>
      </c>
      <c r="F1363" s="107">
        <v>670.98</v>
      </c>
      <c r="G1363" s="107">
        <v>0</v>
      </c>
      <c r="H1363" s="107">
        <v>0</v>
      </c>
      <c r="I1363" s="107">
        <v>0</v>
      </c>
      <c r="J1363" s="248"/>
      <c r="K1363" s="248"/>
      <c r="L1363" s="33"/>
    </row>
    <row r="1364" spans="1:12" ht="14.45" customHeight="1" x14ac:dyDescent="0.25">
      <c r="B1364" s="25" t="s">
        <v>1185</v>
      </c>
      <c r="C1364" s="25" t="s">
        <v>304</v>
      </c>
      <c r="D1364" s="107">
        <v>2197.34</v>
      </c>
      <c r="E1364" s="107">
        <v>945.88</v>
      </c>
      <c r="F1364" s="107">
        <v>1703.38</v>
      </c>
      <c r="G1364" s="107">
        <v>0</v>
      </c>
      <c r="H1364" s="107">
        <v>0</v>
      </c>
      <c r="I1364" s="107">
        <v>0</v>
      </c>
      <c r="J1364" s="248"/>
      <c r="K1364" s="248"/>
      <c r="L1364" s="33"/>
    </row>
    <row r="1365" spans="1:12" ht="14.45" customHeight="1" x14ac:dyDescent="0.25">
      <c r="B1365" s="25" t="s">
        <v>1186</v>
      </c>
      <c r="C1365" s="25" t="s">
        <v>306</v>
      </c>
      <c r="D1365" s="107">
        <v>60139.28</v>
      </c>
      <c r="E1365" s="107">
        <v>36415.06</v>
      </c>
      <c r="F1365" s="107">
        <v>42877.88</v>
      </c>
      <c r="G1365" s="107">
        <v>0</v>
      </c>
      <c r="H1365" s="107">
        <v>0</v>
      </c>
      <c r="I1365" s="107">
        <v>0</v>
      </c>
      <c r="J1365" s="248"/>
      <c r="K1365" s="248"/>
      <c r="L1365" s="33"/>
    </row>
    <row r="1366" spans="1:12" ht="14.45" customHeight="1" x14ac:dyDescent="0.25">
      <c r="B1366" s="25" t="s">
        <v>1985</v>
      </c>
      <c r="C1366" s="25" t="s">
        <v>1865</v>
      </c>
      <c r="D1366" s="107">
        <v>2962.5</v>
      </c>
      <c r="E1366" s="107">
        <v>511.25</v>
      </c>
      <c r="F1366" s="107">
        <v>5809.3</v>
      </c>
      <c r="G1366" s="107">
        <v>0</v>
      </c>
      <c r="H1366" s="107">
        <v>0</v>
      </c>
      <c r="I1366" s="107">
        <v>0</v>
      </c>
      <c r="J1366" s="248"/>
      <c r="K1366" s="248"/>
      <c r="L1366" s="33"/>
    </row>
    <row r="1367" spans="1:12" ht="14.45" customHeight="1" x14ac:dyDescent="0.25">
      <c r="B1367" s="25" t="s">
        <v>1187</v>
      </c>
      <c r="C1367" s="25" t="s">
        <v>308</v>
      </c>
      <c r="D1367" s="107">
        <v>1797.27</v>
      </c>
      <c r="E1367" s="107">
        <v>1250.52</v>
      </c>
      <c r="F1367" s="107">
        <v>1601.13</v>
      </c>
      <c r="G1367" s="107">
        <v>0</v>
      </c>
      <c r="H1367" s="107">
        <v>0</v>
      </c>
      <c r="I1367" s="107">
        <v>0</v>
      </c>
      <c r="J1367" s="248"/>
      <c r="K1367" s="248"/>
      <c r="L1367" s="33"/>
    </row>
    <row r="1368" spans="1:12" ht="14.45" customHeight="1" x14ac:dyDescent="0.25">
      <c r="B1368" s="25" t="s">
        <v>1188</v>
      </c>
      <c r="C1368" s="25" t="s">
        <v>1897</v>
      </c>
      <c r="D1368" s="107">
        <v>1623.03</v>
      </c>
      <c r="E1368" s="107">
        <v>-3252.48</v>
      </c>
      <c r="F1368" s="107">
        <v>0</v>
      </c>
      <c r="G1368" s="107">
        <v>0</v>
      </c>
      <c r="H1368" s="107">
        <v>0</v>
      </c>
      <c r="I1368" s="107">
        <v>0</v>
      </c>
      <c r="J1368" s="248"/>
      <c r="K1368" s="248"/>
      <c r="L1368" s="33"/>
    </row>
    <row r="1369" spans="1:12" ht="20.100000000000001" customHeight="1" x14ac:dyDescent="0.25">
      <c r="B1369" s="25" t="s">
        <v>1189</v>
      </c>
      <c r="C1369" s="25" t="s">
        <v>1899</v>
      </c>
      <c r="D1369" s="107">
        <v>34996.26</v>
      </c>
      <c r="E1369" s="107">
        <v>27741.58</v>
      </c>
      <c r="F1369" s="107">
        <v>61487.07</v>
      </c>
      <c r="G1369" s="107">
        <v>0</v>
      </c>
      <c r="H1369" s="107">
        <v>0</v>
      </c>
      <c r="I1369" s="107">
        <v>0</v>
      </c>
      <c r="J1369" s="248"/>
      <c r="K1369" s="248"/>
      <c r="L1369" s="33"/>
    </row>
    <row r="1370" spans="1:12" ht="20.100000000000001" customHeight="1" x14ac:dyDescent="0.25">
      <c r="B1370" s="25" t="s">
        <v>1190</v>
      </c>
      <c r="C1370" s="25" t="s">
        <v>312</v>
      </c>
      <c r="D1370" s="107">
        <v>0</v>
      </c>
      <c r="E1370" s="107">
        <v>60</v>
      </c>
      <c r="F1370" s="107">
        <v>0</v>
      </c>
      <c r="G1370" s="107">
        <v>0</v>
      </c>
      <c r="H1370" s="107">
        <v>0</v>
      </c>
      <c r="I1370" s="107">
        <v>0</v>
      </c>
      <c r="J1370" s="248"/>
      <c r="K1370" s="248"/>
      <c r="L1370" s="33"/>
    </row>
    <row r="1371" spans="1:12" ht="20.100000000000001" customHeight="1" x14ac:dyDescent="0.25">
      <c r="B1371" s="25" t="s">
        <v>1191</v>
      </c>
      <c r="C1371" s="25" t="s">
        <v>314</v>
      </c>
      <c r="D1371" s="107">
        <v>8810.07</v>
      </c>
      <c r="E1371" s="107">
        <v>5356.01</v>
      </c>
      <c r="F1371" s="107">
        <v>4981.84</v>
      </c>
      <c r="G1371" s="107">
        <v>0</v>
      </c>
      <c r="H1371" s="107">
        <v>0</v>
      </c>
      <c r="I1371" s="107">
        <v>0</v>
      </c>
      <c r="J1371" s="248"/>
      <c r="K1371" s="248"/>
      <c r="L1371" s="33"/>
    </row>
    <row r="1372" spans="1:12" ht="20.100000000000001" customHeight="1" x14ac:dyDescent="0.25">
      <c r="B1372" s="25" t="s">
        <v>1192</v>
      </c>
      <c r="C1372" s="25" t="s">
        <v>316</v>
      </c>
      <c r="D1372" s="107">
        <v>43.65</v>
      </c>
      <c r="E1372" s="107">
        <v>842.4</v>
      </c>
      <c r="F1372" s="107">
        <v>1008</v>
      </c>
      <c r="G1372" s="107">
        <v>0</v>
      </c>
      <c r="H1372" s="107">
        <v>0</v>
      </c>
      <c r="I1372" s="107">
        <v>0</v>
      </c>
      <c r="J1372" s="248"/>
      <c r="K1372" s="248"/>
      <c r="L1372" s="33"/>
    </row>
    <row r="1373" spans="1:12" ht="20.100000000000001" customHeight="1" x14ac:dyDescent="0.25">
      <c r="B1373" s="25" t="s">
        <v>1193</v>
      </c>
      <c r="C1373" s="25" t="s">
        <v>2026</v>
      </c>
      <c r="D1373" s="107">
        <v>5414.89</v>
      </c>
      <c r="E1373" s="107">
        <v>4310.96</v>
      </c>
      <c r="F1373" s="107">
        <v>5840.68</v>
      </c>
      <c r="G1373" s="107">
        <v>0</v>
      </c>
      <c r="H1373" s="107">
        <v>0</v>
      </c>
      <c r="I1373" s="107">
        <v>0</v>
      </c>
      <c r="J1373" s="248"/>
      <c r="K1373" s="248"/>
      <c r="L1373" s="33"/>
    </row>
    <row r="1374" spans="1:12" ht="14.45" customHeight="1" x14ac:dyDescent="0.25">
      <c r="B1374" s="25" t="s">
        <v>1194</v>
      </c>
      <c r="C1374" s="25" t="s">
        <v>321</v>
      </c>
      <c r="D1374" s="107">
        <v>607.57000000000005</v>
      </c>
      <c r="E1374" s="107">
        <v>436.69</v>
      </c>
      <c r="F1374" s="107">
        <v>805.19</v>
      </c>
      <c r="G1374" s="107">
        <v>0</v>
      </c>
      <c r="H1374" s="107">
        <v>0</v>
      </c>
      <c r="I1374" s="107">
        <v>0</v>
      </c>
      <c r="J1374" s="248"/>
      <c r="K1374" s="248"/>
      <c r="L1374" s="33"/>
    </row>
    <row r="1375" spans="1:12" ht="14.45" customHeight="1" x14ac:dyDescent="0.25">
      <c r="B1375" s="25" t="s">
        <v>1195</v>
      </c>
      <c r="C1375" s="25" t="s">
        <v>325</v>
      </c>
      <c r="D1375" s="107">
        <v>5775</v>
      </c>
      <c r="E1375" s="107">
        <v>4750</v>
      </c>
      <c r="F1375" s="107">
        <v>6750</v>
      </c>
      <c r="G1375" s="107">
        <v>0</v>
      </c>
      <c r="H1375" s="107">
        <v>0</v>
      </c>
      <c r="I1375" s="107">
        <v>0</v>
      </c>
      <c r="J1375" s="248"/>
      <c r="K1375" s="248"/>
      <c r="L1375" s="33"/>
    </row>
    <row r="1376" spans="1:12" ht="14.45" customHeight="1" x14ac:dyDescent="0.25">
      <c r="A1376" s="361" t="s">
        <v>2027</v>
      </c>
      <c r="B1376" s="361"/>
      <c r="C1376" s="361"/>
      <c r="D1376" s="108">
        <f t="shared" ref="D1376:I1376" si="310">SUM(D1355:D1375)</f>
        <v>517339.60000000021</v>
      </c>
      <c r="E1376" s="108">
        <f t="shared" si="310"/>
        <v>341134.6100000001</v>
      </c>
      <c r="F1376" s="108">
        <f t="shared" si="310"/>
        <v>537678.41999999993</v>
      </c>
      <c r="G1376" s="108">
        <f t="shared" si="310"/>
        <v>0</v>
      </c>
      <c r="H1376" s="108">
        <f t="shared" si="310"/>
        <v>0</v>
      </c>
      <c r="I1376" s="108">
        <f t="shared" si="310"/>
        <v>0</v>
      </c>
      <c r="J1376" s="102">
        <f t="shared" ref="J1376:K1376" si="311">SUM(J1355:J1375)</f>
        <v>0</v>
      </c>
      <c r="K1376" s="102">
        <f t="shared" si="311"/>
        <v>0</v>
      </c>
      <c r="L1376" s="33"/>
    </row>
    <row r="1377" spans="1:12" ht="14.45" customHeight="1" x14ac:dyDescent="0.25">
      <c r="A1377" s="360" t="s">
        <v>2020</v>
      </c>
      <c r="B1377" s="360"/>
      <c r="C1377" s="360"/>
      <c r="J1377" s="248"/>
      <c r="K1377" s="248"/>
      <c r="L1377" s="33"/>
    </row>
    <row r="1378" spans="1:12" ht="14.45" customHeight="1" x14ac:dyDescent="0.25">
      <c r="B1378" s="25" t="s">
        <v>1196</v>
      </c>
      <c r="C1378" s="25" t="s">
        <v>262</v>
      </c>
      <c r="D1378" s="107">
        <v>128.86000000000001</v>
      </c>
      <c r="E1378" s="107">
        <v>6.98</v>
      </c>
      <c r="F1378" s="107">
        <v>0</v>
      </c>
      <c r="G1378" s="107">
        <v>0</v>
      </c>
      <c r="H1378" s="107">
        <v>0</v>
      </c>
      <c r="I1378" s="107">
        <v>0</v>
      </c>
      <c r="J1378" s="248"/>
      <c r="K1378" s="248"/>
      <c r="L1378" s="33"/>
    </row>
    <row r="1379" spans="1:12" ht="14.45" customHeight="1" x14ac:dyDescent="0.25">
      <c r="B1379" s="25" t="s">
        <v>1197</v>
      </c>
      <c r="C1379" s="25" t="s">
        <v>420</v>
      </c>
      <c r="D1379" s="107">
        <v>3706.87</v>
      </c>
      <c r="E1379" s="107">
        <v>272.11</v>
      </c>
      <c r="F1379" s="107">
        <v>5431.46</v>
      </c>
      <c r="G1379" s="107">
        <v>0</v>
      </c>
      <c r="H1379" s="107">
        <v>0</v>
      </c>
      <c r="I1379" s="107">
        <v>0</v>
      </c>
      <c r="J1379" s="248"/>
      <c r="K1379" s="248"/>
      <c r="L1379" s="33"/>
    </row>
    <row r="1380" spans="1:12" ht="14.45" customHeight="1" x14ac:dyDescent="0.25">
      <c r="B1380" s="25" t="s">
        <v>1198</v>
      </c>
      <c r="C1380" s="25" t="s">
        <v>422</v>
      </c>
      <c r="D1380" s="107">
        <v>22605.58</v>
      </c>
      <c r="E1380" s="107">
        <v>19108.39</v>
      </c>
      <c r="F1380" s="107">
        <v>24840.41</v>
      </c>
      <c r="G1380" s="107">
        <v>0</v>
      </c>
      <c r="H1380" s="107">
        <v>0</v>
      </c>
      <c r="I1380" s="107">
        <v>0</v>
      </c>
      <c r="J1380" s="248"/>
      <c r="K1380" s="248"/>
      <c r="L1380" s="33"/>
    </row>
    <row r="1381" spans="1:12" ht="14.45" customHeight="1" x14ac:dyDescent="0.25">
      <c r="B1381" s="25" t="s">
        <v>1199</v>
      </c>
      <c r="C1381" s="25" t="s">
        <v>330</v>
      </c>
      <c r="D1381" s="107">
        <v>11112.7</v>
      </c>
      <c r="E1381" s="107">
        <v>3373.34</v>
      </c>
      <c r="F1381" s="107">
        <v>5674.94</v>
      </c>
      <c r="G1381" s="107">
        <v>0</v>
      </c>
      <c r="H1381" s="107">
        <v>0</v>
      </c>
      <c r="I1381" s="107">
        <v>0</v>
      </c>
      <c r="J1381" s="248"/>
      <c r="K1381" s="248"/>
      <c r="L1381" s="33"/>
    </row>
    <row r="1382" spans="1:12" ht="14.45" customHeight="1" x14ac:dyDescent="0.25">
      <c r="A1382" s="361" t="s">
        <v>2021</v>
      </c>
      <c r="B1382" s="361"/>
      <c r="C1382" s="361"/>
      <c r="D1382" s="108">
        <f t="shared" ref="D1382:I1382" si="312">SUM(D1378:D1381)</f>
        <v>37554.01</v>
      </c>
      <c r="E1382" s="108">
        <f t="shared" si="312"/>
        <v>22760.82</v>
      </c>
      <c r="F1382" s="108">
        <f t="shared" si="312"/>
        <v>35946.81</v>
      </c>
      <c r="G1382" s="108">
        <f t="shared" si="312"/>
        <v>0</v>
      </c>
      <c r="H1382" s="108">
        <f t="shared" si="312"/>
        <v>0</v>
      </c>
      <c r="I1382" s="108">
        <f t="shared" si="312"/>
        <v>0</v>
      </c>
      <c r="J1382" s="102">
        <f t="shared" ref="J1382:K1382" si="313">SUM(J1378:J1381)</f>
        <v>0</v>
      </c>
      <c r="K1382" s="102">
        <f t="shared" si="313"/>
        <v>0</v>
      </c>
      <c r="L1382" s="33"/>
    </row>
    <row r="1383" spans="1:12" ht="14.45" customHeight="1" x14ac:dyDescent="0.25">
      <c r="A1383" s="360" t="s">
        <v>2028</v>
      </c>
      <c r="B1383" s="360"/>
      <c r="C1383" s="360"/>
      <c r="J1383" s="248"/>
      <c r="K1383" s="248"/>
    </row>
    <row r="1384" spans="1:12" ht="14.45" customHeight="1" x14ac:dyDescent="0.25">
      <c r="B1384" s="25" t="s">
        <v>1200</v>
      </c>
      <c r="C1384" s="25" t="s">
        <v>338</v>
      </c>
      <c r="D1384" s="107">
        <v>9315.82</v>
      </c>
      <c r="E1384" s="107">
        <v>5463.97</v>
      </c>
      <c r="F1384" s="107">
        <v>7696.53</v>
      </c>
      <c r="G1384" s="107">
        <v>0</v>
      </c>
      <c r="H1384" s="107">
        <v>0</v>
      </c>
      <c r="I1384" s="107">
        <v>0</v>
      </c>
      <c r="J1384" s="248"/>
      <c r="K1384" s="248"/>
      <c r="L1384" s="33"/>
    </row>
    <row r="1385" spans="1:12" ht="14.45" customHeight="1" x14ac:dyDescent="0.25">
      <c r="A1385" s="361" t="s">
        <v>2029</v>
      </c>
      <c r="B1385" s="361"/>
      <c r="C1385" s="361"/>
      <c r="D1385" s="108">
        <f t="shared" ref="D1385:I1385" si="314">SUM(D1384:D1384)</f>
        <v>9315.82</v>
      </c>
      <c r="E1385" s="108">
        <f t="shared" si="314"/>
        <v>5463.97</v>
      </c>
      <c r="F1385" s="108">
        <f t="shared" si="314"/>
        <v>7696.53</v>
      </c>
      <c r="G1385" s="108">
        <f t="shared" si="314"/>
        <v>0</v>
      </c>
      <c r="H1385" s="108">
        <f t="shared" si="314"/>
        <v>0</v>
      </c>
      <c r="I1385" s="108">
        <f t="shared" si="314"/>
        <v>0</v>
      </c>
      <c r="J1385" s="102">
        <f t="shared" ref="J1385:K1385" si="315">SUM(J1384:J1384)</f>
        <v>0</v>
      </c>
      <c r="K1385" s="102">
        <f t="shared" si="315"/>
        <v>0</v>
      </c>
      <c r="L1385" s="33"/>
    </row>
    <row r="1386" spans="1:12" ht="14.45" customHeight="1" x14ac:dyDescent="0.25">
      <c r="A1386" s="360" t="s">
        <v>2022</v>
      </c>
      <c r="B1386" s="360"/>
      <c r="C1386" s="360"/>
      <c r="J1386" s="248"/>
      <c r="K1386" s="248"/>
      <c r="L1386" s="33"/>
    </row>
    <row r="1387" spans="1:12" ht="14.45" customHeight="1" x14ac:dyDescent="0.25">
      <c r="B1387" s="25" t="s">
        <v>1201</v>
      </c>
      <c r="C1387" s="25" t="s">
        <v>268</v>
      </c>
      <c r="D1387" s="107">
        <v>1920.93</v>
      </c>
      <c r="E1387" s="107">
        <v>1446.33</v>
      </c>
      <c r="F1387" s="107">
        <v>0</v>
      </c>
      <c r="G1387" s="107">
        <v>0</v>
      </c>
      <c r="H1387" s="107">
        <v>0</v>
      </c>
      <c r="I1387" s="107">
        <v>0</v>
      </c>
      <c r="J1387" s="248"/>
      <c r="K1387" s="248"/>
      <c r="L1387" s="33"/>
    </row>
    <row r="1388" spans="1:12" ht="14.45" customHeight="1" x14ac:dyDescent="0.25">
      <c r="B1388" s="25" t="s">
        <v>1202</v>
      </c>
      <c r="C1388" s="25" t="s">
        <v>272</v>
      </c>
      <c r="D1388" s="107">
        <v>1729.88</v>
      </c>
      <c r="E1388" s="107">
        <v>662.77</v>
      </c>
      <c r="F1388" s="107">
        <v>2052.89</v>
      </c>
      <c r="G1388" s="107">
        <v>0</v>
      </c>
      <c r="H1388" s="107">
        <v>0</v>
      </c>
      <c r="I1388" s="107">
        <v>0</v>
      </c>
      <c r="J1388" s="248"/>
      <c r="K1388" s="248"/>
      <c r="L1388" s="33"/>
    </row>
    <row r="1389" spans="1:12" ht="14.45" customHeight="1" x14ac:dyDescent="0.25">
      <c r="B1389" s="25" t="s">
        <v>1204</v>
      </c>
      <c r="C1389" s="25" t="s">
        <v>276</v>
      </c>
      <c r="D1389" s="107">
        <v>4453.57</v>
      </c>
      <c r="E1389" s="107">
        <v>618</v>
      </c>
      <c r="F1389" s="107">
        <v>1725</v>
      </c>
      <c r="G1389" s="107">
        <v>0</v>
      </c>
      <c r="H1389" s="107">
        <v>0</v>
      </c>
      <c r="I1389" s="107">
        <v>0</v>
      </c>
      <c r="J1389" s="248"/>
      <c r="K1389" s="248"/>
    </row>
    <row r="1390" spans="1:12" ht="14.45" customHeight="1" x14ac:dyDescent="0.25">
      <c r="B1390" s="25" t="s">
        <v>1205</v>
      </c>
      <c r="C1390" s="25" t="s">
        <v>282</v>
      </c>
      <c r="D1390" s="107">
        <v>50</v>
      </c>
      <c r="E1390" s="107">
        <v>0</v>
      </c>
      <c r="F1390" s="107">
        <v>0</v>
      </c>
      <c r="G1390" s="107">
        <v>0</v>
      </c>
      <c r="H1390" s="107">
        <v>0</v>
      </c>
      <c r="I1390" s="107">
        <v>0</v>
      </c>
      <c r="J1390" s="248"/>
      <c r="K1390" s="248"/>
      <c r="L1390" s="33"/>
    </row>
    <row r="1391" spans="1:12" ht="14.45" customHeight="1" x14ac:dyDescent="0.25">
      <c r="A1391" s="361" t="s">
        <v>2023</v>
      </c>
      <c r="B1391" s="361"/>
      <c r="C1391" s="361"/>
      <c r="D1391" s="108">
        <f t="shared" ref="D1391:I1391" si="316">SUM(D1387:D1390)</f>
        <v>8154.38</v>
      </c>
      <c r="E1391" s="108">
        <f t="shared" si="316"/>
        <v>2727.1</v>
      </c>
      <c r="F1391" s="108">
        <f t="shared" si="316"/>
        <v>3777.89</v>
      </c>
      <c r="G1391" s="108">
        <f t="shared" si="316"/>
        <v>0</v>
      </c>
      <c r="H1391" s="108">
        <f t="shared" si="316"/>
        <v>0</v>
      </c>
      <c r="I1391" s="108">
        <f t="shared" si="316"/>
        <v>0</v>
      </c>
      <c r="J1391" s="102">
        <f t="shared" ref="J1391:K1391" si="317">SUM(J1387:J1390)</f>
        <v>0</v>
      </c>
      <c r="K1391" s="102">
        <f t="shared" si="317"/>
        <v>0</v>
      </c>
      <c r="L1391" s="33"/>
    </row>
    <row r="1392" spans="1:12" ht="14.45" customHeight="1" x14ac:dyDescent="0.25">
      <c r="A1392" s="360" t="s">
        <v>2035</v>
      </c>
      <c r="B1392" s="360"/>
      <c r="C1392" s="360"/>
      <c r="J1392" s="248"/>
      <c r="K1392" s="248"/>
    </row>
    <row r="1393" spans="1:12" ht="14.45" customHeight="1" x14ac:dyDescent="0.25">
      <c r="B1393" s="25" t="s">
        <v>1206</v>
      </c>
      <c r="C1393" s="25" t="s">
        <v>444</v>
      </c>
      <c r="D1393" s="107">
        <v>2809.57</v>
      </c>
      <c r="E1393" s="107">
        <v>1892.9</v>
      </c>
      <c r="F1393" s="107">
        <v>948.43</v>
      </c>
      <c r="G1393" s="107">
        <v>0</v>
      </c>
      <c r="H1393" s="107">
        <v>0</v>
      </c>
      <c r="I1393" s="107">
        <v>0</v>
      </c>
      <c r="J1393" s="248"/>
      <c r="K1393" s="248"/>
      <c r="L1393" s="33"/>
    </row>
    <row r="1394" spans="1:12" ht="14.45" customHeight="1" x14ac:dyDescent="0.25">
      <c r="B1394" s="25" t="s">
        <v>1207</v>
      </c>
      <c r="C1394" s="25" t="s">
        <v>446</v>
      </c>
      <c r="D1394" s="107">
        <v>42635.99</v>
      </c>
      <c r="E1394" s="107">
        <v>43552.66</v>
      </c>
      <c r="F1394" s="107">
        <v>44475.66</v>
      </c>
      <c r="G1394" s="107">
        <v>0</v>
      </c>
      <c r="H1394" s="107">
        <v>0</v>
      </c>
      <c r="I1394" s="107">
        <v>0</v>
      </c>
      <c r="J1394" s="248"/>
      <c r="K1394" s="248"/>
      <c r="L1394" s="33"/>
    </row>
    <row r="1395" spans="1:12" ht="14.45" customHeight="1" x14ac:dyDescent="0.25">
      <c r="B1395" s="25" t="s">
        <v>2052</v>
      </c>
      <c r="C1395" s="25" t="s">
        <v>833</v>
      </c>
      <c r="D1395" s="107">
        <v>106700</v>
      </c>
      <c r="E1395" s="107">
        <v>87710</v>
      </c>
      <c r="F1395" s="107">
        <v>105000</v>
      </c>
      <c r="G1395" s="107">
        <v>0</v>
      </c>
      <c r="H1395" s="107">
        <v>0</v>
      </c>
      <c r="I1395" s="107">
        <v>0</v>
      </c>
      <c r="J1395" s="248"/>
      <c r="K1395" s="248"/>
      <c r="L1395" s="33"/>
    </row>
    <row r="1396" spans="1:12" ht="14.45" customHeight="1" x14ac:dyDescent="0.25">
      <c r="A1396" s="361" t="s">
        <v>2036</v>
      </c>
      <c r="B1396" s="361"/>
      <c r="C1396" s="361"/>
      <c r="D1396" s="108">
        <f t="shared" ref="D1396:I1396" si="318">SUM(D1393:D1395)</f>
        <v>152145.56</v>
      </c>
      <c r="E1396" s="108">
        <f t="shared" si="318"/>
        <v>133155.56</v>
      </c>
      <c r="F1396" s="108">
        <f t="shared" si="318"/>
        <v>150424.09</v>
      </c>
      <c r="G1396" s="108">
        <f t="shared" si="318"/>
        <v>0</v>
      </c>
      <c r="H1396" s="108">
        <f t="shared" si="318"/>
        <v>0</v>
      </c>
      <c r="I1396" s="108">
        <f t="shared" si="318"/>
        <v>0</v>
      </c>
      <c r="J1396" s="102">
        <f t="shared" ref="J1396:K1396" si="319">SUM(J1393:J1395)</f>
        <v>0</v>
      </c>
      <c r="K1396" s="102">
        <f t="shared" si="319"/>
        <v>0</v>
      </c>
      <c r="L1396" s="33"/>
    </row>
    <row r="1397" spans="1:12" ht="14.45" customHeight="1" x14ac:dyDescent="0.25">
      <c r="A1397" s="362" t="s">
        <v>1208</v>
      </c>
      <c r="B1397" s="362"/>
      <c r="C1397" s="362"/>
      <c r="D1397" s="109">
        <f t="shared" ref="D1397:I1397" si="320">D1376+D1382+D1385+D1391+D1396</f>
        <v>724509.37000000011</v>
      </c>
      <c r="E1397" s="109">
        <f t="shared" si="320"/>
        <v>505242.06000000006</v>
      </c>
      <c r="F1397" s="109">
        <f t="shared" si="320"/>
        <v>735523.74</v>
      </c>
      <c r="G1397" s="109">
        <f t="shared" si="320"/>
        <v>0</v>
      </c>
      <c r="H1397" s="109">
        <f t="shared" si="320"/>
        <v>0</v>
      </c>
      <c r="I1397" s="109">
        <f t="shared" si="320"/>
        <v>0</v>
      </c>
      <c r="J1397" s="103">
        <f t="shared" ref="J1397:K1397" si="321">J1376+J1382+J1385+J1391+J1396</f>
        <v>0</v>
      </c>
      <c r="K1397" s="103">
        <f t="shared" si="321"/>
        <v>0</v>
      </c>
      <c r="L1397" s="33"/>
    </row>
    <row r="1398" spans="1:12" ht="14.45" customHeight="1" x14ac:dyDescent="0.25">
      <c r="A1398" s="363" t="s">
        <v>1209</v>
      </c>
      <c r="B1398" s="363"/>
      <c r="C1398" s="363"/>
      <c r="J1398" s="248"/>
      <c r="K1398" s="248"/>
    </row>
    <row r="1399" spans="1:12" ht="14.45" customHeight="1" x14ac:dyDescent="0.25">
      <c r="A1399" s="360" t="s">
        <v>2024</v>
      </c>
      <c r="B1399" s="360"/>
      <c r="C1399" s="360"/>
      <c r="J1399" s="248"/>
      <c r="K1399" s="248"/>
      <c r="L1399" s="33"/>
    </row>
    <row r="1400" spans="1:12" ht="14.45" customHeight="1" x14ac:dyDescent="0.25">
      <c r="B1400" s="25" t="s">
        <v>2299</v>
      </c>
      <c r="C1400" s="25" t="s">
        <v>1883</v>
      </c>
      <c r="D1400" s="107">
        <v>0</v>
      </c>
      <c r="E1400" s="107">
        <v>0</v>
      </c>
      <c r="F1400" s="107">
        <v>9215.31</v>
      </c>
      <c r="G1400" s="107">
        <v>0</v>
      </c>
      <c r="H1400" s="107">
        <v>0</v>
      </c>
      <c r="I1400" s="107">
        <v>0</v>
      </c>
      <c r="J1400" s="248"/>
      <c r="K1400" s="248"/>
      <c r="L1400" s="33"/>
    </row>
    <row r="1401" spans="1:12" ht="14.45" customHeight="1" x14ac:dyDescent="0.25">
      <c r="B1401" s="25" t="s">
        <v>1210</v>
      </c>
      <c r="C1401" s="25" t="s">
        <v>286</v>
      </c>
      <c r="D1401" s="107">
        <v>592539.84</v>
      </c>
      <c r="E1401" s="107">
        <v>615651.91</v>
      </c>
      <c r="F1401" s="107">
        <v>616919.38</v>
      </c>
      <c r="G1401" s="107">
        <v>0</v>
      </c>
      <c r="H1401" s="107">
        <v>0</v>
      </c>
      <c r="I1401" s="107">
        <v>0</v>
      </c>
      <c r="J1401" s="248"/>
      <c r="K1401" s="248"/>
      <c r="L1401" s="33"/>
    </row>
    <row r="1402" spans="1:12" ht="14.45" customHeight="1" x14ac:dyDescent="0.25">
      <c r="B1402" s="25" t="s">
        <v>1211</v>
      </c>
      <c r="C1402" s="25" t="s">
        <v>292</v>
      </c>
      <c r="D1402" s="107">
        <v>12913.49</v>
      </c>
      <c r="E1402" s="107">
        <v>15297.17</v>
      </c>
      <c r="F1402" s="107">
        <v>16345.68</v>
      </c>
      <c r="G1402" s="107">
        <v>0</v>
      </c>
      <c r="H1402" s="107">
        <v>0</v>
      </c>
      <c r="I1402" s="107">
        <v>0</v>
      </c>
      <c r="J1402" s="248"/>
      <c r="K1402" s="248"/>
      <c r="L1402" s="33"/>
    </row>
    <row r="1403" spans="1:12" ht="14.45" customHeight="1" x14ac:dyDescent="0.25">
      <c r="B1403" s="25" t="s">
        <v>1212</v>
      </c>
      <c r="C1403" s="25" t="s">
        <v>968</v>
      </c>
      <c r="D1403" s="107">
        <v>1805.18</v>
      </c>
      <c r="E1403" s="107">
        <v>1810.14</v>
      </c>
      <c r="F1403" s="107">
        <v>1790.34</v>
      </c>
      <c r="G1403" s="107">
        <v>0</v>
      </c>
      <c r="H1403" s="107">
        <v>0</v>
      </c>
      <c r="I1403" s="107">
        <v>0</v>
      </c>
      <c r="J1403" s="248"/>
      <c r="K1403" s="248"/>
      <c r="L1403" s="33"/>
    </row>
    <row r="1404" spans="1:12" ht="14.45" customHeight="1" x14ac:dyDescent="0.25">
      <c r="B1404" s="25" t="s">
        <v>2412</v>
      </c>
      <c r="C1404" s="25" t="s">
        <v>2413</v>
      </c>
      <c r="D1404" s="107">
        <v>0</v>
      </c>
      <c r="E1404" s="107">
        <v>0</v>
      </c>
      <c r="F1404" s="107">
        <v>2473.02</v>
      </c>
      <c r="G1404" s="107">
        <v>0</v>
      </c>
      <c r="H1404" s="107">
        <v>0</v>
      </c>
      <c r="I1404" s="107">
        <v>0</v>
      </c>
      <c r="J1404" s="248"/>
      <c r="K1404" s="248"/>
    </row>
    <row r="1405" spans="1:12" ht="14.45" customHeight="1" x14ac:dyDescent="0.25">
      <c r="B1405" s="25" t="s">
        <v>1214</v>
      </c>
      <c r="C1405" s="25" t="s">
        <v>298</v>
      </c>
      <c r="D1405" s="107">
        <v>6390</v>
      </c>
      <c r="E1405" s="107">
        <v>7075</v>
      </c>
      <c r="F1405" s="107">
        <v>7911.52</v>
      </c>
      <c r="G1405" s="107">
        <v>0</v>
      </c>
      <c r="H1405" s="107">
        <v>0</v>
      </c>
      <c r="I1405" s="107">
        <v>0</v>
      </c>
      <c r="J1405" s="248"/>
      <c r="K1405" s="248"/>
      <c r="L1405" s="33"/>
    </row>
    <row r="1406" spans="1:12" ht="14.45" customHeight="1" x14ac:dyDescent="0.25">
      <c r="B1406" s="25" t="s">
        <v>1215</v>
      </c>
      <c r="C1406" s="25" t="s">
        <v>300</v>
      </c>
      <c r="D1406" s="107">
        <v>42928.53</v>
      </c>
      <c r="E1406" s="107">
        <v>43884.59</v>
      </c>
      <c r="F1406" s="107">
        <v>60003.16</v>
      </c>
      <c r="G1406" s="107">
        <v>0</v>
      </c>
      <c r="H1406" s="107">
        <v>0</v>
      </c>
      <c r="I1406" s="107">
        <v>0</v>
      </c>
      <c r="J1406" s="248"/>
      <c r="K1406" s="248"/>
      <c r="L1406" s="33"/>
    </row>
    <row r="1407" spans="1:12" ht="14.45" customHeight="1" x14ac:dyDescent="0.25">
      <c r="B1407" s="25" t="s">
        <v>2414</v>
      </c>
      <c r="C1407" s="25" t="s">
        <v>2415</v>
      </c>
      <c r="D1407" s="107">
        <v>0</v>
      </c>
      <c r="E1407" s="107">
        <v>0</v>
      </c>
      <c r="F1407" s="107">
        <v>985.71</v>
      </c>
      <c r="G1407" s="107">
        <v>0</v>
      </c>
      <c r="H1407" s="107">
        <v>0</v>
      </c>
      <c r="I1407" s="107">
        <v>0</v>
      </c>
      <c r="J1407" s="248"/>
      <c r="K1407" s="248"/>
      <c r="L1407" s="33"/>
    </row>
    <row r="1408" spans="1:12" ht="14.45" customHeight="1" x14ac:dyDescent="0.25">
      <c r="B1408" s="25" t="s">
        <v>1216</v>
      </c>
      <c r="C1408" s="25" t="s">
        <v>302</v>
      </c>
      <c r="D1408" s="107">
        <v>1053.3</v>
      </c>
      <c r="E1408" s="107">
        <v>2785.34</v>
      </c>
      <c r="F1408" s="107">
        <v>1236.51</v>
      </c>
      <c r="G1408" s="107">
        <v>0</v>
      </c>
      <c r="H1408" s="107">
        <v>0</v>
      </c>
      <c r="I1408" s="107">
        <v>0</v>
      </c>
      <c r="J1408" s="248"/>
      <c r="K1408" s="248"/>
    </row>
    <row r="1409" spans="1:12" ht="14.45" customHeight="1" x14ac:dyDescent="0.25">
      <c r="B1409" s="25" t="s">
        <v>1217</v>
      </c>
      <c r="C1409" s="25" t="s">
        <v>304</v>
      </c>
      <c r="D1409" s="107">
        <v>2377.94</v>
      </c>
      <c r="E1409" s="107">
        <v>1367.16</v>
      </c>
      <c r="F1409" s="107">
        <v>3537.73</v>
      </c>
      <c r="G1409" s="107">
        <v>0</v>
      </c>
      <c r="H1409" s="107">
        <v>0</v>
      </c>
      <c r="I1409" s="107">
        <v>0</v>
      </c>
      <c r="J1409" s="248"/>
      <c r="K1409" s="248"/>
    </row>
    <row r="1410" spans="1:12" ht="14.45" customHeight="1" x14ac:dyDescent="0.25">
      <c r="B1410" s="25" t="s">
        <v>1218</v>
      </c>
      <c r="C1410" s="25" t="s">
        <v>306</v>
      </c>
      <c r="D1410" s="107">
        <v>87914.240000000005</v>
      </c>
      <c r="E1410" s="107">
        <v>84120.62</v>
      </c>
      <c r="F1410" s="107">
        <v>82730.929999999993</v>
      </c>
      <c r="G1410" s="107">
        <v>0</v>
      </c>
      <c r="H1410" s="107">
        <v>0</v>
      </c>
      <c r="I1410" s="107">
        <v>0</v>
      </c>
      <c r="J1410" s="248"/>
      <c r="K1410" s="248"/>
      <c r="L1410" s="33"/>
    </row>
    <row r="1411" spans="1:12" ht="14.45" customHeight="1" x14ac:dyDescent="0.25">
      <c r="B1411" s="25" t="s">
        <v>1986</v>
      </c>
      <c r="C1411" s="25" t="s">
        <v>1865</v>
      </c>
      <c r="D1411" s="107">
        <v>5458.35</v>
      </c>
      <c r="E1411" s="107">
        <v>2435.71</v>
      </c>
      <c r="F1411" s="107">
        <v>12914.29</v>
      </c>
      <c r="G1411" s="107">
        <v>0</v>
      </c>
      <c r="H1411" s="107">
        <v>0</v>
      </c>
      <c r="I1411" s="107">
        <v>0</v>
      </c>
      <c r="J1411" s="248"/>
      <c r="K1411" s="248"/>
      <c r="L1411" s="33"/>
    </row>
    <row r="1412" spans="1:12" ht="14.45" customHeight="1" x14ac:dyDescent="0.25">
      <c r="B1412" s="25" t="s">
        <v>1219</v>
      </c>
      <c r="C1412" s="25" t="s">
        <v>308</v>
      </c>
      <c r="D1412" s="107">
        <v>2587.37</v>
      </c>
      <c r="E1412" s="107">
        <v>2493.5</v>
      </c>
      <c r="F1412" s="107">
        <v>2302.66</v>
      </c>
      <c r="G1412" s="107">
        <v>0</v>
      </c>
      <c r="H1412" s="107">
        <v>0</v>
      </c>
      <c r="I1412" s="107">
        <v>0</v>
      </c>
      <c r="J1412" s="248"/>
      <c r="K1412" s="248"/>
      <c r="L1412" s="33"/>
    </row>
    <row r="1413" spans="1:12" ht="14.45" customHeight="1" x14ac:dyDescent="0.25">
      <c r="B1413" s="25" t="s">
        <v>1221</v>
      </c>
      <c r="C1413" s="25" t="s">
        <v>1899</v>
      </c>
      <c r="D1413" s="107">
        <v>59080.97</v>
      </c>
      <c r="E1413" s="107">
        <v>61905.33</v>
      </c>
      <c r="F1413" s="107">
        <v>101717.07</v>
      </c>
      <c r="G1413" s="107">
        <v>0</v>
      </c>
      <c r="H1413" s="107">
        <v>0</v>
      </c>
      <c r="I1413" s="107">
        <v>0</v>
      </c>
      <c r="J1413" s="248"/>
      <c r="K1413" s="248"/>
      <c r="L1413" s="33"/>
    </row>
    <row r="1414" spans="1:12" ht="14.45" customHeight="1" x14ac:dyDescent="0.25">
      <c r="B1414" s="25" t="s">
        <v>1222</v>
      </c>
      <c r="C1414" s="25" t="s">
        <v>312</v>
      </c>
      <c r="D1414" s="107">
        <v>108</v>
      </c>
      <c r="E1414" s="107">
        <v>216</v>
      </c>
      <c r="F1414" s="107">
        <v>60</v>
      </c>
      <c r="G1414" s="107">
        <v>0</v>
      </c>
      <c r="H1414" s="107">
        <v>0</v>
      </c>
      <c r="I1414" s="107">
        <v>0</v>
      </c>
      <c r="J1414" s="248"/>
      <c r="K1414" s="248"/>
      <c r="L1414" s="33"/>
    </row>
    <row r="1415" spans="1:12" ht="14.45" customHeight="1" x14ac:dyDescent="0.25">
      <c r="B1415" s="25" t="s">
        <v>1223</v>
      </c>
      <c r="C1415" s="25" t="s">
        <v>314</v>
      </c>
      <c r="D1415" s="107">
        <v>1118.19</v>
      </c>
      <c r="E1415" s="107">
        <v>840.53</v>
      </c>
      <c r="F1415" s="107">
        <v>843.71</v>
      </c>
      <c r="G1415" s="107">
        <v>0</v>
      </c>
      <c r="H1415" s="107">
        <v>0</v>
      </c>
      <c r="I1415" s="107">
        <v>0</v>
      </c>
      <c r="J1415" s="248"/>
      <c r="K1415" s="248"/>
      <c r="L1415" s="33"/>
    </row>
    <row r="1416" spans="1:12" ht="20.100000000000001" customHeight="1" x14ac:dyDescent="0.25">
      <c r="B1416" s="25" t="s">
        <v>1224</v>
      </c>
      <c r="C1416" s="25" t="s">
        <v>316</v>
      </c>
      <c r="D1416" s="107">
        <v>355.59</v>
      </c>
      <c r="E1416" s="107">
        <v>1872.08</v>
      </c>
      <c r="F1416" s="107">
        <v>3024</v>
      </c>
      <c r="G1416" s="107">
        <v>0</v>
      </c>
      <c r="H1416" s="107">
        <v>0</v>
      </c>
      <c r="I1416" s="107">
        <v>0</v>
      </c>
      <c r="J1416" s="248"/>
      <c r="K1416" s="248"/>
      <c r="L1416" s="33"/>
    </row>
    <row r="1417" spans="1:12" ht="20.100000000000001" customHeight="1" x14ac:dyDescent="0.25">
      <c r="B1417" s="25" t="s">
        <v>1225</v>
      </c>
      <c r="C1417" s="25" t="s">
        <v>2026</v>
      </c>
      <c r="D1417" s="107">
        <v>9129.8799999999992</v>
      </c>
      <c r="E1417" s="107">
        <v>9559.16</v>
      </c>
      <c r="F1417" s="107">
        <v>9994.43</v>
      </c>
      <c r="G1417" s="107">
        <v>0</v>
      </c>
      <c r="H1417" s="107">
        <v>0</v>
      </c>
      <c r="I1417" s="107">
        <v>0</v>
      </c>
      <c r="J1417" s="248"/>
      <c r="K1417" s="248"/>
      <c r="L1417" s="33"/>
    </row>
    <row r="1418" spans="1:12" ht="20.100000000000001" customHeight="1" x14ac:dyDescent="0.25">
      <c r="B1418" s="25" t="s">
        <v>1226</v>
      </c>
      <c r="C1418" s="25" t="s">
        <v>321</v>
      </c>
      <c r="D1418" s="107">
        <v>1101.31</v>
      </c>
      <c r="E1418" s="107">
        <v>1170.77</v>
      </c>
      <c r="F1418" s="107">
        <v>1390.74</v>
      </c>
      <c r="G1418" s="107">
        <v>0</v>
      </c>
      <c r="H1418" s="107">
        <v>0</v>
      </c>
      <c r="I1418" s="107">
        <v>0</v>
      </c>
      <c r="J1418" s="248"/>
      <c r="K1418" s="248"/>
      <c r="L1418" s="33"/>
    </row>
    <row r="1419" spans="1:12" ht="20.100000000000001" customHeight="1" x14ac:dyDescent="0.25">
      <c r="B1419" s="25" t="s">
        <v>2300</v>
      </c>
      <c r="C1419" s="25" t="s">
        <v>323</v>
      </c>
      <c r="D1419" s="107">
        <v>0</v>
      </c>
      <c r="E1419" s="107">
        <v>0</v>
      </c>
      <c r="F1419" s="107">
        <v>382.42</v>
      </c>
      <c r="G1419" s="107">
        <v>0</v>
      </c>
      <c r="H1419" s="107">
        <v>0</v>
      </c>
      <c r="I1419" s="107">
        <v>0</v>
      </c>
      <c r="J1419" s="248"/>
      <c r="K1419" s="248"/>
      <c r="L1419" s="33"/>
    </row>
    <row r="1420" spans="1:12" ht="20.100000000000001" customHeight="1" x14ac:dyDescent="0.25">
      <c r="B1420" s="25" t="s">
        <v>1227</v>
      </c>
      <c r="C1420" s="25" t="s">
        <v>325</v>
      </c>
      <c r="D1420" s="107">
        <v>3750</v>
      </c>
      <c r="E1420" s="107">
        <v>3750</v>
      </c>
      <c r="F1420" s="107">
        <v>5250</v>
      </c>
      <c r="G1420" s="107">
        <v>0</v>
      </c>
      <c r="H1420" s="107">
        <v>0</v>
      </c>
      <c r="I1420" s="107">
        <v>0</v>
      </c>
      <c r="J1420" s="248"/>
      <c r="K1420" s="248"/>
      <c r="L1420" s="33"/>
    </row>
    <row r="1421" spans="1:12" ht="14.45" customHeight="1" x14ac:dyDescent="0.25">
      <c r="A1421" s="361" t="s">
        <v>2027</v>
      </c>
      <c r="B1421" s="361"/>
      <c r="C1421" s="361"/>
      <c r="D1421" s="108">
        <f t="shared" ref="D1421:I1421" si="322">SUM(D1400:D1420)</f>
        <v>830612.17999999993</v>
      </c>
      <c r="E1421" s="108">
        <f t="shared" si="322"/>
        <v>856235.01</v>
      </c>
      <c r="F1421" s="108">
        <f t="shared" si="322"/>
        <v>941028.6100000001</v>
      </c>
      <c r="G1421" s="108">
        <f t="shared" si="322"/>
        <v>0</v>
      </c>
      <c r="H1421" s="108">
        <f t="shared" si="322"/>
        <v>0</v>
      </c>
      <c r="I1421" s="108">
        <f t="shared" si="322"/>
        <v>0</v>
      </c>
      <c r="J1421" s="102">
        <f t="shared" ref="J1421:K1421" si="323">SUM(J1400:J1420)</f>
        <v>0</v>
      </c>
      <c r="K1421" s="102">
        <f t="shared" si="323"/>
        <v>0</v>
      </c>
      <c r="L1421" s="33"/>
    </row>
    <row r="1422" spans="1:12" ht="14.45" customHeight="1" x14ac:dyDescent="0.25">
      <c r="A1422" s="360" t="s">
        <v>2020</v>
      </c>
      <c r="B1422" s="360"/>
      <c r="C1422" s="360"/>
      <c r="J1422" s="248"/>
      <c r="K1422" s="248"/>
      <c r="L1422" s="33"/>
    </row>
    <row r="1423" spans="1:12" ht="14.45" customHeight="1" x14ac:dyDescent="0.25">
      <c r="B1423" s="25" t="s">
        <v>1229</v>
      </c>
      <c r="C1423" s="25" t="s">
        <v>262</v>
      </c>
      <c r="D1423" s="107">
        <v>386.46</v>
      </c>
      <c r="E1423" s="107">
        <v>341.74</v>
      </c>
      <c r="F1423" s="107">
        <v>210.3</v>
      </c>
      <c r="G1423" s="107">
        <v>0</v>
      </c>
      <c r="H1423" s="107">
        <v>0</v>
      </c>
      <c r="I1423" s="107">
        <v>0</v>
      </c>
      <c r="J1423" s="248"/>
      <c r="K1423" s="248"/>
      <c r="L1423" s="33"/>
    </row>
    <row r="1424" spans="1:12" ht="14.45" customHeight="1" x14ac:dyDescent="0.25">
      <c r="B1424" s="25" t="s">
        <v>1230</v>
      </c>
      <c r="C1424" s="25" t="s">
        <v>420</v>
      </c>
      <c r="D1424" s="107">
        <v>135</v>
      </c>
      <c r="E1424" s="107">
        <v>0</v>
      </c>
      <c r="F1424" s="107">
        <v>0</v>
      </c>
      <c r="G1424" s="107">
        <v>0</v>
      </c>
      <c r="H1424" s="107">
        <v>0</v>
      </c>
      <c r="I1424" s="107">
        <v>0</v>
      </c>
      <c r="J1424" s="248"/>
      <c r="K1424" s="248"/>
      <c r="L1424" s="33"/>
    </row>
    <row r="1425" spans="1:12" ht="14.45" customHeight="1" x14ac:dyDescent="0.25">
      <c r="B1425" s="25" t="s">
        <v>1231</v>
      </c>
      <c r="C1425" s="25" t="s">
        <v>330</v>
      </c>
      <c r="D1425" s="107">
        <v>775.25</v>
      </c>
      <c r="E1425" s="107">
        <v>613.88</v>
      </c>
      <c r="F1425" s="107">
        <v>799.66</v>
      </c>
      <c r="G1425" s="107">
        <v>0</v>
      </c>
      <c r="H1425" s="107">
        <v>0</v>
      </c>
      <c r="I1425" s="107">
        <v>0</v>
      </c>
      <c r="J1425" s="248"/>
      <c r="K1425" s="248"/>
      <c r="L1425" s="33"/>
    </row>
    <row r="1426" spans="1:12" ht="14.45" customHeight="1" x14ac:dyDescent="0.25">
      <c r="A1426" s="361" t="s">
        <v>2021</v>
      </c>
      <c r="B1426" s="361"/>
      <c r="C1426" s="361"/>
      <c r="D1426" s="108">
        <f t="shared" ref="D1426:I1426" si="324">SUM(D1423:D1425)</f>
        <v>1296.71</v>
      </c>
      <c r="E1426" s="108">
        <f t="shared" si="324"/>
        <v>955.62</v>
      </c>
      <c r="F1426" s="108">
        <f t="shared" si="324"/>
        <v>1009.96</v>
      </c>
      <c r="G1426" s="108">
        <f t="shared" si="324"/>
        <v>0</v>
      </c>
      <c r="H1426" s="108">
        <f t="shared" si="324"/>
        <v>0</v>
      </c>
      <c r="I1426" s="108">
        <f t="shared" si="324"/>
        <v>0</v>
      </c>
      <c r="J1426" s="102">
        <f t="shared" ref="J1426:K1426" si="325">SUM(J1423:J1425)</f>
        <v>0</v>
      </c>
      <c r="K1426" s="102">
        <f t="shared" si="325"/>
        <v>0</v>
      </c>
      <c r="L1426" s="33"/>
    </row>
    <row r="1427" spans="1:12" ht="14.45" customHeight="1" x14ac:dyDescent="0.25">
      <c r="A1427" s="360" t="s">
        <v>2022</v>
      </c>
      <c r="B1427" s="360"/>
      <c r="C1427" s="360"/>
      <c r="J1427" s="248"/>
      <c r="K1427" s="248"/>
      <c r="L1427" s="33"/>
    </row>
    <row r="1428" spans="1:12" ht="14.45" customHeight="1" x14ac:dyDescent="0.25">
      <c r="B1428" s="25" t="s">
        <v>1232</v>
      </c>
      <c r="C1428" s="25" t="s">
        <v>268</v>
      </c>
      <c r="D1428" s="107">
        <v>378.72</v>
      </c>
      <c r="E1428" s="107">
        <v>350.1</v>
      </c>
      <c r="F1428" s="107">
        <v>0</v>
      </c>
      <c r="G1428" s="107">
        <v>0</v>
      </c>
      <c r="H1428" s="107">
        <v>0</v>
      </c>
      <c r="I1428" s="107">
        <v>0</v>
      </c>
      <c r="J1428" s="248"/>
      <c r="K1428" s="248"/>
      <c r="L1428" s="33"/>
    </row>
    <row r="1429" spans="1:12" ht="14.45" customHeight="1" x14ac:dyDescent="0.25">
      <c r="B1429" s="25" t="s">
        <v>1234</v>
      </c>
      <c r="C1429" s="25" t="s">
        <v>272</v>
      </c>
      <c r="D1429" s="107">
        <v>2150.0500000000002</v>
      </c>
      <c r="E1429" s="107">
        <v>306.31</v>
      </c>
      <c r="F1429" s="107">
        <v>54.78</v>
      </c>
      <c r="G1429" s="107">
        <v>0</v>
      </c>
      <c r="H1429" s="107">
        <v>0</v>
      </c>
      <c r="I1429" s="107">
        <v>0</v>
      </c>
      <c r="J1429" s="248"/>
      <c r="K1429" s="248"/>
      <c r="L1429" s="33"/>
    </row>
    <row r="1430" spans="1:12" ht="14.45" customHeight="1" x14ac:dyDescent="0.25">
      <c r="B1430" s="25" t="s">
        <v>1235</v>
      </c>
      <c r="C1430" s="25" t="s">
        <v>276</v>
      </c>
      <c r="D1430" s="107">
        <v>822</v>
      </c>
      <c r="E1430" s="107">
        <v>718.21</v>
      </c>
      <c r="F1430" s="107">
        <v>30</v>
      </c>
      <c r="G1430" s="107">
        <v>0</v>
      </c>
      <c r="H1430" s="107">
        <v>0</v>
      </c>
      <c r="I1430" s="107">
        <v>0</v>
      </c>
      <c r="J1430" s="248"/>
      <c r="K1430" s="248"/>
    </row>
    <row r="1431" spans="1:12" ht="14.45" customHeight="1" x14ac:dyDescent="0.25">
      <c r="B1431" s="25" t="s">
        <v>1236</v>
      </c>
      <c r="C1431" s="25" t="s">
        <v>282</v>
      </c>
      <c r="D1431" s="107">
        <v>50</v>
      </c>
      <c r="E1431" s="107">
        <v>0</v>
      </c>
      <c r="F1431" s="107">
        <v>0</v>
      </c>
      <c r="G1431" s="107">
        <v>0</v>
      </c>
      <c r="H1431" s="107">
        <v>0</v>
      </c>
      <c r="I1431" s="107">
        <v>0</v>
      </c>
      <c r="J1431" s="248"/>
      <c r="K1431" s="248"/>
      <c r="L1431" s="33"/>
    </row>
    <row r="1432" spans="1:12" ht="14.45" customHeight="1" x14ac:dyDescent="0.25">
      <c r="A1432" s="361" t="s">
        <v>2023</v>
      </c>
      <c r="B1432" s="361"/>
      <c r="C1432" s="361"/>
      <c r="D1432" s="108">
        <f t="shared" ref="D1432:I1432" si="326">SUM(D1428:D1431)</f>
        <v>3400.7700000000004</v>
      </c>
      <c r="E1432" s="108">
        <f t="shared" si="326"/>
        <v>1374.6200000000001</v>
      </c>
      <c r="F1432" s="108">
        <f t="shared" si="326"/>
        <v>84.78</v>
      </c>
      <c r="G1432" s="108">
        <f t="shared" si="326"/>
        <v>0</v>
      </c>
      <c r="H1432" s="108">
        <f t="shared" si="326"/>
        <v>0</v>
      </c>
      <c r="I1432" s="108">
        <f t="shared" si="326"/>
        <v>0</v>
      </c>
      <c r="J1432" s="102">
        <f t="shared" ref="J1432:K1432" si="327">SUM(J1428:J1431)</f>
        <v>0</v>
      </c>
      <c r="K1432" s="102">
        <f t="shared" si="327"/>
        <v>0</v>
      </c>
      <c r="L1432" s="33"/>
    </row>
    <row r="1433" spans="1:12" ht="14.45" customHeight="1" x14ac:dyDescent="0.25">
      <c r="A1433" s="362" t="s">
        <v>1239</v>
      </c>
      <c r="B1433" s="362"/>
      <c r="C1433" s="362"/>
      <c r="D1433" s="109">
        <f t="shared" ref="D1433:I1433" si="328">D1421+D1426+D1432</f>
        <v>835309.65999999992</v>
      </c>
      <c r="E1433" s="109">
        <f t="shared" si="328"/>
        <v>858565.25</v>
      </c>
      <c r="F1433" s="109">
        <f t="shared" si="328"/>
        <v>942123.35000000009</v>
      </c>
      <c r="G1433" s="109">
        <f t="shared" si="328"/>
        <v>0</v>
      </c>
      <c r="H1433" s="109">
        <f t="shared" si="328"/>
        <v>0</v>
      </c>
      <c r="I1433" s="109">
        <f t="shared" si="328"/>
        <v>0</v>
      </c>
      <c r="J1433" s="103">
        <f t="shared" ref="J1433:K1433" si="329">J1421+J1426+J1432</f>
        <v>0</v>
      </c>
      <c r="K1433" s="103">
        <f t="shared" si="329"/>
        <v>0</v>
      </c>
      <c r="L1433" s="33"/>
    </row>
    <row r="1434" spans="1:12" ht="14.45" customHeight="1" x14ac:dyDescent="0.25">
      <c r="A1434" s="363" t="s">
        <v>1240</v>
      </c>
      <c r="B1434" s="363"/>
      <c r="C1434" s="363"/>
      <c r="J1434" s="248"/>
      <c r="K1434" s="248"/>
      <c r="L1434" s="33"/>
    </row>
    <row r="1435" spans="1:12" ht="14.45" customHeight="1" x14ac:dyDescent="0.25">
      <c r="A1435" s="360" t="s">
        <v>2024</v>
      </c>
      <c r="B1435" s="360"/>
      <c r="C1435" s="360"/>
      <c r="J1435" s="248"/>
      <c r="K1435" s="248"/>
    </row>
    <row r="1436" spans="1:12" ht="14.45" customHeight="1" x14ac:dyDescent="0.25">
      <c r="B1436" s="25" t="s">
        <v>2301</v>
      </c>
      <c r="C1436" s="25" t="s">
        <v>1883</v>
      </c>
      <c r="D1436" s="107">
        <v>0</v>
      </c>
      <c r="E1436" s="107">
        <v>0</v>
      </c>
      <c r="F1436" s="107">
        <v>7621.69</v>
      </c>
      <c r="G1436" s="107">
        <v>0</v>
      </c>
      <c r="H1436" s="107">
        <v>0</v>
      </c>
      <c r="I1436" s="107">
        <v>0</v>
      </c>
      <c r="J1436" s="248"/>
      <c r="K1436" s="248"/>
      <c r="L1436" s="33"/>
    </row>
    <row r="1437" spans="1:12" ht="14.45" customHeight="1" x14ac:dyDescent="0.25">
      <c r="B1437" s="25" t="s">
        <v>1241</v>
      </c>
      <c r="C1437" s="25" t="s">
        <v>286</v>
      </c>
      <c r="D1437" s="107">
        <v>581488.44999999995</v>
      </c>
      <c r="E1437" s="107">
        <v>548312.5</v>
      </c>
      <c r="F1437" s="107">
        <v>561373.11</v>
      </c>
      <c r="G1437" s="107">
        <v>76293.53</v>
      </c>
      <c r="H1437" s="107">
        <v>0</v>
      </c>
      <c r="I1437" s="107">
        <v>0</v>
      </c>
      <c r="J1437" s="248"/>
      <c r="K1437" s="248"/>
      <c r="L1437" s="33"/>
    </row>
    <row r="1438" spans="1:12" ht="14.45" customHeight="1" x14ac:dyDescent="0.25">
      <c r="B1438" s="25" t="s">
        <v>1242</v>
      </c>
      <c r="C1438" s="25" t="s">
        <v>292</v>
      </c>
      <c r="D1438" s="107">
        <v>4023.38</v>
      </c>
      <c r="E1438" s="107">
        <v>5358.37</v>
      </c>
      <c r="F1438" s="107">
        <v>6068.86</v>
      </c>
      <c r="G1438" s="107">
        <v>6.59</v>
      </c>
      <c r="H1438" s="107">
        <v>0</v>
      </c>
      <c r="I1438" s="107">
        <v>0</v>
      </c>
      <c r="J1438" s="248"/>
      <c r="K1438" s="248"/>
      <c r="L1438" s="33"/>
    </row>
    <row r="1439" spans="1:12" ht="14.45" customHeight="1" x14ac:dyDescent="0.25">
      <c r="B1439" s="25" t="s">
        <v>1243</v>
      </c>
      <c r="C1439" s="25" t="s">
        <v>968</v>
      </c>
      <c r="D1439" s="107">
        <v>1116.08</v>
      </c>
      <c r="E1439" s="107">
        <v>810.27</v>
      </c>
      <c r="F1439" s="107">
        <v>114.58</v>
      </c>
      <c r="G1439" s="107">
        <v>0</v>
      </c>
      <c r="H1439" s="107">
        <v>0</v>
      </c>
      <c r="I1439" s="107">
        <v>0</v>
      </c>
      <c r="J1439" s="248"/>
      <c r="K1439" s="248"/>
      <c r="L1439" s="33"/>
    </row>
    <row r="1440" spans="1:12" ht="14.45" customHeight="1" x14ac:dyDescent="0.25">
      <c r="B1440" s="25" t="s">
        <v>1245</v>
      </c>
      <c r="C1440" s="25" t="s">
        <v>298</v>
      </c>
      <c r="D1440" s="107">
        <v>5930</v>
      </c>
      <c r="E1440" s="107">
        <v>5202.5</v>
      </c>
      <c r="F1440" s="107">
        <v>3540.42</v>
      </c>
      <c r="G1440" s="107">
        <v>0</v>
      </c>
      <c r="H1440" s="107">
        <v>0</v>
      </c>
      <c r="I1440" s="107">
        <v>0</v>
      </c>
      <c r="J1440" s="248"/>
      <c r="K1440" s="248"/>
      <c r="L1440" s="33"/>
    </row>
    <row r="1441" spans="1:12" ht="14.45" customHeight="1" x14ac:dyDescent="0.25">
      <c r="B1441" s="25" t="s">
        <v>1246</v>
      </c>
      <c r="C1441" s="25" t="s">
        <v>300</v>
      </c>
      <c r="D1441" s="107">
        <v>47068.47</v>
      </c>
      <c r="E1441" s="107">
        <v>48202.48</v>
      </c>
      <c r="F1441" s="107">
        <v>29114.66</v>
      </c>
      <c r="G1441" s="107">
        <v>25.76</v>
      </c>
      <c r="H1441" s="107">
        <v>0</v>
      </c>
      <c r="I1441" s="107">
        <v>0</v>
      </c>
      <c r="J1441" s="248"/>
      <c r="K1441" s="248"/>
      <c r="L1441" s="33"/>
    </row>
    <row r="1442" spans="1:12" ht="14.45" customHeight="1" x14ac:dyDescent="0.25">
      <c r="B1442" s="25" t="s">
        <v>1247</v>
      </c>
      <c r="C1442" s="25" t="s">
        <v>302</v>
      </c>
      <c r="D1442" s="107">
        <v>1145.54</v>
      </c>
      <c r="E1442" s="107">
        <v>3392.29</v>
      </c>
      <c r="F1442" s="107">
        <v>1066.07</v>
      </c>
      <c r="G1442" s="107">
        <v>0</v>
      </c>
      <c r="H1442" s="107">
        <v>0</v>
      </c>
      <c r="I1442" s="107">
        <v>0</v>
      </c>
      <c r="J1442" s="248"/>
      <c r="K1442" s="248"/>
    </row>
    <row r="1443" spans="1:12" ht="14.45" customHeight="1" x14ac:dyDescent="0.25">
      <c r="B1443" s="25" t="s">
        <v>1248</v>
      </c>
      <c r="C1443" s="25" t="s">
        <v>304</v>
      </c>
      <c r="D1443" s="107">
        <v>2722.72</v>
      </c>
      <c r="E1443" s="107">
        <v>1235.24</v>
      </c>
      <c r="F1443" s="107">
        <v>3336.34</v>
      </c>
      <c r="G1443" s="107">
        <v>0</v>
      </c>
      <c r="H1443" s="107">
        <v>0</v>
      </c>
      <c r="I1443" s="107">
        <v>0</v>
      </c>
      <c r="J1443" s="248"/>
      <c r="K1443" s="248"/>
    </row>
    <row r="1444" spans="1:12" ht="14.45" customHeight="1" x14ac:dyDescent="0.25">
      <c r="B1444" s="25" t="s">
        <v>1249</v>
      </c>
      <c r="C1444" s="25" t="s">
        <v>306</v>
      </c>
      <c r="D1444" s="107">
        <v>91791.16</v>
      </c>
      <c r="E1444" s="107">
        <v>106745.99</v>
      </c>
      <c r="F1444" s="107">
        <v>87330.09</v>
      </c>
      <c r="G1444" s="107">
        <v>0</v>
      </c>
      <c r="H1444" s="107">
        <v>0</v>
      </c>
      <c r="I1444" s="107">
        <v>0</v>
      </c>
      <c r="J1444" s="248"/>
      <c r="K1444" s="248"/>
      <c r="L1444" s="33"/>
    </row>
    <row r="1445" spans="1:12" ht="14.45" customHeight="1" x14ac:dyDescent="0.25">
      <c r="B1445" s="25" t="s">
        <v>2053</v>
      </c>
      <c r="C1445" s="25" t="s">
        <v>1865</v>
      </c>
      <c r="D1445" s="107">
        <v>4916.68</v>
      </c>
      <c r="E1445" s="107">
        <v>2178.87</v>
      </c>
      <c r="F1445" s="107">
        <v>8000.3</v>
      </c>
      <c r="G1445" s="107">
        <v>0</v>
      </c>
      <c r="H1445" s="107">
        <v>0</v>
      </c>
      <c r="I1445" s="107">
        <v>0</v>
      </c>
      <c r="J1445" s="248"/>
      <c r="K1445" s="248"/>
      <c r="L1445" s="33"/>
    </row>
    <row r="1446" spans="1:12" ht="14.45" customHeight="1" x14ac:dyDescent="0.25">
      <c r="B1446" s="25" t="s">
        <v>1250</v>
      </c>
      <c r="C1446" s="25" t="s">
        <v>308</v>
      </c>
      <c r="D1446" s="107">
        <v>3328.75</v>
      </c>
      <c r="E1446" s="107">
        <v>3256.61</v>
      </c>
      <c r="F1446" s="107">
        <v>3596.99</v>
      </c>
      <c r="G1446" s="107">
        <v>2.54</v>
      </c>
      <c r="H1446" s="107">
        <v>0</v>
      </c>
      <c r="I1446" s="107">
        <v>0</v>
      </c>
      <c r="J1446" s="248"/>
      <c r="K1446" s="248"/>
      <c r="L1446" s="33"/>
    </row>
    <row r="1447" spans="1:12" ht="14.45" customHeight="1" x14ac:dyDescent="0.25">
      <c r="B1447" s="25" t="s">
        <v>1252</v>
      </c>
      <c r="C1447" s="25" t="s">
        <v>1899</v>
      </c>
      <c r="D1447" s="107">
        <v>57594.73</v>
      </c>
      <c r="E1447" s="107">
        <v>56549.73</v>
      </c>
      <c r="F1447" s="107">
        <v>85433.42</v>
      </c>
      <c r="G1447" s="107">
        <v>12434.37</v>
      </c>
      <c r="H1447" s="107">
        <v>0</v>
      </c>
      <c r="I1447" s="107">
        <v>0</v>
      </c>
      <c r="J1447" s="248"/>
      <c r="K1447" s="248"/>
      <c r="L1447" s="33"/>
    </row>
    <row r="1448" spans="1:12" ht="14.45" customHeight="1" x14ac:dyDescent="0.25">
      <c r="B1448" s="25" t="s">
        <v>1253</v>
      </c>
      <c r="C1448" s="25" t="s">
        <v>312</v>
      </c>
      <c r="D1448" s="107">
        <v>95</v>
      </c>
      <c r="E1448" s="107">
        <v>466</v>
      </c>
      <c r="F1448" s="107">
        <v>0</v>
      </c>
      <c r="G1448" s="107">
        <v>0</v>
      </c>
      <c r="H1448" s="107">
        <v>0</v>
      </c>
      <c r="I1448" s="107">
        <v>0</v>
      </c>
      <c r="J1448" s="248"/>
      <c r="K1448" s="248"/>
      <c r="L1448" s="33"/>
    </row>
    <row r="1449" spans="1:12" ht="14.45" customHeight="1" x14ac:dyDescent="0.25">
      <c r="B1449" s="25" t="s">
        <v>1254</v>
      </c>
      <c r="C1449" s="25" t="s">
        <v>314</v>
      </c>
      <c r="D1449" s="107">
        <v>9941.2900000000009</v>
      </c>
      <c r="E1449" s="107">
        <v>7081.96</v>
      </c>
      <c r="F1449" s="107">
        <v>7167.42</v>
      </c>
      <c r="G1449" s="107">
        <v>1135.3800000000001</v>
      </c>
      <c r="H1449" s="107">
        <v>0</v>
      </c>
      <c r="I1449" s="107">
        <v>0</v>
      </c>
      <c r="J1449" s="248"/>
      <c r="K1449" s="248"/>
      <c r="L1449" s="33"/>
    </row>
    <row r="1450" spans="1:12" ht="20.100000000000001" customHeight="1" x14ac:dyDescent="0.25">
      <c r="B1450" s="25" t="s">
        <v>1255</v>
      </c>
      <c r="C1450" s="25" t="s">
        <v>316</v>
      </c>
      <c r="D1450" s="107">
        <v>399.19</v>
      </c>
      <c r="E1450" s="107">
        <v>2073.4699999999998</v>
      </c>
      <c r="F1450" s="107">
        <v>3101.45</v>
      </c>
      <c r="G1450" s="107">
        <v>174.55</v>
      </c>
      <c r="H1450" s="107">
        <v>0</v>
      </c>
      <c r="I1450" s="107">
        <v>0</v>
      </c>
      <c r="J1450" s="248"/>
      <c r="K1450" s="248"/>
      <c r="L1450" s="33"/>
    </row>
    <row r="1451" spans="1:12" ht="20.100000000000001" customHeight="1" x14ac:dyDescent="0.25">
      <c r="B1451" s="25" t="s">
        <v>1256</v>
      </c>
      <c r="C1451" s="25" t="s">
        <v>2026</v>
      </c>
      <c r="D1451" s="107">
        <v>8888.8700000000008</v>
      </c>
      <c r="E1451" s="107">
        <v>8650.8700000000008</v>
      </c>
      <c r="F1451" s="107">
        <v>8442.5400000000009</v>
      </c>
      <c r="G1451" s="107">
        <v>1140.4000000000001</v>
      </c>
      <c r="H1451" s="107">
        <v>0</v>
      </c>
      <c r="I1451" s="107">
        <v>0</v>
      </c>
      <c r="J1451" s="248"/>
      <c r="K1451" s="248"/>
      <c r="L1451" s="33"/>
    </row>
    <row r="1452" spans="1:12" ht="20.100000000000001" customHeight="1" x14ac:dyDescent="0.25">
      <c r="B1452" s="25" t="s">
        <v>1257</v>
      </c>
      <c r="C1452" s="25" t="s">
        <v>321</v>
      </c>
      <c r="D1452" s="107">
        <v>1249.56</v>
      </c>
      <c r="E1452" s="107">
        <v>1129.68</v>
      </c>
      <c r="F1452" s="107">
        <v>1127.7</v>
      </c>
      <c r="G1452" s="107">
        <v>0</v>
      </c>
      <c r="H1452" s="107">
        <v>0</v>
      </c>
      <c r="I1452" s="107">
        <v>0</v>
      </c>
      <c r="J1452" s="248"/>
      <c r="K1452" s="248"/>
      <c r="L1452" s="33"/>
    </row>
    <row r="1453" spans="1:12" ht="20.100000000000001" customHeight="1" x14ac:dyDescent="0.25">
      <c r="B1453" s="25" t="s">
        <v>1258</v>
      </c>
      <c r="C1453" s="25" t="s">
        <v>325</v>
      </c>
      <c r="D1453" s="107">
        <v>3000</v>
      </c>
      <c r="E1453" s="107">
        <v>2000</v>
      </c>
      <c r="F1453" s="107">
        <v>2000</v>
      </c>
      <c r="G1453" s="107">
        <v>0</v>
      </c>
      <c r="H1453" s="107">
        <v>0</v>
      </c>
      <c r="I1453" s="107">
        <v>0</v>
      </c>
      <c r="J1453" s="248"/>
      <c r="K1453" s="248"/>
      <c r="L1453" s="33"/>
    </row>
    <row r="1454" spans="1:12" ht="20.100000000000001" customHeight="1" x14ac:dyDescent="0.25">
      <c r="A1454" s="361" t="s">
        <v>2027</v>
      </c>
      <c r="B1454" s="361"/>
      <c r="C1454" s="361"/>
      <c r="D1454" s="108">
        <f t="shared" ref="D1454:I1454" si="330">SUM(D1436:D1453)</f>
        <v>824699.87</v>
      </c>
      <c r="E1454" s="108">
        <f t="shared" si="330"/>
        <v>802646.83</v>
      </c>
      <c r="F1454" s="108">
        <f t="shared" si="330"/>
        <v>818435.6399999999</v>
      </c>
      <c r="G1454" s="108">
        <f t="shared" si="330"/>
        <v>91213.119999999981</v>
      </c>
      <c r="H1454" s="108">
        <f t="shared" si="330"/>
        <v>0</v>
      </c>
      <c r="I1454" s="108">
        <f t="shared" si="330"/>
        <v>0</v>
      </c>
      <c r="J1454" s="102">
        <f t="shared" ref="J1454:K1454" si="331">SUM(J1436:J1453)</f>
        <v>0</v>
      </c>
      <c r="K1454" s="102">
        <f t="shared" si="331"/>
        <v>0</v>
      </c>
      <c r="L1454" s="33"/>
    </row>
    <row r="1455" spans="1:12" ht="14.45" customHeight="1" x14ac:dyDescent="0.25">
      <c r="A1455" s="360" t="s">
        <v>2020</v>
      </c>
      <c r="B1455" s="360"/>
      <c r="C1455" s="360"/>
      <c r="J1455" s="248"/>
      <c r="K1455" s="248"/>
      <c r="L1455" s="33"/>
    </row>
    <row r="1456" spans="1:12" ht="14.45" customHeight="1" x14ac:dyDescent="0.25">
      <c r="B1456" s="25" t="s">
        <v>1260</v>
      </c>
      <c r="C1456" s="25" t="s">
        <v>262</v>
      </c>
      <c r="D1456" s="107">
        <v>495.57</v>
      </c>
      <c r="E1456" s="107">
        <v>551.79</v>
      </c>
      <c r="F1456" s="107">
        <v>406.78</v>
      </c>
      <c r="G1456" s="107">
        <v>0</v>
      </c>
      <c r="H1456" s="107">
        <v>0</v>
      </c>
      <c r="I1456" s="107">
        <v>0</v>
      </c>
      <c r="J1456" s="248"/>
      <c r="K1456" s="248"/>
      <c r="L1456" s="33"/>
    </row>
    <row r="1457" spans="1:12" ht="14.45" customHeight="1" x14ac:dyDescent="0.25">
      <c r="B1457" s="25" t="s">
        <v>1261</v>
      </c>
      <c r="C1457" s="25" t="s">
        <v>420</v>
      </c>
      <c r="D1457" s="107">
        <v>765.25</v>
      </c>
      <c r="E1457" s="107">
        <v>1482.65</v>
      </c>
      <c r="F1457" s="107">
        <v>1152.22</v>
      </c>
      <c r="G1457" s="107">
        <v>0</v>
      </c>
      <c r="H1457" s="107">
        <v>0</v>
      </c>
      <c r="I1457" s="107">
        <v>0</v>
      </c>
      <c r="J1457" s="248"/>
      <c r="K1457" s="248"/>
      <c r="L1457" s="33"/>
    </row>
    <row r="1458" spans="1:12" ht="14.45" customHeight="1" x14ac:dyDescent="0.25">
      <c r="B1458" s="25" t="s">
        <v>1262</v>
      </c>
      <c r="C1458" s="25" t="s">
        <v>330</v>
      </c>
      <c r="D1458" s="107">
        <v>2751.14</v>
      </c>
      <c r="E1458" s="107">
        <v>2848.94</v>
      </c>
      <c r="F1458" s="107">
        <v>2168.83</v>
      </c>
      <c r="G1458" s="107">
        <v>0</v>
      </c>
      <c r="H1458" s="107">
        <v>0</v>
      </c>
      <c r="I1458" s="107">
        <v>0</v>
      </c>
      <c r="J1458" s="248"/>
      <c r="K1458" s="248"/>
      <c r="L1458" s="33"/>
    </row>
    <row r="1459" spans="1:12" ht="14.45" customHeight="1" x14ac:dyDescent="0.25">
      <c r="B1459" s="25" t="s">
        <v>1263</v>
      </c>
      <c r="C1459" s="25" t="s">
        <v>696</v>
      </c>
      <c r="D1459" s="107">
        <v>2060.3000000000002</v>
      </c>
      <c r="E1459" s="107">
        <v>1874.12</v>
      </c>
      <c r="F1459" s="107">
        <v>2927.57</v>
      </c>
      <c r="G1459" s="107">
        <v>0</v>
      </c>
      <c r="H1459" s="107">
        <v>0</v>
      </c>
      <c r="I1459" s="107">
        <v>0</v>
      </c>
      <c r="J1459" s="248"/>
      <c r="K1459" s="248"/>
      <c r="L1459" s="33"/>
    </row>
    <row r="1460" spans="1:12" ht="14.45" customHeight="1" x14ac:dyDescent="0.25">
      <c r="A1460" s="361" t="s">
        <v>2021</v>
      </c>
      <c r="B1460" s="361"/>
      <c r="C1460" s="361"/>
      <c r="D1460" s="108">
        <f t="shared" ref="D1460:I1460" si="332">SUM(D1456:D1459)</f>
        <v>6072.26</v>
      </c>
      <c r="E1460" s="108">
        <f t="shared" si="332"/>
        <v>6757.5</v>
      </c>
      <c r="F1460" s="108">
        <f t="shared" si="332"/>
        <v>6655.4</v>
      </c>
      <c r="G1460" s="108">
        <f t="shared" si="332"/>
        <v>0</v>
      </c>
      <c r="H1460" s="108">
        <f t="shared" si="332"/>
        <v>0</v>
      </c>
      <c r="I1460" s="108">
        <f t="shared" si="332"/>
        <v>0</v>
      </c>
      <c r="J1460" s="102">
        <f t="shared" ref="J1460:K1460" si="333">SUM(J1456:J1459)</f>
        <v>0</v>
      </c>
      <c r="K1460" s="102">
        <f t="shared" si="333"/>
        <v>0</v>
      </c>
      <c r="L1460" s="33"/>
    </row>
    <row r="1461" spans="1:12" ht="14.45" customHeight="1" x14ac:dyDescent="0.25">
      <c r="A1461" s="360" t="s">
        <v>2028</v>
      </c>
      <c r="B1461" s="360"/>
      <c r="C1461" s="360"/>
      <c r="J1461" s="248"/>
      <c r="K1461" s="248"/>
      <c r="L1461" s="33"/>
    </row>
    <row r="1462" spans="1:12" ht="14.45" customHeight="1" x14ac:dyDescent="0.25">
      <c r="B1462" s="25" t="s">
        <v>1265</v>
      </c>
      <c r="C1462" s="25" t="s">
        <v>376</v>
      </c>
      <c r="D1462" s="107">
        <v>1318.09</v>
      </c>
      <c r="E1462" s="107">
        <v>340</v>
      </c>
      <c r="F1462" s="107">
        <v>0</v>
      </c>
      <c r="G1462" s="107">
        <v>0</v>
      </c>
      <c r="H1462" s="107">
        <v>0</v>
      </c>
      <c r="I1462" s="107">
        <v>0</v>
      </c>
      <c r="J1462" s="248"/>
      <c r="K1462" s="248"/>
      <c r="L1462" s="33"/>
    </row>
    <row r="1463" spans="1:12" ht="14.45" customHeight="1" x14ac:dyDescent="0.25">
      <c r="A1463" s="361" t="s">
        <v>2029</v>
      </c>
      <c r="B1463" s="361"/>
      <c r="C1463" s="361"/>
      <c r="D1463" s="108">
        <f t="shared" ref="D1463:I1463" si="334">SUM(D1462:D1462)</f>
        <v>1318.09</v>
      </c>
      <c r="E1463" s="108">
        <f t="shared" si="334"/>
        <v>340</v>
      </c>
      <c r="F1463" s="108">
        <f t="shared" si="334"/>
        <v>0</v>
      </c>
      <c r="G1463" s="108">
        <f t="shared" si="334"/>
        <v>0</v>
      </c>
      <c r="H1463" s="108">
        <f t="shared" si="334"/>
        <v>0</v>
      </c>
      <c r="I1463" s="108">
        <f t="shared" si="334"/>
        <v>0</v>
      </c>
      <c r="J1463" s="102">
        <f t="shared" ref="J1463:K1463" si="335">SUM(J1462:J1462)</f>
        <v>0</v>
      </c>
      <c r="K1463" s="102">
        <f t="shared" si="335"/>
        <v>0</v>
      </c>
    </row>
    <row r="1464" spans="1:12" ht="14.45" customHeight="1" x14ac:dyDescent="0.25">
      <c r="A1464" s="360" t="s">
        <v>2022</v>
      </c>
      <c r="B1464" s="360"/>
      <c r="C1464" s="360"/>
      <c r="J1464" s="248"/>
      <c r="K1464" s="248"/>
      <c r="L1464" s="33"/>
    </row>
    <row r="1465" spans="1:12" ht="14.45" customHeight="1" x14ac:dyDescent="0.25">
      <c r="B1465" s="25" t="s">
        <v>1267</v>
      </c>
      <c r="C1465" s="25" t="s">
        <v>272</v>
      </c>
      <c r="D1465" s="107">
        <v>0</v>
      </c>
      <c r="E1465" s="107">
        <v>404</v>
      </c>
      <c r="F1465" s="107">
        <v>245.46</v>
      </c>
      <c r="G1465" s="107">
        <v>0</v>
      </c>
      <c r="H1465" s="107">
        <v>0</v>
      </c>
      <c r="I1465" s="107">
        <v>0</v>
      </c>
      <c r="J1465" s="248"/>
      <c r="K1465" s="248"/>
      <c r="L1465" s="33"/>
    </row>
    <row r="1466" spans="1:12" ht="14.45" customHeight="1" x14ac:dyDescent="0.25">
      <c r="B1466" s="25" t="s">
        <v>1268</v>
      </c>
      <c r="C1466" s="25" t="s">
        <v>276</v>
      </c>
      <c r="D1466" s="107">
        <v>2060</v>
      </c>
      <c r="E1466" s="107">
        <v>300</v>
      </c>
      <c r="F1466" s="107">
        <v>0</v>
      </c>
      <c r="G1466" s="107">
        <v>0</v>
      </c>
      <c r="H1466" s="107">
        <v>0</v>
      </c>
      <c r="I1466" s="107">
        <v>0</v>
      </c>
      <c r="J1466" s="248"/>
      <c r="K1466" s="248"/>
      <c r="L1466" s="33"/>
    </row>
    <row r="1467" spans="1:12" ht="14.45" customHeight="1" x14ac:dyDescent="0.25">
      <c r="B1467" s="25" t="s">
        <v>1269</v>
      </c>
      <c r="C1467" s="25" t="s">
        <v>1270</v>
      </c>
      <c r="D1467" s="107">
        <v>32897.15</v>
      </c>
      <c r="E1467" s="107">
        <v>24519.42</v>
      </c>
      <c r="F1467" s="107">
        <v>9192.91</v>
      </c>
      <c r="G1467" s="107">
        <v>0</v>
      </c>
      <c r="H1467" s="107">
        <v>0</v>
      </c>
      <c r="I1467" s="107">
        <v>0</v>
      </c>
      <c r="J1467" s="248"/>
      <c r="K1467" s="248"/>
      <c r="L1467" s="33"/>
    </row>
    <row r="1468" spans="1:12" ht="14.45" customHeight="1" x14ac:dyDescent="0.25">
      <c r="B1468" s="25" t="s">
        <v>1271</v>
      </c>
      <c r="C1468" s="25" t="s">
        <v>282</v>
      </c>
      <c r="D1468" s="107">
        <v>50</v>
      </c>
      <c r="E1468" s="107">
        <v>244.08</v>
      </c>
      <c r="F1468" s="107">
        <v>294.42</v>
      </c>
      <c r="G1468" s="107">
        <v>0</v>
      </c>
      <c r="H1468" s="107">
        <v>0</v>
      </c>
      <c r="I1468" s="107">
        <v>0</v>
      </c>
      <c r="J1468" s="248"/>
      <c r="K1468" s="248"/>
      <c r="L1468" s="33"/>
    </row>
    <row r="1469" spans="1:12" ht="14.45" customHeight="1" x14ac:dyDescent="0.25">
      <c r="A1469" s="361" t="s">
        <v>2023</v>
      </c>
      <c r="B1469" s="361"/>
      <c r="C1469" s="361"/>
      <c r="D1469" s="108">
        <f t="shared" ref="D1469:I1469" si="336">SUM(D1465:D1468)</f>
        <v>35007.15</v>
      </c>
      <c r="E1469" s="108">
        <f t="shared" si="336"/>
        <v>25467.5</v>
      </c>
      <c r="F1469" s="108">
        <f t="shared" si="336"/>
        <v>9732.7899999999991</v>
      </c>
      <c r="G1469" s="108">
        <f t="shared" si="336"/>
        <v>0</v>
      </c>
      <c r="H1469" s="108">
        <f t="shared" si="336"/>
        <v>0</v>
      </c>
      <c r="I1469" s="108">
        <f t="shared" si="336"/>
        <v>0</v>
      </c>
      <c r="J1469" s="102">
        <f t="shared" ref="J1469:K1469" si="337">SUM(J1465:J1468)</f>
        <v>0</v>
      </c>
      <c r="K1469" s="102">
        <f t="shared" si="337"/>
        <v>0</v>
      </c>
    </row>
    <row r="1470" spans="1:12" ht="14.45" customHeight="1" x14ac:dyDescent="0.25">
      <c r="A1470" s="362" t="s">
        <v>1273</v>
      </c>
      <c r="B1470" s="362"/>
      <c r="C1470" s="362"/>
      <c r="D1470" s="109">
        <f t="shared" ref="D1470:I1470" si="338">D1454+D1460+D1463+D1469</f>
        <v>867097.37</v>
      </c>
      <c r="E1470" s="109">
        <f t="shared" si="338"/>
        <v>835211.83</v>
      </c>
      <c r="F1470" s="109">
        <f t="shared" si="338"/>
        <v>834823.83</v>
      </c>
      <c r="G1470" s="109">
        <f t="shared" si="338"/>
        <v>91213.119999999981</v>
      </c>
      <c r="H1470" s="109">
        <f t="shared" si="338"/>
        <v>0</v>
      </c>
      <c r="I1470" s="109">
        <f t="shared" si="338"/>
        <v>0</v>
      </c>
      <c r="J1470" s="103">
        <f t="shared" ref="J1470:K1470" si="339">J1454+J1460+J1463+J1469</f>
        <v>0</v>
      </c>
      <c r="K1470" s="103">
        <f t="shared" si="339"/>
        <v>0</v>
      </c>
      <c r="L1470" s="33"/>
    </row>
    <row r="1471" spans="1:12" ht="14.45" customHeight="1" x14ac:dyDescent="0.25">
      <c r="A1471" s="363" t="s">
        <v>1274</v>
      </c>
      <c r="B1471" s="363"/>
      <c r="C1471" s="363"/>
      <c r="J1471" s="248"/>
      <c r="K1471" s="248"/>
      <c r="L1471" s="33"/>
    </row>
    <row r="1472" spans="1:12" ht="14.45" customHeight="1" x14ac:dyDescent="0.25">
      <c r="A1472" s="360" t="s">
        <v>2024</v>
      </c>
      <c r="B1472" s="360"/>
      <c r="C1472" s="360"/>
      <c r="J1472" s="248"/>
      <c r="K1472" s="248"/>
    </row>
    <row r="1473" spans="2:12" ht="14.45" customHeight="1" x14ac:dyDescent="0.25">
      <c r="B1473" s="25" t="s">
        <v>2302</v>
      </c>
      <c r="C1473" s="25" t="s">
        <v>1883</v>
      </c>
      <c r="D1473" s="107">
        <v>0</v>
      </c>
      <c r="E1473" s="107">
        <v>0</v>
      </c>
      <c r="F1473" s="107">
        <v>828.19</v>
      </c>
      <c r="G1473" s="107">
        <v>0</v>
      </c>
      <c r="H1473" s="107">
        <v>0</v>
      </c>
      <c r="I1473" s="107">
        <v>0</v>
      </c>
      <c r="J1473" s="248"/>
      <c r="K1473" s="248"/>
      <c r="L1473" s="33"/>
    </row>
    <row r="1474" spans="2:12" ht="14.45" customHeight="1" x14ac:dyDescent="0.25">
      <c r="B1474" s="25" t="s">
        <v>1275</v>
      </c>
      <c r="C1474" s="25" t="s">
        <v>286</v>
      </c>
      <c r="D1474" s="107">
        <v>270527.11</v>
      </c>
      <c r="E1474" s="107">
        <v>252420.09</v>
      </c>
      <c r="F1474" s="107">
        <v>271857.03000000003</v>
      </c>
      <c r="G1474" s="107">
        <v>0</v>
      </c>
      <c r="H1474" s="107">
        <v>0</v>
      </c>
      <c r="I1474" s="107">
        <v>0</v>
      </c>
      <c r="J1474" s="248"/>
      <c r="K1474" s="248"/>
      <c r="L1474" s="33"/>
    </row>
    <row r="1475" spans="2:12" ht="14.45" customHeight="1" x14ac:dyDescent="0.25">
      <c r="B1475" s="25" t="s">
        <v>1276</v>
      </c>
      <c r="C1475" s="25" t="s">
        <v>292</v>
      </c>
      <c r="D1475" s="107">
        <v>5113.91</v>
      </c>
      <c r="E1475" s="107">
        <v>5826.76</v>
      </c>
      <c r="F1475" s="107">
        <v>7524.07</v>
      </c>
      <c r="G1475" s="107">
        <v>0</v>
      </c>
      <c r="H1475" s="107">
        <v>0</v>
      </c>
      <c r="I1475" s="107">
        <v>0</v>
      </c>
      <c r="J1475" s="248"/>
      <c r="K1475" s="248"/>
      <c r="L1475" s="33"/>
    </row>
    <row r="1476" spans="2:12" ht="14.45" customHeight="1" x14ac:dyDescent="0.25">
      <c r="B1476" s="25" t="s">
        <v>1278</v>
      </c>
      <c r="C1476" s="25" t="s">
        <v>968</v>
      </c>
      <c r="D1476" s="107">
        <v>601.73</v>
      </c>
      <c r="E1476" s="107">
        <v>603.38</v>
      </c>
      <c r="F1476" s="107">
        <v>596.78</v>
      </c>
      <c r="G1476" s="107">
        <v>0</v>
      </c>
      <c r="H1476" s="107">
        <v>0</v>
      </c>
      <c r="I1476" s="107">
        <v>0</v>
      </c>
      <c r="J1476" s="248"/>
      <c r="K1476" s="248"/>
      <c r="L1476" s="33"/>
    </row>
    <row r="1477" spans="2:12" ht="14.45" customHeight="1" x14ac:dyDescent="0.25">
      <c r="B1477" s="25" t="s">
        <v>1280</v>
      </c>
      <c r="C1477" s="25" t="s">
        <v>298</v>
      </c>
      <c r="D1477" s="107">
        <v>4022.5</v>
      </c>
      <c r="E1477" s="107">
        <v>3478.75</v>
      </c>
      <c r="F1477" s="107">
        <v>2620</v>
      </c>
      <c r="G1477" s="107">
        <v>0</v>
      </c>
      <c r="H1477" s="107">
        <v>0</v>
      </c>
      <c r="I1477" s="107">
        <v>0</v>
      </c>
      <c r="J1477" s="248"/>
      <c r="K1477" s="248"/>
      <c r="L1477" s="33"/>
    </row>
    <row r="1478" spans="2:12" ht="14.45" customHeight="1" x14ac:dyDescent="0.25">
      <c r="B1478" s="25" t="s">
        <v>1281</v>
      </c>
      <c r="C1478" s="25" t="s">
        <v>300</v>
      </c>
      <c r="D1478" s="107">
        <v>2611.94</v>
      </c>
      <c r="E1478" s="107">
        <v>985.65</v>
      </c>
      <c r="F1478" s="107">
        <v>4555.07</v>
      </c>
      <c r="G1478" s="107">
        <v>0</v>
      </c>
      <c r="H1478" s="107">
        <v>0</v>
      </c>
      <c r="I1478" s="107">
        <v>0</v>
      </c>
      <c r="J1478" s="248"/>
      <c r="K1478" s="248"/>
      <c r="L1478" s="33"/>
    </row>
    <row r="1479" spans="2:12" ht="14.45" customHeight="1" x14ac:dyDescent="0.25">
      <c r="B1479" s="25" t="s">
        <v>1282</v>
      </c>
      <c r="C1479" s="25" t="s">
        <v>302</v>
      </c>
      <c r="D1479" s="107">
        <v>482.36</v>
      </c>
      <c r="E1479" s="107">
        <v>852.1</v>
      </c>
      <c r="F1479" s="107">
        <v>535.1</v>
      </c>
      <c r="G1479" s="107">
        <v>0</v>
      </c>
      <c r="H1479" s="107">
        <v>0</v>
      </c>
      <c r="I1479" s="107">
        <v>0</v>
      </c>
      <c r="J1479" s="248"/>
      <c r="K1479" s="248"/>
    </row>
    <row r="1480" spans="2:12" ht="14.45" customHeight="1" x14ac:dyDescent="0.25">
      <c r="B1480" s="25" t="s">
        <v>1283</v>
      </c>
      <c r="C1480" s="25" t="s">
        <v>304</v>
      </c>
      <c r="D1480" s="107">
        <v>1731.12</v>
      </c>
      <c r="E1480" s="107">
        <v>844.57</v>
      </c>
      <c r="F1480" s="107">
        <v>1438.12</v>
      </c>
      <c r="G1480" s="107">
        <v>0</v>
      </c>
      <c r="H1480" s="107">
        <v>0</v>
      </c>
      <c r="I1480" s="107">
        <v>0</v>
      </c>
      <c r="J1480" s="248"/>
      <c r="K1480" s="248"/>
    </row>
    <row r="1481" spans="2:12" ht="14.45" customHeight="1" x14ac:dyDescent="0.25">
      <c r="B1481" s="25" t="s">
        <v>1284</v>
      </c>
      <c r="C1481" s="25" t="s">
        <v>306</v>
      </c>
      <c r="D1481" s="107">
        <v>45227.42</v>
      </c>
      <c r="E1481" s="107">
        <v>37067.69</v>
      </c>
      <c r="F1481" s="107">
        <v>38028.949999999997</v>
      </c>
      <c r="G1481" s="107">
        <v>0</v>
      </c>
      <c r="H1481" s="107">
        <v>0</v>
      </c>
      <c r="I1481" s="107">
        <v>0</v>
      </c>
      <c r="J1481" s="248"/>
      <c r="K1481" s="248"/>
      <c r="L1481" s="33"/>
    </row>
    <row r="1482" spans="2:12" ht="14.45" customHeight="1" x14ac:dyDescent="0.25">
      <c r="B1482" s="25" t="s">
        <v>1987</v>
      </c>
      <c r="C1482" s="25" t="s">
        <v>1865</v>
      </c>
      <c r="D1482" s="107">
        <v>3000</v>
      </c>
      <c r="E1482" s="107">
        <v>1150</v>
      </c>
      <c r="F1482" s="107">
        <v>7803.57</v>
      </c>
      <c r="G1482" s="107">
        <v>0</v>
      </c>
      <c r="H1482" s="107">
        <v>0</v>
      </c>
      <c r="I1482" s="107">
        <v>0</v>
      </c>
      <c r="J1482" s="248"/>
      <c r="K1482" s="248"/>
      <c r="L1482" s="33"/>
    </row>
    <row r="1483" spans="2:12" ht="14.45" customHeight="1" x14ac:dyDescent="0.25">
      <c r="B1483" s="25" t="s">
        <v>1285</v>
      </c>
      <c r="C1483" s="25" t="s">
        <v>308</v>
      </c>
      <c r="D1483" s="107">
        <v>1481.92</v>
      </c>
      <c r="E1483" s="107">
        <v>1316.29</v>
      </c>
      <c r="F1483" s="107">
        <v>1462.23</v>
      </c>
      <c r="G1483" s="107">
        <v>0</v>
      </c>
      <c r="H1483" s="107">
        <v>0</v>
      </c>
      <c r="I1483" s="107">
        <v>0</v>
      </c>
      <c r="J1483" s="248"/>
      <c r="K1483" s="248"/>
      <c r="L1483" s="33"/>
    </row>
    <row r="1484" spans="2:12" ht="14.45" customHeight="1" x14ac:dyDescent="0.25">
      <c r="B1484" s="25" t="s">
        <v>1287</v>
      </c>
      <c r="C1484" s="25" t="s">
        <v>1899</v>
      </c>
      <c r="D1484" s="107">
        <v>25640.73</v>
      </c>
      <c r="E1484" s="107">
        <v>24266.98</v>
      </c>
      <c r="F1484" s="107">
        <v>40958.269999999997</v>
      </c>
      <c r="G1484" s="107">
        <v>0</v>
      </c>
      <c r="H1484" s="107">
        <v>0</v>
      </c>
      <c r="I1484" s="107">
        <v>0</v>
      </c>
      <c r="J1484" s="248"/>
      <c r="K1484" s="248"/>
      <c r="L1484" s="33"/>
    </row>
    <row r="1485" spans="2:12" ht="14.45" customHeight="1" x14ac:dyDescent="0.25">
      <c r="B1485" s="25" t="s">
        <v>1288</v>
      </c>
      <c r="C1485" s="25" t="s">
        <v>312</v>
      </c>
      <c r="D1485" s="107">
        <v>0</v>
      </c>
      <c r="E1485" s="107">
        <v>95</v>
      </c>
      <c r="F1485" s="107">
        <v>168</v>
      </c>
      <c r="G1485" s="107">
        <v>0</v>
      </c>
      <c r="H1485" s="107">
        <v>0</v>
      </c>
      <c r="I1485" s="107">
        <v>0</v>
      </c>
      <c r="J1485" s="248"/>
      <c r="K1485" s="248"/>
      <c r="L1485" s="33"/>
    </row>
    <row r="1486" spans="2:12" ht="14.45" customHeight="1" x14ac:dyDescent="0.25">
      <c r="B1486" s="25" t="s">
        <v>1289</v>
      </c>
      <c r="C1486" s="25" t="s">
        <v>314</v>
      </c>
      <c r="D1486" s="107">
        <v>479.99</v>
      </c>
      <c r="E1486" s="107">
        <v>329.71</v>
      </c>
      <c r="F1486" s="107">
        <v>338.37</v>
      </c>
      <c r="G1486" s="107">
        <v>0</v>
      </c>
      <c r="H1486" s="107">
        <v>0</v>
      </c>
      <c r="I1486" s="107">
        <v>0</v>
      </c>
      <c r="J1486" s="248"/>
      <c r="K1486" s="248"/>
      <c r="L1486" s="33"/>
    </row>
    <row r="1487" spans="2:12" ht="20.100000000000001" customHeight="1" x14ac:dyDescent="0.25">
      <c r="B1487" s="25" t="s">
        <v>1290</v>
      </c>
      <c r="C1487" s="25" t="s">
        <v>316</v>
      </c>
      <c r="D1487" s="107">
        <v>54</v>
      </c>
      <c r="E1487" s="107">
        <v>971.26</v>
      </c>
      <c r="F1487" s="107">
        <v>1631.56</v>
      </c>
      <c r="G1487" s="107">
        <v>0</v>
      </c>
      <c r="H1487" s="107">
        <v>0</v>
      </c>
      <c r="I1487" s="107">
        <v>0</v>
      </c>
      <c r="J1487" s="248"/>
      <c r="K1487" s="248"/>
      <c r="L1487" s="33"/>
    </row>
    <row r="1488" spans="2:12" ht="20.100000000000001" customHeight="1" x14ac:dyDescent="0.25">
      <c r="B1488" s="25" t="s">
        <v>1291</v>
      </c>
      <c r="C1488" s="25" t="s">
        <v>2026</v>
      </c>
      <c r="D1488" s="107">
        <v>3902.49</v>
      </c>
      <c r="E1488" s="107">
        <v>3731.87</v>
      </c>
      <c r="F1488" s="107">
        <v>4059.49</v>
      </c>
      <c r="G1488" s="107">
        <v>0</v>
      </c>
      <c r="H1488" s="107">
        <v>0</v>
      </c>
      <c r="I1488" s="107">
        <v>0</v>
      </c>
      <c r="J1488" s="248"/>
      <c r="K1488" s="248"/>
      <c r="L1488" s="33"/>
    </row>
    <row r="1489" spans="1:12" ht="20.100000000000001" customHeight="1" x14ac:dyDescent="0.25">
      <c r="B1489" s="25" t="s">
        <v>1292</v>
      </c>
      <c r="C1489" s="25" t="s">
        <v>321</v>
      </c>
      <c r="D1489" s="107">
        <v>555.62</v>
      </c>
      <c r="E1489" s="107">
        <v>542.44000000000005</v>
      </c>
      <c r="F1489" s="107">
        <v>602.41</v>
      </c>
      <c r="G1489" s="107">
        <v>0</v>
      </c>
      <c r="H1489" s="107">
        <v>0</v>
      </c>
      <c r="I1489" s="107">
        <v>0</v>
      </c>
      <c r="J1489" s="248"/>
      <c r="K1489" s="248"/>
      <c r="L1489" s="33"/>
    </row>
    <row r="1490" spans="1:12" ht="20.100000000000001" customHeight="1" x14ac:dyDescent="0.25">
      <c r="B1490" s="25" t="s">
        <v>2303</v>
      </c>
      <c r="C1490" s="25" t="s">
        <v>323</v>
      </c>
      <c r="D1490" s="107">
        <v>0</v>
      </c>
      <c r="E1490" s="107">
        <v>0</v>
      </c>
      <c r="F1490" s="107">
        <v>139.13999999999999</v>
      </c>
      <c r="G1490" s="107">
        <v>0</v>
      </c>
      <c r="H1490" s="107">
        <v>0</v>
      </c>
      <c r="I1490" s="107">
        <v>0</v>
      </c>
      <c r="J1490" s="248"/>
      <c r="K1490" s="248"/>
      <c r="L1490" s="33"/>
    </row>
    <row r="1491" spans="1:12" ht="20.100000000000001" customHeight="1" x14ac:dyDescent="0.25">
      <c r="B1491" s="25" t="s">
        <v>1293</v>
      </c>
      <c r="C1491" s="25" t="s">
        <v>325</v>
      </c>
      <c r="D1491" s="107">
        <v>3500</v>
      </c>
      <c r="E1491" s="107">
        <v>4750</v>
      </c>
      <c r="F1491" s="107">
        <v>2000</v>
      </c>
      <c r="G1491" s="107">
        <v>0</v>
      </c>
      <c r="H1491" s="107">
        <v>0</v>
      </c>
      <c r="I1491" s="107">
        <v>0</v>
      </c>
      <c r="J1491" s="248"/>
      <c r="K1491" s="248"/>
      <c r="L1491" s="33"/>
    </row>
    <row r="1492" spans="1:12" ht="14.45" customHeight="1" x14ac:dyDescent="0.25">
      <c r="A1492" s="361" t="s">
        <v>2027</v>
      </c>
      <c r="B1492" s="361"/>
      <c r="C1492" s="361"/>
      <c r="D1492" s="108">
        <f t="shared" ref="D1492:I1492" si="340">SUM(D1473:D1491)</f>
        <v>368932.83999999985</v>
      </c>
      <c r="E1492" s="108">
        <f t="shared" si="340"/>
        <v>339232.54</v>
      </c>
      <c r="F1492" s="108">
        <f t="shared" si="340"/>
        <v>387146.35000000003</v>
      </c>
      <c r="G1492" s="108">
        <f t="shared" si="340"/>
        <v>0</v>
      </c>
      <c r="H1492" s="108">
        <f t="shared" si="340"/>
        <v>0</v>
      </c>
      <c r="I1492" s="108">
        <f t="shared" si="340"/>
        <v>0</v>
      </c>
      <c r="J1492" s="102">
        <f t="shared" ref="J1492:K1492" si="341">SUM(J1473:J1491)</f>
        <v>0</v>
      </c>
      <c r="K1492" s="102">
        <f t="shared" si="341"/>
        <v>0</v>
      </c>
      <c r="L1492" s="33"/>
    </row>
    <row r="1493" spans="1:12" ht="14.45" customHeight="1" x14ac:dyDescent="0.25">
      <c r="A1493" s="360" t="s">
        <v>2020</v>
      </c>
      <c r="B1493" s="360"/>
      <c r="C1493" s="360"/>
      <c r="J1493" s="248"/>
      <c r="K1493" s="248"/>
      <c r="L1493" s="33"/>
    </row>
    <row r="1494" spans="1:12" ht="14.45" customHeight="1" x14ac:dyDescent="0.25">
      <c r="B1494" s="25" t="s">
        <v>1295</v>
      </c>
      <c r="C1494" s="25" t="s">
        <v>262</v>
      </c>
      <c r="D1494" s="107">
        <v>8878.7999999999993</v>
      </c>
      <c r="E1494" s="107">
        <v>4317.78</v>
      </c>
      <c r="F1494" s="107">
        <v>4538.34</v>
      </c>
      <c r="G1494" s="107">
        <v>0</v>
      </c>
      <c r="H1494" s="107">
        <v>0</v>
      </c>
      <c r="I1494" s="107">
        <v>0</v>
      </c>
      <c r="J1494" s="248"/>
      <c r="K1494" s="248"/>
      <c r="L1494" s="33"/>
    </row>
    <row r="1495" spans="1:12" ht="14.45" customHeight="1" x14ac:dyDescent="0.25">
      <c r="B1495" s="25" t="s">
        <v>1296</v>
      </c>
      <c r="C1495" s="25" t="s">
        <v>420</v>
      </c>
      <c r="D1495" s="107">
        <v>249.54</v>
      </c>
      <c r="E1495" s="107">
        <v>223.46</v>
      </c>
      <c r="F1495" s="107">
        <v>376.63</v>
      </c>
      <c r="G1495" s="107">
        <v>0</v>
      </c>
      <c r="H1495" s="107">
        <v>0</v>
      </c>
      <c r="I1495" s="107">
        <v>0</v>
      </c>
      <c r="J1495" s="248"/>
      <c r="K1495" s="248"/>
      <c r="L1495" s="33"/>
    </row>
    <row r="1496" spans="1:12" ht="14.45" customHeight="1" x14ac:dyDescent="0.25">
      <c r="B1496" s="25" t="s">
        <v>1297</v>
      </c>
      <c r="C1496" s="25" t="s">
        <v>330</v>
      </c>
      <c r="D1496" s="107">
        <v>2015.82</v>
      </c>
      <c r="E1496" s="107">
        <v>1878.49</v>
      </c>
      <c r="F1496" s="107">
        <v>2556.87</v>
      </c>
      <c r="G1496" s="107">
        <v>0</v>
      </c>
      <c r="H1496" s="107">
        <v>0</v>
      </c>
      <c r="I1496" s="107">
        <v>0</v>
      </c>
      <c r="J1496" s="248"/>
      <c r="K1496" s="248"/>
      <c r="L1496" s="33"/>
    </row>
    <row r="1497" spans="1:12" ht="14.45" customHeight="1" x14ac:dyDescent="0.25">
      <c r="A1497" s="361" t="s">
        <v>2021</v>
      </c>
      <c r="B1497" s="361"/>
      <c r="C1497" s="361"/>
      <c r="D1497" s="108">
        <f t="shared" ref="D1497:I1497" si="342">SUM(D1494:D1496)</f>
        <v>11144.16</v>
      </c>
      <c r="E1497" s="108">
        <f t="shared" si="342"/>
        <v>6419.73</v>
      </c>
      <c r="F1497" s="108">
        <f t="shared" si="342"/>
        <v>7471.84</v>
      </c>
      <c r="G1497" s="108">
        <f t="shared" si="342"/>
        <v>0</v>
      </c>
      <c r="H1497" s="108">
        <f t="shared" si="342"/>
        <v>0</v>
      </c>
      <c r="I1497" s="108">
        <f t="shared" si="342"/>
        <v>0</v>
      </c>
      <c r="J1497" s="102">
        <f t="shared" ref="J1497:K1497" si="343">SUM(J1494:J1496)</f>
        <v>0</v>
      </c>
      <c r="K1497" s="102">
        <f t="shared" si="343"/>
        <v>0</v>
      </c>
      <c r="L1497" s="33"/>
    </row>
    <row r="1498" spans="1:12" ht="14.45" customHeight="1" x14ac:dyDescent="0.25">
      <c r="A1498" s="360" t="s">
        <v>2022</v>
      </c>
      <c r="B1498" s="360"/>
      <c r="C1498" s="360"/>
      <c r="J1498" s="248"/>
      <c r="K1498" s="248"/>
      <c r="L1498" s="33"/>
    </row>
    <row r="1499" spans="1:12" ht="14.45" customHeight="1" x14ac:dyDescent="0.25">
      <c r="B1499" s="25" t="s">
        <v>1300</v>
      </c>
      <c r="C1499" s="25" t="s">
        <v>272</v>
      </c>
      <c r="D1499" s="107">
        <v>2354.3200000000002</v>
      </c>
      <c r="E1499" s="107">
        <v>842.91</v>
      </c>
      <c r="F1499" s="107">
        <v>1764.39</v>
      </c>
      <c r="G1499" s="107">
        <v>0</v>
      </c>
      <c r="H1499" s="107">
        <v>0</v>
      </c>
      <c r="I1499" s="107">
        <v>0</v>
      </c>
      <c r="J1499" s="248"/>
      <c r="K1499" s="248"/>
      <c r="L1499" s="33"/>
    </row>
    <row r="1500" spans="1:12" ht="14.45" customHeight="1" x14ac:dyDescent="0.25">
      <c r="B1500" s="25" t="s">
        <v>1301</v>
      </c>
      <c r="C1500" s="25" t="s">
        <v>274</v>
      </c>
      <c r="D1500" s="107">
        <v>171</v>
      </c>
      <c r="E1500" s="107">
        <v>150</v>
      </c>
      <c r="F1500" s="107">
        <v>71</v>
      </c>
      <c r="G1500" s="107">
        <v>0</v>
      </c>
      <c r="H1500" s="107">
        <v>0</v>
      </c>
      <c r="I1500" s="107">
        <v>0</v>
      </c>
      <c r="J1500" s="248"/>
      <c r="K1500" s="248"/>
      <c r="L1500" s="33"/>
    </row>
    <row r="1501" spans="1:12" ht="14.45" customHeight="1" x14ac:dyDescent="0.25">
      <c r="B1501" s="25" t="s">
        <v>1302</v>
      </c>
      <c r="C1501" s="25" t="s">
        <v>276</v>
      </c>
      <c r="D1501" s="107">
        <v>349</v>
      </c>
      <c r="E1501" s="107">
        <v>1849</v>
      </c>
      <c r="F1501" s="107">
        <v>1060.19</v>
      </c>
      <c r="G1501" s="107">
        <v>0</v>
      </c>
      <c r="H1501" s="107">
        <v>0</v>
      </c>
      <c r="I1501" s="107">
        <v>0</v>
      </c>
      <c r="J1501" s="248"/>
      <c r="K1501" s="248"/>
    </row>
    <row r="1502" spans="1:12" ht="14.45" customHeight="1" x14ac:dyDescent="0.25">
      <c r="B1502" s="25" t="s">
        <v>1303</v>
      </c>
      <c r="C1502" s="25" t="s">
        <v>282</v>
      </c>
      <c r="D1502" s="107">
        <v>50</v>
      </c>
      <c r="E1502" s="107">
        <v>135.94999999999999</v>
      </c>
      <c r="F1502" s="107">
        <v>127.7</v>
      </c>
      <c r="G1502" s="107">
        <v>0</v>
      </c>
      <c r="H1502" s="107">
        <v>0</v>
      </c>
      <c r="I1502" s="107">
        <v>0</v>
      </c>
      <c r="J1502" s="248"/>
      <c r="K1502" s="248"/>
      <c r="L1502" s="33"/>
    </row>
    <row r="1503" spans="1:12" ht="14.45" customHeight="1" x14ac:dyDescent="0.25">
      <c r="A1503" s="361" t="s">
        <v>2023</v>
      </c>
      <c r="B1503" s="361"/>
      <c r="C1503" s="361"/>
      <c r="D1503" s="108">
        <f t="shared" ref="D1503:I1503" si="344">SUM(D1499:D1502)</f>
        <v>2924.32</v>
      </c>
      <c r="E1503" s="108">
        <f t="shared" si="344"/>
        <v>2977.8599999999997</v>
      </c>
      <c r="F1503" s="108">
        <f t="shared" si="344"/>
        <v>3023.2799999999997</v>
      </c>
      <c r="G1503" s="108">
        <f t="shared" si="344"/>
        <v>0</v>
      </c>
      <c r="H1503" s="108">
        <f t="shared" si="344"/>
        <v>0</v>
      </c>
      <c r="I1503" s="108">
        <f t="shared" si="344"/>
        <v>0</v>
      </c>
      <c r="J1503" s="102">
        <f t="shared" ref="J1503:K1503" si="345">SUM(J1499:J1502)</f>
        <v>0</v>
      </c>
      <c r="K1503" s="102">
        <f t="shared" si="345"/>
        <v>0</v>
      </c>
      <c r="L1503" s="33"/>
    </row>
    <row r="1504" spans="1:12" ht="14.45" customHeight="1" x14ac:dyDescent="0.25">
      <c r="A1504" s="362" t="s">
        <v>1304</v>
      </c>
      <c r="B1504" s="362"/>
      <c r="C1504" s="362"/>
      <c r="D1504" s="109">
        <f t="shared" ref="D1504:I1504" si="346">D1492+D1497+D1503</f>
        <v>383001.31999999983</v>
      </c>
      <c r="E1504" s="109">
        <f t="shared" si="346"/>
        <v>348630.12999999995</v>
      </c>
      <c r="F1504" s="109">
        <f t="shared" si="346"/>
        <v>397641.47000000009</v>
      </c>
      <c r="G1504" s="109">
        <f t="shared" si="346"/>
        <v>0</v>
      </c>
      <c r="H1504" s="109">
        <f t="shared" si="346"/>
        <v>0</v>
      </c>
      <c r="I1504" s="109">
        <f t="shared" si="346"/>
        <v>0</v>
      </c>
      <c r="J1504" s="103">
        <f t="shared" ref="J1504:K1504" si="347">J1492+J1497+J1503</f>
        <v>0</v>
      </c>
      <c r="K1504" s="103">
        <f t="shared" si="347"/>
        <v>0</v>
      </c>
      <c r="L1504" s="33"/>
    </row>
    <row r="1505" spans="1:12" ht="14.45" customHeight="1" x14ac:dyDescent="0.25">
      <c r="A1505" s="363" t="s">
        <v>1872</v>
      </c>
      <c r="B1505" s="363"/>
      <c r="C1505" s="363"/>
      <c r="J1505" s="248"/>
      <c r="K1505" s="248"/>
      <c r="L1505" s="33"/>
    </row>
    <row r="1506" spans="1:12" ht="14.45" customHeight="1" x14ac:dyDescent="0.25">
      <c r="A1506" s="360" t="s">
        <v>2024</v>
      </c>
      <c r="B1506" s="360"/>
      <c r="C1506" s="360"/>
      <c r="J1506" s="248"/>
      <c r="K1506" s="248"/>
    </row>
    <row r="1507" spans="1:12" ht="14.45" customHeight="1" x14ac:dyDescent="0.25">
      <c r="B1507" s="25" t="s">
        <v>1305</v>
      </c>
      <c r="C1507" s="25" t="s">
        <v>286</v>
      </c>
      <c r="D1507" s="107">
        <v>221156.86</v>
      </c>
      <c r="E1507" s="107">
        <v>165907.20000000001</v>
      </c>
      <c r="F1507" s="107">
        <v>0</v>
      </c>
      <c r="G1507" s="107">
        <v>0</v>
      </c>
      <c r="H1507" s="107">
        <v>0</v>
      </c>
      <c r="I1507" s="107">
        <v>0</v>
      </c>
      <c r="J1507" s="248"/>
      <c r="K1507" s="248"/>
      <c r="L1507" s="33"/>
    </row>
    <row r="1508" spans="1:12" ht="14.45" customHeight="1" x14ac:dyDescent="0.25">
      <c r="B1508" s="25" t="s">
        <v>1306</v>
      </c>
      <c r="C1508" s="25" t="s">
        <v>292</v>
      </c>
      <c r="D1508" s="107">
        <v>4532.2299999999996</v>
      </c>
      <c r="E1508" s="107">
        <v>4524.8</v>
      </c>
      <c r="F1508" s="107">
        <v>0</v>
      </c>
      <c r="G1508" s="107">
        <v>0</v>
      </c>
      <c r="H1508" s="107">
        <v>0</v>
      </c>
      <c r="I1508" s="107">
        <v>0</v>
      </c>
      <c r="J1508" s="248"/>
      <c r="K1508" s="248"/>
      <c r="L1508" s="33"/>
    </row>
    <row r="1509" spans="1:12" ht="14.45" customHeight="1" x14ac:dyDescent="0.25">
      <c r="B1509" s="25" t="s">
        <v>1307</v>
      </c>
      <c r="C1509" s="25" t="s">
        <v>713</v>
      </c>
      <c r="D1509" s="107">
        <v>6778.57</v>
      </c>
      <c r="E1509" s="107">
        <v>6778.57</v>
      </c>
      <c r="F1509" s="107">
        <v>0</v>
      </c>
      <c r="G1509" s="107">
        <v>0</v>
      </c>
      <c r="H1509" s="107">
        <v>0</v>
      </c>
      <c r="I1509" s="107">
        <v>0</v>
      </c>
      <c r="J1509" s="248"/>
      <c r="K1509" s="248"/>
      <c r="L1509" s="33"/>
    </row>
    <row r="1510" spans="1:12" ht="14.45" customHeight="1" x14ac:dyDescent="0.25">
      <c r="B1510" s="25" t="s">
        <v>1308</v>
      </c>
      <c r="C1510" s="25" t="s">
        <v>298</v>
      </c>
      <c r="D1510" s="107">
        <v>2568.75</v>
      </c>
      <c r="E1510" s="107">
        <v>2460</v>
      </c>
      <c r="F1510" s="107">
        <v>0</v>
      </c>
      <c r="G1510" s="107">
        <v>0</v>
      </c>
      <c r="H1510" s="107">
        <v>0</v>
      </c>
      <c r="I1510" s="107">
        <v>0</v>
      </c>
      <c r="J1510" s="248"/>
      <c r="K1510" s="248"/>
      <c r="L1510" s="33"/>
    </row>
    <row r="1511" spans="1:12" ht="14.45" customHeight="1" x14ac:dyDescent="0.25">
      <c r="B1511" s="25" t="s">
        <v>1309</v>
      </c>
      <c r="C1511" s="25" t="s">
        <v>300</v>
      </c>
      <c r="D1511" s="107">
        <v>3545.78</v>
      </c>
      <c r="E1511" s="107">
        <v>4373.6499999999996</v>
      </c>
      <c r="F1511" s="107">
        <v>0</v>
      </c>
      <c r="G1511" s="107">
        <v>0</v>
      </c>
      <c r="H1511" s="107">
        <v>0</v>
      </c>
      <c r="I1511" s="107">
        <v>0</v>
      </c>
      <c r="J1511" s="248"/>
      <c r="K1511" s="248"/>
      <c r="L1511" s="33"/>
    </row>
    <row r="1512" spans="1:12" ht="14.45" customHeight="1" x14ac:dyDescent="0.25">
      <c r="B1512" s="25" t="s">
        <v>1310</v>
      </c>
      <c r="C1512" s="25" t="s">
        <v>302</v>
      </c>
      <c r="D1512" s="107">
        <v>367.46</v>
      </c>
      <c r="E1512" s="107">
        <v>639.36</v>
      </c>
      <c r="F1512" s="107">
        <v>0</v>
      </c>
      <c r="G1512" s="107">
        <v>0</v>
      </c>
      <c r="H1512" s="107">
        <v>0</v>
      </c>
      <c r="I1512" s="107">
        <v>0</v>
      </c>
      <c r="J1512" s="248"/>
      <c r="K1512" s="248"/>
      <c r="L1512" s="33"/>
    </row>
    <row r="1513" spans="1:12" ht="14.45" customHeight="1" x14ac:dyDescent="0.25">
      <c r="B1513" s="25" t="s">
        <v>1311</v>
      </c>
      <c r="C1513" s="25" t="s">
        <v>304</v>
      </c>
      <c r="D1513" s="107">
        <v>1131.26</v>
      </c>
      <c r="E1513" s="107">
        <v>690.65</v>
      </c>
      <c r="F1513" s="107">
        <v>0</v>
      </c>
      <c r="G1513" s="107">
        <v>0</v>
      </c>
      <c r="H1513" s="107">
        <v>0</v>
      </c>
      <c r="I1513" s="107">
        <v>0</v>
      </c>
      <c r="J1513" s="248"/>
      <c r="K1513" s="248"/>
    </row>
    <row r="1514" spans="1:12" ht="14.45" customHeight="1" x14ac:dyDescent="0.25">
      <c r="B1514" s="25" t="s">
        <v>1312</v>
      </c>
      <c r="C1514" s="25" t="s">
        <v>306</v>
      </c>
      <c r="D1514" s="107">
        <v>29383.84</v>
      </c>
      <c r="E1514" s="107">
        <v>24171.42</v>
      </c>
      <c r="F1514" s="107">
        <v>0</v>
      </c>
      <c r="G1514" s="107">
        <v>0</v>
      </c>
      <c r="H1514" s="107">
        <v>0</v>
      </c>
      <c r="I1514" s="107">
        <v>0</v>
      </c>
      <c r="J1514" s="248"/>
      <c r="K1514" s="248"/>
    </row>
    <row r="1515" spans="1:12" ht="14.45" customHeight="1" x14ac:dyDescent="0.25">
      <c r="B1515" s="25" t="s">
        <v>1989</v>
      </c>
      <c r="C1515" s="25" t="s">
        <v>1865</v>
      </c>
      <c r="D1515" s="107">
        <v>1000</v>
      </c>
      <c r="E1515" s="107">
        <v>189.85</v>
      </c>
      <c r="F1515" s="107">
        <v>0</v>
      </c>
      <c r="G1515" s="107">
        <v>0</v>
      </c>
      <c r="H1515" s="107">
        <v>0</v>
      </c>
      <c r="I1515" s="107">
        <v>0</v>
      </c>
      <c r="J1515" s="248"/>
      <c r="K1515" s="248"/>
      <c r="L1515" s="33"/>
    </row>
    <row r="1516" spans="1:12" ht="14.45" customHeight="1" x14ac:dyDescent="0.25">
      <c r="B1516" s="25" t="s">
        <v>1313</v>
      </c>
      <c r="C1516" s="25" t="s">
        <v>308</v>
      </c>
      <c r="D1516" s="107">
        <v>877.46</v>
      </c>
      <c r="E1516" s="107">
        <v>686.32</v>
      </c>
      <c r="F1516" s="107">
        <v>0</v>
      </c>
      <c r="G1516" s="107">
        <v>0</v>
      </c>
      <c r="H1516" s="107">
        <v>0</v>
      </c>
      <c r="I1516" s="107">
        <v>0</v>
      </c>
      <c r="J1516" s="248"/>
      <c r="K1516" s="248"/>
      <c r="L1516" s="33"/>
    </row>
    <row r="1517" spans="1:12" ht="14.45" customHeight="1" x14ac:dyDescent="0.25">
      <c r="B1517" s="25" t="s">
        <v>1314</v>
      </c>
      <c r="C1517" s="25" t="s">
        <v>1899</v>
      </c>
      <c r="D1517" s="107">
        <v>21612.75</v>
      </c>
      <c r="E1517" s="107">
        <v>17257.66</v>
      </c>
      <c r="F1517" s="107">
        <v>0</v>
      </c>
      <c r="G1517" s="107">
        <v>0</v>
      </c>
      <c r="H1517" s="107">
        <v>0</v>
      </c>
      <c r="I1517" s="107">
        <v>0</v>
      </c>
      <c r="J1517" s="248"/>
      <c r="K1517" s="248"/>
      <c r="L1517" s="33"/>
    </row>
    <row r="1518" spans="1:12" ht="14.45" customHeight="1" x14ac:dyDescent="0.25">
      <c r="B1518" s="25" t="s">
        <v>1315</v>
      </c>
      <c r="C1518" s="25" t="s">
        <v>314</v>
      </c>
      <c r="D1518" s="107">
        <v>3731.1</v>
      </c>
      <c r="E1518" s="107">
        <v>2161.21</v>
      </c>
      <c r="F1518" s="107">
        <v>0</v>
      </c>
      <c r="G1518" s="107">
        <v>0</v>
      </c>
      <c r="H1518" s="107">
        <v>0</v>
      </c>
      <c r="I1518" s="107">
        <v>0</v>
      </c>
      <c r="J1518" s="248"/>
      <c r="K1518" s="248"/>
      <c r="L1518" s="33"/>
    </row>
    <row r="1519" spans="1:12" ht="14.45" customHeight="1" x14ac:dyDescent="0.25">
      <c r="B1519" s="25" t="s">
        <v>1316</v>
      </c>
      <c r="C1519" s="25" t="s">
        <v>316</v>
      </c>
      <c r="D1519" s="107">
        <v>27</v>
      </c>
      <c r="E1519" s="107">
        <v>288</v>
      </c>
      <c r="F1519" s="107">
        <v>0</v>
      </c>
      <c r="G1519" s="107">
        <v>0</v>
      </c>
      <c r="H1519" s="107">
        <v>0</v>
      </c>
      <c r="I1519" s="107">
        <v>0</v>
      </c>
      <c r="J1519" s="248"/>
      <c r="K1519" s="248"/>
      <c r="L1519" s="33"/>
    </row>
    <row r="1520" spans="1:12" ht="20.100000000000001" customHeight="1" x14ac:dyDescent="0.25">
      <c r="B1520" s="25" t="s">
        <v>1317</v>
      </c>
      <c r="C1520" s="25" t="s">
        <v>2026</v>
      </c>
      <c r="D1520" s="107">
        <v>3380.38</v>
      </c>
      <c r="E1520" s="107">
        <v>2685.72</v>
      </c>
      <c r="F1520" s="107">
        <v>0</v>
      </c>
      <c r="G1520" s="107">
        <v>0</v>
      </c>
      <c r="H1520" s="107">
        <v>0</v>
      </c>
      <c r="I1520" s="107">
        <v>0</v>
      </c>
      <c r="J1520" s="248"/>
      <c r="K1520" s="248"/>
      <c r="L1520" s="33"/>
    </row>
    <row r="1521" spans="1:12" ht="20.100000000000001" customHeight="1" x14ac:dyDescent="0.25">
      <c r="B1521" s="25" t="s">
        <v>1318</v>
      </c>
      <c r="C1521" s="25" t="s">
        <v>321</v>
      </c>
      <c r="D1521" s="107">
        <v>386.25</v>
      </c>
      <c r="E1521" s="107">
        <v>283.72000000000003</v>
      </c>
      <c r="F1521" s="107">
        <v>0</v>
      </c>
      <c r="G1521" s="107">
        <v>0</v>
      </c>
      <c r="H1521" s="107">
        <v>0</v>
      </c>
      <c r="I1521" s="107">
        <v>0</v>
      </c>
      <c r="J1521" s="248"/>
      <c r="K1521" s="248"/>
      <c r="L1521" s="33"/>
    </row>
    <row r="1522" spans="1:12" ht="20.100000000000001" customHeight="1" x14ac:dyDescent="0.25">
      <c r="B1522" s="25" t="s">
        <v>1319</v>
      </c>
      <c r="C1522" s="25" t="s">
        <v>325</v>
      </c>
      <c r="D1522" s="107">
        <v>3000</v>
      </c>
      <c r="E1522" s="107">
        <v>3000</v>
      </c>
      <c r="F1522" s="107">
        <v>0</v>
      </c>
      <c r="G1522" s="107">
        <v>0</v>
      </c>
      <c r="H1522" s="107">
        <v>0</v>
      </c>
      <c r="I1522" s="107">
        <v>0</v>
      </c>
      <c r="J1522" s="248"/>
      <c r="K1522" s="248"/>
      <c r="L1522" s="33"/>
    </row>
    <row r="1523" spans="1:12" x14ac:dyDescent="0.25">
      <c r="A1523" s="361" t="s">
        <v>2027</v>
      </c>
      <c r="B1523" s="361"/>
      <c r="C1523" s="361"/>
      <c r="D1523" s="108">
        <f t="shared" ref="D1523:I1523" si="348">SUM(D1507:D1522)</f>
        <v>303479.69</v>
      </c>
      <c r="E1523" s="108">
        <f t="shared" si="348"/>
        <v>236098.12999999998</v>
      </c>
      <c r="F1523" s="108">
        <f t="shared" si="348"/>
        <v>0</v>
      </c>
      <c r="G1523" s="108">
        <f t="shared" si="348"/>
        <v>0</v>
      </c>
      <c r="H1523" s="108">
        <f t="shared" si="348"/>
        <v>0</v>
      </c>
      <c r="I1523" s="108">
        <f t="shared" si="348"/>
        <v>0</v>
      </c>
      <c r="J1523" s="102">
        <f t="shared" ref="J1523:K1523" si="349">SUM(J1507:J1522)</f>
        <v>0</v>
      </c>
      <c r="K1523" s="102">
        <f t="shared" si="349"/>
        <v>0</v>
      </c>
      <c r="L1523" s="33"/>
    </row>
    <row r="1524" spans="1:12" x14ac:dyDescent="0.25">
      <c r="A1524" s="360" t="s">
        <v>2020</v>
      </c>
      <c r="B1524" s="360"/>
      <c r="C1524" s="360"/>
      <c r="J1524" s="248"/>
      <c r="K1524" s="248"/>
      <c r="L1524" s="33"/>
    </row>
    <row r="1525" spans="1:12" ht="14.45" customHeight="1" x14ac:dyDescent="0.25">
      <c r="B1525" s="25" t="s">
        <v>1320</v>
      </c>
      <c r="C1525" s="25" t="s">
        <v>262</v>
      </c>
      <c r="D1525" s="107">
        <v>269.76</v>
      </c>
      <c r="E1525" s="107">
        <v>104</v>
      </c>
      <c r="F1525" s="107">
        <v>0</v>
      </c>
      <c r="G1525" s="107">
        <v>0</v>
      </c>
      <c r="H1525" s="107">
        <v>0</v>
      </c>
      <c r="I1525" s="107">
        <v>0</v>
      </c>
      <c r="J1525" s="248"/>
      <c r="K1525" s="248"/>
      <c r="L1525" s="33"/>
    </row>
    <row r="1526" spans="1:12" ht="14.45" customHeight="1" x14ac:dyDescent="0.25">
      <c r="B1526" s="25" t="s">
        <v>1321</v>
      </c>
      <c r="C1526" s="25" t="s">
        <v>420</v>
      </c>
      <c r="D1526" s="107">
        <v>138.88999999999999</v>
      </c>
      <c r="E1526" s="107">
        <v>236.8</v>
      </c>
      <c r="F1526" s="107">
        <v>0</v>
      </c>
      <c r="G1526" s="107">
        <v>0</v>
      </c>
      <c r="H1526" s="107">
        <v>0</v>
      </c>
      <c r="I1526" s="107">
        <v>0</v>
      </c>
      <c r="J1526" s="248"/>
      <c r="K1526" s="248"/>
      <c r="L1526" s="33"/>
    </row>
    <row r="1527" spans="1:12" ht="14.45" customHeight="1" x14ac:dyDescent="0.25">
      <c r="B1527" s="25" t="s">
        <v>1322</v>
      </c>
      <c r="C1527" s="25" t="s">
        <v>422</v>
      </c>
      <c r="D1527" s="107">
        <v>2569.86</v>
      </c>
      <c r="E1527" s="107">
        <v>1634.98</v>
      </c>
      <c r="F1527" s="107">
        <v>0</v>
      </c>
      <c r="G1527" s="107">
        <v>0</v>
      </c>
      <c r="H1527" s="107">
        <v>0</v>
      </c>
      <c r="I1527" s="107">
        <v>0</v>
      </c>
      <c r="J1527" s="248"/>
      <c r="K1527" s="248"/>
      <c r="L1527" s="33"/>
    </row>
    <row r="1528" spans="1:12" ht="14.45" customHeight="1" x14ac:dyDescent="0.25">
      <c r="B1528" s="25" t="s">
        <v>1323</v>
      </c>
      <c r="C1528" s="25" t="s">
        <v>330</v>
      </c>
      <c r="D1528" s="107">
        <v>89</v>
      </c>
      <c r="E1528" s="107">
        <v>0</v>
      </c>
      <c r="F1528" s="107">
        <v>0</v>
      </c>
      <c r="G1528" s="107">
        <v>0</v>
      </c>
      <c r="H1528" s="107">
        <v>0</v>
      </c>
      <c r="I1528" s="107">
        <v>0</v>
      </c>
      <c r="J1528" s="248"/>
      <c r="K1528" s="248"/>
      <c r="L1528" s="33"/>
    </row>
    <row r="1529" spans="1:12" ht="14.45" customHeight="1" x14ac:dyDescent="0.25">
      <c r="A1529" s="361" t="s">
        <v>2021</v>
      </c>
      <c r="B1529" s="361"/>
      <c r="C1529" s="361"/>
      <c r="D1529" s="108">
        <f t="shared" ref="D1529:I1529" si="350">SUM(D1525:D1528)</f>
        <v>3067.51</v>
      </c>
      <c r="E1529" s="108">
        <f t="shared" si="350"/>
        <v>1975.78</v>
      </c>
      <c r="F1529" s="108">
        <f t="shared" si="350"/>
        <v>0</v>
      </c>
      <c r="G1529" s="108">
        <f t="shared" si="350"/>
        <v>0</v>
      </c>
      <c r="H1529" s="108">
        <f t="shared" si="350"/>
        <v>0</v>
      </c>
      <c r="I1529" s="108">
        <f t="shared" si="350"/>
        <v>0</v>
      </c>
      <c r="J1529" s="102">
        <f t="shared" ref="J1529:K1529" si="351">SUM(J1525:J1528)</f>
        <v>0</v>
      </c>
      <c r="K1529" s="102">
        <f t="shared" si="351"/>
        <v>0</v>
      </c>
      <c r="L1529" s="33"/>
    </row>
    <row r="1530" spans="1:12" ht="14.45" customHeight="1" x14ac:dyDescent="0.25">
      <c r="A1530" s="360" t="s">
        <v>2022</v>
      </c>
      <c r="B1530" s="360"/>
      <c r="C1530" s="360"/>
      <c r="J1530" s="248"/>
      <c r="K1530" s="248"/>
      <c r="L1530" s="33"/>
    </row>
    <row r="1531" spans="1:12" ht="14.45" customHeight="1" x14ac:dyDescent="0.25">
      <c r="B1531" s="25" t="s">
        <v>1326</v>
      </c>
      <c r="C1531" s="25" t="s">
        <v>596</v>
      </c>
      <c r="D1531" s="107">
        <v>18742.73</v>
      </c>
      <c r="E1531" s="107">
        <v>18782.13</v>
      </c>
      <c r="F1531" s="107">
        <v>0</v>
      </c>
      <c r="G1531" s="107">
        <v>0</v>
      </c>
      <c r="H1531" s="107">
        <v>0</v>
      </c>
      <c r="I1531" s="107">
        <v>0</v>
      </c>
      <c r="J1531" s="248"/>
      <c r="K1531" s="248"/>
      <c r="L1531" s="33"/>
    </row>
    <row r="1532" spans="1:12" ht="14.45" customHeight="1" x14ac:dyDescent="0.25">
      <c r="B1532" s="25" t="s">
        <v>1328</v>
      </c>
      <c r="C1532" s="25" t="s">
        <v>276</v>
      </c>
      <c r="D1532" s="107">
        <v>285</v>
      </c>
      <c r="E1532" s="107">
        <v>0</v>
      </c>
      <c r="F1532" s="107">
        <v>0</v>
      </c>
      <c r="G1532" s="107">
        <v>0</v>
      </c>
      <c r="H1532" s="107">
        <v>0</v>
      </c>
      <c r="I1532" s="107">
        <v>0</v>
      </c>
      <c r="J1532" s="248"/>
      <c r="K1532" s="248"/>
    </row>
    <row r="1533" spans="1:12" ht="14.45" customHeight="1" x14ac:dyDescent="0.25">
      <c r="B1533" s="25" t="s">
        <v>1329</v>
      </c>
      <c r="C1533" s="25" t="s">
        <v>282</v>
      </c>
      <c r="D1533" s="107">
        <v>50</v>
      </c>
      <c r="E1533" s="107">
        <v>0</v>
      </c>
      <c r="F1533" s="107">
        <v>0</v>
      </c>
      <c r="G1533" s="107">
        <v>0</v>
      </c>
      <c r="H1533" s="107">
        <v>0</v>
      </c>
      <c r="I1533" s="107">
        <v>0</v>
      </c>
      <c r="J1533" s="248"/>
      <c r="K1533" s="248"/>
      <c r="L1533" s="33"/>
    </row>
    <row r="1534" spans="1:12" ht="14.45" customHeight="1" x14ac:dyDescent="0.25">
      <c r="A1534" s="361" t="s">
        <v>2023</v>
      </c>
      <c r="B1534" s="361"/>
      <c r="C1534" s="361"/>
      <c r="D1534" s="108">
        <f t="shared" ref="D1534:I1534" si="352">SUM(D1531:D1533)</f>
        <v>19077.73</v>
      </c>
      <c r="E1534" s="108">
        <f t="shared" si="352"/>
        <v>18782.13</v>
      </c>
      <c r="F1534" s="108">
        <f t="shared" si="352"/>
        <v>0</v>
      </c>
      <c r="G1534" s="108">
        <f t="shared" si="352"/>
        <v>0</v>
      </c>
      <c r="H1534" s="108">
        <f t="shared" si="352"/>
        <v>0</v>
      </c>
      <c r="I1534" s="108">
        <f t="shared" si="352"/>
        <v>0</v>
      </c>
      <c r="J1534" s="102">
        <f t="shared" ref="J1534:K1534" si="353">SUM(J1531:J1533)</f>
        <v>0</v>
      </c>
      <c r="K1534" s="102">
        <f t="shared" si="353"/>
        <v>0</v>
      </c>
      <c r="L1534" s="33"/>
    </row>
    <row r="1535" spans="1:12" ht="14.45" customHeight="1" x14ac:dyDescent="0.25">
      <c r="A1535" s="362" t="s">
        <v>2054</v>
      </c>
      <c r="B1535" s="362"/>
      <c r="C1535" s="362"/>
      <c r="D1535" s="109">
        <f t="shared" ref="D1535:I1535" si="354">D1523+D1529+D1534</f>
        <v>325624.93</v>
      </c>
      <c r="E1535" s="109">
        <f t="shared" si="354"/>
        <v>256856.03999999998</v>
      </c>
      <c r="F1535" s="109">
        <f t="shared" si="354"/>
        <v>0</v>
      </c>
      <c r="G1535" s="109">
        <f t="shared" si="354"/>
        <v>0</v>
      </c>
      <c r="H1535" s="109">
        <f t="shared" si="354"/>
        <v>0</v>
      </c>
      <c r="I1535" s="109">
        <f t="shared" si="354"/>
        <v>0</v>
      </c>
      <c r="J1535" s="103">
        <f t="shared" ref="J1535:K1535" si="355">J1523+J1529+J1534</f>
        <v>0</v>
      </c>
      <c r="K1535" s="103">
        <f t="shared" si="355"/>
        <v>0</v>
      </c>
      <c r="L1535" s="33"/>
    </row>
    <row r="1536" spans="1:12" ht="14.45" customHeight="1" x14ac:dyDescent="0.25">
      <c r="A1536" s="362" t="s">
        <v>1330</v>
      </c>
      <c r="B1536" s="362"/>
      <c r="C1536" s="362"/>
      <c r="D1536" s="109">
        <f t="shared" ref="D1536:I1536" si="356">D1039+D1055+D1111+D1156+D1202+D1236+D1299+D1352+D1397+D1433+D1470+D1504+D1535</f>
        <v>12658061.139999999</v>
      </c>
      <c r="E1536" s="109">
        <f t="shared" si="356"/>
        <v>11721404.100000001</v>
      </c>
      <c r="F1536" s="109">
        <f t="shared" si="356"/>
        <v>12700792.520000003</v>
      </c>
      <c r="G1536" s="109">
        <f t="shared" si="356"/>
        <v>14334481.540000001</v>
      </c>
      <c r="H1536" s="109">
        <f t="shared" si="356"/>
        <v>14453010</v>
      </c>
      <c r="I1536" s="109">
        <f t="shared" si="356"/>
        <v>9644357.6699999999</v>
      </c>
      <c r="J1536" s="103">
        <f t="shared" ref="J1536:K1536" si="357">J1039+J1055+J1111+J1156+J1202+J1236+J1299+J1352+J1397+J1433+J1470+J1504+J1535</f>
        <v>14120415</v>
      </c>
      <c r="K1536" s="103">
        <f t="shared" si="357"/>
        <v>15622789</v>
      </c>
      <c r="L1536" s="33"/>
    </row>
    <row r="1537" spans="1:12" ht="14.45" customHeight="1" x14ac:dyDescent="0.25">
      <c r="A1537" s="359" t="s">
        <v>1331</v>
      </c>
      <c r="B1537" s="359"/>
      <c r="C1537" s="359"/>
      <c r="J1537" s="248"/>
      <c r="K1537" s="248"/>
      <c r="L1537" s="33"/>
    </row>
    <row r="1538" spans="1:12" ht="14.45" customHeight="1" x14ac:dyDescent="0.25">
      <c r="A1538" s="363" t="s">
        <v>573</v>
      </c>
      <c r="B1538" s="363"/>
      <c r="C1538" s="363"/>
      <c r="J1538" s="248"/>
      <c r="K1538" s="248"/>
    </row>
    <row r="1539" spans="1:12" ht="14.45" customHeight="1" x14ac:dyDescent="0.25">
      <c r="A1539" s="360" t="s">
        <v>2024</v>
      </c>
      <c r="B1539" s="360"/>
      <c r="C1539" s="360"/>
      <c r="J1539" s="248"/>
      <c r="K1539" s="248"/>
      <c r="L1539" s="33"/>
    </row>
    <row r="1540" spans="1:12" ht="14.45" customHeight="1" x14ac:dyDescent="0.25">
      <c r="B1540" s="25" t="s">
        <v>2505</v>
      </c>
      <c r="C1540" s="25" t="s">
        <v>1883</v>
      </c>
      <c r="D1540" s="107">
        <v>0</v>
      </c>
      <c r="E1540" s="107">
        <v>0</v>
      </c>
      <c r="F1540" s="107">
        <v>0</v>
      </c>
      <c r="G1540" s="107">
        <v>990.4</v>
      </c>
      <c r="H1540" s="107">
        <v>0</v>
      </c>
      <c r="I1540" s="107">
        <v>0</v>
      </c>
      <c r="J1540" s="248"/>
      <c r="K1540" s="248"/>
      <c r="L1540" s="33"/>
    </row>
    <row r="1541" spans="1:12" ht="14.45" customHeight="1" x14ac:dyDescent="0.25">
      <c r="B1541" s="25" t="s">
        <v>1332</v>
      </c>
      <c r="C1541" s="25" t="s">
        <v>286</v>
      </c>
      <c r="D1541" s="107">
        <v>498163.69</v>
      </c>
      <c r="E1541" s="107">
        <v>263942.84999999998</v>
      </c>
      <c r="F1541" s="107">
        <v>769570.89</v>
      </c>
      <c r="G1541" s="107">
        <v>1026751.17</v>
      </c>
      <c r="H1541" s="107">
        <v>1055510</v>
      </c>
      <c r="I1541" s="107">
        <v>698169.72</v>
      </c>
      <c r="J1541" s="248">
        <v>1068822</v>
      </c>
      <c r="K1541" s="248">
        <f>1118529+4666</f>
        <v>1123195</v>
      </c>
      <c r="L1541" s="33"/>
    </row>
    <row r="1542" spans="1:12" ht="14.45" customHeight="1" x14ac:dyDescent="0.25">
      <c r="B1542" s="25" t="s">
        <v>1333</v>
      </c>
      <c r="C1542" s="25" t="s">
        <v>292</v>
      </c>
      <c r="D1542" s="107">
        <v>4012.37</v>
      </c>
      <c r="E1542" s="107">
        <v>4330.79</v>
      </c>
      <c r="F1542" s="107">
        <v>8926.25</v>
      </c>
      <c r="G1542" s="107">
        <v>12139.42</v>
      </c>
      <c r="H1542" s="107">
        <v>12750</v>
      </c>
      <c r="I1542" s="107">
        <v>7200</v>
      </c>
      <c r="J1542" s="248">
        <v>10950</v>
      </c>
      <c r="K1542" s="248">
        <v>10800</v>
      </c>
      <c r="L1542" s="33"/>
    </row>
    <row r="1543" spans="1:12" ht="14.45" customHeight="1" x14ac:dyDescent="0.25">
      <c r="B1543" s="25" t="s">
        <v>1334</v>
      </c>
      <c r="C1543" s="25" t="s">
        <v>1335</v>
      </c>
      <c r="D1543" s="107">
        <v>2367.35</v>
      </c>
      <c r="E1543" s="107">
        <v>3249.15</v>
      </c>
      <c r="F1543" s="107">
        <v>5398.67</v>
      </c>
      <c r="G1543" s="107">
        <v>4401.7700000000004</v>
      </c>
      <c r="H1543" s="107">
        <v>7410</v>
      </c>
      <c r="I1543" s="107">
        <v>4000</v>
      </c>
      <c r="J1543" s="248">
        <v>5150</v>
      </c>
      <c r="K1543" s="248">
        <v>6000</v>
      </c>
      <c r="L1543" s="33"/>
    </row>
    <row r="1544" spans="1:12" ht="14.45" customHeight="1" x14ac:dyDescent="0.25">
      <c r="B1544" s="25" t="s">
        <v>1336</v>
      </c>
      <c r="C1544" s="25" t="s">
        <v>921</v>
      </c>
      <c r="D1544" s="107">
        <v>175</v>
      </c>
      <c r="E1544" s="107">
        <v>75</v>
      </c>
      <c r="F1544" s="107">
        <v>845</v>
      </c>
      <c r="G1544" s="107">
        <v>1225</v>
      </c>
      <c r="H1544" s="107">
        <v>3000</v>
      </c>
      <c r="I1544" s="107">
        <v>325</v>
      </c>
      <c r="J1544" s="248">
        <v>488</v>
      </c>
      <c r="K1544" s="248">
        <v>3000</v>
      </c>
      <c r="L1544" s="33"/>
    </row>
    <row r="1545" spans="1:12" ht="14.45" customHeight="1" x14ac:dyDescent="0.25">
      <c r="B1545" s="25" t="s">
        <v>2055</v>
      </c>
      <c r="C1545" s="25" t="s">
        <v>294</v>
      </c>
      <c r="D1545" s="107">
        <v>0</v>
      </c>
      <c r="E1545" s="107">
        <v>0</v>
      </c>
      <c r="F1545" s="107">
        <v>0</v>
      </c>
      <c r="G1545" s="107">
        <v>3975</v>
      </c>
      <c r="H1545" s="107">
        <v>4200</v>
      </c>
      <c r="I1545" s="107">
        <v>2800</v>
      </c>
      <c r="J1545" s="248">
        <v>4025</v>
      </c>
      <c r="K1545" s="248">
        <v>4200</v>
      </c>
      <c r="L1545" s="33"/>
    </row>
    <row r="1546" spans="1:12" ht="14.45" customHeight="1" x14ac:dyDescent="0.25">
      <c r="B1546" s="25" t="s">
        <v>1338</v>
      </c>
      <c r="C1546" s="25" t="s">
        <v>298</v>
      </c>
      <c r="D1546" s="107">
        <v>3430</v>
      </c>
      <c r="E1546" s="107">
        <v>6570</v>
      </c>
      <c r="F1546" s="107">
        <v>10107.08</v>
      </c>
      <c r="G1546" s="107">
        <v>9680</v>
      </c>
      <c r="H1546" s="107">
        <v>9370</v>
      </c>
      <c r="I1546" s="107">
        <v>0</v>
      </c>
      <c r="J1546" s="248">
        <v>0</v>
      </c>
      <c r="K1546" s="248">
        <v>7830</v>
      </c>
    </row>
    <row r="1547" spans="1:12" ht="14.45" customHeight="1" x14ac:dyDescent="0.25">
      <c r="B1547" s="25" t="s">
        <v>1339</v>
      </c>
      <c r="C1547" s="25" t="s">
        <v>300</v>
      </c>
      <c r="D1547" s="107">
        <v>1848.1</v>
      </c>
      <c r="E1547" s="107">
        <v>1891.2</v>
      </c>
      <c r="F1547" s="107">
        <v>2678.55</v>
      </c>
      <c r="G1547" s="107">
        <v>36537.21</v>
      </c>
      <c r="H1547" s="107">
        <v>4500</v>
      </c>
      <c r="I1547" s="107">
        <v>28172.98</v>
      </c>
      <c r="J1547" s="248">
        <v>2397</v>
      </c>
      <c r="K1547" s="248">
        <v>4500</v>
      </c>
    </row>
    <row r="1548" spans="1:12" ht="14.45" customHeight="1" x14ac:dyDescent="0.25">
      <c r="B1548" s="25" t="s">
        <v>1787</v>
      </c>
      <c r="C1548" s="25" t="s">
        <v>1772</v>
      </c>
      <c r="D1548" s="107">
        <v>0</v>
      </c>
      <c r="E1548" s="107">
        <v>-24108.04</v>
      </c>
      <c r="F1548" s="107">
        <v>0</v>
      </c>
      <c r="G1548" s="107">
        <v>0</v>
      </c>
      <c r="H1548" s="107">
        <v>0</v>
      </c>
      <c r="I1548" s="107">
        <v>0</v>
      </c>
      <c r="J1548" s="248"/>
      <c r="K1548" s="248"/>
    </row>
    <row r="1549" spans="1:12" ht="14.45" customHeight="1" x14ac:dyDescent="0.25">
      <c r="B1549" s="25" t="s">
        <v>1340</v>
      </c>
      <c r="C1549" s="25" t="s">
        <v>302</v>
      </c>
      <c r="D1549" s="107">
        <v>700.45</v>
      </c>
      <c r="E1549" s="107">
        <v>780.55</v>
      </c>
      <c r="F1549" s="107">
        <v>1156.1199999999999</v>
      </c>
      <c r="G1549" s="107">
        <v>1128.6500000000001</v>
      </c>
      <c r="H1549" s="107">
        <v>1510</v>
      </c>
      <c r="I1549" s="107">
        <v>821</v>
      </c>
      <c r="J1549" s="248">
        <v>1153</v>
      </c>
      <c r="K1549" s="248">
        <v>1529</v>
      </c>
      <c r="L1549" s="33"/>
    </row>
    <row r="1550" spans="1:12" ht="14.45" customHeight="1" x14ac:dyDescent="0.25">
      <c r="B1550" s="25" t="s">
        <v>1341</v>
      </c>
      <c r="C1550" s="25" t="s">
        <v>304</v>
      </c>
      <c r="D1550" s="107">
        <v>2586.08</v>
      </c>
      <c r="E1550" s="107">
        <v>2312.4</v>
      </c>
      <c r="F1550" s="107">
        <v>3634.74</v>
      </c>
      <c r="G1550" s="107">
        <v>3895.51</v>
      </c>
      <c r="H1550" s="107">
        <v>4090</v>
      </c>
      <c r="I1550" s="107">
        <v>2724.75</v>
      </c>
      <c r="J1550" s="248">
        <v>3859</v>
      </c>
      <c r="K1550" s="248">
        <v>4194</v>
      </c>
      <c r="L1550" s="33"/>
    </row>
    <row r="1551" spans="1:12" ht="14.45" customHeight="1" x14ac:dyDescent="0.25">
      <c r="B1551" s="25" t="s">
        <v>1342</v>
      </c>
      <c r="C1551" s="25" t="s">
        <v>306</v>
      </c>
      <c r="D1551" s="107">
        <v>47437.97</v>
      </c>
      <c r="E1551" s="107">
        <v>41804.74</v>
      </c>
      <c r="F1551" s="107">
        <v>42250.54</v>
      </c>
      <c r="G1551" s="107">
        <v>71206.47</v>
      </c>
      <c r="H1551" s="107">
        <v>80380</v>
      </c>
      <c r="I1551" s="107">
        <v>50626.51</v>
      </c>
      <c r="J1551" s="248">
        <v>65999</v>
      </c>
      <c r="K1551" s="248">
        <v>83967</v>
      </c>
      <c r="L1551" s="33"/>
    </row>
    <row r="1552" spans="1:12" ht="14.45" customHeight="1" x14ac:dyDescent="0.25">
      <c r="B1552" s="25" t="s">
        <v>1990</v>
      </c>
      <c r="C1552" s="25" t="s">
        <v>1865</v>
      </c>
      <c r="D1552" s="107">
        <v>2000</v>
      </c>
      <c r="E1552" s="107">
        <v>1033.77</v>
      </c>
      <c r="F1552" s="107">
        <v>9323.51</v>
      </c>
      <c r="G1552" s="107">
        <v>357.14</v>
      </c>
      <c r="H1552" s="107">
        <v>5500</v>
      </c>
      <c r="I1552" s="107">
        <v>4000</v>
      </c>
      <c r="J1552" s="248">
        <v>4000</v>
      </c>
      <c r="K1552" s="248">
        <v>4000</v>
      </c>
      <c r="L1552" s="33"/>
    </row>
    <row r="1553" spans="1:12" ht="14.45" customHeight="1" x14ac:dyDescent="0.25">
      <c r="B1553" s="25" t="s">
        <v>1343</v>
      </c>
      <c r="C1553" s="25" t="s">
        <v>308</v>
      </c>
      <c r="D1553" s="107">
        <v>1176.75</v>
      </c>
      <c r="E1553" s="107">
        <v>1500.49</v>
      </c>
      <c r="F1553" s="107">
        <v>1868.32</v>
      </c>
      <c r="G1553" s="107">
        <v>1551.39</v>
      </c>
      <c r="H1553" s="107">
        <v>1470</v>
      </c>
      <c r="I1553" s="107">
        <v>835.5</v>
      </c>
      <c r="J1553" s="248">
        <v>1154</v>
      </c>
      <c r="K1553" s="248">
        <v>0</v>
      </c>
      <c r="L1553" s="33"/>
    </row>
    <row r="1554" spans="1:12" ht="14.45" customHeight="1" x14ac:dyDescent="0.25">
      <c r="B1554" s="25" t="s">
        <v>1344</v>
      </c>
      <c r="C1554" s="25" t="s">
        <v>1897</v>
      </c>
      <c r="D1554" s="107">
        <v>1316.41</v>
      </c>
      <c r="E1554" s="107">
        <v>-25227.93</v>
      </c>
      <c r="F1554" s="107">
        <v>0</v>
      </c>
      <c r="G1554" s="107">
        <v>0</v>
      </c>
      <c r="H1554" s="107">
        <v>0</v>
      </c>
      <c r="I1554" s="107">
        <v>0</v>
      </c>
      <c r="J1554" s="248"/>
      <c r="K1554" s="248"/>
      <c r="L1554" s="33"/>
    </row>
    <row r="1555" spans="1:12" ht="14.45" customHeight="1" x14ac:dyDescent="0.25">
      <c r="B1555" s="25" t="s">
        <v>1345</v>
      </c>
      <c r="C1555" s="25" t="s">
        <v>1899</v>
      </c>
      <c r="D1555" s="107">
        <v>46083.46</v>
      </c>
      <c r="E1555" s="107">
        <v>51862.97</v>
      </c>
      <c r="F1555" s="107">
        <v>120927.42</v>
      </c>
      <c r="G1555" s="107">
        <v>175621.86</v>
      </c>
      <c r="H1555" s="107">
        <v>183340</v>
      </c>
      <c r="I1555" s="107">
        <v>122847.08</v>
      </c>
      <c r="J1555" s="248">
        <v>184856</v>
      </c>
      <c r="K1555" s="248">
        <v>191090</v>
      </c>
      <c r="L1555" s="33"/>
    </row>
    <row r="1556" spans="1:12" ht="14.45" customHeight="1" x14ac:dyDescent="0.25">
      <c r="B1556" s="25" t="s">
        <v>1346</v>
      </c>
      <c r="C1556" s="25" t="s">
        <v>312</v>
      </c>
      <c r="D1556" s="107">
        <v>146</v>
      </c>
      <c r="E1556" s="107">
        <v>0</v>
      </c>
      <c r="F1556" s="107">
        <v>156</v>
      </c>
      <c r="G1556" s="107">
        <v>48</v>
      </c>
      <c r="H1556" s="107">
        <v>0</v>
      </c>
      <c r="I1556" s="107">
        <v>0</v>
      </c>
      <c r="J1556" s="248"/>
      <c r="K1556" s="248"/>
      <c r="L1556" s="33"/>
    </row>
    <row r="1557" spans="1:12" ht="20.100000000000001" customHeight="1" x14ac:dyDescent="0.25">
      <c r="B1557" s="25" t="s">
        <v>1347</v>
      </c>
      <c r="C1557" s="25" t="s">
        <v>314</v>
      </c>
      <c r="D1557" s="107">
        <v>4663.76</v>
      </c>
      <c r="E1557" s="107">
        <v>3950.2</v>
      </c>
      <c r="F1557" s="107">
        <v>7193.08</v>
      </c>
      <c r="G1557" s="107">
        <v>8500.0400000000009</v>
      </c>
      <c r="H1557" s="107">
        <v>10990</v>
      </c>
      <c r="I1557" s="107">
        <v>10489.26</v>
      </c>
      <c r="J1557" s="248">
        <v>24451</v>
      </c>
      <c r="K1557" s="248">
        <v>15327</v>
      </c>
      <c r="L1557" s="33"/>
    </row>
    <row r="1558" spans="1:12" ht="20.100000000000001" customHeight="1" x14ac:dyDescent="0.25">
      <c r="B1558" s="25" t="s">
        <v>1348</v>
      </c>
      <c r="C1558" s="25" t="s">
        <v>316</v>
      </c>
      <c r="D1558" s="107">
        <v>90</v>
      </c>
      <c r="E1558" s="107">
        <v>1296</v>
      </c>
      <c r="F1558" s="107">
        <v>2268</v>
      </c>
      <c r="G1558" s="107">
        <v>351</v>
      </c>
      <c r="H1558" s="107">
        <v>1490</v>
      </c>
      <c r="I1558" s="107">
        <v>90</v>
      </c>
      <c r="J1558" s="248">
        <v>90</v>
      </c>
      <c r="K1558" s="248">
        <v>2299</v>
      </c>
      <c r="L1558" s="33"/>
    </row>
    <row r="1559" spans="1:12" ht="20.100000000000001" customHeight="1" x14ac:dyDescent="0.25">
      <c r="B1559" s="25" t="s">
        <v>1349</v>
      </c>
      <c r="C1559" s="25" t="s">
        <v>2026</v>
      </c>
      <c r="D1559" s="107">
        <v>5439.18</v>
      </c>
      <c r="E1559" s="107">
        <v>6191.49</v>
      </c>
      <c r="F1559" s="107">
        <v>11146.54</v>
      </c>
      <c r="G1559" s="107">
        <v>13949.11</v>
      </c>
      <c r="H1559" s="107">
        <v>13610</v>
      </c>
      <c r="I1559" s="107">
        <v>9318.8700000000008</v>
      </c>
      <c r="J1559" s="248">
        <v>13933</v>
      </c>
      <c r="K1559" s="248">
        <v>13574</v>
      </c>
      <c r="L1559" s="33"/>
    </row>
    <row r="1560" spans="1:12" ht="20.100000000000001" customHeight="1" x14ac:dyDescent="0.25">
      <c r="B1560" s="25" t="s">
        <v>1350</v>
      </c>
      <c r="C1560" s="25" t="s">
        <v>321</v>
      </c>
      <c r="D1560" s="107">
        <v>754.22</v>
      </c>
      <c r="E1560" s="107">
        <v>815.11</v>
      </c>
      <c r="F1560" s="107">
        <v>1759.06</v>
      </c>
      <c r="G1560" s="107">
        <v>1720.6</v>
      </c>
      <c r="H1560" s="107">
        <v>1950</v>
      </c>
      <c r="I1560" s="107">
        <v>1304.77</v>
      </c>
      <c r="J1560" s="248">
        <v>1835</v>
      </c>
      <c r="K1560" s="248">
        <v>2000</v>
      </c>
      <c r="L1560" s="33"/>
    </row>
    <row r="1561" spans="1:12" ht="20.100000000000001" customHeight="1" x14ac:dyDescent="0.25">
      <c r="B1561" s="25" t="s">
        <v>1351</v>
      </c>
      <c r="C1561" s="25" t="s">
        <v>323</v>
      </c>
      <c r="D1561" s="107">
        <v>0</v>
      </c>
      <c r="E1561" s="107">
        <v>0</v>
      </c>
      <c r="F1561" s="107">
        <v>57.9</v>
      </c>
      <c r="G1561" s="107">
        <v>0</v>
      </c>
      <c r="H1561" s="107">
        <v>0</v>
      </c>
      <c r="I1561" s="107">
        <v>0</v>
      </c>
      <c r="J1561" s="248"/>
      <c r="K1561" s="248"/>
      <c r="L1561" s="33"/>
    </row>
    <row r="1562" spans="1:12" ht="14.45" customHeight="1" x14ac:dyDescent="0.25">
      <c r="B1562" s="25" t="s">
        <v>1352</v>
      </c>
      <c r="C1562" s="25" t="s">
        <v>325</v>
      </c>
      <c r="D1562" s="107">
        <v>4250</v>
      </c>
      <c r="E1562" s="107">
        <v>2500</v>
      </c>
      <c r="F1562" s="107">
        <v>6500</v>
      </c>
      <c r="G1562" s="107">
        <v>7000</v>
      </c>
      <c r="H1562" s="107">
        <v>11500</v>
      </c>
      <c r="I1562" s="107">
        <v>7000</v>
      </c>
      <c r="J1562" s="248">
        <v>7000</v>
      </c>
      <c r="K1562" s="248">
        <v>11500</v>
      </c>
      <c r="L1562" s="33"/>
    </row>
    <row r="1563" spans="1:12" ht="14.45" customHeight="1" x14ac:dyDescent="0.25">
      <c r="B1563" s="25" t="s">
        <v>1353</v>
      </c>
      <c r="C1563" s="25" t="s">
        <v>327</v>
      </c>
      <c r="D1563" s="107">
        <v>364.24</v>
      </c>
      <c r="E1563" s="107">
        <v>485.65</v>
      </c>
      <c r="F1563" s="107">
        <v>191.78</v>
      </c>
      <c r="G1563" s="107">
        <v>230.52</v>
      </c>
      <c r="H1563" s="107">
        <v>240</v>
      </c>
      <c r="I1563" s="107">
        <v>177.39</v>
      </c>
      <c r="J1563" s="248">
        <v>237</v>
      </c>
      <c r="K1563" s="248">
        <v>240</v>
      </c>
      <c r="L1563" s="33"/>
    </row>
    <row r="1564" spans="1:12" ht="14.45" customHeight="1" x14ac:dyDescent="0.25">
      <c r="A1564" s="361" t="s">
        <v>2027</v>
      </c>
      <c r="B1564" s="361"/>
      <c r="C1564" s="361"/>
      <c r="D1564" s="108">
        <f t="shared" ref="D1564:I1564" si="358">SUM(D1540:D1563)</f>
        <v>627005.03</v>
      </c>
      <c r="E1564" s="108">
        <f t="shared" si="358"/>
        <v>345256.38999999996</v>
      </c>
      <c r="F1564" s="108">
        <f t="shared" si="358"/>
        <v>1005959.4500000002</v>
      </c>
      <c r="G1564" s="108">
        <f t="shared" si="358"/>
        <v>1381260.26</v>
      </c>
      <c r="H1564" s="108">
        <f t="shared" si="358"/>
        <v>1412810</v>
      </c>
      <c r="I1564" s="108">
        <f t="shared" si="358"/>
        <v>950902.83</v>
      </c>
      <c r="J1564" s="102">
        <f t="shared" ref="J1564:K1564" si="359">SUM(J1540:J1563)</f>
        <v>1400399</v>
      </c>
      <c r="K1564" s="102">
        <f t="shared" si="359"/>
        <v>1489245</v>
      </c>
      <c r="L1564" s="33"/>
    </row>
    <row r="1565" spans="1:12" ht="14.45" customHeight="1" x14ac:dyDescent="0.25">
      <c r="A1565" s="360" t="s">
        <v>2020</v>
      </c>
      <c r="B1565" s="360"/>
      <c r="C1565" s="360"/>
      <c r="J1565" s="248"/>
      <c r="K1565" s="248"/>
      <c r="L1565" s="33"/>
    </row>
    <row r="1566" spans="1:12" ht="14.45" customHeight="1" x14ac:dyDescent="0.25">
      <c r="B1566" s="25" t="s">
        <v>1354</v>
      </c>
      <c r="C1566" s="25" t="s">
        <v>262</v>
      </c>
      <c r="D1566" s="107">
        <v>5379.05</v>
      </c>
      <c r="E1566" s="107">
        <v>3531.52</v>
      </c>
      <c r="F1566" s="107">
        <v>4757.62</v>
      </c>
      <c r="G1566" s="107">
        <v>5580.71</v>
      </c>
      <c r="H1566" s="107">
        <v>6500</v>
      </c>
      <c r="I1566" s="107">
        <v>1904.73</v>
      </c>
      <c r="J1566" s="248">
        <v>5500</v>
      </c>
      <c r="K1566" s="248">
        <v>5500</v>
      </c>
      <c r="L1566" s="33"/>
    </row>
    <row r="1567" spans="1:12" ht="14.45" customHeight="1" x14ac:dyDescent="0.25">
      <c r="B1567" s="25" t="s">
        <v>2506</v>
      </c>
      <c r="C1567" s="25" t="s">
        <v>787</v>
      </c>
      <c r="D1567" s="107">
        <v>0</v>
      </c>
      <c r="E1567" s="107">
        <v>0</v>
      </c>
      <c r="F1567" s="107">
        <v>0</v>
      </c>
      <c r="G1567" s="107">
        <v>0</v>
      </c>
      <c r="H1567" s="107">
        <v>0</v>
      </c>
      <c r="I1567" s="107">
        <v>42.99</v>
      </c>
      <c r="J1567" s="248"/>
      <c r="K1567" s="248"/>
      <c r="L1567" s="33"/>
    </row>
    <row r="1568" spans="1:12" ht="14.45" customHeight="1" x14ac:dyDescent="0.25">
      <c r="B1568" s="25" t="s">
        <v>1355</v>
      </c>
      <c r="C1568" s="25" t="s">
        <v>420</v>
      </c>
      <c r="D1568" s="107">
        <v>2309.39</v>
      </c>
      <c r="E1568" s="107">
        <v>719.36</v>
      </c>
      <c r="F1568" s="107">
        <v>4447.2</v>
      </c>
      <c r="G1568" s="107">
        <v>3587.92</v>
      </c>
      <c r="H1568" s="107">
        <v>5240</v>
      </c>
      <c r="I1568" s="107">
        <v>4547.76</v>
      </c>
      <c r="J1568" s="248">
        <v>5240</v>
      </c>
      <c r="K1568" s="248">
        <v>5240</v>
      </c>
      <c r="L1568" s="33"/>
    </row>
    <row r="1569" spans="1:12" ht="14.45" customHeight="1" x14ac:dyDescent="0.25">
      <c r="B1569" s="25" t="s">
        <v>1356</v>
      </c>
      <c r="C1569" s="25" t="s">
        <v>422</v>
      </c>
      <c r="D1569" s="107">
        <v>8211.56</v>
      </c>
      <c r="E1569" s="107">
        <v>6360.14</v>
      </c>
      <c r="F1569" s="107">
        <v>7878.42</v>
      </c>
      <c r="G1569" s="107">
        <v>10569.03</v>
      </c>
      <c r="H1569" s="107">
        <v>9180</v>
      </c>
      <c r="I1569" s="107">
        <v>5674.75</v>
      </c>
      <c r="J1569" s="248">
        <v>8300</v>
      </c>
      <c r="K1569" s="248">
        <v>9180</v>
      </c>
      <c r="L1569" s="33"/>
    </row>
    <row r="1570" spans="1:12" ht="14.45" customHeight="1" x14ac:dyDescent="0.25">
      <c r="B1570" s="25" t="s">
        <v>1357</v>
      </c>
      <c r="C1570" s="25" t="s">
        <v>330</v>
      </c>
      <c r="D1570" s="107">
        <v>2907.66</v>
      </c>
      <c r="E1570" s="107">
        <v>6191.86</v>
      </c>
      <c r="F1570" s="107">
        <v>3561.25</v>
      </c>
      <c r="G1570" s="107">
        <v>4461.16</v>
      </c>
      <c r="H1570" s="107">
        <v>4980</v>
      </c>
      <c r="I1570" s="107">
        <v>3272.51</v>
      </c>
      <c r="J1570" s="248">
        <v>4980</v>
      </c>
      <c r="K1570" s="248">
        <v>4980</v>
      </c>
      <c r="L1570" s="33"/>
    </row>
    <row r="1571" spans="1:12" ht="14.45" customHeight="1" x14ac:dyDescent="0.25">
      <c r="B1571" s="25" t="s">
        <v>1358</v>
      </c>
      <c r="C1571" s="25" t="s">
        <v>513</v>
      </c>
      <c r="D1571" s="107">
        <v>248.22</v>
      </c>
      <c r="E1571" s="107">
        <v>110.82</v>
      </c>
      <c r="F1571" s="107">
        <v>16.89</v>
      </c>
      <c r="G1571" s="107">
        <v>0</v>
      </c>
      <c r="H1571" s="107">
        <v>120</v>
      </c>
      <c r="I1571" s="107">
        <v>0</v>
      </c>
      <c r="J1571" s="248">
        <v>0</v>
      </c>
      <c r="K1571" s="248">
        <v>80</v>
      </c>
      <c r="L1571" s="33"/>
    </row>
    <row r="1572" spans="1:12" ht="14.45" customHeight="1" x14ac:dyDescent="0.25">
      <c r="B1572" s="25" t="s">
        <v>1359</v>
      </c>
      <c r="C1572" s="25" t="s">
        <v>264</v>
      </c>
      <c r="D1572" s="107">
        <v>291.20999999999998</v>
      </c>
      <c r="E1572" s="107">
        <v>2206</v>
      </c>
      <c r="F1572" s="107">
        <v>8273.5499999999993</v>
      </c>
      <c r="G1572" s="107">
        <v>2057.5100000000002</v>
      </c>
      <c r="H1572" s="107">
        <v>2000</v>
      </c>
      <c r="I1572" s="107">
        <v>1496.24</v>
      </c>
      <c r="J1572" s="248">
        <v>2000</v>
      </c>
      <c r="K1572" s="248">
        <v>2000</v>
      </c>
      <c r="L1572" s="33"/>
    </row>
    <row r="1573" spans="1:12" ht="14.45" customHeight="1" x14ac:dyDescent="0.25">
      <c r="B1573" s="25" t="s">
        <v>1360</v>
      </c>
      <c r="C1573" s="25" t="s">
        <v>371</v>
      </c>
      <c r="D1573" s="107">
        <v>2398.71</v>
      </c>
      <c r="E1573" s="107">
        <v>1179.24</v>
      </c>
      <c r="F1573" s="107">
        <v>1947.84</v>
      </c>
      <c r="G1573" s="107">
        <v>1687.14</v>
      </c>
      <c r="H1573" s="107">
        <v>2000</v>
      </c>
      <c r="I1573" s="107">
        <v>1194.03</v>
      </c>
      <c r="J1573" s="248">
        <v>1740</v>
      </c>
      <c r="K1573" s="248">
        <v>2000</v>
      </c>
    </row>
    <row r="1574" spans="1:12" ht="14.45" customHeight="1" x14ac:dyDescent="0.25">
      <c r="B1574" s="25" t="s">
        <v>1361</v>
      </c>
      <c r="C1574" s="25" t="s">
        <v>1362</v>
      </c>
      <c r="D1574" s="107">
        <v>65.98</v>
      </c>
      <c r="E1574" s="107">
        <v>213.89</v>
      </c>
      <c r="F1574" s="107">
        <v>254.17</v>
      </c>
      <c r="G1574" s="107">
        <v>1503.21</v>
      </c>
      <c r="H1574" s="107">
        <v>6000</v>
      </c>
      <c r="I1574" s="107">
        <v>576.05999999999995</v>
      </c>
      <c r="J1574" s="248">
        <v>4500</v>
      </c>
      <c r="K1574" s="248">
        <v>6000</v>
      </c>
      <c r="L1574" s="33"/>
    </row>
    <row r="1575" spans="1:12" ht="14.45" customHeight="1" x14ac:dyDescent="0.25">
      <c r="B1575" s="25" t="s">
        <v>1363</v>
      </c>
      <c r="C1575" s="25" t="s">
        <v>373</v>
      </c>
      <c r="D1575" s="107">
        <v>421.22</v>
      </c>
      <c r="E1575" s="107">
        <v>121.62</v>
      </c>
      <c r="F1575" s="107">
        <v>803.5</v>
      </c>
      <c r="G1575" s="107">
        <v>226.96</v>
      </c>
      <c r="H1575" s="107">
        <v>990</v>
      </c>
      <c r="I1575" s="107">
        <v>0</v>
      </c>
      <c r="J1575" s="248">
        <v>990</v>
      </c>
      <c r="K1575" s="248">
        <v>0</v>
      </c>
      <c r="L1575" s="33"/>
    </row>
    <row r="1576" spans="1:12" ht="14.45" customHeight="1" x14ac:dyDescent="0.25">
      <c r="B1576" s="25" t="s">
        <v>1364</v>
      </c>
      <c r="C1576" s="25" t="s">
        <v>425</v>
      </c>
      <c r="D1576" s="107">
        <v>10444.39</v>
      </c>
      <c r="E1576" s="107">
        <v>7240.69</v>
      </c>
      <c r="F1576" s="107">
        <v>7694.37</v>
      </c>
      <c r="G1576" s="107">
        <v>14852.33</v>
      </c>
      <c r="H1576" s="107">
        <v>17250</v>
      </c>
      <c r="I1576" s="107">
        <v>14447.58</v>
      </c>
      <c r="J1576" s="248">
        <v>17250</v>
      </c>
      <c r="K1576" s="248">
        <v>17250</v>
      </c>
      <c r="L1576" s="33"/>
    </row>
    <row r="1577" spans="1:12" ht="14.45" customHeight="1" x14ac:dyDescent="0.25">
      <c r="A1577" s="361" t="s">
        <v>2021</v>
      </c>
      <c r="B1577" s="361"/>
      <c r="C1577" s="361"/>
      <c r="D1577" s="108">
        <f t="shared" ref="D1577:I1577" si="360">SUM(D1566:D1576)</f>
        <v>32677.39</v>
      </c>
      <c r="E1577" s="108">
        <f t="shared" si="360"/>
        <v>27875.14</v>
      </c>
      <c r="F1577" s="108">
        <f t="shared" si="360"/>
        <v>39634.81</v>
      </c>
      <c r="G1577" s="108">
        <f t="shared" si="360"/>
        <v>44525.97</v>
      </c>
      <c r="H1577" s="108">
        <f t="shared" si="360"/>
        <v>54260</v>
      </c>
      <c r="I1577" s="108">
        <f t="shared" si="360"/>
        <v>33156.65</v>
      </c>
      <c r="J1577" s="102">
        <f t="shared" ref="J1577:K1577" si="361">SUM(J1566:J1576)</f>
        <v>50500</v>
      </c>
      <c r="K1577" s="102">
        <f t="shared" si="361"/>
        <v>52230</v>
      </c>
      <c r="L1577" s="33"/>
    </row>
    <row r="1578" spans="1:12" ht="14.45" customHeight="1" x14ac:dyDescent="0.25">
      <c r="A1578" s="360" t="s">
        <v>2028</v>
      </c>
      <c r="B1578" s="360"/>
      <c r="C1578" s="360"/>
      <c r="J1578" s="248"/>
      <c r="K1578" s="248"/>
      <c r="L1578" s="33"/>
    </row>
    <row r="1579" spans="1:12" ht="14.45" customHeight="1" x14ac:dyDescent="0.25">
      <c r="B1579" s="25" t="s">
        <v>1366</v>
      </c>
      <c r="C1579" s="25" t="s">
        <v>376</v>
      </c>
      <c r="D1579" s="107">
        <v>0</v>
      </c>
      <c r="E1579" s="107">
        <v>0</v>
      </c>
      <c r="F1579" s="107">
        <v>373.29</v>
      </c>
      <c r="G1579" s="107">
        <v>0</v>
      </c>
      <c r="H1579" s="107">
        <v>480</v>
      </c>
      <c r="I1579" s="107">
        <v>0</v>
      </c>
      <c r="J1579" s="248">
        <v>480</v>
      </c>
      <c r="K1579" s="248">
        <v>480</v>
      </c>
      <c r="L1579" s="33"/>
    </row>
    <row r="1580" spans="1:12" ht="14.45" customHeight="1" x14ac:dyDescent="0.25">
      <c r="B1580" s="25" t="s">
        <v>1367</v>
      </c>
      <c r="C1580" s="25" t="s">
        <v>338</v>
      </c>
      <c r="D1580" s="107">
        <v>1114.45</v>
      </c>
      <c r="E1580" s="107">
        <v>435.29</v>
      </c>
      <c r="F1580" s="107">
        <v>102</v>
      </c>
      <c r="G1580" s="107">
        <v>117.99</v>
      </c>
      <c r="H1580" s="107">
        <v>0</v>
      </c>
      <c r="I1580" s="107">
        <v>628.47</v>
      </c>
      <c r="J1580" s="248">
        <v>0</v>
      </c>
      <c r="K1580" s="248">
        <v>2205</v>
      </c>
      <c r="L1580" s="33"/>
    </row>
    <row r="1581" spans="1:12" ht="14.45" customHeight="1" x14ac:dyDescent="0.25">
      <c r="B1581" s="25" t="s">
        <v>1991</v>
      </c>
      <c r="C1581" s="25" t="s">
        <v>1420</v>
      </c>
      <c r="D1581" s="107">
        <v>140</v>
      </c>
      <c r="E1581" s="107">
        <v>0</v>
      </c>
      <c r="F1581" s="107">
        <v>0</v>
      </c>
      <c r="G1581" s="107">
        <v>0</v>
      </c>
      <c r="H1581" s="107">
        <v>0</v>
      </c>
      <c r="I1581" s="107">
        <v>0</v>
      </c>
      <c r="J1581" s="248">
        <v>0</v>
      </c>
      <c r="K1581" s="248">
        <v>485</v>
      </c>
      <c r="L1581" s="33"/>
    </row>
    <row r="1582" spans="1:12" ht="14.45" customHeight="1" x14ac:dyDescent="0.25">
      <c r="A1582" s="361" t="s">
        <v>2029</v>
      </c>
      <c r="B1582" s="361"/>
      <c r="C1582" s="361"/>
      <c r="D1582" s="108">
        <f t="shared" ref="D1582:I1582" si="362">SUM(D1579:D1581)</f>
        <v>1254.45</v>
      </c>
      <c r="E1582" s="108">
        <f t="shared" si="362"/>
        <v>435.29</v>
      </c>
      <c r="F1582" s="108">
        <f t="shared" si="362"/>
        <v>475.29</v>
      </c>
      <c r="G1582" s="108">
        <f t="shared" si="362"/>
        <v>117.99</v>
      </c>
      <c r="H1582" s="108">
        <f t="shared" si="362"/>
        <v>480</v>
      </c>
      <c r="I1582" s="108">
        <f t="shared" si="362"/>
        <v>628.47</v>
      </c>
      <c r="J1582" s="102">
        <f t="shared" ref="J1582:K1582" si="363">SUM(J1579:J1581)</f>
        <v>480</v>
      </c>
      <c r="K1582" s="102">
        <f t="shared" si="363"/>
        <v>3170</v>
      </c>
      <c r="L1582" s="33"/>
    </row>
    <row r="1583" spans="1:12" ht="14.45" customHeight="1" x14ac:dyDescent="0.25">
      <c r="A1583" s="360" t="s">
        <v>2022</v>
      </c>
      <c r="B1583" s="360"/>
      <c r="C1583" s="360"/>
      <c r="J1583" s="248"/>
      <c r="K1583" s="248"/>
      <c r="L1583" s="33"/>
    </row>
    <row r="1584" spans="1:12" ht="14.45" customHeight="1" x14ac:dyDescent="0.25">
      <c r="B1584" s="25" t="s">
        <v>2507</v>
      </c>
      <c r="C1584" s="25" t="s">
        <v>2218</v>
      </c>
      <c r="D1584" s="107">
        <v>0</v>
      </c>
      <c r="E1584" s="107">
        <v>0</v>
      </c>
      <c r="F1584" s="107">
        <v>0</v>
      </c>
      <c r="G1584" s="107">
        <v>0</v>
      </c>
      <c r="H1584" s="107">
        <v>0</v>
      </c>
      <c r="I1584" s="107">
        <v>1000</v>
      </c>
      <c r="J1584" s="248"/>
      <c r="K1584" s="248"/>
      <c r="L1584" s="33"/>
    </row>
    <row r="1585" spans="1:12" ht="14.45" customHeight="1" x14ac:dyDescent="0.25">
      <c r="B1585" s="25" t="s">
        <v>1369</v>
      </c>
      <c r="C1585" s="25" t="s">
        <v>268</v>
      </c>
      <c r="D1585" s="107">
        <v>2659.9</v>
      </c>
      <c r="E1585" s="107">
        <v>2248.35</v>
      </c>
      <c r="F1585" s="107">
        <v>3008.45</v>
      </c>
      <c r="G1585" s="107">
        <v>1319.17</v>
      </c>
      <c r="H1585" s="107">
        <v>1100</v>
      </c>
      <c r="I1585" s="107">
        <v>1554.92</v>
      </c>
      <c r="J1585" s="248">
        <v>1800</v>
      </c>
      <c r="K1585" s="248">
        <v>2798</v>
      </c>
    </row>
    <row r="1586" spans="1:12" ht="14.45" customHeight="1" x14ac:dyDescent="0.25">
      <c r="B1586" s="25" t="s">
        <v>1370</v>
      </c>
      <c r="C1586" s="25" t="s">
        <v>596</v>
      </c>
      <c r="D1586" s="107">
        <v>4044.8</v>
      </c>
      <c r="E1586" s="107">
        <v>2119</v>
      </c>
      <c r="F1586" s="107">
        <v>11247.18</v>
      </c>
      <c r="G1586" s="107">
        <v>8296</v>
      </c>
      <c r="H1586" s="107">
        <v>11500</v>
      </c>
      <c r="I1586" s="107">
        <v>3985</v>
      </c>
      <c r="J1586" s="248">
        <v>10000</v>
      </c>
      <c r="K1586" s="248">
        <v>21700</v>
      </c>
      <c r="L1586" s="33"/>
    </row>
    <row r="1587" spans="1:12" ht="14.45" customHeight="1" x14ac:dyDescent="0.25">
      <c r="B1587" s="25" t="s">
        <v>1371</v>
      </c>
      <c r="C1587" s="25" t="s">
        <v>270</v>
      </c>
      <c r="D1587" s="107">
        <v>2</v>
      </c>
      <c r="E1587" s="107">
        <v>0</v>
      </c>
      <c r="F1587" s="107">
        <v>1019</v>
      </c>
      <c r="G1587" s="107">
        <v>0</v>
      </c>
      <c r="H1587" s="107">
        <v>0</v>
      </c>
      <c r="I1587" s="107">
        <v>0</v>
      </c>
      <c r="J1587" s="248"/>
      <c r="K1587" s="248"/>
      <c r="L1587" s="33"/>
    </row>
    <row r="1588" spans="1:12" ht="14.45" customHeight="1" x14ac:dyDescent="0.25">
      <c r="B1588" s="25" t="s">
        <v>1372</v>
      </c>
      <c r="C1588" s="25" t="s">
        <v>272</v>
      </c>
      <c r="D1588" s="107">
        <v>4259.41</v>
      </c>
      <c r="E1588" s="107">
        <v>2781.38</v>
      </c>
      <c r="F1588" s="107">
        <v>6586.93</v>
      </c>
      <c r="G1588" s="107">
        <v>17807.7</v>
      </c>
      <c r="H1588" s="107">
        <v>16350</v>
      </c>
      <c r="I1588" s="107">
        <v>5708.6</v>
      </c>
      <c r="J1588" s="248">
        <v>10350</v>
      </c>
      <c r="K1588" s="248">
        <v>16355</v>
      </c>
      <c r="L1588" s="33"/>
    </row>
    <row r="1589" spans="1:12" ht="14.45" customHeight="1" x14ac:dyDescent="0.25">
      <c r="B1589" s="25" t="s">
        <v>1373</v>
      </c>
      <c r="C1589" s="25" t="s">
        <v>274</v>
      </c>
      <c r="D1589" s="107">
        <v>39918</v>
      </c>
      <c r="E1589" s="107">
        <v>39977.49</v>
      </c>
      <c r="F1589" s="107">
        <v>36374</v>
      </c>
      <c r="G1589" s="107">
        <v>41618.839999999997</v>
      </c>
      <c r="H1589" s="107">
        <v>49370</v>
      </c>
      <c r="I1589" s="107">
        <v>38870.5</v>
      </c>
      <c r="J1589" s="248">
        <v>49370</v>
      </c>
      <c r="K1589" s="248">
        <v>53090</v>
      </c>
      <c r="L1589" s="33"/>
    </row>
    <row r="1590" spans="1:12" ht="14.45" customHeight="1" x14ac:dyDescent="0.25">
      <c r="B1590" s="25" t="s">
        <v>1374</v>
      </c>
      <c r="C1590" s="25" t="s">
        <v>276</v>
      </c>
      <c r="D1590" s="107">
        <v>5470.1</v>
      </c>
      <c r="E1590" s="107">
        <v>2373.17</v>
      </c>
      <c r="F1590" s="107">
        <v>4558.91</v>
      </c>
      <c r="G1590" s="107">
        <v>6112.55</v>
      </c>
      <c r="H1590" s="107">
        <v>7540</v>
      </c>
      <c r="I1590" s="107">
        <v>2430.8000000000002</v>
      </c>
      <c r="J1590" s="248">
        <v>6550</v>
      </c>
      <c r="K1590" s="248">
        <v>8140</v>
      </c>
    </row>
    <row r="1591" spans="1:12" ht="14.45" customHeight="1" x14ac:dyDescent="0.25">
      <c r="B1591" s="25" t="s">
        <v>1375</v>
      </c>
      <c r="C1591" s="25" t="s">
        <v>278</v>
      </c>
      <c r="D1591" s="107">
        <v>1037.8</v>
      </c>
      <c r="E1591" s="107">
        <v>1460.54</v>
      </c>
      <c r="F1591" s="107">
        <v>949.84</v>
      </c>
      <c r="G1591" s="107">
        <v>9265.66</v>
      </c>
      <c r="H1591" s="107">
        <v>18060</v>
      </c>
      <c r="I1591" s="107">
        <v>12772.44</v>
      </c>
      <c r="J1591" s="248">
        <v>18060</v>
      </c>
      <c r="K1591" s="248">
        <v>19175</v>
      </c>
      <c r="L1591" s="33"/>
    </row>
    <row r="1592" spans="1:12" ht="14.45" customHeight="1" x14ac:dyDescent="0.25">
      <c r="B1592" s="25" t="s">
        <v>1376</v>
      </c>
      <c r="C1592" s="25" t="s">
        <v>282</v>
      </c>
      <c r="D1592" s="107">
        <v>50</v>
      </c>
      <c r="E1592" s="107">
        <v>0</v>
      </c>
      <c r="F1592" s="107">
        <v>0</v>
      </c>
      <c r="G1592" s="107">
        <v>0</v>
      </c>
      <c r="H1592" s="107">
        <v>0</v>
      </c>
      <c r="I1592" s="107">
        <v>0</v>
      </c>
      <c r="J1592" s="248">
        <v>0</v>
      </c>
      <c r="K1592" s="248">
        <v>0</v>
      </c>
      <c r="L1592" s="33"/>
    </row>
    <row r="1593" spans="1:12" ht="14.45" customHeight="1" x14ac:dyDescent="0.25">
      <c r="B1593" s="25" t="s">
        <v>2508</v>
      </c>
      <c r="C1593" s="25" t="s">
        <v>2482</v>
      </c>
      <c r="D1593" s="107">
        <v>0</v>
      </c>
      <c r="E1593" s="107">
        <v>0</v>
      </c>
      <c r="F1593" s="107">
        <v>0</v>
      </c>
      <c r="G1593" s="107">
        <v>0</v>
      </c>
      <c r="H1593" s="107">
        <v>0</v>
      </c>
      <c r="I1593" s="107">
        <v>334.14</v>
      </c>
      <c r="J1593" s="248"/>
      <c r="K1593" s="248"/>
      <c r="L1593" s="33"/>
    </row>
    <row r="1594" spans="1:12" ht="14.45" customHeight="1" x14ac:dyDescent="0.25">
      <c r="A1594" s="361" t="s">
        <v>2023</v>
      </c>
      <c r="B1594" s="361"/>
      <c r="C1594" s="361"/>
      <c r="D1594" s="108">
        <f t="shared" ref="D1594:I1594" si="364">SUM(D1584:D1593)</f>
        <v>57442.01</v>
      </c>
      <c r="E1594" s="108">
        <f t="shared" si="364"/>
        <v>50959.93</v>
      </c>
      <c r="F1594" s="108">
        <f t="shared" si="364"/>
        <v>63744.31</v>
      </c>
      <c r="G1594" s="108">
        <f t="shared" si="364"/>
        <v>84419.92</v>
      </c>
      <c r="H1594" s="108">
        <f t="shared" si="364"/>
        <v>103920</v>
      </c>
      <c r="I1594" s="108">
        <f t="shared" si="364"/>
        <v>66656.400000000009</v>
      </c>
      <c r="J1594" s="102">
        <f t="shared" ref="J1594:K1594" si="365">SUM(J1584:J1593)</f>
        <v>96130</v>
      </c>
      <c r="K1594" s="102">
        <f t="shared" si="365"/>
        <v>121258</v>
      </c>
      <c r="L1594" s="33"/>
    </row>
    <row r="1595" spans="1:12" ht="14.45" customHeight="1" x14ac:dyDescent="0.25">
      <c r="A1595" s="360" t="s">
        <v>2035</v>
      </c>
      <c r="B1595" s="360"/>
      <c r="C1595" s="360"/>
      <c r="J1595" s="248"/>
      <c r="K1595" s="248"/>
      <c r="L1595" s="33"/>
    </row>
    <row r="1596" spans="1:12" ht="14.45" customHeight="1" x14ac:dyDescent="0.25">
      <c r="B1596" s="25" t="s">
        <v>2304</v>
      </c>
      <c r="C1596" s="25" t="s">
        <v>446</v>
      </c>
      <c r="D1596" s="107">
        <v>0</v>
      </c>
      <c r="E1596" s="107">
        <v>0</v>
      </c>
      <c r="F1596" s="107">
        <v>0</v>
      </c>
      <c r="G1596" s="107">
        <v>7050</v>
      </c>
      <c r="H1596" s="107">
        <v>1660</v>
      </c>
      <c r="I1596" s="107">
        <v>0</v>
      </c>
      <c r="J1596" s="248">
        <v>1660</v>
      </c>
      <c r="K1596" s="248">
        <v>1660</v>
      </c>
      <c r="L1596" s="33"/>
    </row>
    <row r="1597" spans="1:12" ht="14.45" customHeight="1" x14ac:dyDescent="0.25">
      <c r="A1597" s="361" t="s">
        <v>2036</v>
      </c>
      <c r="B1597" s="361"/>
      <c r="C1597" s="361"/>
      <c r="D1597" s="108">
        <f t="shared" ref="D1597:I1597" si="366">SUM(D1596:D1596)</f>
        <v>0</v>
      </c>
      <c r="E1597" s="108">
        <f t="shared" si="366"/>
        <v>0</v>
      </c>
      <c r="F1597" s="108">
        <f t="shared" si="366"/>
        <v>0</v>
      </c>
      <c r="G1597" s="108">
        <f t="shared" si="366"/>
        <v>7050</v>
      </c>
      <c r="H1597" s="108">
        <f t="shared" si="366"/>
        <v>1660</v>
      </c>
      <c r="I1597" s="108">
        <f t="shared" si="366"/>
        <v>0</v>
      </c>
      <c r="J1597" s="102">
        <f t="shared" ref="J1597:K1597" si="367">SUM(J1596:J1596)</f>
        <v>1660</v>
      </c>
      <c r="K1597" s="102">
        <f t="shared" si="367"/>
        <v>1660</v>
      </c>
      <c r="L1597" s="33"/>
    </row>
    <row r="1598" spans="1:12" ht="14.45" customHeight="1" x14ac:dyDescent="0.25">
      <c r="A1598" s="362" t="s">
        <v>609</v>
      </c>
      <c r="B1598" s="362"/>
      <c r="C1598" s="362"/>
      <c r="D1598" s="109">
        <f t="shared" ref="D1598:I1598" si="368">D1564+D1577+D1582+D1594+D1597</f>
        <v>718378.88</v>
      </c>
      <c r="E1598" s="109">
        <f t="shared" si="368"/>
        <v>424526.74999999994</v>
      </c>
      <c r="F1598" s="109">
        <f t="shared" si="368"/>
        <v>1109813.8600000003</v>
      </c>
      <c r="G1598" s="109">
        <f t="shared" si="368"/>
        <v>1517374.14</v>
      </c>
      <c r="H1598" s="109">
        <f t="shared" si="368"/>
        <v>1573130</v>
      </c>
      <c r="I1598" s="109">
        <f t="shared" si="368"/>
        <v>1051344.3499999999</v>
      </c>
      <c r="J1598" s="103">
        <f t="shared" ref="J1598:K1598" si="369">J1564+J1577+J1582+J1594+J1597</f>
        <v>1549169</v>
      </c>
      <c r="K1598" s="103">
        <f t="shared" si="369"/>
        <v>1667563</v>
      </c>
      <c r="L1598" s="33"/>
    </row>
    <row r="1599" spans="1:12" ht="14.45" customHeight="1" x14ac:dyDescent="0.25">
      <c r="A1599" s="363" t="s">
        <v>2250</v>
      </c>
      <c r="B1599" s="363"/>
      <c r="C1599" s="363"/>
      <c r="J1599" s="248"/>
      <c r="K1599" s="248"/>
      <c r="L1599" s="33"/>
    </row>
    <row r="1600" spans="1:12" ht="14.45" customHeight="1" x14ac:dyDescent="0.25">
      <c r="A1600" s="360" t="s">
        <v>2024</v>
      </c>
      <c r="B1600" s="360"/>
      <c r="C1600" s="360"/>
      <c r="J1600" s="248"/>
      <c r="K1600" s="248"/>
    </row>
    <row r="1601" spans="2:12" ht="14.45" customHeight="1" x14ac:dyDescent="0.25">
      <c r="B1601" s="25" t="s">
        <v>2056</v>
      </c>
      <c r="C1601" s="25" t="s">
        <v>1883</v>
      </c>
      <c r="D1601" s="107">
        <v>0</v>
      </c>
      <c r="E1601" s="107">
        <v>0</v>
      </c>
      <c r="F1601" s="107">
        <v>69908.17</v>
      </c>
      <c r="G1601" s="107">
        <v>72379.39</v>
      </c>
      <c r="H1601" s="107">
        <v>0</v>
      </c>
      <c r="I1601" s="107">
        <v>10317.83</v>
      </c>
      <c r="J1601" s="248"/>
      <c r="K1601" s="248"/>
      <c r="L1601" s="33"/>
    </row>
    <row r="1602" spans="2:12" ht="14.45" customHeight="1" x14ac:dyDescent="0.25">
      <c r="B1602" s="25" t="s">
        <v>1381</v>
      </c>
      <c r="C1602" s="25" t="s">
        <v>286</v>
      </c>
      <c r="D1602" s="107">
        <v>4475455.96</v>
      </c>
      <c r="E1602" s="107">
        <v>4730446.6100000003</v>
      </c>
      <c r="F1602" s="107">
        <v>4631537.29</v>
      </c>
      <c r="G1602" s="107">
        <v>4909500.04</v>
      </c>
      <c r="H1602" s="107">
        <v>5214810</v>
      </c>
      <c r="I1602" s="107">
        <v>3403583.12</v>
      </c>
      <c r="J1602" s="248">
        <v>4926203</v>
      </c>
      <c r="K1602" s="248">
        <v>5630760</v>
      </c>
      <c r="L1602" s="33"/>
    </row>
    <row r="1603" spans="2:12" ht="14.45" customHeight="1" x14ac:dyDescent="0.25">
      <c r="B1603" s="25" t="s">
        <v>1382</v>
      </c>
      <c r="C1603" s="25" t="s">
        <v>292</v>
      </c>
      <c r="D1603" s="107">
        <v>108850.14</v>
      </c>
      <c r="E1603" s="107">
        <v>146635.75</v>
      </c>
      <c r="F1603" s="107">
        <v>145824.17000000001</v>
      </c>
      <c r="G1603" s="107">
        <v>160675.07</v>
      </c>
      <c r="H1603" s="107">
        <v>92100</v>
      </c>
      <c r="I1603" s="107">
        <v>69816.67</v>
      </c>
      <c r="J1603" s="248">
        <v>123554</v>
      </c>
      <c r="K1603" s="248">
        <v>96000</v>
      </c>
      <c r="L1603" s="33"/>
    </row>
    <row r="1604" spans="2:12" ht="14.45" customHeight="1" x14ac:dyDescent="0.25">
      <c r="B1604" s="25" t="s">
        <v>1383</v>
      </c>
      <c r="C1604" s="25" t="s">
        <v>1335</v>
      </c>
      <c r="D1604" s="107">
        <v>48893.97</v>
      </c>
      <c r="E1604" s="107">
        <v>2688.64</v>
      </c>
      <c r="F1604" s="107">
        <v>64.28</v>
      </c>
      <c r="G1604" s="107">
        <v>0</v>
      </c>
      <c r="H1604" s="107">
        <v>67200</v>
      </c>
      <c r="I1604" s="107">
        <v>46300</v>
      </c>
      <c r="J1604" s="248">
        <v>39500</v>
      </c>
      <c r="K1604" s="248">
        <v>70800</v>
      </c>
    </row>
    <row r="1605" spans="2:12" ht="14.45" customHeight="1" x14ac:dyDescent="0.25">
      <c r="B1605" s="25" t="s">
        <v>1384</v>
      </c>
      <c r="C1605" s="25" t="s">
        <v>921</v>
      </c>
      <c r="D1605" s="107">
        <v>53960.02</v>
      </c>
      <c r="E1605" s="107">
        <v>72681.59</v>
      </c>
      <c r="F1605" s="107">
        <v>63755.4</v>
      </c>
      <c r="G1605" s="107">
        <v>66048.33</v>
      </c>
      <c r="H1605" s="107">
        <v>32000</v>
      </c>
      <c r="I1605" s="107">
        <v>58256.5</v>
      </c>
      <c r="J1605" s="248">
        <v>76686</v>
      </c>
      <c r="K1605" s="248">
        <v>32000</v>
      </c>
    </row>
    <row r="1606" spans="2:12" ht="14.45" customHeight="1" x14ac:dyDescent="0.25">
      <c r="B1606" s="25" t="s">
        <v>1385</v>
      </c>
      <c r="C1606" s="25" t="s">
        <v>921</v>
      </c>
      <c r="D1606" s="107">
        <v>0</v>
      </c>
      <c r="E1606" s="107">
        <v>0</v>
      </c>
      <c r="F1606" s="107">
        <v>0</v>
      </c>
      <c r="G1606" s="107">
        <v>0</v>
      </c>
      <c r="H1606" s="107">
        <v>0</v>
      </c>
      <c r="I1606" s="107">
        <v>0</v>
      </c>
      <c r="J1606" s="248">
        <v>0</v>
      </c>
      <c r="K1606" s="248">
        <v>15080</v>
      </c>
      <c r="L1606" s="33"/>
    </row>
    <row r="1607" spans="2:12" ht="14.45" customHeight="1" x14ac:dyDescent="0.25">
      <c r="B1607" s="25" t="s">
        <v>1385</v>
      </c>
      <c r="C1607" s="25" t="s">
        <v>968</v>
      </c>
      <c r="D1607" s="107">
        <v>3362.36</v>
      </c>
      <c r="E1607" s="107">
        <v>5300</v>
      </c>
      <c r="F1607" s="107">
        <v>13966.67</v>
      </c>
      <c r="G1607" s="107">
        <v>13987.5</v>
      </c>
      <c r="H1607" s="107">
        <v>14400</v>
      </c>
      <c r="I1607" s="107">
        <v>10945.83</v>
      </c>
      <c r="J1607" s="248">
        <v>9046</v>
      </c>
      <c r="K1607" s="248">
        <v>9600</v>
      </c>
      <c r="L1607" s="33"/>
    </row>
    <row r="1608" spans="2:12" ht="14.45" customHeight="1" x14ac:dyDescent="0.25">
      <c r="B1608" s="25" t="s">
        <v>2418</v>
      </c>
      <c r="C1608" s="25" t="s">
        <v>2413</v>
      </c>
      <c r="D1608" s="107">
        <v>0</v>
      </c>
      <c r="E1608" s="107">
        <v>0</v>
      </c>
      <c r="F1608" s="107">
        <v>30754.04</v>
      </c>
      <c r="G1608" s="107">
        <v>99609.55</v>
      </c>
      <c r="H1608" s="107">
        <v>0</v>
      </c>
      <c r="I1608" s="107">
        <v>270601.90000000002</v>
      </c>
      <c r="J1608" s="248">
        <v>239786</v>
      </c>
      <c r="K1608" s="248">
        <v>0</v>
      </c>
      <c r="L1608" s="33"/>
    </row>
    <row r="1609" spans="2:12" ht="14.45" customHeight="1" x14ac:dyDescent="0.25">
      <c r="B1609" s="25" t="s">
        <v>1386</v>
      </c>
      <c r="C1609" s="25" t="s">
        <v>298</v>
      </c>
      <c r="D1609" s="107">
        <v>44524.17</v>
      </c>
      <c r="E1609" s="107">
        <v>39964.99</v>
      </c>
      <c r="F1609" s="107">
        <v>38535</v>
      </c>
      <c r="G1609" s="107">
        <v>39129.17</v>
      </c>
      <c r="H1609" s="107">
        <v>38950</v>
      </c>
      <c r="I1609" s="107">
        <v>183.75</v>
      </c>
      <c r="J1609" s="248">
        <v>0</v>
      </c>
      <c r="K1609" s="248">
        <v>39380</v>
      </c>
      <c r="L1609" s="33"/>
    </row>
    <row r="1610" spans="2:12" ht="14.45" customHeight="1" x14ac:dyDescent="0.25">
      <c r="B1610" s="25" t="s">
        <v>1387</v>
      </c>
      <c r="C1610" s="25" t="s">
        <v>300</v>
      </c>
      <c r="D1610" s="107">
        <v>674524.23</v>
      </c>
      <c r="E1610" s="107">
        <v>411314.65</v>
      </c>
      <c r="F1610" s="107">
        <v>548964.94999999995</v>
      </c>
      <c r="G1610" s="107">
        <v>660468.77</v>
      </c>
      <c r="H1610" s="107">
        <v>640000</v>
      </c>
      <c r="I1610" s="107">
        <v>639151.22</v>
      </c>
      <c r="J1610" s="248">
        <v>707350</v>
      </c>
      <c r="K1610" s="248">
        <v>640000</v>
      </c>
      <c r="L1610" s="33"/>
    </row>
    <row r="1611" spans="2:12" ht="14.45" customHeight="1" x14ac:dyDescent="0.25">
      <c r="B1611" s="25" t="s">
        <v>2419</v>
      </c>
      <c r="C1611" s="25" t="s">
        <v>2415</v>
      </c>
      <c r="D1611" s="107">
        <v>0</v>
      </c>
      <c r="E1611" s="107">
        <v>0</v>
      </c>
      <c r="F1611" s="107">
        <v>68558.710000000006</v>
      </c>
      <c r="G1611" s="107">
        <v>232555.27</v>
      </c>
      <c r="H1611" s="107">
        <v>0</v>
      </c>
      <c r="I1611" s="107">
        <v>288779.96000000002</v>
      </c>
      <c r="J1611" s="248">
        <v>0</v>
      </c>
      <c r="K1611" s="248">
        <v>0</v>
      </c>
      <c r="L1611" s="33"/>
    </row>
    <row r="1612" spans="2:12" ht="14.45" customHeight="1" x14ac:dyDescent="0.25">
      <c r="B1612" s="25" t="s">
        <v>1389</v>
      </c>
      <c r="C1612" s="25" t="s">
        <v>302</v>
      </c>
      <c r="D1612" s="107">
        <v>7253.36</v>
      </c>
      <c r="E1612" s="107">
        <v>14542.47</v>
      </c>
      <c r="F1612" s="107">
        <v>8106.81</v>
      </c>
      <c r="G1612" s="107">
        <v>7631.45</v>
      </c>
      <c r="H1612" s="107">
        <v>10730</v>
      </c>
      <c r="I1612" s="107">
        <v>6184.28</v>
      </c>
      <c r="J1612" s="248">
        <v>8242</v>
      </c>
      <c r="K1612" s="248">
        <v>11302</v>
      </c>
      <c r="L1612" s="33"/>
    </row>
    <row r="1613" spans="2:12" ht="14.45" customHeight="1" x14ac:dyDescent="0.25">
      <c r="B1613" s="25" t="s">
        <v>1390</v>
      </c>
      <c r="C1613" s="25" t="s">
        <v>304</v>
      </c>
      <c r="D1613" s="107">
        <v>21370.45</v>
      </c>
      <c r="E1613" s="107">
        <v>15708.35</v>
      </c>
      <c r="F1613" s="107">
        <v>21909.68</v>
      </c>
      <c r="G1613" s="107">
        <v>24806.69</v>
      </c>
      <c r="H1613" s="107">
        <v>26320</v>
      </c>
      <c r="I1613" s="107">
        <v>20588.34</v>
      </c>
      <c r="J1613" s="248">
        <v>27586</v>
      </c>
      <c r="K1613" s="248">
        <v>29123</v>
      </c>
      <c r="L1613" s="33"/>
    </row>
    <row r="1614" spans="2:12" ht="20.100000000000001" customHeight="1" x14ac:dyDescent="0.25">
      <c r="B1614" s="25" t="s">
        <v>1391</v>
      </c>
      <c r="C1614" s="25" t="s">
        <v>306</v>
      </c>
      <c r="D1614" s="107">
        <v>451899.41</v>
      </c>
      <c r="E1614" s="107">
        <v>482800.4</v>
      </c>
      <c r="F1614" s="107">
        <v>428266.05</v>
      </c>
      <c r="G1614" s="107">
        <v>560246.31000000006</v>
      </c>
      <c r="H1614" s="107">
        <v>609610</v>
      </c>
      <c r="I1614" s="107">
        <v>452409.4</v>
      </c>
      <c r="J1614" s="248">
        <v>618604</v>
      </c>
      <c r="K1614" s="248">
        <v>685413</v>
      </c>
      <c r="L1614" s="33"/>
    </row>
    <row r="1615" spans="2:12" ht="20.100000000000001" customHeight="1" x14ac:dyDescent="0.25">
      <c r="B1615" s="25" t="s">
        <v>1992</v>
      </c>
      <c r="C1615" s="25" t="s">
        <v>1865</v>
      </c>
      <c r="D1615" s="107">
        <v>23375.040000000001</v>
      </c>
      <c r="E1615" s="107">
        <v>8528.1299999999992</v>
      </c>
      <c r="F1615" s="107">
        <v>51978.28</v>
      </c>
      <c r="G1615" s="107">
        <v>10539.99</v>
      </c>
      <c r="H1615" s="107">
        <v>27000</v>
      </c>
      <c r="I1615" s="107">
        <v>25500</v>
      </c>
      <c r="J1615" s="248">
        <v>25500</v>
      </c>
      <c r="K1615" s="248">
        <v>25000</v>
      </c>
      <c r="L1615" s="33"/>
    </row>
    <row r="1616" spans="2:12" ht="20.100000000000001" customHeight="1" x14ac:dyDescent="0.25">
      <c r="B1616" s="25" t="s">
        <v>1392</v>
      </c>
      <c r="C1616" s="25" t="s">
        <v>308</v>
      </c>
      <c r="D1616" s="107">
        <v>14690.29</v>
      </c>
      <c r="E1616" s="107">
        <v>15105.54</v>
      </c>
      <c r="F1616" s="107">
        <v>15055.26</v>
      </c>
      <c r="G1616" s="107">
        <v>12717.53</v>
      </c>
      <c r="H1616" s="107">
        <v>7610</v>
      </c>
      <c r="I1616" s="107">
        <v>5440</v>
      </c>
      <c r="J1616" s="248">
        <v>7190</v>
      </c>
      <c r="K1616" s="248">
        <v>0</v>
      </c>
      <c r="L1616" s="33"/>
    </row>
    <row r="1617" spans="1:12" ht="20.100000000000001" customHeight="1" x14ac:dyDescent="0.25">
      <c r="B1617" s="25" t="s">
        <v>1394</v>
      </c>
      <c r="C1617" s="25" t="s">
        <v>1899</v>
      </c>
      <c r="D1617" s="107">
        <v>488602.76</v>
      </c>
      <c r="E1617" s="107">
        <v>489803.15</v>
      </c>
      <c r="F1617" s="107">
        <v>807146.5</v>
      </c>
      <c r="G1617" s="107">
        <v>1031749.07</v>
      </c>
      <c r="H1617" s="107">
        <v>1021960</v>
      </c>
      <c r="I1617" s="107">
        <v>814413.19</v>
      </c>
      <c r="J1617" s="248">
        <v>1153033</v>
      </c>
      <c r="K1617" s="248">
        <v>1102038</v>
      </c>
      <c r="L1617" s="33"/>
    </row>
    <row r="1618" spans="1:12" ht="20.100000000000001" customHeight="1" x14ac:dyDescent="0.25">
      <c r="B1618" s="25" t="s">
        <v>1395</v>
      </c>
      <c r="C1618" s="25" t="s">
        <v>312</v>
      </c>
      <c r="D1618" s="107">
        <v>23060.240000000002</v>
      </c>
      <c r="E1618" s="107">
        <v>22795.96</v>
      </c>
      <c r="F1618" s="107">
        <v>22593</v>
      </c>
      <c r="G1618" s="107">
        <v>34530.85</v>
      </c>
      <c r="H1618" s="107">
        <v>45000</v>
      </c>
      <c r="I1618" s="107">
        <v>1684.45</v>
      </c>
      <c r="J1618" s="248">
        <v>45000</v>
      </c>
      <c r="K1618" s="248">
        <v>45000</v>
      </c>
      <c r="L1618" s="33"/>
    </row>
    <row r="1619" spans="1:12" ht="14.45" customHeight="1" x14ac:dyDescent="0.25">
      <c r="B1619" s="25" t="s">
        <v>1396</v>
      </c>
      <c r="C1619" s="25" t="s">
        <v>314</v>
      </c>
      <c r="D1619" s="107">
        <v>65412.79</v>
      </c>
      <c r="E1619" s="107">
        <v>47743.31</v>
      </c>
      <c r="F1619" s="107">
        <v>48781.55</v>
      </c>
      <c r="G1619" s="107">
        <v>60449.36</v>
      </c>
      <c r="H1619" s="107">
        <v>67520</v>
      </c>
      <c r="I1619" s="107">
        <v>78895.64</v>
      </c>
      <c r="J1619" s="248">
        <v>187140</v>
      </c>
      <c r="K1619" s="248">
        <v>103244</v>
      </c>
      <c r="L1619" s="33"/>
    </row>
    <row r="1620" spans="1:12" ht="14.45" customHeight="1" x14ac:dyDescent="0.25">
      <c r="B1620" s="25" t="s">
        <v>1397</v>
      </c>
      <c r="C1620" s="25" t="s">
        <v>316</v>
      </c>
      <c r="D1620" s="107">
        <v>848.9</v>
      </c>
      <c r="E1620" s="107">
        <v>9090.83</v>
      </c>
      <c r="F1620" s="107">
        <v>16272</v>
      </c>
      <c r="G1620" s="107">
        <v>576</v>
      </c>
      <c r="H1620" s="107">
        <v>9220</v>
      </c>
      <c r="I1620" s="107">
        <v>567</v>
      </c>
      <c r="J1620" s="248">
        <v>567</v>
      </c>
      <c r="K1620" s="248">
        <v>9072</v>
      </c>
      <c r="L1620" s="33"/>
    </row>
    <row r="1621" spans="1:12" ht="14.45" customHeight="1" x14ac:dyDescent="0.25">
      <c r="B1621" s="25" t="s">
        <v>1398</v>
      </c>
      <c r="C1621" s="25" t="s">
        <v>2026</v>
      </c>
      <c r="D1621" s="107">
        <v>75387.17</v>
      </c>
      <c r="E1621" s="107">
        <v>76100.66</v>
      </c>
      <c r="F1621" s="107">
        <v>79476.81</v>
      </c>
      <c r="G1621" s="107">
        <v>89669.29</v>
      </c>
      <c r="H1621" s="107">
        <v>80660</v>
      </c>
      <c r="I1621" s="107">
        <v>67914.39</v>
      </c>
      <c r="J1621" s="248">
        <v>95964</v>
      </c>
      <c r="K1621" s="248">
        <v>93379</v>
      </c>
      <c r="L1621" s="33"/>
    </row>
    <row r="1622" spans="1:12" ht="14.45" customHeight="1" x14ac:dyDescent="0.25">
      <c r="B1622" s="25" t="s">
        <v>1399</v>
      </c>
      <c r="C1622" s="25" t="s">
        <v>321</v>
      </c>
      <c r="D1622" s="107">
        <v>7673.4</v>
      </c>
      <c r="E1622" s="107">
        <v>8278.2099999999991</v>
      </c>
      <c r="F1622" s="107">
        <v>9730.0300000000007</v>
      </c>
      <c r="G1622" s="107">
        <v>9615.61</v>
      </c>
      <c r="H1622" s="107">
        <v>9760</v>
      </c>
      <c r="I1622" s="107">
        <v>8266.4500000000007</v>
      </c>
      <c r="J1622" s="248">
        <v>11024</v>
      </c>
      <c r="K1622" s="248">
        <v>11369</v>
      </c>
      <c r="L1622" s="33"/>
    </row>
    <row r="1623" spans="1:12" ht="14.45" customHeight="1" x14ac:dyDescent="0.25">
      <c r="B1623" s="25" t="s">
        <v>1400</v>
      </c>
      <c r="C1623" s="25" t="s">
        <v>323</v>
      </c>
      <c r="D1623" s="107">
        <v>216</v>
      </c>
      <c r="E1623" s="107">
        <v>128</v>
      </c>
      <c r="F1623" s="107">
        <v>32</v>
      </c>
      <c r="G1623" s="107">
        <v>48</v>
      </c>
      <c r="H1623" s="107">
        <v>0</v>
      </c>
      <c r="I1623" s="107">
        <v>24</v>
      </c>
      <c r="J1623" s="248">
        <v>24</v>
      </c>
      <c r="K1623" s="248">
        <v>0</v>
      </c>
      <c r="L1623" s="33"/>
    </row>
    <row r="1624" spans="1:12" ht="14.45" customHeight="1" x14ac:dyDescent="0.25">
      <c r="B1624" s="25" t="s">
        <v>1401</v>
      </c>
      <c r="C1624" s="25" t="s">
        <v>325</v>
      </c>
      <c r="D1624" s="107">
        <v>46250</v>
      </c>
      <c r="E1624" s="107">
        <v>45750</v>
      </c>
      <c r="F1624" s="107">
        <v>42250</v>
      </c>
      <c r="G1624" s="107">
        <v>42750</v>
      </c>
      <c r="H1624" s="107">
        <v>44000</v>
      </c>
      <c r="I1624" s="107">
        <v>42750</v>
      </c>
      <c r="J1624" s="248">
        <v>42750</v>
      </c>
      <c r="K1624" s="248">
        <v>46500</v>
      </c>
      <c r="L1624" s="33"/>
    </row>
    <row r="1625" spans="1:12" ht="14.45" customHeight="1" x14ac:dyDescent="0.25">
      <c r="B1625" s="25" t="s">
        <v>1402</v>
      </c>
      <c r="C1625" s="25" t="s">
        <v>327</v>
      </c>
      <c r="D1625" s="107">
        <v>26803.38</v>
      </c>
      <c r="E1625" s="107">
        <v>26566.41</v>
      </c>
      <c r="F1625" s="107">
        <v>12228.34</v>
      </c>
      <c r="G1625" s="107">
        <v>6583.27</v>
      </c>
      <c r="H1625" s="107">
        <v>5470</v>
      </c>
      <c r="I1625" s="107">
        <v>6839.23</v>
      </c>
      <c r="J1625" s="248">
        <v>8776</v>
      </c>
      <c r="K1625" s="248">
        <v>11880</v>
      </c>
      <c r="L1625" s="33"/>
    </row>
    <row r="1626" spans="1:12" ht="14.45" customHeight="1" x14ac:dyDescent="0.25">
      <c r="A1626" s="361" t="s">
        <v>2027</v>
      </c>
      <c r="B1626" s="361"/>
      <c r="C1626" s="361"/>
      <c r="D1626" s="108">
        <f t="shared" ref="D1626:K1626" si="370">SUM(D1601:D1625)</f>
        <v>6662414.040000001</v>
      </c>
      <c r="E1626" s="108">
        <f t="shared" si="370"/>
        <v>6671973.6500000004</v>
      </c>
      <c r="F1626" s="108">
        <f t="shared" si="370"/>
        <v>7175694.9899999993</v>
      </c>
      <c r="G1626" s="108">
        <f t="shared" si="370"/>
        <v>8146266.5100000016</v>
      </c>
      <c r="H1626" s="108">
        <f t="shared" si="370"/>
        <v>8064320</v>
      </c>
      <c r="I1626" s="108">
        <f t="shared" si="370"/>
        <v>6329413.1500000004</v>
      </c>
      <c r="J1626" s="102">
        <f t="shared" si="370"/>
        <v>8353525</v>
      </c>
      <c r="K1626" s="102">
        <f t="shared" si="370"/>
        <v>8706940</v>
      </c>
      <c r="L1626" s="33"/>
    </row>
    <row r="1627" spans="1:12" ht="14.45" customHeight="1" x14ac:dyDescent="0.25">
      <c r="A1627" s="360" t="s">
        <v>2020</v>
      </c>
      <c r="B1627" s="360"/>
      <c r="C1627" s="360"/>
      <c r="J1627" s="248"/>
      <c r="K1627" s="248"/>
      <c r="L1627" s="33"/>
    </row>
    <row r="1628" spans="1:12" ht="14.45" customHeight="1" x14ac:dyDescent="0.25">
      <c r="B1628" s="25" t="s">
        <v>2305</v>
      </c>
      <c r="C1628" s="25" t="s">
        <v>1884</v>
      </c>
      <c r="D1628" s="107">
        <v>0</v>
      </c>
      <c r="E1628" s="107">
        <v>0</v>
      </c>
      <c r="F1628" s="107">
        <v>15450.06</v>
      </c>
      <c r="G1628" s="107">
        <v>0</v>
      </c>
      <c r="H1628" s="107">
        <v>0</v>
      </c>
      <c r="I1628" s="107">
        <v>0</v>
      </c>
      <c r="J1628" s="248"/>
      <c r="K1628" s="248"/>
      <c r="L1628" s="33"/>
    </row>
    <row r="1629" spans="1:12" ht="14.45" customHeight="1" x14ac:dyDescent="0.25">
      <c r="B1629" s="25" t="s">
        <v>1403</v>
      </c>
      <c r="C1629" s="25" t="s">
        <v>262</v>
      </c>
      <c r="D1629" s="107">
        <v>93.32</v>
      </c>
      <c r="E1629" s="107">
        <v>0</v>
      </c>
      <c r="F1629" s="107">
        <v>0</v>
      </c>
      <c r="G1629" s="107">
        <v>165</v>
      </c>
      <c r="H1629" s="107">
        <v>0</v>
      </c>
      <c r="I1629" s="107">
        <v>672.92</v>
      </c>
      <c r="J1629" s="248"/>
      <c r="K1629" s="248"/>
    </row>
    <row r="1630" spans="1:12" ht="14.45" customHeight="1" x14ac:dyDescent="0.25">
      <c r="B1630" s="25" t="s">
        <v>1404</v>
      </c>
      <c r="C1630" s="25" t="s">
        <v>787</v>
      </c>
      <c r="D1630" s="107">
        <v>1483.32</v>
      </c>
      <c r="E1630" s="107">
        <v>695.76</v>
      </c>
      <c r="F1630" s="107">
        <v>1109.03</v>
      </c>
      <c r="G1630" s="107">
        <v>731.04</v>
      </c>
      <c r="H1630" s="107">
        <v>2800</v>
      </c>
      <c r="I1630" s="107">
        <v>1524.51</v>
      </c>
      <c r="J1630" s="248">
        <v>3000</v>
      </c>
      <c r="K1630" s="248">
        <v>3500</v>
      </c>
      <c r="L1630" s="33"/>
    </row>
    <row r="1631" spans="1:12" ht="14.45" customHeight="1" x14ac:dyDescent="0.25">
      <c r="B1631" s="25" t="s">
        <v>1405</v>
      </c>
      <c r="C1631" s="25" t="s">
        <v>420</v>
      </c>
      <c r="D1631" s="107">
        <v>91938.4</v>
      </c>
      <c r="E1631" s="107">
        <v>126009.72</v>
      </c>
      <c r="F1631" s="107">
        <v>94539.21</v>
      </c>
      <c r="G1631" s="107">
        <v>95304.05</v>
      </c>
      <c r="H1631" s="107">
        <v>54770</v>
      </c>
      <c r="I1631" s="107">
        <v>60988.639999999999</v>
      </c>
      <c r="J1631" s="248">
        <v>51470</v>
      </c>
      <c r="K1631" s="248">
        <v>54770</v>
      </c>
      <c r="L1631" s="33"/>
    </row>
    <row r="1632" spans="1:12" ht="14.45" customHeight="1" x14ac:dyDescent="0.25">
      <c r="B1632" s="25" t="s">
        <v>2306</v>
      </c>
      <c r="C1632" s="25" t="s">
        <v>2208</v>
      </c>
      <c r="D1632" s="107">
        <v>0</v>
      </c>
      <c r="E1632" s="107">
        <v>0</v>
      </c>
      <c r="F1632" s="107">
        <v>0</v>
      </c>
      <c r="G1632" s="107">
        <v>0</v>
      </c>
      <c r="H1632" s="107">
        <v>40000</v>
      </c>
      <c r="I1632" s="107">
        <v>0</v>
      </c>
      <c r="J1632" s="248">
        <v>35000</v>
      </c>
      <c r="K1632" s="248">
        <v>40000</v>
      </c>
      <c r="L1632" s="33"/>
    </row>
    <row r="1633" spans="1:12" ht="14.45" customHeight="1" x14ac:dyDescent="0.25">
      <c r="B1633" s="25" t="s">
        <v>1406</v>
      </c>
      <c r="C1633" s="25" t="s">
        <v>422</v>
      </c>
      <c r="D1633" s="107">
        <v>48471.71</v>
      </c>
      <c r="E1633" s="107">
        <v>36282.31</v>
      </c>
      <c r="F1633" s="107">
        <v>46089.17</v>
      </c>
      <c r="G1633" s="107">
        <v>83753.64</v>
      </c>
      <c r="H1633" s="107">
        <v>57700</v>
      </c>
      <c r="I1633" s="107">
        <v>55848.04</v>
      </c>
      <c r="J1633" s="248">
        <v>81780</v>
      </c>
      <c r="K1633" s="248">
        <v>57700</v>
      </c>
      <c r="L1633" s="33"/>
    </row>
    <row r="1634" spans="1:12" ht="14.45" customHeight="1" x14ac:dyDescent="0.25">
      <c r="B1634" s="25" t="s">
        <v>1407</v>
      </c>
      <c r="C1634" s="25" t="s">
        <v>330</v>
      </c>
      <c r="D1634" s="107">
        <v>45901.72</v>
      </c>
      <c r="E1634" s="107">
        <v>122767.32</v>
      </c>
      <c r="F1634" s="107">
        <v>96758.97</v>
      </c>
      <c r="G1634" s="107">
        <v>93350.74</v>
      </c>
      <c r="H1634" s="107">
        <v>127030</v>
      </c>
      <c r="I1634" s="107">
        <v>72115.360000000001</v>
      </c>
      <c r="J1634" s="248">
        <v>100000</v>
      </c>
      <c r="K1634" s="248">
        <v>87030</v>
      </c>
      <c r="L1634" s="33"/>
    </row>
    <row r="1635" spans="1:12" ht="14.45" customHeight="1" x14ac:dyDescent="0.25">
      <c r="B1635" s="25" t="s">
        <v>1408</v>
      </c>
      <c r="C1635" s="25" t="s">
        <v>513</v>
      </c>
      <c r="D1635" s="107">
        <v>25.89</v>
      </c>
      <c r="E1635" s="107">
        <v>8.6300000000000008</v>
      </c>
      <c r="F1635" s="107">
        <v>0</v>
      </c>
      <c r="G1635" s="107">
        <v>8.02</v>
      </c>
      <c r="H1635" s="107">
        <v>100</v>
      </c>
      <c r="I1635" s="107">
        <v>0</v>
      </c>
      <c r="J1635" s="248">
        <v>0</v>
      </c>
      <c r="K1635" s="248">
        <v>100</v>
      </c>
      <c r="L1635" s="33"/>
    </row>
    <row r="1636" spans="1:12" ht="14.45" customHeight="1" x14ac:dyDescent="0.25">
      <c r="B1636" s="25" t="s">
        <v>1409</v>
      </c>
      <c r="C1636" s="25" t="s">
        <v>696</v>
      </c>
      <c r="D1636" s="107">
        <v>3719.49</v>
      </c>
      <c r="E1636" s="107">
        <v>5683.15</v>
      </c>
      <c r="F1636" s="107">
        <v>7637.8</v>
      </c>
      <c r="G1636" s="107">
        <v>11091.91</v>
      </c>
      <c r="H1636" s="107">
        <v>800</v>
      </c>
      <c r="I1636" s="107">
        <v>7204.94</v>
      </c>
      <c r="J1636" s="248">
        <v>10000</v>
      </c>
      <c r="K1636" s="248">
        <v>4000</v>
      </c>
      <c r="L1636" s="33"/>
    </row>
    <row r="1637" spans="1:12" ht="14.45" customHeight="1" x14ac:dyDescent="0.25">
      <c r="B1637" s="25" t="s">
        <v>1410</v>
      </c>
      <c r="C1637" s="25" t="s">
        <v>264</v>
      </c>
      <c r="D1637" s="107">
        <v>59.99</v>
      </c>
      <c r="E1637" s="107">
        <v>4874.8999999999996</v>
      </c>
      <c r="F1637" s="107">
        <v>5234.8999999999996</v>
      </c>
      <c r="G1637" s="107">
        <v>8242.31</v>
      </c>
      <c r="H1637" s="107">
        <v>6000</v>
      </c>
      <c r="I1637" s="107">
        <v>0</v>
      </c>
      <c r="J1637" s="248">
        <v>4500</v>
      </c>
      <c r="K1637" s="248">
        <v>6000</v>
      </c>
      <c r="L1637" s="33"/>
    </row>
    <row r="1638" spans="1:12" ht="14.45" customHeight="1" x14ac:dyDescent="0.25">
      <c r="B1638" s="25" t="s">
        <v>1411</v>
      </c>
      <c r="C1638" s="25" t="s">
        <v>1412</v>
      </c>
      <c r="D1638" s="107">
        <v>88618.33</v>
      </c>
      <c r="E1638" s="107">
        <v>76989.27</v>
      </c>
      <c r="F1638" s="107">
        <v>94486.27</v>
      </c>
      <c r="G1638" s="107">
        <v>101685.16</v>
      </c>
      <c r="H1638" s="107">
        <v>157280</v>
      </c>
      <c r="I1638" s="107">
        <v>114014.39999999999</v>
      </c>
      <c r="J1638" s="248">
        <v>157280</v>
      </c>
      <c r="K1638" s="248">
        <v>157280</v>
      </c>
      <c r="L1638" s="33"/>
    </row>
    <row r="1639" spans="1:12" ht="14.45" customHeight="1" x14ac:dyDescent="0.25">
      <c r="B1639" s="25" t="s">
        <v>1413</v>
      </c>
      <c r="C1639" s="25" t="s">
        <v>373</v>
      </c>
      <c r="D1639" s="107">
        <v>349.62</v>
      </c>
      <c r="E1639" s="107">
        <v>2706.6</v>
      </c>
      <c r="F1639" s="107">
        <v>1863.3</v>
      </c>
      <c r="G1639" s="107">
        <v>995.7</v>
      </c>
      <c r="H1639" s="107">
        <v>1800</v>
      </c>
      <c r="I1639" s="107">
        <v>0</v>
      </c>
      <c r="J1639" s="248">
        <v>1000</v>
      </c>
      <c r="K1639" s="248">
        <v>1800</v>
      </c>
      <c r="L1639" s="33"/>
    </row>
    <row r="1640" spans="1:12" ht="14.45" customHeight="1" x14ac:dyDescent="0.25">
      <c r="B1640" s="25" t="s">
        <v>1414</v>
      </c>
      <c r="C1640" s="25" t="s">
        <v>425</v>
      </c>
      <c r="D1640" s="107">
        <v>679.99</v>
      </c>
      <c r="E1640" s="107">
        <v>-679.99</v>
      </c>
      <c r="F1640" s="107">
        <v>0</v>
      </c>
      <c r="G1640" s="107">
        <v>0</v>
      </c>
      <c r="H1640" s="107">
        <v>5300</v>
      </c>
      <c r="I1640" s="107">
        <v>0</v>
      </c>
      <c r="J1640" s="248">
        <v>5300</v>
      </c>
      <c r="K1640" s="248">
        <v>5300</v>
      </c>
      <c r="L1640" s="33"/>
    </row>
    <row r="1641" spans="1:12" ht="14.45" customHeight="1" x14ac:dyDescent="0.25">
      <c r="B1641" s="25" t="s">
        <v>1415</v>
      </c>
      <c r="C1641" s="25" t="s">
        <v>1416</v>
      </c>
      <c r="D1641" s="107">
        <v>4397.8500000000004</v>
      </c>
      <c r="E1641" s="107">
        <v>5109.95</v>
      </c>
      <c r="F1641" s="107">
        <v>1720.55</v>
      </c>
      <c r="G1641" s="107">
        <v>4664.42</v>
      </c>
      <c r="H1641" s="107">
        <v>0</v>
      </c>
      <c r="I1641" s="107">
        <v>0</v>
      </c>
      <c r="J1641" s="248"/>
      <c r="K1641" s="248"/>
      <c r="L1641" s="33"/>
    </row>
    <row r="1642" spans="1:12" ht="14.45" customHeight="1" x14ac:dyDescent="0.25">
      <c r="A1642" s="361" t="s">
        <v>2021</v>
      </c>
      <c r="B1642" s="361"/>
      <c r="C1642" s="361"/>
      <c r="D1642" s="108">
        <f t="shared" ref="D1642:I1642" si="371">SUM(D1628:D1641)</f>
        <v>285739.62999999995</v>
      </c>
      <c r="E1642" s="108">
        <f t="shared" si="371"/>
        <v>380447.62000000005</v>
      </c>
      <c r="F1642" s="108">
        <f t="shared" si="371"/>
        <v>364889.26</v>
      </c>
      <c r="G1642" s="108">
        <f t="shared" si="371"/>
        <v>399991.99</v>
      </c>
      <c r="H1642" s="108">
        <f t="shared" si="371"/>
        <v>453580</v>
      </c>
      <c r="I1642" s="108">
        <f t="shared" si="371"/>
        <v>312368.81</v>
      </c>
      <c r="J1642" s="102">
        <f t="shared" ref="J1642:K1642" si="372">SUM(J1628:J1641)</f>
        <v>449330</v>
      </c>
      <c r="K1642" s="102">
        <f t="shared" si="372"/>
        <v>417480</v>
      </c>
      <c r="L1642" s="33"/>
    </row>
    <row r="1643" spans="1:12" ht="20.100000000000001" customHeight="1" x14ac:dyDescent="0.25">
      <c r="A1643" s="360" t="s">
        <v>2028</v>
      </c>
      <c r="B1643" s="360"/>
      <c r="C1643" s="360"/>
      <c r="J1643" s="248"/>
      <c r="K1643" s="248"/>
      <c r="L1643" s="33"/>
    </row>
    <row r="1644" spans="1:12" ht="14.45" customHeight="1" x14ac:dyDescent="0.25">
      <c r="B1644" s="25" t="s">
        <v>1417</v>
      </c>
      <c r="C1644" s="25" t="s">
        <v>376</v>
      </c>
      <c r="D1644" s="107">
        <v>51302.46</v>
      </c>
      <c r="E1644" s="107">
        <v>32696.63</v>
      </c>
      <c r="F1644" s="107">
        <v>46265.15</v>
      </c>
      <c r="G1644" s="107">
        <v>67423.47</v>
      </c>
      <c r="H1644" s="107">
        <v>58580</v>
      </c>
      <c r="I1644" s="107">
        <v>43952.04</v>
      </c>
      <c r="J1644" s="248">
        <v>48580</v>
      </c>
      <c r="K1644" s="248">
        <v>61980</v>
      </c>
      <c r="L1644" s="33"/>
    </row>
    <row r="1645" spans="1:12" ht="14.45" customHeight="1" x14ac:dyDescent="0.25">
      <c r="B1645" s="25" t="s">
        <v>1418</v>
      </c>
      <c r="C1645" s="25" t="s">
        <v>338</v>
      </c>
      <c r="D1645" s="107">
        <v>143067.13</v>
      </c>
      <c r="E1645" s="107">
        <v>105328.19</v>
      </c>
      <c r="F1645" s="107">
        <v>96967.29</v>
      </c>
      <c r="G1645" s="107">
        <v>191713.73</v>
      </c>
      <c r="H1645" s="107">
        <v>109000</v>
      </c>
      <c r="I1645" s="107">
        <v>94978.1</v>
      </c>
      <c r="J1645" s="248">
        <v>190000</v>
      </c>
      <c r="K1645" s="248">
        <v>120035</v>
      </c>
    </row>
    <row r="1646" spans="1:12" ht="14.45" customHeight="1" x14ac:dyDescent="0.25">
      <c r="B1646" s="25" t="s">
        <v>1788</v>
      </c>
      <c r="C1646" s="25" t="s">
        <v>818</v>
      </c>
      <c r="D1646" s="107">
        <v>0</v>
      </c>
      <c r="E1646" s="107">
        <v>21980.82</v>
      </c>
      <c r="F1646" s="107">
        <v>0</v>
      </c>
      <c r="G1646" s="107">
        <v>0</v>
      </c>
      <c r="H1646" s="107">
        <v>0</v>
      </c>
      <c r="I1646" s="107">
        <v>0</v>
      </c>
      <c r="J1646" s="248"/>
      <c r="K1646" s="248"/>
      <c r="L1646" s="33"/>
    </row>
    <row r="1647" spans="1:12" ht="14.45" customHeight="1" x14ac:dyDescent="0.25">
      <c r="B1647" s="25" t="s">
        <v>1993</v>
      </c>
      <c r="C1647" s="25" t="s">
        <v>1994</v>
      </c>
      <c r="D1647" s="107">
        <v>-700.65</v>
      </c>
      <c r="E1647" s="107">
        <v>0</v>
      </c>
      <c r="F1647" s="107">
        <v>0</v>
      </c>
      <c r="G1647" s="107">
        <v>0</v>
      </c>
      <c r="H1647" s="107">
        <v>0</v>
      </c>
      <c r="I1647" s="107">
        <v>0</v>
      </c>
      <c r="J1647" s="248"/>
      <c r="K1647" s="248"/>
      <c r="L1647" s="33"/>
    </row>
    <row r="1648" spans="1:12" ht="14.45" customHeight="1" x14ac:dyDescent="0.25">
      <c r="B1648" s="25" t="s">
        <v>1419</v>
      </c>
      <c r="C1648" s="25" t="s">
        <v>1420</v>
      </c>
      <c r="D1648" s="107">
        <v>11499.98</v>
      </c>
      <c r="E1648" s="107">
        <v>15698.85</v>
      </c>
      <c r="F1648" s="107">
        <v>13746.67</v>
      </c>
      <c r="G1648" s="107">
        <v>8558.9</v>
      </c>
      <c r="H1648" s="107">
        <v>24170</v>
      </c>
      <c r="I1648" s="107">
        <v>13386.5</v>
      </c>
      <c r="J1648" s="248">
        <v>24170</v>
      </c>
      <c r="K1648" s="248">
        <v>24170</v>
      </c>
      <c r="L1648" s="33"/>
    </row>
    <row r="1649" spans="1:12" ht="14.45" customHeight="1" x14ac:dyDescent="0.25">
      <c r="A1649" s="361" t="s">
        <v>2029</v>
      </c>
      <c r="B1649" s="361"/>
      <c r="C1649" s="361"/>
      <c r="D1649" s="108">
        <f t="shared" ref="D1649:I1649" si="373">SUM(D1644:D1648)</f>
        <v>205168.92</v>
      </c>
      <c r="E1649" s="108">
        <f t="shared" si="373"/>
        <v>175704.49000000002</v>
      </c>
      <c r="F1649" s="108">
        <f t="shared" si="373"/>
        <v>156979.11000000002</v>
      </c>
      <c r="G1649" s="108">
        <f t="shared" si="373"/>
        <v>267696.10000000003</v>
      </c>
      <c r="H1649" s="108">
        <f t="shared" si="373"/>
        <v>191750</v>
      </c>
      <c r="I1649" s="108">
        <f t="shared" si="373"/>
        <v>152316.64000000001</v>
      </c>
      <c r="J1649" s="102">
        <f t="shared" ref="J1649:K1649" si="374">SUM(J1644:J1648)</f>
        <v>262750</v>
      </c>
      <c r="K1649" s="102">
        <f t="shared" si="374"/>
        <v>206185</v>
      </c>
      <c r="L1649" s="33"/>
    </row>
    <row r="1650" spans="1:12" ht="14.45" customHeight="1" x14ac:dyDescent="0.25">
      <c r="A1650" s="360" t="s">
        <v>2022</v>
      </c>
      <c r="B1650" s="360"/>
      <c r="C1650" s="360"/>
      <c r="J1650" s="248"/>
      <c r="K1650" s="248"/>
      <c r="L1650" s="33"/>
    </row>
    <row r="1651" spans="1:12" ht="14.45" customHeight="1" x14ac:dyDescent="0.25">
      <c r="B1651" s="25" t="s">
        <v>1421</v>
      </c>
      <c r="C1651" s="25" t="s">
        <v>268</v>
      </c>
      <c r="D1651" s="107">
        <v>17948.32</v>
      </c>
      <c r="E1651" s="107">
        <v>19741.23</v>
      </c>
      <c r="F1651" s="107">
        <v>20963.96</v>
      </c>
      <c r="G1651" s="107">
        <v>42936.65</v>
      </c>
      <c r="H1651" s="107">
        <v>38400</v>
      </c>
      <c r="I1651" s="107">
        <v>30109.040000000001</v>
      </c>
      <c r="J1651" s="248">
        <v>43400</v>
      </c>
      <c r="K1651" s="248">
        <v>42050</v>
      </c>
      <c r="L1651" s="33"/>
    </row>
    <row r="1652" spans="1:12" ht="14.45" customHeight="1" x14ac:dyDescent="0.25">
      <c r="B1652" s="25" t="s">
        <v>1422</v>
      </c>
      <c r="C1652" s="25" t="s">
        <v>596</v>
      </c>
      <c r="D1652" s="107">
        <v>17334.599999999999</v>
      </c>
      <c r="E1652" s="107">
        <v>24910.78</v>
      </c>
      <c r="F1652" s="107">
        <v>22820.83</v>
      </c>
      <c r="G1652" s="107">
        <v>32682.77</v>
      </c>
      <c r="H1652" s="107">
        <v>24600</v>
      </c>
      <c r="I1652" s="107">
        <v>25037</v>
      </c>
      <c r="J1652" s="248">
        <v>24600</v>
      </c>
      <c r="K1652" s="248">
        <v>24900</v>
      </c>
    </row>
    <row r="1653" spans="1:12" ht="14.45" customHeight="1" x14ac:dyDescent="0.25">
      <c r="B1653" s="25" t="s">
        <v>1423</v>
      </c>
      <c r="C1653" s="25" t="s">
        <v>272</v>
      </c>
      <c r="D1653" s="107">
        <v>6293.1</v>
      </c>
      <c r="E1653" s="107">
        <v>2965.33</v>
      </c>
      <c r="F1653" s="107">
        <v>6108.47</v>
      </c>
      <c r="G1653" s="107">
        <v>60485.58</v>
      </c>
      <c r="H1653" s="107">
        <v>22500</v>
      </c>
      <c r="I1653" s="107">
        <v>2587.9299999999998</v>
      </c>
      <c r="J1653" s="248">
        <v>16200</v>
      </c>
      <c r="K1653" s="248">
        <v>23750</v>
      </c>
      <c r="L1653" s="33"/>
    </row>
    <row r="1654" spans="1:12" ht="14.45" customHeight="1" x14ac:dyDescent="0.25">
      <c r="B1654" s="25" t="s">
        <v>1424</v>
      </c>
      <c r="C1654" s="25" t="s">
        <v>276</v>
      </c>
      <c r="D1654" s="107">
        <v>41479.11</v>
      </c>
      <c r="E1654" s="107">
        <v>42605.19</v>
      </c>
      <c r="F1654" s="107">
        <v>30406.2</v>
      </c>
      <c r="G1654" s="107">
        <v>58854.63</v>
      </c>
      <c r="H1654" s="107">
        <v>78095</v>
      </c>
      <c r="I1654" s="107">
        <v>19607.78</v>
      </c>
      <c r="J1654" s="248">
        <v>73000</v>
      </c>
      <c r="K1654" s="248">
        <v>78860</v>
      </c>
      <c r="L1654" s="33"/>
    </row>
    <row r="1655" spans="1:12" ht="14.45" customHeight="1" x14ac:dyDescent="0.25">
      <c r="B1655" s="25" t="s">
        <v>1427</v>
      </c>
      <c r="C1655" s="25" t="s">
        <v>282</v>
      </c>
      <c r="D1655" s="107">
        <v>50</v>
      </c>
      <c r="E1655" s="107">
        <v>0</v>
      </c>
      <c r="F1655" s="107">
        <v>0</v>
      </c>
      <c r="G1655" s="107">
        <v>0</v>
      </c>
      <c r="H1655" s="107">
        <v>0</v>
      </c>
      <c r="I1655" s="107">
        <v>0</v>
      </c>
      <c r="J1655" s="248"/>
      <c r="K1655" s="248"/>
      <c r="L1655" s="33"/>
    </row>
    <row r="1656" spans="1:12" ht="14.45" customHeight="1" x14ac:dyDescent="0.25">
      <c r="B1656" s="25" t="s">
        <v>1428</v>
      </c>
      <c r="C1656" s="25" t="s">
        <v>1429</v>
      </c>
      <c r="D1656" s="107">
        <v>100349.1</v>
      </c>
      <c r="E1656" s="107">
        <v>123568.73</v>
      </c>
      <c r="F1656" s="107">
        <v>253069.42</v>
      </c>
      <c r="G1656" s="107">
        <v>186374.23</v>
      </c>
      <c r="H1656" s="107">
        <v>157500</v>
      </c>
      <c r="I1656" s="107">
        <v>90769.79</v>
      </c>
      <c r="J1656" s="248">
        <v>159331</v>
      </c>
      <c r="K1656" s="248">
        <v>157500</v>
      </c>
      <c r="L1656" s="33"/>
    </row>
    <row r="1657" spans="1:12" ht="14.45" customHeight="1" x14ac:dyDescent="0.25">
      <c r="B1657" s="25" t="s">
        <v>1430</v>
      </c>
      <c r="C1657" s="25" t="s">
        <v>1431</v>
      </c>
      <c r="D1657" s="107">
        <v>0</v>
      </c>
      <c r="E1657" s="107">
        <v>16026.47</v>
      </c>
      <c r="F1657" s="107">
        <v>15230.41</v>
      </c>
      <c r="G1657" s="107">
        <v>0</v>
      </c>
      <c r="H1657" s="107">
        <v>0</v>
      </c>
      <c r="I1657" s="107">
        <v>0</v>
      </c>
      <c r="J1657" s="248"/>
      <c r="K1657" s="248"/>
      <c r="L1657" s="33"/>
    </row>
    <row r="1658" spans="1:12" ht="14.45" customHeight="1" x14ac:dyDescent="0.25">
      <c r="A1658" s="361" t="s">
        <v>2023</v>
      </c>
      <c r="B1658" s="361"/>
      <c r="C1658" s="361"/>
      <c r="D1658" s="108">
        <f t="shared" ref="D1658:I1658" si="375">SUM(D1651:D1657)</f>
        <v>183454.23</v>
      </c>
      <c r="E1658" s="108">
        <f t="shared" si="375"/>
        <v>229817.73</v>
      </c>
      <c r="F1658" s="108">
        <f t="shared" si="375"/>
        <v>348599.29</v>
      </c>
      <c r="G1658" s="108">
        <f t="shared" si="375"/>
        <v>381333.86</v>
      </c>
      <c r="H1658" s="108">
        <f t="shared" si="375"/>
        <v>321095</v>
      </c>
      <c r="I1658" s="108">
        <f t="shared" si="375"/>
        <v>168111.53999999998</v>
      </c>
      <c r="J1658" s="102">
        <f t="shared" ref="J1658:K1658" si="376">SUM(J1651:J1657)</f>
        <v>316531</v>
      </c>
      <c r="K1658" s="102">
        <f t="shared" si="376"/>
        <v>327060</v>
      </c>
      <c r="L1658" s="33"/>
    </row>
    <row r="1659" spans="1:12" ht="14.45" customHeight="1" x14ac:dyDescent="0.25">
      <c r="A1659" s="360" t="s">
        <v>2030</v>
      </c>
      <c r="B1659" s="360"/>
      <c r="C1659" s="360"/>
      <c r="J1659" s="248"/>
      <c r="K1659" s="248"/>
      <c r="L1659" s="33"/>
    </row>
    <row r="1660" spans="1:12" ht="14.45" customHeight="1" x14ac:dyDescent="0.25">
      <c r="B1660" s="25" t="s">
        <v>1433</v>
      </c>
      <c r="C1660" s="25" t="s">
        <v>567</v>
      </c>
      <c r="D1660" s="107">
        <v>29829.63</v>
      </c>
      <c r="E1660" s="107">
        <v>20224.830000000002</v>
      </c>
      <c r="F1660" s="107">
        <v>18691.78</v>
      </c>
      <c r="G1660" s="107">
        <v>33408.67</v>
      </c>
      <c r="H1660" s="107">
        <v>28000</v>
      </c>
      <c r="I1660" s="107">
        <v>14533.89</v>
      </c>
      <c r="J1660" s="248">
        <v>39552</v>
      </c>
      <c r="K1660" s="248">
        <v>28000</v>
      </c>
      <c r="L1660" s="33"/>
    </row>
    <row r="1661" spans="1:12" ht="14.45" customHeight="1" x14ac:dyDescent="0.25">
      <c r="B1661" s="25" t="s">
        <v>1434</v>
      </c>
      <c r="C1661" s="25" t="s">
        <v>569</v>
      </c>
      <c r="D1661" s="107">
        <v>13220.21</v>
      </c>
      <c r="E1661" s="107">
        <v>13621.38</v>
      </c>
      <c r="F1661" s="107">
        <v>16372.06</v>
      </c>
      <c r="G1661" s="107">
        <v>17782.59</v>
      </c>
      <c r="H1661" s="107">
        <v>16660</v>
      </c>
      <c r="I1661" s="107">
        <v>9292.7099999999991</v>
      </c>
      <c r="J1661" s="248">
        <v>14559</v>
      </c>
      <c r="K1661" s="248">
        <v>16660</v>
      </c>
      <c r="L1661" s="33"/>
    </row>
    <row r="1662" spans="1:12" ht="14.45" customHeight="1" x14ac:dyDescent="0.25">
      <c r="B1662" s="25" t="s">
        <v>1435</v>
      </c>
      <c r="C1662" s="25" t="s">
        <v>807</v>
      </c>
      <c r="D1662" s="107">
        <v>8844.84</v>
      </c>
      <c r="E1662" s="107">
        <v>7450.56</v>
      </c>
      <c r="F1662" s="107">
        <v>8471.7800000000007</v>
      </c>
      <c r="G1662" s="107">
        <v>11088.75</v>
      </c>
      <c r="H1662" s="107">
        <v>10480</v>
      </c>
      <c r="I1662" s="107">
        <v>13223.25</v>
      </c>
      <c r="J1662" s="248">
        <v>15030</v>
      </c>
      <c r="K1662" s="248">
        <v>10480</v>
      </c>
    </row>
    <row r="1663" spans="1:12" ht="14.45" customHeight="1" x14ac:dyDescent="0.25">
      <c r="A1663" s="361" t="s">
        <v>2034</v>
      </c>
      <c r="B1663" s="361"/>
      <c r="C1663" s="361"/>
      <c r="D1663" s="108">
        <f t="shared" ref="D1663:I1663" si="377">SUM(D1660:D1662)</f>
        <v>51894.679999999993</v>
      </c>
      <c r="E1663" s="108">
        <f t="shared" si="377"/>
        <v>41296.769999999997</v>
      </c>
      <c r="F1663" s="108">
        <f t="shared" si="377"/>
        <v>43535.619999999995</v>
      </c>
      <c r="G1663" s="108">
        <f t="shared" si="377"/>
        <v>62280.009999999995</v>
      </c>
      <c r="H1663" s="108">
        <f t="shared" si="377"/>
        <v>55140</v>
      </c>
      <c r="I1663" s="108">
        <f t="shared" si="377"/>
        <v>37049.85</v>
      </c>
      <c r="J1663" s="102">
        <f t="shared" ref="J1663:K1663" si="378">SUM(J1660:J1662)</f>
        <v>69141</v>
      </c>
      <c r="K1663" s="102">
        <f t="shared" si="378"/>
        <v>55140</v>
      </c>
      <c r="L1663" s="33"/>
    </row>
    <row r="1664" spans="1:12" ht="14.45" customHeight="1" x14ac:dyDescent="0.25">
      <c r="A1664" s="360" t="s">
        <v>2035</v>
      </c>
      <c r="B1664" s="360"/>
      <c r="C1664" s="360"/>
      <c r="J1664" s="99"/>
      <c r="K1664" s="248"/>
      <c r="L1664" s="33"/>
    </row>
    <row r="1665" spans="1:12" ht="14.45" customHeight="1" x14ac:dyDescent="0.25">
      <c r="B1665" s="25" t="s">
        <v>1436</v>
      </c>
      <c r="C1665" s="25" t="s">
        <v>1437</v>
      </c>
      <c r="D1665" s="107">
        <v>1008.73</v>
      </c>
      <c r="E1665" s="107">
        <v>0</v>
      </c>
      <c r="F1665" s="107">
        <v>0</v>
      </c>
      <c r="G1665" s="107">
        <v>0</v>
      </c>
      <c r="H1665" s="107">
        <v>0</v>
      </c>
      <c r="I1665" s="107">
        <v>0</v>
      </c>
      <c r="J1665" s="99"/>
      <c r="K1665" s="248"/>
      <c r="L1665" s="33"/>
    </row>
    <row r="1666" spans="1:12" ht="14.45" customHeight="1" x14ac:dyDescent="0.25">
      <c r="B1666" s="25" t="s">
        <v>1835</v>
      </c>
      <c r="C1666" s="25" t="s">
        <v>444</v>
      </c>
      <c r="D1666" s="107">
        <v>198</v>
      </c>
      <c r="E1666" s="107">
        <v>0</v>
      </c>
      <c r="F1666" s="107">
        <v>0</v>
      </c>
      <c r="G1666" s="107">
        <v>0</v>
      </c>
      <c r="H1666" s="107">
        <v>0</v>
      </c>
      <c r="I1666" s="107">
        <v>0</v>
      </c>
      <c r="J1666" s="99"/>
      <c r="K1666" s="248"/>
      <c r="L1666" s="33"/>
    </row>
    <row r="1667" spans="1:12" ht="14.45" customHeight="1" x14ac:dyDescent="0.25">
      <c r="B1667" s="25" t="s">
        <v>1834</v>
      </c>
      <c r="C1667" s="25" t="s">
        <v>446</v>
      </c>
      <c r="D1667" s="107">
        <v>34104.5</v>
      </c>
      <c r="E1667" s="107">
        <v>0</v>
      </c>
      <c r="F1667" s="107">
        <v>0</v>
      </c>
      <c r="G1667" s="107">
        <v>0</v>
      </c>
      <c r="H1667" s="107">
        <v>0</v>
      </c>
      <c r="I1667" s="107">
        <v>0</v>
      </c>
      <c r="J1667" s="99"/>
      <c r="K1667" s="248"/>
    </row>
    <row r="1668" spans="1:12" ht="14.45" customHeight="1" x14ac:dyDescent="0.25">
      <c r="A1668" s="361" t="s">
        <v>2036</v>
      </c>
      <c r="B1668" s="361"/>
      <c r="C1668" s="361"/>
      <c r="D1668" s="108">
        <f t="shared" ref="D1668:I1668" si="379">SUM(D1665:D1667)</f>
        <v>35311.230000000003</v>
      </c>
      <c r="E1668" s="108">
        <f t="shared" si="379"/>
        <v>0</v>
      </c>
      <c r="F1668" s="108">
        <f t="shared" si="379"/>
        <v>0</v>
      </c>
      <c r="G1668" s="108">
        <f t="shared" si="379"/>
        <v>0</v>
      </c>
      <c r="H1668" s="108">
        <f t="shared" si="379"/>
        <v>0</v>
      </c>
      <c r="I1668" s="108">
        <f t="shared" si="379"/>
        <v>0</v>
      </c>
      <c r="J1668" s="102">
        <f t="shared" ref="J1668:K1668" si="380">SUM(J1665:J1667)</f>
        <v>0</v>
      </c>
      <c r="K1668" s="102">
        <f t="shared" si="380"/>
        <v>0</v>
      </c>
      <c r="L1668" s="33"/>
    </row>
    <row r="1669" spans="1:12" ht="14.45" customHeight="1" x14ac:dyDescent="0.25">
      <c r="A1669" s="360" t="s">
        <v>2037</v>
      </c>
      <c r="B1669" s="360"/>
      <c r="C1669" s="360"/>
      <c r="J1669" s="99"/>
      <c r="K1669" s="248"/>
      <c r="L1669" s="33"/>
    </row>
    <row r="1670" spans="1:12" ht="14.45" customHeight="1" x14ac:dyDescent="0.25">
      <c r="B1670" s="25" t="s">
        <v>2307</v>
      </c>
      <c r="C1670" s="25" t="s">
        <v>2308</v>
      </c>
      <c r="D1670" s="107">
        <v>0</v>
      </c>
      <c r="E1670" s="107">
        <v>0</v>
      </c>
      <c r="F1670" s="107">
        <v>0</v>
      </c>
      <c r="G1670" s="107">
        <v>2382.9899999999998</v>
      </c>
      <c r="H1670" s="107">
        <v>0</v>
      </c>
      <c r="I1670" s="107">
        <v>0</v>
      </c>
      <c r="J1670" s="99"/>
      <c r="K1670" s="248"/>
      <c r="L1670" s="33"/>
    </row>
    <row r="1671" spans="1:12" ht="14.45" customHeight="1" x14ac:dyDescent="0.25">
      <c r="B1671" s="25" t="s">
        <v>1995</v>
      </c>
      <c r="C1671" s="25" t="s">
        <v>448</v>
      </c>
      <c r="D1671" s="107">
        <v>0</v>
      </c>
      <c r="E1671" s="107">
        <v>47900</v>
      </c>
      <c r="F1671" s="107">
        <v>93300</v>
      </c>
      <c r="G1671" s="107">
        <v>50767.99</v>
      </c>
      <c r="H1671" s="107">
        <v>32000</v>
      </c>
      <c r="I1671" s="107">
        <v>15831.79</v>
      </c>
      <c r="J1671" s="248">
        <v>32000</v>
      </c>
      <c r="K1671" s="248">
        <v>32000</v>
      </c>
      <c r="L1671" s="33"/>
    </row>
    <row r="1672" spans="1:12" ht="14.45" customHeight="1" x14ac:dyDescent="0.25">
      <c r="A1672" s="361" t="s">
        <v>2038</v>
      </c>
      <c r="B1672" s="361"/>
      <c r="C1672" s="361"/>
      <c r="D1672" s="108">
        <f t="shared" ref="D1672:I1672" si="381">SUM(D1670:D1671)</f>
        <v>0</v>
      </c>
      <c r="E1672" s="108">
        <f t="shared" si="381"/>
        <v>47900</v>
      </c>
      <c r="F1672" s="108">
        <f t="shared" si="381"/>
        <v>93300</v>
      </c>
      <c r="G1672" s="108">
        <f t="shared" si="381"/>
        <v>53150.979999999996</v>
      </c>
      <c r="H1672" s="108">
        <f t="shared" si="381"/>
        <v>32000</v>
      </c>
      <c r="I1672" s="108">
        <f t="shared" si="381"/>
        <v>15831.79</v>
      </c>
      <c r="J1672" s="102">
        <f t="shared" ref="J1672:K1672" si="382">SUM(J1670:J1671)</f>
        <v>32000</v>
      </c>
      <c r="K1672" s="102">
        <f t="shared" si="382"/>
        <v>32000</v>
      </c>
    </row>
    <row r="1673" spans="1:12" ht="14.45" customHeight="1" x14ac:dyDescent="0.25">
      <c r="A1673" s="362" t="s">
        <v>2295</v>
      </c>
      <c r="B1673" s="362"/>
      <c r="C1673" s="362"/>
      <c r="D1673" s="109">
        <f t="shared" ref="D1673:I1673" si="383">D1626+D1642+D1649+D1658+D1663+D1668+D1672</f>
        <v>7423982.7300000014</v>
      </c>
      <c r="E1673" s="109">
        <f t="shared" si="383"/>
        <v>7547140.2600000007</v>
      </c>
      <c r="F1673" s="109">
        <f t="shared" si="383"/>
        <v>8182998.2699999996</v>
      </c>
      <c r="G1673" s="109">
        <f t="shared" si="383"/>
        <v>9310719.4500000011</v>
      </c>
      <c r="H1673" s="109">
        <f t="shared" si="383"/>
        <v>9117885</v>
      </c>
      <c r="I1673" s="109">
        <f t="shared" si="383"/>
        <v>7015091.7799999993</v>
      </c>
      <c r="J1673" s="103">
        <f t="shared" ref="J1673:K1673" si="384">J1626+J1642+J1649+J1658+J1663+J1668+J1672</f>
        <v>9483277</v>
      </c>
      <c r="K1673" s="103">
        <f t="shared" si="384"/>
        <v>9744805</v>
      </c>
      <c r="L1673" s="33"/>
    </row>
    <row r="1674" spans="1:12" ht="14.45" customHeight="1" x14ac:dyDescent="0.25">
      <c r="A1674" s="362" t="s">
        <v>1474</v>
      </c>
      <c r="B1674" s="362"/>
      <c r="C1674" s="362"/>
      <c r="D1674" s="109">
        <f t="shared" ref="D1674:K1674" si="385">D1598+D1673</f>
        <v>8142361.6100000013</v>
      </c>
      <c r="E1674" s="109">
        <f t="shared" si="385"/>
        <v>7971667.0100000007</v>
      </c>
      <c r="F1674" s="109">
        <f t="shared" si="385"/>
        <v>9292812.129999999</v>
      </c>
      <c r="G1674" s="109">
        <f t="shared" si="385"/>
        <v>10828093.590000002</v>
      </c>
      <c r="H1674" s="109">
        <f t="shared" si="385"/>
        <v>10691015</v>
      </c>
      <c r="I1674" s="109">
        <f t="shared" si="385"/>
        <v>8066436.129999999</v>
      </c>
      <c r="J1674" s="103">
        <f t="shared" si="385"/>
        <v>11032446</v>
      </c>
      <c r="K1674" s="103">
        <f t="shared" si="385"/>
        <v>11412368</v>
      </c>
      <c r="L1674" s="33"/>
    </row>
    <row r="1675" spans="1:12" ht="14.45" customHeight="1" x14ac:dyDescent="0.25">
      <c r="A1675" s="359" t="s">
        <v>1475</v>
      </c>
      <c r="B1675" s="359"/>
      <c r="C1675" s="359"/>
      <c r="J1675" s="248"/>
      <c r="K1675" s="248"/>
      <c r="L1675" s="33"/>
    </row>
    <row r="1676" spans="1:12" ht="14.45" customHeight="1" x14ac:dyDescent="0.25">
      <c r="A1676" s="363" t="s">
        <v>223</v>
      </c>
      <c r="B1676" s="363"/>
      <c r="C1676" s="363"/>
      <c r="J1676" s="248"/>
      <c r="K1676" s="248"/>
      <c r="L1676" s="33"/>
    </row>
    <row r="1677" spans="1:12" ht="14.45" customHeight="1" x14ac:dyDescent="0.25">
      <c r="A1677" s="360" t="s">
        <v>2024</v>
      </c>
      <c r="B1677" s="360"/>
      <c r="C1677" s="360"/>
      <c r="J1677" s="248"/>
      <c r="K1677" s="248"/>
    </row>
    <row r="1678" spans="1:12" ht="14.45" customHeight="1" x14ac:dyDescent="0.25">
      <c r="B1678" s="25" t="s">
        <v>2309</v>
      </c>
      <c r="C1678" s="25" t="s">
        <v>1883</v>
      </c>
      <c r="D1678" s="107">
        <v>0</v>
      </c>
      <c r="E1678" s="107">
        <v>0</v>
      </c>
      <c r="F1678" s="107">
        <v>12280.55</v>
      </c>
      <c r="G1678" s="107">
        <v>4612.07</v>
      </c>
      <c r="H1678" s="107">
        <v>0</v>
      </c>
      <c r="I1678" s="107">
        <v>4264.0200000000004</v>
      </c>
      <c r="J1678" s="248"/>
      <c r="K1678" s="248"/>
    </row>
    <row r="1679" spans="1:12" ht="14.45" customHeight="1" x14ac:dyDescent="0.25">
      <c r="B1679" s="25" t="s">
        <v>1476</v>
      </c>
      <c r="C1679" s="25" t="s">
        <v>286</v>
      </c>
      <c r="D1679" s="107">
        <v>844227.95</v>
      </c>
      <c r="E1679" s="107">
        <v>835394.95</v>
      </c>
      <c r="F1679" s="107">
        <v>851760.35</v>
      </c>
      <c r="G1679" s="107">
        <v>913263.73</v>
      </c>
      <c r="H1679" s="107">
        <v>1030520</v>
      </c>
      <c r="I1679" s="107">
        <v>661770.38</v>
      </c>
      <c r="J1679" s="248">
        <v>1037245</v>
      </c>
      <c r="K1679" s="248">
        <f>1128502+44331</f>
        <v>1172833</v>
      </c>
      <c r="L1679" s="33"/>
    </row>
    <row r="1680" spans="1:12" ht="14.45" customHeight="1" x14ac:dyDescent="0.25">
      <c r="B1680" s="25" t="s">
        <v>1477</v>
      </c>
      <c r="C1680" s="25" t="s">
        <v>292</v>
      </c>
      <c r="D1680" s="107">
        <v>6741.44</v>
      </c>
      <c r="E1680" s="107">
        <v>8745.69</v>
      </c>
      <c r="F1680" s="107">
        <v>6330.34</v>
      </c>
      <c r="G1680" s="107">
        <v>5214.2299999999996</v>
      </c>
      <c r="H1680" s="107">
        <v>6000</v>
      </c>
      <c r="I1680" s="107">
        <v>3500</v>
      </c>
      <c r="J1680" s="248">
        <v>5313</v>
      </c>
      <c r="K1680" s="248">
        <v>4500</v>
      </c>
      <c r="L1680" s="33"/>
    </row>
    <row r="1681" spans="2:12" ht="14.45" customHeight="1" x14ac:dyDescent="0.25">
      <c r="B1681" s="25" t="s">
        <v>2058</v>
      </c>
      <c r="C1681" s="25" t="s">
        <v>294</v>
      </c>
      <c r="D1681" s="107">
        <v>0</v>
      </c>
      <c r="E1681" s="107">
        <v>0</v>
      </c>
      <c r="F1681" s="107">
        <v>423.21</v>
      </c>
      <c r="G1681" s="107">
        <v>601.79</v>
      </c>
      <c r="H1681" s="107">
        <v>600</v>
      </c>
      <c r="I1681" s="107">
        <v>400</v>
      </c>
      <c r="J1681" s="248">
        <v>575</v>
      </c>
      <c r="K1681" s="248">
        <v>600</v>
      </c>
      <c r="L1681" s="33"/>
    </row>
    <row r="1682" spans="2:12" ht="14.45" customHeight="1" x14ac:dyDescent="0.25">
      <c r="B1682" s="25" t="s">
        <v>1479</v>
      </c>
      <c r="C1682" s="25" t="s">
        <v>298</v>
      </c>
      <c r="D1682" s="107">
        <v>8122.5</v>
      </c>
      <c r="E1682" s="107">
        <v>8088.33</v>
      </c>
      <c r="F1682" s="107">
        <v>8366.67</v>
      </c>
      <c r="G1682" s="107">
        <v>9000</v>
      </c>
      <c r="H1682" s="107">
        <v>9090</v>
      </c>
      <c r="I1682" s="107">
        <v>0</v>
      </c>
      <c r="J1682" s="248">
        <v>0</v>
      </c>
      <c r="K1682" s="248">
        <v>11135</v>
      </c>
      <c r="L1682" s="33"/>
    </row>
    <row r="1683" spans="2:12" ht="14.45" customHeight="1" x14ac:dyDescent="0.25">
      <c r="B1683" s="25" t="s">
        <v>1480</v>
      </c>
      <c r="C1683" s="25" t="s">
        <v>300</v>
      </c>
      <c r="D1683" s="107">
        <v>2918.12</v>
      </c>
      <c r="E1683" s="107">
        <v>1616.35</v>
      </c>
      <c r="F1683" s="107">
        <v>4583.0200000000004</v>
      </c>
      <c r="G1683" s="107">
        <v>4322.6400000000003</v>
      </c>
      <c r="H1683" s="107">
        <v>3000</v>
      </c>
      <c r="I1683" s="107">
        <v>976.68</v>
      </c>
      <c r="J1683" s="248">
        <v>1455</v>
      </c>
      <c r="K1683" s="248">
        <v>3000</v>
      </c>
    </row>
    <row r="1684" spans="2:12" ht="14.45" customHeight="1" x14ac:dyDescent="0.25">
      <c r="B1684" s="25" t="s">
        <v>1481</v>
      </c>
      <c r="C1684" s="25" t="s">
        <v>302</v>
      </c>
      <c r="D1684" s="107">
        <v>1303.43</v>
      </c>
      <c r="E1684" s="107">
        <v>3909.29</v>
      </c>
      <c r="F1684" s="107">
        <v>1377.24</v>
      </c>
      <c r="G1684" s="107">
        <v>1280.3800000000001</v>
      </c>
      <c r="H1684" s="107">
        <v>1920</v>
      </c>
      <c r="I1684" s="107">
        <v>1015.78</v>
      </c>
      <c r="J1684" s="248">
        <v>1446</v>
      </c>
      <c r="K1684" s="248">
        <v>2153</v>
      </c>
    </row>
    <row r="1685" spans="2:12" ht="14.45" customHeight="1" x14ac:dyDescent="0.25">
      <c r="B1685" s="25" t="s">
        <v>1482</v>
      </c>
      <c r="C1685" s="25" t="s">
        <v>304</v>
      </c>
      <c r="D1685" s="107">
        <v>4817.33</v>
      </c>
      <c r="E1685" s="107">
        <v>1804.35</v>
      </c>
      <c r="F1685" s="107">
        <v>3939.66</v>
      </c>
      <c r="G1685" s="107">
        <v>3697.38</v>
      </c>
      <c r="H1685" s="107">
        <v>4020</v>
      </c>
      <c r="I1685" s="107">
        <v>3242.61</v>
      </c>
      <c r="J1685" s="248">
        <v>4732</v>
      </c>
      <c r="K1685" s="248">
        <v>5144</v>
      </c>
    </row>
    <row r="1686" spans="2:12" ht="14.45" customHeight="1" x14ac:dyDescent="0.25">
      <c r="B1686" s="25" t="s">
        <v>1483</v>
      </c>
      <c r="C1686" s="25" t="s">
        <v>306</v>
      </c>
      <c r="D1686" s="107">
        <v>95195.56</v>
      </c>
      <c r="E1686" s="107">
        <v>86845.48</v>
      </c>
      <c r="F1686" s="107">
        <v>78465.27</v>
      </c>
      <c r="G1686" s="107">
        <v>80134.58</v>
      </c>
      <c r="H1686" s="107">
        <v>87000</v>
      </c>
      <c r="I1686" s="107">
        <v>60900.959999999999</v>
      </c>
      <c r="J1686" s="248">
        <v>91767</v>
      </c>
      <c r="K1686" s="248">
        <v>108716</v>
      </c>
      <c r="L1686" s="33"/>
    </row>
    <row r="1687" spans="2:12" ht="14.45" customHeight="1" x14ac:dyDescent="0.25">
      <c r="B1687" s="25" t="s">
        <v>1927</v>
      </c>
      <c r="C1687" s="25" t="s">
        <v>1865</v>
      </c>
      <c r="D1687" s="107">
        <v>6458.35</v>
      </c>
      <c r="E1687" s="107">
        <v>2677.97</v>
      </c>
      <c r="F1687" s="107">
        <v>14361.9</v>
      </c>
      <c r="G1687" s="107">
        <v>793.29</v>
      </c>
      <c r="H1687" s="107">
        <v>7500</v>
      </c>
      <c r="I1687" s="107">
        <v>9500</v>
      </c>
      <c r="J1687" s="248">
        <v>9500</v>
      </c>
      <c r="K1687" s="248">
        <v>7500</v>
      </c>
      <c r="L1687" s="33"/>
    </row>
    <row r="1688" spans="2:12" ht="14.45" customHeight="1" x14ac:dyDescent="0.25">
      <c r="B1688" s="25" t="s">
        <v>1484</v>
      </c>
      <c r="C1688" s="25" t="s">
        <v>308</v>
      </c>
      <c r="D1688" s="107">
        <v>3803.89</v>
      </c>
      <c r="E1688" s="107">
        <v>3856.14</v>
      </c>
      <c r="F1688" s="107">
        <v>3611.27</v>
      </c>
      <c r="G1688" s="107">
        <v>3260.64</v>
      </c>
      <c r="H1688" s="107">
        <v>4800</v>
      </c>
      <c r="I1688" s="107">
        <v>1690</v>
      </c>
      <c r="J1688" s="248">
        <v>2400</v>
      </c>
      <c r="K1688" s="248">
        <v>0</v>
      </c>
      <c r="L1688" s="33"/>
    </row>
    <row r="1689" spans="2:12" ht="14.45" customHeight="1" x14ac:dyDescent="0.25">
      <c r="B1689" s="25" t="s">
        <v>1485</v>
      </c>
      <c r="C1689" s="25" t="s">
        <v>1897</v>
      </c>
      <c r="D1689" s="107">
        <v>0</v>
      </c>
      <c r="E1689" s="107">
        <v>-1229.1600000000001</v>
      </c>
      <c r="F1689" s="107">
        <v>0</v>
      </c>
      <c r="G1689" s="107">
        <v>0</v>
      </c>
      <c r="H1689" s="107">
        <v>0</v>
      </c>
      <c r="I1689" s="107">
        <v>0</v>
      </c>
      <c r="J1689" s="248"/>
      <c r="K1689" s="248"/>
      <c r="L1689" s="33"/>
    </row>
    <row r="1690" spans="2:12" ht="14.45" customHeight="1" x14ac:dyDescent="0.25">
      <c r="B1690" s="25" t="s">
        <v>1486</v>
      </c>
      <c r="C1690" s="25" t="s">
        <v>1899</v>
      </c>
      <c r="D1690" s="107">
        <v>67393.320000000007</v>
      </c>
      <c r="E1690" s="107">
        <v>70755.399999999994</v>
      </c>
      <c r="F1690" s="107">
        <v>109372.47</v>
      </c>
      <c r="G1690" s="107">
        <v>139672.71</v>
      </c>
      <c r="H1690" s="107">
        <v>153820</v>
      </c>
      <c r="I1690" s="107">
        <v>100729.48</v>
      </c>
      <c r="J1690" s="248">
        <v>158899</v>
      </c>
      <c r="K1690" s="248">
        <v>172522</v>
      </c>
      <c r="L1690" s="33"/>
    </row>
    <row r="1691" spans="2:12" ht="14.45" customHeight="1" x14ac:dyDescent="0.25">
      <c r="B1691" s="25" t="s">
        <v>1487</v>
      </c>
      <c r="C1691" s="25" t="s">
        <v>312</v>
      </c>
      <c r="D1691" s="107">
        <v>641</v>
      </c>
      <c r="E1691" s="107">
        <v>620</v>
      </c>
      <c r="F1691" s="107">
        <v>550</v>
      </c>
      <c r="G1691" s="107">
        <v>686</v>
      </c>
      <c r="H1691" s="107">
        <v>700</v>
      </c>
      <c r="I1691" s="107">
        <v>419</v>
      </c>
      <c r="J1691" s="248">
        <v>600</v>
      </c>
      <c r="K1691" s="248">
        <v>3000</v>
      </c>
      <c r="L1691" s="33"/>
    </row>
    <row r="1692" spans="2:12" ht="14.45" customHeight="1" x14ac:dyDescent="0.25">
      <c r="B1692" s="25" t="s">
        <v>1488</v>
      </c>
      <c r="C1692" s="25" t="s">
        <v>314</v>
      </c>
      <c r="D1692" s="107">
        <v>1520.28</v>
      </c>
      <c r="E1692" s="107">
        <v>1113.6500000000001</v>
      </c>
      <c r="F1692" s="107">
        <v>1125.02</v>
      </c>
      <c r="G1692" s="107">
        <v>1003.22</v>
      </c>
      <c r="H1692" s="107">
        <v>1585</v>
      </c>
      <c r="I1692" s="107">
        <v>975.17</v>
      </c>
      <c r="J1692" s="248">
        <v>1615</v>
      </c>
      <c r="K1692" s="248">
        <v>1713</v>
      </c>
      <c r="L1692" s="33"/>
    </row>
    <row r="1693" spans="2:12" ht="20.100000000000001" customHeight="1" x14ac:dyDescent="0.25">
      <c r="B1693" s="25" t="s">
        <v>1489</v>
      </c>
      <c r="C1693" s="25" t="s">
        <v>316</v>
      </c>
      <c r="D1693" s="107">
        <v>688.11</v>
      </c>
      <c r="E1693" s="107">
        <v>3313.81</v>
      </c>
      <c r="F1693" s="107">
        <v>6236.46</v>
      </c>
      <c r="G1693" s="107">
        <v>2086.02</v>
      </c>
      <c r="H1693" s="107">
        <v>3750</v>
      </c>
      <c r="I1693" s="107">
        <v>188.45</v>
      </c>
      <c r="J1693" s="248">
        <v>188</v>
      </c>
      <c r="K1693" s="248">
        <v>3744</v>
      </c>
      <c r="L1693" s="33"/>
    </row>
    <row r="1694" spans="2:12" ht="20.100000000000001" customHeight="1" x14ac:dyDescent="0.25">
      <c r="B1694" s="25" t="s">
        <v>1490</v>
      </c>
      <c r="C1694" s="25" t="s">
        <v>2026</v>
      </c>
      <c r="D1694" s="107">
        <v>11971.17</v>
      </c>
      <c r="E1694" s="107">
        <v>12157.68</v>
      </c>
      <c r="F1694" s="107">
        <v>12623.8</v>
      </c>
      <c r="G1694" s="107">
        <v>13545.53</v>
      </c>
      <c r="H1694" s="107">
        <v>15065</v>
      </c>
      <c r="I1694" s="107">
        <v>9527.1200000000008</v>
      </c>
      <c r="J1694" s="248">
        <v>14779</v>
      </c>
      <c r="K1694" s="248">
        <v>16642</v>
      </c>
      <c r="L1694" s="33"/>
    </row>
    <row r="1695" spans="2:12" ht="20.100000000000001" customHeight="1" x14ac:dyDescent="0.25">
      <c r="B1695" s="25" t="s">
        <v>1491</v>
      </c>
      <c r="C1695" s="25" t="s">
        <v>321</v>
      </c>
      <c r="D1695" s="107">
        <v>1421.53</v>
      </c>
      <c r="E1695" s="107">
        <v>1455.85</v>
      </c>
      <c r="F1695" s="107">
        <v>1633.22</v>
      </c>
      <c r="G1695" s="107">
        <v>1615.31</v>
      </c>
      <c r="H1695" s="107">
        <v>1830</v>
      </c>
      <c r="I1695" s="107">
        <v>1299.47</v>
      </c>
      <c r="J1695" s="248">
        <v>1851</v>
      </c>
      <c r="K1695" s="248">
        <v>1848</v>
      </c>
      <c r="L1695" s="33"/>
    </row>
    <row r="1696" spans="2:12" ht="20.100000000000001" customHeight="1" x14ac:dyDescent="0.25">
      <c r="B1696" s="25" t="s">
        <v>1492</v>
      </c>
      <c r="C1696" s="25" t="s">
        <v>323</v>
      </c>
      <c r="D1696" s="107">
        <v>432.15</v>
      </c>
      <c r="E1696" s="107">
        <v>434.25</v>
      </c>
      <c r="F1696" s="107">
        <v>297.39999999999998</v>
      </c>
      <c r="G1696" s="107">
        <v>402.15</v>
      </c>
      <c r="H1696" s="107">
        <v>600</v>
      </c>
      <c r="I1696" s="107">
        <v>239.5</v>
      </c>
      <c r="J1696" s="248">
        <v>500</v>
      </c>
      <c r="K1696" s="248">
        <v>3000</v>
      </c>
      <c r="L1696" s="33"/>
    </row>
    <row r="1697" spans="1:12" ht="20.100000000000001" customHeight="1" x14ac:dyDescent="0.25">
      <c r="B1697" s="25" t="s">
        <v>1493</v>
      </c>
      <c r="C1697" s="25" t="s">
        <v>325</v>
      </c>
      <c r="D1697" s="107">
        <v>5500</v>
      </c>
      <c r="E1697" s="107">
        <v>4000</v>
      </c>
      <c r="F1697" s="107">
        <v>4000</v>
      </c>
      <c r="G1697" s="107">
        <v>5500</v>
      </c>
      <c r="H1697" s="107">
        <v>9500</v>
      </c>
      <c r="I1697" s="107">
        <v>6500</v>
      </c>
      <c r="J1697" s="248">
        <v>6500</v>
      </c>
      <c r="K1697" s="248">
        <v>12250</v>
      </c>
      <c r="L1697" s="33"/>
    </row>
    <row r="1698" spans="1:12" ht="14.45" customHeight="1" x14ac:dyDescent="0.25">
      <c r="B1698" s="25" t="s">
        <v>1494</v>
      </c>
      <c r="C1698" s="25" t="s">
        <v>327</v>
      </c>
      <c r="D1698" s="107">
        <v>1454.92</v>
      </c>
      <c r="E1698" s="107">
        <v>1582.15</v>
      </c>
      <c r="F1698" s="107">
        <v>1234.47</v>
      </c>
      <c r="G1698" s="107">
        <v>960.6</v>
      </c>
      <c r="H1698" s="107">
        <v>1000</v>
      </c>
      <c r="I1698" s="107">
        <v>738.45</v>
      </c>
      <c r="J1698" s="248">
        <v>985</v>
      </c>
      <c r="K1698" s="248">
        <v>1000</v>
      </c>
      <c r="L1698" s="33"/>
    </row>
    <row r="1699" spans="1:12" ht="14.45" customHeight="1" x14ac:dyDescent="0.25">
      <c r="A1699" s="361" t="s">
        <v>2027</v>
      </c>
      <c r="B1699" s="361"/>
      <c r="C1699" s="361"/>
      <c r="D1699" s="108">
        <f t="shared" ref="D1699:I1699" si="386">SUM(D1678:D1698)</f>
        <v>1064611.0499999998</v>
      </c>
      <c r="E1699" s="108">
        <f t="shared" si="386"/>
        <v>1047142.1799999999</v>
      </c>
      <c r="F1699" s="108">
        <f t="shared" si="386"/>
        <v>1122572.32</v>
      </c>
      <c r="G1699" s="108">
        <f t="shared" si="386"/>
        <v>1191652.27</v>
      </c>
      <c r="H1699" s="108">
        <f t="shared" si="386"/>
        <v>1342300</v>
      </c>
      <c r="I1699" s="108">
        <f t="shared" si="386"/>
        <v>867877.07</v>
      </c>
      <c r="J1699" s="102">
        <f t="shared" ref="J1699:K1699" si="387">SUM(J1678:J1698)</f>
        <v>1340350</v>
      </c>
      <c r="K1699" s="102">
        <f t="shared" si="387"/>
        <v>1531300</v>
      </c>
      <c r="L1699" s="33"/>
    </row>
    <row r="1700" spans="1:12" ht="14.45" customHeight="1" x14ac:dyDescent="0.25">
      <c r="A1700" s="360" t="s">
        <v>2020</v>
      </c>
      <c r="B1700" s="360"/>
      <c r="C1700" s="360"/>
      <c r="J1700" s="248"/>
      <c r="K1700" s="248"/>
      <c r="L1700" s="33"/>
    </row>
    <row r="1701" spans="1:12" ht="14.45" customHeight="1" x14ac:dyDescent="0.25">
      <c r="B1701" s="25" t="s">
        <v>2310</v>
      </c>
      <c r="C1701" s="25" t="s">
        <v>1884</v>
      </c>
      <c r="D1701" s="107">
        <v>0</v>
      </c>
      <c r="E1701" s="107">
        <v>0</v>
      </c>
      <c r="F1701" s="107">
        <v>1485.23</v>
      </c>
      <c r="G1701" s="107">
        <v>0</v>
      </c>
      <c r="H1701" s="107">
        <v>0</v>
      </c>
      <c r="I1701" s="107">
        <v>0</v>
      </c>
      <c r="J1701" s="248"/>
      <c r="K1701" s="248"/>
      <c r="L1701" s="33"/>
    </row>
    <row r="1702" spans="1:12" ht="14.45" customHeight="1" x14ac:dyDescent="0.25">
      <c r="B1702" s="25" t="s">
        <v>1495</v>
      </c>
      <c r="C1702" s="25" t="s">
        <v>262</v>
      </c>
      <c r="D1702" s="107">
        <v>4252.51</v>
      </c>
      <c r="E1702" s="107">
        <v>4156.17</v>
      </c>
      <c r="F1702" s="107">
        <v>749.85</v>
      </c>
      <c r="G1702" s="107">
        <v>6106.68</v>
      </c>
      <c r="H1702" s="107">
        <v>3800</v>
      </c>
      <c r="I1702" s="107">
        <v>2976.25</v>
      </c>
      <c r="J1702" s="248">
        <v>4200</v>
      </c>
      <c r="K1702" s="248">
        <v>3800</v>
      </c>
      <c r="L1702" s="33"/>
    </row>
    <row r="1703" spans="1:12" ht="14.45" customHeight="1" x14ac:dyDescent="0.25">
      <c r="B1703" s="25" t="s">
        <v>2311</v>
      </c>
      <c r="C1703" s="25" t="s">
        <v>787</v>
      </c>
      <c r="D1703" s="107">
        <v>0</v>
      </c>
      <c r="E1703" s="107">
        <v>0</v>
      </c>
      <c r="F1703" s="107">
        <v>5.64</v>
      </c>
      <c r="G1703" s="107">
        <v>0</v>
      </c>
      <c r="H1703" s="107">
        <v>0</v>
      </c>
      <c r="I1703" s="107">
        <v>0</v>
      </c>
      <c r="J1703" s="248"/>
      <c r="K1703" s="248"/>
      <c r="L1703" s="33"/>
    </row>
    <row r="1704" spans="1:12" ht="14.45" customHeight="1" x14ac:dyDescent="0.25">
      <c r="B1704" s="25" t="s">
        <v>1928</v>
      </c>
      <c r="C1704" s="25" t="s">
        <v>420</v>
      </c>
      <c r="D1704" s="107">
        <v>106.42</v>
      </c>
      <c r="E1704" s="107">
        <v>0</v>
      </c>
      <c r="F1704" s="107">
        <v>0</v>
      </c>
      <c r="G1704" s="107">
        <v>0</v>
      </c>
      <c r="H1704" s="107">
        <v>0</v>
      </c>
      <c r="I1704" s="107">
        <v>0</v>
      </c>
      <c r="J1704" s="248"/>
      <c r="K1704" s="248"/>
      <c r="L1704" s="33"/>
    </row>
    <row r="1705" spans="1:12" ht="14.45" customHeight="1" x14ac:dyDescent="0.25">
      <c r="B1705" s="25" t="s">
        <v>1496</v>
      </c>
      <c r="C1705" s="25" t="s">
        <v>330</v>
      </c>
      <c r="D1705" s="107">
        <v>10582.17</v>
      </c>
      <c r="E1705" s="107">
        <v>0</v>
      </c>
      <c r="F1705" s="107">
        <v>45606.3</v>
      </c>
      <c r="G1705" s="107">
        <v>2345.9899999999998</v>
      </c>
      <c r="H1705" s="107">
        <v>4300</v>
      </c>
      <c r="I1705" s="107">
        <v>0</v>
      </c>
      <c r="J1705" s="248">
        <v>2850</v>
      </c>
      <c r="K1705" s="248">
        <v>0</v>
      </c>
      <c r="L1705" s="33"/>
    </row>
    <row r="1706" spans="1:12" ht="14.45" customHeight="1" x14ac:dyDescent="0.25">
      <c r="B1706" s="25" t="s">
        <v>1497</v>
      </c>
      <c r="C1706" s="25" t="s">
        <v>264</v>
      </c>
      <c r="D1706" s="107">
        <v>7740.23</v>
      </c>
      <c r="E1706" s="107">
        <v>21282.13</v>
      </c>
      <c r="F1706" s="107">
        <v>5838.28</v>
      </c>
      <c r="G1706" s="107">
        <v>15696.43</v>
      </c>
      <c r="H1706" s="107">
        <v>10060</v>
      </c>
      <c r="I1706" s="107">
        <v>1908.32</v>
      </c>
      <c r="J1706" s="248">
        <v>10060</v>
      </c>
      <c r="K1706" s="248">
        <v>10060</v>
      </c>
      <c r="L1706" s="33"/>
    </row>
    <row r="1707" spans="1:12" ht="14.45" customHeight="1" x14ac:dyDescent="0.25">
      <c r="B1707" s="25" t="s">
        <v>1498</v>
      </c>
      <c r="C1707" s="25" t="s">
        <v>371</v>
      </c>
      <c r="D1707" s="107">
        <v>978.04</v>
      </c>
      <c r="E1707" s="107">
        <v>1059.5999999999999</v>
      </c>
      <c r="F1707" s="107">
        <v>2077.6999999999998</v>
      </c>
      <c r="G1707" s="107">
        <v>1035.6300000000001</v>
      </c>
      <c r="H1707" s="107">
        <v>1800</v>
      </c>
      <c r="I1707" s="107">
        <v>1383.99</v>
      </c>
      <c r="J1707" s="248">
        <v>1800</v>
      </c>
      <c r="K1707" s="248">
        <v>1800</v>
      </c>
      <c r="L1707" s="33"/>
    </row>
    <row r="1708" spans="1:12" ht="14.45" customHeight="1" x14ac:dyDescent="0.25">
      <c r="B1708" s="25" t="s">
        <v>1499</v>
      </c>
      <c r="C1708" s="25" t="s">
        <v>1500</v>
      </c>
      <c r="D1708" s="107">
        <v>2297.0700000000002</v>
      </c>
      <c r="E1708" s="107">
        <v>1517.97</v>
      </c>
      <c r="F1708" s="107">
        <v>3151.84</v>
      </c>
      <c r="G1708" s="107">
        <v>712.6</v>
      </c>
      <c r="H1708" s="107">
        <v>800</v>
      </c>
      <c r="I1708" s="107">
        <v>278.39999999999998</v>
      </c>
      <c r="J1708" s="248">
        <v>580</v>
      </c>
      <c r="K1708" s="248">
        <v>800</v>
      </c>
      <c r="L1708" s="33"/>
    </row>
    <row r="1709" spans="1:12" ht="14.45" customHeight="1" x14ac:dyDescent="0.25">
      <c r="B1709" s="25" t="s">
        <v>1501</v>
      </c>
      <c r="C1709" s="25" t="s">
        <v>373</v>
      </c>
      <c r="D1709" s="107">
        <v>2007.95</v>
      </c>
      <c r="E1709" s="107">
        <v>434.1</v>
      </c>
      <c r="F1709" s="107">
        <v>138.53</v>
      </c>
      <c r="G1709" s="107">
        <v>3495.46</v>
      </c>
      <c r="H1709" s="107">
        <v>1500</v>
      </c>
      <c r="I1709" s="107">
        <v>594.92999999999995</v>
      </c>
      <c r="J1709" s="248">
        <v>1500</v>
      </c>
      <c r="K1709" s="248">
        <v>1500</v>
      </c>
    </row>
    <row r="1710" spans="1:12" ht="14.45" customHeight="1" x14ac:dyDescent="0.25">
      <c r="B1710" s="25" t="s">
        <v>1502</v>
      </c>
      <c r="C1710" s="25" t="s">
        <v>1503</v>
      </c>
      <c r="D1710" s="107">
        <v>105453.02</v>
      </c>
      <c r="E1710" s="107">
        <v>87023.54</v>
      </c>
      <c r="F1710" s="107">
        <v>101695.77</v>
      </c>
      <c r="G1710" s="107">
        <v>112675.22</v>
      </c>
      <c r="H1710" s="107">
        <v>112620</v>
      </c>
      <c r="I1710" s="107">
        <v>67912.679999999993</v>
      </c>
      <c r="J1710" s="248">
        <v>114000</v>
      </c>
      <c r="K1710" s="248">
        <v>112620</v>
      </c>
      <c r="L1710" s="33"/>
    </row>
    <row r="1711" spans="1:12" ht="14.45" customHeight="1" x14ac:dyDescent="0.25">
      <c r="B1711" s="25" t="s">
        <v>1506</v>
      </c>
      <c r="C1711" s="25" t="s">
        <v>1507</v>
      </c>
      <c r="D1711" s="107">
        <v>34310.449999999997</v>
      </c>
      <c r="E1711" s="107">
        <v>29546.799999999999</v>
      </c>
      <c r="F1711" s="107">
        <v>35340.730000000003</v>
      </c>
      <c r="G1711" s="107">
        <v>33459.57</v>
      </c>
      <c r="H1711" s="107">
        <v>34300</v>
      </c>
      <c r="I1711" s="107">
        <v>18299.169999999998</v>
      </c>
      <c r="J1711" s="248">
        <v>31920</v>
      </c>
      <c r="K1711" s="248">
        <v>34300</v>
      </c>
      <c r="L1711" s="33"/>
    </row>
    <row r="1712" spans="1:12" ht="14.45" customHeight="1" x14ac:dyDescent="0.25">
      <c r="B1712" s="25" t="s">
        <v>1508</v>
      </c>
      <c r="C1712" s="25" t="s">
        <v>1509</v>
      </c>
      <c r="D1712" s="107">
        <v>0</v>
      </c>
      <c r="E1712" s="107">
        <v>26.99</v>
      </c>
      <c r="F1712" s="107">
        <v>0</v>
      </c>
      <c r="G1712" s="107">
        <v>0</v>
      </c>
      <c r="H1712" s="107">
        <v>0</v>
      </c>
      <c r="I1712" s="107">
        <v>0</v>
      </c>
      <c r="J1712" s="248"/>
      <c r="K1712" s="248"/>
      <c r="L1712" s="33"/>
    </row>
    <row r="1713" spans="1:12" ht="14.45" customHeight="1" x14ac:dyDescent="0.25">
      <c r="B1713" s="25" t="s">
        <v>1510</v>
      </c>
      <c r="C1713" s="25" t="s">
        <v>1511</v>
      </c>
      <c r="D1713" s="107">
        <v>641.89</v>
      </c>
      <c r="E1713" s="107">
        <v>739.46</v>
      </c>
      <c r="F1713" s="107">
        <v>1009.82</v>
      </c>
      <c r="G1713" s="107">
        <v>1201.3900000000001</v>
      </c>
      <c r="H1713" s="107">
        <v>1500</v>
      </c>
      <c r="I1713" s="107">
        <v>868.97</v>
      </c>
      <c r="J1713" s="248">
        <v>2500</v>
      </c>
      <c r="K1713" s="248">
        <v>2000</v>
      </c>
      <c r="L1713" s="33"/>
    </row>
    <row r="1714" spans="1:12" ht="14.45" customHeight="1" x14ac:dyDescent="0.25">
      <c r="B1714" s="25" t="s">
        <v>1512</v>
      </c>
      <c r="C1714" s="25" t="s">
        <v>1513</v>
      </c>
      <c r="D1714" s="107">
        <v>35019.410000000003</v>
      </c>
      <c r="E1714" s="107">
        <v>42079.51</v>
      </c>
      <c r="F1714" s="107">
        <v>40590.410000000003</v>
      </c>
      <c r="G1714" s="107">
        <v>41261.33</v>
      </c>
      <c r="H1714" s="107">
        <v>35900</v>
      </c>
      <c r="I1714" s="107">
        <v>27744.84</v>
      </c>
      <c r="J1714" s="248">
        <v>36300</v>
      </c>
      <c r="K1714" s="248">
        <f>35900+15000</f>
        <v>50900</v>
      </c>
      <c r="L1714" s="33"/>
    </row>
    <row r="1715" spans="1:12" ht="14.45" customHeight="1" x14ac:dyDescent="0.25">
      <c r="B1715" s="25" t="s">
        <v>1514</v>
      </c>
      <c r="C1715" s="25" t="s">
        <v>425</v>
      </c>
      <c r="D1715" s="107">
        <v>16111.59</v>
      </c>
      <c r="E1715" s="107">
        <v>5586.57</v>
      </c>
      <c r="F1715" s="107">
        <v>21101.65</v>
      </c>
      <c r="G1715" s="107">
        <v>20116.07</v>
      </c>
      <c r="H1715" s="107">
        <v>18270</v>
      </c>
      <c r="I1715" s="107">
        <v>6957.62</v>
      </c>
      <c r="J1715" s="248">
        <v>19860</v>
      </c>
      <c r="K1715" s="248">
        <v>18270</v>
      </c>
      <c r="L1715" s="33"/>
    </row>
    <row r="1716" spans="1:12" ht="14.45" customHeight="1" x14ac:dyDescent="0.25">
      <c r="A1716" s="361" t="s">
        <v>2021</v>
      </c>
      <c r="B1716" s="361"/>
      <c r="C1716" s="361"/>
      <c r="D1716" s="108">
        <f t="shared" ref="D1716:I1716" si="388">SUM(D1701:D1715)</f>
        <v>219500.75</v>
      </c>
      <c r="E1716" s="108">
        <f t="shared" si="388"/>
        <v>193452.84</v>
      </c>
      <c r="F1716" s="108">
        <f t="shared" si="388"/>
        <v>258791.75000000003</v>
      </c>
      <c r="G1716" s="108">
        <f t="shared" si="388"/>
        <v>238106.37000000005</v>
      </c>
      <c r="H1716" s="108">
        <f t="shared" si="388"/>
        <v>224850</v>
      </c>
      <c r="I1716" s="108">
        <f t="shared" si="388"/>
        <v>128925.16999999998</v>
      </c>
      <c r="J1716" s="102">
        <f t="shared" ref="J1716:K1716" si="389">SUM(J1701:J1715)</f>
        <v>225570</v>
      </c>
      <c r="K1716" s="102">
        <f t="shared" si="389"/>
        <v>236050</v>
      </c>
      <c r="L1716" s="33"/>
    </row>
    <row r="1717" spans="1:12" ht="14.45" customHeight="1" x14ac:dyDescent="0.25">
      <c r="A1717" s="360" t="s">
        <v>2028</v>
      </c>
      <c r="B1717" s="360"/>
      <c r="C1717" s="360"/>
      <c r="J1717" s="248"/>
      <c r="K1717" s="248"/>
      <c r="L1717" s="33"/>
    </row>
    <row r="1718" spans="1:12" ht="14.45" customHeight="1" x14ac:dyDescent="0.25">
      <c r="B1718" s="25" t="s">
        <v>2509</v>
      </c>
      <c r="C1718" s="25" t="s">
        <v>1571</v>
      </c>
      <c r="D1718" s="107">
        <v>0</v>
      </c>
      <c r="E1718" s="107">
        <v>0</v>
      </c>
      <c r="F1718" s="107">
        <v>0</v>
      </c>
      <c r="G1718" s="107">
        <v>0</v>
      </c>
      <c r="H1718" s="107">
        <v>0</v>
      </c>
      <c r="I1718" s="107">
        <v>577.13</v>
      </c>
      <c r="J1718" s="248">
        <v>0</v>
      </c>
      <c r="K1718" s="248"/>
      <c r="L1718" s="33"/>
    </row>
    <row r="1719" spans="1:12" ht="14.45" customHeight="1" x14ac:dyDescent="0.25">
      <c r="B1719" s="25" t="s">
        <v>1515</v>
      </c>
      <c r="C1719" s="25" t="s">
        <v>427</v>
      </c>
      <c r="D1719" s="107">
        <v>12639.55</v>
      </c>
      <c r="E1719" s="107">
        <v>14168.23</v>
      </c>
      <c r="F1719" s="107">
        <v>5681.39</v>
      </c>
      <c r="G1719" s="107">
        <v>5269.67</v>
      </c>
      <c r="H1719" s="107">
        <v>13070</v>
      </c>
      <c r="I1719" s="107">
        <v>7585.49</v>
      </c>
      <c r="J1719" s="248">
        <v>12720</v>
      </c>
      <c r="K1719" s="248">
        <v>11200</v>
      </c>
      <c r="L1719" s="33"/>
    </row>
    <row r="1720" spans="1:12" ht="14.45" customHeight="1" x14ac:dyDescent="0.25">
      <c r="B1720" s="25" t="s">
        <v>1516</v>
      </c>
      <c r="C1720" s="25" t="s">
        <v>376</v>
      </c>
      <c r="D1720" s="107">
        <v>37684.42</v>
      </c>
      <c r="E1720" s="107">
        <v>36625.699999999997</v>
      </c>
      <c r="F1720" s="107">
        <v>34282.74</v>
      </c>
      <c r="G1720" s="107">
        <v>35160.559999999998</v>
      </c>
      <c r="H1720" s="107">
        <v>39100</v>
      </c>
      <c r="I1720" s="107">
        <v>7566.12</v>
      </c>
      <c r="J1720" s="248">
        <v>38900</v>
      </c>
      <c r="K1720" s="248">
        <v>39100</v>
      </c>
      <c r="L1720" s="33"/>
    </row>
    <row r="1721" spans="1:12" ht="20.100000000000001" customHeight="1" x14ac:dyDescent="0.25">
      <c r="B1721" s="25" t="s">
        <v>1517</v>
      </c>
      <c r="C1721" s="25" t="s">
        <v>1518</v>
      </c>
      <c r="D1721" s="107">
        <v>7760.47</v>
      </c>
      <c r="E1721" s="107">
        <v>10346.620000000001</v>
      </c>
      <c r="F1721" s="107">
        <v>6077.79</v>
      </c>
      <c r="G1721" s="107">
        <v>9897.33</v>
      </c>
      <c r="H1721" s="107">
        <v>7000</v>
      </c>
      <c r="I1721" s="107">
        <v>4440.28</v>
      </c>
      <c r="J1721" s="248">
        <v>8320</v>
      </c>
      <c r="K1721" s="248">
        <v>7400</v>
      </c>
      <c r="L1721" s="33"/>
    </row>
    <row r="1722" spans="1:12" ht="14.45" customHeight="1" x14ac:dyDescent="0.25">
      <c r="A1722" s="361" t="s">
        <v>2029</v>
      </c>
      <c r="B1722" s="361"/>
      <c r="C1722" s="361"/>
      <c r="D1722" s="108">
        <f t="shared" ref="D1722:I1722" si="390">SUM(D1718:D1721)</f>
        <v>58084.44</v>
      </c>
      <c r="E1722" s="108">
        <f t="shared" si="390"/>
        <v>61140.549999999996</v>
      </c>
      <c r="F1722" s="108">
        <f t="shared" si="390"/>
        <v>46041.919999999998</v>
      </c>
      <c r="G1722" s="108">
        <f t="shared" si="390"/>
        <v>50327.56</v>
      </c>
      <c r="H1722" s="108">
        <f t="shared" si="390"/>
        <v>59170</v>
      </c>
      <c r="I1722" s="108">
        <f t="shared" si="390"/>
        <v>20169.02</v>
      </c>
      <c r="J1722" s="102">
        <f t="shared" ref="J1722:K1722" si="391">SUM(J1718:J1721)</f>
        <v>59940</v>
      </c>
      <c r="K1722" s="102">
        <f t="shared" si="391"/>
        <v>57700</v>
      </c>
      <c r="L1722" s="33"/>
    </row>
    <row r="1723" spans="1:12" ht="14.45" customHeight="1" x14ac:dyDescent="0.25">
      <c r="A1723" s="360" t="s">
        <v>2022</v>
      </c>
      <c r="B1723" s="360"/>
      <c r="C1723" s="360"/>
      <c r="J1723" s="248"/>
      <c r="K1723" s="248"/>
      <c r="L1723" s="33"/>
    </row>
    <row r="1724" spans="1:12" ht="14.45" customHeight="1" x14ac:dyDescent="0.25">
      <c r="B1724" s="25" t="s">
        <v>1520</v>
      </c>
      <c r="C1724" s="25" t="s">
        <v>268</v>
      </c>
      <c r="D1724" s="107">
        <v>455.88</v>
      </c>
      <c r="E1724" s="107">
        <v>1137.74</v>
      </c>
      <c r="F1724" s="107">
        <v>2360.9699999999998</v>
      </c>
      <c r="G1724" s="107">
        <v>4670.78</v>
      </c>
      <c r="H1724" s="107">
        <v>8400</v>
      </c>
      <c r="I1724" s="107">
        <v>4279.71</v>
      </c>
      <c r="J1724" s="248">
        <v>7255</v>
      </c>
      <c r="K1724" s="248">
        <v>7255</v>
      </c>
      <c r="L1724" s="33"/>
    </row>
    <row r="1725" spans="1:12" ht="14.45" customHeight="1" x14ac:dyDescent="0.25">
      <c r="B1725" s="25" t="s">
        <v>1521</v>
      </c>
      <c r="C1725" s="25" t="s">
        <v>270</v>
      </c>
      <c r="D1725" s="107">
        <v>25145.4</v>
      </c>
      <c r="E1725" s="107">
        <v>15878</v>
      </c>
      <c r="F1725" s="107">
        <v>15810</v>
      </c>
      <c r="G1725" s="107">
        <v>15915</v>
      </c>
      <c r="H1725" s="107">
        <v>19810</v>
      </c>
      <c r="I1725" s="107">
        <v>15810</v>
      </c>
      <c r="J1725" s="248">
        <v>19810</v>
      </c>
      <c r="K1725" s="248">
        <v>19810</v>
      </c>
      <c r="L1725" s="33"/>
    </row>
    <row r="1726" spans="1:12" ht="14.45" customHeight="1" x14ac:dyDescent="0.25">
      <c r="B1726" s="25" t="s">
        <v>1522</v>
      </c>
      <c r="C1726" s="25" t="s">
        <v>434</v>
      </c>
      <c r="D1726" s="107">
        <v>20654.349999999999</v>
      </c>
      <c r="E1726" s="107">
        <v>10460.61</v>
      </c>
      <c r="F1726" s="107">
        <v>16834.82</v>
      </c>
      <c r="G1726" s="107">
        <v>12528.08</v>
      </c>
      <c r="H1726" s="107">
        <v>14610</v>
      </c>
      <c r="I1726" s="107">
        <v>11014.8</v>
      </c>
      <c r="J1726" s="248">
        <v>14160</v>
      </c>
      <c r="K1726" s="248">
        <v>14850</v>
      </c>
    </row>
    <row r="1727" spans="1:12" ht="14.45" customHeight="1" x14ac:dyDescent="0.25">
      <c r="B1727" s="25" t="s">
        <v>1523</v>
      </c>
      <c r="C1727" s="25" t="s">
        <v>272</v>
      </c>
      <c r="D1727" s="107">
        <v>5838.48</v>
      </c>
      <c r="E1727" s="107">
        <v>2489.5100000000002</v>
      </c>
      <c r="F1727" s="107">
        <v>578.5</v>
      </c>
      <c r="G1727" s="107">
        <v>5148.16</v>
      </c>
      <c r="H1727" s="107">
        <v>6000</v>
      </c>
      <c r="I1727" s="107">
        <v>3959.17</v>
      </c>
      <c r="J1727" s="248">
        <v>8340</v>
      </c>
      <c r="K1727" s="248">
        <v>7530</v>
      </c>
      <c r="L1727" s="33"/>
    </row>
    <row r="1728" spans="1:12" ht="14.45" customHeight="1" x14ac:dyDescent="0.25">
      <c r="B1728" s="25" t="s">
        <v>1524</v>
      </c>
      <c r="C1728" s="25" t="s">
        <v>274</v>
      </c>
      <c r="D1728" s="107">
        <v>1073</v>
      </c>
      <c r="E1728" s="107">
        <v>1204</v>
      </c>
      <c r="F1728" s="107">
        <v>911</v>
      </c>
      <c r="G1728" s="107">
        <v>1795</v>
      </c>
      <c r="H1728" s="107">
        <v>2230</v>
      </c>
      <c r="I1728" s="107">
        <v>1975.2</v>
      </c>
      <c r="J1728" s="248">
        <v>1975</v>
      </c>
      <c r="K1728" s="248">
        <v>2180</v>
      </c>
      <c r="L1728" s="33"/>
    </row>
    <row r="1729" spans="1:12" ht="14.45" customHeight="1" x14ac:dyDescent="0.25">
      <c r="B1729" s="25" t="s">
        <v>1525</v>
      </c>
      <c r="C1729" s="25" t="s">
        <v>276</v>
      </c>
      <c r="D1729" s="107">
        <v>1903.17</v>
      </c>
      <c r="E1729" s="107">
        <v>1330.94</v>
      </c>
      <c r="F1729" s="107">
        <v>181.01</v>
      </c>
      <c r="G1729" s="107">
        <v>2612</v>
      </c>
      <c r="H1729" s="107">
        <v>1970</v>
      </c>
      <c r="I1729" s="107">
        <v>1331</v>
      </c>
      <c r="J1729" s="248">
        <v>1790</v>
      </c>
      <c r="K1729" s="248">
        <v>1900</v>
      </c>
      <c r="L1729" s="33"/>
    </row>
    <row r="1730" spans="1:12" ht="14.45" customHeight="1" x14ac:dyDescent="0.25">
      <c r="B1730" s="25" t="s">
        <v>1526</v>
      </c>
      <c r="C1730" s="25" t="s">
        <v>278</v>
      </c>
      <c r="D1730" s="107">
        <v>5494.65</v>
      </c>
      <c r="E1730" s="107">
        <v>-712.78</v>
      </c>
      <c r="F1730" s="107">
        <v>3911.88</v>
      </c>
      <c r="G1730" s="107">
        <v>2093.0300000000002</v>
      </c>
      <c r="H1730" s="107">
        <v>2850</v>
      </c>
      <c r="I1730" s="107">
        <v>0</v>
      </c>
      <c r="J1730" s="248">
        <v>600</v>
      </c>
      <c r="K1730" s="248">
        <v>3300</v>
      </c>
      <c r="L1730" s="33"/>
    </row>
    <row r="1731" spans="1:12" ht="14.45" customHeight="1" x14ac:dyDescent="0.25">
      <c r="B1731" s="25" t="s">
        <v>1527</v>
      </c>
      <c r="C1731" s="25" t="s">
        <v>1528</v>
      </c>
      <c r="D1731" s="107">
        <v>5555</v>
      </c>
      <c r="E1731" s="107">
        <v>712.6</v>
      </c>
      <c r="F1731" s="107">
        <v>250</v>
      </c>
      <c r="G1731" s="107">
        <v>3230</v>
      </c>
      <c r="H1731" s="107">
        <v>3500</v>
      </c>
      <c r="I1731" s="107">
        <v>1790</v>
      </c>
      <c r="J1731" s="248">
        <v>3500</v>
      </c>
      <c r="K1731" s="248">
        <v>3500</v>
      </c>
    </row>
    <row r="1732" spans="1:12" ht="14.45" customHeight="1" x14ac:dyDescent="0.25">
      <c r="B1732" s="25" t="s">
        <v>1529</v>
      </c>
      <c r="C1732" s="25" t="s">
        <v>282</v>
      </c>
      <c r="D1732" s="107">
        <v>2912.3</v>
      </c>
      <c r="E1732" s="107">
        <v>2006.61</v>
      </c>
      <c r="F1732" s="107">
        <v>275.13</v>
      </c>
      <c r="G1732" s="107">
        <v>4040.83</v>
      </c>
      <c r="H1732" s="107">
        <v>3700</v>
      </c>
      <c r="I1732" s="107">
        <v>1531.89</v>
      </c>
      <c r="J1732" s="248">
        <v>4390</v>
      </c>
      <c r="K1732" s="248">
        <f>3700+4000</f>
        <v>7700</v>
      </c>
      <c r="L1732" s="33"/>
    </row>
    <row r="1733" spans="1:12" ht="14.45" customHeight="1" x14ac:dyDescent="0.25">
      <c r="B1733" s="25" t="s">
        <v>1530</v>
      </c>
      <c r="C1733" s="25" t="s">
        <v>1531</v>
      </c>
      <c r="D1733" s="107">
        <v>16034</v>
      </c>
      <c r="E1733" s="107">
        <v>14863</v>
      </c>
      <c r="F1733" s="107">
        <v>18572</v>
      </c>
      <c r="G1733" s="107">
        <v>11940</v>
      </c>
      <c r="H1733" s="107">
        <v>13600</v>
      </c>
      <c r="I1733" s="107">
        <v>13884</v>
      </c>
      <c r="J1733" s="248">
        <v>13884</v>
      </c>
      <c r="K1733" s="248">
        <v>14230</v>
      </c>
      <c r="L1733" s="33"/>
    </row>
    <row r="1734" spans="1:12" ht="14.45" customHeight="1" x14ac:dyDescent="0.25">
      <c r="B1734" s="25" t="s">
        <v>1532</v>
      </c>
      <c r="C1734" s="25" t="s">
        <v>1533</v>
      </c>
      <c r="D1734" s="107">
        <v>1144.92</v>
      </c>
      <c r="E1734" s="107">
        <v>1016.46</v>
      </c>
      <c r="F1734" s="107">
        <v>608.42999999999995</v>
      </c>
      <c r="G1734" s="107">
        <v>1162.45</v>
      </c>
      <c r="H1734" s="107">
        <v>1300</v>
      </c>
      <c r="I1734" s="107">
        <v>400.18</v>
      </c>
      <c r="J1734" s="248">
        <v>700</v>
      </c>
      <c r="K1734" s="248">
        <v>1200</v>
      </c>
      <c r="L1734" s="33"/>
    </row>
    <row r="1735" spans="1:12" ht="14.45" customHeight="1" x14ac:dyDescent="0.25">
      <c r="B1735" s="25" t="s">
        <v>2510</v>
      </c>
      <c r="C1735" s="25" t="s">
        <v>2482</v>
      </c>
      <c r="D1735" s="107">
        <v>0</v>
      </c>
      <c r="E1735" s="107">
        <v>0</v>
      </c>
      <c r="F1735" s="107">
        <v>0</v>
      </c>
      <c r="G1735" s="107">
        <v>12.73</v>
      </c>
      <c r="H1735" s="107">
        <v>0</v>
      </c>
      <c r="I1735" s="107">
        <v>989.32</v>
      </c>
      <c r="J1735" s="248">
        <v>1500</v>
      </c>
      <c r="K1735" s="248"/>
      <c r="L1735" s="33"/>
    </row>
    <row r="1736" spans="1:12" ht="14.45" customHeight="1" x14ac:dyDescent="0.25">
      <c r="A1736" s="361" t="s">
        <v>2023</v>
      </c>
      <c r="B1736" s="361"/>
      <c r="C1736" s="361"/>
      <c r="D1736" s="108">
        <f t="shared" ref="D1736:I1736" si="392">SUM(D1724:D1735)</f>
        <v>86211.15</v>
      </c>
      <c r="E1736" s="108">
        <f t="shared" si="392"/>
        <v>50386.689999999995</v>
      </c>
      <c r="F1736" s="108">
        <f t="shared" si="392"/>
        <v>60293.74</v>
      </c>
      <c r="G1736" s="108">
        <f t="shared" si="392"/>
        <v>65148.060000000005</v>
      </c>
      <c r="H1736" s="108">
        <f t="shared" si="392"/>
        <v>77970</v>
      </c>
      <c r="I1736" s="108">
        <f t="shared" si="392"/>
        <v>56965.27</v>
      </c>
      <c r="J1736" s="102">
        <f>SUM(J1724:J1735)</f>
        <v>77904</v>
      </c>
      <c r="K1736" s="102">
        <f>SUM(K1724:K1735)</f>
        <v>83455</v>
      </c>
      <c r="L1736" s="33"/>
    </row>
    <row r="1737" spans="1:12" ht="14.45" customHeight="1" x14ac:dyDescent="0.25">
      <c r="A1737" s="360" t="s">
        <v>2030</v>
      </c>
      <c r="B1737" s="360"/>
      <c r="C1737" s="360"/>
      <c r="J1737" s="248"/>
      <c r="K1737" s="248"/>
      <c r="L1737" s="33"/>
    </row>
    <row r="1738" spans="1:12" ht="14.45" customHeight="1" x14ac:dyDescent="0.25">
      <c r="B1738" s="25" t="s">
        <v>1535</v>
      </c>
      <c r="C1738" s="25" t="s">
        <v>567</v>
      </c>
      <c r="D1738" s="107">
        <v>47785.05</v>
      </c>
      <c r="E1738" s="107">
        <v>31240.799999999999</v>
      </c>
      <c r="F1738" s="107">
        <v>28621.15</v>
      </c>
      <c r="G1738" s="107">
        <v>65219.1</v>
      </c>
      <c r="H1738" s="107">
        <v>45000</v>
      </c>
      <c r="I1738" s="107">
        <v>30585.97</v>
      </c>
      <c r="J1738" s="248">
        <v>77456</v>
      </c>
      <c r="K1738" s="248">
        <v>45000</v>
      </c>
      <c r="L1738" s="33"/>
    </row>
    <row r="1739" spans="1:12" ht="14.45" customHeight="1" x14ac:dyDescent="0.25">
      <c r="B1739" s="25" t="s">
        <v>1536</v>
      </c>
      <c r="C1739" s="25" t="s">
        <v>569</v>
      </c>
      <c r="D1739" s="107">
        <v>10555.99</v>
      </c>
      <c r="E1739" s="107">
        <v>8139.51</v>
      </c>
      <c r="F1739" s="107">
        <v>7116.05</v>
      </c>
      <c r="G1739" s="107">
        <v>8724.4500000000007</v>
      </c>
      <c r="H1739" s="107">
        <v>8800</v>
      </c>
      <c r="I1739" s="107">
        <v>3841.77</v>
      </c>
      <c r="J1739" s="248">
        <v>6802</v>
      </c>
      <c r="K1739" s="248">
        <v>8800</v>
      </c>
      <c r="L1739" s="33"/>
    </row>
    <row r="1740" spans="1:12" ht="14.45" customHeight="1" x14ac:dyDescent="0.25">
      <c r="A1740" s="361" t="s">
        <v>2034</v>
      </c>
      <c r="B1740" s="361"/>
      <c r="C1740" s="361"/>
      <c r="D1740" s="108">
        <f t="shared" ref="D1740:I1740" si="393">SUM(D1738:D1739)</f>
        <v>58341.04</v>
      </c>
      <c r="E1740" s="108">
        <f t="shared" si="393"/>
        <v>39380.31</v>
      </c>
      <c r="F1740" s="108">
        <f t="shared" si="393"/>
        <v>35737.200000000004</v>
      </c>
      <c r="G1740" s="108">
        <f t="shared" si="393"/>
        <v>73943.55</v>
      </c>
      <c r="H1740" s="108">
        <f t="shared" si="393"/>
        <v>53800</v>
      </c>
      <c r="I1740" s="108">
        <f t="shared" si="393"/>
        <v>34427.74</v>
      </c>
      <c r="J1740" s="102">
        <f t="shared" ref="J1740:K1740" si="394">SUM(J1738:J1739)</f>
        <v>84258</v>
      </c>
      <c r="K1740" s="102">
        <f t="shared" si="394"/>
        <v>53800</v>
      </c>
      <c r="L1740" s="33"/>
    </row>
    <row r="1741" spans="1:12" ht="14.45" customHeight="1" x14ac:dyDescent="0.25">
      <c r="A1741" s="360" t="s">
        <v>2035</v>
      </c>
      <c r="B1741" s="360"/>
      <c r="C1741" s="360"/>
      <c r="J1741" s="99"/>
      <c r="K1741" s="248"/>
      <c r="L1741" s="33"/>
    </row>
    <row r="1742" spans="1:12" ht="14.45" customHeight="1" x14ac:dyDescent="0.25">
      <c r="B1742" s="25" t="s">
        <v>1537</v>
      </c>
      <c r="C1742" s="25" t="s">
        <v>833</v>
      </c>
      <c r="D1742" s="107">
        <v>25000</v>
      </c>
      <c r="E1742" s="107">
        <v>25000</v>
      </c>
      <c r="F1742" s="107">
        <v>25000</v>
      </c>
      <c r="G1742" s="107">
        <v>25000</v>
      </c>
      <c r="H1742" s="107">
        <v>0</v>
      </c>
      <c r="I1742" s="107">
        <v>0</v>
      </c>
      <c r="J1742" s="99"/>
      <c r="K1742" s="248"/>
      <c r="L1742" s="33"/>
    </row>
    <row r="1743" spans="1:12" ht="14.45" customHeight="1" x14ac:dyDescent="0.25">
      <c r="A1743" s="361" t="s">
        <v>2036</v>
      </c>
      <c r="B1743" s="361"/>
      <c r="C1743" s="361"/>
      <c r="D1743" s="108">
        <f t="shared" ref="D1743:I1743" si="395">SUM(D1742:D1742)</f>
        <v>25000</v>
      </c>
      <c r="E1743" s="108">
        <f t="shared" si="395"/>
        <v>25000</v>
      </c>
      <c r="F1743" s="108">
        <f t="shared" si="395"/>
        <v>25000</v>
      </c>
      <c r="G1743" s="108">
        <f t="shared" si="395"/>
        <v>25000</v>
      </c>
      <c r="H1743" s="108">
        <f t="shared" si="395"/>
        <v>0</v>
      </c>
      <c r="I1743" s="108">
        <f t="shared" si="395"/>
        <v>0</v>
      </c>
      <c r="J1743" s="102">
        <f t="shared" ref="J1743:K1743" si="396">SUM(J1742:J1742)</f>
        <v>0</v>
      </c>
      <c r="K1743" s="102">
        <f t="shared" si="396"/>
        <v>0</v>
      </c>
      <c r="L1743" s="33"/>
    </row>
    <row r="1744" spans="1:12" ht="14.45" customHeight="1" x14ac:dyDescent="0.25">
      <c r="A1744" s="362" t="s">
        <v>225</v>
      </c>
      <c r="B1744" s="362"/>
      <c r="C1744" s="362"/>
      <c r="D1744" s="109">
        <f t="shared" ref="D1744:I1744" si="397">D1699+D1716+D1722+D1736+D1740+D1743</f>
        <v>1511748.4299999997</v>
      </c>
      <c r="E1744" s="109">
        <f t="shared" si="397"/>
        <v>1416502.57</v>
      </c>
      <c r="F1744" s="109">
        <f t="shared" si="397"/>
        <v>1548436.93</v>
      </c>
      <c r="G1744" s="109">
        <f t="shared" si="397"/>
        <v>1644177.8100000003</v>
      </c>
      <c r="H1744" s="109">
        <f t="shared" si="397"/>
        <v>1758090</v>
      </c>
      <c r="I1744" s="109">
        <f t="shared" si="397"/>
        <v>1108364.27</v>
      </c>
      <c r="J1744" s="103">
        <f t="shared" ref="J1744:K1744" si="398">J1699+J1716+J1722+J1736+J1740+J1743</f>
        <v>1788022</v>
      </c>
      <c r="K1744" s="103">
        <f t="shared" si="398"/>
        <v>1962305</v>
      </c>
    </row>
    <row r="1745" spans="1:12" ht="14.45" customHeight="1" x14ac:dyDescent="0.25">
      <c r="A1745" s="363" t="s">
        <v>1540</v>
      </c>
      <c r="B1745" s="363"/>
      <c r="C1745" s="363"/>
      <c r="J1745" s="99"/>
      <c r="K1745" s="248"/>
      <c r="L1745" s="33"/>
    </row>
    <row r="1746" spans="1:12" ht="14.45" customHeight="1" x14ac:dyDescent="0.25">
      <c r="A1746" s="360" t="s">
        <v>2024</v>
      </c>
      <c r="B1746" s="360"/>
      <c r="C1746" s="360"/>
      <c r="J1746" s="99"/>
      <c r="K1746" s="248"/>
      <c r="L1746" s="33"/>
    </row>
    <row r="1747" spans="1:12" ht="14.45" customHeight="1" x14ac:dyDescent="0.25">
      <c r="B1747" s="25" t="s">
        <v>2312</v>
      </c>
      <c r="C1747" s="25" t="s">
        <v>1883</v>
      </c>
      <c r="D1747" s="107">
        <v>0</v>
      </c>
      <c r="E1747" s="107">
        <v>0</v>
      </c>
      <c r="F1747" s="107">
        <v>16164.56</v>
      </c>
      <c r="G1747" s="107">
        <v>8760.58</v>
      </c>
      <c r="H1747" s="107">
        <v>0</v>
      </c>
      <c r="I1747" s="107">
        <v>7494.63</v>
      </c>
      <c r="J1747" s="248">
        <v>7495</v>
      </c>
      <c r="K1747" s="248"/>
      <c r="L1747" s="33"/>
    </row>
    <row r="1748" spans="1:12" ht="14.45" customHeight="1" x14ac:dyDescent="0.25">
      <c r="B1748" s="25" t="s">
        <v>1541</v>
      </c>
      <c r="C1748" s="25" t="s">
        <v>286</v>
      </c>
      <c r="D1748" s="107">
        <v>605055.32999999996</v>
      </c>
      <c r="E1748" s="107">
        <v>650601.36</v>
      </c>
      <c r="F1748" s="107">
        <v>680751.04</v>
      </c>
      <c r="G1748" s="107">
        <v>719504.59</v>
      </c>
      <c r="H1748" s="107">
        <v>937040</v>
      </c>
      <c r="I1748" s="107">
        <v>577216.91</v>
      </c>
      <c r="J1748" s="248">
        <v>928845</v>
      </c>
      <c r="K1748" s="248">
        <f>1019687+25402</f>
        <v>1045089</v>
      </c>
    </row>
    <row r="1749" spans="1:12" ht="14.45" customHeight="1" x14ac:dyDescent="0.25">
      <c r="B1749" s="250" t="s">
        <v>2532</v>
      </c>
      <c r="C1749" s="250" t="s">
        <v>288</v>
      </c>
      <c r="D1749" s="107"/>
      <c r="E1749" s="107"/>
      <c r="F1749" s="107"/>
      <c r="G1749" s="107"/>
      <c r="H1749" s="107"/>
      <c r="I1749" s="107"/>
      <c r="J1749" s="248">
        <v>3600</v>
      </c>
      <c r="K1749" s="248">
        <v>4800</v>
      </c>
      <c r="L1749" s="33"/>
    </row>
    <row r="1750" spans="1:12" ht="14.45" customHeight="1" x14ac:dyDescent="0.25">
      <c r="B1750" s="25" t="s">
        <v>1542</v>
      </c>
      <c r="C1750" s="251" t="s">
        <v>292</v>
      </c>
      <c r="D1750" s="107">
        <v>5041.68</v>
      </c>
      <c r="E1750" s="107">
        <v>5821.52</v>
      </c>
      <c r="F1750" s="107">
        <v>5639.38</v>
      </c>
      <c r="G1750" s="107">
        <v>6892.38</v>
      </c>
      <c r="H1750" s="107">
        <v>7500</v>
      </c>
      <c r="I1750" s="107">
        <v>5556.25</v>
      </c>
      <c r="J1750" s="248">
        <v>8394</v>
      </c>
      <c r="K1750" s="248">
        <v>9300</v>
      </c>
      <c r="L1750" s="33"/>
    </row>
    <row r="1751" spans="1:12" ht="14.45" customHeight="1" x14ac:dyDescent="0.25">
      <c r="B1751" s="25" t="s">
        <v>1544</v>
      </c>
      <c r="C1751" s="25" t="s">
        <v>298</v>
      </c>
      <c r="D1751" s="107">
        <v>10835</v>
      </c>
      <c r="E1751" s="107">
        <v>12340</v>
      </c>
      <c r="F1751" s="107">
        <v>12520</v>
      </c>
      <c r="G1751" s="107">
        <v>12752.5</v>
      </c>
      <c r="H1751" s="107">
        <v>12270</v>
      </c>
      <c r="I1751" s="107">
        <v>105</v>
      </c>
      <c r="J1751" s="248">
        <v>105</v>
      </c>
      <c r="K1751" s="248">
        <v>10995</v>
      </c>
      <c r="L1751" s="33"/>
    </row>
    <row r="1752" spans="1:12" ht="14.45" customHeight="1" x14ac:dyDescent="0.25">
      <c r="B1752" s="25" t="s">
        <v>1545</v>
      </c>
      <c r="C1752" s="25" t="s">
        <v>300</v>
      </c>
      <c r="D1752" s="107">
        <v>20781.95</v>
      </c>
      <c r="E1752" s="107">
        <v>8541.64</v>
      </c>
      <c r="F1752" s="107">
        <v>8964.7000000000007</v>
      </c>
      <c r="G1752" s="107">
        <v>14748.4</v>
      </c>
      <c r="H1752" s="107">
        <v>13000</v>
      </c>
      <c r="I1752" s="107">
        <v>20824.63</v>
      </c>
      <c r="J1752" s="248">
        <v>29414</v>
      </c>
      <c r="K1752" s="248">
        <v>13000</v>
      </c>
    </row>
    <row r="1753" spans="1:12" ht="14.45" customHeight="1" x14ac:dyDescent="0.25">
      <c r="B1753" s="25" t="s">
        <v>1546</v>
      </c>
      <c r="C1753" s="25" t="s">
        <v>302</v>
      </c>
      <c r="D1753" s="107">
        <v>1136.6500000000001</v>
      </c>
      <c r="E1753" s="107">
        <v>2769.19</v>
      </c>
      <c r="F1753" s="107">
        <v>1321.33</v>
      </c>
      <c r="G1753" s="107">
        <v>1207.28</v>
      </c>
      <c r="H1753" s="107">
        <v>2065</v>
      </c>
      <c r="I1753" s="107">
        <v>1037.3800000000001</v>
      </c>
      <c r="J1753" s="248">
        <v>1481</v>
      </c>
      <c r="K1753" s="248">
        <v>2186</v>
      </c>
    </row>
    <row r="1754" spans="1:12" ht="14.45" customHeight="1" x14ac:dyDescent="0.25">
      <c r="B1754" s="25" t="s">
        <v>1547</v>
      </c>
      <c r="C1754" s="25" t="s">
        <v>304</v>
      </c>
      <c r="D1754" s="107">
        <v>6088.27</v>
      </c>
      <c r="E1754" s="107">
        <v>4751.43</v>
      </c>
      <c r="F1754" s="107">
        <v>6014.89</v>
      </c>
      <c r="G1754" s="107">
        <v>6952.64</v>
      </c>
      <c r="H1754" s="107">
        <v>8380</v>
      </c>
      <c r="I1754" s="107">
        <v>6238.19</v>
      </c>
      <c r="J1754" s="248">
        <v>8933</v>
      </c>
      <c r="K1754" s="248">
        <v>10544</v>
      </c>
      <c r="L1754" s="33"/>
    </row>
    <row r="1755" spans="1:12" ht="14.45" customHeight="1" x14ac:dyDescent="0.25">
      <c r="B1755" s="25" t="s">
        <v>1548</v>
      </c>
      <c r="C1755" s="25" t="s">
        <v>306</v>
      </c>
      <c r="D1755" s="107">
        <v>100440.78</v>
      </c>
      <c r="E1755" s="107">
        <v>119727.26</v>
      </c>
      <c r="F1755" s="107">
        <v>98184.92</v>
      </c>
      <c r="G1755" s="107">
        <v>120859.41</v>
      </c>
      <c r="H1755" s="107">
        <v>148650</v>
      </c>
      <c r="I1755" s="107">
        <v>102941.91</v>
      </c>
      <c r="J1755" s="248">
        <v>152892</v>
      </c>
      <c r="K1755" s="248">
        <v>184719</v>
      </c>
      <c r="L1755" s="33"/>
    </row>
    <row r="1756" spans="1:12" ht="14.45" customHeight="1" x14ac:dyDescent="0.25">
      <c r="B1756" s="25" t="s">
        <v>1996</v>
      </c>
      <c r="C1756" s="25" t="s">
        <v>1865</v>
      </c>
      <c r="D1756" s="107">
        <v>5416.71</v>
      </c>
      <c r="E1756" s="107">
        <v>2716.07</v>
      </c>
      <c r="F1756" s="107">
        <v>18639.88</v>
      </c>
      <c r="G1756" s="107">
        <v>6535.72</v>
      </c>
      <c r="H1756" s="107">
        <v>15500</v>
      </c>
      <c r="I1756" s="107">
        <v>14000</v>
      </c>
      <c r="J1756" s="248">
        <v>14000</v>
      </c>
      <c r="K1756" s="248">
        <v>13500</v>
      </c>
      <c r="L1756" s="33"/>
    </row>
    <row r="1757" spans="1:12" ht="14.45" customHeight="1" x14ac:dyDescent="0.25">
      <c r="B1757" s="25" t="s">
        <v>1549</v>
      </c>
      <c r="C1757" s="25" t="s">
        <v>308</v>
      </c>
      <c r="D1757" s="107">
        <v>3449.53</v>
      </c>
      <c r="E1757" s="107">
        <v>3918.82</v>
      </c>
      <c r="F1757" s="107">
        <v>4152.09</v>
      </c>
      <c r="G1757" s="107">
        <v>3641.43</v>
      </c>
      <c r="H1757" s="107">
        <v>3750</v>
      </c>
      <c r="I1757" s="107">
        <v>2132</v>
      </c>
      <c r="J1757" s="248">
        <v>3024</v>
      </c>
      <c r="K1757" s="248">
        <v>0</v>
      </c>
      <c r="L1757" s="33"/>
    </row>
    <row r="1758" spans="1:12" ht="14.45" customHeight="1" x14ac:dyDescent="0.25">
      <c r="B1758" s="25" t="s">
        <v>1551</v>
      </c>
      <c r="C1758" s="25" t="s">
        <v>1899</v>
      </c>
      <c r="D1758" s="107">
        <v>57857.43</v>
      </c>
      <c r="E1758" s="107">
        <v>64781.33</v>
      </c>
      <c r="F1758" s="107">
        <v>103600.82</v>
      </c>
      <c r="G1758" s="107">
        <v>127917.53</v>
      </c>
      <c r="H1758" s="107">
        <v>161375</v>
      </c>
      <c r="I1758" s="107">
        <v>103336.24</v>
      </c>
      <c r="J1758" s="248">
        <v>166745</v>
      </c>
      <c r="K1758" s="248">
        <v>181013</v>
      </c>
      <c r="L1758" s="33"/>
    </row>
    <row r="1759" spans="1:12" ht="14.45" customHeight="1" x14ac:dyDescent="0.25">
      <c r="B1759" s="25" t="s">
        <v>1552</v>
      </c>
      <c r="C1759" s="25" t="s">
        <v>312</v>
      </c>
      <c r="D1759" s="107">
        <v>805.84</v>
      </c>
      <c r="E1759" s="107">
        <v>107</v>
      </c>
      <c r="F1759" s="107">
        <v>1074.98</v>
      </c>
      <c r="G1759" s="107">
        <v>608.5</v>
      </c>
      <c r="H1759" s="107">
        <v>0</v>
      </c>
      <c r="I1759" s="107">
        <v>575.75</v>
      </c>
      <c r="J1759" s="248">
        <v>792</v>
      </c>
      <c r="K1759" s="248">
        <v>0</v>
      </c>
      <c r="L1759" s="33"/>
    </row>
    <row r="1760" spans="1:12" ht="20.100000000000001" customHeight="1" x14ac:dyDescent="0.25">
      <c r="B1760" s="25" t="s">
        <v>1553</v>
      </c>
      <c r="C1760" s="25" t="s">
        <v>314</v>
      </c>
      <c r="D1760" s="107">
        <v>10133.41</v>
      </c>
      <c r="E1760" s="107">
        <v>8235.24</v>
      </c>
      <c r="F1760" s="107">
        <v>7934.77</v>
      </c>
      <c r="G1760" s="107">
        <v>5183.43</v>
      </c>
      <c r="H1760" s="107">
        <v>8420</v>
      </c>
      <c r="I1760" s="107">
        <v>5835.52</v>
      </c>
      <c r="J1760" s="248">
        <v>10415</v>
      </c>
      <c r="K1760" s="248">
        <v>9816</v>
      </c>
      <c r="L1760" s="33"/>
    </row>
    <row r="1761" spans="1:12" ht="20.100000000000001" customHeight="1" x14ac:dyDescent="0.25">
      <c r="B1761" s="25" t="s">
        <v>1554</v>
      </c>
      <c r="C1761" s="25" t="s">
        <v>316</v>
      </c>
      <c r="D1761" s="107">
        <v>403.25</v>
      </c>
      <c r="E1761" s="107">
        <v>2304</v>
      </c>
      <c r="F1761" s="107">
        <v>4149.6899999999996</v>
      </c>
      <c r="G1761" s="107">
        <v>363.13</v>
      </c>
      <c r="H1761" s="107">
        <v>2740</v>
      </c>
      <c r="I1761" s="107">
        <v>166.05</v>
      </c>
      <c r="J1761" s="248">
        <v>166</v>
      </c>
      <c r="K1761" s="248">
        <v>2736</v>
      </c>
      <c r="L1761" s="33"/>
    </row>
    <row r="1762" spans="1:12" ht="20.100000000000001" customHeight="1" x14ac:dyDescent="0.25">
      <c r="B1762" s="25" t="s">
        <v>1555</v>
      </c>
      <c r="C1762" s="25" t="s">
        <v>2026</v>
      </c>
      <c r="D1762" s="107">
        <v>6898.02</v>
      </c>
      <c r="E1762" s="107">
        <v>7747.57</v>
      </c>
      <c r="F1762" s="107">
        <v>7839.32</v>
      </c>
      <c r="G1762" s="107">
        <v>8490.83</v>
      </c>
      <c r="H1762" s="107">
        <v>11255</v>
      </c>
      <c r="I1762" s="107">
        <v>6952.38</v>
      </c>
      <c r="J1762" s="248">
        <v>11132</v>
      </c>
      <c r="K1762" s="248">
        <v>12755</v>
      </c>
      <c r="L1762" s="33"/>
    </row>
    <row r="1763" spans="1:12" ht="20.100000000000001" customHeight="1" x14ac:dyDescent="0.25">
      <c r="B1763" s="25" t="s">
        <v>1556</v>
      </c>
      <c r="C1763" s="25" t="s">
        <v>321</v>
      </c>
      <c r="D1763" s="107">
        <v>1256.6099999999999</v>
      </c>
      <c r="E1763" s="107">
        <v>1376.72</v>
      </c>
      <c r="F1763" s="107">
        <v>1546.74</v>
      </c>
      <c r="G1763" s="107">
        <v>1498.58</v>
      </c>
      <c r="H1763" s="107">
        <v>1705</v>
      </c>
      <c r="I1763" s="107">
        <v>1334.18</v>
      </c>
      <c r="J1763" s="248">
        <v>1909</v>
      </c>
      <c r="K1763" s="248">
        <v>1884</v>
      </c>
      <c r="L1763" s="33"/>
    </row>
    <row r="1764" spans="1:12" ht="20.100000000000001" customHeight="1" x14ac:dyDescent="0.25">
      <c r="B1764" s="25" t="s">
        <v>1557</v>
      </c>
      <c r="C1764" s="25" t="s">
        <v>323</v>
      </c>
      <c r="D1764" s="107">
        <v>94.75</v>
      </c>
      <c r="E1764" s="107">
        <v>900</v>
      </c>
      <c r="F1764" s="107">
        <v>133.69999999999999</v>
      </c>
      <c r="G1764" s="107">
        <v>56.85</v>
      </c>
      <c r="H1764" s="107">
        <v>0</v>
      </c>
      <c r="I1764" s="107">
        <v>124.75</v>
      </c>
      <c r="J1764" s="248">
        <v>125</v>
      </c>
      <c r="K1764" s="248">
        <v>0</v>
      </c>
      <c r="L1764" s="33"/>
    </row>
    <row r="1765" spans="1:12" ht="14.45" customHeight="1" x14ac:dyDescent="0.25">
      <c r="B1765" s="25" t="s">
        <v>1558</v>
      </c>
      <c r="C1765" s="25" t="s">
        <v>325</v>
      </c>
      <c r="D1765" s="107">
        <v>8000</v>
      </c>
      <c r="E1765" s="107">
        <v>9300</v>
      </c>
      <c r="F1765" s="107">
        <v>9750</v>
      </c>
      <c r="G1765" s="107">
        <v>11250</v>
      </c>
      <c r="H1765" s="107">
        <v>13750</v>
      </c>
      <c r="I1765" s="107">
        <v>9750</v>
      </c>
      <c r="J1765" s="248">
        <v>9750</v>
      </c>
      <c r="K1765" s="248">
        <v>15250</v>
      </c>
      <c r="L1765" s="33"/>
    </row>
    <row r="1766" spans="1:12" ht="14.45" customHeight="1" x14ac:dyDescent="0.25">
      <c r="B1766" s="25" t="s">
        <v>1559</v>
      </c>
      <c r="C1766" s="25" t="s">
        <v>327</v>
      </c>
      <c r="D1766" s="107">
        <v>5269.44</v>
      </c>
      <c r="E1766" s="107">
        <v>5312.69</v>
      </c>
      <c r="F1766" s="107">
        <v>4018.88</v>
      </c>
      <c r="G1766" s="107">
        <v>4140.72</v>
      </c>
      <c r="H1766" s="107">
        <v>4160</v>
      </c>
      <c r="I1766" s="107">
        <v>3367.4</v>
      </c>
      <c r="J1766" s="248">
        <v>4490</v>
      </c>
      <c r="K1766" s="248">
        <v>4490</v>
      </c>
      <c r="L1766" s="33"/>
    </row>
    <row r="1767" spans="1:12" ht="14.45" customHeight="1" x14ac:dyDescent="0.25">
      <c r="A1767" s="361" t="s">
        <v>2027</v>
      </c>
      <c r="B1767" s="361"/>
      <c r="C1767" s="361"/>
      <c r="D1767" s="108">
        <f t="shared" ref="D1767:J1767" si="399">SUM(D1747:D1766)</f>
        <v>848964.65</v>
      </c>
      <c r="E1767" s="108">
        <f t="shared" si="399"/>
        <v>911251.83999999973</v>
      </c>
      <c r="F1767" s="108">
        <f t="shared" si="399"/>
        <v>992401.69</v>
      </c>
      <c r="G1767" s="108">
        <f t="shared" si="399"/>
        <v>1061364.5</v>
      </c>
      <c r="H1767" s="108">
        <f t="shared" si="399"/>
        <v>1351560</v>
      </c>
      <c r="I1767" s="108">
        <f t="shared" si="399"/>
        <v>868989.17000000016</v>
      </c>
      <c r="J1767" s="102">
        <f t="shared" si="399"/>
        <v>1363707</v>
      </c>
      <c r="K1767" s="102">
        <f t="shared" ref="K1767" si="400">SUM(K1747:K1766)</f>
        <v>1522077</v>
      </c>
      <c r="L1767" s="33"/>
    </row>
    <row r="1768" spans="1:12" ht="14.45" customHeight="1" x14ac:dyDescent="0.25">
      <c r="A1768" s="360" t="s">
        <v>2020</v>
      </c>
      <c r="B1768" s="360"/>
      <c r="C1768" s="360"/>
      <c r="J1768" s="248"/>
      <c r="K1768" s="248"/>
      <c r="L1768" s="33"/>
    </row>
    <row r="1769" spans="1:12" ht="14.45" customHeight="1" x14ac:dyDescent="0.25">
      <c r="B1769" s="25" t="s">
        <v>1560</v>
      </c>
      <c r="C1769" s="25" t="s">
        <v>262</v>
      </c>
      <c r="D1769" s="107">
        <v>1537.68</v>
      </c>
      <c r="E1769" s="107">
        <v>2401.06</v>
      </c>
      <c r="F1769" s="107">
        <v>1107.94</v>
      </c>
      <c r="G1769" s="107">
        <v>1372.53</v>
      </c>
      <c r="H1769" s="107">
        <v>1150</v>
      </c>
      <c r="I1769" s="107">
        <v>1417.01</v>
      </c>
      <c r="J1769" s="248">
        <v>1800</v>
      </c>
      <c r="K1769" s="248">
        <v>1650</v>
      </c>
      <c r="L1769" s="33"/>
    </row>
    <row r="1770" spans="1:12" ht="14.45" customHeight="1" x14ac:dyDescent="0.25">
      <c r="B1770" s="25" t="s">
        <v>2511</v>
      </c>
      <c r="C1770" s="25" t="s">
        <v>787</v>
      </c>
      <c r="D1770" s="107">
        <v>0</v>
      </c>
      <c r="E1770" s="107">
        <v>0</v>
      </c>
      <c r="F1770" s="107">
        <v>0</v>
      </c>
      <c r="G1770" s="107">
        <v>0</v>
      </c>
      <c r="H1770" s="107">
        <v>0</v>
      </c>
      <c r="I1770" s="107">
        <v>345.8</v>
      </c>
      <c r="J1770" s="248">
        <v>365</v>
      </c>
      <c r="K1770" s="248">
        <v>0</v>
      </c>
      <c r="L1770" s="33"/>
    </row>
    <row r="1771" spans="1:12" ht="14.45" customHeight="1" x14ac:dyDescent="0.25">
      <c r="B1771" s="25" t="s">
        <v>1561</v>
      </c>
      <c r="C1771" s="25" t="s">
        <v>420</v>
      </c>
      <c r="D1771" s="107">
        <v>10019.31</v>
      </c>
      <c r="E1771" s="107">
        <v>6462.39</v>
      </c>
      <c r="F1771" s="107">
        <v>7256</v>
      </c>
      <c r="G1771" s="107">
        <v>7571.6</v>
      </c>
      <c r="H1771" s="107">
        <v>9980</v>
      </c>
      <c r="I1771" s="107">
        <v>5740.04</v>
      </c>
      <c r="J1771" s="248">
        <v>7720</v>
      </c>
      <c r="K1771" s="248">
        <f>2240+840+3170+490+3420</f>
        <v>10160</v>
      </c>
      <c r="L1771" s="33"/>
    </row>
    <row r="1772" spans="1:12" ht="14.45" customHeight="1" x14ac:dyDescent="0.25">
      <c r="B1772" s="25" t="s">
        <v>2313</v>
      </c>
      <c r="C1772" s="25" t="s">
        <v>2208</v>
      </c>
      <c r="D1772" s="107">
        <v>0</v>
      </c>
      <c r="E1772" s="107">
        <v>0</v>
      </c>
      <c r="F1772" s="107">
        <v>0</v>
      </c>
      <c r="G1772" s="107">
        <v>0</v>
      </c>
      <c r="H1772" s="107">
        <v>910</v>
      </c>
      <c r="I1772" s="107">
        <v>893.52</v>
      </c>
      <c r="J1772" s="248">
        <v>910</v>
      </c>
      <c r="K1772" s="248">
        <f>140+210+280+280</f>
        <v>910</v>
      </c>
      <c r="L1772" s="33"/>
    </row>
    <row r="1773" spans="1:12" ht="14.45" customHeight="1" x14ac:dyDescent="0.25">
      <c r="B1773" s="25" t="s">
        <v>1562</v>
      </c>
      <c r="C1773" s="25" t="s">
        <v>422</v>
      </c>
      <c r="D1773" s="107">
        <v>18238.61</v>
      </c>
      <c r="E1773" s="107">
        <v>13012.26</v>
      </c>
      <c r="F1773" s="107">
        <v>15483.66</v>
      </c>
      <c r="G1773" s="107">
        <v>28595.34</v>
      </c>
      <c r="H1773" s="107">
        <v>18270</v>
      </c>
      <c r="I1773" s="107">
        <v>16551.11</v>
      </c>
      <c r="J1773" s="248">
        <v>18270</v>
      </c>
      <c r="K1773" s="248">
        <v>18270</v>
      </c>
      <c r="L1773" s="33"/>
    </row>
    <row r="1774" spans="1:12" ht="14.45" customHeight="1" x14ac:dyDescent="0.25">
      <c r="B1774" s="25" t="s">
        <v>1563</v>
      </c>
      <c r="C1774" s="25" t="s">
        <v>330</v>
      </c>
      <c r="D1774" s="107">
        <v>26486.09</v>
      </c>
      <c r="E1774" s="107">
        <v>30628.1</v>
      </c>
      <c r="F1774" s="107">
        <v>35432.81</v>
      </c>
      <c r="G1774" s="107">
        <v>36294.559999999998</v>
      </c>
      <c r="H1774" s="107">
        <v>25700</v>
      </c>
      <c r="I1774" s="107">
        <v>24489.32</v>
      </c>
      <c r="J1774" s="248">
        <v>30700</v>
      </c>
      <c r="K1774" s="248">
        <f>1800+1500+5700+7200+1200+1100+1500+5700</f>
        <v>25700</v>
      </c>
      <c r="L1774" s="33"/>
    </row>
    <row r="1775" spans="1:12" ht="14.45" customHeight="1" x14ac:dyDescent="0.25">
      <c r="B1775" s="25" t="s">
        <v>1564</v>
      </c>
      <c r="C1775" s="25" t="s">
        <v>696</v>
      </c>
      <c r="D1775" s="107">
        <v>290.10000000000002</v>
      </c>
      <c r="E1775" s="107">
        <v>111.23</v>
      </c>
      <c r="F1775" s="107">
        <v>277.91000000000003</v>
      </c>
      <c r="G1775" s="107">
        <v>284.10000000000002</v>
      </c>
      <c r="H1775" s="107">
        <v>2000</v>
      </c>
      <c r="I1775" s="107">
        <v>9.19</v>
      </c>
      <c r="J1775" s="248">
        <v>1400</v>
      </c>
      <c r="K1775" s="248">
        <v>1000</v>
      </c>
    </row>
    <row r="1776" spans="1:12" ht="14.45" customHeight="1" x14ac:dyDescent="0.25">
      <c r="B1776" s="25" t="s">
        <v>1565</v>
      </c>
      <c r="C1776" s="25" t="s">
        <v>515</v>
      </c>
      <c r="D1776" s="107">
        <v>1787.14</v>
      </c>
      <c r="E1776" s="107">
        <v>1612.59</v>
      </c>
      <c r="F1776" s="107">
        <v>1603.76</v>
      </c>
      <c r="G1776" s="107">
        <v>953.86</v>
      </c>
      <c r="H1776" s="107">
        <v>900</v>
      </c>
      <c r="I1776" s="107">
        <v>1857.4</v>
      </c>
      <c r="J1776" s="248">
        <v>1900</v>
      </c>
      <c r="K1776" s="248">
        <v>1400</v>
      </c>
      <c r="L1776" s="33"/>
    </row>
    <row r="1777" spans="1:12" ht="14.45" customHeight="1" x14ac:dyDescent="0.25">
      <c r="B1777" s="25" t="s">
        <v>1566</v>
      </c>
      <c r="C1777" s="25" t="s">
        <v>264</v>
      </c>
      <c r="D1777" s="107">
        <v>1758.16</v>
      </c>
      <c r="E1777" s="107">
        <v>1901.91</v>
      </c>
      <c r="F1777" s="107">
        <v>5626.71</v>
      </c>
      <c r="G1777" s="107">
        <v>3996.66</v>
      </c>
      <c r="H1777" s="107">
        <v>4450</v>
      </c>
      <c r="I1777" s="107">
        <v>4248.54</v>
      </c>
      <c r="J1777" s="248">
        <v>8500</v>
      </c>
      <c r="K1777" s="248">
        <f>3250+600+600</f>
        <v>4450</v>
      </c>
      <c r="L1777" s="33"/>
    </row>
    <row r="1778" spans="1:12" ht="14.45" customHeight="1" x14ac:dyDescent="0.25">
      <c r="B1778" s="25" t="s">
        <v>1567</v>
      </c>
      <c r="C1778" s="25" t="s">
        <v>738</v>
      </c>
      <c r="D1778" s="107">
        <v>10676.2</v>
      </c>
      <c r="E1778" s="107">
        <v>7993.1</v>
      </c>
      <c r="F1778" s="107">
        <v>11666.94</v>
      </c>
      <c r="G1778" s="107">
        <v>13503.9</v>
      </c>
      <c r="H1778" s="107">
        <v>21800</v>
      </c>
      <c r="I1778" s="107">
        <v>29413.31</v>
      </c>
      <c r="J1778" s="248">
        <v>21800</v>
      </c>
      <c r="K1778" s="248">
        <f>15000+1000+2000+800+3000</f>
        <v>21800</v>
      </c>
      <c r="L1778" s="33"/>
    </row>
    <row r="1779" spans="1:12" ht="14.45" customHeight="1" x14ac:dyDescent="0.25">
      <c r="B1779" s="25" t="s">
        <v>1568</v>
      </c>
      <c r="C1779" s="25" t="s">
        <v>371</v>
      </c>
      <c r="D1779" s="107">
        <v>0</v>
      </c>
      <c r="E1779" s="107">
        <v>66.55</v>
      </c>
      <c r="F1779" s="107">
        <v>0.11</v>
      </c>
      <c r="G1779" s="107">
        <v>1.1599999999999999</v>
      </c>
      <c r="H1779" s="107">
        <v>0</v>
      </c>
      <c r="I1779" s="107">
        <v>183.2</v>
      </c>
      <c r="J1779" s="248">
        <v>200</v>
      </c>
      <c r="K1779" s="248">
        <v>0</v>
      </c>
      <c r="L1779" s="33"/>
    </row>
    <row r="1780" spans="1:12" ht="14.45" customHeight="1" x14ac:dyDescent="0.25">
      <c r="B1780" s="25" t="s">
        <v>2314</v>
      </c>
      <c r="C1780" s="25" t="s">
        <v>373</v>
      </c>
      <c r="D1780" s="107">
        <v>0</v>
      </c>
      <c r="E1780" s="107">
        <v>0</v>
      </c>
      <c r="F1780" s="107">
        <v>25</v>
      </c>
      <c r="G1780" s="107">
        <v>0</v>
      </c>
      <c r="H1780" s="107">
        <v>0</v>
      </c>
      <c r="I1780" s="107">
        <v>0</v>
      </c>
      <c r="J1780" s="248">
        <v>400</v>
      </c>
      <c r="K1780" s="248">
        <v>0</v>
      </c>
      <c r="L1780" s="33"/>
    </row>
    <row r="1781" spans="1:12" ht="14.45" customHeight="1" x14ac:dyDescent="0.25">
      <c r="B1781" s="25" t="s">
        <v>1569</v>
      </c>
      <c r="C1781" s="25" t="s">
        <v>334</v>
      </c>
      <c r="D1781" s="107">
        <v>49.95</v>
      </c>
      <c r="E1781" s="107">
        <v>0</v>
      </c>
      <c r="F1781" s="107">
        <v>23.95</v>
      </c>
      <c r="G1781" s="107">
        <v>0</v>
      </c>
      <c r="H1781" s="107">
        <v>0</v>
      </c>
      <c r="I1781" s="107">
        <v>0</v>
      </c>
      <c r="J1781" s="248"/>
      <c r="K1781" s="248"/>
      <c r="L1781" s="33"/>
    </row>
    <row r="1782" spans="1:12" ht="14.45" customHeight="1" x14ac:dyDescent="0.25">
      <c r="A1782" s="361" t="s">
        <v>2021</v>
      </c>
      <c r="B1782" s="361"/>
      <c r="C1782" s="361"/>
      <c r="D1782" s="108">
        <f t="shared" ref="D1782:I1782" si="401">SUM(D1769:D1781)</f>
        <v>70843.240000000005</v>
      </c>
      <c r="E1782" s="108">
        <f t="shared" si="401"/>
        <v>64189.19</v>
      </c>
      <c r="F1782" s="108">
        <f t="shared" si="401"/>
        <v>78504.790000000008</v>
      </c>
      <c r="G1782" s="108">
        <f t="shared" si="401"/>
        <v>92573.71</v>
      </c>
      <c r="H1782" s="108">
        <f t="shared" si="401"/>
        <v>85160</v>
      </c>
      <c r="I1782" s="108">
        <f t="shared" si="401"/>
        <v>85148.44</v>
      </c>
      <c r="J1782" s="102">
        <f t="shared" ref="J1782:K1782" si="402">SUM(J1769:J1781)</f>
        <v>93965</v>
      </c>
      <c r="K1782" s="102">
        <f t="shared" si="402"/>
        <v>85340</v>
      </c>
      <c r="L1782" s="33"/>
    </row>
    <row r="1783" spans="1:12" ht="14.45" customHeight="1" x14ac:dyDescent="0.25">
      <c r="A1783" s="360" t="s">
        <v>2028</v>
      </c>
      <c r="B1783" s="360"/>
      <c r="C1783" s="360"/>
      <c r="J1783" s="248"/>
      <c r="K1783" s="248"/>
      <c r="L1783" s="33"/>
    </row>
    <row r="1784" spans="1:12" ht="14.45" customHeight="1" x14ac:dyDescent="0.25">
      <c r="B1784" s="25" t="s">
        <v>1570</v>
      </c>
      <c r="C1784" s="25" t="s">
        <v>1571</v>
      </c>
      <c r="D1784" s="107">
        <v>30646.44</v>
      </c>
      <c r="E1784" s="107">
        <v>25707.599999999999</v>
      </c>
      <c r="F1784" s="107">
        <v>28048.37</v>
      </c>
      <c r="G1784" s="107">
        <v>30178.69</v>
      </c>
      <c r="H1784" s="107">
        <v>33790</v>
      </c>
      <c r="I1784" s="107">
        <v>26879.91</v>
      </c>
      <c r="J1784" s="248">
        <v>27429</v>
      </c>
      <c r="K1784" s="248">
        <v>33790</v>
      </c>
      <c r="L1784" s="33"/>
    </row>
    <row r="1785" spans="1:12" ht="14.45" customHeight="1" x14ac:dyDescent="0.25">
      <c r="B1785" s="25" t="s">
        <v>1572</v>
      </c>
      <c r="C1785" s="25" t="s">
        <v>558</v>
      </c>
      <c r="D1785" s="107">
        <v>2358.8000000000002</v>
      </c>
      <c r="E1785" s="107">
        <v>1219.3499999999999</v>
      </c>
      <c r="F1785" s="107">
        <v>8779.75</v>
      </c>
      <c r="G1785" s="107">
        <v>7479.65</v>
      </c>
      <c r="H1785" s="107">
        <v>7500</v>
      </c>
      <c r="I1785" s="107">
        <v>2180.12</v>
      </c>
      <c r="J1785" s="248">
        <f>7500</f>
        <v>7500</v>
      </c>
      <c r="K1785" s="248">
        <v>7500</v>
      </c>
      <c r="L1785" s="33"/>
    </row>
    <row r="1786" spans="1:12" ht="14.45" customHeight="1" x14ac:dyDescent="0.25">
      <c r="B1786" s="25" t="s">
        <v>1574</v>
      </c>
      <c r="C1786" s="25" t="s">
        <v>1575</v>
      </c>
      <c r="D1786" s="107">
        <v>0</v>
      </c>
      <c r="E1786" s="107">
        <v>975</v>
      </c>
      <c r="F1786" s="107">
        <v>350</v>
      </c>
      <c r="G1786" s="107">
        <v>0</v>
      </c>
      <c r="H1786" s="107">
        <v>1000</v>
      </c>
      <c r="I1786" s="107">
        <v>1621</v>
      </c>
      <c r="J1786" s="248">
        <v>1700</v>
      </c>
      <c r="K1786" s="248">
        <v>1000</v>
      </c>
      <c r="L1786" s="33"/>
    </row>
    <row r="1787" spans="1:12" ht="14.45" customHeight="1" x14ac:dyDescent="0.25">
      <c r="B1787" s="25" t="s">
        <v>1576</v>
      </c>
      <c r="C1787" s="25" t="s">
        <v>1577</v>
      </c>
      <c r="D1787" s="107">
        <v>0</v>
      </c>
      <c r="E1787" s="107">
        <v>285.41000000000003</v>
      </c>
      <c r="F1787" s="107">
        <v>1926.1</v>
      </c>
      <c r="G1787" s="107">
        <v>0</v>
      </c>
      <c r="H1787" s="107">
        <v>1000</v>
      </c>
      <c r="I1787" s="107">
        <v>0</v>
      </c>
      <c r="J1787" s="248">
        <v>1000</v>
      </c>
      <c r="K1787" s="248">
        <v>1000</v>
      </c>
      <c r="L1787" s="33"/>
    </row>
    <row r="1788" spans="1:12" ht="14.45" customHeight="1" x14ac:dyDescent="0.25">
      <c r="B1788" s="25" t="s">
        <v>1578</v>
      </c>
      <c r="C1788" s="25" t="s">
        <v>376</v>
      </c>
      <c r="D1788" s="107">
        <v>11381.61</v>
      </c>
      <c r="E1788" s="107">
        <v>14328.95</v>
      </c>
      <c r="F1788" s="107">
        <v>12040.13</v>
      </c>
      <c r="G1788" s="107">
        <v>15100.15</v>
      </c>
      <c r="H1788" s="107">
        <v>20000</v>
      </c>
      <c r="I1788" s="107">
        <v>14017.53</v>
      </c>
      <c r="J1788" s="248">
        <v>22000</v>
      </c>
      <c r="K1788" s="248">
        <v>20000</v>
      </c>
      <c r="L1788" s="33"/>
    </row>
    <row r="1789" spans="1:12" ht="14.45" customHeight="1" x14ac:dyDescent="0.25">
      <c r="B1789" s="25" t="s">
        <v>1579</v>
      </c>
      <c r="C1789" s="25" t="s">
        <v>338</v>
      </c>
      <c r="D1789" s="107">
        <v>1519</v>
      </c>
      <c r="E1789" s="107">
        <v>403.84</v>
      </c>
      <c r="F1789" s="107">
        <v>798.41</v>
      </c>
      <c r="G1789" s="107">
        <v>201.64</v>
      </c>
      <c r="H1789" s="107">
        <v>0</v>
      </c>
      <c r="I1789" s="107">
        <v>2193.04</v>
      </c>
      <c r="J1789" s="248">
        <v>2500</v>
      </c>
      <c r="K1789" s="248">
        <v>9380</v>
      </c>
    </row>
    <row r="1790" spans="1:12" ht="14.45" customHeight="1" x14ac:dyDescent="0.25">
      <c r="B1790" s="25" t="s">
        <v>1580</v>
      </c>
      <c r="C1790" s="25" t="s">
        <v>1581</v>
      </c>
      <c r="D1790" s="107">
        <v>6962.25</v>
      </c>
      <c r="E1790" s="107">
        <v>6887.97</v>
      </c>
      <c r="F1790" s="107">
        <v>8646.51</v>
      </c>
      <c r="G1790" s="107">
        <v>12476.04</v>
      </c>
      <c r="H1790" s="107">
        <v>7200</v>
      </c>
      <c r="I1790" s="107">
        <v>4961.3500000000004</v>
      </c>
      <c r="J1790" s="248">
        <v>7400</v>
      </c>
      <c r="K1790" s="248">
        <v>7200</v>
      </c>
      <c r="L1790" s="33"/>
    </row>
    <row r="1791" spans="1:12" ht="14.45" customHeight="1" x14ac:dyDescent="0.25">
      <c r="B1791" s="25" t="s">
        <v>1582</v>
      </c>
      <c r="C1791" s="25" t="s">
        <v>1583</v>
      </c>
      <c r="D1791" s="107">
        <v>10365.219999999999</v>
      </c>
      <c r="E1791" s="107">
        <v>6814.64</v>
      </c>
      <c r="F1791" s="107">
        <v>7622.72</v>
      </c>
      <c r="G1791" s="107">
        <v>6678.93</v>
      </c>
      <c r="H1791" s="107">
        <v>12000</v>
      </c>
      <c r="I1791" s="107">
        <v>13359.93</v>
      </c>
      <c r="J1791" s="248">
        <v>13500</v>
      </c>
      <c r="K1791" s="248">
        <v>12000</v>
      </c>
      <c r="L1791" s="33"/>
    </row>
    <row r="1792" spans="1:12" ht="14.45" customHeight="1" x14ac:dyDescent="0.25">
      <c r="B1792" s="25" t="s">
        <v>1584</v>
      </c>
      <c r="C1792" s="25" t="s">
        <v>1585</v>
      </c>
      <c r="D1792" s="107">
        <v>7917.61</v>
      </c>
      <c r="E1792" s="107">
        <v>6939.42</v>
      </c>
      <c r="F1792" s="107">
        <v>1829.62</v>
      </c>
      <c r="G1792" s="107">
        <v>2048.64</v>
      </c>
      <c r="H1792" s="107">
        <v>8000</v>
      </c>
      <c r="I1792" s="107">
        <v>8721.16</v>
      </c>
      <c r="J1792" s="248">
        <v>20000</v>
      </c>
      <c r="K1792" s="248">
        <v>8000</v>
      </c>
      <c r="L1792" s="33"/>
    </row>
    <row r="1793" spans="1:12" ht="14.45" customHeight="1" x14ac:dyDescent="0.25">
      <c r="A1793" s="361" t="s">
        <v>2029</v>
      </c>
      <c r="B1793" s="361"/>
      <c r="C1793" s="361"/>
      <c r="D1793" s="108">
        <f t="shared" ref="D1793:I1793" si="403">SUM(D1784:D1792)</f>
        <v>71150.929999999993</v>
      </c>
      <c r="E1793" s="108">
        <f t="shared" si="403"/>
        <v>63562.179999999993</v>
      </c>
      <c r="F1793" s="108">
        <f t="shared" si="403"/>
        <v>70041.609999999986</v>
      </c>
      <c r="G1793" s="108">
        <f t="shared" si="403"/>
        <v>74163.740000000005</v>
      </c>
      <c r="H1793" s="108">
        <f t="shared" si="403"/>
        <v>90490</v>
      </c>
      <c r="I1793" s="108">
        <f t="shared" si="403"/>
        <v>73934.039999999994</v>
      </c>
      <c r="J1793" s="102">
        <f t="shared" ref="J1793:K1793" si="404">SUM(J1784:J1792)</f>
        <v>103029</v>
      </c>
      <c r="K1793" s="102">
        <f t="shared" si="404"/>
        <v>99870</v>
      </c>
      <c r="L1793" s="33"/>
    </row>
    <row r="1794" spans="1:12" ht="14.45" customHeight="1" x14ac:dyDescent="0.25">
      <c r="A1794" s="360" t="s">
        <v>2022</v>
      </c>
      <c r="B1794" s="360"/>
      <c r="C1794" s="360"/>
      <c r="J1794" s="248"/>
      <c r="K1794" s="248"/>
      <c r="L1794" s="33"/>
    </row>
    <row r="1795" spans="1:12" ht="14.45" customHeight="1" x14ac:dyDescent="0.25">
      <c r="B1795" s="25" t="s">
        <v>1586</v>
      </c>
      <c r="C1795" s="25" t="s">
        <v>268</v>
      </c>
      <c r="D1795" s="107">
        <v>1051.29</v>
      </c>
      <c r="E1795" s="107">
        <v>1052.98</v>
      </c>
      <c r="F1795" s="107">
        <v>1570.14</v>
      </c>
      <c r="G1795" s="107">
        <v>3345.87</v>
      </c>
      <c r="H1795" s="107">
        <v>300</v>
      </c>
      <c r="I1795" s="107">
        <v>3965.44</v>
      </c>
      <c r="J1795" s="248">
        <v>6165</v>
      </c>
      <c r="K1795" s="248">
        <v>6350</v>
      </c>
      <c r="L1795" s="33"/>
    </row>
    <row r="1796" spans="1:12" ht="14.45" customHeight="1" x14ac:dyDescent="0.25">
      <c r="B1796" s="25" t="s">
        <v>1587</v>
      </c>
      <c r="C1796" s="25" t="s">
        <v>270</v>
      </c>
      <c r="D1796" s="107">
        <v>208598.39999999999</v>
      </c>
      <c r="E1796" s="107">
        <v>270265.5</v>
      </c>
      <c r="F1796" s="107">
        <v>261706.04</v>
      </c>
      <c r="G1796" s="107">
        <v>263423.5</v>
      </c>
      <c r="H1796" s="107">
        <v>290070</v>
      </c>
      <c r="I1796" s="107">
        <v>90581.71</v>
      </c>
      <c r="J1796" s="248">
        <v>254430</v>
      </c>
      <c r="K1796" s="248">
        <v>269120</v>
      </c>
      <c r="L1796" s="33"/>
    </row>
    <row r="1797" spans="1:12" ht="14.45" customHeight="1" x14ac:dyDescent="0.25">
      <c r="B1797" s="25" t="s">
        <v>2315</v>
      </c>
      <c r="C1797" s="25" t="s">
        <v>382</v>
      </c>
      <c r="D1797" s="107">
        <v>0</v>
      </c>
      <c r="E1797" s="107">
        <v>0</v>
      </c>
      <c r="F1797" s="107">
        <v>0</v>
      </c>
      <c r="G1797" s="107">
        <v>673.53</v>
      </c>
      <c r="H1797" s="107">
        <v>400</v>
      </c>
      <c r="I1797" s="107">
        <v>25.63</v>
      </c>
      <c r="J1797" s="248">
        <v>30</v>
      </c>
      <c r="K1797" s="248">
        <v>400</v>
      </c>
      <c r="L1797" s="33"/>
    </row>
    <row r="1798" spans="1:12" ht="14.45" customHeight="1" x14ac:dyDescent="0.25">
      <c r="B1798" s="25" t="s">
        <v>1588</v>
      </c>
      <c r="C1798" s="25" t="s">
        <v>272</v>
      </c>
      <c r="D1798" s="107">
        <v>4807.2299999999996</v>
      </c>
      <c r="E1798" s="107">
        <v>3670.21</v>
      </c>
      <c r="F1798" s="107">
        <v>1768.61</v>
      </c>
      <c r="G1798" s="107">
        <v>5338.73</v>
      </c>
      <c r="H1798" s="107">
        <v>9000</v>
      </c>
      <c r="I1798" s="107">
        <v>2357.44</v>
      </c>
      <c r="J1798" s="248">
        <v>9477</v>
      </c>
      <c r="K1798" s="248">
        <v>13705</v>
      </c>
      <c r="L1798" s="33"/>
    </row>
    <row r="1799" spans="1:12" ht="14.45" customHeight="1" x14ac:dyDescent="0.25">
      <c r="B1799" s="25" t="s">
        <v>1589</v>
      </c>
      <c r="C1799" s="25" t="s">
        <v>437</v>
      </c>
      <c r="D1799" s="107">
        <v>551.12</v>
      </c>
      <c r="E1799" s="107">
        <v>156</v>
      </c>
      <c r="F1799" s="107">
        <v>331.76</v>
      </c>
      <c r="G1799" s="107">
        <v>2536.16</v>
      </c>
      <c r="H1799" s="107">
        <v>900</v>
      </c>
      <c r="I1799" s="107">
        <v>0</v>
      </c>
      <c r="J1799" s="248">
        <v>900</v>
      </c>
      <c r="K1799" s="248">
        <v>900</v>
      </c>
      <c r="L1799" s="33"/>
    </row>
    <row r="1800" spans="1:12" ht="14.45" customHeight="1" x14ac:dyDescent="0.25">
      <c r="B1800" s="25" t="s">
        <v>1590</v>
      </c>
      <c r="C1800" s="25" t="s">
        <v>274</v>
      </c>
      <c r="D1800" s="107">
        <v>1363.88</v>
      </c>
      <c r="E1800" s="107">
        <v>1136.8800000000001</v>
      </c>
      <c r="F1800" s="107">
        <v>1296.82</v>
      </c>
      <c r="G1800" s="107">
        <v>1014.45</v>
      </c>
      <c r="H1800" s="107">
        <v>4060</v>
      </c>
      <c r="I1800" s="107">
        <v>2213.86</v>
      </c>
      <c r="J1800" s="248">
        <v>4060</v>
      </c>
      <c r="K1800" s="248">
        <v>4060</v>
      </c>
      <c r="L1800" s="33"/>
    </row>
    <row r="1801" spans="1:12" ht="14.45" customHeight="1" x14ac:dyDescent="0.25">
      <c r="B1801" s="25" t="s">
        <v>1591</v>
      </c>
      <c r="C1801" s="25" t="s">
        <v>276</v>
      </c>
      <c r="D1801" s="107">
        <v>3671.46</v>
      </c>
      <c r="E1801" s="107">
        <v>4144</v>
      </c>
      <c r="F1801" s="107">
        <v>2724</v>
      </c>
      <c r="G1801" s="107">
        <v>5643.57</v>
      </c>
      <c r="H1801" s="107">
        <v>8110</v>
      </c>
      <c r="I1801" s="107">
        <v>4581</v>
      </c>
      <c r="J1801" s="248">
        <v>8110</v>
      </c>
      <c r="K1801" s="248">
        <v>8110</v>
      </c>
    </row>
    <row r="1802" spans="1:12" ht="14.45" customHeight="1" x14ac:dyDescent="0.25">
      <c r="B1802" s="25" t="s">
        <v>1592</v>
      </c>
      <c r="C1802" s="25" t="s">
        <v>282</v>
      </c>
      <c r="D1802" s="107">
        <v>50</v>
      </c>
      <c r="E1802" s="107">
        <v>0</v>
      </c>
      <c r="F1802" s="107">
        <v>0</v>
      </c>
      <c r="G1802" s="107">
        <v>1730</v>
      </c>
      <c r="H1802" s="107">
        <v>0</v>
      </c>
      <c r="I1802" s="107">
        <v>0</v>
      </c>
      <c r="J1802" s="248"/>
      <c r="K1802" s="248"/>
      <c r="L1802" s="33"/>
    </row>
    <row r="1803" spans="1:12" ht="14.45" customHeight="1" x14ac:dyDescent="0.25">
      <c r="A1803" s="361" t="s">
        <v>2023</v>
      </c>
      <c r="B1803" s="361"/>
      <c r="C1803" s="361"/>
      <c r="D1803" s="108">
        <f t="shared" ref="D1803:I1803" si="405">SUM(D1795:D1802)</f>
        <v>220093.38</v>
      </c>
      <c r="E1803" s="108">
        <f t="shared" si="405"/>
        <v>280425.57</v>
      </c>
      <c r="F1803" s="108">
        <f t="shared" si="405"/>
        <v>269397.37</v>
      </c>
      <c r="G1803" s="108">
        <f t="shared" si="405"/>
        <v>283705.81</v>
      </c>
      <c r="H1803" s="108">
        <f t="shared" si="405"/>
        <v>312840</v>
      </c>
      <c r="I1803" s="108">
        <f t="shared" si="405"/>
        <v>103725.08000000002</v>
      </c>
      <c r="J1803" s="102">
        <f t="shared" ref="J1803:K1803" si="406">SUM(J1795:J1802)</f>
        <v>283172</v>
      </c>
      <c r="K1803" s="102">
        <f t="shared" si="406"/>
        <v>302645</v>
      </c>
      <c r="L1803" s="33"/>
    </row>
    <row r="1804" spans="1:12" ht="14.45" customHeight="1" x14ac:dyDescent="0.25">
      <c r="A1804" s="360" t="s">
        <v>2030</v>
      </c>
      <c r="B1804" s="360"/>
      <c r="C1804" s="360"/>
      <c r="J1804" s="248"/>
      <c r="K1804" s="248"/>
      <c r="L1804" s="33"/>
    </row>
    <row r="1805" spans="1:12" ht="14.45" customHeight="1" x14ac:dyDescent="0.25">
      <c r="B1805" s="25" t="s">
        <v>1594</v>
      </c>
      <c r="C1805" s="25" t="s">
        <v>567</v>
      </c>
      <c r="D1805" s="107">
        <v>73600.77</v>
      </c>
      <c r="E1805" s="107">
        <v>45782.34</v>
      </c>
      <c r="F1805" s="107">
        <v>35250.35</v>
      </c>
      <c r="G1805" s="107">
        <v>64333.29</v>
      </c>
      <c r="H1805" s="107">
        <v>65000</v>
      </c>
      <c r="I1805" s="107">
        <v>31956.42</v>
      </c>
      <c r="J1805" s="248">
        <v>62633</v>
      </c>
      <c r="K1805" s="248">
        <v>65000</v>
      </c>
      <c r="L1805" s="33"/>
    </row>
    <row r="1806" spans="1:12" ht="14.45" customHeight="1" x14ac:dyDescent="0.25">
      <c r="B1806" s="25" t="s">
        <v>1595</v>
      </c>
      <c r="C1806" s="25" t="s">
        <v>569</v>
      </c>
      <c r="D1806" s="107">
        <v>97413.65</v>
      </c>
      <c r="E1806" s="107">
        <v>102409.71</v>
      </c>
      <c r="F1806" s="107">
        <v>89474.84</v>
      </c>
      <c r="G1806" s="107">
        <v>130222.43</v>
      </c>
      <c r="H1806" s="107">
        <v>110000</v>
      </c>
      <c r="I1806" s="107">
        <v>68969.399999999994</v>
      </c>
      <c r="J1806" s="248">
        <v>139695</v>
      </c>
      <c r="K1806" s="248">
        <v>110000</v>
      </c>
      <c r="L1806" s="33"/>
    </row>
    <row r="1807" spans="1:12" ht="14.45" customHeight="1" x14ac:dyDescent="0.25">
      <c r="B1807" s="25" t="s">
        <v>1596</v>
      </c>
      <c r="C1807" s="25" t="s">
        <v>807</v>
      </c>
      <c r="D1807" s="107">
        <v>2789.7</v>
      </c>
      <c r="E1807" s="107">
        <v>2028.11</v>
      </c>
      <c r="F1807" s="107">
        <v>2523.2600000000002</v>
      </c>
      <c r="G1807" s="107">
        <v>2825.34</v>
      </c>
      <c r="H1807" s="107">
        <v>3000</v>
      </c>
      <c r="I1807" s="107">
        <v>2646.6</v>
      </c>
      <c r="J1807" s="248">
        <v>2996</v>
      </c>
      <c r="K1807" s="248">
        <v>3000</v>
      </c>
      <c r="L1807" s="33"/>
    </row>
    <row r="1808" spans="1:12" ht="14.45" customHeight="1" x14ac:dyDescent="0.25">
      <c r="A1808" s="361" t="s">
        <v>2034</v>
      </c>
      <c r="B1808" s="361"/>
      <c r="C1808" s="361"/>
      <c r="D1808" s="108">
        <f t="shared" ref="D1808:I1808" si="407">SUM(D1805:D1807)</f>
        <v>173804.12</v>
      </c>
      <c r="E1808" s="108">
        <f t="shared" si="407"/>
        <v>150220.15999999997</v>
      </c>
      <c r="F1808" s="108">
        <f t="shared" si="407"/>
        <v>127248.45</v>
      </c>
      <c r="G1808" s="108">
        <f t="shared" si="407"/>
        <v>197381.06</v>
      </c>
      <c r="H1808" s="108">
        <f t="shared" si="407"/>
        <v>178000</v>
      </c>
      <c r="I1808" s="108">
        <f t="shared" si="407"/>
        <v>103572.42</v>
      </c>
      <c r="J1808" s="102">
        <f t="shared" ref="J1808:K1808" si="408">SUM(J1805:J1807)</f>
        <v>205324</v>
      </c>
      <c r="K1808" s="102">
        <f t="shared" si="408"/>
        <v>178000</v>
      </c>
      <c r="L1808" s="33"/>
    </row>
    <row r="1809" spans="1:12" ht="14.45" customHeight="1" x14ac:dyDescent="0.25">
      <c r="A1809" s="360" t="s">
        <v>2035</v>
      </c>
      <c r="B1809" s="360"/>
      <c r="C1809" s="360"/>
      <c r="J1809" s="248"/>
      <c r="K1809" s="248"/>
      <c r="L1809" s="33"/>
    </row>
    <row r="1810" spans="1:12" ht="14.45" customHeight="1" x14ac:dyDescent="0.25">
      <c r="B1810" s="25" t="s">
        <v>1597</v>
      </c>
      <c r="C1810" s="25" t="s">
        <v>833</v>
      </c>
      <c r="D1810" s="107">
        <v>50000</v>
      </c>
      <c r="E1810" s="107">
        <v>50000</v>
      </c>
      <c r="F1810" s="107">
        <v>50000</v>
      </c>
      <c r="G1810" s="107">
        <v>50000</v>
      </c>
      <c r="H1810" s="107">
        <v>0</v>
      </c>
      <c r="I1810" s="107">
        <v>0</v>
      </c>
      <c r="J1810" s="248"/>
      <c r="K1810" s="248"/>
      <c r="L1810" s="33"/>
    </row>
    <row r="1811" spans="1:12" ht="14.45" customHeight="1" x14ac:dyDescent="0.25">
      <c r="A1811" s="361" t="s">
        <v>2036</v>
      </c>
      <c r="B1811" s="361"/>
      <c r="C1811" s="361"/>
      <c r="D1811" s="108">
        <f t="shared" ref="D1811:I1811" si="409">SUM(D1810:D1810)</f>
        <v>50000</v>
      </c>
      <c r="E1811" s="108">
        <f t="shared" si="409"/>
        <v>50000</v>
      </c>
      <c r="F1811" s="108">
        <f t="shared" si="409"/>
        <v>50000</v>
      </c>
      <c r="G1811" s="108">
        <f t="shared" si="409"/>
        <v>50000</v>
      </c>
      <c r="H1811" s="108">
        <f t="shared" si="409"/>
        <v>0</v>
      </c>
      <c r="I1811" s="108">
        <f t="shared" si="409"/>
        <v>0</v>
      </c>
      <c r="J1811" s="102">
        <f t="shared" ref="J1811:K1811" si="410">SUM(J1810:J1810)</f>
        <v>0</v>
      </c>
      <c r="K1811" s="102">
        <f t="shared" si="410"/>
        <v>0</v>
      </c>
    </row>
    <row r="1812" spans="1:12" ht="14.45" customHeight="1" x14ac:dyDescent="0.25">
      <c r="A1812" s="360" t="s">
        <v>2037</v>
      </c>
      <c r="B1812" s="360"/>
      <c r="C1812" s="360"/>
      <c r="J1812" s="248"/>
      <c r="K1812" s="248"/>
      <c r="L1812" s="33"/>
    </row>
    <row r="1813" spans="1:12" ht="14.45" customHeight="1" x14ac:dyDescent="0.25">
      <c r="B1813" s="25" t="s">
        <v>1598</v>
      </c>
      <c r="C1813" s="25" t="s">
        <v>1599</v>
      </c>
      <c r="D1813" s="107">
        <v>0</v>
      </c>
      <c r="E1813" s="107">
        <v>0</v>
      </c>
      <c r="F1813" s="107">
        <v>0</v>
      </c>
      <c r="G1813" s="107">
        <v>120.73</v>
      </c>
      <c r="H1813" s="107">
        <v>0</v>
      </c>
      <c r="I1813" s="107">
        <v>0</v>
      </c>
      <c r="J1813" s="248"/>
      <c r="K1813" s="248"/>
      <c r="L1813" s="33"/>
    </row>
    <row r="1814" spans="1:12" ht="14.45" customHeight="1" x14ac:dyDescent="0.25">
      <c r="B1814" s="25" t="s">
        <v>1761</v>
      </c>
      <c r="C1814" s="25" t="s">
        <v>448</v>
      </c>
      <c r="D1814" s="107">
        <v>0</v>
      </c>
      <c r="E1814" s="107">
        <v>0</v>
      </c>
      <c r="F1814" s="107">
        <v>0</v>
      </c>
      <c r="G1814" s="107">
        <v>72526.740000000005</v>
      </c>
      <c r="H1814" s="107">
        <v>0</v>
      </c>
      <c r="I1814" s="107">
        <v>0</v>
      </c>
      <c r="J1814" s="248"/>
      <c r="K1814" s="248"/>
      <c r="L1814" s="33"/>
    </row>
    <row r="1815" spans="1:12" ht="14.45" customHeight="1" x14ac:dyDescent="0.25">
      <c r="A1815" s="361" t="s">
        <v>2038</v>
      </c>
      <c r="B1815" s="361"/>
      <c r="C1815" s="361"/>
      <c r="D1815" s="108">
        <f t="shared" ref="D1815:I1815" si="411">SUM(D1813:D1814)</f>
        <v>0</v>
      </c>
      <c r="E1815" s="108">
        <f t="shared" si="411"/>
        <v>0</v>
      </c>
      <c r="F1815" s="108">
        <f t="shared" si="411"/>
        <v>0</v>
      </c>
      <c r="G1815" s="108">
        <f t="shared" si="411"/>
        <v>72647.47</v>
      </c>
      <c r="H1815" s="108">
        <f t="shared" si="411"/>
        <v>0</v>
      </c>
      <c r="I1815" s="108">
        <f t="shared" si="411"/>
        <v>0</v>
      </c>
      <c r="J1815" s="102">
        <f t="shared" ref="J1815:K1815" si="412">SUM(J1813:J1814)</f>
        <v>0</v>
      </c>
      <c r="K1815" s="102">
        <f t="shared" si="412"/>
        <v>0</v>
      </c>
      <c r="L1815" s="33"/>
    </row>
    <row r="1816" spans="1:12" ht="14.45" customHeight="1" x14ac:dyDescent="0.25">
      <c r="A1816" s="362" t="s">
        <v>1600</v>
      </c>
      <c r="B1816" s="362"/>
      <c r="C1816" s="362"/>
      <c r="D1816" s="109">
        <f t="shared" ref="D1816:I1816" si="413">D1767+D1782+D1793+D1803+D1808+D1811+D1815</f>
        <v>1434856.3200000003</v>
      </c>
      <c r="E1816" s="109">
        <f t="shared" si="413"/>
        <v>1519648.9399999997</v>
      </c>
      <c r="F1816" s="109">
        <f t="shared" si="413"/>
        <v>1587593.91</v>
      </c>
      <c r="G1816" s="109">
        <f t="shared" si="413"/>
        <v>1831836.29</v>
      </c>
      <c r="H1816" s="109">
        <f t="shared" si="413"/>
        <v>2018050</v>
      </c>
      <c r="I1816" s="109">
        <f t="shared" si="413"/>
        <v>1235369.1500000001</v>
      </c>
      <c r="J1816" s="103">
        <f t="shared" ref="J1816:K1816" si="414">J1767+J1782+J1793+J1803+J1808+J1811+J1815</f>
        <v>2049197</v>
      </c>
      <c r="K1816" s="103">
        <f t="shared" si="414"/>
        <v>2187932</v>
      </c>
    </row>
    <row r="1817" spans="1:12" ht="14.45" customHeight="1" x14ac:dyDescent="0.25">
      <c r="A1817" s="363" t="s">
        <v>1601</v>
      </c>
      <c r="B1817" s="363"/>
      <c r="C1817" s="363"/>
      <c r="J1817" s="248"/>
      <c r="K1817" s="248"/>
      <c r="L1817" s="33"/>
    </row>
    <row r="1818" spans="1:12" ht="14.45" customHeight="1" x14ac:dyDescent="0.25">
      <c r="A1818" s="360" t="s">
        <v>2024</v>
      </c>
      <c r="B1818" s="360"/>
      <c r="C1818" s="360"/>
      <c r="J1818" s="248"/>
      <c r="K1818" s="248"/>
      <c r="L1818" s="33"/>
    </row>
    <row r="1819" spans="1:12" ht="14.45" customHeight="1" x14ac:dyDescent="0.25">
      <c r="B1819" s="25" t="s">
        <v>2108</v>
      </c>
      <c r="C1819" s="25" t="s">
        <v>1883</v>
      </c>
      <c r="D1819" s="107">
        <v>0</v>
      </c>
      <c r="E1819" s="107">
        <v>0</v>
      </c>
      <c r="F1819" s="107">
        <v>15953.63</v>
      </c>
      <c r="G1819" s="107">
        <v>4160.07</v>
      </c>
      <c r="H1819" s="107">
        <v>0</v>
      </c>
      <c r="I1819" s="107">
        <v>0</v>
      </c>
      <c r="J1819" s="248"/>
      <c r="K1819" s="248"/>
    </row>
    <row r="1820" spans="1:12" ht="14.45" customHeight="1" x14ac:dyDescent="0.25">
      <c r="B1820" s="25" t="s">
        <v>1602</v>
      </c>
      <c r="C1820" s="25" t="s">
        <v>286</v>
      </c>
      <c r="D1820" s="107">
        <v>464368.02</v>
      </c>
      <c r="E1820" s="107">
        <v>237648.28</v>
      </c>
      <c r="F1820" s="107">
        <v>258315.13</v>
      </c>
      <c r="G1820" s="107">
        <v>264136.39</v>
      </c>
      <c r="H1820" s="107">
        <v>303240</v>
      </c>
      <c r="I1820" s="107">
        <v>154761.17000000001</v>
      </c>
      <c r="J1820" s="248">
        <v>245462</v>
      </c>
      <c r="K1820" s="248">
        <f>249056+2102</f>
        <v>251158</v>
      </c>
      <c r="L1820" s="33"/>
    </row>
    <row r="1821" spans="1:12" ht="14.45" customHeight="1" x14ac:dyDescent="0.25">
      <c r="B1821" s="25" t="s">
        <v>1603</v>
      </c>
      <c r="C1821" s="25" t="s">
        <v>292</v>
      </c>
      <c r="D1821" s="107">
        <v>1223.07</v>
      </c>
      <c r="E1821" s="107">
        <v>0</v>
      </c>
      <c r="F1821" s="107">
        <v>0</v>
      </c>
      <c r="G1821" s="107">
        <v>1348.04</v>
      </c>
      <c r="H1821" s="107">
        <v>1350</v>
      </c>
      <c r="I1821" s="107">
        <v>524.99</v>
      </c>
      <c r="J1821" s="248">
        <v>525</v>
      </c>
      <c r="K1821" s="248">
        <v>0</v>
      </c>
      <c r="L1821" s="33"/>
    </row>
    <row r="1822" spans="1:12" ht="14.45" customHeight="1" x14ac:dyDescent="0.25">
      <c r="B1822" s="25" t="s">
        <v>1604</v>
      </c>
      <c r="C1822" s="25" t="s">
        <v>294</v>
      </c>
      <c r="D1822" s="107">
        <v>50.79</v>
      </c>
      <c r="E1822" s="107">
        <v>0</v>
      </c>
      <c r="F1822" s="107">
        <v>0</v>
      </c>
      <c r="G1822" s="107">
        <v>0</v>
      </c>
      <c r="H1822" s="107">
        <v>0</v>
      </c>
      <c r="I1822" s="107">
        <v>0</v>
      </c>
      <c r="J1822" s="248">
        <v>0</v>
      </c>
      <c r="K1822" s="248">
        <v>600</v>
      </c>
      <c r="L1822" s="33"/>
    </row>
    <row r="1823" spans="1:12" ht="14.45" customHeight="1" x14ac:dyDescent="0.25">
      <c r="B1823" s="25" t="s">
        <v>1606</v>
      </c>
      <c r="C1823" s="25" t="s">
        <v>298</v>
      </c>
      <c r="D1823" s="107">
        <v>299.17</v>
      </c>
      <c r="E1823" s="107">
        <v>435</v>
      </c>
      <c r="F1823" s="107">
        <v>2320.83</v>
      </c>
      <c r="G1823" s="107">
        <v>2865</v>
      </c>
      <c r="H1823" s="107">
        <v>2870</v>
      </c>
      <c r="I1823" s="107">
        <v>221.87</v>
      </c>
      <c r="J1823" s="248">
        <v>222</v>
      </c>
      <c r="K1823" s="248">
        <v>750</v>
      </c>
      <c r="L1823" s="33"/>
    </row>
    <row r="1824" spans="1:12" ht="14.45" customHeight="1" x14ac:dyDescent="0.25">
      <c r="B1824" s="25" t="s">
        <v>1607</v>
      </c>
      <c r="C1824" s="25" t="s">
        <v>300</v>
      </c>
      <c r="D1824" s="107">
        <v>11935.4</v>
      </c>
      <c r="E1824" s="107">
        <v>3914.28</v>
      </c>
      <c r="F1824" s="107">
        <v>8312.6299999999992</v>
      </c>
      <c r="G1824" s="107">
        <v>9512.89</v>
      </c>
      <c r="H1824" s="107">
        <v>9000</v>
      </c>
      <c r="I1824" s="107">
        <v>10289.81</v>
      </c>
      <c r="J1824" s="248">
        <v>11062</v>
      </c>
      <c r="K1824" s="248">
        <v>6000</v>
      </c>
    </row>
    <row r="1825" spans="1:12" ht="14.45" customHeight="1" x14ac:dyDescent="0.25">
      <c r="B1825" s="25" t="s">
        <v>1608</v>
      </c>
      <c r="C1825" s="25" t="s">
        <v>302</v>
      </c>
      <c r="D1825" s="107">
        <v>323.74</v>
      </c>
      <c r="E1825" s="107">
        <v>894.32</v>
      </c>
      <c r="F1825" s="107">
        <v>456.78</v>
      </c>
      <c r="G1825" s="107">
        <v>364.72</v>
      </c>
      <c r="H1825" s="107">
        <v>670</v>
      </c>
      <c r="I1825" s="107">
        <v>269.04000000000002</v>
      </c>
      <c r="J1825" s="248">
        <v>352</v>
      </c>
      <c r="K1825" s="248">
        <v>542</v>
      </c>
    </row>
    <row r="1826" spans="1:12" ht="14.45" customHeight="1" x14ac:dyDescent="0.25">
      <c r="B1826" s="25" t="s">
        <v>1609</v>
      </c>
      <c r="C1826" s="25" t="s">
        <v>304</v>
      </c>
      <c r="D1826" s="107">
        <v>1371.71</v>
      </c>
      <c r="E1826" s="107">
        <v>1011.47</v>
      </c>
      <c r="F1826" s="107">
        <v>1474.89</v>
      </c>
      <c r="G1826" s="107">
        <v>1491.95</v>
      </c>
      <c r="H1826" s="107">
        <v>2090</v>
      </c>
      <c r="I1826" s="107">
        <v>1214.5</v>
      </c>
      <c r="J1826" s="248">
        <v>1877</v>
      </c>
      <c r="K1826" s="248">
        <v>1652</v>
      </c>
      <c r="L1826" s="33"/>
    </row>
    <row r="1827" spans="1:12" ht="14.45" customHeight="1" x14ac:dyDescent="0.25">
      <c r="B1827" s="25" t="s">
        <v>1610</v>
      </c>
      <c r="C1827" s="25" t="s">
        <v>306</v>
      </c>
      <c r="D1827" s="107">
        <v>30527.200000000001</v>
      </c>
      <c r="E1827" s="107">
        <v>32107.51</v>
      </c>
      <c r="F1827" s="107">
        <v>40226.04</v>
      </c>
      <c r="G1827" s="107">
        <v>38943.75</v>
      </c>
      <c r="H1827" s="107">
        <v>48790</v>
      </c>
      <c r="I1827" s="107">
        <v>26589.4</v>
      </c>
      <c r="J1827" s="248">
        <v>36874</v>
      </c>
      <c r="K1827" s="248">
        <v>24765</v>
      </c>
      <c r="L1827" s="33"/>
    </row>
    <row r="1828" spans="1:12" ht="14.45" customHeight="1" x14ac:dyDescent="0.25">
      <c r="B1828" s="25" t="s">
        <v>1789</v>
      </c>
      <c r="C1828" s="25" t="s">
        <v>1865</v>
      </c>
      <c r="D1828" s="107">
        <v>2166.6799999999998</v>
      </c>
      <c r="E1828" s="107">
        <v>934.52</v>
      </c>
      <c r="F1828" s="107">
        <v>4341.07</v>
      </c>
      <c r="G1828" s="107">
        <v>500</v>
      </c>
      <c r="H1828" s="107">
        <v>2250</v>
      </c>
      <c r="I1828" s="107">
        <v>1250</v>
      </c>
      <c r="J1828" s="248">
        <v>1250</v>
      </c>
      <c r="K1828" s="248">
        <v>3500</v>
      </c>
      <c r="L1828" s="33"/>
    </row>
    <row r="1829" spans="1:12" ht="14.45" customHeight="1" x14ac:dyDescent="0.25">
      <c r="B1829" s="25" t="s">
        <v>1611</v>
      </c>
      <c r="C1829" s="25" t="s">
        <v>308</v>
      </c>
      <c r="D1829" s="107">
        <v>1465</v>
      </c>
      <c r="E1829" s="107">
        <v>1286.04</v>
      </c>
      <c r="F1829" s="107">
        <v>1442.51</v>
      </c>
      <c r="G1829" s="107">
        <v>1086.68</v>
      </c>
      <c r="H1829" s="107">
        <v>680</v>
      </c>
      <c r="I1829" s="107">
        <v>230</v>
      </c>
      <c r="J1829" s="248">
        <v>300</v>
      </c>
      <c r="K1829" s="248">
        <v>0</v>
      </c>
      <c r="L1829" s="33"/>
    </row>
    <row r="1830" spans="1:12" ht="14.45" customHeight="1" x14ac:dyDescent="0.25">
      <c r="B1830" s="25" t="s">
        <v>1612</v>
      </c>
      <c r="C1830" s="25" t="s">
        <v>1897</v>
      </c>
      <c r="D1830" s="107">
        <v>0</v>
      </c>
      <c r="E1830" s="107">
        <v>-1312.3</v>
      </c>
      <c r="F1830" s="107">
        <v>10</v>
      </c>
      <c r="G1830" s="107">
        <v>0</v>
      </c>
      <c r="H1830" s="107">
        <v>0</v>
      </c>
      <c r="I1830" s="107">
        <v>0</v>
      </c>
      <c r="J1830" s="248"/>
      <c r="K1830" s="248"/>
      <c r="L1830" s="33"/>
    </row>
    <row r="1831" spans="1:12" ht="14.45" customHeight="1" x14ac:dyDescent="0.25">
      <c r="B1831" s="25" t="s">
        <v>1613</v>
      </c>
      <c r="C1831" s="25" t="s">
        <v>1899</v>
      </c>
      <c r="D1831" s="107">
        <v>24951.02</v>
      </c>
      <c r="E1831" s="107">
        <v>20889.54</v>
      </c>
      <c r="F1831" s="107">
        <v>35944.1</v>
      </c>
      <c r="G1831" s="107">
        <v>40724</v>
      </c>
      <c r="H1831" s="107">
        <v>45360</v>
      </c>
      <c r="I1831" s="107">
        <v>27916.66</v>
      </c>
      <c r="J1831" s="248">
        <v>44862</v>
      </c>
      <c r="K1831" s="248">
        <v>43877</v>
      </c>
      <c r="L1831" s="33"/>
    </row>
    <row r="1832" spans="1:12" ht="20.100000000000001" customHeight="1" x14ac:dyDescent="0.25">
      <c r="B1832" s="25" t="s">
        <v>1614</v>
      </c>
      <c r="C1832" s="25" t="s">
        <v>312</v>
      </c>
      <c r="D1832" s="107">
        <v>918</v>
      </c>
      <c r="E1832" s="107">
        <v>432</v>
      </c>
      <c r="F1832" s="107">
        <v>467</v>
      </c>
      <c r="G1832" s="107">
        <v>459</v>
      </c>
      <c r="H1832" s="107">
        <v>0</v>
      </c>
      <c r="I1832" s="107">
        <v>0</v>
      </c>
      <c r="J1832" s="248"/>
      <c r="K1832" s="248"/>
      <c r="L1832" s="33"/>
    </row>
    <row r="1833" spans="1:12" ht="20.100000000000001" customHeight="1" x14ac:dyDescent="0.25">
      <c r="B1833" s="25" t="s">
        <v>1615</v>
      </c>
      <c r="C1833" s="25" t="s">
        <v>314</v>
      </c>
      <c r="D1833" s="107">
        <v>7543.69</v>
      </c>
      <c r="E1833" s="107">
        <v>3194.44</v>
      </c>
      <c r="F1833" s="107">
        <v>2917.67</v>
      </c>
      <c r="G1833" s="107">
        <v>1748.4</v>
      </c>
      <c r="H1833" s="107">
        <v>2260</v>
      </c>
      <c r="I1833" s="107">
        <v>1617</v>
      </c>
      <c r="J1833" s="248">
        <v>2509</v>
      </c>
      <c r="K1833" s="248">
        <v>2452</v>
      </c>
      <c r="L1833" s="33"/>
    </row>
    <row r="1834" spans="1:12" ht="20.100000000000001" customHeight="1" x14ac:dyDescent="0.25">
      <c r="B1834" s="25" t="s">
        <v>1616</v>
      </c>
      <c r="C1834" s="25" t="s">
        <v>316</v>
      </c>
      <c r="D1834" s="107">
        <v>339.29</v>
      </c>
      <c r="E1834" s="107">
        <v>1096.79</v>
      </c>
      <c r="F1834" s="107">
        <v>1565.23</v>
      </c>
      <c r="G1834" s="107">
        <v>1000.49</v>
      </c>
      <c r="H1834" s="107">
        <v>940</v>
      </c>
      <c r="I1834" s="107">
        <v>39.299999999999997</v>
      </c>
      <c r="J1834" s="248">
        <v>39</v>
      </c>
      <c r="K1834" s="248">
        <v>576</v>
      </c>
      <c r="L1834" s="33"/>
    </row>
    <row r="1835" spans="1:12" ht="20.100000000000001" customHeight="1" x14ac:dyDescent="0.25">
      <c r="B1835" s="25" t="s">
        <v>1617</v>
      </c>
      <c r="C1835" s="25" t="s">
        <v>2026</v>
      </c>
      <c r="D1835" s="107">
        <v>6821.78</v>
      </c>
      <c r="E1835" s="107">
        <v>3928.07</v>
      </c>
      <c r="F1835" s="107">
        <v>4019.08</v>
      </c>
      <c r="G1835" s="107">
        <v>4083.42</v>
      </c>
      <c r="H1835" s="107">
        <v>3780</v>
      </c>
      <c r="I1835" s="107">
        <v>2298.71</v>
      </c>
      <c r="J1835" s="248">
        <v>3171</v>
      </c>
      <c r="K1835" s="248">
        <v>3718</v>
      </c>
      <c r="L1835" s="33"/>
    </row>
    <row r="1836" spans="1:12" ht="20.100000000000001" customHeight="1" x14ac:dyDescent="0.25">
      <c r="B1836" s="25" t="s">
        <v>1618</v>
      </c>
      <c r="C1836" s="25" t="s">
        <v>321</v>
      </c>
      <c r="D1836" s="107">
        <v>412.99</v>
      </c>
      <c r="E1836" s="107">
        <v>431.22</v>
      </c>
      <c r="F1836" s="107">
        <v>532.54</v>
      </c>
      <c r="G1836" s="107">
        <v>433.16</v>
      </c>
      <c r="H1836" s="107">
        <v>470</v>
      </c>
      <c r="I1836" s="107">
        <v>326.10000000000002</v>
      </c>
      <c r="J1836" s="248">
        <v>426</v>
      </c>
      <c r="K1836" s="248">
        <v>451</v>
      </c>
      <c r="L1836" s="33"/>
    </row>
    <row r="1837" spans="1:12" ht="14.45" customHeight="1" x14ac:dyDescent="0.25">
      <c r="B1837" s="25" t="s">
        <v>1619</v>
      </c>
      <c r="C1837" s="25" t="s">
        <v>323</v>
      </c>
      <c r="D1837" s="107">
        <v>697.45</v>
      </c>
      <c r="E1837" s="107">
        <v>171.6</v>
      </c>
      <c r="F1837" s="107">
        <v>200.55</v>
      </c>
      <c r="G1837" s="107">
        <v>113.7</v>
      </c>
      <c r="H1837" s="107">
        <v>0</v>
      </c>
      <c r="I1837" s="107">
        <v>142.65</v>
      </c>
      <c r="J1837" s="248">
        <v>143</v>
      </c>
      <c r="K1837" s="248">
        <v>0</v>
      </c>
      <c r="L1837" s="33"/>
    </row>
    <row r="1838" spans="1:12" ht="14.45" customHeight="1" x14ac:dyDescent="0.25">
      <c r="B1838" s="25" t="s">
        <v>1620</v>
      </c>
      <c r="C1838" s="25" t="s">
        <v>325</v>
      </c>
      <c r="D1838" s="107">
        <v>1000</v>
      </c>
      <c r="E1838" s="107">
        <v>0</v>
      </c>
      <c r="F1838" s="107">
        <v>1750</v>
      </c>
      <c r="G1838" s="107">
        <v>3500</v>
      </c>
      <c r="H1838" s="107">
        <v>2750</v>
      </c>
      <c r="I1838" s="107">
        <v>3500</v>
      </c>
      <c r="J1838" s="248">
        <v>3500</v>
      </c>
      <c r="K1838" s="248">
        <v>1000</v>
      </c>
      <c r="L1838" s="33"/>
    </row>
    <row r="1839" spans="1:12" ht="14.45" customHeight="1" x14ac:dyDescent="0.25">
      <c r="B1839" s="25" t="s">
        <v>2059</v>
      </c>
      <c r="C1839" s="25" t="s">
        <v>327</v>
      </c>
      <c r="D1839" s="107">
        <v>0</v>
      </c>
      <c r="E1839" s="107">
        <v>0</v>
      </c>
      <c r="F1839" s="107">
        <v>109.61</v>
      </c>
      <c r="G1839" s="107">
        <v>230.52</v>
      </c>
      <c r="H1839" s="107">
        <v>240</v>
      </c>
      <c r="I1839" s="107">
        <v>177.39</v>
      </c>
      <c r="J1839" s="248">
        <v>158</v>
      </c>
      <c r="K1839" s="248">
        <v>240</v>
      </c>
      <c r="L1839" s="33"/>
    </row>
    <row r="1840" spans="1:12" ht="14.45" customHeight="1" x14ac:dyDescent="0.25">
      <c r="A1840" s="361" t="s">
        <v>2027</v>
      </c>
      <c r="B1840" s="361"/>
      <c r="C1840" s="361"/>
      <c r="D1840" s="108">
        <f t="shared" ref="D1840:I1840" si="415">SUM(D1819:D1839)</f>
        <v>556415</v>
      </c>
      <c r="E1840" s="108">
        <f t="shared" si="415"/>
        <v>307062.77999999991</v>
      </c>
      <c r="F1840" s="108">
        <f t="shared" si="415"/>
        <v>380359.29</v>
      </c>
      <c r="G1840" s="108">
        <f t="shared" si="415"/>
        <v>376702.18</v>
      </c>
      <c r="H1840" s="108">
        <f t="shared" si="415"/>
        <v>426740</v>
      </c>
      <c r="I1840" s="108">
        <f t="shared" si="415"/>
        <v>231368.59</v>
      </c>
      <c r="J1840" s="102">
        <f t="shared" ref="J1840:K1840" si="416">SUM(J1819:J1839)</f>
        <v>352732</v>
      </c>
      <c r="K1840" s="102">
        <f t="shared" si="416"/>
        <v>341281</v>
      </c>
      <c r="L1840" s="33"/>
    </row>
    <row r="1841" spans="1:12" ht="14.45" customHeight="1" x14ac:dyDescent="0.25">
      <c r="A1841" s="360" t="s">
        <v>2020</v>
      </c>
      <c r="B1841" s="360"/>
      <c r="C1841" s="360"/>
      <c r="J1841" s="248"/>
      <c r="K1841" s="248"/>
      <c r="L1841" s="33"/>
    </row>
    <row r="1842" spans="1:12" ht="14.45" customHeight="1" x14ac:dyDescent="0.25">
      <c r="B1842" s="25" t="s">
        <v>1621</v>
      </c>
      <c r="C1842" s="25" t="s">
        <v>262</v>
      </c>
      <c r="D1842" s="107">
        <v>3831.99</v>
      </c>
      <c r="E1842" s="107">
        <v>1350.65</v>
      </c>
      <c r="F1842" s="107">
        <v>1131.48</v>
      </c>
      <c r="G1842" s="107">
        <v>1526.09</v>
      </c>
      <c r="H1842" s="107">
        <v>2500</v>
      </c>
      <c r="I1842" s="107">
        <v>1221.24</v>
      </c>
      <c r="J1842" s="248">
        <v>2000</v>
      </c>
      <c r="K1842" s="248">
        <v>2000</v>
      </c>
      <c r="L1842" s="33"/>
    </row>
    <row r="1843" spans="1:12" ht="14.45" customHeight="1" x14ac:dyDescent="0.25">
      <c r="B1843" s="25" t="s">
        <v>1622</v>
      </c>
      <c r="C1843" s="25" t="s">
        <v>787</v>
      </c>
      <c r="D1843" s="107">
        <v>0</v>
      </c>
      <c r="E1843" s="107">
        <v>0</v>
      </c>
      <c r="F1843" s="107">
        <v>4691.8</v>
      </c>
      <c r="G1843" s="107">
        <v>3459.16</v>
      </c>
      <c r="H1843" s="107">
        <v>2500</v>
      </c>
      <c r="I1843" s="107">
        <v>3094.35</v>
      </c>
      <c r="J1843" s="248">
        <v>3500</v>
      </c>
      <c r="K1843" s="248">
        <v>2500</v>
      </c>
      <c r="L1843" s="33"/>
    </row>
    <row r="1844" spans="1:12" ht="14.45" customHeight="1" x14ac:dyDescent="0.25">
      <c r="B1844" s="25" t="s">
        <v>1623</v>
      </c>
      <c r="C1844" s="25" t="s">
        <v>420</v>
      </c>
      <c r="D1844" s="107">
        <v>2174.39</v>
      </c>
      <c r="E1844" s="107">
        <v>1248.95</v>
      </c>
      <c r="F1844" s="107">
        <v>2590.19</v>
      </c>
      <c r="G1844" s="107">
        <v>1946.42</v>
      </c>
      <c r="H1844" s="107">
        <v>1500</v>
      </c>
      <c r="I1844" s="107">
        <v>776.87</v>
      </c>
      <c r="J1844" s="248">
        <v>1500</v>
      </c>
      <c r="K1844" s="248">
        <v>1500</v>
      </c>
      <c r="L1844" s="33"/>
    </row>
    <row r="1845" spans="1:12" ht="14.45" customHeight="1" x14ac:dyDescent="0.25">
      <c r="B1845" s="25" t="s">
        <v>1624</v>
      </c>
      <c r="C1845" s="25" t="s">
        <v>422</v>
      </c>
      <c r="D1845" s="107">
        <v>551.29999999999995</v>
      </c>
      <c r="E1845" s="107">
        <v>641.67999999999995</v>
      </c>
      <c r="F1845" s="107">
        <v>678.64</v>
      </c>
      <c r="G1845" s="107">
        <v>1147.3599999999999</v>
      </c>
      <c r="H1845" s="107">
        <v>400</v>
      </c>
      <c r="I1845" s="107">
        <v>1070.8900000000001</v>
      </c>
      <c r="J1845" s="248">
        <v>1500</v>
      </c>
      <c r="K1845" s="248">
        <v>400</v>
      </c>
      <c r="L1845" s="33"/>
    </row>
    <row r="1846" spans="1:12" ht="14.45" customHeight="1" x14ac:dyDescent="0.25">
      <c r="B1846" s="25" t="s">
        <v>1625</v>
      </c>
      <c r="C1846" s="25" t="s">
        <v>330</v>
      </c>
      <c r="D1846" s="107">
        <v>11019.4</v>
      </c>
      <c r="E1846" s="107">
        <v>4002.68</v>
      </c>
      <c r="F1846" s="107">
        <v>3373.62</v>
      </c>
      <c r="G1846" s="107">
        <v>1999.41</v>
      </c>
      <c r="H1846" s="107">
        <v>2500</v>
      </c>
      <c r="I1846" s="107">
        <v>5030.91</v>
      </c>
      <c r="J1846" s="248">
        <v>5000</v>
      </c>
      <c r="K1846" s="248">
        <v>2500</v>
      </c>
      <c r="L1846" s="33"/>
    </row>
    <row r="1847" spans="1:12" ht="14.45" customHeight="1" x14ac:dyDescent="0.25">
      <c r="B1847" s="25" t="s">
        <v>1626</v>
      </c>
      <c r="C1847" s="25" t="s">
        <v>696</v>
      </c>
      <c r="D1847" s="107">
        <v>1731.86</v>
      </c>
      <c r="E1847" s="107">
        <v>161.88</v>
      </c>
      <c r="F1847" s="107">
        <v>39.96</v>
      </c>
      <c r="G1847" s="107">
        <v>119.58</v>
      </c>
      <c r="H1847" s="107">
        <v>500</v>
      </c>
      <c r="I1847" s="107">
        <v>0</v>
      </c>
      <c r="J1847" s="248">
        <v>500</v>
      </c>
      <c r="K1847" s="248">
        <v>500</v>
      </c>
      <c r="L1847" s="33"/>
    </row>
    <row r="1848" spans="1:12" ht="14.45" customHeight="1" x14ac:dyDescent="0.25">
      <c r="B1848" s="25" t="s">
        <v>1627</v>
      </c>
      <c r="C1848" s="25" t="s">
        <v>264</v>
      </c>
      <c r="D1848" s="107">
        <v>4348.01</v>
      </c>
      <c r="E1848" s="107">
        <v>0</v>
      </c>
      <c r="F1848" s="107">
        <v>836.69</v>
      </c>
      <c r="G1848" s="107">
        <v>1886.21</v>
      </c>
      <c r="H1848" s="107">
        <v>2000</v>
      </c>
      <c r="I1848" s="107">
        <v>661.56</v>
      </c>
      <c r="J1848" s="248">
        <v>2000</v>
      </c>
      <c r="K1848" s="248">
        <v>2000</v>
      </c>
    </row>
    <row r="1849" spans="1:12" ht="14.45" customHeight="1" x14ac:dyDescent="0.25">
      <c r="B1849" s="25" t="s">
        <v>1628</v>
      </c>
      <c r="C1849" s="25" t="s">
        <v>371</v>
      </c>
      <c r="D1849" s="107">
        <v>30</v>
      </c>
      <c r="E1849" s="107">
        <v>0.5</v>
      </c>
      <c r="F1849" s="107">
        <v>293.3</v>
      </c>
      <c r="G1849" s="107">
        <v>207.02</v>
      </c>
      <c r="H1849" s="107">
        <v>300</v>
      </c>
      <c r="I1849" s="107">
        <v>45.52</v>
      </c>
      <c r="J1849" s="248">
        <v>300</v>
      </c>
      <c r="K1849" s="248">
        <v>300</v>
      </c>
      <c r="L1849" s="33"/>
    </row>
    <row r="1850" spans="1:12" ht="14.45" customHeight="1" x14ac:dyDescent="0.25">
      <c r="B1850" s="25" t="s">
        <v>1629</v>
      </c>
      <c r="C1850" s="25" t="s">
        <v>556</v>
      </c>
      <c r="D1850" s="107">
        <v>51.79</v>
      </c>
      <c r="E1850" s="107">
        <v>0</v>
      </c>
      <c r="F1850" s="107">
        <v>52.88</v>
      </c>
      <c r="G1850" s="107">
        <v>947.21</v>
      </c>
      <c r="H1850" s="107">
        <v>1000</v>
      </c>
      <c r="I1850" s="107">
        <v>354.19</v>
      </c>
      <c r="J1850" s="248">
        <v>750</v>
      </c>
      <c r="K1850" s="248">
        <v>1000</v>
      </c>
      <c r="L1850" s="33"/>
    </row>
    <row r="1851" spans="1:12" ht="14.45" customHeight="1" x14ac:dyDescent="0.25">
      <c r="B1851" s="25" t="s">
        <v>1997</v>
      </c>
      <c r="C1851" s="25" t="s">
        <v>1670</v>
      </c>
      <c r="D1851" s="107">
        <v>329.95</v>
      </c>
      <c r="E1851" s="107">
        <v>0</v>
      </c>
      <c r="F1851" s="107">
        <v>0</v>
      </c>
      <c r="G1851" s="107">
        <v>0</v>
      </c>
      <c r="H1851" s="107">
        <v>0</v>
      </c>
      <c r="I1851" s="107">
        <v>0</v>
      </c>
      <c r="J1851" s="248"/>
      <c r="K1851" s="248">
        <v>0</v>
      </c>
      <c r="L1851" s="33"/>
    </row>
    <row r="1852" spans="1:12" ht="14.45" customHeight="1" x14ac:dyDescent="0.25">
      <c r="B1852" s="25" t="s">
        <v>1630</v>
      </c>
      <c r="C1852" s="25" t="s">
        <v>633</v>
      </c>
      <c r="D1852" s="107">
        <v>-5.58</v>
      </c>
      <c r="E1852" s="107">
        <v>0</v>
      </c>
      <c r="F1852" s="107">
        <v>0</v>
      </c>
      <c r="G1852" s="107">
        <v>0</v>
      </c>
      <c r="H1852" s="107">
        <v>0</v>
      </c>
      <c r="I1852" s="107">
        <v>0</v>
      </c>
      <c r="J1852" s="248">
        <v>300</v>
      </c>
      <c r="K1852" s="248"/>
      <c r="L1852" s="33"/>
    </row>
    <row r="1853" spans="1:12" ht="14.45" customHeight="1" x14ac:dyDescent="0.25">
      <c r="B1853" s="25" t="s">
        <v>1631</v>
      </c>
      <c r="C1853" s="25" t="s">
        <v>425</v>
      </c>
      <c r="D1853" s="107">
        <v>1708.33</v>
      </c>
      <c r="E1853" s="107">
        <v>425.6</v>
      </c>
      <c r="F1853" s="107">
        <v>20174.43</v>
      </c>
      <c r="G1853" s="107">
        <v>16227.98</v>
      </c>
      <c r="H1853" s="107">
        <v>2000</v>
      </c>
      <c r="I1853" s="107">
        <v>710.69</v>
      </c>
      <c r="J1853" s="248">
        <v>2000</v>
      </c>
      <c r="K1853" s="248">
        <v>2000</v>
      </c>
      <c r="L1853" s="33"/>
    </row>
    <row r="1854" spans="1:12" ht="14.45" customHeight="1" x14ac:dyDescent="0.25">
      <c r="A1854" s="361" t="s">
        <v>2021</v>
      </c>
      <c r="B1854" s="361"/>
      <c r="C1854" s="361"/>
      <c r="D1854" s="108">
        <f t="shared" ref="D1854:I1854" si="417">SUM(D1842:D1853)</f>
        <v>25771.439999999995</v>
      </c>
      <c r="E1854" s="108">
        <f t="shared" si="417"/>
        <v>7831.9400000000005</v>
      </c>
      <c r="F1854" s="108">
        <f t="shared" si="417"/>
        <v>33862.99</v>
      </c>
      <c r="G1854" s="108">
        <f t="shared" si="417"/>
        <v>29466.44</v>
      </c>
      <c r="H1854" s="108">
        <f t="shared" si="417"/>
        <v>15200</v>
      </c>
      <c r="I1854" s="108">
        <f t="shared" si="417"/>
        <v>12966.220000000001</v>
      </c>
      <c r="J1854" s="102">
        <f t="shared" ref="J1854:K1854" si="418">SUM(J1842:J1853)</f>
        <v>19350</v>
      </c>
      <c r="K1854" s="102">
        <f t="shared" si="418"/>
        <v>14700</v>
      </c>
      <c r="L1854" s="33"/>
    </row>
    <row r="1855" spans="1:12" ht="14.45" customHeight="1" x14ac:dyDescent="0.25">
      <c r="A1855" s="360" t="s">
        <v>2028</v>
      </c>
      <c r="B1855" s="360"/>
      <c r="C1855" s="360"/>
      <c r="J1855" s="248"/>
      <c r="K1855" s="248"/>
      <c r="L1855" s="33"/>
    </row>
    <row r="1856" spans="1:12" ht="14.45" customHeight="1" x14ac:dyDescent="0.25">
      <c r="B1856" s="25" t="s">
        <v>1633</v>
      </c>
      <c r="C1856" s="25" t="s">
        <v>558</v>
      </c>
      <c r="D1856" s="107">
        <v>773.04</v>
      </c>
      <c r="E1856" s="107">
        <v>774.56</v>
      </c>
      <c r="F1856" s="107">
        <v>1341.25</v>
      </c>
      <c r="G1856" s="107">
        <v>1484.66</v>
      </c>
      <c r="H1856" s="107">
        <v>5000</v>
      </c>
      <c r="I1856" s="107">
        <v>453.18</v>
      </c>
      <c r="J1856" s="248">
        <v>5000</v>
      </c>
      <c r="K1856" s="248">
        <v>5000</v>
      </c>
      <c r="L1856" s="33"/>
    </row>
    <row r="1857" spans="1:12" ht="14.45" customHeight="1" x14ac:dyDescent="0.25">
      <c r="B1857" s="25" t="s">
        <v>1998</v>
      </c>
      <c r="C1857" s="25" t="s">
        <v>427</v>
      </c>
      <c r="D1857" s="107">
        <v>0</v>
      </c>
      <c r="E1857" s="107">
        <v>0</v>
      </c>
      <c r="F1857" s="107">
        <v>468.48</v>
      </c>
      <c r="G1857" s="107">
        <v>0</v>
      </c>
      <c r="H1857" s="107">
        <v>1300</v>
      </c>
      <c r="I1857" s="107">
        <v>225</v>
      </c>
      <c r="J1857" s="248">
        <v>1300</v>
      </c>
      <c r="K1857" s="248">
        <v>1300</v>
      </c>
      <c r="L1857" s="33"/>
    </row>
    <row r="1858" spans="1:12" ht="14.45" customHeight="1" x14ac:dyDescent="0.25">
      <c r="B1858" s="25" t="s">
        <v>1634</v>
      </c>
      <c r="C1858" s="25" t="s">
        <v>1577</v>
      </c>
      <c r="D1858" s="107">
        <v>0</v>
      </c>
      <c r="E1858" s="107">
        <v>0</v>
      </c>
      <c r="F1858" s="107">
        <v>0</v>
      </c>
      <c r="G1858" s="107">
        <v>94.99</v>
      </c>
      <c r="H1858" s="107">
        <v>0</v>
      </c>
      <c r="I1858" s="107">
        <v>75</v>
      </c>
      <c r="J1858" s="248">
        <v>75</v>
      </c>
      <c r="K1858" s="248">
        <v>0</v>
      </c>
      <c r="L1858" s="33"/>
    </row>
    <row r="1859" spans="1:12" ht="14.45" customHeight="1" x14ac:dyDescent="0.25">
      <c r="B1859" s="25" t="s">
        <v>1635</v>
      </c>
      <c r="C1859" s="25" t="s">
        <v>376</v>
      </c>
      <c r="D1859" s="107">
        <v>370.54</v>
      </c>
      <c r="E1859" s="107">
        <v>818.56</v>
      </c>
      <c r="F1859" s="107">
        <v>0</v>
      </c>
      <c r="G1859" s="107">
        <v>27.58</v>
      </c>
      <c r="H1859" s="107">
        <v>5000</v>
      </c>
      <c r="I1859" s="107">
        <v>646.5</v>
      </c>
      <c r="J1859" s="248">
        <v>5000</v>
      </c>
      <c r="K1859" s="248">
        <v>5000</v>
      </c>
      <c r="L1859" s="33"/>
    </row>
    <row r="1860" spans="1:12" ht="14.45" customHeight="1" x14ac:dyDescent="0.25">
      <c r="B1860" s="25" t="s">
        <v>1636</v>
      </c>
      <c r="C1860" s="25" t="s">
        <v>338</v>
      </c>
      <c r="D1860" s="107">
        <v>0</v>
      </c>
      <c r="E1860" s="107">
        <v>0</v>
      </c>
      <c r="F1860" s="107">
        <v>26.99</v>
      </c>
      <c r="G1860" s="107">
        <v>0</v>
      </c>
      <c r="H1860" s="107">
        <v>0</v>
      </c>
      <c r="I1860" s="107">
        <v>10</v>
      </c>
      <c r="J1860" s="248">
        <v>10</v>
      </c>
      <c r="K1860" s="248">
        <v>0</v>
      </c>
      <c r="L1860" s="33"/>
    </row>
    <row r="1861" spans="1:12" ht="14.45" customHeight="1" x14ac:dyDescent="0.25">
      <c r="A1861" s="361" t="s">
        <v>2029</v>
      </c>
      <c r="B1861" s="361"/>
      <c r="C1861" s="361"/>
      <c r="D1861" s="108">
        <f t="shared" ref="D1861:I1861" si="419">SUM(D1856:D1860)</f>
        <v>1143.58</v>
      </c>
      <c r="E1861" s="108">
        <f t="shared" si="419"/>
        <v>1593.12</v>
      </c>
      <c r="F1861" s="108">
        <f t="shared" si="419"/>
        <v>1836.72</v>
      </c>
      <c r="G1861" s="108">
        <f t="shared" si="419"/>
        <v>1607.23</v>
      </c>
      <c r="H1861" s="108">
        <f t="shared" si="419"/>
        <v>11300</v>
      </c>
      <c r="I1861" s="108">
        <f t="shared" si="419"/>
        <v>1409.68</v>
      </c>
      <c r="J1861" s="102">
        <f t="shared" ref="J1861:K1861" si="420">SUM(J1856:J1860)</f>
        <v>11385</v>
      </c>
      <c r="K1861" s="102">
        <f t="shared" si="420"/>
        <v>11300</v>
      </c>
      <c r="L1861" s="33"/>
    </row>
    <row r="1862" spans="1:12" ht="14.45" customHeight="1" x14ac:dyDescent="0.25">
      <c r="A1862" s="360" t="s">
        <v>2022</v>
      </c>
      <c r="B1862" s="360"/>
      <c r="C1862" s="360"/>
      <c r="J1862" s="248"/>
      <c r="K1862" s="248"/>
    </row>
    <row r="1863" spans="1:12" ht="14.45" customHeight="1" x14ac:dyDescent="0.25">
      <c r="A1863" s="247"/>
      <c r="B1863" s="77" t="s">
        <v>2519</v>
      </c>
      <c r="C1863" s="77" t="s">
        <v>820</v>
      </c>
      <c r="J1863" s="248">
        <v>3270</v>
      </c>
      <c r="K1863" s="248">
        <v>8435</v>
      </c>
      <c r="L1863" s="33"/>
    </row>
    <row r="1864" spans="1:12" ht="14.45" customHeight="1" x14ac:dyDescent="0.25">
      <c r="B1864" s="25" t="s">
        <v>1637</v>
      </c>
      <c r="C1864" s="25" t="s">
        <v>268</v>
      </c>
      <c r="D1864" s="107">
        <v>1025.33</v>
      </c>
      <c r="E1864" s="107">
        <v>1650.08</v>
      </c>
      <c r="F1864" s="107">
        <v>769.04</v>
      </c>
      <c r="G1864" s="107">
        <v>149.38999999999999</v>
      </c>
      <c r="H1864" s="107">
        <v>750</v>
      </c>
      <c r="I1864" s="107">
        <v>651.99</v>
      </c>
      <c r="J1864" s="248">
        <v>300</v>
      </c>
      <c r="K1864" s="248">
        <v>300</v>
      </c>
      <c r="L1864" s="33"/>
    </row>
    <row r="1865" spans="1:12" ht="14.45" customHeight="1" x14ac:dyDescent="0.25">
      <c r="B1865" s="25" t="s">
        <v>2316</v>
      </c>
      <c r="C1865" s="25" t="s">
        <v>596</v>
      </c>
      <c r="D1865" s="107">
        <v>0</v>
      </c>
      <c r="E1865" s="107">
        <v>0</v>
      </c>
      <c r="F1865" s="107">
        <v>0</v>
      </c>
      <c r="G1865" s="107">
        <v>0</v>
      </c>
      <c r="H1865" s="107">
        <v>509000</v>
      </c>
      <c r="I1865" s="107">
        <v>301993</v>
      </c>
      <c r="J1865" s="248">
        <v>301995</v>
      </c>
      <c r="K1865" s="248">
        <v>509000</v>
      </c>
      <c r="L1865" s="33"/>
    </row>
    <row r="1866" spans="1:12" ht="14.45" customHeight="1" x14ac:dyDescent="0.25">
      <c r="B1866" s="25" t="s">
        <v>1638</v>
      </c>
      <c r="C1866" s="25" t="s">
        <v>270</v>
      </c>
      <c r="D1866" s="107">
        <v>6759.68</v>
      </c>
      <c r="E1866" s="107">
        <v>1083.45</v>
      </c>
      <c r="F1866" s="107">
        <v>3818.64</v>
      </c>
      <c r="G1866" s="107">
        <v>490.89</v>
      </c>
      <c r="H1866" s="107">
        <v>6000</v>
      </c>
      <c r="I1866" s="107">
        <v>4928.8999999999996</v>
      </c>
      <c r="J1866" s="248">
        <v>6000</v>
      </c>
      <c r="K1866" s="248">
        <v>6000</v>
      </c>
      <c r="L1866" s="33"/>
    </row>
    <row r="1867" spans="1:12" ht="14.45" customHeight="1" x14ac:dyDescent="0.25">
      <c r="B1867" s="25" t="s">
        <v>1639</v>
      </c>
      <c r="C1867" s="25" t="s">
        <v>382</v>
      </c>
      <c r="D1867" s="107">
        <v>997.01</v>
      </c>
      <c r="E1867" s="107">
        <v>109.92</v>
      </c>
      <c r="F1867" s="107">
        <v>80</v>
      </c>
      <c r="G1867" s="107">
        <v>727.86</v>
      </c>
      <c r="H1867" s="107">
        <v>300</v>
      </c>
      <c r="I1867" s="107">
        <v>200</v>
      </c>
      <c r="J1867" s="248">
        <v>300</v>
      </c>
      <c r="K1867" s="248">
        <v>300</v>
      </c>
      <c r="L1867" s="33"/>
    </row>
    <row r="1868" spans="1:12" ht="14.45" customHeight="1" x14ac:dyDescent="0.25">
      <c r="B1868" s="25" t="s">
        <v>2317</v>
      </c>
      <c r="C1868" s="25" t="s">
        <v>384</v>
      </c>
      <c r="D1868" s="107">
        <v>0</v>
      </c>
      <c r="E1868" s="107">
        <v>0</v>
      </c>
      <c r="F1868" s="107">
        <v>0</v>
      </c>
      <c r="G1868" s="107">
        <v>47.71</v>
      </c>
      <c r="H1868" s="107">
        <v>0</v>
      </c>
      <c r="I1868" s="107">
        <v>0</v>
      </c>
      <c r="J1868" s="248"/>
      <c r="K1868" s="248"/>
      <c r="L1868" s="33"/>
    </row>
    <row r="1869" spans="1:12" ht="14.45" customHeight="1" x14ac:dyDescent="0.25">
      <c r="B1869" s="25" t="s">
        <v>1640</v>
      </c>
      <c r="C1869" s="25" t="s">
        <v>272</v>
      </c>
      <c r="D1869" s="107">
        <v>3897.69</v>
      </c>
      <c r="E1869" s="107">
        <v>1004.86</v>
      </c>
      <c r="F1869" s="107">
        <v>775.32</v>
      </c>
      <c r="G1869" s="107">
        <v>4207.07</v>
      </c>
      <c r="H1869" s="107">
        <v>5630</v>
      </c>
      <c r="I1869" s="107">
        <v>921.12</v>
      </c>
      <c r="J1869" s="248">
        <v>5630</v>
      </c>
      <c r="K1869" s="248">
        <v>5630</v>
      </c>
    </row>
    <row r="1870" spans="1:12" ht="14.45" customHeight="1" x14ac:dyDescent="0.25">
      <c r="B1870" s="25" t="s">
        <v>2318</v>
      </c>
      <c r="C1870" s="25" t="s">
        <v>437</v>
      </c>
      <c r="D1870" s="107">
        <v>0</v>
      </c>
      <c r="E1870" s="107">
        <v>0</v>
      </c>
      <c r="F1870" s="107">
        <v>1435</v>
      </c>
      <c r="G1870" s="107">
        <v>10000</v>
      </c>
      <c r="H1870" s="107">
        <v>0</v>
      </c>
      <c r="I1870" s="107">
        <v>0</v>
      </c>
      <c r="J1870" s="248"/>
      <c r="K1870" s="248"/>
      <c r="L1870" s="33"/>
    </row>
    <row r="1871" spans="1:12" ht="14.45" customHeight="1" x14ac:dyDescent="0.25">
      <c r="B1871" s="25" t="s">
        <v>1641</v>
      </c>
      <c r="C1871" s="25" t="s">
        <v>274</v>
      </c>
      <c r="D1871" s="107">
        <v>1700</v>
      </c>
      <c r="E1871" s="107">
        <v>135</v>
      </c>
      <c r="F1871" s="107">
        <v>960</v>
      </c>
      <c r="G1871" s="107">
        <v>1939</v>
      </c>
      <c r="H1871" s="107">
        <v>2130</v>
      </c>
      <c r="I1871" s="107">
        <v>1490.9</v>
      </c>
      <c r="J1871" s="248">
        <v>2130</v>
      </c>
      <c r="K1871" s="248">
        <v>2550</v>
      </c>
      <c r="L1871" s="33"/>
    </row>
    <row r="1872" spans="1:12" ht="14.45" customHeight="1" x14ac:dyDescent="0.25">
      <c r="B1872" s="25" t="s">
        <v>1642</v>
      </c>
      <c r="C1872" s="25" t="s">
        <v>276</v>
      </c>
      <c r="D1872" s="107">
        <v>2037.17</v>
      </c>
      <c r="E1872" s="107">
        <v>1570.25</v>
      </c>
      <c r="F1872" s="107">
        <v>1100.05</v>
      </c>
      <c r="G1872" s="107">
        <v>3570.59</v>
      </c>
      <c r="H1872" s="107">
        <v>2520</v>
      </c>
      <c r="I1872" s="107">
        <v>849.1</v>
      </c>
      <c r="J1872" s="248">
        <v>2520</v>
      </c>
      <c r="K1872" s="248">
        <v>2520</v>
      </c>
      <c r="L1872" s="33"/>
    </row>
    <row r="1873" spans="1:12" ht="14.45" customHeight="1" x14ac:dyDescent="0.25">
      <c r="B1873" s="25" t="s">
        <v>1643</v>
      </c>
      <c r="C1873" s="25" t="s">
        <v>278</v>
      </c>
      <c r="D1873" s="107">
        <v>2937.63</v>
      </c>
      <c r="E1873" s="107">
        <v>2381.4</v>
      </c>
      <c r="F1873" s="107">
        <v>910.8</v>
      </c>
      <c r="G1873" s="107">
        <v>618.24</v>
      </c>
      <c r="H1873" s="107">
        <v>1000</v>
      </c>
      <c r="I1873" s="107">
        <v>128.24</v>
      </c>
      <c r="J1873" s="248">
        <v>1000</v>
      </c>
      <c r="K1873" s="248">
        <v>1000</v>
      </c>
      <c r="L1873" s="33"/>
    </row>
    <row r="1874" spans="1:12" ht="14.45" customHeight="1" x14ac:dyDescent="0.25">
      <c r="B1874" s="25" t="s">
        <v>1644</v>
      </c>
      <c r="C1874" s="25" t="s">
        <v>1528</v>
      </c>
      <c r="D1874" s="107">
        <v>20538.419999999998</v>
      </c>
      <c r="E1874" s="107">
        <v>8389.09</v>
      </c>
      <c r="F1874" s="107">
        <v>12006.13</v>
      </c>
      <c r="G1874" s="107">
        <v>6441.61</v>
      </c>
      <c r="H1874" s="107">
        <v>10000</v>
      </c>
      <c r="I1874" s="107">
        <v>9543.5</v>
      </c>
      <c r="J1874" s="248">
        <v>14000</v>
      </c>
      <c r="K1874" s="248">
        <v>10000</v>
      </c>
      <c r="L1874" s="33"/>
    </row>
    <row r="1875" spans="1:12" ht="14.45" customHeight="1" x14ac:dyDescent="0.25">
      <c r="B1875" s="25" t="s">
        <v>1645</v>
      </c>
      <c r="C1875" s="25" t="s">
        <v>282</v>
      </c>
      <c r="D1875" s="107">
        <v>15967.74</v>
      </c>
      <c r="E1875" s="107">
        <v>10929.69</v>
      </c>
      <c r="F1875" s="107">
        <v>16052.91</v>
      </c>
      <c r="G1875" s="107">
        <v>42397.81</v>
      </c>
      <c r="H1875" s="107">
        <v>56500</v>
      </c>
      <c r="I1875" s="107">
        <v>36801.11</v>
      </c>
      <c r="J1875" s="248">
        <v>56500</v>
      </c>
      <c r="K1875" s="248">
        <v>56500</v>
      </c>
      <c r="L1875" s="33"/>
    </row>
    <row r="1876" spans="1:12" ht="14.45" customHeight="1" x14ac:dyDescent="0.25">
      <c r="B1876" s="25" t="s">
        <v>2512</v>
      </c>
      <c r="C1876" s="25" t="s">
        <v>2482</v>
      </c>
      <c r="D1876" s="107">
        <v>0</v>
      </c>
      <c r="E1876" s="107">
        <v>0</v>
      </c>
      <c r="F1876" s="107">
        <v>0</v>
      </c>
      <c r="G1876" s="107">
        <v>0</v>
      </c>
      <c r="H1876" s="107">
        <v>0</v>
      </c>
      <c r="I1876" s="107">
        <v>1489.11</v>
      </c>
      <c r="J1876" s="248">
        <v>1654</v>
      </c>
      <c r="K1876" s="248"/>
      <c r="L1876" s="33"/>
    </row>
    <row r="1877" spans="1:12" ht="14.45" customHeight="1" x14ac:dyDescent="0.25">
      <c r="A1877" s="361" t="s">
        <v>2023</v>
      </c>
      <c r="B1877" s="361"/>
      <c r="C1877" s="361"/>
      <c r="D1877" s="108">
        <f t="shared" ref="D1877:I1877" si="421">SUM(D1864:D1876)</f>
        <v>55860.67</v>
      </c>
      <c r="E1877" s="108">
        <f t="shared" si="421"/>
        <v>27253.739999999998</v>
      </c>
      <c r="F1877" s="108">
        <f t="shared" si="421"/>
        <v>37907.89</v>
      </c>
      <c r="G1877" s="108">
        <f t="shared" si="421"/>
        <v>70590.17</v>
      </c>
      <c r="H1877" s="108">
        <f t="shared" si="421"/>
        <v>593830</v>
      </c>
      <c r="I1877" s="108">
        <f t="shared" si="421"/>
        <v>358996.97</v>
      </c>
      <c r="J1877" s="102">
        <f>SUM(J1863:J1876)</f>
        <v>395299</v>
      </c>
      <c r="K1877" s="102">
        <f>SUM(K1863:K1876)</f>
        <v>602235</v>
      </c>
      <c r="L1877" s="33"/>
    </row>
    <row r="1878" spans="1:12" ht="14.45" customHeight="1" x14ac:dyDescent="0.25">
      <c r="A1878" s="360" t="s">
        <v>2030</v>
      </c>
      <c r="B1878" s="360"/>
      <c r="C1878" s="360"/>
      <c r="J1878" s="248"/>
      <c r="K1878" s="248"/>
      <c r="L1878" s="33"/>
    </row>
    <row r="1879" spans="1:12" ht="14.45" customHeight="1" x14ac:dyDescent="0.25">
      <c r="B1879" s="25" t="s">
        <v>1647</v>
      </c>
      <c r="C1879" s="25" t="s">
        <v>567</v>
      </c>
      <c r="D1879" s="107">
        <v>34099.06</v>
      </c>
      <c r="E1879" s="107">
        <v>18201.38</v>
      </c>
      <c r="F1879" s="107">
        <v>1694.59</v>
      </c>
      <c r="G1879" s="107">
        <v>13638.06</v>
      </c>
      <c r="H1879" s="107">
        <v>16000</v>
      </c>
      <c r="I1879" s="107">
        <v>5834.63</v>
      </c>
      <c r="J1879" s="248">
        <v>15625</v>
      </c>
      <c r="K1879" s="248">
        <v>16000</v>
      </c>
      <c r="L1879" s="33"/>
    </row>
    <row r="1880" spans="1:12" ht="14.45" customHeight="1" x14ac:dyDescent="0.25">
      <c r="B1880" s="25" t="s">
        <v>1648</v>
      </c>
      <c r="C1880" s="25" t="s">
        <v>569</v>
      </c>
      <c r="D1880" s="107">
        <v>4864.47</v>
      </c>
      <c r="E1880" s="107">
        <v>4412.68</v>
      </c>
      <c r="F1880" s="107">
        <v>181.45</v>
      </c>
      <c r="G1880" s="107">
        <v>14919.87</v>
      </c>
      <c r="H1880" s="107">
        <v>2000</v>
      </c>
      <c r="I1880" s="107">
        <v>15517.08</v>
      </c>
      <c r="J1880" s="248">
        <v>23276</v>
      </c>
      <c r="K1880" s="248">
        <v>2000</v>
      </c>
      <c r="L1880" s="33"/>
    </row>
    <row r="1881" spans="1:12" ht="14.45" customHeight="1" x14ac:dyDescent="0.25">
      <c r="B1881" s="25" t="s">
        <v>1649</v>
      </c>
      <c r="C1881" s="25" t="s">
        <v>807</v>
      </c>
      <c r="D1881" s="107">
        <v>5977.13</v>
      </c>
      <c r="E1881" s="107">
        <v>3741.68</v>
      </c>
      <c r="F1881" s="107">
        <v>0</v>
      </c>
      <c r="G1881" s="107">
        <v>1730.73</v>
      </c>
      <c r="H1881" s="107">
        <v>5000</v>
      </c>
      <c r="I1881" s="107">
        <v>3579.41</v>
      </c>
      <c r="J1881" s="248">
        <v>5369</v>
      </c>
      <c r="K1881" s="248">
        <v>5000</v>
      </c>
      <c r="L1881" s="33"/>
    </row>
    <row r="1882" spans="1:12" ht="14.45" customHeight="1" x14ac:dyDescent="0.25">
      <c r="A1882" s="361" t="s">
        <v>2034</v>
      </c>
      <c r="B1882" s="361"/>
      <c r="C1882" s="361"/>
      <c r="D1882" s="108">
        <f t="shared" ref="D1882:I1882" si="422">SUM(D1879:D1881)</f>
        <v>44940.659999999996</v>
      </c>
      <c r="E1882" s="108">
        <f t="shared" si="422"/>
        <v>26355.74</v>
      </c>
      <c r="F1882" s="108">
        <f t="shared" si="422"/>
        <v>1876.04</v>
      </c>
      <c r="G1882" s="108">
        <f t="shared" si="422"/>
        <v>30288.66</v>
      </c>
      <c r="H1882" s="108">
        <f t="shared" si="422"/>
        <v>23000</v>
      </c>
      <c r="I1882" s="108">
        <f t="shared" si="422"/>
        <v>24931.119999999999</v>
      </c>
      <c r="J1882" s="102">
        <f t="shared" ref="J1882:K1882" si="423">SUM(J1879:J1881)</f>
        <v>44270</v>
      </c>
      <c r="K1882" s="102">
        <f t="shared" si="423"/>
        <v>23000</v>
      </c>
      <c r="L1882" s="33"/>
    </row>
    <row r="1883" spans="1:12" ht="14.45" customHeight="1" x14ac:dyDescent="0.25">
      <c r="A1883" s="362" t="s">
        <v>1651</v>
      </c>
      <c r="B1883" s="362"/>
      <c r="C1883" s="362"/>
      <c r="D1883" s="109">
        <f t="shared" ref="D1883:I1883" si="424">D1840+D1854+D1861+D1877+D1882</f>
        <v>684131.35</v>
      </c>
      <c r="E1883" s="109">
        <f t="shared" si="424"/>
        <v>370097.31999999989</v>
      </c>
      <c r="F1883" s="109">
        <f t="shared" si="424"/>
        <v>455842.92999999993</v>
      </c>
      <c r="G1883" s="109">
        <f t="shared" si="424"/>
        <v>508654.67999999993</v>
      </c>
      <c r="H1883" s="109">
        <f t="shared" si="424"/>
        <v>1070070</v>
      </c>
      <c r="I1883" s="109">
        <f t="shared" si="424"/>
        <v>629672.57999999996</v>
      </c>
      <c r="J1883" s="103">
        <f t="shared" ref="J1883:K1883" si="425">J1840+J1854+J1861+J1877+J1882</f>
        <v>823036</v>
      </c>
      <c r="K1883" s="103">
        <f t="shared" si="425"/>
        <v>992516</v>
      </c>
    </row>
    <row r="1884" spans="1:12" ht="14.45" customHeight="1" x14ac:dyDescent="0.25">
      <c r="A1884" s="363" t="s">
        <v>226</v>
      </c>
      <c r="B1884" s="363"/>
      <c r="C1884" s="363"/>
      <c r="J1884" s="14"/>
      <c r="K1884" s="248"/>
      <c r="L1884" s="33"/>
    </row>
    <row r="1885" spans="1:12" ht="14.45" customHeight="1" x14ac:dyDescent="0.25">
      <c r="A1885" s="360" t="s">
        <v>2024</v>
      </c>
      <c r="B1885" s="360"/>
      <c r="C1885" s="360"/>
      <c r="J1885" s="14"/>
      <c r="K1885" s="248"/>
      <c r="L1885" s="33"/>
    </row>
    <row r="1886" spans="1:12" ht="14.45" customHeight="1" x14ac:dyDescent="0.25">
      <c r="B1886" s="25" t="s">
        <v>1652</v>
      </c>
      <c r="C1886" s="25" t="s">
        <v>286</v>
      </c>
      <c r="D1886" s="107">
        <v>240961.86</v>
      </c>
      <c r="E1886" s="107">
        <v>0</v>
      </c>
      <c r="F1886" s="107">
        <v>21241.72</v>
      </c>
      <c r="G1886" s="107">
        <v>38510.160000000003</v>
      </c>
      <c r="H1886" s="107">
        <v>40450</v>
      </c>
      <c r="I1886" s="107">
        <v>541.25</v>
      </c>
      <c r="J1886" s="248">
        <v>40450</v>
      </c>
      <c r="K1886" s="248">
        <v>41255</v>
      </c>
      <c r="L1886" s="33"/>
    </row>
    <row r="1887" spans="1:12" ht="14.45" customHeight="1" x14ac:dyDescent="0.25">
      <c r="B1887" s="77" t="s">
        <v>2520</v>
      </c>
      <c r="C1887" s="77" t="s">
        <v>300</v>
      </c>
      <c r="D1887" s="107"/>
      <c r="E1887" s="107"/>
      <c r="F1887" s="107"/>
      <c r="G1887" s="107"/>
      <c r="H1887" s="107"/>
      <c r="I1887" s="107"/>
      <c r="J1887" s="248">
        <v>3000</v>
      </c>
      <c r="K1887" s="248"/>
      <c r="L1887" s="33"/>
    </row>
    <row r="1888" spans="1:12" ht="14.45" customHeight="1" x14ac:dyDescent="0.25">
      <c r="B1888" s="25" t="s">
        <v>1655</v>
      </c>
      <c r="C1888" s="25" t="s">
        <v>312</v>
      </c>
      <c r="D1888" s="107">
        <v>3611</v>
      </c>
      <c r="E1888" s="107">
        <v>90</v>
      </c>
      <c r="F1888" s="107">
        <v>768</v>
      </c>
      <c r="G1888" s="107">
        <v>589</v>
      </c>
      <c r="H1888" s="107">
        <v>0</v>
      </c>
      <c r="I1888" s="107">
        <v>240</v>
      </c>
      <c r="J1888" s="248">
        <v>240</v>
      </c>
      <c r="K1888" s="248">
        <v>0</v>
      </c>
      <c r="L1888" s="33"/>
    </row>
    <row r="1889" spans="1:12" ht="14.45" customHeight="1" x14ac:dyDescent="0.25">
      <c r="B1889" s="25" t="s">
        <v>1656</v>
      </c>
      <c r="C1889" s="25" t="s">
        <v>314</v>
      </c>
      <c r="D1889" s="107">
        <v>3805.61</v>
      </c>
      <c r="E1889" s="107">
        <v>0</v>
      </c>
      <c r="F1889" s="107">
        <v>220.24</v>
      </c>
      <c r="G1889" s="107">
        <v>295.74</v>
      </c>
      <c r="H1889" s="107">
        <v>370</v>
      </c>
      <c r="I1889" s="107">
        <v>4.82</v>
      </c>
      <c r="J1889" s="248">
        <v>370</v>
      </c>
      <c r="K1889" s="248">
        <v>404</v>
      </c>
    </row>
    <row r="1890" spans="1:12" ht="14.45" customHeight="1" x14ac:dyDescent="0.25">
      <c r="B1890" s="25" t="s">
        <v>1657</v>
      </c>
      <c r="C1890" s="25" t="s">
        <v>316</v>
      </c>
      <c r="D1890" s="107">
        <v>240.99</v>
      </c>
      <c r="E1890" s="107">
        <v>0</v>
      </c>
      <c r="F1890" s="107">
        <v>69.3</v>
      </c>
      <c r="G1890" s="107">
        <v>560.64</v>
      </c>
      <c r="H1890" s="107">
        <v>660</v>
      </c>
      <c r="I1890" s="107">
        <v>0</v>
      </c>
      <c r="J1890" s="248">
        <v>660</v>
      </c>
      <c r="K1890" s="248">
        <v>660</v>
      </c>
    </row>
    <row r="1891" spans="1:12" ht="14.45" customHeight="1" x14ac:dyDescent="0.25">
      <c r="B1891" s="25" t="s">
        <v>1658</v>
      </c>
      <c r="C1891" s="25" t="s">
        <v>2026</v>
      </c>
      <c r="D1891" s="107">
        <v>3582.38</v>
      </c>
      <c r="E1891" s="107">
        <v>0</v>
      </c>
      <c r="F1891" s="107">
        <v>307.52</v>
      </c>
      <c r="G1891" s="107">
        <v>556.12</v>
      </c>
      <c r="H1891" s="107">
        <v>600</v>
      </c>
      <c r="I1891" s="107">
        <v>7.84</v>
      </c>
      <c r="J1891" s="248">
        <v>600</v>
      </c>
      <c r="K1891" s="248">
        <v>598</v>
      </c>
      <c r="L1891" s="33"/>
    </row>
    <row r="1892" spans="1:12" ht="14.45" customHeight="1" x14ac:dyDescent="0.25">
      <c r="B1892" s="25" t="s">
        <v>1659</v>
      </c>
      <c r="C1892" s="25" t="s">
        <v>323</v>
      </c>
      <c r="D1892" s="107">
        <v>628.5</v>
      </c>
      <c r="E1892" s="107">
        <v>0</v>
      </c>
      <c r="F1892" s="107">
        <v>94.75</v>
      </c>
      <c r="G1892" s="107">
        <v>152.65</v>
      </c>
      <c r="H1892" s="107">
        <v>0</v>
      </c>
      <c r="I1892" s="107">
        <v>37.9</v>
      </c>
      <c r="J1892" s="248">
        <v>38</v>
      </c>
      <c r="K1892" s="248">
        <v>0</v>
      </c>
      <c r="L1892" s="33"/>
    </row>
    <row r="1893" spans="1:12" ht="14.45" customHeight="1" x14ac:dyDescent="0.25">
      <c r="B1893" s="25" t="s">
        <v>2319</v>
      </c>
      <c r="C1893" s="25" t="s">
        <v>327</v>
      </c>
      <c r="D1893" s="107">
        <v>0</v>
      </c>
      <c r="E1893" s="107">
        <v>0</v>
      </c>
      <c r="F1893" s="107">
        <v>3751.16</v>
      </c>
      <c r="G1893" s="107">
        <v>0</v>
      </c>
      <c r="H1893" s="107">
        <v>0</v>
      </c>
      <c r="I1893" s="107">
        <v>0</v>
      </c>
      <c r="J1893" s="248"/>
      <c r="K1893" s="248"/>
      <c r="L1893" s="33"/>
    </row>
    <row r="1894" spans="1:12" ht="14.45" customHeight="1" x14ac:dyDescent="0.25">
      <c r="A1894" s="361" t="s">
        <v>2027</v>
      </c>
      <c r="B1894" s="361"/>
      <c r="C1894" s="361"/>
      <c r="D1894" s="108">
        <f t="shared" ref="D1894:I1894" si="426">SUM(D1886:D1893)</f>
        <v>252830.33999999997</v>
      </c>
      <c r="E1894" s="108">
        <f t="shared" si="426"/>
        <v>90</v>
      </c>
      <c r="F1894" s="108">
        <f t="shared" si="426"/>
        <v>26452.690000000002</v>
      </c>
      <c r="G1894" s="108">
        <f t="shared" si="426"/>
        <v>40664.310000000005</v>
      </c>
      <c r="H1894" s="108">
        <f t="shared" si="426"/>
        <v>42080</v>
      </c>
      <c r="I1894" s="108">
        <f t="shared" si="426"/>
        <v>831.81000000000006</v>
      </c>
      <c r="J1894" s="102">
        <f t="shared" ref="J1894:K1894" si="427">SUM(J1886:J1893)</f>
        <v>45358</v>
      </c>
      <c r="K1894" s="102">
        <f t="shared" si="427"/>
        <v>42917</v>
      </c>
      <c r="L1894" s="33"/>
    </row>
    <row r="1895" spans="1:12" ht="14.45" customHeight="1" x14ac:dyDescent="0.25">
      <c r="A1895" s="360" t="s">
        <v>2020</v>
      </c>
      <c r="B1895" s="360"/>
      <c r="C1895" s="360"/>
      <c r="J1895" s="248"/>
      <c r="K1895" s="248"/>
      <c r="L1895" s="33"/>
    </row>
    <row r="1896" spans="1:12" ht="14.45" customHeight="1" x14ac:dyDescent="0.25">
      <c r="B1896" s="25" t="s">
        <v>1660</v>
      </c>
      <c r="C1896" s="25" t="s">
        <v>262</v>
      </c>
      <c r="D1896" s="107">
        <v>459.14</v>
      </c>
      <c r="E1896" s="107">
        <v>167.63</v>
      </c>
      <c r="F1896" s="107">
        <v>520.83000000000004</v>
      </c>
      <c r="G1896" s="107">
        <v>148.76</v>
      </c>
      <c r="H1896" s="107">
        <v>300</v>
      </c>
      <c r="I1896" s="107">
        <v>0</v>
      </c>
      <c r="J1896" s="248">
        <v>300</v>
      </c>
      <c r="K1896" s="248">
        <v>300</v>
      </c>
      <c r="L1896" s="33"/>
    </row>
    <row r="1897" spans="1:12" ht="14.45" customHeight="1" x14ac:dyDescent="0.25">
      <c r="B1897" s="25" t="s">
        <v>1661</v>
      </c>
      <c r="C1897" s="25" t="s">
        <v>787</v>
      </c>
      <c r="D1897" s="107">
        <v>0</v>
      </c>
      <c r="E1897" s="107">
        <v>0</v>
      </c>
      <c r="F1897" s="107">
        <v>0</v>
      </c>
      <c r="G1897" s="107">
        <v>46</v>
      </c>
      <c r="H1897" s="107">
        <v>0</v>
      </c>
      <c r="I1897" s="107">
        <v>0</v>
      </c>
      <c r="J1897" s="248"/>
      <c r="K1897" s="248"/>
      <c r="L1897" s="33"/>
    </row>
    <row r="1898" spans="1:12" ht="14.45" customHeight="1" x14ac:dyDescent="0.25">
      <c r="B1898" s="25" t="s">
        <v>1662</v>
      </c>
      <c r="C1898" s="25" t="s">
        <v>420</v>
      </c>
      <c r="D1898" s="107">
        <v>3598.76</v>
      </c>
      <c r="E1898" s="107">
        <v>0</v>
      </c>
      <c r="F1898" s="107">
        <v>546.04</v>
      </c>
      <c r="G1898" s="107">
        <v>1595.59</v>
      </c>
      <c r="H1898" s="107">
        <v>1100</v>
      </c>
      <c r="I1898" s="107">
        <v>0</v>
      </c>
      <c r="J1898" s="248">
        <v>1400</v>
      </c>
      <c r="K1898" s="248">
        <v>1100</v>
      </c>
      <c r="L1898" s="33"/>
    </row>
    <row r="1899" spans="1:12" ht="14.45" customHeight="1" x14ac:dyDescent="0.25">
      <c r="B1899" s="25" t="s">
        <v>1663</v>
      </c>
      <c r="C1899" s="25" t="s">
        <v>1664</v>
      </c>
      <c r="D1899" s="107">
        <v>-407.25</v>
      </c>
      <c r="E1899" s="107">
        <v>0</v>
      </c>
      <c r="F1899" s="107">
        <v>0</v>
      </c>
      <c r="G1899" s="107">
        <v>0</v>
      </c>
      <c r="H1899" s="107">
        <v>0</v>
      </c>
      <c r="I1899" s="107">
        <v>0</v>
      </c>
      <c r="J1899" s="248"/>
      <c r="K1899" s="248"/>
      <c r="L1899" s="33"/>
    </row>
    <row r="1900" spans="1:12" ht="14.45" customHeight="1" x14ac:dyDescent="0.25">
      <c r="B1900" s="25" t="s">
        <v>1665</v>
      </c>
      <c r="C1900" s="25" t="s">
        <v>330</v>
      </c>
      <c r="D1900" s="107">
        <v>6412.33</v>
      </c>
      <c r="E1900" s="107">
        <v>129.9</v>
      </c>
      <c r="F1900" s="107">
        <v>3094.11</v>
      </c>
      <c r="G1900" s="107">
        <v>725.91</v>
      </c>
      <c r="H1900" s="107">
        <v>2500</v>
      </c>
      <c r="I1900" s="107">
        <v>0</v>
      </c>
      <c r="J1900" s="248">
        <v>1500</v>
      </c>
      <c r="K1900" s="248">
        <v>2500</v>
      </c>
    </row>
    <row r="1901" spans="1:12" ht="14.45" customHeight="1" x14ac:dyDescent="0.25">
      <c r="B1901" s="25" t="s">
        <v>1666</v>
      </c>
      <c r="C1901" s="25" t="s">
        <v>696</v>
      </c>
      <c r="D1901" s="107">
        <v>22530.76</v>
      </c>
      <c r="E1901" s="107">
        <v>581.89</v>
      </c>
      <c r="F1901" s="107">
        <v>6776.44</v>
      </c>
      <c r="G1901" s="107">
        <v>5804.47</v>
      </c>
      <c r="H1901" s="107">
        <v>10000</v>
      </c>
      <c r="I1901" s="107">
        <v>2792.77</v>
      </c>
      <c r="J1901" s="248">
        <v>8000</v>
      </c>
      <c r="K1901" s="248">
        <v>8000</v>
      </c>
      <c r="L1901" s="33"/>
    </row>
    <row r="1902" spans="1:12" ht="14.45" customHeight="1" x14ac:dyDescent="0.25">
      <c r="B1902" s="25" t="s">
        <v>1667</v>
      </c>
      <c r="C1902" s="25" t="s">
        <v>264</v>
      </c>
      <c r="D1902" s="107">
        <v>0</v>
      </c>
      <c r="E1902" s="107">
        <v>0</v>
      </c>
      <c r="F1902" s="107">
        <v>0</v>
      </c>
      <c r="G1902" s="107">
        <v>0</v>
      </c>
      <c r="H1902" s="107">
        <v>1000</v>
      </c>
      <c r="I1902" s="107">
        <v>0</v>
      </c>
      <c r="J1902" s="248">
        <v>1000</v>
      </c>
      <c r="K1902" s="248">
        <v>1000</v>
      </c>
      <c r="L1902" s="33"/>
    </row>
    <row r="1903" spans="1:12" ht="14.45" customHeight="1" x14ac:dyDescent="0.25">
      <c r="B1903" s="25" t="s">
        <v>1668</v>
      </c>
      <c r="C1903" s="25" t="s">
        <v>556</v>
      </c>
      <c r="D1903" s="107">
        <v>487.13</v>
      </c>
      <c r="E1903" s="107">
        <v>0</v>
      </c>
      <c r="F1903" s="107">
        <v>241.1</v>
      </c>
      <c r="G1903" s="107">
        <v>0</v>
      </c>
      <c r="H1903" s="107">
        <v>750</v>
      </c>
      <c r="I1903" s="107">
        <v>0</v>
      </c>
      <c r="J1903" s="248">
        <v>500</v>
      </c>
      <c r="K1903" s="248">
        <v>750</v>
      </c>
      <c r="L1903" s="33"/>
    </row>
    <row r="1904" spans="1:12" ht="14.45" customHeight="1" x14ac:dyDescent="0.25">
      <c r="B1904" s="25" t="s">
        <v>1669</v>
      </c>
      <c r="C1904" s="25" t="s">
        <v>1670</v>
      </c>
      <c r="D1904" s="107">
        <v>18001.91</v>
      </c>
      <c r="E1904" s="107">
        <v>217.77</v>
      </c>
      <c r="F1904" s="107">
        <v>0</v>
      </c>
      <c r="G1904" s="107">
        <v>1200.2</v>
      </c>
      <c r="H1904" s="107">
        <v>1500</v>
      </c>
      <c r="I1904" s="107">
        <v>0</v>
      </c>
      <c r="J1904" s="248">
        <v>1000</v>
      </c>
      <c r="K1904" s="248">
        <v>1500</v>
      </c>
      <c r="L1904" s="33"/>
    </row>
    <row r="1905" spans="1:12" ht="14.45" customHeight="1" x14ac:dyDescent="0.25">
      <c r="B1905" s="25" t="s">
        <v>1671</v>
      </c>
      <c r="C1905" s="25" t="s">
        <v>633</v>
      </c>
      <c r="D1905" s="107">
        <v>893.76</v>
      </c>
      <c r="E1905" s="107">
        <v>609.70000000000005</v>
      </c>
      <c r="F1905" s="107">
        <v>0</v>
      </c>
      <c r="G1905" s="107">
        <v>467.5</v>
      </c>
      <c r="H1905" s="107">
        <v>300</v>
      </c>
      <c r="I1905" s="107">
        <v>0</v>
      </c>
      <c r="J1905" s="248">
        <v>0</v>
      </c>
      <c r="K1905" s="248">
        <v>300</v>
      </c>
      <c r="L1905" s="33"/>
    </row>
    <row r="1906" spans="1:12" ht="14.45" customHeight="1" x14ac:dyDescent="0.25">
      <c r="A1906" s="361" t="s">
        <v>2021</v>
      </c>
      <c r="B1906" s="361"/>
      <c r="C1906" s="361"/>
      <c r="D1906" s="108">
        <f t="shared" ref="D1906:I1906" si="428">SUM(D1896:D1905)</f>
        <v>51976.54</v>
      </c>
      <c r="E1906" s="108">
        <f t="shared" si="428"/>
        <v>1706.89</v>
      </c>
      <c r="F1906" s="108">
        <f t="shared" si="428"/>
        <v>11178.519999999999</v>
      </c>
      <c r="G1906" s="108">
        <f t="shared" si="428"/>
        <v>9988.43</v>
      </c>
      <c r="H1906" s="108">
        <f t="shared" si="428"/>
        <v>17450</v>
      </c>
      <c r="I1906" s="108">
        <f t="shared" si="428"/>
        <v>2792.77</v>
      </c>
      <c r="J1906" s="102">
        <f t="shared" ref="J1906:K1906" si="429">SUM(J1896:J1905)</f>
        <v>13700</v>
      </c>
      <c r="K1906" s="102">
        <f t="shared" si="429"/>
        <v>15450</v>
      </c>
      <c r="L1906" s="33"/>
    </row>
    <row r="1907" spans="1:12" ht="14.45" customHeight="1" x14ac:dyDescent="0.25">
      <c r="A1907" s="360" t="s">
        <v>2028</v>
      </c>
      <c r="B1907" s="360"/>
      <c r="C1907" s="360"/>
      <c r="J1907" s="248"/>
      <c r="K1907" s="248"/>
      <c r="L1907" s="33"/>
    </row>
    <row r="1908" spans="1:12" ht="14.45" customHeight="1" x14ac:dyDescent="0.25">
      <c r="B1908" s="25" t="s">
        <v>1672</v>
      </c>
      <c r="C1908" s="25" t="s">
        <v>558</v>
      </c>
      <c r="D1908" s="107">
        <v>937.04</v>
      </c>
      <c r="E1908" s="107">
        <v>0</v>
      </c>
      <c r="F1908" s="107">
        <v>0</v>
      </c>
      <c r="G1908" s="107">
        <v>803.26</v>
      </c>
      <c r="H1908" s="107">
        <v>0</v>
      </c>
      <c r="I1908" s="107">
        <v>0</v>
      </c>
      <c r="J1908" s="248"/>
      <c r="K1908" s="248"/>
      <c r="L1908" s="33"/>
    </row>
    <row r="1909" spans="1:12" ht="14.45" customHeight="1" x14ac:dyDescent="0.25">
      <c r="B1909" s="25" t="s">
        <v>1673</v>
      </c>
      <c r="C1909" s="25" t="s">
        <v>376</v>
      </c>
      <c r="D1909" s="107">
        <v>16544.64</v>
      </c>
      <c r="E1909" s="107">
        <v>7178.6</v>
      </c>
      <c r="F1909" s="107">
        <v>6154.85</v>
      </c>
      <c r="G1909" s="107">
        <v>6940.91</v>
      </c>
      <c r="H1909" s="107">
        <v>6000</v>
      </c>
      <c r="I1909" s="107">
        <v>1628.68</v>
      </c>
      <c r="J1909" s="248">
        <v>6000</v>
      </c>
      <c r="K1909" s="248">
        <v>6000</v>
      </c>
      <c r="L1909" s="33"/>
    </row>
    <row r="1910" spans="1:12" ht="14.45" customHeight="1" x14ac:dyDescent="0.25">
      <c r="A1910" s="361" t="s">
        <v>2029</v>
      </c>
      <c r="B1910" s="361"/>
      <c r="C1910" s="361"/>
      <c r="D1910" s="108">
        <f t="shared" ref="D1910:I1910" si="430">SUM(D1908:D1909)</f>
        <v>17481.68</v>
      </c>
      <c r="E1910" s="108">
        <f t="shared" si="430"/>
        <v>7178.6</v>
      </c>
      <c r="F1910" s="108">
        <f t="shared" si="430"/>
        <v>6154.85</v>
      </c>
      <c r="G1910" s="108">
        <f t="shared" si="430"/>
        <v>7744.17</v>
      </c>
      <c r="H1910" s="108">
        <f t="shared" si="430"/>
        <v>6000</v>
      </c>
      <c r="I1910" s="108">
        <f t="shared" si="430"/>
        <v>1628.68</v>
      </c>
      <c r="J1910" s="102">
        <f t="shared" ref="J1910:K1910" si="431">SUM(J1908:J1909)</f>
        <v>6000</v>
      </c>
      <c r="K1910" s="102">
        <f t="shared" si="431"/>
        <v>6000</v>
      </c>
      <c r="L1910" s="33"/>
    </row>
    <row r="1911" spans="1:12" ht="14.45" customHeight="1" x14ac:dyDescent="0.25">
      <c r="A1911" s="360" t="s">
        <v>2022</v>
      </c>
      <c r="B1911" s="360"/>
      <c r="C1911" s="360"/>
      <c r="J1911" s="248"/>
      <c r="K1911" s="248"/>
    </row>
    <row r="1912" spans="1:12" ht="14.45" customHeight="1" x14ac:dyDescent="0.25">
      <c r="B1912" s="25" t="s">
        <v>1676</v>
      </c>
      <c r="C1912" s="25" t="s">
        <v>382</v>
      </c>
      <c r="D1912" s="107">
        <v>0</v>
      </c>
      <c r="E1912" s="107">
        <v>119.97</v>
      </c>
      <c r="F1912" s="107">
        <v>0</v>
      </c>
      <c r="G1912" s="107">
        <v>146.99</v>
      </c>
      <c r="H1912" s="107">
        <v>500</v>
      </c>
      <c r="I1912" s="107">
        <v>0</v>
      </c>
      <c r="J1912" s="248">
        <v>250</v>
      </c>
      <c r="K1912" s="248">
        <v>500</v>
      </c>
      <c r="L1912" s="33"/>
    </row>
    <row r="1913" spans="1:12" ht="14.45" customHeight="1" x14ac:dyDescent="0.25">
      <c r="B1913" s="25" t="s">
        <v>1678</v>
      </c>
      <c r="C1913" s="25" t="s">
        <v>274</v>
      </c>
      <c r="D1913" s="107">
        <v>100</v>
      </c>
      <c r="E1913" s="107">
        <v>0</v>
      </c>
      <c r="F1913" s="107">
        <v>1392</v>
      </c>
      <c r="G1913" s="107">
        <v>955</v>
      </c>
      <c r="H1913" s="107">
        <v>0</v>
      </c>
      <c r="I1913" s="107">
        <v>0</v>
      </c>
      <c r="J1913" s="248">
        <v>1600</v>
      </c>
      <c r="K1913" s="248">
        <v>0</v>
      </c>
      <c r="L1913" s="33"/>
    </row>
    <row r="1914" spans="1:12" ht="14.45" customHeight="1" x14ac:dyDescent="0.25">
      <c r="B1914" s="25" t="s">
        <v>1679</v>
      </c>
      <c r="C1914" s="25" t="s">
        <v>1680</v>
      </c>
      <c r="D1914" s="107">
        <v>2265</v>
      </c>
      <c r="E1914" s="107">
        <v>0</v>
      </c>
      <c r="F1914" s="107">
        <v>1880</v>
      </c>
      <c r="G1914" s="107">
        <v>1254</v>
      </c>
      <c r="H1914" s="107">
        <v>1600</v>
      </c>
      <c r="I1914" s="107">
        <v>0</v>
      </c>
      <c r="J1914" s="248">
        <v>1600</v>
      </c>
      <c r="K1914" s="248">
        <v>1600</v>
      </c>
      <c r="L1914" s="33"/>
    </row>
    <row r="1915" spans="1:12" ht="14.45" customHeight="1" x14ac:dyDescent="0.25">
      <c r="B1915" s="25" t="s">
        <v>1838</v>
      </c>
      <c r="C1915" s="25" t="s">
        <v>276</v>
      </c>
      <c r="D1915" s="107">
        <v>0</v>
      </c>
      <c r="E1915" s="107">
        <v>0</v>
      </c>
      <c r="F1915" s="107">
        <v>200</v>
      </c>
      <c r="G1915" s="107">
        <v>400</v>
      </c>
      <c r="H1915" s="107">
        <v>0</v>
      </c>
      <c r="I1915" s="107">
        <v>0</v>
      </c>
      <c r="J1915" s="248"/>
      <c r="K1915" s="248"/>
    </row>
    <row r="1916" spans="1:12" ht="14.45" customHeight="1" x14ac:dyDescent="0.25">
      <c r="B1916" s="25" t="s">
        <v>1681</v>
      </c>
      <c r="C1916" s="25" t="s">
        <v>1528</v>
      </c>
      <c r="D1916" s="107">
        <v>17743.75</v>
      </c>
      <c r="E1916" s="107">
        <v>0</v>
      </c>
      <c r="F1916" s="107">
        <v>4560</v>
      </c>
      <c r="G1916" s="107">
        <v>16622</v>
      </c>
      <c r="H1916" s="107">
        <v>10000</v>
      </c>
      <c r="I1916" s="107">
        <v>1500</v>
      </c>
      <c r="J1916" s="248">
        <v>16000</v>
      </c>
      <c r="K1916" s="248">
        <v>16000</v>
      </c>
      <c r="L1916" s="33"/>
    </row>
    <row r="1917" spans="1:12" ht="14.45" customHeight="1" x14ac:dyDescent="0.25">
      <c r="B1917" s="25" t="s">
        <v>1682</v>
      </c>
      <c r="C1917" s="25" t="s">
        <v>1683</v>
      </c>
      <c r="D1917" s="107">
        <v>0</v>
      </c>
      <c r="E1917" s="107">
        <v>0</v>
      </c>
      <c r="F1917" s="107">
        <v>3200</v>
      </c>
      <c r="G1917" s="107">
        <v>8715</v>
      </c>
      <c r="H1917" s="107">
        <v>8100</v>
      </c>
      <c r="I1917" s="107">
        <v>0</v>
      </c>
      <c r="J1917" s="248">
        <v>8000</v>
      </c>
      <c r="K1917" s="248">
        <v>8100</v>
      </c>
      <c r="L1917" s="33"/>
    </row>
    <row r="1918" spans="1:12" ht="14.45" customHeight="1" x14ac:dyDescent="0.25">
      <c r="B1918" s="25" t="s">
        <v>1684</v>
      </c>
      <c r="C1918" s="25" t="s">
        <v>282</v>
      </c>
      <c r="D1918" s="107">
        <v>439.84</v>
      </c>
      <c r="E1918" s="107">
        <v>0</v>
      </c>
      <c r="F1918" s="107">
        <v>390.39</v>
      </c>
      <c r="G1918" s="107">
        <v>1012.97</v>
      </c>
      <c r="H1918" s="107">
        <v>1750</v>
      </c>
      <c r="I1918" s="107">
        <v>395</v>
      </c>
      <c r="J1918" s="248">
        <v>1000</v>
      </c>
      <c r="K1918" s="248">
        <v>1750</v>
      </c>
      <c r="L1918" s="33"/>
    </row>
    <row r="1919" spans="1:12" ht="14.45" customHeight="1" x14ac:dyDescent="0.25">
      <c r="A1919" s="361" t="s">
        <v>2023</v>
      </c>
      <c r="B1919" s="361"/>
      <c r="C1919" s="361"/>
      <c r="D1919" s="108">
        <f t="shared" ref="D1919:I1919" si="432">SUM(D1912:D1918)</f>
        <v>20548.59</v>
      </c>
      <c r="E1919" s="108">
        <f t="shared" si="432"/>
        <v>119.97</v>
      </c>
      <c r="F1919" s="108">
        <f t="shared" si="432"/>
        <v>11622.39</v>
      </c>
      <c r="G1919" s="108">
        <f t="shared" si="432"/>
        <v>29105.96</v>
      </c>
      <c r="H1919" s="108">
        <f t="shared" si="432"/>
        <v>21950</v>
      </c>
      <c r="I1919" s="108">
        <f t="shared" si="432"/>
        <v>1895</v>
      </c>
      <c r="J1919" s="102">
        <f t="shared" ref="J1919:K1919" si="433">SUM(J1912:J1918)</f>
        <v>28450</v>
      </c>
      <c r="K1919" s="102">
        <f t="shared" si="433"/>
        <v>27950</v>
      </c>
      <c r="L1919" s="33"/>
    </row>
    <row r="1920" spans="1:12" ht="14.45" customHeight="1" x14ac:dyDescent="0.25">
      <c r="A1920" s="360" t="s">
        <v>2030</v>
      </c>
      <c r="B1920" s="360"/>
      <c r="C1920" s="360"/>
      <c r="J1920" s="248"/>
      <c r="K1920" s="248"/>
      <c r="L1920" s="33"/>
    </row>
    <row r="1921" spans="1:12" ht="14.45" customHeight="1" x14ac:dyDescent="0.25">
      <c r="B1921" s="25" t="s">
        <v>1685</v>
      </c>
      <c r="C1921" s="25" t="s">
        <v>567</v>
      </c>
      <c r="D1921" s="107">
        <v>32733.759999999998</v>
      </c>
      <c r="E1921" s="107">
        <v>8904.59</v>
      </c>
      <c r="F1921" s="107">
        <v>267.68</v>
      </c>
      <c r="G1921" s="107">
        <v>0</v>
      </c>
      <c r="H1921" s="107">
        <v>2000</v>
      </c>
      <c r="I1921" s="107">
        <v>0</v>
      </c>
      <c r="J1921" s="248">
        <v>2000</v>
      </c>
      <c r="K1921" s="248">
        <v>2000</v>
      </c>
      <c r="L1921" s="33"/>
    </row>
    <row r="1922" spans="1:12" ht="14.45" customHeight="1" x14ac:dyDescent="0.25">
      <c r="B1922" s="25" t="s">
        <v>1686</v>
      </c>
      <c r="C1922" s="25" t="s">
        <v>569</v>
      </c>
      <c r="D1922" s="107">
        <v>24671.81</v>
      </c>
      <c r="E1922" s="107">
        <v>10860.13</v>
      </c>
      <c r="F1922" s="107">
        <v>487.26</v>
      </c>
      <c r="G1922" s="107">
        <v>0</v>
      </c>
      <c r="H1922" s="107">
        <v>3000</v>
      </c>
      <c r="I1922" s="107">
        <v>0</v>
      </c>
      <c r="J1922" s="248">
        <v>3000</v>
      </c>
      <c r="K1922" s="248">
        <v>3000</v>
      </c>
      <c r="L1922" s="33"/>
    </row>
    <row r="1923" spans="1:12" ht="14.45" customHeight="1" x14ac:dyDescent="0.25">
      <c r="A1923" s="361" t="s">
        <v>2034</v>
      </c>
      <c r="B1923" s="361"/>
      <c r="C1923" s="361"/>
      <c r="D1923" s="108">
        <f t="shared" ref="D1923:I1923" si="434">SUM(D1921:D1922)</f>
        <v>57405.57</v>
      </c>
      <c r="E1923" s="108">
        <f t="shared" si="434"/>
        <v>19764.72</v>
      </c>
      <c r="F1923" s="108">
        <f t="shared" si="434"/>
        <v>754.94</v>
      </c>
      <c r="G1923" s="108">
        <f t="shared" si="434"/>
        <v>0</v>
      </c>
      <c r="H1923" s="108">
        <f t="shared" si="434"/>
        <v>5000</v>
      </c>
      <c r="I1923" s="108">
        <f t="shared" si="434"/>
        <v>0</v>
      </c>
      <c r="J1923" s="102">
        <f t="shared" ref="J1923:K1923" si="435">SUM(J1921:J1922)</f>
        <v>5000</v>
      </c>
      <c r="K1923" s="102">
        <f t="shared" si="435"/>
        <v>5000</v>
      </c>
      <c r="L1923" s="33"/>
    </row>
    <row r="1924" spans="1:12" ht="14.45" customHeight="1" x14ac:dyDescent="0.25">
      <c r="A1924" s="362" t="s">
        <v>249</v>
      </c>
      <c r="B1924" s="362"/>
      <c r="C1924" s="362"/>
      <c r="D1924" s="109">
        <f t="shared" ref="D1924:I1924" si="436">D1894+D1906+D1910+D1919+D1923</f>
        <v>400242.72</v>
      </c>
      <c r="E1924" s="109">
        <f t="shared" si="436"/>
        <v>28860.18</v>
      </c>
      <c r="F1924" s="109">
        <f t="shared" si="436"/>
        <v>56163.39</v>
      </c>
      <c r="G1924" s="109">
        <f t="shared" si="436"/>
        <v>87502.87</v>
      </c>
      <c r="H1924" s="109">
        <f t="shared" si="436"/>
        <v>92480</v>
      </c>
      <c r="I1924" s="109">
        <f t="shared" si="436"/>
        <v>7148.26</v>
      </c>
      <c r="J1924" s="103">
        <f t="shared" ref="J1924:K1924" si="437">J1894+J1906+J1910+J1919+J1923</f>
        <v>98508</v>
      </c>
      <c r="K1924" s="103">
        <f t="shared" si="437"/>
        <v>97317</v>
      </c>
    </row>
    <row r="1925" spans="1:12" ht="14.45" customHeight="1" x14ac:dyDescent="0.25">
      <c r="A1925" s="363" t="s">
        <v>250</v>
      </c>
      <c r="B1925" s="363"/>
      <c r="C1925" s="363"/>
      <c r="J1925" s="248"/>
      <c r="K1925" s="248"/>
      <c r="L1925" s="33"/>
    </row>
    <row r="1926" spans="1:12" ht="14.45" customHeight="1" x14ac:dyDescent="0.25">
      <c r="A1926" s="360" t="s">
        <v>2024</v>
      </c>
      <c r="B1926" s="360"/>
      <c r="C1926" s="360"/>
      <c r="J1926" s="248"/>
      <c r="K1926" s="248"/>
      <c r="L1926" s="33"/>
    </row>
    <row r="1927" spans="1:12" ht="14.45" customHeight="1" x14ac:dyDescent="0.25">
      <c r="B1927" s="25" t="s">
        <v>1687</v>
      </c>
      <c r="C1927" s="25" t="s">
        <v>286</v>
      </c>
      <c r="D1927" s="107">
        <v>147015.81</v>
      </c>
      <c r="E1927" s="107">
        <v>78887.070000000007</v>
      </c>
      <c r="F1927" s="107">
        <v>0</v>
      </c>
      <c r="G1927" s="107">
        <v>0</v>
      </c>
      <c r="H1927" s="107">
        <v>0</v>
      </c>
      <c r="I1927" s="107">
        <v>0</v>
      </c>
      <c r="J1927" s="248">
        <v>0</v>
      </c>
      <c r="K1927" s="248">
        <v>179240</v>
      </c>
      <c r="L1927" s="33"/>
    </row>
    <row r="1928" spans="1:12" ht="14.45" customHeight="1" x14ac:dyDescent="0.25">
      <c r="B1928" s="77" t="s">
        <v>2530</v>
      </c>
      <c r="C1928" s="77" t="s">
        <v>292</v>
      </c>
      <c r="D1928" s="107"/>
      <c r="E1928" s="107"/>
      <c r="F1928" s="107"/>
      <c r="G1928" s="107"/>
      <c r="H1928" s="107"/>
      <c r="I1928" s="107"/>
      <c r="J1928" s="248"/>
      <c r="K1928" s="248">
        <v>0</v>
      </c>
      <c r="L1928" s="33"/>
    </row>
    <row r="1929" spans="1:12" ht="14.45" customHeight="1" x14ac:dyDescent="0.25">
      <c r="B1929" s="25" t="s">
        <v>1689</v>
      </c>
      <c r="C1929" s="25" t="s">
        <v>298</v>
      </c>
      <c r="D1929" s="107">
        <v>2162.5</v>
      </c>
      <c r="E1929" s="107">
        <v>1835</v>
      </c>
      <c r="F1929" s="107">
        <v>0</v>
      </c>
      <c r="G1929" s="107">
        <v>0</v>
      </c>
      <c r="H1929" s="107">
        <v>0</v>
      </c>
      <c r="I1929" s="107">
        <v>0</v>
      </c>
      <c r="J1929" s="248">
        <v>0</v>
      </c>
      <c r="K1929" s="248">
        <v>1420</v>
      </c>
    </row>
    <row r="1930" spans="1:12" ht="14.45" customHeight="1" x14ac:dyDescent="0.25">
      <c r="B1930" s="25" t="s">
        <v>1690</v>
      </c>
      <c r="C1930" s="25" t="s">
        <v>300</v>
      </c>
      <c r="D1930" s="107">
        <v>1669.84</v>
      </c>
      <c r="E1930" s="107">
        <v>3259.18</v>
      </c>
      <c r="F1930" s="107">
        <v>0</v>
      </c>
      <c r="G1930" s="107">
        <v>0</v>
      </c>
      <c r="H1930" s="107">
        <v>0</v>
      </c>
      <c r="I1930" s="107">
        <v>0</v>
      </c>
      <c r="J1930" s="248">
        <v>0</v>
      </c>
      <c r="K1930" s="248">
        <v>3000</v>
      </c>
    </row>
    <row r="1931" spans="1:12" ht="14.45" customHeight="1" x14ac:dyDescent="0.25">
      <c r="B1931" s="25" t="s">
        <v>1691</v>
      </c>
      <c r="C1931" s="25" t="s">
        <v>302</v>
      </c>
      <c r="D1931" s="107">
        <v>219.02</v>
      </c>
      <c r="E1931" s="107">
        <v>149.12</v>
      </c>
      <c r="F1931" s="107">
        <v>0</v>
      </c>
      <c r="G1931" s="107">
        <v>0</v>
      </c>
      <c r="H1931" s="107">
        <v>0</v>
      </c>
      <c r="I1931" s="107">
        <v>0</v>
      </c>
      <c r="J1931" s="248">
        <v>0</v>
      </c>
      <c r="K1931" s="248">
        <v>373</v>
      </c>
      <c r="L1931" s="33"/>
    </row>
    <row r="1932" spans="1:12" ht="14.45" customHeight="1" x14ac:dyDescent="0.25">
      <c r="B1932" s="25" t="s">
        <v>1692</v>
      </c>
      <c r="C1932" s="25" t="s">
        <v>304</v>
      </c>
      <c r="D1932" s="107">
        <v>860.1</v>
      </c>
      <c r="E1932" s="107">
        <v>317.35000000000002</v>
      </c>
      <c r="F1932" s="107">
        <v>0</v>
      </c>
      <c r="G1932" s="107">
        <v>0</v>
      </c>
      <c r="H1932" s="107">
        <v>0</v>
      </c>
      <c r="I1932" s="107">
        <v>0</v>
      </c>
      <c r="J1932" s="248">
        <v>0</v>
      </c>
      <c r="K1932" s="248">
        <v>1732</v>
      </c>
      <c r="L1932" s="33"/>
    </row>
    <row r="1933" spans="1:12" ht="14.45" customHeight="1" x14ac:dyDescent="0.25">
      <c r="B1933" s="25" t="s">
        <v>1693</v>
      </c>
      <c r="C1933" s="25" t="s">
        <v>306</v>
      </c>
      <c r="D1933" s="107">
        <v>27188.28</v>
      </c>
      <c r="E1933" s="107">
        <v>23612.43</v>
      </c>
      <c r="F1933" s="107">
        <v>0</v>
      </c>
      <c r="G1933" s="107">
        <v>0</v>
      </c>
      <c r="H1933" s="107">
        <v>0</v>
      </c>
      <c r="I1933" s="107">
        <v>0</v>
      </c>
      <c r="J1933" s="248">
        <v>0</v>
      </c>
      <c r="K1933" s="248">
        <v>38344</v>
      </c>
      <c r="L1933" s="33"/>
    </row>
    <row r="1934" spans="1:12" ht="20.100000000000001" customHeight="1" x14ac:dyDescent="0.25">
      <c r="B1934" s="25" t="s">
        <v>1999</v>
      </c>
      <c r="C1934" s="25" t="s">
        <v>1865</v>
      </c>
      <c r="D1934" s="107">
        <v>1000</v>
      </c>
      <c r="E1934" s="107">
        <v>224.41</v>
      </c>
      <c r="F1934" s="107">
        <v>0</v>
      </c>
      <c r="G1934" s="107">
        <v>0</v>
      </c>
      <c r="H1934" s="107">
        <v>0</v>
      </c>
      <c r="I1934" s="107">
        <v>0</v>
      </c>
      <c r="J1934" s="248">
        <v>0</v>
      </c>
      <c r="K1934" s="248">
        <v>1000</v>
      </c>
      <c r="L1934" s="33"/>
    </row>
    <row r="1935" spans="1:12" ht="20.100000000000001" customHeight="1" x14ac:dyDescent="0.25">
      <c r="B1935" s="25" t="s">
        <v>1694</v>
      </c>
      <c r="C1935" s="25" t="s">
        <v>308</v>
      </c>
      <c r="D1935" s="107">
        <v>837.46</v>
      </c>
      <c r="E1935" s="107">
        <v>689.54</v>
      </c>
      <c r="F1935" s="107">
        <v>0</v>
      </c>
      <c r="G1935" s="107">
        <v>0</v>
      </c>
      <c r="H1935" s="107">
        <v>0</v>
      </c>
      <c r="I1935" s="107">
        <v>0</v>
      </c>
      <c r="J1935" s="248">
        <v>0</v>
      </c>
      <c r="K1935" s="248">
        <v>0</v>
      </c>
      <c r="L1935" s="33"/>
    </row>
    <row r="1936" spans="1:12" ht="20.100000000000001" customHeight="1" x14ac:dyDescent="0.25">
      <c r="B1936" s="25" t="s">
        <v>1696</v>
      </c>
      <c r="C1936" s="25" t="s">
        <v>1899</v>
      </c>
      <c r="D1936" s="107">
        <v>12566.95</v>
      </c>
      <c r="E1936" s="107">
        <v>7928.03</v>
      </c>
      <c r="F1936" s="107">
        <v>0</v>
      </c>
      <c r="G1936" s="107">
        <v>0</v>
      </c>
      <c r="H1936" s="107">
        <v>0</v>
      </c>
      <c r="I1936" s="107">
        <v>0</v>
      </c>
      <c r="J1936" s="248">
        <v>0</v>
      </c>
      <c r="K1936" s="248">
        <v>31429</v>
      </c>
      <c r="L1936" s="33"/>
    </row>
    <row r="1937" spans="1:12" ht="20.100000000000001" customHeight="1" x14ac:dyDescent="0.25">
      <c r="B1937" s="25" t="s">
        <v>1697</v>
      </c>
      <c r="C1937" s="25" t="s">
        <v>312</v>
      </c>
      <c r="D1937" s="107">
        <v>35</v>
      </c>
      <c r="E1937" s="107">
        <v>0</v>
      </c>
      <c r="F1937" s="107">
        <v>0</v>
      </c>
      <c r="G1937" s="107">
        <v>0</v>
      </c>
      <c r="H1937" s="107">
        <v>0</v>
      </c>
      <c r="I1937" s="107">
        <v>0</v>
      </c>
      <c r="J1937" s="248">
        <v>0</v>
      </c>
      <c r="K1937" s="248">
        <v>0</v>
      </c>
      <c r="L1937" s="33"/>
    </row>
    <row r="1938" spans="1:12" ht="20.100000000000001" customHeight="1" x14ac:dyDescent="0.25">
      <c r="B1938" s="25" t="s">
        <v>1698</v>
      </c>
      <c r="C1938" s="25" t="s">
        <v>314</v>
      </c>
      <c r="D1938" s="107">
        <v>1121.28</v>
      </c>
      <c r="E1938" s="107">
        <v>789.65</v>
      </c>
      <c r="F1938" s="107">
        <v>0</v>
      </c>
      <c r="G1938" s="107">
        <v>0</v>
      </c>
      <c r="H1938" s="107">
        <v>0</v>
      </c>
      <c r="I1938" s="107">
        <v>0</v>
      </c>
      <c r="J1938" s="248">
        <v>0</v>
      </c>
      <c r="K1938" s="248">
        <v>2048</v>
      </c>
      <c r="L1938" s="33"/>
    </row>
    <row r="1939" spans="1:12" ht="14.45" customHeight="1" x14ac:dyDescent="0.25">
      <c r="B1939" s="25" t="s">
        <v>1699</v>
      </c>
      <c r="C1939" s="25" t="s">
        <v>316</v>
      </c>
      <c r="D1939" s="107">
        <v>75.05</v>
      </c>
      <c r="E1939" s="107">
        <v>322.35000000000002</v>
      </c>
      <c r="F1939" s="107">
        <v>0</v>
      </c>
      <c r="G1939" s="107">
        <v>0</v>
      </c>
      <c r="H1939" s="107">
        <v>0</v>
      </c>
      <c r="I1939" s="107">
        <v>0</v>
      </c>
      <c r="J1939" s="248">
        <v>0</v>
      </c>
      <c r="K1939" s="248">
        <v>576</v>
      </c>
      <c r="L1939" s="33"/>
    </row>
    <row r="1940" spans="1:12" ht="14.45" customHeight="1" x14ac:dyDescent="0.25">
      <c r="B1940" s="25" t="s">
        <v>1700</v>
      </c>
      <c r="C1940" s="25" t="s">
        <v>2026</v>
      </c>
      <c r="D1940" s="107">
        <v>2025.67</v>
      </c>
      <c r="E1940" s="107">
        <v>1188.6099999999999</v>
      </c>
      <c r="F1940" s="107">
        <v>0</v>
      </c>
      <c r="G1940" s="107">
        <v>0</v>
      </c>
      <c r="H1940" s="107">
        <v>0</v>
      </c>
      <c r="I1940" s="107">
        <v>0</v>
      </c>
      <c r="J1940" s="248">
        <v>0</v>
      </c>
      <c r="K1940" s="248">
        <v>2663</v>
      </c>
      <c r="L1940" s="33"/>
    </row>
    <row r="1941" spans="1:12" ht="14.45" customHeight="1" x14ac:dyDescent="0.25">
      <c r="B1941" s="25" t="s">
        <v>1701</v>
      </c>
      <c r="C1941" s="25" t="s">
        <v>321</v>
      </c>
      <c r="D1941" s="107">
        <v>254.17</v>
      </c>
      <c r="E1941" s="107">
        <v>173.95</v>
      </c>
      <c r="F1941" s="107">
        <v>0</v>
      </c>
      <c r="G1941" s="107">
        <v>0</v>
      </c>
      <c r="H1941" s="107">
        <v>0</v>
      </c>
      <c r="I1941" s="107">
        <v>0</v>
      </c>
      <c r="J1941" s="248">
        <v>0</v>
      </c>
      <c r="K1941" s="248">
        <v>326</v>
      </c>
      <c r="L1941" s="33"/>
    </row>
    <row r="1942" spans="1:12" ht="14.45" customHeight="1" x14ac:dyDescent="0.25">
      <c r="B1942" s="25" t="s">
        <v>1702</v>
      </c>
      <c r="C1942" s="25" t="s">
        <v>323</v>
      </c>
      <c r="D1942" s="107">
        <v>47.9</v>
      </c>
      <c r="E1942" s="107">
        <v>0</v>
      </c>
      <c r="F1942" s="107">
        <v>0</v>
      </c>
      <c r="G1942" s="107">
        <v>0</v>
      </c>
      <c r="H1942" s="107">
        <v>0</v>
      </c>
      <c r="I1942" s="107">
        <v>0</v>
      </c>
      <c r="J1942" s="248"/>
      <c r="K1942" s="248">
        <v>0</v>
      </c>
      <c r="L1942" s="33"/>
    </row>
    <row r="1943" spans="1:12" ht="14.45" customHeight="1" x14ac:dyDescent="0.25">
      <c r="B1943" s="25" t="s">
        <v>1703</v>
      </c>
      <c r="C1943" s="25" t="s">
        <v>325</v>
      </c>
      <c r="D1943" s="107">
        <v>2750</v>
      </c>
      <c r="E1943" s="107">
        <v>1750</v>
      </c>
      <c r="F1943" s="107">
        <v>0</v>
      </c>
      <c r="G1943" s="107">
        <v>0</v>
      </c>
      <c r="H1943" s="107">
        <v>0</v>
      </c>
      <c r="I1943" s="107">
        <v>0</v>
      </c>
      <c r="J1943" s="14"/>
      <c r="K1943" s="248">
        <v>2000</v>
      </c>
      <c r="L1943" s="33"/>
    </row>
    <row r="1944" spans="1:12" ht="14.45" customHeight="1" x14ac:dyDescent="0.25">
      <c r="B1944" s="25" t="s">
        <v>1704</v>
      </c>
      <c r="C1944" s="25" t="s">
        <v>327</v>
      </c>
      <c r="D1944" s="107">
        <v>308.88</v>
      </c>
      <c r="E1944" s="107">
        <v>327.13</v>
      </c>
      <c r="F1944" s="107">
        <v>0</v>
      </c>
      <c r="G1944" s="107">
        <v>0</v>
      </c>
      <c r="H1944" s="107">
        <v>0</v>
      </c>
      <c r="I1944" s="107">
        <v>0</v>
      </c>
      <c r="J1944" s="14"/>
      <c r="K1944" s="248"/>
      <c r="L1944" s="33"/>
    </row>
    <row r="1945" spans="1:12" ht="14.45" customHeight="1" x14ac:dyDescent="0.25">
      <c r="A1945" s="361" t="s">
        <v>2027</v>
      </c>
      <c r="B1945" s="361"/>
      <c r="C1945" s="361"/>
      <c r="D1945" s="108">
        <f t="shared" ref="D1945:J1945" si="438">SUM(D1927:D1944)</f>
        <v>200137.91</v>
      </c>
      <c r="E1945" s="108">
        <f t="shared" si="438"/>
        <v>121453.81999999999</v>
      </c>
      <c r="F1945" s="108">
        <f t="shared" si="438"/>
        <v>0</v>
      </c>
      <c r="G1945" s="108">
        <f t="shared" si="438"/>
        <v>0</v>
      </c>
      <c r="H1945" s="108">
        <f t="shared" si="438"/>
        <v>0</v>
      </c>
      <c r="I1945" s="108">
        <f t="shared" si="438"/>
        <v>0</v>
      </c>
      <c r="J1945" s="102">
        <f t="shared" si="438"/>
        <v>0</v>
      </c>
      <c r="K1945" s="102">
        <f t="shared" ref="K1945" si="439">SUM(K1927:K1944)</f>
        <v>264151</v>
      </c>
      <c r="L1945" s="33"/>
    </row>
    <row r="1946" spans="1:12" ht="14.45" customHeight="1" x14ac:dyDescent="0.25">
      <c r="A1946" s="360" t="s">
        <v>2020</v>
      </c>
      <c r="B1946" s="360"/>
      <c r="C1946" s="360"/>
      <c r="J1946" s="14"/>
      <c r="K1946" s="248"/>
      <c r="L1946" s="33"/>
    </row>
    <row r="1947" spans="1:12" ht="14.45" customHeight="1" x14ac:dyDescent="0.25">
      <c r="B1947" s="25" t="s">
        <v>1705</v>
      </c>
      <c r="C1947" s="25" t="s">
        <v>262</v>
      </c>
      <c r="D1947" s="107">
        <v>1150.52</v>
      </c>
      <c r="E1947" s="107">
        <v>489.54</v>
      </c>
      <c r="F1947" s="107">
        <v>0</v>
      </c>
      <c r="G1947" s="107">
        <v>0</v>
      </c>
      <c r="H1947" s="107">
        <v>0</v>
      </c>
      <c r="I1947" s="107">
        <v>0</v>
      </c>
      <c r="J1947" s="14"/>
      <c r="K1947" s="248"/>
      <c r="L1947" s="33"/>
    </row>
    <row r="1948" spans="1:12" ht="14.45" customHeight="1" x14ac:dyDescent="0.25">
      <c r="B1948" s="25" t="s">
        <v>1706</v>
      </c>
      <c r="C1948" s="25" t="s">
        <v>787</v>
      </c>
      <c r="D1948" s="107">
        <v>3157.59</v>
      </c>
      <c r="E1948" s="107">
        <v>630.91</v>
      </c>
      <c r="F1948" s="107">
        <v>0</v>
      </c>
      <c r="G1948" s="107">
        <v>0</v>
      </c>
      <c r="H1948" s="107">
        <v>0</v>
      </c>
      <c r="I1948" s="107">
        <v>0</v>
      </c>
      <c r="J1948" s="14"/>
      <c r="K1948" s="248"/>
      <c r="L1948" s="33"/>
    </row>
    <row r="1949" spans="1:12" ht="14.45" customHeight="1" x14ac:dyDescent="0.25">
      <c r="B1949" s="25" t="s">
        <v>1707</v>
      </c>
      <c r="C1949" s="25" t="s">
        <v>420</v>
      </c>
      <c r="D1949" s="107">
        <v>89.99</v>
      </c>
      <c r="E1949" s="107">
        <v>0</v>
      </c>
      <c r="F1949" s="107">
        <v>0</v>
      </c>
      <c r="G1949" s="107">
        <v>0</v>
      </c>
      <c r="H1949" s="107">
        <v>0</v>
      </c>
      <c r="I1949" s="107">
        <v>0</v>
      </c>
      <c r="J1949" s="100"/>
      <c r="K1949" s="248"/>
    </row>
    <row r="1950" spans="1:12" ht="14.45" customHeight="1" x14ac:dyDescent="0.25">
      <c r="B1950" s="25" t="s">
        <v>1708</v>
      </c>
      <c r="C1950" s="25" t="s">
        <v>422</v>
      </c>
      <c r="D1950" s="107">
        <v>68.05</v>
      </c>
      <c r="E1950" s="107">
        <v>0</v>
      </c>
      <c r="F1950" s="107">
        <v>0</v>
      </c>
      <c r="G1950" s="107">
        <v>0</v>
      </c>
      <c r="H1950" s="107">
        <v>0</v>
      </c>
      <c r="I1950" s="107">
        <v>0</v>
      </c>
      <c r="J1950" s="100"/>
      <c r="K1950" s="248"/>
      <c r="L1950" s="33"/>
    </row>
    <row r="1951" spans="1:12" ht="14.45" customHeight="1" x14ac:dyDescent="0.25">
      <c r="B1951" s="25" t="s">
        <v>1709</v>
      </c>
      <c r="C1951" s="25" t="s">
        <v>330</v>
      </c>
      <c r="D1951" s="107">
        <v>14.7</v>
      </c>
      <c r="E1951" s="107">
        <v>27.97</v>
      </c>
      <c r="F1951" s="107">
        <v>0</v>
      </c>
      <c r="G1951" s="107">
        <v>0</v>
      </c>
      <c r="H1951" s="107">
        <v>0</v>
      </c>
      <c r="I1951" s="107">
        <v>0</v>
      </c>
      <c r="J1951" s="100"/>
      <c r="K1951" s="248"/>
      <c r="L1951" s="33"/>
    </row>
    <row r="1952" spans="1:12" ht="14.45" customHeight="1" x14ac:dyDescent="0.25">
      <c r="B1952" s="25" t="s">
        <v>1710</v>
      </c>
      <c r="C1952" s="25" t="s">
        <v>696</v>
      </c>
      <c r="D1952" s="107">
        <v>102.24</v>
      </c>
      <c r="E1952" s="107">
        <v>71.27</v>
      </c>
      <c r="F1952" s="107">
        <v>0</v>
      </c>
      <c r="G1952" s="107">
        <v>0</v>
      </c>
      <c r="H1952" s="107">
        <v>0</v>
      </c>
      <c r="I1952" s="107">
        <v>0</v>
      </c>
      <c r="J1952" s="100"/>
      <c r="K1952" s="248"/>
      <c r="L1952" s="33"/>
    </row>
    <row r="1953" spans="1:12" ht="14.45" customHeight="1" x14ac:dyDescent="0.25">
      <c r="B1953" s="25" t="s">
        <v>1711</v>
      </c>
      <c r="C1953" s="25" t="s">
        <v>264</v>
      </c>
      <c r="D1953" s="107">
        <v>1959.71</v>
      </c>
      <c r="E1953" s="107">
        <v>0</v>
      </c>
      <c r="F1953" s="107">
        <v>0</v>
      </c>
      <c r="G1953" s="107">
        <v>0</v>
      </c>
      <c r="H1953" s="107">
        <v>0</v>
      </c>
      <c r="I1953" s="107">
        <v>0</v>
      </c>
      <c r="J1953" s="100"/>
      <c r="K1953" s="248"/>
      <c r="L1953" s="33"/>
    </row>
    <row r="1954" spans="1:12" ht="14.45" customHeight="1" x14ac:dyDescent="0.25">
      <c r="B1954" s="25" t="s">
        <v>1712</v>
      </c>
      <c r="C1954" s="25" t="s">
        <v>371</v>
      </c>
      <c r="D1954" s="107">
        <v>51.41</v>
      </c>
      <c r="E1954" s="107">
        <v>0.05</v>
      </c>
      <c r="F1954" s="107">
        <v>0</v>
      </c>
      <c r="G1954" s="107">
        <v>0</v>
      </c>
      <c r="H1954" s="107">
        <v>0</v>
      </c>
      <c r="I1954" s="107">
        <v>0</v>
      </c>
      <c r="J1954" s="100"/>
      <c r="K1954" s="248"/>
      <c r="L1954" s="33"/>
    </row>
    <row r="1955" spans="1:12" ht="14.45" customHeight="1" x14ac:dyDescent="0.25">
      <c r="B1955" s="25" t="s">
        <v>1713</v>
      </c>
      <c r="C1955" s="25" t="s">
        <v>556</v>
      </c>
      <c r="D1955" s="107">
        <v>1868.67</v>
      </c>
      <c r="E1955" s="107">
        <v>559.96</v>
      </c>
      <c r="F1955" s="107">
        <v>0</v>
      </c>
      <c r="G1955" s="107">
        <v>0</v>
      </c>
      <c r="H1955" s="107">
        <v>0</v>
      </c>
      <c r="I1955" s="107">
        <v>0</v>
      </c>
      <c r="J1955" s="100"/>
      <c r="K1955" s="248"/>
      <c r="L1955" s="33"/>
    </row>
    <row r="1956" spans="1:12" ht="14.45" customHeight="1" x14ac:dyDescent="0.25">
      <c r="B1956" s="25" t="s">
        <v>1714</v>
      </c>
      <c r="C1956" s="25" t="s">
        <v>425</v>
      </c>
      <c r="D1956" s="107">
        <v>613.34</v>
      </c>
      <c r="E1956" s="107">
        <v>287.94</v>
      </c>
      <c r="F1956" s="107">
        <v>0</v>
      </c>
      <c r="G1956" s="107">
        <v>0</v>
      </c>
      <c r="H1956" s="107">
        <v>0</v>
      </c>
      <c r="I1956" s="107">
        <v>0</v>
      </c>
      <c r="J1956" s="100"/>
      <c r="K1956" s="248"/>
      <c r="L1956" s="33"/>
    </row>
    <row r="1957" spans="1:12" ht="14.45" customHeight="1" x14ac:dyDescent="0.25">
      <c r="A1957" s="361" t="s">
        <v>2021</v>
      </c>
      <c r="B1957" s="361"/>
      <c r="C1957" s="361"/>
      <c r="D1957" s="108">
        <f t="shared" ref="D1957:I1957" si="440">SUM(D1947:D1956)</f>
        <v>9076.2200000000012</v>
      </c>
      <c r="E1957" s="108">
        <f t="shared" si="440"/>
        <v>2067.64</v>
      </c>
      <c r="F1957" s="108">
        <f t="shared" si="440"/>
        <v>0</v>
      </c>
      <c r="G1957" s="108">
        <f t="shared" si="440"/>
        <v>0</v>
      </c>
      <c r="H1957" s="108">
        <f t="shared" si="440"/>
        <v>0</v>
      </c>
      <c r="I1957" s="108">
        <f t="shared" si="440"/>
        <v>0</v>
      </c>
      <c r="J1957" s="102">
        <f t="shared" ref="J1957:K1957" si="441">SUM(J1947:J1956)</f>
        <v>0</v>
      </c>
      <c r="K1957" s="102">
        <f t="shared" si="441"/>
        <v>0</v>
      </c>
      <c r="L1957" s="33"/>
    </row>
    <row r="1958" spans="1:12" ht="14.45" customHeight="1" x14ac:dyDescent="0.25">
      <c r="A1958" s="360" t="s">
        <v>2028</v>
      </c>
      <c r="B1958" s="360"/>
      <c r="C1958" s="360"/>
      <c r="J1958" s="100"/>
      <c r="K1958" s="248"/>
      <c r="L1958" s="33"/>
    </row>
    <row r="1959" spans="1:12" ht="14.45" customHeight="1" x14ac:dyDescent="0.25">
      <c r="B1959" s="25" t="s">
        <v>1715</v>
      </c>
      <c r="C1959" s="25" t="s">
        <v>558</v>
      </c>
      <c r="D1959" s="107">
        <v>1356.29</v>
      </c>
      <c r="E1959" s="107">
        <v>728.7</v>
      </c>
      <c r="F1959" s="107">
        <v>0</v>
      </c>
      <c r="G1959" s="107">
        <v>0</v>
      </c>
      <c r="H1959" s="107">
        <v>0</v>
      </c>
      <c r="I1959" s="107">
        <v>0</v>
      </c>
      <c r="J1959" s="100"/>
      <c r="K1959" s="248"/>
      <c r="L1959" s="33"/>
    </row>
    <row r="1960" spans="1:12" ht="14.45" customHeight="1" x14ac:dyDescent="0.25">
      <c r="B1960" s="25" t="s">
        <v>1717</v>
      </c>
      <c r="C1960" s="25" t="s">
        <v>376</v>
      </c>
      <c r="D1960" s="107">
        <v>191.08</v>
      </c>
      <c r="E1960" s="107">
        <v>0</v>
      </c>
      <c r="F1960" s="107">
        <v>0</v>
      </c>
      <c r="G1960" s="107">
        <v>0</v>
      </c>
      <c r="H1960" s="107">
        <v>0</v>
      </c>
      <c r="I1960" s="107">
        <v>0</v>
      </c>
      <c r="J1960" s="105"/>
      <c r="K1960" s="248"/>
      <c r="L1960" s="33"/>
    </row>
    <row r="1961" spans="1:12" ht="14.45" customHeight="1" x14ac:dyDescent="0.25">
      <c r="A1961" s="361" t="s">
        <v>2029</v>
      </c>
      <c r="B1961" s="361"/>
      <c r="C1961" s="361"/>
      <c r="D1961" s="108">
        <f t="shared" ref="D1961:I1961" si="442">SUM(D1959:D1960)</f>
        <v>1547.37</v>
      </c>
      <c r="E1961" s="108">
        <f t="shared" si="442"/>
        <v>728.7</v>
      </c>
      <c r="F1961" s="108">
        <f t="shared" si="442"/>
        <v>0</v>
      </c>
      <c r="G1961" s="108">
        <f t="shared" si="442"/>
        <v>0</v>
      </c>
      <c r="H1961" s="108">
        <f t="shared" si="442"/>
        <v>0</v>
      </c>
      <c r="I1961" s="108">
        <f t="shared" si="442"/>
        <v>0</v>
      </c>
      <c r="J1961" s="102">
        <f t="shared" ref="J1961:K1961" si="443">SUM(J1959:J1960)</f>
        <v>0</v>
      </c>
      <c r="K1961" s="102">
        <f t="shared" si="443"/>
        <v>0</v>
      </c>
    </row>
    <row r="1962" spans="1:12" ht="14.45" customHeight="1" x14ac:dyDescent="0.25">
      <c r="A1962" s="360" t="s">
        <v>2022</v>
      </c>
      <c r="B1962" s="360"/>
      <c r="C1962" s="360"/>
      <c r="J1962" s="100"/>
      <c r="K1962" s="248"/>
      <c r="L1962" s="33"/>
    </row>
    <row r="1963" spans="1:12" ht="14.45" customHeight="1" x14ac:dyDescent="0.25">
      <c r="B1963" s="25" t="s">
        <v>1720</v>
      </c>
      <c r="C1963" s="25" t="s">
        <v>1721</v>
      </c>
      <c r="D1963" s="107">
        <v>16422.169999999998</v>
      </c>
      <c r="E1963" s="107">
        <v>8968.94</v>
      </c>
      <c r="F1963" s="107">
        <v>0</v>
      </c>
      <c r="G1963" s="107">
        <v>0</v>
      </c>
      <c r="H1963" s="107">
        <v>0</v>
      </c>
      <c r="I1963" s="107">
        <v>0</v>
      </c>
      <c r="J1963" s="100"/>
      <c r="K1963" s="248"/>
      <c r="L1963" s="33"/>
    </row>
    <row r="1964" spans="1:12" ht="14.45" customHeight="1" x14ac:dyDescent="0.25">
      <c r="B1964" s="25" t="s">
        <v>1722</v>
      </c>
      <c r="C1964" s="25" t="s">
        <v>270</v>
      </c>
      <c r="D1964" s="107">
        <v>318.88</v>
      </c>
      <c r="E1964" s="107">
        <v>487.05</v>
      </c>
      <c r="F1964" s="107">
        <v>0</v>
      </c>
      <c r="G1964" s="107">
        <v>0</v>
      </c>
      <c r="H1964" s="107">
        <v>0</v>
      </c>
      <c r="I1964" s="107">
        <v>0</v>
      </c>
      <c r="J1964" s="100"/>
      <c r="K1964" s="248"/>
      <c r="L1964" s="33"/>
    </row>
    <row r="1965" spans="1:12" ht="14.45" customHeight="1" x14ac:dyDescent="0.25">
      <c r="B1965" s="25" t="s">
        <v>1724</v>
      </c>
      <c r="C1965" s="25" t="s">
        <v>272</v>
      </c>
      <c r="D1965" s="107">
        <v>127.78</v>
      </c>
      <c r="E1965" s="107">
        <v>0</v>
      </c>
      <c r="F1965" s="107">
        <v>0</v>
      </c>
      <c r="G1965" s="107">
        <v>0</v>
      </c>
      <c r="H1965" s="107">
        <v>0</v>
      </c>
      <c r="I1965" s="107">
        <v>0</v>
      </c>
      <c r="J1965" s="100"/>
      <c r="K1965" s="248"/>
      <c r="L1965" s="33"/>
    </row>
    <row r="1966" spans="1:12" ht="14.45" customHeight="1" x14ac:dyDescent="0.25">
      <c r="B1966" s="25" t="s">
        <v>1725</v>
      </c>
      <c r="C1966" s="25" t="s">
        <v>274</v>
      </c>
      <c r="D1966" s="107">
        <v>115</v>
      </c>
      <c r="E1966" s="107">
        <v>40</v>
      </c>
      <c r="F1966" s="107">
        <v>0</v>
      </c>
      <c r="G1966" s="107">
        <v>0</v>
      </c>
      <c r="H1966" s="107">
        <v>0</v>
      </c>
      <c r="I1966" s="107">
        <v>0</v>
      </c>
      <c r="J1966" s="100"/>
      <c r="K1966" s="248"/>
      <c r="L1966" s="33"/>
    </row>
    <row r="1967" spans="1:12" ht="14.45" customHeight="1" x14ac:dyDescent="0.25">
      <c r="B1967" s="25" t="s">
        <v>1726</v>
      </c>
      <c r="C1967" s="25" t="s">
        <v>276</v>
      </c>
      <c r="D1967" s="107">
        <v>318.99</v>
      </c>
      <c r="E1967" s="107">
        <v>0</v>
      </c>
      <c r="F1967" s="107">
        <v>0</v>
      </c>
      <c r="G1967" s="107">
        <v>0</v>
      </c>
      <c r="H1967" s="107">
        <v>0</v>
      </c>
      <c r="I1967" s="107">
        <v>0</v>
      </c>
      <c r="J1967" s="105"/>
      <c r="K1967" s="248"/>
    </row>
    <row r="1968" spans="1:12" ht="14.45" customHeight="1" x14ac:dyDescent="0.25">
      <c r="B1968" s="25" t="s">
        <v>1727</v>
      </c>
      <c r="C1968" s="25" t="s">
        <v>278</v>
      </c>
      <c r="D1968" s="107">
        <v>156</v>
      </c>
      <c r="E1968" s="107">
        <v>0</v>
      </c>
      <c r="F1968" s="107">
        <v>0</v>
      </c>
      <c r="G1968" s="107">
        <v>0</v>
      </c>
      <c r="H1968" s="107">
        <v>0</v>
      </c>
      <c r="I1968" s="107">
        <v>0</v>
      </c>
      <c r="J1968" s="100"/>
      <c r="K1968" s="248"/>
      <c r="L1968" s="33"/>
    </row>
    <row r="1969" spans="1:12" ht="14.45" customHeight="1" x14ac:dyDescent="0.25">
      <c r="B1969" s="25" t="s">
        <v>1728</v>
      </c>
      <c r="C1969" s="25" t="s">
        <v>1528</v>
      </c>
      <c r="D1969" s="107">
        <v>3784</v>
      </c>
      <c r="E1969" s="107">
        <v>1925</v>
      </c>
      <c r="F1969" s="107">
        <v>0</v>
      </c>
      <c r="G1969" s="107">
        <v>0</v>
      </c>
      <c r="H1969" s="107">
        <v>0</v>
      </c>
      <c r="I1969" s="107">
        <v>0</v>
      </c>
      <c r="J1969" s="100"/>
      <c r="K1969" s="248"/>
      <c r="L1969" s="33"/>
    </row>
    <row r="1970" spans="1:12" ht="14.45" customHeight="1" x14ac:dyDescent="0.25">
      <c r="A1970" s="361" t="s">
        <v>2023</v>
      </c>
      <c r="B1970" s="361"/>
      <c r="C1970" s="361"/>
      <c r="D1970" s="108">
        <f t="shared" ref="D1970:I1970" si="444">SUM(D1963:D1969)</f>
        <v>21242.82</v>
      </c>
      <c r="E1970" s="108">
        <f t="shared" si="444"/>
        <v>11420.99</v>
      </c>
      <c r="F1970" s="108">
        <f t="shared" si="444"/>
        <v>0</v>
      </c>
      <c r="G1970" s="108">
        <f t="shared" si="444"/>
        <v>0</v>
      </c>
      <c r="H1970" s="108">
        <f t="shared" si="444"/>
        <v>0</v>
      </c>
      <c r="I1970" s="108">
        <f t="shared" si="444"/>
        <v>0</v>
      </c>
      <c r="J1970" s="102">
        <f t="shared" ref="J1970:K1970" si="445">SUM(J1963:J1969)</f>
        <v>0</v>
      </c>
      <c r="K1970" s="102">
        <f t="shared" si="445"/>
        <v>0</v>
      </c>
      <c r="L1970" s="33"/>
    </row>
    <row r="1971" spans="1:12" ht="14.45" customHeight="1" x14ac:dyDescent="0.25">
      <c r="A1971" s="360" t="s">
        <v>2030</v>
      </c>
      <c r="B1971" s="360"/>
      <c r="C1971" s="360"/>
      <c r="J1971" s="100"/>
      <c r="K1971" s="248"/>
      <c r="L1971" s="33"/>
    </row>
    <row r="1972" spans="1:12" ht="14.45" customHeight="1" x14ac:dyDescent="0.25">
      <c r="B1972" s="25" t="s">
        <v>1731</v>
      </c>
      <c r="C1972" s="25" t="s">
        <v>567</v>
      </c>
      <c r="D1972" s="107">
        <v>14379.8</v>
      </c>
      <c r="E1972" s="107">
        <v>8151.07</v>
      </c>
      <c r="F1972" s="107">
        <v>0</v>
      </c>
      <c r="G1972" s="107">
        <v>0</v>
      </c>
      <c r="H1972" s="107">
        <v>0</v>
      </c>
      <c r="I1972" s="107">
        <v>0</v>
      </c>
      <c r="J1972" s="100"/>
      <c r="K1972" s="248"/>
      <c r="L1972" s="33"/>
    </row>
    <row r="1973" spans="1:12" ht="14.45" customHeight="1" x14ac:dyDescent="0.25">
      <c r="B1973" s="25" t="s">
        <v>1732</v>
      </c>
      <c r="C1973" s="25" t="s">
        <v>569</v>
      </c>
      <c r="D1973" s="107">
        <v>2680.08</v>
      </c>
      <c r="E1973" s="107">
        <v>2854.92</v>
      </c>
      <c r="F1973" s="107">
        <v>0</v>
      </c>
      <c r="G1973" s="107">
        <v>0</v>
      </c>
      <c r="H1973" s="107">
        <v>0</v>
      </c>
      <c r="I1973" s="107">
        <v>0</v>
      </c>
      <c r="J1973" s="100"/>
      <c r="K1973" s="248"/>
      <c r="L1973" s="33"/>
    </row>
    <row r="1974" spans="1:12" ht="14.45" customHeight="1" x14ac:dyDescent="0.25">
      <c r="A1974" s="361" t="s">
        <v>2034</v>
      </c>
      <c r="B1974" s="361"/>
      <c r="C1974" s="361"/>
      <c r="D1974" s="108">
        <f t="shared" ref="D1974:I1974" si="446">SUM(D1972:D1973)</f>
        <v>17059.879999999997</v>
      </c>
      <c r="E1974" s="108">
        <f t="shared" si="446"/>
        <v>11005.99</v>
      </c>
      <c r="F1974" s="108">
        <f t="shared" si="446"/>
        <v>0</v>
      </c>
      <c r="G1974" s="108">
        <f t="shared" si="446"/>
        <v>0</v>
      </c>
      <c r="H1974" s="108">
        <f t="shared" si="446"/>
        <v>0</v>
      </c>
      <c r="I1974" s="108">
        <f t="shared" si="446"/>
        <v>0</v>
      </c>
      <c r="J1974" s="102">
        <f t="shared" ref="J1974:K1974" si="447">SUM(J1972:J1973)</f>
        <v>0</v>
      </c>
      <c r="K1974" s="102">
        <f t="shared" si="447"/>
        <v>0</v>
      </c>
      <c r="L1974" s="33"/>
    </row>
    <row r="1975" spans="1:12" ht="14.45" customHeight="1" x14ac:dyDescent="0.25">
      <c r="A1975" s="362" t="s">
        <v>253</v>
      </c>
      <c r="B1975" s="362"/>
      <c r="C1975" s="362"/>
      <c r="D1975" s="109">
        <f t="shared" ref="D1975:I1975" si="448">D1945+D1957+D1961+D1970+D1974</f>
        <v>249064.2</v>
      </c>
      <c r="E1975" s="109">
        <f t="shared" si="448"/>
        <v>146677.13999999998</v>
      </c>
      <c r="F1975" s="109">
        <f t="shared" si="448"/>
        <v>0</v>
      </c>
      <c r="G1975" s="109">
        <f t="shared" si="448"/>
        <v>0</v>
      </c>
      <c r="H1975" s="109">
        <f t="shared" si="448"/>
        <v>0</v>
      </c>
      <c r="I1975" s="109">
        <f t="shared" si="448"/>
        <v>0</v>
      </c>
      <c r="J1975" s="103">
        <f t="shared" ref="J1975:K1975" si="449">J1945+J1957+J1961+J1970+J1974</f>
        <v>0</v>
      </c>
      <c r="K1975" s="103">
        <f t="shared" si="449"/>
        <v>264151</v>
      </c>
      <c r="L1975" s="33"/>
    </row>
    <row r="1976" spans="1:12" ht="14.45" customHeight="1" x14ac:dyDescent="0.25">
      <c r="A1976" s="363" t="s">
        <v>2019</v>
      </c>
      <c r="B1976" s="363"/>
      <c r="C1976" s="363"/>
      <c r="J1976" s="105"/>
      <c r="K1976" s="248"/>
    </row>
    <row r="1977" spans="1:12" ht="14.45" customHeight="1" x14ac:dyDescent="0.25">
      <c r="A1977" s="360" t="s">
        <v>2060</v>
      </c>
      <c r="B1977" s="360"/>
      <c r="C1977" s="360"/>
      <c r="J1977" s="105"/>
      <c r="K1977" s="248"/>
      <c r="L1977" s="33"/>
    </row>
    <row r="1978" spans="1:12" ht="14.45" customHeight="1" x14ac:dyDescent="0.25">
      <c r="B1978" s="25" t="s">
        <v>2061</v>
      </c>
      <c r="C1978" s="25" t="s">
        <v>1920</v>
      </c>
      <c r="D1978" s="107">
        <v>0</v>
      </c>
      <c r="E1978" s="107">
        <v>0</v>
      </c>
      <c r="F1978" s="107">
        <v>0</v>
      </c>
      <c r="G1978" s="107">
        <v>7556.99</v>
      </c>
      <c r="H1978" s="107">
        <v>13250</v>
      </c>
      <c r="I1978" s="107">
        <v>2212.41</v>
      </c>
      <c r="J1978" s="248">
        <v>9850</v>
      </c>
      <c r="K1978" s="248">
        <v>9850</v>
      </c>
      <c r="L1978" s="33"/>
    </row>
    <row r="1979" spans="1:12" ht="14.45" customHeight="1" x14ac:dyDescent="0.25">
      <c r="B1979" s="25" t="s">
        <v>2062</v>
      </c>
      <c r="C1979" s="25" t="s">
        <v>2063</v>
      </c>
      <c r="D1979" s="107">
        <v>0</v>
      </c>
      <c r="E1979" s="107">
        <v>0</v>
      </c>
      <c r="F1979" s="107">
        <v>0</v>
      </c>
      <c r="G1979" s="107">
        <v>0</v>
      </c>
      <c r="H1979" s="107">
        <v>2800</v>
      </c>
      <c r="I1979" s="107">
        <v>0</v>
      </c>
      <c r="J1979" s="248">
        <v>550</v>
      </c>
      <c r="K1979" s="248">
        <v>550</v>
      </c>
      <c r="L1979" s="33"/>
    </row>
    <row r="1980" spans="1:12" ht="14.45" customHeight="1" x14ac:dyDescent="0.25">
      <c r="B1980" s="25" t="s">
        <v>2064</v>
      </c>
      <c r="C1980" s="25" t="s">
        <v>2065</v>
      </c>
      <c r="D1980" s="107">
        <v>0</v>
      </c>
      <c r="E1980" s="107">
        <v>0</v>
      </c>
      <c r="F1980" s="107">
        <v>0</v>
      </c>
      <c r="G1980" s="107">
        <v>5785.35</v>
      </c>
      <c r="H1980" s="107">
        <v>5200</v>
      </c>
      <c r="I1980" s="107">
        <v>0</v>
      </c>
      <c r="J1980" s="248">
        <v>4200</v>
      </c>
      <c r="K1980" s="248">
        <v>4130</v>
      </c>
      <c r="L1980" s="33"/>
    </row>
    <row r="1981" spans="1:12" ht="14.45" customHeight="1" x14ac:dyDescent="0.25">
      <c r="B1981" s="25" t="s">
        <v>2066</v>
      </c>
      <c r="C1981" s="25" t="s">
        <v>2067</v>
      </c>
      <c r="D1981" s="107">
        <v>0</v>
      </c>
      <c r="E1981" s="107">
        <v>0</v>
      </c>
      <c r="F1981" s="107">
        <v>0</v>
      </c>
      <c r="G1981" s="107">
        <v>0</v>
      </c>
      <c r="H1981" s="107">
        <v>51500</v>
      </c>
      <c r="I1981" s="107">
        <v>0</v>
      </c>
      <c r="J1981" s="248">
        <v>33000</v>
      </c>
      <c r="K1981" s="248">
        <v>35000</v>
      </c>
    </row>
    <row r="1982" spans="1:12" ht="14.45" customHeight="1" x14ac:dyDescent="0.25">
      <c r="B1982" s="25" t="s">
        <v>2068</v>
      </c>
      <c r="C1982" s="25" t="s">
        <v>2069</v>
      </c>
      <c r="D1982" s="107">
        <v>0</v>
      </c>
      <c r="E1982" s="107">
        <v>0</v>
      </c>
      <c r="F1982" s="107">
        <v>46069.62</v>
      </c>
      <c r="G1982" s="107">
        <v>74438.67</v>
      </c>
      <c r="H1982" s="107">
        <v>89050</v>
      </c>
      <c r="I1982" s="107">
        <v>35547.83</v>
      </c>
      <c r="J1982" s="248">
        <v>84800</v>
      </c>
      <c r="K1982" s="248">
        <v>86800</v>
      </c>
    </row>
    <row r="1983" spans="1:12" ht="14.45" customHeight="1" x14ac:dyDescent="0.25">
      <c r="B1983" s="25" t="s">
        <v>2070</v>
      </c>
      <c r="C1983" s="25" t="s">
        <v>2071</v>
      </c>
      <c r="D1983" s="107">
        <v>0</v>
      </c>
      <c r="E1983" s="107">
        <v>0</v>
      </c>
      <c r="F1983" s="107">
        <v>0</v>
      </c>
      <c r="G1983" s="107">
        <v>480</v>
      </c>
      <c r="H1983" s="107">
        <v>3000</v>
      </c>
      <c r="I1983" s="107">
        <v>0</v>
      </c>
      <c r="J1983" s="248">
        <v>2000</v>
      </c>
      <c r="K1983" s="248">
        <v>2000</v>
      </c>
      <c r="L1983" s="33"/>
    </row>
    <row r="1984" spans="1:12" ht="14.45" customHeight="1" x14ac:dyDescent="0.25">
      <c r="A1984" s="361" t="s">
        <v>2072</v>
      </c>
      <c r="B1984" s="361"/>
      <c r="C1984" s="361"/>
      <c r="D1984" s="108">
        <f t="shared" ref="D1984:I1984" si="450">SUM(D1978:D1983)</f>
        <v>0</v>
      </c>
      <c r="E1984" s="108">
        <f t="shared" si="450"/>
        <v>0</v>
      </c>
      <c r="F1984" s="108">
        <f t="shared" si="450"/>
        <v>46069.62</v>
      </c>
      <c r="G1984" s="108">
        <f t="shared" si="450"/>
        <v>88261.01</v>
      </c>
      <c r="H1984" s="108">
        <f t="shared" si="450"/>
        <v>164800</v>
      </c>
      <c r="I1984" s="108">
        <f t="shared" si="450"/>
        <v>37760.240000000005</v>
      </c>
      <c r="J1984" s="102">
        <f t="shared" ref="J1984:K1984" si="451">SUM(J1978:J1983)</f>
        <v>134400</v>
      </c>
      <c r="K1984" s="102">
        <f t="shared" si="451"/>
        <v>138330</v>
      </c>
      <c r="L1984" s="33"/>
    </row>
    <row r="1985" spans="1:13" ht="14.45" customHeight="1" x14ac:dyDescent="0.25">
      <c r="A1985" s="360" t="s">
        <v>2024</v>
      </c>
      <c r="B1985" s="360"/>
      <c r="C1985" s="360"/>
      <c r="J1985" s="100"/>
      <c r="K1985" s="100"/>
      <c r="L1985" s="33"/>
    </row>
    <row r="1986" spans="1:13" ht="14.45" customHeight="1" x14ac:dyDescent="0.25">
      <c r="B1986" s="25" t="s">
        <v>2320</v>
      </c>
      <c r="C1986" s="25" t="s">
        <v>286</v>
      </c>
      <c r="D1986" s="107">
        <v>0</v>
      </c>
      <c r="E1986" s="107">
        <v>0</v>
      </c>
      <c r="F1986" s="107">
        <v>914.61</v>
      </c>
      <c r="G1986" s="107">
        <v>707.45</v>
      </c>
      <c r="H1986" s="107">
        <v>0</v>
      </c>
      <c r="I1986" s="107">
        <v>0</v>
      </c>
      <c r="J1986" s="100"/>
      <c r="K1986" s="100"/>
      <c r="L1986" s="33"/>
    </row>
    <row r="1987" spans="1:13" ht="14.45" customHeight="1" x14ac:dyDescent="0.25">
      <c r="B1987" s="25" t="s">
        <v>2321</v>
      </c>
      <c r="C1987" s="25" t="s">
        <v>300</v>
      </c>
      <c r="D1987" s="107">
        <v>0</v>
      </c>
      <c r="E1987" s="107">
        <v>0</v>
      </c>
      <c r="F1987" s="107">
        <v>4011.94</v>
      </c>
      <c r="G1987" s="107">
        <v>24982.95</v>
      </c>
      <c r="H1987" s="107">
        <v>0</v>
      </c>
      <c r="I1987" s="107">
        <v>0</v>
      </c>
      <c r="J1987" s="100"/>
      <c r="K1987" s="100"/>
      <c r="L1987" s="33"/>
    </row>
    <row r="1988" spans="1:13" ht="14.45" customHeight="1" x14ac:dyDescent="0.25">
      <c r="A1988" s="361" t="s">
        <v>2027</v>
      </c>
      <c r="B1988" s="361"/>
      <c r="C1988" s="361"/>
      <c r="D1988" s="108">
        <f t="shared" ref="D1988:I1988" si="452">SUM(D1986:D1987)</f>
        <v>0</v>
      </c>
      <c r="E1988" s="108">
        <f t="shared" si="452"/>
        <v>0</v>
      </c>
      <c r="F1988" s="108">
        <f t="shared" si="452"/>
        <v>4926.55</v>
      </c>
      <c r="G1988" s="108">
        <f t="shared" si="452"/>
        <v>25690.400000000001</v>
      </c>
      <c r="H1988" s="108">
        <f t="shared" si="452"/>
        <v>0</v>
      </c>
      <c r="I1988" s="108">
        <f t="shared" si="452"/>
        <v>0</v>
      </c>
      <c r="J1988" s="102">
        <f t="shared" ref="J1988:K1988" si="453">SUM(J1986:J1987)</f>
        <v>0</v>
      </c>
      <c r="K1988" s="102">
        <f t="shared" si="453"/>
        <v>0</v>
      </c>
      <c r="L1988" s="33"/>
    </row>
    <row r="1989" spans="1:13" ht="14.45" customHeight="1" x14ac:dyDescent="0.25">
      <c r="A1989" s="360" t="s">
        <v>2022</v>
      </c>
      <c r="B1989" s="360"/>
      <c r="C1989" s="360"/>
      <c r="J1989" s="100"/>
      <c r="K1989" s="100"/>
      <c r="L1989" s="33"/>
    </row>
    <row r="1990" spans="1:13" ht="14.45" customHeight="1" x14ac:dyDescent="0.25">
      <c r="B1990" s="25" t="s">
        <v>2513</v>
      </c>
      <c r="C1990" s="25" t="s">
        <v>2482</v>
      </c>
      <c r="D1990" s="107">
        <v>0</v>
      </c>
      <c r="E1990" s="107">
        <v>0</v>
      </c>
      <c r="F1990" s="107">
        <v>0</v>
      </c>
      <c r="G1990" s="107">
        <v>65.95</v>
      </c>
      <c r="H1990" s="107">
        <v>0</v>
      </c>
      <c r="I1990" s="107">
        <v>149.88999999999999</v>
      </c>
      <c r="J1990" s="100"/>
      <c r="K1990" s="100"/>
    </row>
    <row r="1991" spans="1:13" ht="14.45" customHeight="1" x14ac:dyDescent="0.25">
      <c r="A1991" s="361" t="s">
        <v>2023</v>
      </c>
      <c r="B1991" s="361"/>
      <c r="C1991" s="361"/>
      <c r="D1991" s="108">
        <f t="shared" ref="D1991:I1991" si="454">SUM(D1990:D1990)</f>
        <v>0</v>
      </c>
      <c r="E1991" s="108">
        <f t="shared" si="454"/>
        <v>0</v>
      </c>
      <c r="F1991" s="108">
        <f t="shared" si="454"/>
        <v>0</v>
      </c>
      <c r="G1991" s="108">
        <f t="shared" si="454"/>
        <v>65.95</v>
      </c>
      <c r="H1991" s="108">
        <f t="shared" si="454"/>
        <v>0</v>
      </c>
      <c r="I1991" s="108">
        <f t="shared" si="454"/>
        <v>149.88999999999999</v>
      </c>
      <c r="J1991" s="102">
        <f t="shared" ref="J1991:K1991" si="455">SUM(J1990:J1990)</f>
        <v>0</v>
      </c>
      <c r="K1991" s="102">
        <f t="shared" si="455"/>
        <v>0</v>
      </c>
      <c r="L1991" s="33"/>
    </row>
    <row r="1992" spans="1:13" ht="14.45" customHeight="1" x14ac:dyDescent="0.25">
      <c r="A1992" s="362" t="s">
        <v>2016</v>
      </c>
      <c r="B1992" s="362"/>
      <c r="C1992" s="362"/>
      <c r="D1992" s="109">
        <f t="shared" ref="D1992:I1992" si="456">D1984+D1988+D1991</f>
        <v>0</v>
      </c>
      <c r="E1992" s="109">
        <f t="shared" si="456"/>
        <v>0</v>
      </c>
      <c r="F1992" s="109">
        <f t="shared" si="456"/>
        <v>50996.170000000006</v>
      </c>
      <c r="G1992" s="109">
        <f t="shared" si="456"/>
        <v>114017.36</v>
      </c>
      <c r="H1992" s="109">
        <f t="shared" si="456"/>
        <v>164800</v>
      </c>
      <c r="I1992" s="109">
        <f t="shared" si="456"/>
        <v>37910.130000000005</v>
      </c>
      <c r="J1992" s="103">
        <f t="shared" ref="J1992:K1992" si="457">J1984+J1988+J1991</f>
        <v>134400</v>
      </c>
      <c r="K1992" s="103">
        <f t="shared" si="457"/>
        <v>138330</v>
      </c>
      <c r="L1992" s="33"/>
    </row>
    <row r="1993" spans="1:13" ht="14.45" customHeight="1" x14ac:dyDescent="0.25">
      <c r="A1993" s="362" t="s">
        <v>1733</v>
      </c>
      <c r="B1993" s="362"/>
      <c r="C1993" s="362"/>
      <c r="D1993" s="109">
        <f t="shared" ref="D1993:J1993" si="458">D1744+D1816+D1883+D1924+D1975+D1992</f>
        <v>4280043.0200000005</v>
      </c>
      <c r="E1993" s="109">
        <f t="shared" si="458"/>
        <v>3481786.15</v>
      </c>
      <c r="F1993" s="109">
        <f t="shared" si="458"/>
        <v>3699033.3299999996</v>
      </c>
      <c r="G1993" s="109">
        <f t="shared" si="458"/>
        <v>4186189.0100000002</v>
      </c>
      <c r="H1993" s="109">
        <f t="shared" si="458"/>
        <v>5103490</v>
      </c>
      <c r="I1993" s="109">
        <f t="shared" si="458"/>
        <v>3018464.3899999997</v>
      </c>
      <c r="J1993" s="103">
        <f t="shared" si="458"/>
        <v>4893163</v>
      </c>
      <c r="K1993" s="103">
        <f t="shared" ref="K1993" si="459">K1744+K1816+K1883+K1924+K1975+K1992</f>
        <v>5642551</v>
      </c>
      <c r="L1993" s="33"/>
    </row>
    <row r="1994" spans="1:13" ht="14.45" customHeight="1" x14ac:dyDescent="0.25">
      <c r="A1994" s="364" t="s">
        <v>1734</v>
      </c>
      <c r="B1994" s="364"/>
      <c r="C1994" s="364"/>
      <c r="D1994" s="110">
        <f t="shared" ref="D1994:K1994" si="460">D344+D496+D676+D781+D971+D1536+D1674+D1993</f>
        <v>34016986.410000004</v>
      </c>
      <c r="E1994" s="110">
        <f t="shared" si="460"/>
        <v>32797390.75</v>
      </c>
      <c r="F1994" s="110">
        <f t="shared" si="460"/>
        <v>36736064.840000004</v>
      </c>
      <c r="G1994" s="110">
        <f t="shared" si="460"/>
        <v>49732054.329999998</v>
      </c>
      <c r="H1994" s="110">
        <f t="shared" si="460"/>
        <v>42737100</v>
      </c>
      <c r="I1994" s="110">
        <f t="shared" si="460"/>
        <v>29327288.150000002</v>
      </c>
      <c r="J1994" s="104">
        <f t="shared" si="460"/>
        <v>42173197</v>
      </c>
      <c r="K1994" s="104">
        <f t="shared" si="460"/>
        <v>45379494</v>
      </c>
      <c r="L1994" s="33"/>
    </row>
    <row r="1995" spans="1:13" ht="14.45" customHeight="1" x14ac:dyDescent="0.25">
      <c r="K1995" s="36"/>
      <c r="L1995" s="33"/>
    </row>
    <row r="1996" spans="1:13" ht="14.45" customHeight="1" x14ac:dyDescent="0.25">
      <c r="K1996" s="36"/>
      <c r="L1996" s="33"/>
    </row>
    <row r="1997" spans="1:13" x14ac:dyDescent="0.25">
      <c r="A1997" s="364" t="s">
        <v>2109</v>
      </c>
      <c r="B1997" s="364"/>
      <c r="C1997" s="364"/>
      <c r="D1997" s="110">
        <f t="shared" ref="D1997:I1997" si="461">D173</f>
        <v>35288002.220000006</v>
      </c>
      <c r="E1997" s="110">
        <f t="shared" si="461"/>
        <v>37044894.159999996</v>
      </c>
      <c r="F1997" s="110">
        <f t="shared" si="461"/>
        <v>39985503.850000009</v>
      </c>
      <c r="G1997" s="110">
        <f t="shared" si="461"/>
        <v>42505479.56000001</v>
      </c>
      <c r="H1997" s="110">
        <f t="shared" si="461"/>
        <v>43142700</v>
      </c>
      <c r="I1997" s="110">
        <f t="shared" si="461"/>
        <v>33577537.959999993</v>
      </c>
      <c r="J1997" s="110">
        <f t="shared" ref="J1997:K1997" si="462">J173</f>
        <v>44541309</v>
      </c>
      <c r="K1997" s="110">
        <f t="shared" si="462"/>
        <v>45423467</v>
      </c>
      <c r="L1997" s="52"/>
    </row>
    <row r="1998" spans="1:13" x14ac:dyDescent="0.25">
      <c r="A1998" s="364" t="s">
        <v>1735</v>
      </c>
      <c r="B1998" s="364"/>
      <c r="C1998" s="364"/>
      <c r="D1998" s="110">
        <f t="shared" ref="D1998:I1998" si="463">D1994</f>
        <v>34016986.410000004</v>
      </c>
      <c r="E1998" s="110">
        <f t="shared" si="463"/>
        <v>32797390.75</v>
      </c>
      <c r="F1998" s="110">
        <f t="shared" si="463"/>
        <v>36736064.840000004</v>
      </c>
      <c r="G1998" s="110">
        <f t="shared" si="463"/>
        <v>49732054.329999998</v>
      </c>
      <c r="H1998" s="110">
        <f t="shared" si="463"/>
        <v>42737100</v>
      </c>
      <c r="I1998" s="110">
        <f t="shared" si="463"/>
        <v>29327288.150000002</v>
      </c>
      <c r="J1998" s="110">
        <f t="shared" ref="J1998:K1998" si="464">J1994</f>
        <v>42173197</v>
      </c>
      <c r="K1998" s="110">
        <f t="shared" si="464"/>
        <v>45379494</v>
      </c>
    </row>
    <row r="1999" spans="1:13" ht="14.45" customHeight="1" x14ac:dyDescent="0.25">
      <c r="A1999" s="362" t="s">
        <v>2110</v>
      </c>
      <c r="B1999" s="362"/>
      <c r="C1999" s="362"/>
      <c r="D1999" s="109">
        <f t="shared" ref="D1999:I1999" si="465">D1997-D1998</f>
        <v>1271015.8100000024</v>
      </c>
      <c r="E1999" s="109">
        <f t="shared" si="465"/>
        <v>4247503.4099999964</v>
      </c>
      <c r="F1999" s="109">
        <f t="shared" si="465"/>
        <v>3249439.0100000054</v>
      </c>
      <c r="G1999" s="109">
        <f t="shared" si="465"/>
        <v>-7226574.7699999884</v>
      </c>
      <c r="H1999" s="109">
        <f t="shared" si="465"/>
        <v>405600</v>
      </c>
      <c r="I1999" s="109">
        <f t="shared" si="465"/>
        <v>4250249.8099999912</v>
      </c>
      <c r="J1999" s="109">
        <f t="shared" ref="J1999:K1999" si="466">J1997-J1998</f>
        <v>2368112</v>
      </c>
      <c r="K1999" s="109">
        <f t="shared" si="466"/>
        <v>43973</v>
      </c>
      <c r="L1999" s="36"/>
      <c r="M1999" s="36"/>
    </row>
    <row r="2000" spans="1:13" ht="14.45" customHeight="1" x14ac:dyDescent="0.25">
      <c r="K2000"/>
      <c r="L2000" s="36"/>
      <c r="M2000" s="36"/>
    </row>
    <row r="2001" spans="1:14" ht="14.45" customHeight="1" x14ac:dyDescent="0.25">
      <c r="A2001" s="33"/>
      <c r="B2001" s="33"/>
      <c r="C2001" s="33"/>
      <c r="D2001" s="33"/>
      <c r="E2001" s="33"/>
      <c r="F2001" s="33"/>
      <c r="G2001" s="33"/>
      <c r="H2001" s="33"/>
      <c r="I2001" s="33"/>
      <c r="J2001" s="252" t="s">
        <v>2534</v>
      </c>
      <c r="K2001" s="33">
        <f>K1998*20%</f>
        <v>9075898.8000000007</v>
      </c>
      <c r="L2001" s="33"/>
    </row>
    <row r="2002" spans="1:14" ht="14.45" customHeight="1" x14ac:dyDescent="0.25">
      <c r="A2002" s="35"/>
      <c r="B2002" s="35"/>
      <c r="C2002" s="35"/>
      <c r="D2002" s="35"/>
      <c r="E2002" s="35"/>
      <c r="F2002" s="35"/>
      <c r="G2002" s="35"/>
      <c r="H2002" s="35"/>
      <c r="I2002" s="35"/>
      <c r="J2002" s="35"/>
    </row>
    <row r="2003" spans="1:14" s="5" customFormat="1" ht="14.45" customHeight="1" x14ac:dyDescent="0.25">
      <c r="A2003" s="37"/>
      <c r="B2003" s="37"/>
      <c r="C2003" s="37"/>
      <c r="D2003" s="37"/>
      <c r="E2003" s="37"/>
      <c r="F2003" s="37"/>
      <c r="G2003" s="37"/>
      <c r="H2003" s="37"/>
      <c r="I2003" s="37"/>
      <c r="J2003" s="37"/>
      <c r="K2003" s="37"/>
      <c r="L2003" s="37"/>
      <c r="N2003"/>
    </row>
    <row r="2004" spans="1:14" s="5" customFormat="1" ht="14.45" customHeight="1" x14ac:dyDescent="0.25">
      <c r="A2004"/>
      <c r="B2004"/>
      <c r="C2004"/>
      <c r="D2004"/>
      <c r="E2004"/>
      <c r="F2004"/>
      <c r="G2004"/>
      <c r="H2004"/>
      <c r="I2004"/>
      <c r="J2004"/>
      <c r="K2004" s="37"/>
      <c r="L2004" s="37"/>
      <c r="N2004"/>
    </row>
    <row r="2005" spans="1:14" s="5" customFormat="1" ht="14.45" customHeight="1" x14ac:dyDescent="0.25">
      <c r="A2005"/>
      <c r="B2005"/>
      <c r="C2005"/>
      <c r="D2005"/>
      <c r="E2005"/>
      <c r="F2005"/>
      <c r="G2005"/>
      <c r="H2005"/>
      <c r="I2005"/>
      <c r="J2005"/>
      <c r="K2005" s="37"/>
      <c r="L2005" s="38"/>
      <c r="N2005"/>
    </row>
    <row r="2006" spans="1:14" s="5" customFormat="1" ht="14.45" customHeight="1" x14ac:dyDescent="0.25">
      <c r="A2006"/>
      <c r="B2006"/>
      <c r="C2006"/>
      <c r="D2006"/>
      <c r="E2006"/>
      <c r="F2006"/>
      <c r="G2006"/>
      <c r="H2006"/>
      <c r="I2006"/>
      <c r="J2006"/>
      <c r="K2006" s="35"/>
      <c r="L2006" s="38"/>
      <c r="N2006"/>
    </row>
    <row r="2007" spans="1:14" s="5" customFormat="1" ht="14.45" customHeight="1" x14ac:dyDescent="0.25">
      <c r="A2007"/>
      <c r="B2007"/>
      <c r="C2007"/>
      <c r="D2007"/>
      <c r="E2007"/>
      <c r="F2007"/>
      <c r="G2007"/>
      <c r="H2007"/>
      <c r="I2007"/>
      <c r="J2007"/>
      <c r="K2007" s="35"/>
      <c r="L2007" s="37"/>
      <c r="N2007"/>
    </row>
    <row r="2008" spans="1:14" s="5" customFormat="1" ht="14.45" customHeight="1" x14ac:dyDescent="0.25">
      <c r="A2008"/>
      <c r="B2008"/>
      <c r="C2008"/>
      <c r="D2008"/>
      <c r="E2008"/>
      <c r="F2008"/>
      <c r="G2008"/>
      <c r="H2008"/>
      <c r="I2008"/>
      <c r="J2008"/>
      <c r="K2008" s="35"/>
      <c r="L2008" s="37"/>
      <c r="N2008"/>
    </row>
    <row r="2009" spans="1:14" ht="14.45" customHeight="1" x14ac:dyDescent="0.25"/>
    <row r="2010" spans="1:14" ht="14.45" customHeight="1" x14ac:dyDescent="0.25"/>
    <row r="2011" spans="1:14" ht="14.45" customHeight="1" x14ac:dyDescent="0.25"/>
    <row r="2012" spans="1:14" ht="14.45" customHeight="1" x14ac:dyDescent="0.25"/>
    <row r="2013" spans="1:14" ht="14.45" customHeight="1" x14ac:dyDescent="0.25"/>
    <row r="2014" spans="1:14" ht="14.45" customHeight="1" x14ac:dyDescent="0.25"/>
    <row r="2015" spans="1:14" ht="14.45" customHeight="1" x14ac:dyDescent="0.25"/>
    <row r="2016" spans="1:14" ht="14.45" customHeight="1" x14ac:dyDescent="0.25"/>
    <row r="2017" ht="14.45" customHeight="1" x14ac:dyDescent="0.25"/>
    <row r="2018" ht="14.45" customHeight="1" x14ac:dyDescent="0.25"/>
    <row r="2019" ht="14.45" customHeight="1" x14ac:dyDescent="0.25"/>
    <row r="2020" ht="14.45" customHeight="1" x14ac:dyDescent="0.25"/>
    <row r="2021" ht="14.45" customHeight="1" x14ac:dyDescent="0.25"/>
    <row r="2022" ht="14.45" customHeight="1" x14ac:dyDescent="0.25"/>
    <row r="2023" ht="14.45" customHeight="1" x14ac:dyDescent="0.25"/>
    <row r="2024" ht="14.45" customHeight="1" x14ac:dyDescent="0.25"/>
    <row r="2025" ht="14.45" customHeight="1" x14ac:dyDescent="0.25"/>
    <row r="2026" ht="14.45" customHeight="1" x14ac:dyDescent="0.25"/>
    <row r="2027" ht="14.45" customHeight="1" x14ac:dyDescent="0.25"/>
    <row r="2028" ht="14.45" customHeight="1" x14ac:dyDescent="0.25"/>
    <row r="2029" ht="14.45" customHeight="1" x14ac:dyDescent="0.25"/>
    <row r="2030" ht="14.45" customHeight="1" x14ac:dyDescent="0.25"/>
    <row r="2031" ht="14.45" customHeight="1" x14ac:dyDescent="0.25"/>
    <row r="2032" ht="14.45" customHeight="1" x14ac:dyDescent="0.25"/>
    <row r="2033" ht="14.45" customHeight="1" x14ac:dyDescent="0.25"/>
    <row r="2034" ht="14.45" customHeight="1" x14ac:dyDescent="0.25"/>
    <row r="2035" ht="14.45" customHeight="1" x14ac:dyDescent="0.25"/>
    <row r="2036" ht="14.45" customHeight="1" x14ac:dyDescent="0.25"/>
    <row r="2037" ht="14.45" customHeight="1" x14ac:dyDescent="0.25"/>
    <row r="2038" ht="14.45" customHeight="1" x14ac:dyDescent="0.25"/>
    <row r="2039" ht="14.45" customHeight="1" x14ac:dyDescent="0.25"/>
    <row r="2040" ht="14.45" customHeight="1" x14ac:dyDescent="0.25"/>
    <row r="2041" ht="14.45" customHeight="1" x14ac:dyDescent="0.25"/>
    <row r="2042" ht="14.45" customHeight="1" x14ac:dyDescent="0.25"/>
    <row r="2043" ht="14.45" customHeight="1" x14ac:dyDescent="0.25"/>
    <row r="2044" ht="14.45" customHeight="1" x14ac:dyDescent="0.25"/>
    <row r="2045" ht="14.45" customHeight="1" x14ac:dyDescent="0.25"/>
    <row r="2046" ht="14.45" customHeight="1" x14ac:dyDescent="0.25"/>
    <row r="2047" ht="14.45" customHeight="1" x14ac:dyDescent="0.25"/>
    <row r="2048" ht="14.45" customHeight="1" x14ac:dyDescent="0.25"/>
    <row r="2049" ht="14.45" customHeight="1" x14ac:dyDescent="0.25"/>
    <row r="2050" ht="14.45" customHeight="1" x14ac:dyDescent="0.25"/>
    <row r="2051" ht="14.45" customHeight="1" x14ac:dyDescent="0.25"/>
    <row r="2052" ht="14.45" customHeight="1" x14ac:dyDescent="0.25"/>
    <row r="2053" ht="14.45" customHeight="1" x14ac:dyDescent="0.25"/>
    <row r="2054" ht="14.45" customHeight="1" x14ac:dyDescent="0.25"/>
    <row r="2055" ht="14.45" customHeight="1" x14ac:dyDescent="0.25"/>
    <row r="2056" ht="14.45" customHeight="1" x14ac:dyDescent="0.25"/>
    <row r="2057" ht="14.45" customHeight="1" x14ac:dyDescent="0.25"/>
    <row r="2058" ht="14.45" customHeight="1" x14ac:dyDescent="0.25"/>
    <row r="2059" ht="14.45" customHeight="1" x14ac:dyDescent="0.25"/>
    <row r="2060" ht="14.45" customHeight="1" x14ac:dyDescent="0.25"/>
    <row r="2061" ht="14.45" customHeight="1" x14ac:dyDescent="0.25"/>
    <row r="2062" ht="14.45" customHeight="1" x14ac:dyDescent="0.25"/>
    <row r="2063" ht="14.45" customHeight="1" x14ac:dyDescent="0.25"/>
    <row r="2064" ht="14.45" customHeight="1" x14ac:dyDescent="0.25"/>
    <row r="2065" ht="14.45" customHeight="1" x14ac:dyDescent="0.25"/>
    <row r="2066" ht="14.45" customHeight="1" x14ac:dyDescent="0.25"/>
    <row r="2067" ht="14.45" customHeight="1" x14ac:dyDescent="0.25"/>
    <row r="2068" ht="14.45" customHeight="1" x14ac:dyDescent="0.25"/>
    <row r="2069" ht="14.45" customHeight="1" x14ac:dyDescent="0.25"/>
    <row r="2070" ht="14.45" customHeight="1" x14ac:dyDescent="0.25"/>
    <row r="2071" ht="14.45" customHeight="1" x14ac:dyDescent="0.25"/>
    <row r="2072" ht="14.45" customHeight="1" x14ac:dyDescent="0.25"/>
    <row r="2073" ht="14.45" customHeight="1" x14ac:dyDescent="0.25"/>
    <row r="2074" ht="14.45" customHeight="1" x14ac:dyDescent="0.25"/>
    <row r="2075" ht="14.45" customHeight="1" x14ac:dyDescent="0.25"/>
    <row r="2076" ht="14.45" customHeight="1" x14ac:dyDescent="0.25"/>
    <row r="2077" ht="14.45" customHeight="1" x14ac:dyDescent="0.25"/>
    <row r="2078" ht="14.45" customHeight="1" x14ac:dyDescent="0.25"/>
    <row r="2079" ht="14.45" customHeight="1" x14ac:dyDescent="0.25"/>
    <row r="2080" ht="14.45" customHeight="1" x14ac:dyDescent="0.25"/>
    <row r="2081" ht="14.45" customHeight="1" x14ac:dyDescent="0.25"/>
    <row r="2082" ht="14.45" customHeight="1" x14ac:dyDescent="0.25"/>
    <row r="2083" ht="14.45" customHeight="1" x14ac:dyDescent="0.25"/>
    <row r="2084" ht="14.45" customHeight="1" x14ac:dyDescent="0.25"/>
    <row r="2085" ht="14.45" customHeight="1" x14ac:dyDescent="0.25"/>
    <row r="2086" ht="14.45" customHeight="1" x14ac:dyDescent="0.25"/>
    <row r="2087" ht="14.45" customHeight="1" x14ac:dyDescent="0.25"/>
    <row r="2088" ht="14.45" customHeight="1" x14ac:dyDescent="0.25"/>
    <row r="2089" ht="14.45" customHeight="1" x14ac:dyDescent="0.25"/>
    <row r="2090" ht="14.45" customHeight="1" x14ac:dyDescent="0.25"/>
    <row r="2091" ht="14.45" customHeight="1" x14ac:dyDescent="0.25"/>
    <row r="2092" ht="14.45" customHeight="1" x14ac:dyDescent="0.25"/>
    <row r="2093" ht="14.45" customHeight="1" x14ac:dyDescent="0.25"/>
    <row r="2094" ht="14.45" customHeight="1" x14ac:dyDescent="0.25"/>
    <row r="2095" ht="14.45" customHeight="1" x14ac:dyDescent="0.25"/>
    <row r="2096" ht="14.45" customHeight="1" x14ac:dyDescent="0.25"/>
    <row r="2097" ht="14.45" customHeight="1" x14ac:dyDescent="0.25"/>
    <row r="2098" ht="14.45" customHeight="1" x14ac:dyDescent="0.25"/>
    <row r="2099" ht="14.45" customHeight="1" x14ac:dyDescent="0.25"/>
    <row r="2100" ht="14.45" customHeight="1" x14ac:dyDescent="0.25"/>
    <row r="2101" ht="14.45" customHeight="1" x14ac:dyDescent="0.25"/>
    <row r="2102" ht="14.45" customHeight="1" x14ac:dyDescent="0.25"/>
    <row r="2103" ht="14.45" customHeight="1" x14ac:dyDescent="0.25"/>
    <row r="2104" ht="14.45" customHeight="1" x14ac:dyDescent="0.25"/>
    <row r="2105" ht="14.45" customHeight="1" x14ac:dyDescent="0.25"/>
    <row r="2106" ht="14.45" customHeight="1" x14ac:dyDescent="0.25"/>
    <row r="2107" ht="14.45" customHeight="1" x14ac:dyDescent="0.25"/>
    <row r="2108" ht="14.45" customHeight="1" x14ac:dyDescent="0.25"/>
    <row r="2109" ht="14.45" customHeight="1" x14ac:dyDescent="0.25"/>
    <row r="2110" ht="14.45" customHeight="1" x14ac:dyDescent="0.25"/>
    <row r="2111" ht="14.45" customHeight="1" x14ac:dyDescent="0.25"/>
    <row r="2112" ht="14.45" customHeight="1" x14ac:dyDescent="0.25"/>
    <row r="2113" ht="14.45" customHeight="1" x14ac:dyDescent="0.25"/>
    <row r="2114" ht="14.45" customHeight="1" x14ac:dyDescent="0.25"/>
    <row r="2115" ht="14.45" customHeight="1" x14ac:dyDescent="0.25"/>
    <row r="2116" ht="14.45" customHeight="1" x14ac:dyDescent="0.25"/>
    <row r="2117" ht="14.45" customHeight="1" x14ac:dyDescent="0.25"/>
    <row r="2118" ht="14.45" customHeight="1" x14ac:dyDescent="0.25"/>
    <row r="2119" ht="14.45" customHeight="1" x14ac:dyDescent="0.25"/>
    <row r="2120" ht="14.45" customHeight="1" x14ac:dyDescent="0.25"/>
    <row r="2121" ht="14.45" customHeight="1" x14ac:dyDescent="0.25"/>
    <row r="2122" ht="14.45" customHeight="1" x14ac:dyDescent="0.25"/>
    <row r="2123" ht="14.45" customHeight="1" x14ac:dyDescent="0.25"/>
    <row r="2124" ht="14.45" customHeight="1" x14ac:dyDescent="0.25"/>
    <row r="2125" ht="14.45" customHeight="1" x14ac:dyDescent="0.25"/>
    <row r="2126" ht="14.45" customHeight="1" x14ac:dyDescent="0.25"/>
    <row r="2127" ht="14.45" customHeight="1" x14ac:dyDescent="0.25"/>
    <row r="2128" ht="14.45" customHeight="1" x14ac:dyDescent="0.25"/>
    <row r="2129" ht="14.45" customHeight="1" x14ac:dyDescent="0.25"/>
    <row r="2130" ht="14.45" customHeight="1" x14ac:dyDescent="0.25"/>
    <row r="2131" ht="14.45" customHeight="1" x14ac:dyDescent="0.25"/>
    <row r="2132" ht="14.45" customHeight="1" x14ac:dyDescent="0.25"/>
    <row r="2133" ht="14.45" customHeight="1" x14ac:dyDescent="0.25"/>
    <row r="2134" ht="14.45" customHeight="1" x14ac:dyDescent="0.25"/>
    <row r="2135" ht="14.45" customHeight="1" x14ac:dyDescent="0.25"/>
    <row r="2136" ht="14.45" customHeight="1" x14ac:dyDescent="0.25"/>
    <row r="2137" ht="14.45" customHeight="1" x14ac:dyDescent="0.25"/>
    <row r="2138" ht="14.45" customHeight="1" x14ac:dyDescent="0.25"/>
    <row r="2139" ht="14.45" customHeight="1" x14ac:dyDescent="0.25"/>
    <row r="2140" ht="14.45" customHeight="1" x14ac:dyDescent="0.25"/>
    <row r="2141" ht="14.45" customHeight="1" x14ac:dyDescent="0.25"/>
    <row r="2142" ht="14.45" customHeight="1" x14ac:dyDescent="0.25"/>
    <row r="2143" ht="14.45" customHeight="1" x14ac:dyDescent="0.25"/>
    <row r="2144" ht="14.45" customHeight="1" x14ac:dyDescent="0.25"/>
    <row r="2145" ht="14.45" customHeight="1" x14ac:dyDescent="0.25"/>
    <row r="2146" ht="14.45" customHeight="1" x14ac:dyDescent="0.25"/>
    <row r="2147" ht="14.45" customHeight="1" x14ac:dyDescent="0.25"/>
    <row r="2148" ht="14.45" customHeight="1" x14ac:dyDescent="0.25"/>
    <row r="2149" ht="14.45" customHeight="1" x14ac:dyDescent="0.25"/>
    <row r="2150" ht="14.45" customHeight="1" x14ac:dyDescent="0.25"/>
    <row r="2151" ht="14.45" customHeight="1" x14ac:dyDescent="0.25"/>
    <row r="2152" ht="14.45" customHeight="1" x14ac:dyDescent="0.25"/>
    <row r="2153" ht="14.45" customHeight="1" x14ac:dyDescent="0.25"/>
    <row r="2154" ht="14.45" customHeight="1" x14ac:dyDescent="0.25"/>
    <row r="2155" ht="14.45" customHeight="1" x14ac:dyDescent="0.25"/>
    <row r="2156" ht="14.45" customHeight="1" x14ac:dyDescent="0.25"/>
    <row r="2157" ht="14.45" customHeight="1" x14ac:dyDescent="0.25"/>
    <row r="2158" ht="14.45" customHeight="1" x14ac:dyDescent="0.25"/>
    <row r="2159" ht="14.45" customHeight="1" x14ac:dyDescent="0.25"/>
    <row r="2160" ht="14.45" customHeight="1" x14ac:dyDescent="0.25"/>
    <row r="2161" ht="14.45" customHeight="1" x14ac:dyDescent="0.25"/>
    <row r="2162" ht="14.45" customHeight="1" x14ac:dyDescent="0.25"/>
    <row r="2163" ht="14.45" customHeight="1" x14ac:dyDescent="0.25"/>
    <row r="2164" ht="14.45" customHeight="1" x14ac:dyDescent="0.25"/>
    <row r="2165" ht="14.45" customHeight="1" x14ac:dyDescent="0.25"/>
    <row r="2166" ht="14.45" customHeight="1" x14ac:dyDescent="0.25"/>
    <row r="2167" ht="14.45" customHeight="1" x14ac:dyDescent="0.25"/>
    <row r="2168" ht="14.45" customHeight="1" x14ac:dyDescent="0.25"/>
    <row r="2169" ht="14.45" customHeight="1" x14ac:dyDescent="0.25"/>
    <row r="2170" ht="14.45" customHeight="1" x14ac:dyDescent="0.25"/>
    <row r="2171" ht="14.45" customHeight="1" x14ac:dyDescent="0.25"/>
    <row r="2172" ht="14.45" customHeight="1" x14ac:dyDescent="0.25"/>
    <row r="2173" ht="14.45" customHeight="1" x14ac:dyDescent="0.25"/>
    <row r="2174" ht="14.45" customHeight="1" x14ac:dyDescent="0.25"/>
    <row r="2175" ht="14.45" customHeight="1" x14ac:dyDescent="0.25"/>
    <row r="2176" ht="14.45" customHeight="1" x14ac:dyDescent="0.25"/>
    <row r="2177" ht="14.45" customHeight="1" x14ac:dyDescent="0.25"/>
    <row r="2178" ht="14.45" customHeight="1" x14ac:dyDescent="0.25"/>
    <row r="2179" ht="14.45" customHeight="1" x14ac:dyDescent="0.25"/>
    <row r="2180" ht="14.45" customHeight="1" x14ac:dyDescent="0.25"/>
    <row r="2181" ht="14.45" customHeight="1" x14ac:dyDescent="0.25"/>
    <row r="2182" ht="14.45" customHeight="1" x14ac:dyDescent="0.25"/>
    <row r="2183" ht="14.45" customHeight="1" x14ac:dyDescent="0.25"/>
    <row r="2184" ht="14.45" customHeight="1" x14ac:dyDescent="0.25"/>
    <row r="2185" ht="14.45" customHeight="1" x14ac:dyDescent="0.25"/>
    <row r="2186" ht="14.45" customHeight="1" x14ac:dyDescent="0.25"/>
    <row r="2187" ht="14.45" customHeight="1" x14ac:dyDescent="0.25"/>
    <row r="2188" ht="14.45" customHeight="1" x14ac:dyDescent="0.25"/>
    <row r="2189" ht="14.45" customHeight="1" x14ac:dyDescent="0.25"/>
    <row r="2190" ht="14.45" customHeight="1" x14ac:dyDescent="0.25"/>
    <row r="2191" ht="14.45" customHeight="1" x14ac:dyDescent="0.25"/>
    <row r="2192" ht="14.45" customHeight="1" x14ac:dyDescent="0.25"/>
    <row r="2193" ht="14.45" customHeight="1" x14ac:dyDescent="0.25"/>
    <row r="2194" ht="14.45" customHeight="1" x14ac:dyDescent="0.25"/>
    <row r="2195" ht="14.45" customHeight="1" x14ac:dyDescent="0.25"/>
    <row r="2196" ht="14.45" customHeight="1" x14ac:dyDescent="0.25"/>
    <row r="2197" ht="14.45" customHeight="1" x14ac:dyDescent="0.25"/>
    <row r="2198" ht="14.45" customHeight="1" x14ac:dyDescent="0.25"/>
    <row r="2199" ht="14.45" customHeight="1" x14ac:dyDescent="0.25"/>
    <row r="2200" ht="14.45" customHeight="1" x14ac:dyDescent="0.25"/>
    <row r="2201" ht="14.45" customHeight="1" x14ac:dyDescent="0.25"/>
    <row r="2202" ht="14.45" customHeight="1" x14ac:dyDescent="0.25"/>
    <row r="2203" ht="14.45" customHeight="1" x14ac:dyDescent="0.25"/>
    <row r="2204" ht="14.45" customHeight="1" x14ac:dyDescent="0.25"/>
    <row r="2205" ht="14.45" customHeight="1" x14ac:dyDescent="0.25"/>
    <row r="2206" ht="14.45" customHeight="1" x14ac:dyDescent="0.25"/>
    <row r="2207" ht="14.45" customHeight="1" x14ac:dyDescent="0.25"/>
    <row r="2208" ht="14.45" customHeight="1" x14ac:dyDescent="0.25"/>
    <row r="2209" ht="14.45" customHeight="1" x14ac:dyDescent="0.25"/>
    <row r="2210" ht="14.45" customHeight="1" x14ac:dyDescent="0.25"/>
    <row r="2211" ht="14.45" customHeight="1" x14ac:dyDescent="0.25"/>
    <row r="2212" ht="14.45" customHeight="1" x14ac:dyDescent="0.25"/>
    <row r="2213" ht="14.45" customHeight="1" x14ac:dyDescent="0.25"/>
    <row r="2214" ht="14.45" customHeight="1" x14ac:dyDescent="0.25"/>
    <row r="2215" ht="14.45" customHeight="1" x14ac:dyDescent="0.25"/>
    <row r="2216" ht="14.45" customHeight="1" x14ac:dyDescent="0.25"/>
    <row r="2217" ht="14.45" customHeight="1" x14ac:dyDescent="0.25"/>
    <row r="2218" ht="14.45" customHeight="1" x14ac:dyDescent="0.25"/>
    <row r="2219" ht="14.45" customHeight="1" x14ac:dyDescent="0.25"/>
    <row r="2220" ht="14.45" customHeight="1" x14ac:dyDescent="0.25"/>
    <row r="2221" ht="14.45" customHeight="1" x14ac:dyDescent="0.25"/>
    <row r="2222" ht="14.45" customHeight="1" x14ac:dyDescent="0.25"/>
    <row r="2223" ht="14.45" customHeight="1" x14ac:dyDescent="0.25"/>
    <row r="2224" ht="14.45" customHeight="1" x14ac:dyDescent="0.25"/>
    <row r="2225" ht="14.45" customHeight="1" x14ac:dyDescent="0.25"/>
    <row r="2226" ht="14.45" customHeight="1" x14ac:dyDescent="0.25"/>
    <row r="2227" ht="14.45" customHeight="1" x14ac:dyDescent="0.25"/>
    <row r="2228" ht="14.45" customHeight="1" x14ac:dyDescent="0.25"/>
    <row r="2229" ht="14.45" customHeight="1" x14ac:dyDescent="0.25"/>
    <row r="2230" ht="14.45" customHeight="1" x14ac:dyDescent="0.25"/>
    <row r="2231" ht="14.45" customHeight="1" x14ac:dyDescent="0.25"/>
    <row r="2232" ht="14.45" customHeight="1" x14ac:dyDescent="0.25"/>
    <row r="2233" ht="14.45" customHeight="1" x14ac:dyDescent="0.25"/>
    <row r="2234" ht="14.45" customHeight="1" x14ac:dyDescent="0.25"/>
    <row r="2235" ht="14.45" customHeight="1" x14ac:dyDescent="0.25"/>
    <row r="2236" ht="14.45" customHeight="1" x14ac:dyDescent="0.25"/>
    <row r="2237" ht="14.45" customHeight="1" x14ac:dyDescent="0.25"/>
    <row r="2238" ht="14.45" customHeight="1" x14ac:dyDescent="0.25"/>
    <row r="2239" ht="14.45" customHeight="1" x14ac:dyDescent="0.25"/>
    <row r="2240" ht="14.45" customHeight="1" x14ac:dyDescent="0.25"/>
    <row r="2241" ht="14.45" customHeight="1" x14ac:dyDescent="0.25"/>
    <row r="2242" ht="14.45" customHeight="1" x14ac:dyDescent="0.25"/>
    <row r="2243" ht="14.45" customHeight="1" x14ac:dyDescent="0.25"/>
    <row r="2244" ht="14.45" customHeight="1" x14ac:dyDescent="0.25"/>
    <row r="2245" ht="14.45" customHeight="1" x14ac:dyDescent="0.25"/>
    <row r="2246" ht="14.45" customHeight="1" x14ac:dyDescent="0.25"/>
    <row r="2247" ht="14.45" customHeight="1" x14ac:dyDescent="0.25"/>
    <row r="2248" ht="14.45" customHeight="1" x14ac:dyDescent="0.25"/>
    <row r="2249" ht="14.45" customHeight="1" x14ac:dyDescent="0.25"/>
    <row r="2250" ht="14.45" customHeight="1" x14ac:dyDescent="0.25"/>
    <row r="2251" ht="14.45" customHeight="1" x14ac:dyDescent="0.25"/>
    <row r="2252" ht="14.45" customHeight="1" x14ac:dyDescent="0.25"/>
    <row r="2253" ht="14.45" customHeight="1" x14ac:dyDescent="0.25"/>
    <row r="2254" ht="14.45" customHeight="1" x14ac:dyDescent="0.25"/>
    <row r="2255" ht="14.45" customHeight="1" x14ac:dyDescent="0.25"/>
    <row r="2256" ht="14.45" customHeight="1" x14ac:dyDescent="0.25"/>
    <row r="2257" ht="14.45" customHeight="1" x14ac:dyDescent="0.25"/>
    <row r="2258" ht="14.45" customHeight="1" x14ac:dyDescent="0.25"/>
    <row r="2259" ht="14.45" customHeight="1" x14ac:dyDescent="0.25"/>
    <row r="2260" ht="14.45" customHeight="1" x14ac:dyDescent="0.25"/>
    <row r="2261" ht="14.45" customHeight="1" x14ac:dyDescent="0.25"/>
    <row r="2262" ht="14.45" customHeight="1" x14ac:dyDescent="0.25"/>
    <row r="2263" ht="14.45" customHeight="1" x14ac:dyDescent="0.25"/>
    <row r="2264" ht="14.45" customHeight="1" x14ac:dyDescent="0.25"/>
    <row r="2265" ht="14.45" customHeight="1" x14ac:dyDescent="0.25"/>
    <row r="2266" ht="14.45" customHeight="1" x14ac:dyDescent="0.25"/>
    <row r="2267" ht="14.45" customHeight="1" x14ac:dyDescent="0.25"/>
    <row r="2268" ht="14.45" customHeight="1" x14ac:dyDescent="0.25"/>
    <row r="2269" ht="14.45" customHeight="1" x14ac:dyDescent="0.25"/>
    <row r="2270" ht="14.45" customHeight="1" x14ac:dyDescent="0.25"/>
    <row r="2271" ht="14.45" customHeight="1" x14ac:dyDescent="0.25"/>
    <row r="2272" ht="14.45" customHeight="1" x14ac:dyDescent="0.25"/>
    <row r="2273" ht="14.45" customHeight="1" x14ac:dyDescent="0.25"/>
    <row r="2274" ht="14.45" customHeight="1" x14ac:dyDescent="0.25"/>
    <row r="2275" ht="14.45" customHeight="1" x14ac:dyDescent="0.25"/>
    <row r="2276" ht="14.45" customHeight="1" x14ac:dyDescent="0.25"/>
    <row r="2277" ht="14.45" customHeight="1" x14ac:dyDescent="0.25"/>
    <row r="2278" ht="14.45" customHeight="1" x14ac:dyDescent="0.25"/>
    <row r="2279" ht="14.45" customHeight="1" x14ac:dyDescent="0.25"/>
    <row r="2280" ht="14.45" customHeight="1" x14ac:dyDescent="0.25"/>
    <row r="2281" ht="14.45" customHeight="1" x14ac:dyDescent="0.25"/>
    <row r="2282" ht="14.45" customHeight="1" x14ac:dyDescent="0.25"/>
    <row r="2283" ht="14.45" customHeight="1" x14ac:dyDescent="0.25"/>
    <row r="2284" ht="14.45" customHeight="1" x14ac:dyDescent="0.25"/>
    <row r="2285" ht="14.45" customHeight="1" x14ac:dyDescent="0.25"/>
    <row r="2286" ht="14.45" customHeight="1" x14ac:dyDescent="0.25"/>
    <row r="2287" ht="14.45" customHeight="1" x14ac:dyDescent="0.25"/>
    <row r="2288" ht="14.45" customHeight="1" x14ac:dyDescent="0.25"/>
    <row r="2289" ht="14.45" customHeight="1" x14ac:dyDescent="0.25"/>
    <row r="2290" ht="14.45" customHeight="1" x14ac:dyDescent="0.25"/>
    <row r="2291" ht="14.45" customHeight="1" x14ac:dyDescent="0.25"/>
    <row r="2292" ht="14.45" customHeight="1" x14ac:dyDescent="0.25"/>
    <row r="2293" ht="14.45" customHeight="1" x14ac:dyDescent="0.25"/>
    <row r="2294" ht="14.45" customHeight="1" x14ac:dyDescent="0.25"/>
    <row r="2295" ht="14.45" customHeight="1" x14ac:dyDescent="0.25"/>
    <row r="2296" ht="14.45" customHeight="1" x14ac:dyDescent="0.25"/>
    <row r="2297" ht="14.45" customHeight="1" x14ac:dyDescent="0.25"/>
    <row r="2298" ht="14.45" customHeight="1" x14ac:dyDescent="0.25"/>
    <row r="2299" ht="14.45" customHeight="1" x14ac:dyDescent="0.25"/>
    <row r="2300" ht="14.45" customHeight="1" x14ac:dyDescent="0.25"/>
    <row r="2301" ht="14.45" customHeight="1" x14ac:dyDescent="0.25"/>
    <row r="2302" ht="14.45" customHeight="1" x14ac:dyDescent="0.25"/>
    <row r="2303" ht="14.45" customHeight="1" x14ac:dyDescent="0.25"/>
    <row r="2304" ht="14.45" customHeight="1" x14ac:dyDescent="0.25"/>
    <row r="2305" ht="14.45" customHeight="1" x14ac:dyDescent="0.25"/>
    <row r="2306" ht="14.45" customHeight="1" x14ac:dyDescent="0.25"/>
    <row r="2307" ht="14.45" customHeight="1" x14ac:dyDescent="0.25"/>
    <row r="2308" ht="14.45" customHeight="1" x14ac:dyDescent="0.25"/>
    <row r="2309" ht="14.45" customHeight="1" x14ac:dyDescent="0.25"/>
    <row r="2310" ht="14.45" customHeight="1" x14ac:dyDescent="0.25"/>
    <row r="2311" ht="14.45" customHeight="1" x14ac:dyDescent="0.25"/>
    <row r="2312" ht="14.45" customHeight="1" x14ac:dyDescent="0.25"/>
    <row r="2313" ht="14.45" customHeight="1" x14ac:dyDescent="0.25"/>
    <row r="2314" ht="14.45" customHeight="1" x14ac:dyDescent="0.25"/>
    <row r="2315" ht="14.45" customHeight="1" x14ac:dyDescent="0.25"/>
    <row r="2316" ht="14.45" customHeight="1" x14ac:dyDescent="0.25"/>
    <row r="2317" ht="14.45" customHeight="1" x14ac:dyDescent="0.25"/>
    <row r="2318" ht="14.45" customHeight="1" x14ac:dyDescent="0.25"/>
    <row r="2319" ht="14.45" customHeight="1" x14ac:dyDescent="0.25"/>
    <row r="2320" ht="14.45" customHeight="1" x14ac:dyDescent="0.25"/>
    <row r="2321" ht="14.45" customHeight="1" x14ac:dyDescent="0.25"/>
    <row r="2322" ht="14.45" customHeight="1" x14ac:dyDescent="0.25"/>
    <row r="2323" ht="14.45" customHeight="1" x14ac:dyDescent="0.25"/>
    <row r="2324" ht="14.45" customHeight="1" x14ac:dyDescent="0.25"/>
    <row r="2325" ht="14.45" customHeight="1" x14ac:dyDescent="0.25"/>
    <row r="2326" ht="14.45" customHeight="1" x14ac:dyDescent="0.25"/>
    <row r="2327" ht="14.45" customHeight="1" x14ac:dyDescent="0.25"/>
    <row r="2328" ht="14.45" customHeight="1" x14ac:dyDescent="0.25"/>
    <row r="2329" ht="14.45" customHeight="1" x14ac:dyDescent="0.25"/>
    <row r="2330" ht="14.45" customHeight="1" x14ac:dyDescent="0.25"/>
    <row r="2331" ht="14.45" customHeight="1" x14ac:dyDescent="0.25"/>
    <row r="2332" ht="14.45" customHeight="1" x14ac:dyDescent="0.25"/>
    <row r="2333" ht="14.45" customHeight="1" x14ac:dyDescent="0.25"/>
    <row r="2334" ht="14.45" customHeight="1" x14ac:dyDescent="0.25"/>
    <row r="2335" ht="14.45" customHeight="1" x14ac:dyDescent="0.25"/>
    <row r="2336" ht="14.45" customHeight="1" x14ac:dyDescent="0.25"/>
    <row r="2337" ht="14.45" customHeight="1" x14ac:dyDescent="0.25"/>
    <row r="2338" ht="14.45" customHeight="1" x14ac:dyDescent="0.25"/>
    <row r="2339" ht="14.45" customHeight="1" x14ac:dyDescent="0.25"/>
    <row r="2340" ht="14.45" customHeight="1" x14ac:dyDescent="0.25"/>
    <row r="2341" ht="14.45" customHeight="1" x14ac:dyDescent="0.25"/>
    <row r="2342" ht="14.45" customHeight="1" x14ac:dyDescent="0.25"/>
    <row r="2343" ht="14.45" customHeight="1" x14ac:dyDescent="0.25"/>
    <row r="2344" ht="14.45" customHeight="1" x14ac:dyDescent="0.25"/>
    <row r="2345" ht="14.45" customHeight="1" x14ac:dyDescent="0.25"/>
    <row r="2346" ht="14.45" customHeight="1" x14ac:dyDescent="0.25"/>
    <row r="2347" ht="14.45" customHeight="1" x14ac:dyDescent="0.25"/>
    <row r="2348" ht="14.45" customHeight="1" x14ac:dyDescent="0.25"/>
    <row r="2349" ht="14.45" customHeight="1" x14ac:dyDescent="0.25"/>
    <row r="2350" ht="14.45" customHeight="1" x14ac:dyDescent="0.25"/>
    <row r="2351" ht="14.45" customHeight="1" x14ac:dyDescent="0.25"/>
    <row r="2352" ht="14.45" customHeight="1" x14ac:dyDescent="0.25"/>
    <row r="2353" ht="14.45" customHeight="1" x14ac:dyDescent="0.25"/>
    <row r="2354" ht="14.45" customHeight="1" x14ac:dyDescent="0.25"/>
    <row r="2355" ht="14.45" customHeight="1" x14ac:dyDescent="0.25"/>
    <row r="2356" ht="14.45" customHeight="1" x14ac:dyDescent="0.25"/>
    <row r="2357" ht="14.45" customHeight="1" x14ac:dyDescent="0.25"/>
    <row r="2358" ht="14.45" customHeight="1" x14ac:dyDescent="0.25"/>
    <row r="2359" ht="14.45" customHeight="1" x14ac:dyDescent="0.25"/>
    <row r="2360" ht="14.45" customHeight="1" x14ac:dyDescent="0.25"/>
    <row r="2361" ht="14.45" customHeight="1" x14ac:dyDescent="0.25"/>
    <row r="2362" ht="14.45" customHeight="1" x14ac:dyDescent="0.25"/>
    <row r="2363" ht="14.45" customHeight="1" x14ac:dyDescent="0.25"/>
    <row r="2364" ht="14.45" customHeight="1" x14ac:dyDescent="0.25"/>
    <row r="2365" ht="14.45" customHeight="1" x14ac:dyDescent="0.25"/>
    <row r="2366" ht="14.45" customHeight="1" x14ac:dyDescent="0.25"/>
    <row r="2367" ht="14.45" customHeight="1" x14ac:dyDescent="0.25"/>
    <row r="2368" ht="14.45" customHeight="1" x14ac:dyDescent="0.25"/>
    <row r="2369" ht="14.45" customHeight="1" x14ac:dyDescent="0.25"/>
    <row r="2370" ht="14.45" customHeight="1" x14ac:dyDescent="0.25"/>
    <row r="2371" ht="14.45" customHeight="1" x14ac:dyDescent="0.25"/>
    <row r="2372" ht="14.45" customHeight="1" x14ac:dyDescent="0.25"/>
    <row r="2373" ht="14.45" customHeight="1" x14ac:dyDescent="0.25"/>
    <row r="2374" ht="14.45" customHeight="1" x14ac:dyDescent="0.25"/>
    <row r="2375" ht="14.45" customHeight="1" x14ac:dyDescent="0.25"/>
    <row r="2376" ht="14.45" customHeight="1" x14ac:dyDescent="0.25"/>
    <row r="2377" ht="14.45" customHeight="1" x14ac:dyDescent="0.25"/>
    <row r="2378" ht="14.45" customHeight="1" x14ac:dyDescent="0.25"/>
    <row r="2379" ht="14.45" customHeight="1" x14ac:dyDescent="0.25"/>
    <row r="2380" ht="14.45" customHeight="1" x14ac:dyDescent="0.25"/>
    <row r="2381" ht="14.45" customHeight="1" x14ac:dyDescent="0.25"/>
    <row r="2382" ht="14.45" customHeight="1" x14ac:dyDescent="0.25"/>
    <row r="2383" ht="14.45" customHeight="1" x14ac:dyDescent="0.25"/>
    <row r="2384" ht="14.45" customHeight="1" x14ac:dyDescent="0.25"/>
    <row r="2385" ht="14.45" customHeight="1" x14ac:dyDescent="0.25"/>
    <row r="2386" ht="14.45" customHeight="1" x14ac:dyDescent="0.25"/>
    <row r="2387" ht="14.45" customHeight="1" x14ac:dyDescent="0.25"/>
    <row r="2388" ht="14.45" customHeight="1" x14ac:dyDescent="0.25"/>
    <row r="2389" ht="14.45" customHeight="1" x14ac:dyDescent="0.25"/>
    <row r="2390" ht="14.45" customHeight="1" x14ac:dyDescent="0.25"/>
    <row r="2391" ht="14.45" customHeight="1" x14ac:dyDescent="0.25"/>
    <row r="2392" ht="14.45" customHeight="1" x14ac:dyDescent="0.25"/>
    <row r="2393" ht="14.45" customHeight="1" x14ac:dyDescent="0.25"/>
    <row r="2394" ht="14.45" customHeight="1" x14ac:dyDescent="0.25"/>
    <row r="2395" ht="14.45" customHeight="1" x14ac:dyDescent="0.25"/>
    <row r="2396" ht="14.45" customHeight="1" x14ac:dyDescent="0.25"/>
    <row r="2397" ht="14.45" customHeight="1" x14ac:dyDescent="0.25"/>
    <row r="2398" ht="14.45" customHeight="1" x14ac:dyDescent="0.25"/>
    <row r="2399" ht="14.45" customHeight="1" x14ac:dyDescent="0.25"/>
    <row r="2400" ht="14.45" customHeight="1" x14ac:dyDescent="0.25"/>
    <row r="2401" ht="14.45" customHeight="1" x14ac:dyDescent="0.25"/>
    <row r="2402" ht="14.45" customHeight="1" x14ac:dyDescent="0.25"/>
    <row r="2403" ht="14.45" customHeight="1" x14ac:dyDescent="0.25"/>
    <row r="2404" ht="14.45" customHeight="1" x14ac:dyDescent="0.25"/>
    <row r="2405" ht="14.45" customHeight="1" x14ac:dyDescent="0.25"/>
    <row r="2406" ht="14.45" customHeight="1" x14ac:dyDescent="0.25"/>
    <row r="2407" ht="14.45" customHeight="1" x14ac:dyDescent="0.25"/>
    <row r="2408" ht="14.45" customHeight="1" x14ac:dyDescent="0.25"/>
    <row r="2409" ht="14.45" customHeight="1" x14ac:dyDescent="0.25"/>
    <row r="2410" ht="14.45" customHeight="1" x14ac:dyDescent="0.25"/>
    <row r="2411" ht="14.45" customHeight="1" x14ac:dyDescent="0.25"/>
    <row r="2412" ht="14.45" customHeight="1" x14ac:dyDescent="0.25"/>
    <row r="2413" ht="14.45" customHeight="1" x14ac:dyDescent="0.25"/>
    <row r="2414" ht="14.45" customHeight="1" x14ac:dyDescent="0.25"/>
    <row r="2415" ht="14.45" customHeight="1" x14ac:dyDescent="0.25"/>
    <row r="2416" ht="14.45" customHeight="1" x14ac:dyDescent="0.25"/>
    <row r="2417" ht="14.45" customHeight="1" x14ac:dyDescent="0.25"/>
    <row r="2418" ht="14.45" customHeight="1" x14ac:dyDescent="0.25"/>
    <row r="2419" ht="14.45" customHeight="1" x14ac:dyDescent="0.25"/>
    <row r="2420" ht="14.45" customHeight="1" x14ac:dyDescent="0.25"/>
    <row r="2421" ht="14.45" customHeight="1" x14ac:dyDescent="0.25"/>
    <row r="2422" ht="14.45" customHeight="1" x14ac:dyDescent="0.25"/>
    <row r="2423" ht="14.45" customHeight="1" x14ac:dyDescent="0.25"/>
    <row r="2424" ht="14.45" customHeight="1" x14ac:dyDescent="0.25"/>
    <row r="2425" ht="14.45" customHeight="1" x14ac:dyDescent="0.25"/>
    <row r="2426" ht="14.45" customHeight="1" x14ac:dyDescent="0.25"/>
    <row r="2427" ht="14.45" customHeight="1" x14ac:dyDescent="0.25"/>
    <row r="2428" ht="14.45" customHeight="1" x14ac:dyDescent="0.25"/>
    <row r="2429" ht="14.45" customHeight="1" x14ac:dyDescent="0.25"/>
    <row r="2430" ht="14.45" customHeight="1" x14ac:dyDescent="0.25"/>
    <row r="2431" ht="14.45" customHeight="1" x14ac:dyDescent="0.25"/>
    <row r="2432" ht="14.45" customHeight="1" x14ac:dyDescent="0.25"/>
    <row r="2433" ht="14.45" customHeight="1" x14ac:dyDescent="0.25"/>
    <row r="2434" ht="14.45" customHeight="1" x14ac:dyDescent="0.25"/>
    <row r="2435" ht="14.45" customHeight="1" x14ac:dyDescent="0.25"/>
    <row r="2436" ht="14.45" customHeight="1" x14ac:dyDescent="0.25"/>
    <row r="2437" ht="14.45" customHeight="1" x14ac:dyDescent="0.25"/>
    <row r="2438" ht="14.45" customHeight="1" x14ac:dyDescent="0.25"/>
    <row r="2439" ht="14.45" customHeight="1" x14ac:dyDescent="0.25"/>
    <row r="2440" ht="14.45" customHeight="1" x14ac:dyDescent="0.25"/>
    <row r="2441" ht="14.45" customHeight="1" x14ac:dyDescent="0.25"/>
    <row r="2442" ht="14.45" customHeight="1" x14ac:dyDescent="0.25"/>
    <row r="2443" ht="14.45" customHeight="1" x14ac:dyDescent="0.25"/>
    <row r="2444" ht="14.45" customHeight="1" x14ac:dyDescent="0.25"/>
    <row r="2445" ht="14.45" customHeight="1" x14ac:dyDescent="0.25"/>
    <row r="2446" ht="14.45" customHeight="1" x14ac:dyDescent="0.25"/>
    <row r="2447" ht="14.45" customHeight="1" x14ac:dyDescent="0.25"/>
    <row r="2448" ht="14.45" customHeight="1" x14ac:dyDescent="0.25"/>
    <row r="2449" ht="14.45" customHeight="1" x14ac:dyDescent="0.25"/>
    <row r="2450" ht="14.45" customHeight="1" x14ac:dyDescent="0.25"/>
    <row r="2451" ht="14.45" customHeight="1" x14ac:dyDescent="0.25"/>
    <row r="2452" ht="14.45" customHeight="1" x14ac:dyDescent="0.25"/>
    <row r="2453" ht="14.45" customHeight="1" x14ac:dyDescent="0.25"/>
    <row r="2454" ht="14.45" customHeight="1" x14ac:dyDescent="0.25"/>
    <row r="2455" ht="14.45" customHeight="1" x14ac:dyDescent="0.25"/>
    <row r="2456" ht="14.45" customHeight="1" x14ac:dyDescent="0.25"/>
    <row r="2457" ht="14.45" customHeight="1" x14ac:dyDescent="0.25"/>
    <row r="2458" ht="14.45" customHeight="1" x14ac:dyDescent="0.25"/>
    <row r="2459" ht="14.45" customHeight="1" x14ac:dyDescent="0.25"/>
    <row r="2460" ht="14.45" customHeight="1" x14ac:dyDescent="0.25"/>
    <row r="2461" ht="14.45" customHeight="1" x14ac:dyDescent="0.25"/>
    <row r="2462" ht="14.45" customHeight="1" x14ac:dyDescent="0.25"/>
    <row r="2463" ht="14.45" customHeight="1" x14ac:dyDescent="0.25"/>
    <row r="2464" ht="14.45" customHeight="1" x14ac:dyDescent="0.25"/>
    <row r="2465" ht="14.45" customHeight="1" x14ac:dyDescent="0.25"/>
    <row r="2466" ht="14.45" customHeight="1" x14ac:dyDescent="0.25"/>
    <row r="2467" ht="14.45" customHeight="1" x14ac:dyDescent="0.25"/>
    <row r="2468" ht="14.45" customHeight="1" x14ac:dyDescent="0.25"/>
    <row r="2469" ht="14.45" customHeight="1" x14ac:dyDescent="0.25"/>
    <row r="2470" ht="14.45" customHeight="1" x14ac:dyDescent="0.25"/>
    <row r="2471" ht="14.45" customHeight="1" x14ac:dyDescent="0.25"/>
    <row r="2472" ht="14.45" customHeight="1" x14ac:dyDescent="0.25"/>
    <row r="2473" ht="14.45" customHeight="1" x14ac:dyDescent="0.25"/>
    <row r="2474" ht="14.45" customHeight="1" x14ac:dyDescent="0.25"/>
    <row r="2475" ht="14.45" customHeight="1" x14ac:dyDescent="0.25"/>
    <row r="2476" ht="14.45" customHeight="1" x14ac:dyDescent="0.25"/>
    <row r="2477" ht="14.45" customHeight="1" x14ac:dyDescent="0.25"/>
    <row r="2478" ht="14.45" customHeight="1" x14ac:dyDescent="0.25"/>
    <row r="2479" ht="14.45" customHeight="1" x14ac:dyDescent="0.25"/>
    <row r="2480" ht="14.45" customHeight="1" x14ac:dyDescent="0.25"/>
    <row r="2481" ht="14.45" customHeight="1" x14ac:dyDescent="0.25"/>
    <row r="2482" ht="14.45" customHeight="1" x14ac:dyDescent="0.25"/>
    <row r="2483" ht="14.45" customHeight="1" x14ac:dyDescent="0.25"/>
    <row r="2484" ht="14.45" customHeight="1" x14ac:dyDescent="0.25"/>
    <row r="2485" ht="14.45" customHeight="1" x14ac:dyDescent="0.25"/>
    <row r="2486" ht="14.45" customHeight="1" x14ac:dyDescent="0.25"/>
    <row r="2487" ht="14.45" customHeight="1" x14ac:dyDescent="0.25"/>
    <row r="2488" ht="14.45" customHeight="1" x14ac:dyDescent="0.25"/>
    <row r="2489" ht="14.45" customHeight="1" x14ac:dyDescent="0.25"/>
    <row r="2490" ht="14.45" customHeight="1" x14ac:dyDescent="0.25"/>
    <row r="2491" ht="14.45" customHeight="1" x14ac:dyDescent="0.25"/>
    <row r="2492" ht="14.45" customHeight="1" x14ac:dyDescent="0.25"/>
    <row r="2493" ht="14.45" customHeight="1" x14ac:dyDescent="0.25"/>
    <row r="2494" ht="14.45" customHeight="1" x14ac:dyDescent="0.25"/>
    <row r="2495" ht="14.45" customHeight="1" x14ac:dyDescent="0.25"/>
    <row r="2496" ht="14.45" customHeight="1" x14ac:dyDescent="0.25"/>
    <row r="2497" ht="14.45" customHeight="1" x14ac:dyDescent="0.25"/>
    <row r="2498" ht="14.45" customHeight="1" x14ac:dyDescent="0.25"/>
    <row r="2499" ht="14.45" customHeight="1" x14ac:dyDescent="0.25"/>
    <row r="2500" ht="14.45" customHeight="1" x14ac:dyDescent="0.25"/>
    <row r="2501" ht="14.45" customHeight="1" x14ac:dyDescent="0.25"/>
    <row r="2502" ht="14.45" customHeight="1" x14ac:dyDescent="0.25"/>
    <row r="2503" ht="14.45" customHeight="1" x14ac:dyDescent="0.25"/>
    <row r="2504" ht="14.45" customHeight="1" x14ac:dyDescent="0.25"/>
    <row r="2505" ht="14.45" customHeight="1" x14ac:dyDescent="0.25"/>
    <row r="2506" ht="14.45" customHeight="1" x14ac:dyDescent="0.25"/>
    <row r="2507" ht="14.45" customHeight="1" x14ac:dyDescent="0.25"/>
    <row r="2508" ht="14.45" customHeight="1" x14ac:dyDescent="0.25"/>
    <row r="2509" ht="14.45" customHeight="1" x14ac:dyDescent="0.25"/>
    <row r="2510" ht="14.45" customHeight="1" x14ac:dyDescent="0.25"/>
    <row r="2511" ht="14.45" customHeight="1" x14ac:dyDescent="0.25"/>
    <row r="2512" ht="14.45" customHeight="1" x14ac:dyDescent="0.25"/>
    <row r="2513" ht="14.45" customHeight="1" x14ac:dyDescent="0.25"/>
    <row r="2514" ht="14.45" customHeight="1" x14ac:dyDescent="0.25"/>
    <row r="2515" ht="14.45" customHeight="1" x14ac:dyDescent="0.25"/>
    <row r="2516" ht="14.45" customHeight="1" x14ac:dyDescent="0.25"/>
    <row r="2517" ht="14.45" customHeight="1" x14ac:dyDescent="0.25"/>
    <row r="2518" ht="14.45" customHeight="1" x14ac:dyDescent="0.25"/>
    <row r="2519" ht="14.45" customHeight="1" x14ac:dyDescent="0.25"/>
    <row r="2520" ht="14.45" customHeight="1" x14ac:dyDescent="0.25"/>
    <row r="2521" ht="14.45" customHeight="1" x14ac:dyDescent="0.25"/>
    <row r="2522" ht="14.45" customHeight="1" x14ac:dyDescent="0.25"/>
    <row r="2523" ht="14.45" customHeight="1" x14ac:dyDescent="0.25"/>
    <row r="2524" ht="14.45" customHeight="1" x14ac:dyDescent="0.25"/>
    <row r="2525" ht="14.45" customHeight="1" x14ac:dyDescent="0.25"/>
    <row r="2526" ht="14.45" customHeight="1" x14ac:dyDescent="0.25"/>
    <row r="2527" ht="14.45" customHeight="1" x14ac:dyDescent="0.25"/>
    <row r="2528" ht="14.45" customHeight="1" x14ac:dyDescent="0.25"/>
    <row r="2529" ht="14.45" customHeight="1" x14ac:dyDescent="0.25"/>
    <row r="2530" ht="14.45" customHeight="1" x14ac:dyDescent="0.25"/>
    <row r="2531" ht="14.45" customHeight="1" x14ac:dyDescent="0.25"/>
    <row r="2532" ht="14.45" customHeight="1" x14ac:dyDescent="0.25"/>
    <row r="2533" ht="14.45" customHeight="1" x14ac:dyDescent="0.25"/>
    <row r="2534" ht="14.45" customHeight="1" x14ac:dyDescent="0.25"/>
    <row r="2535" ht="14.45" customHeight="1" x14ac:dyDescent="0.25"/>
    <row r="2536" ht="14.45" customHeight="1" x14ac:dyDescent="0.25"/>
    <row r="2537" ht="14.45" customHeight="1" x14ac:dyDescent="0.25"/>
    <row r="2538" ht="14.45" customHeight="1" x14ac:dyDescent="0.25"/>
    <row r="2539" ht="14.45" customHeight="1" x14ac:dyDescent="0.25"/>
    <row r="2540" ht="14.45" customHeight="1" x14ac:dyDescent="0.25"/>
    <row r="2541" ht="14.45" customHeight="1" x14ac:dyDescent="0.25"/>
    <row r="2542" ht="14.45" customHeight="1" x14ac:dyDescent="0.25"/>
    <row r="2543" ht="14.45" customHeight="1" x14ac:dyDescent="0.25"/>
    <row r="2544" ht="14.45" customHeight="1" x14ac:dyDescent="0.25"/>
    <row r="2545" ht="14.45" customHeight="1" x14ac:dyDescent="0.25"/>
    <row r="2546" ht="14.45" customHeight="1" x14ac:dyDescent="0.25"/>
    <row r="2547" ht="14.45" customHeight="1" x14ac:dyDescent="0.25"/>
    <row r="2548" ht="14.45" customHeight="1" x14ac:dyDescent="0.25"/>
    <row r="2549" ht="14.45" customHeight="1" x14ac:dyDescent="0.25"/>
    <row r="2550" ht="14.45" customHeight="1" x14ac:dyDescent="0.25"/>
    <row r="2551" ht="14.45" customHeight="1" x14ac:dyDescent="0.25"/>
    <row r="2552" ht="14.45" customHeight="1" x14ac:dyDescent="0.25"/>
    <row r="2553" ht="14.45" customHeight="1" x14ac:dyDescent="0.25"/>
    <row r="2554" ht="14.45" customHeight="1" x14ac:dyDescent="0.25"/>
    <row r="2555" ht="14.45" customHeight="1" x14ac:dyDescent="0.25"/>
    <row r="2556" ht="14.45" customHeight="1" x14ac:dyDescent="0.25"/>
    <row r="2557" ht="14.45" customHeight="1" x14ac:dyDescent="0.25"/>
    <row r="2558" ht="14.45" customHeight="1" x14ac:dyDescent="0.25"/>
    <row r="2559" ht="14.45" customHeight="1" x14ac:dyDescent="0.25"/>
    <row r="2560" ht="14.45" customHeight="1" x14ac:dyDescent="0.25"/>
    <row r="2561" ht="14.45" customHeight="1" x14ac:dyDescent="0.25"/>
    <row r="2562" ht="14.45" customHeight="1" x14ac:dyDescent="0.25"/>
    <row r="2563" ht="14.45" customHeight="1" x14ac:dyDescent="0.25"/>
    <row r="2564" ht="14.45" customHeight="1" x14ac:dyDescent="0.25"/>
    <row r="2565" ht="14.45" customHeight="1" x14ac:dyDescent="0.25"/>
    <row r="2566" ht="14.45" customHeight="1" x14ac:dyDescent="0.25"/>
    <row r="2567" ht="14.45" customHeight="1" x14ac:dyDescent="0.25"/>
    <row r="2568" ht="14.45" customHeight="1" x14ac:dyDescent="0.25"/>
    <row r="2569" ht="14.45" customHeight="1" x14ac:dyDescent="0.25"/>
    <row r="2570" ht="14.45" customHeight="1" x14ac:dyDescent="0.25"/>
    <row r="2571" ht="14.45" customHeight="1" x14ac:dyDescent="0.25"/>
    <row r="2572" ht="14.45" customHeight="1" x14ac:dyDescent="0.25"/>
    <row r="2573" ht="14.45" customHeight="1" x14ac:dyDescent="0.25"/>
    <row r="2574" ht="14.45" customHeight="1" x14ac:dyDescent="0.25"/>
    <row r="2575" ht="14.45" customHeight="1" x14ac:dyDescent="0.25"/>
    <row r="2576" ht="14.45" customHeight="1" x14ac:dyDescent="0.25"/>
    <row r="2577" ht="14.45" customHeight="1" x14ac:dyDescent="0.25"/>
    <row r="2578" ht="14.45" customHeight="1" x14ac:dyDescent="0.25"/>
    <row r="2579" ht="14.45" customHeight="1" x14ac:dyDescent="0.25"/>
    <row r="2580" ht="14.45" customHeight="1" x14ac:dyDescent="0.25"/>
    <row r="2581" ht="14.45" customHeight="1" x14ac:dyDescent="0.25"/>
    <row r="2582" ht="14.45" customHeight="1" x14ac:dyDescent="0.25"/>
    <row r="2583" ht="14.45" customHeight="1" x14ac:dyDescent="0.25"/>
    <row r="2584" ht="14.45" customHeight="1" x14ac:dyDescent="0.25"/>
    <row r="2585" ht="14.45" customHeight="1" x14ac:dyDescent="0.25"/>
    <row r="2586" ht="14.45" customHeight="1" x14ac:dyDescent="0.25"/>
    <row r="2587" ht="14.45" customHeight="1" x14ac:dyDescent="0.25"/>
    <row r="2588" ht="14.45" customHeight="1" x14ac:dyDescent="0.25"/>
    <row r="2589" ht="14.45" customHeight="1" x14ac:dyDescent="0.25"/>
    <row r="2590" ht="14.45" customHeight="1" x14ac:dyDescent="0.25"/>
    <row r="2591" ht="14.45" customHeight="1" x14ac:dyDescent="0.25"/>
    <row r="2592" ht="14.45" customHeight="1" x14ac:dyDescent="0.25"/>
    <row r="2593" ht="14.45" customHeight="1" x14ac:dyDescent="0.25"/>
    <row r="2594" ht="14.45" customHeight="1" x14ac:dyDescent="0.25"/>
    <row r="2595" ht="14.45" customHeight="1" x14ac:dyDescent="0.25"/>
    <row r="2596" ht="14.45" customHeight="1" x14ac:dyDescent="0.25"/>
    <row r="2597" ht="14.45" customHeight="1" x14ac:dyDescent="0.25"/>
    <row r="2598" ht="14.45" customHeight="1" x14ac:dyDescent="0.25"/>
    <row r="2599" ht="14.45" customHeight="1" x14ac:dyDescent="0.25"/>
    <row r="2600" ht="14.45" customHeight="1" x14ac:dyDescent="0.25"/>
    <row r="2601" ht="14.45" customHeight="1" x14ac:dyDescent="0.25"/>
    <row r="2602" ht="14.45" customHeight="1" x14ac:dyDescent="0.25"/>
    <row r="2603" ht="14.45" customHeight="1" x14ac:dyDescent="0.25"/>
    <row r="2604" ht="14.45" customHeight="1" x14ac:dyDescent="0.25"/>
    <row r="2605" ht="14.45" customHeight="1" x14ac:dyDescent="0.25"/>
    <row r="2606" ht="14.45" customHeight="1" x14ac:dyDescent="0.25"/>
    <row r="2607" ht="14.45" customHeight="1" x14ac:dyDescent="0.25"/>
    <row r="2608" ht="14.45" customHeight="1" x14ac:dyDescent="0.25"/>
    <row r="2609" ht="14.45" customHeight="1" x14ac:dyDescent="0.25"/>
    <row r="2610" ht="14.45" customHeight="1" x14ac:dyDescent="0.25"/>
    <row r="2611" ht="14.45" customHeight="1" x14ac:dyDescent="0.25"/>
    <row r="2612" ht="14.45" customHeight="1" x14ac:dyDescent="0.25"/>
    <row r="2613" ht="14.45" customHeight="1" x14ac:dyDescent="0.25"/>
    <row r="2614" ht="14.45" customHeight="1" x14ac:dyDescent="0.25"/>
    <row r="2615" ht="14.45" customHeight="1" x14ac:dyDescent="0.25"/>
    <row r="2616" ht="14.45" customHeight="1" x14ac:dyDescent="0.25"/>
    <row r="2617" ht="14.45" customHeight="1" x14ac:dyDescent="0.25"/>
    <row r="2618" ht="14.45" customHeight="1" x14ac:dyDescent="0.25"/>
    <row r="2619" ht="14.45" customHeight="1" x14ac:dyDescent="0.25"/>
    <row r="2620" ht="14.45" customHeight="1" x14ac:dyDescent="0.25"/>
    <row r="2621" ht="14.45" customHeight="1" x14ac:dyDescent="0.25"/>
    <row r="2622" ht="14.45" customHeight="1" x14ac:dyDescent="0.25"/>
    <row r="2623" ht="14.45" customHeight="1" x14ac:dyDescent="0.25"/>
    <row r="2624" ht="14.45" customHeight="1" x14ac:dyDescent="0.25"/>
    <row r="2625" ht="14.45" customHeight="1" x14ac:dyDescent="0.25"/>
    <row r="2626" ht="14.45" customHeight="1" x14ac:dyDescent="0.25"/>
    <row r="2627" ht="14.45" customHeight="1" x14ac:dyDescent="0.25"/>
    <row r="2628" ht="14.45" customHeight="1" x14ac:dyDescent="0.25"/>
    <row r="2629" ht="14.45" customHeight="1" x14ac:dyDescent="0.25"/>
    <row r="2630" ht="14.45" customHeight="1" x14ac:dyDescent="0.25"/>
    <row r="2631" ht="14.45" customHeight="1" x14ac:dyDescent="0.25"/>
    <row r="2632" ht="14.45" customHeight="1" x14ac:dyDescent="0.25"/>
    <row r="2633" ht="14.45" customHeight="1" x14ac:dyDescent="0.25"/>
    <row r="2634" ht="14.45" customHeight="1" x14ac:dyDescent="0.25"/>
    <row r="2635" ht="14.45" customHeight="1" x14ac:dyDescent="0.25"/>
    <row r="2636" ht="14.45" customHeight="1" x14ac:dyDescent="0.25"/>
    <row r="2637" ht="14.45" customHeight="1" x14ac:dyDescent="0.25"/>
    <row r="2638" ht="14.45" customHeight="1" x14ac:dyDescent="0.25"/>
    <row r="2639" ht="14.45" customHeight="1" x14ac:dyDescent="0.25"/>
    <row r="2640" ht="14.45" customHeight="1" x14ac:dyDescent="0.25"/>
    <row r="2641" ht="14.45" customHeight="1" x14ac:dyDescent="0.25"/>
    <row r="2642" ht="14.45" customHeight="1" x14ac:dyDescent="0.25"/>
    <row r="2643" ht="14.45" customHeight="1" x14ac:dyDescent="0.25"/>
    <row r="2644" ht="14.45" customHeight="1" x14ac:dyDescent="0.25"/>
    <row r="2645" ht="14.45" customHeight="1" x14ac:dyDescent="0.25"/>
    <row r="2646" ht="14.45" customHeight="1" x14ac:dyDescent="0.25"/>
    <row r="2647" ht="14.45" customHeight="1" x14ac:dyDescent="0.25"/>
    <row r="2648" ht="14.45" customHeight="1" x14ac:dyDescent="0.25"/>
    <row r="2649" ht="14.45" customHeight="1" x14ac:dyDescent="0.25"/>
    <row r="2650" ht="14.45" customHeight="1" x14ac:dyDescent="0.25"/>
    <row r="2651" ht="14.45" customHeight="1" x14ac:dyDescent="0.25"/>
    <row r="2652" ht="14.45" customHeight="1" x14ac:dyDescent="0.25"/>
    <row r="2653" ht="14.45" customHeight="1" x14ac:dyDescent="0.25"/>
    <row r="2654" ht="14.45" customHeight="1" x14ac:dyDescent="0.25"/>
    <row r="2655" ht="14.45" customHeight="1" x14ac:dyDescent="0.25"/>
    <row r="2656" ht="14.45" customHeight="1" x14ac:dyDescent="0.25"/>
    <row r="2657" ht="14.45" customHeight="1" x14ac:dyDescent="0.25"/>
    <row r="2658" ht="14.45" customHeight="1" x14ac:dyDescent="0.25"/>
    <row r="2659" ht="14.45" customHeight="1" x14ac:dyDescent="0.25"/>
    <row r="2660" ht="14.45" customHeight="1" x14ac:dyDescent="0.25"/>
    <row r="2661" ht="14.45" customHeight="1" x14ac:dyDescent="0.25"/>
    <row r="2662" ht="14.45" customHeight="1" x14ac:dyDescent="0.25"/>
    <row r="2663" ht="14.45" customHeight="1" x14ac:dyDescent="0.25"/>
    <row r="2664" ht="14.45" customHeight="1" x14ac:dyDescent="0.25"/>
    <row r="2665" ht="14.45" customHeight="1" x14ac:dyDescent="0.25"/>
    <row r="2666" ht="14.45" customHeight="1" x14ac:dyDescent="0.25"/>
    <row r="2667" ht="14.45" customHeight="1" x14ac:dyDescent="0.25"/>
    <row r="2668" ht="14.45" customHeight="1" x14ac:dyDescent="0.25"/>
    <row r="2669" ht="14.45" customHeight="1" x14ac:dyDescent="0.25"/>
    <row r="2670" ht="14.45" customHeight="1" x14ac:dyDescent="0.25"/>
    <row r="2671" ht="14.45" customHeight="1" x14ac:dyDescent="0.25"/>
    <row r="2672" ht="14.45" customHeight="1" x14ac:dyDescent="0.25"/>
    <row r="2673" ht="14.45" customHeight="1" x14ac:dyDescent="0.25"/>
    <row r="2674" ht="14.45" customHeight="1" x14ac:dyDescent="0.25"/>
    <row r="2675" ht="14.45" customHeight="1" x14ac:dyDescent="0.25"/>
    <row r="2676" ht="14.45" customHeight="1" x14ac:dyDescent="0.25"/>
    <row r="2677" ht="14.45" customHeight="1" x14ac:dyDescent="0.25"/>
    <row r="2678" ht="14.45" customHeight="1" x14ac:dyDescent="0.25"/>
    <row r="2679" ht="14.45" customHeight="1" x14ac:dyDescent="0.25"/>
    <row r="2680" ht="14.45" customHeight="1" x14ac:dyDescent="0.25"/>
    <row r="2681" ht="14.45" customHeight="1" x14ac:dyDescent="0.25"/>
    <row r="2682" ht="14.45" customHeight="1" x14ac:dyDescent="0.25"/>
    <row r="2683" ht="14.45" customHeight="1" x14ac:dyDescent="0.25"/>
    <row r="2684" ht="14.45" customHeight="1" x14ac:dyDescent="0.25"/>
    <row r="2685" ht="14.45" customHeight="1" x14ac:dyDescent="0.25"/>
    <row r="2686" ht="14.45" customHeight="1" x14ac:dyDescent="0.25"/>
    <row r="2687" ht="14.45" customHeight="1" x14ac:dyDescent="0.25"/>
    <row r="2688" ht="14.45" customHeight="1" x14ac:dyDescent="0.25"/>
    <row r="2689" ht="14.45" customHeight="1" x14ac:dyDescent="0.25"/>
    <row r="2690" ht="14.45" customHeight="1" x14ac:dyDescent="0.25"/>
    <row r="2691" ht="14.45" customHeight="1" x14ac:dyDescent="0.25"/>
    <row r="2692" ht="14.45" customHeight="1" x14ac:dyDescent="0.25"/>
    <row r="2693" ht="14.45" customHeight="1" x14ac:dyDescent="0.25"/>
    <row r="2694" ht="14.45" customHeight="1" x14ac:dyDescent="0.25"/>
    <row r="2695" ht="14.45" customHeight="1" x14ac:dyDescent="0.25"/>
    <row r="2696" ht="14.45" customHeight="1" x14ac:dyDescent="0.25"/>
    <row r="2697" ht="14.45" customHeight="1" x14ac:dyDescent="0.25"/>
    <row r="2698" ht="14.45" customHeight="1" x14ac:dyDescent="0.25"/>
    <row r="2699" ht="14.45" customHeight="1" x14ac:dyDescent="0.25"/>
    <row r="2700" ht="14.45" customHeight="1" x14ac:dyDescent="0.25"/>
    <row r="2701" ht="14.45" customHeight="1" x14ac:dyDescent="0.25"/>
    <row r="2702" ht="14.45" customHeight="1" x14ac:dyDescent="0.25"/>
    <row r="2703" ht="14.45" customHeight="1" x14ac:dyDescent="0.25"/>
    <row r="2704" ht="14.45" customHeight="1" x14ac:dyDescent="0.25"/>
    <row r="2705" ht="14.45" customHeight="1" x14ac:dyDescent="0.25"/>
    <row r="2706" ht="14.45" customHeight="1" x14ac:dyDescent="0.25"/>
    <row r="2707" ht="14.45" customHeight="1" x14ac:dyDescent="0.25"/>
    <row r="2708" ht="14.45" customHeight="1" x14ac:dyDescent="0.25"/>
    <row r="2709" ht="14.45" customHeight="1" x14ac:dyDescent="0.25"/>
    <row r="2710" ht="14.45" customHeight="1" x14ac:dyDescent="0.25"/>
    <row r="2711" ht="14.45" customHeight="1" x14ac:dyDescent="0.25"/>
    <row r="2712" ht="14.45" customHeight="1" x14ac:dyDescent="0.25"/>
    <row r="2713" ht="14.45" customHeight="1" x14ac:dyDescent="0.25"/>
    <row r="2714" ht="14.45" customHeight="1" x14ac:dyDescent="0.25"/>
    <row r="2715" ht="14.45" customHeight="1" x14ac:dyDescent="0.25"/>
    <row r="2716" ht="14.45" customHeight="1" x14ac:dyDescent="0.25"/>
    <row r="2717" ht="14.45" customHeight="1" x14ac:dyDescent="0.25"/>
    <row r="2718" ht="14.45" customHeight="1" x14ac:dyDescent="0.25"/>
    <row r="2719" ht="14.45" customHeight="1" x14ac:dyDescent="0.25"/>
    <row r="2720" ht="14.45" customHeight="1" x14ac:dyDescent="0.25"/>
    <row r="2721" ht="14.45" customHeight="1" x14ac:dyDescent="0.25"/>
    <row r="2722" ht="14.45" customHeight="1" x14ac:dyDescent="0.25"/>
    <row r="2723" ht="14.45" customHeight="1" x14ac:dyDescent="0.25"/>
    <row r="2724" ht="14.45" customHeight="1" x14ac:dyDescent="0.25"/>
    <row r="2725" ht="14.45" customHeight="1" x14ac:dyDescent="0.25"/>
    <row r="2726" ht="14.45" customHeight="1" x14ac:dyDescent="0.25"/>
    <row r="2727" ht="14.45" customHeight="1" x14ac:dyDescent="0.25"/>
    <row r="2728" ht="14.45" customHeight="1" x14ac:dyDescent="0.25"/>
    <row r="2729" ht="14.45" customHeight="1" x14ac:dyDescent="0.25"/>
    <row r="2730" ht="14.45" customHeight="1" x14ac:dyDescent="0.25"/>
    <row r="2731" ht="14.45" customHeight="1" x14ac:dyDescent="0.25"/>
    <row r="2732" ht="14.45" customHeight="1" x14ac:dyDescent="0.25"/>
    <row r="2733" ht="14.45" customHeight="1" x14ac:dyDescent="0.25"/>
    <row r="2734" ht="14.45" customHeight="1" x14ac:dyDescent="0.25"/>
    <row r="2735" ht="14.45" customHeight="1" x14ac:dyDescent="0.25"/>
    <row r="2736" ht="14.45" customHeight="1" x14ac:dyDescent="0.25"/>
    <row r="2737" ht="14.45" customHeight="1" x14ac:dyDescent="0.25"/>
    <row r="2738" ht="14.45" customHeight="1" x14ac:dyDescent="0.25"/>
    <row r="2739" ht="14.45" customHeight="1" x14ac:dyDescent="0.25"/>
    <row r="2740" ht="14.45" customHeight="1" x14ac:dyDescent="0.25"/>
    <row r="2741" ht="14.45" customHeight="1" x14ac:dyDescent="0.25"/>
    <row r="2742" ht="14.45" customHeight="1" x14ac:dyDescent="0.25"/>
    <row r="2743" ht="14.45" customHeight="1" x14ac:dyDescent="0.25"/>
    <row r="2744" ht="14.45" customHeight="1" x14ac:dyDescent="0.25"/>
    <row r="2745" ht="14.45" customHeight="1" x14ac:dyDescent="0.25"/>
    <row r="2746" ht="14.45" customHeight="1" x14ac:dyDescent="0.25"/>
    <row r="2747" ht="14.45" customHeight="1" x14ac:dyDescent="0.25"/>
    <row r="2748" ht="14.45" customHeight="1" x14ac:dyDescent="0.25"/>
    <row r="2749" ht="14.45" customHeight="1" x14ac:dyDescent="0.25"/>
    <row r="2750" ht="14.45" customHeight="1" x14ac:dyDescent="0.25"/>
    <row r="2751" ht="14.45" customHeight="1" x14ac:dyDescent="0.25"/>
    <row r="2752" ht="14.45" customHeight="1" x14ac:dyDescent="0.25"/>
    <row r="2753" ht="14.45" customHeight="1" x14ac:dyDescent="0.25"/>
    <row r="2754" ht="14.45" customHeight="1" x14ac:dyDescent="0.25"/>
    <row r="2755" ht="14.45" customHeight="1" x14ac:dyDescent="0.25"/>
    <row r="2756" ht="14.45" customHeight="1" x14ac:dyDescent="0.25"/>
    <row r="2757" ht="14.45" customHeight="1" x14ac:dyDescent="0.25"/>
    <row r="2758" ht="14.45" customHeight="1" x14ac:dyDescent="0.25"/>
    <row r="2759" ht="14.45" customHeight="1" x14ac:dyDescent="0.25"/>
    <row r="2760" ht="14.45" customHeight="1" x14ac:dyDescent="0.25"/>
    <row r="2761" ht="14.45" customHeight="1" x14ac:dyDescent="0.25"/>
    <row r="2762" ht="14.45" customHeight="1" x14ac:dyDescent="0.25"/>
    <row r="2763" ht="14.45" customHeight="1" x14ac:dyDescent="0.25"/>
    <row r="2764" ht="14.45" customHeight="1" x14ac:dyDescent="0.25"/>
    <row r="2765" ht="14.45" customHeight="1" x14ac:dyDescent="0.25"/>
    <row r="2766" ht="14.45" customHeight="1" x14ac:dyDescent="0.25"/>
    <row r="2767" ht="14.45" customHeight="1" x14ac:dyDescent="0.25"/>
    <row r="2768" ht="14.45" customHeight="1" x14ac:dyDescent="0.25"/>
    <row r="2769" ht="14.45" customHeight="1" x14ac:dyDescent="0.25"/>
    <row r="2770" ht="14.45" customHeight="1" x14ac:dyDescent="0.25"/>
    <row r="2771" ht="14.45" customHeight="1" x14ac:dyDescent="0.25"/>
    <row r="2772" ht="14.45" customHeight="1" x14ac:dyDescent="0.25"/>
    <row r="2773" ht="14.45" customHeight="1" x14ac:dyDescent="0.25"/>
    <row r="2774" ht="14.45" customHeight="1" x14ac:dyDescent="0.25"/>
    <row r="2775" ht="14.45" customHeight="1" x14ac:dyDescent="0.25"/>
    <row r="2776" ht="14.45" customHeight="1" x14ac:dyDescent="0.25"/>
    <row r="2777" ht="14.45" customHeight="1" x14ac:dyDescent="0.25"/>
    <row r="2778" ht="14.45" customHeight="1" x14ac:dyDescent="0.25"/>
    <row r="2779" ht="14.45" customHeight="1" x14ac:dyDescent="0.25"/>
    <row r="2780" ht="14.45" customHeight="1" x14ac:dyDescent="0.25"/>
    <row r="2781" ht="14.45" customHeight="1" x14ac:dyDescent="0.25"/>
    <row r="2782" ht="14.45" customHeight="1" x14ac:dyDescent="0.25"/>
    <row r="2783" ht="14.45" customHeight="1" x14ac:dyDescent="0.25"/>
    <row r="2784" ht="14.45" customHeight="1" x14ac:dyDescent="0.25"/>
    <row r="2785" ht="14.45" customHeight="1" x14ac:dyDescent="0.25"/>
    <row r="2786" ht="14.45" customHeight="1" x14ac:dyDescent="0.25"/>
    <row r="2787" ht="14.45" customHeight="1" x14ac:dyDescent="0.25"/>
    <row r="2788" ht="14.45" customHeight="1" x14ac:dyDescent="0.25"/>
    <row r="2789" ht="14.45" customHeight="1" x14ac:dyDescent="0.25"/>
    <row r="2790" ht="14.45" customHeight="1" x14ac:dyDescent="0.25"/>
    <row r="2791" ht="14.45" customHeight="1" x14ac:dyDescent="0.25"/>
    <row r="2792" ht="14.45" customHeight="1" x14ac:dyDescent="0.25"/>
    <row r="2793" ht="14.45" customHeight="1" x14ac:dyDescent="0.25"/>
    <row r="2794" ht="14.45" customHeight="1" x14ac:dyDescent="0.25"/>
    <row r="2795" ht="14.45" customHeight="1" x14ac:dyDescent="0.25"/>
    <row r="2796" ht="14.45" customHeight="1" x14ac:dyDescent="0.25"/>
    <row r="2797" ht="14.45" customHeight="1" x14ac:dyDescent="0.25"/>
    <row r="2798" ht="14.45" customHeight="1" x14ac:dyDescent="0.25"/>
    <row r="2799" ht="14.45" customHeight="1" x14ac:dyDescent="0.25"/>
    <row r="2800" ht="14.45" customHeight="1" x14ac:dyDescent="0.25"/>
    <row r="2801" ht="14.45" customHeight="1" x14ac:dyDescent="0.25"/>
    <row r="2802" ht="14.45" customHeight="1" x14ac:dyDescent="0.25"/>
    <row r="2803" ht="14.45" customHeight="1" x14ac:dyDescent="0.25"/>
    <row r="2804" ht="14.45" customHeight="1" x14ac:dyDescent="0.25"/>
    <row r="2805" ht="14.45" customHeight="1" x14ac:dyDescent="0.25"/>
    <row r="2806" ht="14.45" customHeight="1" x14ac:dyDescent="0.25"/>
    <row r="2807" ht="14.45" customHeight="1" x14ac:dyDescent="0.25"/>
    <row r="2808" ht="14.45" customHeight="1" x14ac:dyDescent="0.25"/>
    <row r="2809" ht="14.45" customHeight="1" x14ac:dyDescent="0.25"/>
    <row r="2810" ht="14.45" customHeight="1" x14ac:dyDescent="0.25"/>
    <row r="2811" ht="14.45" customHeight="1" x14ac:dyDescent="0.25"/>
    <row r="2812" ht="14.45" customHeight="1" x14ac:dyDescent="0.25"/>
    <row r="2813" ht="14.45" customHeight="1" x14ac:dyDescent="0.25"/>
    <row r="2814" ht="14.45" customHeight="1" x14ac:dyDescent="0.25"/>
    <row r="2815" ht="14.45" customHeight="1" x14ac:dyDescent="0.25"/>
    <row r="2816" ht="14.45" customHeight="1" x14ac:dyDescent="0.25"/>
    <row r="2817" ht="14.45" customHeight="1" x14ac:dyDescent="0.25"/>
    <row r="2818" ht="14.45" customHeight="1" x14ac:dyDescent="0.25"/>
    <row r="2819" ht="14.45" customHeight="1" x14ac:dyDescent="0.25"/>
    <row r="2820" ht="14.45" customHeight="1" x14ac:dyDescent="0.25"/>
    <row r="2821" ht="14.45" customHeight="1" x14ac:dyDescent="0.25"/>
    <row r="2822" ht="14.45" customHeight="1" x14ac:dyDescent="0.25"/>
    <row r="2823" ht="14.45" customHeight="1" x14ac:dyDescent="0.25"/>
    <row r="2824" ht="14.45" customHeight="1" x14ac:dyDescent="0.25"/>
    <row r="2825" ht="14.45" customHeight="1" x14ac:dyDescent="0.25"/>
    <row r="2826" ht="14.45" customHeight="1" x14ac:dyDescent="0.25"/>
    <row r="2827" ht="14.45" customHeight="1" x14ac:dyDescent="0.25"/>
    <row r="2828" ht="14.45" customHeight="1" x14ac:dyDescent="0.25"/>
    <row r="2829" ht="14.45" customHeight="1" x14ac:dyDescent="0.25"/>
    <row r="2830" ht="14.45" customHeight="1" x14ac:dyDescent="0.25"/>
    <row r="2831" ht="14.45" customHeight="1" x14ac:dyDescent="0.25"/>
    <row r="2832" ht="14.45" customHeight="1" x14ac:dyDescent="0.25"/>
    <row r="2833" ht="14.45" customHeight="1" x14ac:dyDescent="0.25"/>
    <row r="2834" ht="14.45" customHeight="1" x14ac:dyDescent="0.25"/>
    <row r="2835" ht="14.45" customHeight="1" x14ac:dyDescent="0.25"/>
    <row r="2836" ht="14.45" customHeight="1" x14ac:dyDescent="0.25"/>
    <row r="2837" ht="14.45" customHeight="1" x14ac:dyDescent="0.25"/>
    <row r="2838" ht="14.45" customHeight="1" x14ac:dyDescent="0.25"/>
    <row r="2839" ht="14.45" customHeight="1" x14ac:dyDescent="0.25"/>
    <row r="2840" ht="14.45" customHeight="1" x14ac:dyDescent="0.25"/>
    <row r="2841" ht="14.45" customHeight="1" x14ac:dyDescent="0.25"/>
    <row r="2842" ht="14.45" customHeight="1" x14ac:dyDescent="0.25"/>
    <row r="2843" ht="14.45" customHeight="1" x14ac:dyDescent="0.25"/>
    <row r="2844" ht="14.45" customHeight="1" x14ac:dyDescent="0.25"/>
    <row r="2845" ht="14.45" customHeight="1" x14ac:dyDescent="0.25"/>
    <row r="2846" ht="14.45" customHeight="1" x14ac:dyDescent="0.25"/>
    <row r="2847" ht="14.45" customHeight="1" x14ac:dyDescent="0.25"/>
    <row r="2848" ht="14.45" customHeight="1" x14ac:dyDescent="0.25"/>
    <row r="2849" ht="14.45" customHeight="1" x14ac:dyDescent="0.25"/>
    <row r="2850" ht="14.45" customHeight="1" x14ac:dyDescent="0.25"/>
    <row r="2851" ht="14.45" customHeight="1" x14ac:dyDescent="0.25"/>
    <row r="2852" ht="14.45" customHeight="1" x14ac:dyDescent="0.25"/>
    <row r="2853" ht="14.45" customHeight="1" x14ac:dyDescent="0.25"/>
    <row r="2854" ht="14.45" customHeight="1" x14ac:dyDescent="0.25"/>
    <row r="2855" ht="14.45" customHeight="1" x14ac:dyDescent="0.25"/>
    <row r="2856" ht="14.45" customHeight="1" x14ac:dyDescent="0.25"/>
    <row r="2857" ht="14.45" customHeight="1" x14ac:dyDescent="0.25"/>
    <row r="2858" ht="14.45" customHeight="1" x14ac:dyDescent="0.25"/>
    <row r="2859" ht="14.45" customHeight="1" x14ac:dyDescent="0.25"/>
    <row r="2860" ht="14.45" customHeight="1" x14ac:dyDescent="0.25"/>
    <row r="2861" ht="14.45" customHeight="1" x14ac:dyDescent="0.25"/>
    <row r="2862" ht="14.45" customHeight="1" x14ac:dyDescent="0.25"/>
    <row r="2863" ht="14.45" customHeight="1" x14ac:dyDescent="0.25"/>
    <row r="2864" ht="14.45" customHeight="1" x14ac:dyDescent="0.25"/>
    <row r="2865" ht="14.45" customHeight="1" x14ac:dyDescent="0.25"/>
    <row r="2866" ht="14.45" customHeight="1" x14ac:dyDescent="0.25"/>
    <row r="2867" ht="14.45" customHeight="1" x14ac:dyDescent="0.25"/>
    <row r="2868" ht="14.45" customHeight="1" x14ac:dyDescent="0.25"/>
    <row r="2869" ht="14.45" customHeight="1" x14ac:dyDescent="0.25"/>
    <row r="2870" ht="14.45" customHeight="1" x14ac:dyDescent="0.25"/>
    <row r="2871" ht="14.45" customHeight="1" x14ac:dyDescent="0.25"/>
    <row r="2872" ht="14.45" customHeight="1" x14ac:dyDescent="0.25"/>
    <row r="2873" ht="14.45" customHeight="1" x14ac:dyDescent="0.25"/>
    <row r="2874" ht="14.45" customHeight="1" x14ac:dyDescent="0.25"/>
    <row r="2875" ht="14.45" customHeight="1" x14ac:dyDescent="0.25"/>
    <row r="2876" ht="14.45" customHeight="1" x14ac:dyDescent="0.25"/>
    <row r="2877" ht="14.45" customHeight="1" x14ac:dyDescent="0.25"/>
    <row r="2878" ht="14.45" customHeight="1" x14ac:dyDescent="0.25"/>
    <row r="2879" ht="14.45" customHeight="1" x14ac:dyDescent="0.25"/>
    <row r="2880" ht="14.45" customHeight="1" x14ac:dyDescent="0.25"/>
    <row r="2881" ht="14.45" customHeight="1" x14ac:dyDescent="0.25"/>
    <row r="2882" ht="14.45" customHeight="1" x14ac:dyDescent="0.25"/>
    <row r="2883" ht="14.45" customHeight="1" x14ac:dyDescent="0.25"/>
    <row r="2884" ht="14.45" customHeight="1" x14ac:dyDescent="0.25"/>
    <row r="2885" ht="14.45" customHeight="1" x14ac:dyDescent="0.25"/>
    <row r="2886" ht="14.45" customHeight="1" x14ac:dyDescent="0.25"/>
    <row r="2887" ht="14.45" customHeight="1" x14ac:dyDescent="0.25"/>
    <row r="2888" ht="14.45" customHeight="1" x14ac:dyDescent="0.25"/>
    <row r="2889" ht="14.45" customHeight="1" x14ac:dyDescent="0.25"/>
    <row r="2890" ht="14.45" customHeight="1" x14ac:dyDescent="0.25"/>
    <row r="2891" ht="14.45" customHeight="1" x14ac:dyDescent="0.25"/>
    <row r="2892" ht="14.45" customHeight="1" x14ac:dyDescent="0.25"/>
    <row r="2893" ht="14.45" customHeight="1" x14ac:dyDescent="0.25"/>
    <row r="2894" ht="14.45" customHeight="1" x14ac:dyDescent="0.25"/>
    <row r="2895" ht="14.45" customHeight="1" x14ac:dyDescent="0.25"/>
    <row r="2896" ht="14.45" customHeight="1" x14ac:dyDescent="0.25"/>
    <row r="2897" ht="14.45" customHeight="1" x14ac:dyDescent="0.25"/>
    <row r="2898" ht="14.45" customHeight="1" x14ac:dyDescent="0.25"/>
    <row r="2899" ht="14.45" customHeight="1" x14ac:dyDescent="0.25"/>
    <row r="2900" ht="14.45" customHeight="1" x14ac:dyDescent="0.25"/>
    <row r="2901" ht="14.45" customHeight="1" x14ac:dyDescent="0.25"/>
    <row r="2902" ht="14.45" customHeight="1" x14ac:dyDescent="0.25"/>
    <row r="2903" ht="14.45" customHeight="1" x14ac:dyDescent="0.25"/>
    <row r="2904" ht="14.45" customHeight="1" x14ac:dyDescent="0.25"/>
    <row r="2905" ht="14.45" customHeight="1" x14ac:dyDescent="0.25"/>
    <row r="2906" ht="14.45" customHeight="1" x14ac:dyDescent="0.25"/>
    <row r="2907" ht="14.45" customHeight="1" x14ac:dyDescent="0.25"/>
    <row r="2908" ht="14.45" customHeight="1" x14ac:dyDescent="0.25"/>
    <row r="2909" ht="14.45" customHeight="1" x14ac:dyDescent="0.25"/>
    <row r="2910" ht="14.45" customHeight="1" x14ac:dyDescent="0.25"/>
    <row r="2911" ht="14.45" customHeight="1" x14ac:dyDescent="0.25"/>
    <row r="2912" ht="14.45" customHeight="1" x14ac:dyDescent="0.25"/>
    <row r="2913" ht="14.45" customHeight="1" x14ac:dyDescent="0.25"/>
    <row r="2914" ht="14.45" customHeight="1" x14ac:dyDescent="0.25"/>
    <row r="2915" ht="14.45" customHeight="1" x14ac:dyDescent="0.25"/>
    <row r="2916" ht="14.45" customHeight="1" x14ac:dyDescent="0.25"/>
    <row r="2917" ht="14.45" customHeight="1" x14ac:dyDescent="0.25"/>
    <row r="2918" ht="14.45" customHeight="1" x14ac:dyDescent="0.25"/>
    <row r="2919" ht="14.45" customHeight="1" x14ac:dyDescent="0.25"/>
    <row r="2920" ht="14.45" customHeight="1" x14ac:dyDescent="0.25"/>
    <row r="2921" ht="14.45" customHeight="1" x14ac:dyDescent="0.25"/>
    <row r="2922" ht="14.45" customHeight="1" x14ac:dyDescent="0.25"/>
    <row r="2923" ht="14.45" customHeight="1" x14ac:dyDescent="0.25"/>
    <row r="2924" ht="14.45" customHeight="1" x14ac:dyDescent="0.25"/>
    <row r="2925" ht="14.45" customHeight="1" x14ac:dyDescent="0.25"/>
    <row r="2926" ht="14.45" customHeight="1" x14ac:dyDescent="0.25"/>
    <row r="2927" ht="14.45" customHeight="1" x14ac:dyDescent="0.25"/>
    <row r="2928" ht="14.45" customHeight="1" x14ac:dyDescent="0.25"/>
    <row r="2929" ht="14.45" customHeight="1" x14ac:dyDescent="0.25"/>
    <row r="2930" ht="14.45" customHeight="1" x14ac:dyDescent="0.25"/>
    <row r="2931" ht="14.45" customHeight="1" x14ac:dyDescent="0.25"/>
    <row r="2932" ht="14.45" customHeight="1" x14ac:dyDescent="0.25"/>
    <row r="2933" ht="14.45" customHeight="1" x14ac:dyDescent="0.25"/>
    <row r="2934" ht="14.45" customHeight="1" x14ac:dyDescent="0.25"/>
    <row r="2935" ht="14.45" customHeight="1" x14ac:dyDescent="0.25"/>
    <row r="2936" ht="14.45" customHeight="1" x14ac:dyDescent="0.25"/>
    <row r="2937" ht="14.45" customHeight="1" x14ac:dyDescent="0.25"/>
    <row r="2938" ht="14.45" customHeight="1" x14ac:dyDescent="0.25"/>
    <row r="2939" ht="14.45" customHeight="1" x14ac:dyDescent="0.25"/>
    <row r="2940" ht="14.45" customHeight="1" x14ac:dyDescent="0.25"/>
    <row r="2941" ht="14.45" customHeight="1" x14ac:dyDescent="0.25"/>
    <row r="2942" ht="14.45" customHeight="1" x14ac:dyDescent="0.25"/>
    <row r="2943" ht="14.45" customHeight="1" x14ac:dyDescent="0.25"/>
    <row r="2944" ht="14.45" customHeight="1" x14ac:dyDescent="0.25"/>
    <row r="2945" ht="14.45" customHeight="1" x14ac:dyDescent="0.25"/>
    <row r="2946" ht="14.45" customHeight="1" x14ac:dyDescent="0.25"/>
    <row r="2947" ht="14.45" customHeight="1" x14ac:dyDescent="0.25"/>
    <row r="2948" ht="14.45" customHeight="1" x14ac:dyDescent="0.25"/>
    <row r="2949" ht="14.45" customHeight="1" x14ac:dyDescent="0.25"/>
    <row r="2950" ht="14.45" customHeight="1" x14ac:dyDescent="0.25"/>
    <row r="2951" ht="14.45" customHeight="1" x14ac:dyDescent="0.25"/>
    <row r="2952" ht="14.45" customHeight="1" x14ac:dyDescent="0.25"/>
    <row r="2953" ht="14.45" customHeight="1" x14ac:dyDescent="0.25"/>
    <row r="2954" ht="14.45" customHeight="1" x14ac:dyDescent="0.25"/>
    <row r="2955" ht="14.45" customHeight="1" x14ac:dyDescent="0.25"/>
    <row r="2956" ht="14.45" customHeight="1" x14ac:dyDescent="0.25"/>
    <row r="2957" ht="14.45" customHeight="1" x14ac:dyDescent="0.25"/>
    <row r="2958" ht="14.45" customHeight="1" x14ac:dyDescent="0.25"/>
    <row r="2959" ht="14.45" customHeight="1" x14ac:dyDescent="0.25"/>
    <row r="2960" ht="14.45" customHeight="1" x14ac:dyDescent="0.25"/>
    <row r="2961" ht="14.45" customHeight="1" x14ac:dyDescent="0.25"/>
    <row r="2962" ht="14.45" customHeight="1" x14ac:dyDescent="0.25"/>
    <row r="2963" ht="14.45" customHeight="1" x14ac:dyDescent="0.25"/>
    <row r="2964" ht="14.45" customHeight="1" x14ac:dyDescent="0.25"/>
    <row r="2965" ht="14.45" customHeight="1" x14ac:dyDescent="0.25"/>
    <row r="2966" ht="14.45" customHeight="1" x14ac:dyDescent="0.25"/>
    <row r="2967" ht="14.45" customHeight="1" x14ac:dyDescent="0.25"/>
    <row r="2968" ht="14.45" customHeight="1" x14ac:dyDescent="0.25"/>
    <row r="2969" ht="14.45" customHeight="1" x14ac:dyDescent="0.25"/>
    <row r="2970" ht="14.45" customHeight="1" x14ac:dyDescent="0.25"/>
    <row r="2971" ht="14.45" customHeight="1" x14ac:dyDescent="0.25"/>
    <row r="2972" ht="14.45" customHeight="1" x14ac:dyDescent="0.25"/>
    <row r="2973" ht="14.45" customHeight="1" x14ac:dyDescent="0.25"/>
    <row r="2974" ht="14.45" customHeight="1" x14ac:dyDescent="0.25"/>
    <row r="2975" ht="14.45" customHeight="1" x14ac:dyDescent="0.25"/>
    <row r="2976" ht="14.45" customHeight="1" x14ac:dyDescent="0.25"/>
    <row r="2977" ht="14.45" customHeight="1" x14ac:dyDescent="0.25"/>
    <row r="2978" ht="14.45" customHeight="1" x14ac:dyDescent="0.25"/>
    <row r="2979" ht="14.45" customHeight="1" x14ac:dyDescent="0.25"/>
    <row r="2980" ht="14.45" customHeight="1" x14ac:dyDescent="0.25"/>
    <row r="2981" ht="14.45" customHeight="1" x14ac:dyDescent="0.25"/>
    <row r="2982" ht="14.45" customHeight="1" x14ac:dyDescent="0.25"/>
    <row r="2983" ht="14.45" customHeight="1" x14ac:dyDescent="0.25"/>
    <row r="2984" ht="14.45" customHeight="1" x14ac:dyDescent="0.25"/>
    <row r="2985" ht="14.45" customHeight="1" x14ac:dyDescent="0.25"/>
    <row r="2986" ht="14.45" customHeight="1" x14ac:dyDescent="0.25"/>
    <row r="2987" ht="14.45" customHeight="1" x14ac:dyDescent="0.25"/>
    <row r="2988" ht="14.45" customHeight="1" x14ac:dyDescent="0.25"/>
    <row r="2989" ht="14.45" customHeight="1" x14ac:dyDescent="0.25"/>
    <row r="2990" ht="14.45" customHeight="1" x14ac:dyDescent="0.25"/>
    <row r="2991" ht="14.45" customHeight="1" x14ac:dyDescent="0.25"/>
    <row r="2992" ht="14.45" customHeight="1" x14ac:dyDescent="0.25"/>
    <row r="2993" ht="14.45" customHeight="1" x14ac:dyDescent="0.25"/>
    <row r="2994" ht="14.45" customHeight="1" x14ac:dyDescent="0.25"/>
    <row r="2995" ht="14.45" customHeight="1" x14ac:dyDescent="0.25"/>
    <row r="2996" ht="14.45" customHeight="1" x14ac:dyDescent="0.25"/>
    <row r="2997" ht="14.45" customHeight="1" x14ac:dyDescent="0.25"/>
    <row r="2998" ht="14.45" customHeight="1" x14ac:dyDescent="0.25"/>
    <row r="2999" ht="14.45" customHeight="1" x14ac:dyDescent="0.25"/>
    <row r="3000" ht="14.45" customHeight="1" x14ac:dyDescent="0.25"/>
    <row r="3001" ht="14.45" customHeight="1" x14ac:dyDescent="0.25"/>
    <row r="3002" ht="14.45" customHeight="1" x14ac:dyDescent="0.25"/>
    <row r="3003" ht="14.45" customHeight="1" x14ac:dyDescent="0.25"/>
    <row r="3004" ht="14.45" customHeight="1" x14ac:dyDescent="0.25"/>
    <row r="3005" ht="14.45" customHeight="1" x14ac:dyDescent="0.25"/>
    <row r="3006" ht="14.45" customHeight="1" x14ac:dyDescent="0.25"/>
    <row r="3007" ht="14.45" customHeight="1" x14ac:dyDescent="0.25"/>
    <row r="3008" ht="14.45" customHeight="1" x14ac:dyDescent="0.25"/>
    <row r="3009" ht="14.45" customHeight="1" x14ac:dyDescent="0.25"/>
    <row r="3010" ht="14.45" customHeight="1" x14ac:dyDescent="0.25"/>
    <row r="3011" ht="14.45" customHeight="1" x14ac:dyDescent="0.25"/>
    <row r="3012" ht="14.45" customHeight="1" x14ac:dyDescent="0.25"/>
    <row r="3013" ht="14.45" customHeight="1" x14ac:dyDescent="0.25"/>
    <row r="3014" ht="14.45" customHeight="1" x14ac:dyDescent="0.25"/>
    <row r="3015" ht="14.45" customHeight="1" x14ac:dyDescent="0.25"/>
    <row r="3016" ht="14.45" customHeight="1" x14ac:dyDescent="0.25"/>
    <row r="3017" ht="14.45" customHeight="1" x14ac:dyDescent="0.25"/>
    <row r="3018" ht="14.45" customHeight="1" x14ac:dyDescent="0.25"/>
    <row r="3019" ht="14.45" customHeight="1" x14ac:dyDescent="0.25"/>
    <row r="3020" ht="14.45" customHeight="1" x14ac:dyDescent="0.25"/>
    <row r="3021" ht="14.45" customHeight="1" x14ac:dyDescent="0.25"/>
    <row r="3022" ht="14.45" customHeight="1" x14ac:dyDescent="0.25"/>
    <row r="3023" ht="14.45" customHeight="1" x14ac:dyDescent="0.25"/>
    <row r="3024" ht="14.45" customHeight="1" x14ac:dyDescent="0.25"/>
    <row r="3025" ht="14.45" customHeight="1" x14ac:dyDescent="0.25"/>
    <row r="3026" ht="14.45" customHeight="1" x14ac:dyDescent="0.25"/>
    <row r="3027" ht="14.45" customHeight="1" x14ac:dyDescent="0.25"/>
    <row r="3028" ht="14.45" customHeight="1" x14ac:dyDescent="0.25"/>
    <row r="3029" ht="14.45" customHeight="1" x14ac:dyDescent="0.25"/>
    <row r="3030" ht="14.45" customHeight="1" x14ac:dyDescent="0.25"/>
    <row r="3031" ht="14.45" customHeight="1" x14ac:dyDescent="0.25"/>
    <row r="3032" ht="14.45" customHeight="1" x14ac:dyDescent="0.25"/>
    <row r="3033" ht="14.45" customHeight="1" x14ac:dyDescent="0.25"/>
    <row r="3034" ht="14.45" customHeight="1" x14ac:dyDescent="0.25"/>
    <row r="3035" ht="14.45" customHeight="1" x14ac:dyDescent="0.25"/>
    <row r="3036" ht="14.45" customHeight="1" x14ac:dyDescent="0.25"/>
    <row r="3037" ht="14.45" customHeight="1" x14ac:dyDescent="0.25"/>
    <row r="3038" ht="14.45" customHeight="1" x14ac:dyDescent="0.25"/>
    <row r="3039" ht="14.45" customHeight="1" x14ac:dyDescent="0.25"/>
    <row r="3040" ht="14.45" customHeight="1" x14ac:dyDescent="0.25"/>
    <row r="3041" ht="14.45" customHeight="1" x14ac:dyDescent="0.25"/>
    <row r="3042" ht="14.45" customHeight="1" x14ac:dyDescent="0.25"/>
    <row r="3043" ht="14.45" customHeight="1" x14ac:dyDescent="0.25"/>
    <row r="3044" ht="14.45" customHeight="1" x14ac:dyDescent="0.25"/>
    <row r="3045" ht="14.45" customHeight="1" x14ac:dyDescent="0.25"/>
    <row r="3046" ht="14.45" customHeight="1" x14ac:dyDescent="0.25"/>
    <row r="3047" ht="14.45" customHeight="1" x14ac:dyDescent="0.25"/>
    <row r="3048" ht="14.45" customHeight="1" x14ac:dyDescent="0.25"/>
    <row r="3049" ht="14.45" customHeight="1" x14ac:dyDescent="0.25"/>
    <row r="3050" ht="14.45" customHeight="1" x14ac:dyDescent="0.25"/>
    <row r="3051" ht="14.45" customHeight="1" x14ac:dyDescent="0.25"/>
    <row r="3052" ht="14.45" customHeight="1" x14ac:dyDescent="0.25"/>
    <row r="3053" ht="14.45" customHeight="1" x14ac:dyDescent="0.25"/>
    <row r="3054" ht="14.45" customHeight="1" x14ac:dyDescent="0.25"/>
    <row r="3055" ht="14.45" customHeight="1" x14ac:dyDescent="0.25"/>
    <row r="3056" ht="14.45" customHeight="1" x14ac:dyDescent="0.25"/>
    <row r="3057" ht="14.45" customHeight="1" x14ac:dyDescent="0.25"/>
    <row r="3058" ht="14.45" customHeight="1" x14ac:dyDescent="0.25"/>
    <row r="3059" ht="14.45" customHeight="1" x14ac:dyDescent="0.25"/>
    <row r="3060" ht="14.45" customHeight="1" x14ac:dyDescent="0.25"/>
    <row r="3061" ht="14.45" customHeight="1" x14ac:dyDescent="0.25"/>
    <row r="3062" ht="14.45" customHeight="1" x14ac:dyDescent="0.25"/>
    <row r="3063" ht="14.45" customHeight="1" x14ac:dyDescent="0.25"/>
    <row r="3064" ht="14.45" customHeight="1" x14ac:dyDescent="0.25"/>
    <row r="3065" ht="14.45" customHeight="1" x14ac:dyDescent="0.25"/>
    <row r="3066" ht="14.45" customHeight="1" x14ac:dyDescent="0.25"/>
    <row r="3067" ht="14.45" customHeight="1" x14ac:dyDescent="0.25"/>
    <row r="3068" ht="14.45" customHeight="1" x14ac:dyDescent="0.25"/>
    <row r="3069" ht="14.45" customHeight="1" x14ac:dyDescent="0.25"/>
    <row r="3070" ht="14.45" customHeight="1" x14ac:dyDescent="0.25"/>
    <row r="3071" ht="14.45" customHeight="1" x14ac:dyDescent="0.25"/>
    <row r="3072" ht="14.45" customHeight="1" x14ac:dyDescent="0.25"/>
    <row r="3073" ht="14.45" customHeight="1" x14ac:dyDescent="0.25"/>
    <row r="3074" ht="14.45" customHeight="1" x14ac:dyDescent="0.25"/>
    <row r="3075" ht="14.45" customHeight="1" x14ac:dyDescent="0.25"/>
    <row r="3076" ht="14.45" customHeight="1" x14ac:dyDescent="0.25"/>
    <row r="3077" ht="14.45" customHeight="1" x14ac:dyDescent="0.25"/>
    <row r="3078" ht="14.45" customHeight="1" x14ac:dyDescent="0.25"/>
    <row r="3079" ht="14.45" customHeight="1" x14ac:dyDescent="0.25"/>
    <row r="3080" ht="14.45" customHeight="1" x14ac:dyDescent="0.25"/>
    <row r="3081" ht="14.45" customHeight="1" x14ac:dyDescent="0.25"/>
    <row r="3082" ht="14.45" customHeight="1" x14ac:dyDescent="0.25"/>
    <row r="3083" ht="14.45" customHeight="1" x14ac:dyDescent="0.25"/>
    <row r="3084" ht="14.45" customHeight="1" x14ac:dyDescent="0.25"/>
    <row r="3085" ht="14.45" customHeight="1" x14ac:dyDescent="0.25"/>
    <row r="3086" ht="14.45" customHeight="1" x14ac:dyDescent="0.25"/>
    <row r="3087" ht="14.45" customHeight="1" x14ac:dyDescent="0.25"/>
    <row r="3088" ht="14.45" customHeight="1" x14ac:dyDescent="0.25"/>
    <row r="3089" ht="14.45" customHeight="1" x14ac:dyDescent="0.25"/>
    <row r="3090" ht="14.45" customHeight="1" x14ac:dyDescent="0.25"/>
    <row r="3091" ht="14.45" customHeight="1" x14ac:dyDescent="0.25"/>
    <row r="3092" ht="14.45" customHeight="1" x14ac:dyDescent="0.25"/>
    <row r="3093" ht="14.45" customHeight="1" x14ac:dyDescent="0.25"/>
    <row r="3094" ht="14.45" customHeight="1" x14ac:dyDescent="0.25"/>
    <row r="3095" ht="14.45" customHeight="1" x14ac:dyDescent="0.25"/>
    <row r="3096" ht="14.45" customHeight="1" x14ac:dyDescent="0.25"/>
    <row r="3097" ht="14.45" customHeight="1" x14ac:dyDescent="0.25"/>
    <row r="3098" ht="14.45" customHeight="1" x14ac:dyDescent="0.25"/>
    <row r="3099" ht="14.45" customHeight="1" x14ac:dyDescent="0.25"/>
    <row r="3100" ht="14.45" customHeight="1" x14ac:dyDescent="0.25"/>
    <row r="3101" ht="14.45" customHeight="1" x14ac:dyDescent="0.25"/>
    <row r="3102" ht="14.45" customHeight="1" x14ac:dyDescent="0.25"/>
    <row r="3103" ht="14.45" customHeight="1" x14ac:dyDescent="0.25"/>
    <row r="3104" ht="14.45" customHeight="1" x14ac:dyDescent="0.25"/>
    <row r="3105" ht="14.45" customHeight="1" x14ac:dyDescent="0.25"/>
    <row r="3106" ht="14.45" customHeight="1" x14ac:dyDescent="0.25"/>
    <row r="3107" ht="14.45" customHeight="1" x14ac:dyDescent="0.25"/>
    <row r="3108" ht="14.45" customHeight="1" x14ac:dyDescent="0.25"/>
    <row r="3109" ht="14.45" customHeight="1" x14ac:dyDescent="0.25"/>
    <row r="3110" ht="14.45" customHeight="1" x14ac:dyDescent="0.25"/>
    <row r="3111" ht="14.45" customHeight="1" x14ac:dyDescent="0.25"/>
    <row r="3112" ht="14.45" customHeight="1" x14ac:dyDescent="0.25"/>
    <row r="3113" ht="14.45" customHeight="1" x14ac:dyDescent="0.25"/>
    <row r="3114" ht="14.45" customHeight="1" x14ac:dyDescent="0.25"/>
    <row r="3115" ht="14.45" customHeight="1" x14ac:dyDescent="0.25"/>
    <row r="3116" ht="14.45" customHeight="1" x14ac:dyDescent="0.25"/>
    <row r="3117" ht="14.45" customHeight="1" x14ac:dyDescent="0.25"/>
    <row r="3118" ht="14.45" customHeight="1" x14ac:dyDescent="0.25"/>
    <row r="3119" ht="14.45" customHeight="1" x14ac:dyDescent="0.25"/>
    <row r="3120" ht="14.45" customHeight="1" x14ac:dyDescent="0.25"/>
    <row r="3121" ht="14.45" customHeight="1" x14ac:dyDescent="0.25"/>
    <row r="3122" ht="14.45" customHeight="1" x14ac:dyDescent="0.25"/>
    <row r="3123" ht="14.45" customHeight="1" x14ac:dyDescent="0.25"/>
    <row r="3124" ht="14.45" customHeight="1" x14ac:dyDescent="0.25"/>
    <row r="3125" ht="14.45" customHeight="1" x14ac:dyDescent="0.25"/>
    <row r="3126" ht="14.45" customHeight="1" x14ac:dyDescent="0.25"/>
    <row r="3127" ht="14.45" customHeight="1" x14ac:dyDescent="0.25"/>
    <row r="3128" ht="14.45" customHeight="1" x14ac:dyDescent="0.25"/>
    <row r="3129" ht="14.45" customHeight="1" x14ac:dyDescent="0.25"/>
    <row r="3130" ht="14.45" customHeight="1" x14ac:dyDescent="0.25"/>
    <row r="3131" ht="14.45" customHeight="1" x14ac:dyDescent="0.25"/>
    <row r="3132" ht="14.45" customHeight="1" x14ac:dyDescent="0.25"/>
    <row r="3133" ht="14.45" customHeight="1" x14ac:dyDescent="0.25"/>
    <row r="3134" ht="14.45" customHeight="1" x14ac:dyDescent="0.25"/>
    <row r="3135" ht="14.45" customHeight="1" x14ac:dyDescent="0.25"/>
    <row r="3136" ht="14.45" customHeight="1" x14ac:dyDescent="0.25"/>
    <row r="3137" ht="14.45" customHeight="1" x14ac:dyDescent="0.25"/>
    <row r="3138" ht="14.45" customHeight="1" x14ac:dyDescent="0.25"/>
    <row r="3139" ht="14.45" customHeight="1" x14ac:dyDescent="0.25"/>
    <row r="3140" ht="14.45" customHeight="1" x14ac:dyDescent="0.25"/>
    <row r="3141" ht="14.45" customHeight="1" x14ac:dyDescent="0.25"/>
    <row r="3142" ht="14.45" customHeight="1" x14ac:dyDescent="0.25"/>
    <row r="3143" ht="14.45" customHeight="1" x14ac:dyDescent="0.25"/>
    <row r="3144" ht="14.45" customHeight="1" x14ac:dyDescent="0.25"/>
    <row r="3145" ht="14.45" customHeight="1" x14ac:dyDescent="0.25"/>
    <row r="3146" ht="14.45" customHeight="1" x14ac:dyDescent="0.25"/>
    <row r="3147" ht="14.45" customHeight="1" x14ac:dyDescent="0.25"/>
    <row r="3148" ht="14.45" customHeight="1" x14ac:dyDescent="0.25"/>
    <row r="3149" ht="14.45" customHeight="1" x14ac:dyDescent="0.25"/>
    <row r="3150" ht="14.45" customHeight="1" x14ac:dyDescent="0.25"/>
    <row r="3151" ht="14.45" customHeight="1" x14ac:dyDescent="0.25"/>
    <row r="3152" ht="14.45" customHeight="1" x14ac:dyDescent="0.25"/>
    <row r="3153" ht="14.45" customHeight="1" x14ac:dyDescent="0.25"/>
    <row r="3154" ht="14.45" customHeight="1" x14ac:dyDescent="0.25"/>
    <row r="3155" ht="14.45" customHeight="1" x14ac:dyDescent="0.25"/>
    <row r="3156" ht="14.45" customHeight="1" x14ac:dyDescent="0.25"/>
    <row r="3157" ht="14.45" customHeight="1" x14ac:dyDescent="0.25"/>
    <row r="3158" ht="14.45" customHeight="1" x14ac:dyDescent="0.25"/>
    <row r="3159" ht="14.45" customHeight="1" x14ac:dyDescent="0.25"/>
    <row r="3160" ht="14.45" customHeight="1" x14ac:dyDescent="0.25"/>
    <row r="3161" ht="14.45" customHeight="1" x14ac:dyDescent="0.25"/>
    <row r="3162" ht="14.45" customHeight="1" x14ac:dyDescent="0.25"/>
    <row r="3163" ht="14.45" customHeight="1" x14ac:dyDescent="0.25"/>
    <row r="3164" ht="14.45" customHeight="1" x14ac:dyDescent="0.25"/>
    <row r="3165" ht="14.45" customHeight="1" x14ac:dyDescent="0.25"/>
    <row r="3166" ht="14.45" customHeight="1" x14ac:dyDescent="0.25"/>
    <row r="3167" ht="14.45" customHeight="1" x14ac:dyDescent="0.25"/>
    <row r="3168" ht="14.45" customHeight="1" x14ac:dyDescent="0.25"/>
    <row r="3169" ht="14.45" customHeight="1" x14ac:dyDescent="0.25"/>
    <row r="3170" ht="14.45" customHeight="1" x14ac:dyDescent="0.25"/>
    <row r="3171" ht="14.45" customHeight="1" x14ac:dyDescent="0.25"/>
    <row r="3172" ht="14.45" customHeight="1" x14ac:dyDescent="0.25"/>
    <row r="3173" ht="14.45" customHeight="1" x14ac:dyDescent="0.25"/>
    <row r="3174" ht="14.45" customHeight="1" x14ac:dyDescent="0.25"/>
    <row r="3175" ht="14.45" customHeight="1" x14ac:dyDescent="0.25"/>
    <row r="3176" ht="14.45" customHeight="1" x14ac:dyDescent="0.25"/>
    <row r="3177" ht="14.45" customHeight="1" x14ac:dyDescent="0.25"/>
    <row r="3178" ht="14.45" customHeight="1" x14ac:dyDescent="0.25"/>
    <row r="3179" ht="14.45" customHeight="1" x14ac:dyDescent="0.25"/>
    <row r="3180" ht="14.45" customHeight="1" x14ac:dyDescent="0.25"/>
    <row r="3181" ht="14.45" customHeight="1" x14ac:dyDescent="0.25"/>
    <row r="3182" ht="14.45" customHeight="1" x14ac:dyDescent="0.25"/>
    <row r="3183" ht="14.45" customHeight="1" x14ac:dyDescent="0.25"/>
    <row r="3184" ht="14.45" customHeight="1" x14ac:dyDescent="0.25"/>
    <row r="3185" ht="14.45" customHeight="1" x14ac:dyDescent="0.25"/>
    <row r="3186" ht="14.45" customHeight="1" x14ac:dyDescent="0.25"/>
    <row r="3187" ht="14.45" customHeight="1" x14ac:dyDescent="0.25"/>
    <row r="3188" ht="14.45" customHeight="1" x14ac:dyDescent="0.25"/>
    <row r="3189" ht="14.45" customHeight="1" x14ac:dyDescent="0.25"/>
    <row r="3190" ht="14.45" customHeight="1" x14ac:dyDescent="0.25"/>
    <row r="3191" ht="14.45" customHeight="1" x14ac:dyDescent="0.25"/>
    <row r="3192" ht="14.45" customHeight="1" x14ac:dyDescent="0.25"/>
    <row r="3193" ht="14.45" customHeight="1" x14ac:dyDescent="0.25"/>
    <row r="3194" ht="14.45" customHeight="1" x14ac:dyDescent="0.25"/>
    <row r="3195" ht="14.45" customHeight="1" x14ac:dyDescent="0.25"/>
    <row r="3196" ht="14.45" customHeight="1" x14ac:dyDescent="0.25"/>
    <row r="3197" ht="14.45" customHeight="1" x14ac:dyDescent="0.25"/>
    <row r="3198" ht="14.45" customHeight="1" x14ac:dyDescent="0.25"/>
    <row r="3199" ht="14.45" customHeight="1" x14ac:dyDescent="0.25"/>
    <row r="3200" ht="14.45" customHeight="1" x14ac:dyDescent="0.25"/>
    <row r="3201" ht="14.45" customHeight="1" x14ac:dyDescent="0.25"/>
    <row r="3202" ht="14.45" customHeight="1" x14ac:dyDescent="0.25"/>
    <row r="3203" ht="14.45" customHeight="1" x14ac:dyDescent="0.25"/>
    <row r="3204" ht="14.45" customHeight="1" x14ac:dyDescent="0.25"/>
    <row r="3205" ht="14.45" customHeight="1" x14ac:dyDescent="0.25"/>
    <row r="3206" ht="14.45" customHeight="1" x14ac:dyDescent="0.25"/>
    <row r="3207" ht="14.45" customHeight="1" x14ac:dyDescent="0.25"/>
    <row r="3208" ht="14.45" customHeight="1" x14ac:dyDescent="0.25"/>
    <row r="3209" ht="14.45" customHeight="1" x14ac:dyDescent="0.25"/>
    <row r="3210" ht="14.45" customHeight="1" x14ac:dyDescent="0.25"/>
    <row r="3211" ht="14.45" customHeight="1" x14ac:dyDescent="0.25"/>
    <row r="3212" ht="14.45" customHeight="1" x14ac:dyDescent="0.25"/>
    <row r="3213" ht="14.45" customHeight="1" x14ac:dyDescent="0.25"/>
    <row r="3214" ht="14.45" customHeight="1" x14ac:dyDescent="0.25"/>
    <row r="3215" ht="14.45" customHeight="1" x14ac:dyDescent="0.25"/>
    <row r="3216" ht="14.45" customHeight="1" x14ac:dyDescent="0.25"/>
    <row r="3217" ht="14.45" customHeight="1" x14ac:dyDescent="0.25"/>
    <row r="3218" ht="14.45" customHeight="1" x14ac:dyDescent="0.25"/>
    <row r="3219" ht="14.45" customHeight="1" x14ac:dyDescent="0.25"/>
    <row r="3220" ht="14.45" customHeight="1" x14ac:dyDescent="0.25"/>
    <row r="3221" ht="14.45" customHeight="1" x14ac:dyDescent="0.25"/>
    <row r="3222" ht="14.45" customHeight="1" x14ac:dyDescent="0.25"/>
    <row r="3223" ht="14.45" customHeight="1" x14ac:dyDescent="0.25"/>
    <row r="3224" ht="14.45" customHeight="1" x14ac:dyDescent="0.25"/>
    <row r="3225" ht="14.45" customHeight="1" x14ac:dyDescent="0.25"/>
    <row r="3226" ht="14.45" customHeight="1" x14ac:dyDescent="0.25"/>
    <row r="3227" ht="14.45" customHeight="1" x14ac:dyDescent="0.25"/>
    <row r="3228" ht="14.45" customHeight="1" x14ac:dyDescent="0.25"/>
    <row r="3229" ht="14.45" customHeight="1" x14ac:dyDescent="0.25"/>
    <row r="3230" ht="14.45" customHeight="1" x14ac:dyDescent="0.25"/>
    <row r="3231" ht="14.45" customHeight="1" x14ac:dyDescent="0.25"/>
    <row r="3232" ht="14.45" customHeight="1" x14ac:dyDescent="0.25"/>
    <row r="3233" ht="14.45" customHeight="1" x14ac:dyDescent="0.25"/>
    <row r="3234" ht="14.45" customHeight="1" x14ac:dyDescent="0.25"/>
    <row r="3235" ht="14.45" customHeight="1" x14ac:dyDescent="0.25"/>
    <row r="3236" ht="14.45" customHeight="1" x14ac:dyDescent="0.25"/>
    <row r="3237" ht="14.45" customHeight="1" x14ac:dyDescent="0.25"/>
    <row r="3238" ht="14.45" customHeight="1" x14ac:dyDescent="0.25"/>
    <row r="3239" ht="14.45" customHeight="1" x14ac:dyDescent="0.25"/>
    <row r="3240" ht="14.45" customHeight="1" x14ac:dyDescent="0.25"/>
    <row r="3241" ht="14.45" customHeight="1" x14ac:dyDescent="0.25"/>
    <row r="3242" ht="14.45" customHeight="1" x14ac:dyDescent="0.25"/>
    <row r="3243" ht="14.45" customHeight="1" x14ac:dyDescent="0.25"/>
    <row r="3244" ht="14.45" customHeight="1" x14ac:dyDescent="0.25"/>
    <row r="3245" ht="14.45" customHeight="1" x14ac:dyDescent="0.25"/>
    <row r="3246" ht="14.45" customHeight="1" x14ac:dyDescent="0.25"/>
    <row r="3247" ht="14.45" customHeight="1" x14ac:dyDescent="0.25"/>
    <row r="3248" ht="14.45" customHeight="1" x14ac:dyDescent="0.25"/>
    <row r="3249" ht="14.45" customHeight="1" x14ac:dyDescent="0.25"/>
    <row r="3250" ht="14.45" customHeight="1" x14ac:dyDescent="0.25"/>
    <row r="3251" ht="14.45" customHeight="1" x14ac:dyDescent="0.25"/>
    <row r="3252" ht="14.45" customHeight="1" x14ac:dyDescent="0.25"/>
    <row r="3253" ht="14.45" customHeight="1" x14ac:dyDescent="0.25"/>
    <row r="3254" ht="14.45" customHeight="1" x14ac:dyDescent="0.25"/>
    <row r="3255" ht="14.45" customHeight="1" x14ac:dyDescent="0.25"/>
    <row r="3256" ht="14.45" customHeight="1" x14ac:dyDescent="0.25"/>
    <row r="3257" ht="14.45" customHeight="1" x14ac:dyDescent="0.25"/>
    <row r="3258" ht="14.45" customHeight="1" x14ac:dyDescent="0.25"/>
    <row r="3259" ht="14.45" customHeight="1" x14ac:dyDescent="0.25"/>
    <row r="3260" ht="14.45" customHeight="1" x14ac:dyDescent="0.25"/>
    <row r="3261" ht="14.45" customHeight="1" x14ac:dyDescent="0.25"/>
    <row r="3262" ht="14.45" customHeight="1" x14ac:dyDescent="0.25"/>
    <row r="3263" ht="14.45" customHeight="1" x14ac:dyDescent="0.25"/>
    <row r="3264" ht="14.45" customHeight="1" x14ac:dyDescent="0.25"/>
    <row r="3265" ht="14.45" customHeight="1" x14ac:dyDescent="0.25"/>
    <row r="3266" ht="14.45" customHeight="1" x14ac:dyDescent="0.25"/>
    <row r="3267" ht="14.45" customHeight="1" x14ac:dyDescent="0.25"/>
    <row r="3268" ht="14.45" customHeight="1" x14ac:dyDescent="0.25"/>
    <row r="3269" ht="14.45" customHeight="1" x14ac:dyDescent="0.25"/>
    <row r="3270" ht="14.45" customHeight="1" x14ac:dyDescent="0.25"/>
    <row r="3271" ht="14.45" customHeight="1" x14ac:dyDescent="0.25"/>
    <row r="3272" ht="14.45" customHeight="1" x14ac:dyDescent="0.25"/>
    <row r="3273" ht="14.45" customHeight="1" x14ac:dyDescent="0.25"/>
    <row r="3274" ht="14.45" customHeight="1" x14ac:dyDescent="0.25"/>
    <row r="3275" ht="14.45" customHeight="1" x14ac:dyDescent="0.25"/>
    <row r="3276" ht="14.45" customHeight="1" x14ac:dyDescent="0.25"/>
    <row r="3277" ht="14.45" customHeight="1" x14ac:dyDescent="0.25"/>
    <row r="3278" ht="14.45" customHeight="1" x14ac:dyDescent="0.25"/>
    <row r="3279" ht="14.45" customHeight="1" x14ac:dyDescent="0.25"/>
    <row r="3280" ht="14.45" customHeight="1" x14ac:dyDescent="0.25"/>
    <row r="3281" ht="14.45" customHeight="1" x14ac:dyDescent="0.25"/>
    <row r="3282" ht="14.45" customHeight="1" x14ac:dyDescent="0.25"/>
    <row r="3283" ht="14.45" customHeight="1" x14ac:dyDescent="0.25"/>
    <row r="3284" ht="14.45" customHeight="1" x14ac:dyDescent="0.25"/>
    <row r="3285" ht="14.45" customHeight="1" x14ac:dyDescent="0.25"/>
    <row r="3286" ht="14.45" customHeight="1" x14ac:dyDescent="0.25"/>
    <row r="3287" ht="14.45" customHeight="1" x14ac:dyDescent="0.25"/>
    <row r="3288" ht="14.45" customHeight="1" x14ac:dyDescent="0.25"/>
    <row r="3289" ht="14.45" customHeight="1" x14ac:dyDescent="0.25"/>
    <row r="3290" ht="14.45" customHeight="1" x14ac:dyDescent="0.25"/>
    <row r="3291" ht="14.45" customHeight="1" x14ac:dyDescent="0.25"/>
    <row r="3292" ht="14.45" customHeight="1" x14ac:dyDescent="0.25"/>
    <row r="3293" ht="14.45" customHeight="1" x14ac:dyDescent="0.25"/>
    <row r="3294" ht="14.45" customHeight="1" x14ac:dyDescent="0.25"/>
    <row r="3295" ht="14.45" customHeight="1" x14ac:dyDescent="0.25"/>
    <row r="3296" ht="14.45" customHeight="1" x14ac:dyDescent="0.25"/>
    <row r="3297" ht="14.45" customHeight="1" x14ac:dyDescent="0.25"/>
    <row r="3298" ht="14.45" customHeight="1" x14ac:dyDescent="0.25"/>
    <row r="3299" ht="14.45" customHeight="1" x14ac:dyDescent="0.25"/>
    <row r="3300" ht="14.45" customHeight="1" x14ac:dyDescent="0.25"/>
    <row r="3301" ht="14.45" customHeight="1" x14ac:dyDescent="0.25"/>
    <row r="3302" ht="14.45" customHeight="1" x14ac:dyDescent="0.25"/>
    <row r="3303" ht="14.45" customHeight="1" x14ac:dyDescent="0.25"/>
    <row r="3304" ht="14.45" customHeight="1" x14ac:dyDescent="0.25"/>
    <row r="3305" ht="14.45" customHeight="1" x14ac:dyDescent="0.25"/>
    <row r="3306" ht="14.45" customHeight="1" x14ac:dyDescent="0.25"/>
    <row r="3307" ht="14.45" customHeight="1" x14ac:dyDescent="0.25"/>
    <row r="3308" ht="14.45" customHeight="1" x14ac:dyDescent="0.25"/>
    <row r="3309" ht="14.45" customHeight="1" x14ac:dyDescent="0.25"/>
    <row r="3310" ht="14.45" customHeight="1" x14ac:dyDescent="0.25"/>
    <row r="3311" ht="14.45" customHeight="1" x14ac:dyDescent="0.25"/>
    <row r="3312" ht="14.45" customHeight="1" x14ac:dyDescent="0.25"/>
    <row r="3313" ht="14.45" customHeight="1" x14ac:dyDescent="0.25"/>
    <row r="3314" ht="14.45" customHeight="1" x14ac:dyDescent="0.25"/>
    <row r="3315" ht="14.45" customHeight="1" x14ac:dyDescent="0.25"/>
    <row r="3316" ht="14.45" customHeight="1" x14ac:dyDescent="0.25"/>
    <row r="3317" ht="14.45" customHeight="1" x14ac:dyDescent="0.25"/>
    <row r="3318" ht="14.45" customHeight="1" x14ac:dyDescent="0.25"/>
    <row r="3319" ht="14.45" customHeight="1" x14ac:dyDescent="0.25"/>
    <row r="3320" ht="14.45" customHeight="1" x14ac:dyDescent="0.25"/>
    <row r="3321" ht="14.45" customHeight="1" x14ac:dyDescent="0.25"/>
    <row r="3322" ht="14.45" customHeight="1" x14ac:dyDescent="0.25"/>
    <row r="3323" ht="14.45" customHeight="1" x14ac:dyDescent="0.25"/>
    <row r="3324" ht="14.45" customHeight="1" x14ac:dyDescent="0.25"/>
    <row r="3325" ht="14.45" customHeight="1" x14ac:dyDescent="0.25"/>
    <row r="3326" ht="14.45" customHeight="1" x14ac:dyDescent="0.25"/>
    <row r="3327" ht="14.45" customHeight="1" x14ac:dyDescent="0.25"/>
    <row r="3328" ht="14.45" customHeight="1" x14ac:dyDescent="0.25"/>
    <row r="3329" ht="14.45" customHeight="1" x14ac:dyDescent="0.25"/>
    <row r="3330" ht="14.45" customHeight="1" x14ac:dyDescent="0.25"/>
    <row r="3331" ht="14.45" customHeight="1" x14ac:dyDescent="0.25"/>
    <row r="3332" ht="14.45" customHeight="1" x14ac:dyDescent="0.25"/>
    <row r="3333" ht="14.45" customHeight="1" x14ac:dyDescent="0.25"/>
    <row r="3334" ht="14.45" customHeight="1" x14ac:dyDescent="0.25"/>
    <row r="3335" ht="14.45" customHeight="1" x14ac:dyDescent="0.25"/>
    <row r="3336" ht="14.45" customHeight="1" x14ac:dyDescent="0.25"/>
    <row r="3337" ht="14.45" customHeight="1" x14ac:dyDescent="0.25"/>
    <row r="3338" ht="14.45" customHeight="1" x14ac:dyDescent="0.25"/>
    <row r="3339" ht="14.45" customHeight="1" x14ac:dyDescent="0.25"/>
    <row r="3340" ht="14.45" customHeight="1" x14ac:dyDescent="0.25"/>
    <row r="3341" ht="14.45" customHeight="1" x14ac:dyDescent="0.25"/>
    <row r="3342" ht="14.45" customHeight="1" x14ac:dyDescent="0.25"/>
    <row r="3343" ht="14.45" customHeight="1" x14ac:dyDescent="0.25"/>
    <row r="3344" ht="14.45" customHeight="1" x14ac:dyDescent="0.25"/>
    <row r="3345" ht="14.45" customHeight="1" x14ac:dyDescent="0.25"/>
    <row r="3346" ht="14.45" customHeight="1" x14ac:dyDescent="0.25"/>
    <row r="3347" ht="14.45" customHeight="1" x14ac:dyDescent="0.25"/>
    <row r="3348" ht="14.45" customHeight="1" x14ac:dyDescent="0.25"/>
    <row r="3349" ht="14.45" customHeight="1" x14ac:dyDescent="0.25"/>
    <row r="3350" ht="14.45" customHeight="1" x14ac:dyDescent="0.25"/>
    <row r="3351" ht="14.45" customHeight="1" x14ac:dyDescent="0.25"/>
    <row r="3352" ht="14.45" customHeight="1" x14ac:dyDescent="0.25"/>
    <row r="3353" ht="14.45" customHeight="1" x14ac:dyDescent="0.25"/>
    <row r="3354" ht="14.45" customHeight="1" x14ac:dyDescent="0.25"/>
    <row r="3355" ht="14.45" customHeight="1" x14ac:dyDescent="0.25"/>
    <row r="3356" ht="14.45" customHeight="1" x14ac:dyDescent="0.25"/>
    <row r="3357" ht="14.45" customHeight="1" x14ac:dyDescent="0.25"/>
    <row r="3358" ht="14.45" customHeight="1" x14ac:dyDescent="0.25"/>
    <row r="3359" ht="14.45" customHeight="1" x14ac:dyDescent="0.25"/>
    <row r="3360" ht="14.45" customHeight="1" x14ac:dyDescent="0.25"/>
    <row r="3361" ht="14.45" customHeight="1" x14ac:dyDescent="0.25"/>
    <row r="3362" ht="14.45" customHeight="1" x14ac:dyDescent="0.25"/>
    <row r="3363" ht="14.45" customHeight="1" x14ac:dyDescent="0.25"/>
    <row r="3364" ht="14.45" customHeight="1" x14ac:dyDescent="0.25"/>
    <row r="3365" ht="14.45" customHeight="1" x14ac:dyDescent="0.25"/>
    <row r="3366" ht="14.45" customHeight="1" x14ac:dyDescent="0.25"/>
    <row r="3367" ht="14.45" customHeight="1" x14ac:dyDescent="0.25"/>
    <row r="3368" ht="14.45" customHeight="1" x14ac:dyDescent="0.25"/>
    <row r="3369" ht="14.45" customHeight="1" x14ac:dyDescent="0.25"/>
    <row r="3370" ht="14.45" customHeight="1" x14ac:dyDescent="0.25"/>
    <row r="3371" ht="14.45" customHeight="1" x14ac:dyDescent="0.25"/>
    <row r="3372" ht="14.45" customHeight="1" x14ac:dyDescent="0.25"/>
    <row r="3373" ht="14.45" customHeight="1" x14ac:dyDescent="0.25"/>
    <row r="3374" ht="14.45" customHeight="1" x14ac:dyDescent="0.25"/>
    <row r="3375" ht="14.45" customHeight="1" x14ac:dyDescent="0.25"/>
    <row r="3376" ht="14.45" customHeight="1" x14ac:dyDescent="0.25"/>
    <row r="3377" ht="14.45" customHeight="1" x14ac:dyDescent="0.25"/>
    <row r="3378" ht="14.45" customHeight="1" x14ac:dyDescent="0.25"/>
    <row r="3379" ht="14.45" customHeight="1" x14ac:dyDescent="0.25"/>
    <row r="3380" ht="14.45" customHeight="1" x14ac:dyDescent="0.25"/>
    <row r="3381" ht="14.45" customHeight="1" x14ac:dyDescent="0.25"/>
    <row r="3382" ht="14.45" customHeight="1" x14ac:dyDescent="0.25"/>
    <row r="3383" ht="14.45" customHeight="1" x14ac:dyDescent="0.25"/>
    <row r="3384" ht="14.45" customHeight="1" x14ac:dyDescent="0.25"/>
    <row r="3385" ht="14.45" customHeight="1" x14ac:dyDescent="0.25"/>
    <row r="3386" ht="14.45" customHeight="1" x14ac:dyDescent="0.25"/>
    <row r="3387" ht="14.45" customHeight="1" x14ac:dyDescent="0.25"/>
    <row r="3388" ht="14.45" customHeight="1" x14ac:dyDescent="0.25"/>
    <row r="3389" ht="14.45" customHeight="1" x14ac:dyDescent="0.25"/>
    <row r="3390" ht="14.45" customHeight="1" x14ac:dyDescent="0.25"/>
    <row r="3391" ht="14.45" customHeight="1" x14ac:dyDescent="0.25"/>
    <row r="3392" ht="14.45" customHeight="1" x14ac:dyDescent="0.25"/>
    <row r="3393" ht="14.45" customHeight="1" x14ac:dyDescent="0.25"/>
    <row r="3394" ht="14.45" customHeight="1" x14ac:dyDescent="0.25"/>
    <row r="3395" ht="14.45" customHeight="1" x14ac:dyDescent="0.25"/>
    <row r="3396" ht="14.45" customHeight="1" x14ac:dyDescent="0.25"/>
    <row r="3397" ht="14.45" customHeight="1" x14ac:dyDescent="0.25"/>
    <row r="3398" ht="14.45" customHeight="1" x14ac:dyDescent="0.25"/>
    <row r="3399" ht="14.45" customHeight="1" x14ac:dyDescent="0.25"/>
    <row r="3400" ht="14.45" customHeight="1" x14ac:dyDescent="0.25"/>
    <row r="3401" ht="14.45" customHeight="1" x14ac:dyDescent="0.25"/>
    <row r="3402" ht="14.45" customHeight="1" x14ac:dyDescent="0.25"/>
    <row r="3403" ht="14.45" customHeight="1" x14ac:dyDescent="0.25"/>
    <row r="3404" ht="14.45" customHeight="1" x14ac:dyDescent="0.25"/>
    <row r="3405" ht="14.45" customHeight="1" x14ac:dyDescent="0.25"/>
    <row r="3406" ht="14.45" customHeight="1" x14ac:dyDescent="0.25"/>
    <row r="3407" ht="14.45" customHeight="1" x14ac:dyDescent="0.25"/>
    <row r="3408" ht="14.45" customHeight="1" x14ac:dyDescent="0.25"/>
    <row r="3409" ht="14.45" customHeight="1" x14ac:dyDescent="0.25"/>
    <row r="3410" ht="14.45" customHeight="1" x14ac:dyDescent="0.25"/>
    <row r="3411" ht="14.45" customHeight="1" x14ac:dyDescent="0.25"/>
    <row r="3412" ht="14.45" customHeight="1" x14ac:dyDescent="0.25"/>
    <row r="3413" ht="14.45" customHeight="1" x14ac:dyDescent="0.25"/>
    <row r="3414" ht="14.45" customHeight="1" x14ac:dyDescent="0.25"/>
    <row r="3415" ht="14.45" customHeight="1" x14ac:dyDescent="0.25"/>
    <row r="3416" ht="14.45" customHeight="1" x14ac:dyDescent="0.25"/>
    <row r="3417" ht="14.45" customHeight="1" x14ac:dyDescent="0.25"/>
    <row r="3418" ht="14.45" customHeight="1" x14ac:dyDescent="0.25"/>
    <row r="3419" ht="14.45" customHeight="1" x14ac:dyDescent="0.25"/>
    <row r="3420" ht="14.45" customHeight="1" x14ac:dyDescent="0.25"/>
    <row r="3421" ht="14.45" customHeight="1" x14ac:dyDescent="0.25"/>
    <row r="3422" ht="14.45" customHeight="1" x14ac:dyDescent="0.25"/>
    <row r="3423" ht="14.45" customHeight="1" x14ac:dyDescent="0.25"/>
    <row r="3424" ht="14.45" customHeight="1" x14ac:dyDescent="0.25"/>
    <row r="3425" ht="14.45" customHeight="1" x14ac:dyDescent="0.25"/>
    <row r="3426" ht="14.45" customHeight="1" x14ac:dyDescent="0.25"/>
    <row r="3427" ht="14.45" customHeight="1" x14ac:dyDescent="0.25"/>
    <row r="3428" ht="14.45" customHeight="1" x14ac:dyDescent="0.25"/>
    <row r="3429" ht="14.45" customHeight="1" x14ac:dyDescent="0.25"/>
    <row r="3430" ht="14.45" customHeight="1" x14ac:dyDescent="0.25"/>
    <row r="3431" ht="14.45" customHeight="1" x14ac:dyDescent="0.25"/>
    <row r="3432" ht="14.45" customHeight="1" x14ac:dyDescent="0.25"/>
    <row r="3433" ht="14.45" customHeight="1" x14ac:dyDescent="0.25"/>
    <row r="3434" ht="14.45" customHeight="1" x14ac:dyDescent="0.25"/>
    <row r="3435" ht="14.45" customHeight="1" x14ac:dyDescent="0.25"/>
    <row r="3436" ht="14.45" customHeight="1" x14ac:dyDescent="0.25"/>
    <row r="3437" ht="14.45" customHeight="1" x14ac:dyDescent="0.25"/>
    <row r="3438" ht="14.45" customHeight="1" x14ac:dyDescent="0.25"/>
    <row r="3439" ht="14.45" customHeight="1" x14ac:dyDescent="0.25"/>
    <row r="3440" ht="14.45" customHeight="1" x14ac:dyDescent="0.25"/>
    <row r="3441" ht="14.45" customHeight="1" x14ac:dyDescent="0.25"/>
    <row r="3442" ht="14.45" customHeight="1" x14ac:dyDescent="0.25"/>
    <row r="3443" ht="14.45" customHeight="1" x14ac:dyDescent="0.25"/>
    <row r="3444" ht="14.45" customHeight="1" x14ac:dyDescent="0.25"/>
    <row r="3445" ht="14.45" customHeight="1" x14ac:dyDescent="0.25"/>
    <row r="3446" ht="14.45" customHeight="1" x14ac:dyDescent="0.25"/>
    <row r="3447" ht="14.45" customHeight="1" x14ac:dyDescent="0.25"/>
    <row r="3448" ht="14.45" customHeight="1" x14ac:dyDescent="0.25"/>
    <row r="3449" ht="14.45" customHeight="1" x14ac:dyDescent="0.25"/>
    <row r="3450" ht="14.45" customHeight="1" x14ac:dyDescent="0.25"/>
    <row r="3451" ht="14.45" customHeight="1" x14ac:dyDescent="0.25"/>
    <row r="3452" ht="14.45" customHeight="1" x14ac:dyDescent="0.25"/>
    <row r="3453" ht="14.45" customHeight="1" x14ac:dyDescent="0.25"/>
    <row r="3454" ht="14.45" customHeight="1" x14ac:dyDescent="0.25"/>
    <row r="3455" ht="14.45" customHeight="1" x14ac:dyDescent="0.25"/>
    <row r="3456" ht="14.45" customHeight="1" x14ac:dyDescent="0.25"/>
    <row r="3457" ht="14.45" customHeight="1" x14ac:dyDescent="0.25"/>
    <row r="3458" ht="14.45" customHeight="1" x14ac:dyDescent="0.25"/>
    <row r="3459" ht="14.45" customHeight="1" x14ac:dyDescent="0.25"/>
    <row r="3460" ht="14.45" customHeight="1" x14ac:dyDescent="0.25"/>
    <row r="3461" ht="14.45" customHeight="1" x14ac:dyDescent="0.25"/>
    <row r="3462" ht="14.45" customHeight="1" x14ac:dyDescent="0.25"/>
    <row r="3463" ht="14.45" customHeight="1" x14ac:dyDescent="0.25"/>
    <row r="3464" ht="14.45" customHeight="1" x14ac:dyDescent="0.25"/>
    <row r="3465" ht="14.45" customHeight="1" x14ac:dyDescent="0.25"/>
    <row r="3466" ht="14.45" customHeight="1" x14ac:dyDescent="0.25"/>
    <row r="3467" ht="14.45" customHeight="1" x14ac:dyDescent="0.25"/>
    <row r="3468" ht="14.45" customHeight="1" x14ac:dyDescent="0.25"/>
    <row r="3469" ht="14.45" customHeight="1" x14ac:dyDescent="0.25"/>
    <row r="3470" ht="14.45" customHeight="1" x14ac:dyDescent="0.25"/>
    <row r="3471" ht="14.45" customHeight="1" x14ac:dyDescent="0.25"/>
    <row r="3472" ht="14.45" customHeight="1" x14ac:dyDescent="0.25"/>
    <row r="3473" ht="14.45" customHeight="1" x14ac:dyDescent="0.25"/>
    <row r="3474" ht="14.45" customHeight="1" x14ac:dyDescent="0.25"/>
    <row r="3475" ht="14.45" customHeight="1" x14ac:dyDescent="0.25"/>
    <row r="3476" ht="14.45" customHeight="1" x14ac:dyDescent="0.25"/>
    <row r="3477" ht="14.45" customHeight="1" x14ac:dyDescent="0.25"/>
    <row r="3478" ht="14.45" customHeight="1" x14ac:dyDescent="0.25"/>
    <row r="3479" ht="14.45" customHeight="1" x14ac:dyDescent="0.25"/>
    <row r="3480" ht="14.45" customHeight="1" x14ac:dyDescent="0.25"/>
    <row r="3481" ht="14.45" customHeight="1" x14ac:dyDescent="0.25"/>
    <row r="3482" ht="14.45" customHeight="1" x14ac:dyDescent="0.25"/>
    <row r="3483" ht="14.45" customHeight="1" x14ac:dyDescent="0.25"/>
    <row r="3484" ht="14.45" customHeight="1" x14ac:dyDescent="0.25"/>
    <row r="3485" ht="14.45" customHeight="1" x14ac:dyDescent="0.25"/>
    <row r="3486" ht="14.45" customHeight="1" x14ac:dyDescent="0.25"/>
    <row r="3487" ht="14.45" customHeight="1" x14ac:dyDescent="0.25"/>
    <row r="3488" ht="14.45" customHeight="1" x14ac:dyDescent="0.25"/>
    <row r="3489" ht="14.45" customHeight="1" x14ac:dyDescent="0.25"/>
    <row r="3490" ht="14.45" customHeight="1" x14ac:dyDescent="0.25"/>
    <row r="3491" ht="14.45" customHeight="1" x14ac:dyDescent="0.25"/>
    <row r="3492" ht="14.45" customHeight="1" x14ac:dyDescent="0.25"/>
    <row r="3493" ht="14.45" customHeight="1" x14ac:dyDescent="0.25"/>
    <row r="3494" ht="14.45" customHeight="1" x14ac:dyDescent="0.25"/>
    <row r="3495" ht="14.45" customHeight="1" x14ac:dyDescent="0.25"/>
    <row r="3496" ht="14.45" customHeight="1" x14ac:dyDescent="0.25"/>
    <row r="3497" ht="14.45" customHeight="1" x14ac:dyDescent="0.25"/>
    <row r="3498" ht="14.45" customHeight="1" x14ac:dyDescent="0.25"/>
    <row r="3499" ht="14.45" customHeight="1" x14ac:dyDescent="0.25"/>
    <row r="3500" ht="14.45" customHeight="1" x14ac:dyDescent="0.25"/>
    <row r="3501" ht="14.45" customHeight="1" x14ac:dyDescent="0.25"/>
    <row r="3502" ht="14.45" customHeight="1" x14ac:dyDescent="0.25"/>
    <row r="3503" ht="14.45" customHeight="1" x14ac:dyDescent="0.25"/>
    <row r="3504" ht="14.45" customHeight="1" x14ac:dyDescent="0.25"/>
    <row r="3505" ht="14.45" customHeight="1" x14ac:dyDescent="0.25"/>
    <row r="3506" ht="14.45" customHeight="1" x14ac:dyDescent="0.25"/>
    <row r="3507" ht="14.45" customHeight="1" x14ac:dyDescent="0.25"/>
    <row r="3508" ht="14.45" customHeight="1" x14ac:dyDescent="0.25"/>
    <row r="3509" ht="14.45" customHeight="1" x14ac:dyDescent="0.25"/>
    <row r="3510" ht="14.45" customHeight="1" x14ac:dyDescent="0.25"/>
    <row r="3511" ht="14.45" customHeight="1" x14ac:dyDescent="0.25"/>
    <row r="3512" ht="14.45" customHeight="1" x14ac:dyDescent="0.25"/>
    <row r="3513" ht="14.45" customHeight="1" x14ac:dyDescent="0.25"/>
    <row r="3514" ht="14.45" customHeight="1" x14ac:dyDescent="0.25"/>
    <row r="3515" ht="14.45" customHeight="1" x14ac:dyDescent="0.25"/>
    <row r="3516" ht="14.45" customHeight="1" x14ac:dyDescent="0.25"/>
    <row r="3517" ht="14.45" customHeight="1" x14ac:dyDescent="0.25"/>
    <row r="3518" ht="14.45" customHeight="1" x14ac:dyDescent="0.25"/>
    <row r="3519" ht="14.45" customHeight="1" x14ac:dyDescent="0.25"/>
    <row r="3520" ht="14.45" customHeight="1" x14ac:dyDescent="0.25"/>
    <row r="3521" ht="14.45" customHeight="1" x14ac:dyDescent="0.25"/>
    <row r="3522" ht="14.45" customHeight="1" x14ac:dyDescent="0.25"/>
    <row r="3523" ht="14.45" customHeight="1" x14ac:dyDescent="0.25"/>
    <row r="3524" ht="14.45" customHeight="1" x14ac:dyDescent="0.25"/>
    <row r="3525" ht="14.45" customHeight="1" x14ac:dyDescent="0.25"/>
    <row r="3526" ht="14.45" customHeight="1" x14ac:dyDescent="0.25"/>
    <row r="3527" ht="14.45" customHeight="1" x14ac:dyDescent="0.25"/>
    <row r="3528" ht="14.45" customHeight="1" x14ac:dyDescent="0.25"/>
    <row r="3529" ht="14.45" customHeight="1" x14ac:dyDescent="0.25"/>
    <row r="3530" ht="14.45" customHeight="1" x14ac:dyDescent="0.25"/>
    <row r="3531" ht="14.45" customHeight="1" x14ac:dyDescent="0.25"/>
    <row r="3532" ht="14.45" customHeight="1" x14ac:dyDescent="0.25"/>
    <row r="3533" ht="14.45" customHeight="1" x14ac:dyDescent="0.25"/>
    <row r="3534" ht="14.45" customHeight="1" x14ac:dyDescent="0.25"/>
    <row r="3535" ht="14.45" customHeight="1" x14ac:dyDescent="0.25"/>
    <row r="3536" ht="14.45" customHeight="1" x14ac:dyDescent="0.25"/>
    <row r="3537" ht="14.45" customHeight="1" x14ac:dyDescent="0.25"/>
    <row r="3538" ht="14.45" customHeight="1" x14ac:dyDescent="0.25"/>
    <row r="3539" ht="14.45" customHeight="1" x14ac:dyDescent="0.25"/>
    <row r="3540" ht="14.45" customHeight="1" x14ac:dyDescent="0.25"/>
    <row r="3541" ht="14.45" customHeight="1" x14ac:dyDescent="0.25"/>
    <row r="3542" ht="14.45" customHeight="1" x14ac:dyDescent="0.25"/>
    <row r="3543" ht="14.45" customHeight="1" x14ac:dyDescent="0.25"/>
    <row r="3544" ht="14.45" customHeight="1" x14ac:dyDescent="0.25"/>
    <row r="3545" ht="14.45" customHeight="1" x14ac:dyDescent="0.25"/>
    <row r="3546" ht="14.45" customHeight="1" x14ac:dyDescent="0.25"/>
    <row r="3547" ht="14.45" customHeight="1" x14ac:dyDescent="0.25"/>
    <row r="3548" ht="14.45" customHeight="1" x14ac:dyDescent="0.25"/>
    <row r="3549" ht="14.45" customHeight="1" x14ac:dyDescent="0.25"/>
    <row r="3550" ht="14.45" customHeight="1" x14ac:dyDescent="0.25"/>
    <row r="3551" ht="14.45" customHeight="1" x14ac:dyDescent="0.25"/>
    <row r="3552" ht="14.45" customHeight="1" x14ac:dyDescent="0.25"/>
    <row r="3553" ht="14.45" customHeight="1" x14ac:dyDescent="0.25"/>
    <row r="3554" ht="14.45" customHeight="1" x14ac:dyDescent="0.25"/>
    <row r="3555" ht="14.45" customHeight="1" x14ac:dyDescent="0.25"/>
    <row r="3556" ht="14.45" customHeight="1" x14ac:dyDescent="0.25"/>
    <row r="3557" ht="14.45" customHeight="1" x14ac:dyDescent="0.25"/>
    <row r="3558" ht="14.45" customHeight="1" x14ac:dyDescent="0.25"/>
    <row r="3559" ht="14.45" customHeight="1" x14ac:dyDescent="0.25"/>
    <row r="3560" ht="14.45" customHeight="1" x14ac:dyDescent="0.25"/>
    <row r="3561" ht="14.45" customHeight="1" x14ac:dyDescent="0.25"/>
    <row r="3562" ht="14.45" customHeight="1" x14ac:dyDescent="0.25"/>
    <row r="3563" ht="14.45" customHeight="1" x14ac:dyDescent="0.25"/>
    <row r="3564" ht="14.45" customHeight="1" x14ac:dyDescent="0.25"/>
    <row r="3565" ht="14.45" customHeight="1" x14ac:dyDescent="0.25"/>
    <row r="3566" ht="14.45" customHeight="1" x14ac:dyDescent="0.25"/>
    <row r="3567" ht="14.45" customHeight="1" x14ac:dyDescent="0.25"/>
    <row r="3568" ht="14.45" customHeight="1" x14ac:dyDescent="0.25"/>
    <row r="3569" ht="14.45" customHeight="1" x14ac:dyDescent="0.25"/>
    <row r="3570" ht="14.45" customHeight="1" x14ac:dyDescent="0.25"/>
    <row r="3571" ht="14.45" customHeight="1" x14ac:dyDescent="0.25"/>
    <row r="3572" ht="14.45" customHeight="1" x14ac:dyDescent="0.25"/>
    <row r="3573" ht="14.45" customHeight="1" x14ac:dyDescent="0.25"/>
    <row r="3574" ht="14.45" customHeight="1" x14ac:dyDescent="0.25"/>
    <row r="3575" ht="14.45" customHeight="1" x14ac:dyDescent="0.25"/>
    <row r="3576" ht="14.45" customHeight="1" x14ac:dyDescent="0.25"/>
    <row r="3577" ht="14.45" customHeight="1" x14ac:dyDescent="0.25"/>
  </sheetData>
  <sortState xmlns:xlrd2="http://schemas.microsoft.com/office/spreadsheetml/2017/richdata2" ref="B88:I97">
    <sortCondition ref="B88:B97"/>
  </sortState>
  <mergeCells count="486">
    <mergeCell ref="A1841:C1841"/>
    <mergeCell ref="A1854:C1854"/>
    <mergeCell ref="A1855:C1855"/>
    <mergeCell ref="A1861:C1861"/>
    <mergeCell ref="A1862:C1862"/>
    <mergeCell ref="A1672:C1672"/>
    <mergeCell ref="A1673:C1673"/>
    <mergeCell ref="A1674:C1674"/>
    <mergeCell ref="A1677:C1677"/>
    <mergeCell ref="A1699:C1699"/>
    <mergeCell ref="A1700:C1700"/>
    <mergeCell ref="A1716:C1716"/>
    <mergeCell ref="A1722:C1722"/>
    <mergeCell ref="A1723:C1723"/>
    <mergeCell ref="A1675:C1675"/>
    <mergeCell ref="A1676:C1676"/>
    <mergeCell ref="A1740:C1740"/>
    <mergeCell ref="A1736:C1736"/>
    <mergeCell ref="A1737:C1737"/>
    <mergeCell ref="A1741:C1741"/>
    <mergeCell ref="A1743:C1743"/>
    <mergeCell ref="A1744:C1744"/>
    <mergeCell ref="A1745:C1745"/>
    <mergeCell ref="A1746:C1746"/>
    <mergeCell ref="A999:C999"/>
    <mergeCell ref="A1000:C1000"/>
    <mergeCell ref="A1011:C1011"/>
    <mergeCell ref="A1012:C1012"/>
    <mergeCell ref="A1015:C1015"/>
    <mergeCell ref="A1016:C1016"/>
    <mergeCell ref="A1463:C1463"/>
    <mergeCell ref="A1464:C1464"/>
    <mergeCell ref="A1469:C1469"/>
    <mergeCell ref="A1391:C1391"/>
    <mergeCell ref="A1396:C1396"/>
    <mergeCell ref="A1397:C1397"/>
    <mergeCell ref="A1399:C1399"/>
    <mergeCell ref="A1392:C1392"/>
    <mergeCell ref="A1398:C1398"/>
    <mergeCell ref="A1346:C1346"/>
    <mergeCell ref="A1347:C1347"/>
    <mergeCell ref="A1351:C1351"/>
    <mergeCell ref="A1352:C1352"/>
    <mergeCell ref="A1353:C1353"/>
    <mergeCell ref="A1354:C1354"/>
    <mergeCell ref="A1376:C1376"/>
    <mergeCell ref="A1377:C1377"/>
    <mergeCell ref="A1382:C1382"/>
    <mergeCell ref="A109:C109"/>
    <mergeCell ref="A121:C121"/>
    <mergeCell ref="A122:C122"/>
    <mergeCell ref="A131:C131"/>
    <mergeCell ref="A135:C135"/>
    <mergeCell ref="A138:C138"/>
    <mergeCell ref="A143:C143"/>
    <mergeCell ref="A144:C144"/>
    <mergeCell ref="A132:C132"/>
    <mergeCell ref="A134:C134"/>
    <mergeCell ref="A136:C136"/>
    <mergeCell ref="A139:C139"/>
    <mergeCell ref="A1989:C1989"/>
    <mergeCell ref="A1992:C1992"/>
    <mergeCell ref="A1993:C1993"/>
    <mergeCell ref="A1994:C1994"/>
    <mergeCell ref="A1991:C1991"/>
    <mergeCell ref="A1997:C1997"/>
    <mergeCell ref="A1998:C1998"/>
    <mergeCell ref="A1999:C1999"/>
    <mergeCell ref="A1962:C1962"/>
    <mergeCell ref="A1974:C1974"/>
    <mergeCell ref="A1988:C1988"/>
    <mergeCell ref="A1977:C1977"/>
    <mergeCell ref="A1984:C1984"/>
    <mergeCell ref="A1985:C1985"/>
    <mergeCell ref="A1961:C1961"/>
    <mergeCell ref="A1945:C1945"/>
    <mergeCell ref="A1946:C1946"/>
    <mergeCell ref="A1957:C1957"/>
    <mergeCell ref="A1958:C1958"/>
    <mergeCell ref="A1970:C1970"/>
    <mergeCell ref="A1971:C1971"/>
    <mergeCell ref="A1975:C1975"/>
    <mergeCell ref="A1976:C1976"/>
    <mergeCell ref="A1923:C1923"/>
    <mergeCell ref="A1926:C1926"/>
    <mergeCell ref="A1895:C1895"/>
    <mergeCell ref="A1911:C1911"/>
    <mergeCell ref="A1906:C1906"/>
    <mergeCell ref="A1907:C1907"/>
    <mergeCell ref="A1910:C1910"/>
    <mergeCell ref="A1919:C1919"/>
    <mergeCell ref="A1920:C1920"/>
    <mergeCell ref="A1924:C1924"/>
    <mergeCell ref="A1925:C1925"/>
    <mergeCell ref="A1894:C1894"/>
    <mergeCell ref="A1877:C1877"/>
    <mergeCell ref="A1878:C1878"/>
    <mergeCell ref="A1882:C1882"/>
    <mergeCell ref="A1883:C1883"/>
    <mergeCell ref="A1884:C1884"/>
    <mergeCell ref="A1885:C1885"/>
    <mergeCell ref="A1811:C1811"/>
    <mergeCell ref="A1767:C1767"/>
    <mergeCell ref="A1768:C1768"/>
    <mergeCell ref="A1782:C1782"/>
    <mergeCell ref="A1783:C1783"/>
    <mergeCell ref="A1793:C1793"/>
    <mergeCell ref="A1794:C1794"/>
    <mergeCell ref="A1803:C1803"/>
    <mergeCell ref="A1804:C1804"/>
    <mergeCell ref="A1808:C1808"/>
    <mergeCell ref="A1809:C1809"/>
    <mergeCell ref="A1812:C1812"/>
    <mergeCell ref="A1815:C1815"/>
    <mergeCell ref="A1816:C1816"/>
    <mergeCell ref="A1817:C1817"/>
    <mergeCell ref="A1818:C1818"/>
    <mergeCell ref="A1840:C1840"/>
    <mergeCell ref="A1717:C1717"/>
    <mergeCell ref="A1664:C1664"/>
    <mergeCell ref="A1668:C1668"/>
    <mergeCell ref="A1669:C1669"/>
    <mergeCell ref="A1598:C1598"/>
    <mergeCell ref="A1597:C1597"/>
    <mergeCell ref="A1564:C1564"/>
    <mergeCell ref="A1565:C1565"/>
    <mergeCell ref="A1577:C1577"/>
    <mergeCell ref="A1578:C1578"/>
    <mergeCell ref="A1582:C1582"/>
    <mergeCell ref="A1583:C1583"/>
    <mergeCell ref="A1594:C1594"/>
    <mergeCell ref="A1595:C1595"/>
    <mergeCell ref="A1599:C1599"/>
    <mergeCell ref="A1600:C1600"/>
    <mergeCell ref="A1626:C1626"/>
    <mergeCell ref="A1627:C1627"/>
    <mergeCell ref="A1642:C1642"/>
    <mergeCell ref="A1643:C1643"/>
    <mergeCell ref="A1649:C1649"/>
    <mergeCell ref="A1650:C1650"/>
    <mergeCell ref="A1658:C1658"/>
    <mergeCell ref="A1659:C1659"/>
    <mergeCell ref="A1663:C1663"/>
    <mergeCell ref="A1539:C1539"/>
    <mergeCell ref="A1523:C1523"/>
    <mergeCell ref="A1524:C1524"/>
    <mergeCell ref="A1529:C1529"/>
    <mergeCell ref="A1530:C1530"/>
    <mergeCell ref="A1534:C1534"/>
    <mergeCell ref="A1535:C1535"/>
    <mergeCell ref="A1536:C1536"/>
    <mergeCell ref="A1537:C1537"/>
    <mergeCell ref="A1538:C1538"/>
    <mergeCell ref="A1504:C1504"/>
    <mergeCell ref="A1505:C1505"/>
    <mergeCell ref="A1506:C1506"/>
    <mergeCell ref="A1470:C1470"/>
    <mergeCell ref="A1471:C1471"/>
    <mergeCell ref="A1421:C1421"/>
    <mergeCell ref="A1422:C1422"/>
    <mergeCell ref="A1426:C1426"/>
    <mergeCell ref="A1427:C1427"/>
    <mergeCell ref="A1432:C1432"/>
    <mergeCell ref="A1433:C1433"/>
    <mergeCell ref="A1434:C1434"/>
    <mergeCell ref="A1435:C1435"/>
    <mergeCell ref="A1454:C1454"/>
    <mergeCell ref="A1455:C1455"/>
    <mergeCell ref="A1460:C1460"/>
    <mergeCell ref="A1461:C1461"/>
    <mergeCell ref="A1472:C1472"/>
    <mergeCell ref="A1492:C1492"/>
    <mergeCell ref="A1493:C1493"/>
    <mergeCell ref="A1497:C1497"/>
    <mergeCell ref="A1498:C1498"/>
    <mergeCell ref="A1503:C1503"/>
    <mergeCell ref="A1383:C1383"/>
    <mergeCell ref="A1385:C1385"/>
    <mergeCell ref="A1386:C1386"/>
    <mergeCell ref="A1338:C1338"/>
    <mergeCell ref="A1339:C1339"/>
    <mergeCell ref="A1295:C1295"/>
    <mergeCell ref="A1296:C1296"/>
    <mergeCell ref="A1298:C1298"/>
    <mergeCell ref="A1299:C1299"/>
    <mergeCell ref="A1300:C1300"/>
    <mergeCell ref="A1301:C1301"/>
    <mergeCell ref="A1327:C1327"/>
    <mergeCell ref="A1328:C1328"/>
    <mergeCell ref="A1334:C1334"/>
    <mergeCell ref="A1335:C1335"/>
    <mergeCell ref="A1185:C1185"/>
    <mergeCell ref="A1191:C1191"/>
    <mergeCell ref="A1192:C1192"/>
    <mergeCell ref="A1291:C1291"/>
    <mergeCell ref="A1236:C1236"/>
    <mergeCell ref="A1237:C1237"/>
    <mergeCell ref="A1238:C1238"/>
    <mergeCell ref="A1262:C1262"/>
    <mergeCell ref="A1263:C1263"/>
    <mergeCell ref="A1271:C1271"/>
    <mergeCell ref="A1272:C1272"/>
    <mergeCell ref="A1276:C1276"/>
    <mergeCell ref="A1277:C1277"/>
    <mergeCell ref="A1290:C1290"/>
    <mergeCell ref="A1235:C1235"/>
    <mergeCell ref="A1201:C1201"/>
    <mergeCell ref="A1202:C1202"/>
    <mergeCell ref="A1203:C1203"/>
    <mergeCell ref="A1204:C1204"/>
    <mergeCell ref="A1220:C1220"/>
    <mergeCell ref="A1221:C1221"/>
    <mergeCell ref="A1227:C1227"/>
    <mergeCell ref="A1228:C1228"/>
    <mergeCell ref="A1105:C1105"/>
    <mergeCell ref="A1094:C1094"/>
    <mergeCell ref="A1078:C1078"/>
    <mergeCell ref="A1079:C1079"/>
    <mergeCell ref="A1089:C1089"/>
    <mergeCell ref="A1090:C1090"/>
    <mergeCell ref="A1095:C1095"/>
    <mergeCell ref="A1106:C1106"/>
    <mergeCell ref="A1110:C1110"/>
    <mergeCell ref="A1111:C1111"/>
    <mergeCell ref="A1112:C1112"/>
    <mergeCell ref="A1113:C1113"/>
    <mergeCell ref="A1157:C1157"/>
    <mergeCell ref="A1156:C1156"/>
    <mergeCell ref="A1137:C1137"/>
    <mergeCell ref="A1138:C1138"/>
    <mergeCell ref="A1144:C1144"/>
    <mergeCell ref="A1145:C1145"/>
    <mergeCell ref="A1147:C1147"/>
    <mergeCell ref="A1148:C1148"/>
    <mergeCell ref="A1155:C1155"/>
    <mergeCell ref="A1158:C1158"/>
    <mergeCell ref="A1184:C1184"/>
    <mergeCell ref="A1055:C1055"/>
    <mergeCell ref="A1056:C1056"/>
    <mergeCell ref="A1057:C1057"/>
    <mergeCell ref="A1051:C1051"/>
    <mergeCell ref="A1054:C1054"/>
    <mergeCell ref="A1035:C1035"/>
    <mergeCell ref="A1036:C1036"/>
    <mergeCell ref="A1038:C1038"/>
    <mergeCell ref="A1039:C1039"/>
    <mergeCell ref="A1040:C1040"/>
    <mergeCell ref="A1041:C1041"/>
    <mergeCell ref="A1050:C1050"/>
    <mergeCell ref="A876:C876"/>
    <mergeCell ref="A877:C877"/>
    <mergeCell ref="A897:C897"/>
    <mergeCell ref="A906:C906"/>
    <mergeCell ref="A907:C907"/>
    <mergeCell ref="A920:C920"/>
    <mergeCell ref="A1030:C1030"/>
    <mergeCell ref="A1031:C1031"/>
    <mergeCell ref="A967:C967"/>
    <mergeCell ref="A943:C943"/>
    <mergeCell ref="A944:C944"/>
    <mergeCell ref="A952:C952"/>
    <mergeCell ref="A953:C953"/>
    <mergeCell ref="A955:C955"/>
    <mergeCell ref="A956:C956"/>
    <mergeCell ref="A963:C963"/>
    <mergeCell ref="A964:C964"/>
    <mergeCell ref="A966:C966"/>
    <mergeCell ref="A969:C969"/>
    <mergeCell ref="A970:C970"/>
    <mergeCell ref="A971:C971"/>
    <mergeCell ref="A972:C972"/>
    <mergeCell ref="A973:C973"/>
    <mergeCell ref="A974:C974"/>
    <mergeCell ref="A921:C921"/>
    <mergeCell ref="A922:C922"/>
    <mergeCell ref="A923:C923"/>
    <mergeCell ref="A866:C866"/>
    <mergeCell ref="A867:C867"/>
    <mergeCell ref="A872:C872"/>
    <mergeCell ref="A815:C815"/>
    <mergeCell ref="A846:C846"/>
    <mergeCell ref="A847:C847"/>
    <mergeCell ref="A816:C816"/>
    <mergeCell ref="A828:C828"/>
    <mergeCell ref="A829:C829"/>
    <mergeCell ref="A833:C833"/>
    <mergeCell ref="A834:C834"/>
    <mergeCell ref="A835:C835"/>
    <mergeCell ref="A836:C836"/>
    <mergeCell ref="A840:C840"/>
    <mergeCell ref="A841:C841"/>
    <mergeCell ref="A850:C850"/>
    <mergeCell ref="A851:C851"/>
    <mergeCell ref="A871:C871"/>
    <mergeCell ref="A898:C898"/>
    <mergeCell ref="A874:C874"/>
    <mergeCell ref="A875:C875"/>
    <mergeCell ref="A808:C808"/>
    <mergeCell ref="A807:C807"/>
    <mergeCell ref="A783:C783"/>
    <mergeCell ref="A784:C784"/>
    <mergeCell ref="A757:C757"/>
    <mergeCell ref="A758:C758"/>
    <mergeCell ref="A765:C765"/>
    <mergeCell ref="A766:C766"/>
    <mergeCell ref="A773:C773"/>
    <mergeCell ref="A774:C774"/>
    <mergeCell ref="A776:C776"/>
    <mergeCell ref="A777:C777"/>
    <mergeCell ref="A779:C779"/>
    <mergeCell ref="A780:C780"/>
    <mergeCell ref="A781:C781"/>
    <mergeCell ref="A782:C782"/>
    <mergeCell ref="A732:C732"/>
    <mergeCell ref="A734:C734"/>
    <mergeCell ref="A735:C735"/>
    <mergeCell ref="A736:C736"/>
    <mergeCell ref="A737:C737"/>
    <mergeCell ref="A665:C665"/>
    <mergeCell ref="A666:C666"/>
    <mergeCell ref="A659:C659"/>
    <mergeCell ref="A660:C660"/>
    <mergeCell ref="A674:C674"/>
    <mergeCell ref="A675:C675"/>
    <mergeCell ref="A676:C676"/>
    <mergeCell ref="A677:C677"/>
    <mergeCell ref="A678:C678"/>
    <mergeCell ref="A679:C679"/>
    <mergeCell ref="A728:C728"/>
    <mergeCell ref="A701:C701"/>
    <mergeCell ref="A700:C700"/>
    <mergeCell ref="A712:C712"/>
    <mergeCell ref="A713:C713"/>
    <mergeCell ref="A718:C718"/>
    <mergeCell ref="A719:C719"/>
    <mergeCell ref="A729:C729"/>
    <mergeCell ref="A731:C731"/>
    <mergeCell ref="A627:C627"/>
    <mergeCell ref="A628:C628"/>
    <mergeCell ref="A635:C635"/>
    <mergeCell ref="A636:C636"/>
    <mergeCell ref="A637:C637"/>
    <mergeCell ref="A638:C638"/>
    <mergeCell ref="A578:C578"/>
    <mergeCell ref="A579:C579"/>
    <mergeCell ref="A581:C581"/>
    <mergeCell ref="A616:C616"/>
    <mergeCell ref="A624:C624"/>
    <mergeCell ref="A625:C625"/>
    <mergeCell ref="A582:C582"/>
    <mergeCell ref="A593:C593"/>
    <mergeCell ref="A594:C594"/>
    <mergeCell ref="A595:C595"/>
    <mergeCell ref="A596:C596"/>
    <mergeCell ref="A617:C617"/>
    <mergeCell ref="A495:C495"/>
    <mergeCell ref="A496:C496"/>
    <mergeCell ref="A570:C570"/>
    <mergeCell ref="A517:C517"/>
    <mergeCell ref="A518:C518"/>
    <mergeCell ref="A524:C524"/>
    <mergeCell ref="A525:C525"/>
    <mergeCell ref="A476:C476"/>
    <mergeCell ref="A480:C480"/>
    <mergeCell ref="A481:C481"/>
    <mergeCell ref="A497:C497"/>
    <mergeCell ref="A498:C498"/>
    <mergeCell ref="A499:C499"/>
    <mergeCell ref="A536:C536"/>
    <mergeCell ref="A537:C537"/>
    <mergeCell ref="A541:C541"/>
    <mergeCell ref="A542:C542"/>
    <mergeCell ref="A544:C544"/>
    <mergeCell ref="A545:C545"/>
    <mergeCell ref="A546:C546"/>
    <mergeCell ref="A547:C547"/>
    <mergeCell ref="A569:C569"/>
    <mergeCell ref="A442:C442"/>
    <mergeCell ref="A443:C443"/>
    <mergeCell ref="A466:C466"/>
    <mergeCell ref="A467:C467"/>
    <mergeCell ref="A486:C486"/>
    <mergeCell ref="A487:C487"/>
    <mergeCell ref="A491:C491"/>
    <mergeCell ref="A492:C492"/>
    <mergeCell ref="A494:C494"/>
    <mergeCell ref="A475:C475"/>
    <mergeCell ref="A444:C444"/>
    <mergeCell ref="A445:C445"/>
    <mergeCell ref="A321:C321"/>
    <mergeCell ref="A297:C297"/>
    <mergeCell ref="A298:C298"/>
    <mergeCell ref="A299:C299"/>
    <mergeCell ref="A300:C300"/>
    <mergeCell ref="A320:C320"/>
    <mergeCell ref="A328:C328"/>
    <mergeCell ref="A329:C329"/>
    <mergeCell ref="A331:C331"/>
    <mergeCell ref="A332:C332"/>
    <mergeCell ref="A342:C342"/>
    <mergeCell ref="A343:C343"/>
    <mergeCell ref="A344:C344"/>
    <mergeCell ref="A394:C394"/>
    <mergeCell ref="A395:C395"/>
    <mergeCell ref="A396:C396"/>
    <mergeCell ref="A418:C418"/>
    <mergeCell ref="A419:C419"/>
    <mergeCell ref="A345:C345"/>
    <mergeCell ref="A346:C346"/>
    <mergeCell ref="A347:C347"/>
    <mergeCell ref="A367:C367"/>
    <mergeCell ref="A368:C368"/>
    <mergeCell ref="A374:C374"/>
    <mergeCell ref="A375:C375"/>
    <mergeCell ref="A390:C390"/>
    <mergeCell ref="A393:C393"/>
    <mergeCell ref="A389:C389"/>
    <mergeCell ref="A380:C380"/>
    <mergeCell ref="A379:C379"/>
    <mergeCell ref="A430:C430"/>
    <mergeCell ref="A431:C431"/>
    <mergeCell ref="A281:C281"/>
    <mergeCell ref="A282:C282"/>
    <mergeCell ref="A284:C284"/>
    <mergeCell ref="A285:C285"/>
    <mergeCell ref="A246:C246"/>
    <mergeCell ref="A196:C196"/>
    <mergeCell ref="A197:C197"/>
    <mergeCell ref="A198:C198"/>
    <mergeCell ref="A199:C199"/>
    <mergeCell ref="A223:C223"/>
    <mergeCell ref="A224:C224"/>
    <mergeCell ref="A233:C233"/>
    <mergeCell ref="A234:C234"/>
    <mergeCell ref="A236:C236"/>
    <mergeCell ref="A237:C237"/>
    <mergeCell ref="A277:C277"/>
    <mergeCell ref="A247:C247"/>
    <mergeCell ref="A251:C251"/>
    <mergeCell ref="A252:C252"/>
    <mergeCell ref="A254:C254"/>
    <mergeCell ref="A255:C255"/>
    <mergeCell ref="A256:C256"/>
    <mergeCell ref="A257:C257"/>
    <mergeCell ref="A276:C276"/>
    <mergeCell ref="A185:C185"/>
    <mergeCell ref="A186:C186"/>
    <mergeCell ref="A157:C157"/>
    <mergeCell ref="A158:C158"/>
    <mergeCell ref="A141:C141"/>
    <mergeCell ref="A142:C142"/>
    <mergeCell ref="A155:C155"/>
    <mergeCell ref="A154:C154"/>
    <mergeCell ref="A159:C159"/>
    <mergeCell ref="A160:C160"/>
    <mergeCell ref="A163:C163"/>
    <mergeCell ref="A164:C164"/>
    <mergeCell ref="A175:C175"/>
    <mergeCell ref="A182:C182"/>
    <mergeCell ref="A183:C183"/>
    <mergeCell ref="A170:C170"/>
    <mergeCell ref="A171:C171"/>
    <mergeCell ref="A172:C172"/>
    <mergeCell ref="A173:C173"/>
    <mergeCell ref="A174:C174"/>
    <mergeCell ref="A176:C176"/>
    <mergeCell ref="A177:C177"/>
    <mergeCell ref="A1:C1"/>
    <mergeCell ref="D1:J1"/>
    <mergeCell ref="A5:C5"/>
    <mergeCell ref="A6:C6"/>
    <mergeCell ref="A7:C7"/>
    <mergeCell ref="A8:C8"/>
    <mergeCell ref="A108:C108"/>
    <mergeCell ref="A24:C24"/>
    <mergeCell ref="A25:C25"/>
    <mergeCell ref="A86:C86"/>
    <mergeCell ref="A87:C87"/>
    <mergeCell ref="A56:C56"/>
    <mergeCell ref="A57:C57"/>
    <mergeCell ref="A83:C83"/>
    <mergeCell ref="A84:C84"/>
    <mergeCell ref="A98:C98"/>
    <mergeCell ref="A99:C99"/>
    <mergeCell ref="A104:C104"/>
    <mergeCell ref="A105:C105"/>
  </mergeCells>
  <phoneticPr fontId="40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A712F-C496-488E-BD9B-05C801D3378C}">
  <sheetPr>
    <tabColor rgb="FF00B0F0"/>
  </sheetPr>
  <dimension ref="A1:AL988"/>
  <sheetViews>
    <sheetView zoomScale="120" zoomScaleNormal="120" workbookViewId="0">
      <pane xSplit="13" ySplit="2" topLeftCell="R153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Y1" sqref="Y1:Z1048576"/>
    </sheetView>
  </sheetViews>
  <sheetFormatPr defaultColWidth="8.7109375" defaultRowHeight="15" x14ac:dyDescent="0.25"/>
  <cols>
    <col min="1" max="1" width="17.7109375" style="55" customWidth="1"/>
    <col min="2" max="2" width="37.42578125" style="55" customWidth="1"/>
    <col min="3" max="12" width="13.7109375" style="56" hidden="1" customWidth="1"/>
    <col min="13" max="21" width="13.7109375" style="56" customWidth="1"/>
    <col min="22" max="22" width="12" style="56" bestFit="1" customWidth="1"/>
    <col min="23" max="23" width="11.7109375" style="56" bestFit="1" customWidth="1"/>
    <col min="24" max="24" width="13.7109375" style="112" customWidth="1"/>
    <col min="25" max="25" width="8.7109375" style="55" customWidth="1"/>
    <col min="26" max="36" width="15.5703125" style="55" customWidth="1"/>
    <col min="37" max="37" width="12.5703125" style="57" customWidth="1"/>
    <col min="38" max="38" width="11.42578125" style="55" customWidth="1"/>
    <col min="39" max="16384" width="8.7109375" style="55"/>
  </cols>
  <sheetData>
    <row r="1" spans="1:38" ht="18" customHeight="1" x14ac:dyDescent="0.25"/>
    <row r="2" spans="1:38" s="60" customFormat="1" ht="35.1" customHeight="1" x14ac:dyDescent="0.25">
      <c r="A2" s="58" t="s">
        <v>2327</v>
      </c>
      <c r="B2" s="118" t="s">
        <v>2</v>
      </c>
      <c r="C2" s="59" t="s">
        <v>2328</v>
      </c>
      <c r="D2" s="59" t="s">
        <v>2329</v>
      </c>
      <c r="E2" s="59" t="s">
        <v>2330</v>
      </c>
      <c r="F2" s="59" t="s">
        <v>2331</v>
      </c>
      <c r="G2" s="59" t="s">
        <v>2332</v>
      </c>
      <c r="H2" s="59" t="s">
        <v>2333</v>
      </c>
      <c r="I2" s="59" t="s">
        <v>2334</v>
      </c>
      <c r="J2" s="59" t="s">
        <v>2335</v>
      </c>
      <c r="K2" s="59" t="s">
        <v>2336</v>
      </c>
      <c r="L2" s="59" t="s">
        <v>2337</v>
      </c>
      <c r="M2" s="59" t="s">
        <v>2338</v>
      </c>
      <c r="N2" s="59" t="s">
        <v>2339</v>
      </c>
      <c r="O2" s="59" t="s">
        <v>2340</v>
      </c>
      <c r="P2" s="59" t="s">
        <v>2341</v>
      </c>
      <c r="Q2" s="59" t="s">
        <v>2342</v>
      </c>
      <c r="R2" s="59" t="s">
        <v>2343</v>
      </c>
      <c r="S2" s="59" t="s">
        <v>2344</v>
      </c>
      <c r="T2" s="59" t="s">
        <v>2345</v>
      </c>
      <c r="U2" s="59" t="s">
        <v>2346</v>
      </c>
      <c r="V2" s="59" t="s">
        <v>2347</v>
      </c>
      <c r="W2" s="59" t="s">
        <v>2348</v>
      </c>
      <c r="X2" s="113" t="s">
        <v>2349</v>
      </c>
      <c r="Z2" s="59" t="s">
        <v>2339</v>
      </c>
      <c r="AA2" s="59" t="s">
        <v>2340</v>
      </c>
      <c r="AB2" s="59" t="s">
        <v>2341</v>
      </c>
      <c r="AC2" s="59" t="s">
        <v>2342</v>
      </c>
      <c r="AD2" s="59" t="s">
        <v>2343</v>
      </c>
      <c r="AE2" s="59" t="s">
        <v>2344</v>
      </c>
      <c r="AF2" s="59" t="s">
        <v>2345</v>
      </c>
      <c r="AG2" s="59" t="s">
        <v>2346</v>
      </c>
      <c r="AH2" s="59" t="s">
        <v>2347</v>
      </c>
      <c r="AI2" s="59" t="s">
        <v>2348</v>
      </c>
      <c r="AJ2" s="59" t="s">
        <v>2349</v>
      </c>
      <c r="AK2" s="61" t="s">
        <v>2435</v>
      </c>
      <c r="AL2" s="61" t="s">
        <v>2427</v>
      </c>
    </row>
    <row r="3" spans="1:38" ht="15" customHeight="1" x14ac:dyDescent="0.25">
      <c r="A3" s="62" t="s">
        <v>2362</v>
      </c>
      <c r="B3" s="117" t="s">
        <v>2363</v>
      </c>
      <c r="C3" s="70">
        <v>0</v>
      </c>
      <c r="D3" s="70">
        <v>0</v>
      </c>
      <c r="E3" s="70">
        <v>0</v>
      </c>
      <c r="F3" s="70">
        <v>0</v>
      </c>
      <c r="G3" s="70">
        <v>0</v>
      </c>
      <c r="H3" s="70">
        <v>0</v>
      </c>
      <c r="I3" s="70">
        <v>0</v>
      </c>
      <c r="J3" s="70">
        <v>0</v>
      </c>
      <c r="K3" s="70">
        <v>0</v>
      </c>
      <c r="L3" s="70">
        <v>0</v>
      </c>
      <c r="M3" s="70">
        <v>0</v>
      </c>
      <c r="N3" s="70">
        <v>0</v>
      </c>
      <c r="O3" s="70">
        <v>0</v>
      </c>
      <c r="P3" s="70">
        <v>0</v>
      </c>
      <c r="Q3" s="70">
        <v>0</v>
      </c>
      <c r="R3" s="70">
        <v>0</v>
      </c>
      <c r="S3" s="70">
        <v>0</v>
      </c>
      <c r="T3" s="70">
        <v>0</v>
      </c>
      <c r="U3" s="70">
        <v>0</v>
      </c>
      <c r="V3" s="70">
        <v>0</v>
      </c>
      <c r="W3" s="70">
        <v>0</v>
      </c>
      <c r="X3" s="114">
        <v>0</v>
      </c>
      <c r="AA3" s="64">
        <f t="shared" ref="AA3:AA34" si="0">IFERROR((O3-N3)/N3,0)</f>
        <v>0</v>
      </c>
      <c r="AB3" s="64">
        <f t="shared" ref="AB3:AB34" si="1">IFERROR((P3-O3)/O3,0)</f>
        <v>0</v>
      </c>
      <c r="AC3" s="64">
        <f t="shared" ref="AC3:AC34" si="2">IFERROR((Q3-P3)/P3,0)</f>
        <v>0</v>
      </c>
      <c r="AD3" s="64">
        <f t="shared" ref="AD3:AD34" si="3">IFERROR((R3-Q3)/Q3,0)</f>
        <v>0</v>
      </c>
      <c r="AE3" s="64">
        <f t="shared" ref="AE3:AE34" si="4">IFERROR((S3-R3)/R3,0)</f>
        <v>0</v>
      </c>
      <c r="AF3" s="64">
        <f t="shared" ref="AF3:AF34" si="5">IFERROR((T3-S3)/S3,0)</f>
        <v>0</v>
      </c>
      <c r="AG3" s="64">
        <f t="shared" ref="AG3:AG34" si="6">IFERROR((U3-T3)/T3,0)</f>
        <v>0</v>
      </c>
      <c r="AH3" s="64">
        <f t="shared" ref="AH3:AH34" si="7">IFERROR((V3-U3)/U3,0)</f>
        <v>0</v>
      </c>
      <c r="AI3" s="64">
        <f t="shared" ref="AI3:AI34" si="8">IFERROR((W3-V3)/V3,0)</f>
        <v>0</v>
      </c>
      <c r="AJ3" s="64">
        <f t="shared" ref="AJ3:AJ34" si="9">IFERROR((X3-W3)/W3,0)</f>
        <v>0</v>
      </c>
      <c r="AK3" s="65">
        <f>IFERROR(AVERAGE(AA3:AJ3),0)</f>
        <v>0</v>
      </c>
      <c r="AL3" s="66">
        <f>AVERAGE(AF3:AJ3)</f>
        <v>0</v>
      </c>
    </row>
    <row r="4" spans="1:38" ht="15" customHeight="1" x14ac:dyDescent="0.25">
      <c r="A4" s="62" t="s">
        <v>224</v>
      </c>
      <c r="B4" s="117" t="s">
        <v>50</v>
      </c>
      <c r="C4" s="70">
        <v>0</v>
      </c>
      <c r="D4" s="70">
        <v>6000</v>
      </c>
      <c r="E4" s="70">
        <v>7500</v>
      </c>
      <c r="F4" s="70">
        <v>8000</v>
      </c>
      <c r="G4" s="70">
        <v>8000</v>
      </c>
      <c r="H4" s="70">
        <v>6500</v>
      </c>
      <c r="I4" s="70">
        <v>6500</v>
      </c>
      <c r="J4" s="70">
        <v>6500</v>
      </c>
      <c r="K4" s="70">
        <v>6500</v>
      </c>
      <c r="L4" s="70">
        <v>6500</v>
      </c>
      <c r="M4" s="70">
        <v>6500</v>
      </c>
      <c r="N4" s="70">
        <v>7225</v>
      </c>
      <c r="O4" s="70">
        <v>7562.5</v>
      </c>
      <c r="P4" s="70">
        <v>6825</v>
      </c>
      <c r="Q4" s="70">
        <v>7725</v>
      </c>
      <c r="R4" s="70">
        <v>7650</v>
      </c>
      <c r="S4" s="70">
        <v>8541.25</v>
      </c>
      <c r="T4" s="70">
        <v>6583</v>
      </c>
      <c r="U4" s="70">
        <v>7511.25</v>
      </c>
      <c r="V4" s="70">
        <v>3123.25</v>
      </c>
      <c r="W4" s="70">
        <v>0</v>
      </c>
      <c r="X4" s="111">
        <v>125</v>
      </c>
      <c r="AA4" s="64">
        <f t="shared" si="0"/>
        <v>4.6712802768166091E-2</v>
      </c>
      <c r="AB4" s="64">
        <f t="shared" si="1"/>
        <v>-9.7520661157024791E-2</v>
      </c>
      <c r="AC4" s="64">
        <f t="shared" si="2"/>
        <v>0.13186813186813187</v>
      </c>
      <c r="AD4" s="64">
        <f t="shared" si="3"/>
        <v>-9.7087378640776691E-3</v>
      </c>
      <c r="AE4" s="64">
        <f t="shared" si="4"/>
        <v>0.11650326797385621</v>
      </c>
      <c r="AF4" s="64">
        <f t="shared" si="5"/>
        <v>-0.22926972047416946</v>
      </c>
      <c r="AG4" s="64">
        <f t="shared" si="6"/>
        <v>0.14100713960200517</v>
      </c>
      <c r="AH4" s="64">
        <f t="shared" si="7"/>
        <v>-0.58419038109502408</v>
      </c>
      <c r="AI4" s="64">
        <f t="shared" si="8"/>
        <v>-1</v>
      </c>
      <c r="AJ4" s="64">
        <f t="shared" si="9"/>
        <v>0</v>
      </c>
      <c r="AK4" s="65">
        <f t="shared" ref="AK4:AK67" si="10">IFERROR(AVERAGE(AA4:AJ4),0)</f>
        <v>-0.14845981583781367</v>
      </c>
      <c r="AL4" s="66">
        <f t="shared" ref="AL4:AL67" si="11">AVERAGE(AF4:AJ4)</f>
        <v>-0.3344905923934377</v>
      </c>
    </row>
    <row r="5" spans="1:38" ht="15" customHeight="1" x14ac:dyDescent="0.25">
      <c r="A5" s="62" t="s">
        <v>2364</v>
      </c>
      <c r="B5" s="117" t="s">
        <v>56</v>
      </c>
      <c r="C5" s="70">
        <v>0</v>
      </c>
      <c r="D5" s="70">
        <v>0</v>
      </c>
      <c r="E5" s="70">
        <v>0</v>
      </c>
      <c r="F5" s="70">
        <v>0</v>
      </c>
      <c r="G5" s="70">
        <v>0</v>
      </c>
      <c r="H5" s="70">
        <v>0</v>
      </c>
      <c r="I5" s="70">
        <v>0</v>
      </c>
      <c r="J5" s="70">
        <v>0</v>
      </c>
      <c r="K5" s="70">
        <v>0</v>
      </c>
      <c r="L5" s="70">
        <v>0</v>
      </c>
      <c r="M5" s="70">
        <v>0</v>
      </c>
      <c r="N5" s="70">
        <v>0</v>
      </c>
      <c r="O5" s="70">
        <v>0</v>
      </c>
      <c r="P5" s="70">
        <v>0</v>
      </c>
      <c r="Q5" s="70">
        <v>0</v>
      </c>
      <c r="R5" s="70">
        <v>0</v>
      </c>
      <c r="S5" s="70">
        <v>0</v>
      </c>
      <c r="T5" s="70">
        <v>0</v>
      </c>
      <c r="U5" s="70">
        <v>0</v>
      </c>
      <c r="V5" s="70">
        <v>0</v>
      </c>
      <c r="W5" s="70">
        <v>0</v>
      </c>
      <c r="X5" s="111">
        <v>6496.39</v>
      </c>
      <c r="AA5" s="64">
        <f t="shared" si="0"/>
        <v>0</v>
      </c>
      <c r="AB5" s="64">
        <f t="shared" si="1"/>
        <v>0</v>
      </c>
      <c r="AC5" s="64">
        <f t="shared" si="2"/>
        <v>0</v>
      </c>
      <c r="AD5" s="64">
        <f t="shared" si="3"/>
        <v>0</v>
      </c>
      <c r="AE5" s="64">
        <f t="shared" si="4"/>
        <v>0</v>
      </c>
      <c r="AF5" s="64">
        <f t="shared" si="5"/>
        <v>0</v>
      </c>
      <c r="AG5" s="64">
        <f t="shared" si="6"/>
        <v>0</v>
      </c>
      <c r="AH5" s="64">
        <f t="shared" si="7"/>
        <v>0</v>
      </c>
      <c r="AI5" s="64">
        <f t="shared" si="8"/>
        <v>0</v>
      </c>
      <c r="AJ5" s="64">
        <f t="shared" si="9"/>
        <v>0</v>
      </c>
      <c r="AK5" s="65">
        <f t="shared" si="10"/>
        <v>0</v>
      </c>
      <c r="AL5" s="66">
        <f t="shared" si="11"/>
        <v>0</v>
      </c>
    </row>
    <row r="6" spans="1:38" ht="15" customHeight="1" x14ac:dyDescent="0.25">
      <c r="A6" s="62" t="s">
        <v>2175</v>
      </c>
      <c r="B6" s="117" t="s">
        <v>196</v>
      </c>
      <c r="C6" s="70">
        <v>0</v>
      </c>
      <c r="D6" s="70">
        <v>0</v>
      </c>
      <c r="E6" s="70">
        <v>0</v>
      </c>
      <c r="F6" s="70">
        <v>0</v>
      </c>
      <c r="G6" s="70">
        <v>0</v>
      </c>
      <c r="H6" s="70">
        <v>0</v>
      </c>
      <c r="I6" s="70">
        <v>0</v>
      </c>
      <c r="J6" s="70">
        <v>0</v>
      </c>
      <c r="K6" s="70">
        <v>0</v>
      </c>
      <c r="L6" s="70">
        <v>0</v>
      </c>
      <c r="M6" s="70">
        <v>0</v>
      </c>
      <c r="N6" s="70">
        <v>0</v>
      </c>
      <c r="O6" s="70">
        <v>0</v>
      </c>
      <c r="P6" s="70">
        <v>0</v>
      </c>
      <c r="Q6" s="70">
        <v>0</v>
      </c>
      <c r="R6" s="70">
        <v>0</v>
      </c>
      <c r="S6" s="70">
        <v>0</v>
      </c>
      <c r="T6" s="70">
        <v>0</v>
      </c>
      <c r="U6" s="70">
        <v>0</v>
      </c>
      <c r="V6" s="70">
        <v>0</v>
      </c>
      <c r="W6" s="70">
        <v>0</v>
      </c>
      <c r="X6" s="111">
        <v>13699.33</v>
      </c>
      <c r="AA6" s="64">
        <f t="shared" si="0"/>
        <v>0</v>
      </c>
      <c r="AB6" s="64">
        <f t="shared" si="1"/>
        <v>0</v>
      </c>
      <c r="AC6" s="64">
        <f t="shared" si="2"/>
        <v>0</v>
      </c>
      <c r="AD6" s="64">
        <f t="shared" si="3"/>
        <v>0</v>
      </c>
      <c r="AE6" s="64">
        <f t="shared" si="4"/>
        <v>0</v>
      </c>
      <c r="AF6" s="64">
        <f t="shared" si="5"/>
        <v>0</v>
      </c>
      <c r="AG6" s="64">
        <f t="shared" si="6"/>
        <v>0</v>
      </c>
      <c r="AH6" s="64">
        <f t="shared" si="7"/>
        <v>0</v>
      </c>
      <c r="AI6" s="64">
        <f t="shared" si="8"/>
        <v>0</v>
      </c>
      <c r="AJ6" s="64">
        <f t="shared" si="9"/>
        <v>0</v>
      </c>
      <c r="AK6" s="65">
        <f t="shared" si="10"/>
        <v>0</v>
      </c>
      <c r="AL6" s="66">
        <f t="shared" si="11"/>
        <v>0</v>
      </c>
    </row>
    <row r="7" spans="1:38" ht="15" customHeight="1" x14ac:dyDescent="0.25">
      <c r="A7" s="62" t="s">
        <v>227</v>
      </c>
      <c r="B7" s="117" t="s">
        <v>48</v>
      </c>
      <c r="C7" s="70">
        <v>0</v>
      </c>
      <c r="D7" s="70">
        <v>0</v>
      </c>
      <c r="E7" s="70">
        <v>0</v>
      </c>
      <c r="F7" s="70">
        <v>0</v>
      </c>
      <c r="G7" s="70">
        <v>4000</v>
      </c>
      <c r="H7" s="70">
        <v>4000</v>
      </c>
      <c r="I7" s="70">
        <v>3500</v>
      </c>
      <c r="J7" s="70">
        <v>3500</v>
      </c>
      <c r="K7" s="70">
        <v>3500</v>
      </c>
      <c r="L7" s="70">
        <v>11000</v>
      </c>
      <c r="M7" s="70">
        <v>11000</v>
      </c>
      <c r="N7" s="70">
        <v>0</v>
      </c>
      <c r="O7" s="70">
        <v>0</v>
      </c>
      <c r="P7" s="70">
        <v>0</v>
      </c>
      <c r="Q7" s="70">
        <v>4471.1000000000004</v>
      </c>
      <c r="R7" s="70">
        <v>3794.2</v>
      </c>
      <c r="S7" s="70">
        <v>4020</v>
      </c>
      <c r="T7" s="70">
        <v>4737</v>
      </c>
      <c r="U7" s="70">
        <v>5284</v>
      </c>
      <c r="V7" s="70">
        <v>0</v>
      </c>
      <c r="W7" s="70">
        <v>9619</v>
      </c>
      <c r="X7" s="111">
        <v>7670.2</v>
      </c>
      <c r="AA7" s="64">
        <f t="shared" si="0"/>
        <v>0</v>
      </c>
      <c r="AB7" s="64">
        <f t="shared" si="1"/>
        <v>0</v>
      </c>
      <c r="AC7" s="64">
        <f t="shared" si="2"/>
        <v>0</v>
      </c>
      <c r="AD7" s="64">
        <f t="shared" si="3"/>
        <v>-0.15139451141777202</v>
      </c>
      <c r="AE7" s="64">
        <f t="shared" si="4"/>
        <v>5.9511886563702543E-2</v>
      </c>
      <c r="AF7" s="64">
        <f t="shared" si="5"/>
        <v>0.17835820895522389</v>
      </c>
      <c r="AG7" s="64">
        <f t="shared" si="6"/>
        <v>0.11547392864682289</v>
      </c>
      <c r="AH7" s="64">
        <f t="shared" si="7"/>
        <v>-1</v>
      </c>
      <c r="AI7" s="64">
        <f t="shared" si="8"/>
        <v>0</v>
      </c>
      <c r="AJ7" s="64">
        <f t="shared" si="9"/>
        <v>-0.20259902276743946</v>
      </c>
      <c r="AK7" s="65">
        <f t="shared" si="10"/>
        <v>-0.10006495100194621</v>
      </c>
      <c r="AL7" s="66">
        <f t="shared" si="11"/>
        <v>-0.18175337703307853</v>
      </c>
    </row>
    <row r="8" spans="1:38" ht="15" customHeight="1" x14ac:dyDescent="0.25">
      <c r="A8" s="62" t="s">
        <v>232</v>
      </c>
      <c r="B8" s="117" t="s">
        <v>54</v>
      </c>
      <c r="C8" s="70">
        <v>30000</v>
      </c>
      <c r="D8" s="70">
        <v>31000</v>
      </c>
      <c r="E8" s="70">
        <v>31500</v>
      </c>
      <c r="F8" s="70">
        <v>31500</v>
      </c>
      <c r="G8" s="70">
        <v>30000</v>
      </c>
      <c r="H8" s="70">
        <v>30000</v>
      </c>
      <c r="I8" s="70">
        <v>30000</v>
      </c>
      <c r="J8" s="70">
        <v>30000</v>
      </c>
      <c r="K8" s="70">
        <v>30000</v>
      </c>
      <c r="L8" s="70">
        <v>4500</v>
      </c>
      <c r="M8" s="70">
        <v>4500</v>
      </c>
      <c r="N8" s="70">
        <v>32240.3</v>
      </c>
      <c r="O8" s="70">
        <v>23155</v>
      </c>
      <c r="P8" s="70">
        <v>25931</v>
      </c>
      <c r="Q8" s="70">
        <v>26197.5</v>
      </c>
      <c r="R8" s="70">
        <v>30320</v>
      </c>
      <c r="S8" s="70">
        <v>35304.160000000003</v>
      </c>
      <c r="T8" s="70">
        <v>31641.599999999999</v>
      </c>
      <c r="U8" s="70">
        <v>37665</v>
      </c>
      <c r="V8" s="70">
        <v>0</v>
      </c>
      <c r="W8" s="70">
        <v>1260</v>
      </c>
      <c r="X8" s="111">
        <v>0</v>
      </c>
      <c r="AA8" s="64">
        <f t="shared" si="0"/>
        <v>-0.28179948697747847</v>
      </c>
      <c r="AB8" s="64">
        <f t="shared" si="1"/>
        <v>0.11988771323688188</v>
      </c>
      <c r="AC8" s="64">
        <f t="shared" si="2"/>
        <v>1.0277274304886043E-2</v>
      </c>
      <c r="AD8" s="64">
        <f t="shared" si="3"/>
        <v>0.15736234373508923</v>
      </c>
      <c r="AE8" s="64">
        <f t="shared" si="4"/>
        <v>0.16438522427440644</v>
      </c>
      <c r="AF8" s="64">
        <f t="shared" si="5"/>
        <v>-0.10374301498746903</v>
      </c>
      <c r="AG8" s="64">
        <f t="shared" si="6"/>
        <v>0.19036331917475732</v>
      </c>
      <c r="AH8" s="64">
        <f t="shared" si="7"/>
        <v>-1</v>
      </c>
      <c r="AI8" s="64">
        <f t="shared" si="8"/>
        <v>0</v>
      </c>
      <c r="AJ8" s="64">
        <f t="shared" si="9"/>
        <v>-1</v>
      </c>
      <c r="AK8" s="65">
        <f t="shared" si="10"/>
        <v>-0.17432666272389266</v>
      </c>
      <c r="AL8" s="66">
        <f t="shared" si="11"/>
        <v>-0.38267593916254239</v>
      </c>
    </row>
    <row r="9" spans="1:38" ht="15" customHeight="1" x14ac:dyDescent="0.25">
      <c r="A9" s="62" t="s">
        <v>233</v>
      </c>
      <c r="B9" s="117" t="s">
        <v>234</v>
      </c>
      <c r="C9" s="70">
        <v>45000</v>
      </c>
      <c r="D9" s="70">
        <v>30000</v>
      </c>
      <c r="E9" s="70">
        <v>38000</v>
      </c>
      <c r="F9" s="70">
        <v>40000</v>
      </c>
      <c r="G9" s="70">
        <v>40000</v>
      </c>
      <c r="H9" s="70">
        <v>45000</v>
      </c>
      <c r="I9" s="70">
        <v>45000</v>
      </c>
      <c r="J9" s="70">
        <v>45000</v>
      </c>
      <c r="K9" s="70">
        <v>45000</v>
      </c>
      <c r="L9" s="70">
        <v>0</v>
      </c>
      <c r="M9" s="70">
        <v>0</v>
      </c>
      <c r="N9" s="70">
        <v>38550.54</v>
      </c>
      <c r="O9" s="70">
        <v>39682.660000000003</v>
      </c>
      <c r="P9" s="70">
        <v>41917.65</v>
      </c>
      <c r="Q9" s="70">
        <v>50690.84</v>
      </c>
      <c r="R9" s="70">
        <v>48324</v>
      </c>
      <c r="S9" s="70">
        <v>43874.79</v>
      </c>
      <c r="T9" s="70">
        <v>42825.09</v>
      </c>
      <c r="U9" s="70">
        <v>39851.82</v>
      </c>
      <c r="V9" s="70">
        <v>0</v>
      </c>
      <c r="W9" s="70">
        <v>0</v>
      </c>
      <c r="X9" s="111">
        <v>0</v>
      </c>
      <c r="AA9" s="64">
        <f t="shared" si="0"/>
        <v>2.9367163209646416E-2</v>
      </c>
      <c r="AB9" s="64">
        <f t="shared" si="1"/>
        <v>5.6321577232977774E-2</v>
      </c>
      <c r="AC9" s="64">
        <f t="shared" si="2"/>
        <v>0.20929584554477637</v>
      </c>
      <c r="AD9" s="64">
        <f t="shared" si="3"/>
        <v>-4.6691670526667083E-2</v>
      </c>
      <c r="AE9" s="64">
        <f t="shared" si="4"/>
        <v>-9.2070399801340935E-2</v>
      </c>
      <c r="AF9" s="64">
        <f t="shared" si="5"/>
        <v>-2.392490083713231E-2</v>
      </c>
      <c r="AG9" s="64">
        <f t="shared" si="6"/>
        <v>-6.9428225369753974E-2</v>
      </c>
      <c r="AH9" s="64">
        <f t="shared" si="7"/>
        <v>-1</v>
      </c>
      <c r="AI9" s="64">
        <f t="shared" si="8"/>
        <v>0</v>
      </c>
      <c r="AJ9" s="64">
        <f t="shared" si="9"/>
        <v>0</v>
      </c>
      <c r="AK9" s="65">
        <f t="shared" si="10"/>
        <v>-9.3713061054749372E-2</v>
      </c>
      <c r="AL9" s="66">
        <f t="shared" si="11"/>
        <v>-0.21867062524137726</v>
      </c>
    </row>
    <row r="10" spans="1:38" ht="15" customHeight="1" x14ac:dyDescent="0.25">
      <c r="A10" s="62" t="s">
        <v>245</v>
      </c>
      <c r="B10" s="117" t="s">
        <v>246</v>
      </c>
      <c r="C10" s="70">
        <v>2500</v>
      </c>
      <c r="D10" s="70">
        <v>3500</v>
      </c>
      <c r="E10" s="70">
        <v>3800</v>
      </c>
      <c r="F10" s="70">
        <v>4000</v>
      </c>
      <c r="G10" s="70">
        <v>5000</v>
      </c>
      <c r="H10" s="70">
        <v>8000</v>
      </c>
      <c r="I10" s="70">
        <v>8000</v>
      </c>
      <c r="J10" s="70">
        <v>8000</v>
      </c>
      <c r="K10" s="70">
        <v>8000</v>
      </c>
      <c r="L10" s="70">
        <v>0</v>
      </c>
      <c r="M10" s="70">
        <v>0</v>
      </c>
      <c r="N10" s="70">
        <v>3899.75</v>
      </c>
      <c r="O10" s="70">
        <v>3790.14</v>
      </c>
      <c r="P10" s="70">
        <v>4504.8500000000004</v>
      </c>
      <c r="Q10" s="70">
        <v>8259.7999999999993</v>
      </c>
      <c r="R10" s="70">
        <v>5881.76</v>
      </c>
      <c r="S10" s="70">
        <v>5741.12</v>
      </c>
      <c r="T10" s="70">
        <v>4446.3900000000003</v>
      </c>
      <c r="U10" s="70">
        <v>3557.51</v>
      </c>
      <c r="V10" s="70">
        <v>0</v>
      </c>
      <c r="W10" s="70">
        <v>0</v>
      </c>
      <c r="X10" s="111">
        <v>0</v>
      </c>
      <c r="AA10" s="64">
        <f t="shared" si="0"/>
        <v>-2.8106929931405893E-2</v>
      </c>
      <c r="AB10" s="64">
        <f t="shared" si="1"/>
        <v>0.18857087073300735</v>
      </c>
      <c r="AC10" s="64">
        <f t="shared" si="2"/>
        <v>0.83353496786796422</v>
      </c>
      <c r="AD10" s="64">
        <f t="shared" si="3"/>
        <v>-0.28790527615680755</v>
      </c>
      <c r="AE10" s="64">
        <f t="shared" si="4"/>
        <v>-2.3911210249993254E-2</v>
      </c>
      <c r="AF10" s="64">
        <f t="shared" si="5"/>
        <v>-0.22551871411849944</v>
      </c>
      <c r="AG10" s="64">
        <f t="shared" si="6"/>
        <v>-0.19991048918335999</v>
      </c>
      <c r="AH10" s="64">
        <f t="shared" si="7"/>
        <v>-1</v>
      </c>
      <c r="AI10" s="64">
        <f t="shared" si="8"/>
        <v>0</v>
      </c>
      <c r="AJ10" s="64">
        <f t="shared" si="9"/>
        <v>0</v>
      </c>
      <c r="AK10" s="65">
        <f t="shared" si="10"/>
        <v>-7.4324678103909456E-2</v>
      </c>
      <c r="AL10" s="66">
        <f t="shared" si="11"/>
        <v>-0.2850858406603719</v>
      </c>
    </row>
    <row r="11" spans="1:38" ht="15" customHeight="1" x14ac:dyDescent="0.25">
      <c r="A11" s="62" t="s">
        <v>228</v>
      </c>
      <c r="B11" s="117" t="s">
        <v>229</v>
      </c>
      <c r="C11" s="70">
        <v>190500</v>
      </c>
      <c r="D11" s="70">
        <v>190500</v>
      </c>
      <c r="E11" s="70">
        <v>185000</v>
      </c>
      <c r="F11" s="70">
        <v>185000</v>
      </c>
      <c r="G11" s="70">
        <v>188200</v>
      </c>
      <c r="H11" s="70">
        <v>240000</v>
      </c>
      <c r="I11" s="70">
        <v>240000</v>
      </c>
      <c r="J11" s="70">
        <v>240000</v>
      </c>
      <c r="K11" s="70">
        <v>240000</v>
      </c>
      <c r="L11" s="70">
        <v>0</v>
      </c>
      <c r="M11" s="70">
        <v>0</v>
      </c>
      <c r="N11" s="70">
        <v>210921.5</v>
      </c>
      <c r="O11" s="70">
        <v>174789.5</v>
      </c>
      <c r="P11" s="70">
        <v>177773.5</v>
      </c>
      <c r="Q11" s="70">
        <v>241974</v>
      </c>
      <c r="R11" s="70">
        <v>239070</v>
      </c>
      <c r="S11" s="70">
        <v>215281.75</v>
      </c>
      <c r="T11" s="70">
        <v>186778.77</v>
      </c>
      <c r="U11" s="70">
        <v>191106</v>
      </c>
      <c r="V11" s="70">
        <v>0</v>
      </c>
      <c r="W11" s="70">
        <v>300</v>
      </c>
      <c r="X11" s="111">
        <v>0</v>
      </c>
      <c r="AA11" s="64">
        <f t="shared" si="0"/>
        <v>-0.17130543827917022</v>
      </c>
      <c r="AB11" s="64">
        <f t="shared" si="1"/>
        <v>1.7071963704913623E-2</v>
      </c>
      <c r="AC11" s="64">
        <f t="shared" si="2"/>
        <v>0.36113650234708772</v>
      </c>
      <c r="AD11" s="64">
        <f t="shared" si="3"/>
        <v>-1.2001289394728359E-2</v>
      </c>
      <c r="AE11" s="64">
        <f t="shared" si="4"/>
        <v>-9.9503283557117156E-2</v>
      </c>
      <c r="AF11" s="64">
        <f t="shared" si="5"/>
        <v>-0.13239849638903442</v>
      </c>
      <c r="AG11" s="64">
        <f t="shared" si="6"/>
        <v>2.3167675855237782E-2</v>
      </c>
      <c r="AH11" s="64">
        <f t="shared" si="7"/>
        <v>-1</v>
      </c>
      <c r="AI11" s="64">
        <f t="shared" si="8"/>
        <v>0</v>
      </c>
      <c r="AJ11" s="64">
        <f t="shared" si="9"/>
        <v>-1</v>
      </c>
      <c r="AK11" s="65">
        <f t="shared" si="10"/>
        <v>-0.2013832365712811</v>
      </c>
      <c r="AL11" s="66">
        <f t="shared" si="11"/>
        <v>-0.42184616410675935</v>
      </c>
    </row>
    <row r="12" spans="1:38" ht="15" customHeight="1" x14ac:dyDescent="0.25">
      <c r="A12" s="62" t="s">
        <v>230</v>
      </c>
      <c r="B12" s="117" t="s">
        <v>231</v>
      </c>
      <c r="C12" s="70">
        <v>13000</v>
      </c>
      <c r="D12" s="70">
        <v>11500</v>
      </c>
      <c r="E12" s="70">
        <v>12000</v>
      </c>
      <c r="F12" s="70">
        <v>12000</v>
      </c>
      <c r="G12" s="70">
        <v>12000</v>
      </c>
      <c r="H12" s="70">
        <v>8000</v>
      </c>
      <c r="I12" s="70">
        <v>8000</v>
      </c>
      <c r="J12" s="70">
        <v>8000</v>
      </c>
      <c r="K12" s="70">
        <v>8000</v>
      </c>
      <c r="L12" s="70">
        <v>0</v>
      </c>
      <c r="M12" s="70">
        <v>0</v>
      </c>
      <c r="N12" s="70">
        <v>10997</v>
      </c>
      <c r="O12" s="70">
        <v>12640.38</v>
      </c>
      <c r="P12" s="70">
        <v>9881.5400000000009</v>
      </c>
      <c r="Q12" s="70">
        <v>8544.9</v>
      </c>
      <c r="R12" s="70">
        <v>7125</v>
      </c>
      <c r="S12" s="70">
        <v>8105</v>
      </c>
      <c r="T12" s="70">
        <v>7943.5</v>
      </c>
      <c r="U12" s="70">
        <v>6564</v>
      </c>
      <c r="V12" s="70">
        <v>0</v>
      </c>
      <c r="W12" s="70">
        <v>0</v>
      </c>
      <c r="X12" s="111">
        <v>0</v>
      </c>
      <c r="AA12" s="64">
        <f t="shared" si="0"/>
        <v>0.14943893789215235</v>
      </c>
      <c r="AB12" s="64">
        <f t="shared" si="1"/>
        <v>-0.21825609673126903</v>
      </c>
      <c r="AC12" s="64">
        <f t="shared" si="2"/>
        <v>-0.13526636536410327</v>
      </c>
      <c r="AD12" s="64">
        <f t="shared" si="3"/>
        <v>-0.16616929396482108</v>
      </c>
      <c r="AE12" s="64">
        <f t="shared" si="4"/>
        <v>0.1375438596491228</v>
      </c>
      <c r="AF12" s="64">
        <f t="shared" si="5"/>
        <v>-1.9925971622455275E-2</v>
      </c>
      <c r="AG12" s="64">
        <f t="shared" si="6"/>
        <v>-0.17366400201422547</v>
      </c>
      <c r="AH12" s="64">
        <f t="shared" si="7"/>
        <v>-1</v>
      </c>
      <c r="AI12" s="64">
        <f t="shared" si="8"/>
        <v>0</v>
      </c>
      <c r="AJ12" s="64">
        <f t="shared" si="9"/>
        <v>0</v>
      </c>
      <c r="AK12" s="65">
        <f t="shared" si="10"/>
        <v>-0.14262989321555991</v>
      </c>
      <c r="AL12" s="66">
        <f t="shared" si="11"/>
        <v>-0.23871799472733618</v>
      </c>
    </row>
    <row r="13" spans="1:38" ht="15" customHeight="1" x14ac:dyDescent="0.25">
      <c r="A13" s="62" t="s">
        <v>235</v>
      </c>
      <c r="B13" s="117" t="s">
        <v>236</v>
      </c>
      <c r="C13" s="70">
        <v>0</v>
      </c>
      <c r="D13" s="70">
        <v>0</v>
      </c>
      <c r="E13" s="70">
        <v>0</v>
      </c>
      <c r="F13" s="70">
        <v>0</v>
      </c>
      <c r="G13" s="70">
        <v>0</v>
      </c>
      <c r="H13" s="70">
        <v>0</v>
      </c>
      <c r="I13" s="70">
        <v>0</v>
      </c>
      <c r="J13" s="70">
        <v>0</v>
      </c>
      <c r="K13" s="70">
        <v>0</v>
      </c>
      <c r="L13" s="70">
        <v>0</v>
      </c>
      <c r="M13" s="70">
        <v>0</v>
      </c>
      <c r="N13" s="70">
        <v>0</v>
      </c>
      <c r="O13" s="70">
        <v>0</v>
      </c>
      <c r="P13" s="70">
        <v>-910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111">
        <v>32194.92</v>
      </c>
      <c r="AA13" s="64">
        <f t="shared" si="0"/>
        <v>0</v>
      </c>
      <c r="AB13" s="64">
        <f t="shared" si="1"/>
        <v>0</v>
      </c>
      <c r="AC13" s="64">
        <f t="shared" si="2"/>
        <v>-1</v>
      </c>
      <c r="AD13" s="64">
        <f t="shared" si="3"/>
        <v>0</v>
      </c>
      <c r="AE13" s="64">
        <f t="shared" si="4"/>
        <v>0</v>
      </c>
      <c r="AF13" s="64">
        <f t="shared" si="5"/>
        <v>0</v>
      </c>
      <c r="AG13" s="64">
        <f t="shared" si="6"/>
        <v>0</v>
      </c>
      <c r="AH13" s="64">
        <f t="shared" si="7"/>
        <v>0</v>
      </c>
      <c r="AI13" s="64">
        <f t="shared" si="8"/>
        <v>0</v>
      </c>
      <c r="AJ13" s="64">
        <f t="shared" si="9"/>
        <v>0</v>
      </c>
      <c r="AK13" s="65">
        <f t="shared" si="10"/>
        <v>-0.1</v>
      </c>
      <c r="AL13" s="66">
        <f t="shared" si="11"/>
        <v>0</v>
      </c>
    </row>
    <row r="14" spans="1:38" ht="15" customHeight="1" x14ac:dyDescent="0.25">
      <c r="A14" s="62" t="s">
        <v>237</v>
      </c>
      <c r="B14" s="117" t="s">
        <v>238</v>
      </c>
      <c r="C14" s="70">
        <v>500</v>
      </c>
      <c r="D14" s="70">
        <v>500</v>
      </c>
      <c r="E14" s="70">
        <v>500</v>
      </c>
      <c r="F14" s="70">
        <v>500</v>
      </c>
      <c r="G14" s="70">
        <v>500</v>
      </c>
      <c r="H14" s="70">
        <v>1000</v>
      </c>
      <c r="I14" s="70">
        <v>1000</v>
      </c>
      <c r="J14" s="70">
        <v>1000</v>
      </c>
      <c r="K14" s="70">
        <v>1000</v>
      </c>
      <c r="L14" s="70">
        <v>2000</v>
      </c>
      <c r="M14" s="70">
        <v>2000</v>
      </c>
      <c r="N14" s="70">
        <v>345</v>
      </c>
      <c r="O14" s="70">
        <v>315</v>
      </c>
      <c r="P14" s="70">
        <v>912.5</v>
      </c>
      <c r="Q14" s="70">
        <v>292</v>
      </c>
      <c r="R14" s="70">
        <v>1378.63</v>
      </c>
      <c r="S14" s="70">
        <v>166</v>
      </c>
      <c r="T14" s="70">
        <v>678</v>
      </c>
      <c r="U14" s="70">
        <v>1347.64</v>
      </c>
      <c r="V14" s="70">
        <v>0</v>
      </c>
      <c r="W14" s="70">
        <v>0</v>
      </c>
      <c r="X14" s="111">
        <v>0</v>
      </c>
      <c r="AA14" s="64">
        <f t="shared" si="0"/>
        <v>-8.6956521739130432E-2</v>
      </c>
      <c r="AB14" s="64">
        <f t="shared" si="1"/>
        <v>1.8968253968253967</v>
      </c>
      <c r="AC14" s="64">
        <f t="shared" si="2"/>
        <v>-0.68</v>
      </c>
      <c r="AD14" s="64">
        <f t="shared" si="3"/>
        <v>3.7213356164383566</v>
      </c>
      <c r="AE14" s="64">
        <f t="shared" si="4"/>
        <v>-0.87959060806742928</v>
      </c>
      <c r="AF14" s="64">
        <f t="shared" si="5"/>
        <v>3.0843373493975905</v>
      </c>
      <c r="AG14" s="64">
        <f t="shared" si="6"/>
        <v>0.98766961651917418</v>
      </c>
      <c r="AH14" s="64">
        <f t="shared" si="7"/>
        <v>-1</v>
      </c>
      <c r="AI14" s="64">
        <f t="shared" si="8"/>
        <v>0</v>
      </c>
      <c r="AJ14" s="64">
        <f t="shared" si="9"/>
        <v>0</v>
      </c>
      <c r="AK14" s="65">
        <f t="shared" si="10"/>
        <v>0.70436208493739583</v>
      </c>
      <c r="AL14" s="66">
        <f t="shared" si="11"/>
        <v>0.61440139318335285</v>
      </c>
    </row>
    <row r="15" spans="1:38" ht="15" customHeight="1" x14ac:dyDescent="0.25">
      <c r="A15" s="62" t="s">
        <v>239</v>
      </c>
      <c r="B15" s="117" t="s">
        <v>240</v>
      </c>
      <c r="C15" s="70">
        <v>25000</v>
      </c>
      <c r="D15" s="70">
        <v>29000</v>
      </c>
      <c r="E15" s="70">
        <v>30000</v>
      </c>
      <c r="F15" s="70">
        <v>35000</v>
      </c>
      <c r="G15" s="70">
        <v>32000</v>
      </c>
      <c r="H15" s="70">
        <v>32000</v>
      </c>
      <c r="I15" s="70">
        <v>32000</v>
      </c>
      <c r="J15" s="70">
        <v>32000</v>
      </c>
      <c r="K15" s="70">
        <v>32000</v>
      </c>
      <c r="L15" s="70">
        <v>20500</v>
      </c>
      <c r="M15" s="70">
        <v>20500</v>
      </c>
      <c r="N15" s="70">
        <v>30941.5</v>
      </c>
      <c r="O15" s="70">
        <v>33366.379999999997</v>
      </c>
      <c r="P15" s="70">
        <v>30873.98</v>
      </c>
      <c r="Q15" s="70">
        <v>29436.9</v>
      </c>
      <c r="R15" s="70">
        <v>35281.47</v>
      </c>
      <c r="S15" s="70">
        <v>38874</v>
      </c>
      <c r="T15" s="70">
        <v>38669</v>
      </c>
      <c r="U15" s="70">
        <v>40207.879999999997</v>
      </c>
      <c r="V15" s="70">
        <v>0</v>
      </c>
      <c r="W15" s="70">
        <v>18740.830000000002</v>
      </c>
      <c r="X15" s="111">
        <v>121.3</v>
      </c>
      <c r="AA15" s="64">
        <f t="shared" si="0"/>
        <v>7.8369826931467365E-2</v>
      </c>
      <c r="AB15" s="64">
        <f t="shared" si="1"/>
        <v>-7.4697944457864415E-2</v>
      </c>
      <c r="AC15" s="64">
        <f t="shared" si="2"/>
        <v>-4.6546638949691556E-2</v>
      </c>
      <c r="AD15" s="64">
        <f t="shared" si="3"/>
        <v>0.1985457028423509</v>
      </c>
      <c r="AE15" s="64">
        <f t="shared" si="4"/>
        <v>0.10182483893103089</v>
      </c>
      <c r="AF15" s="64">
        <f t="shared" si="5"/>
        <v>-5.2734475484899936E-3</v>
      </c>
      <c r="AG15" s="64">
        <f t="shared" si="6"/>
        <v>3.9796219193669283E-2</v>
      </c>
      <c r="AH15" s="64">
        <f t="shared" si="7"/>
        <v>-1</v>
      </c>
      <c r="AI15" s="64">
        <f t="shared" si="8"/>
        <v>0</v>
      </c>
      <c r="AJ15" s="64">
        <f t="shared" si="9"/>
        <v>-0.9935275011832454</v>
      </c>
      <c r="AK15" s="65">
        <f t="shared" si="10"/>
        <v>-0.1701508944240773</v>
      </c>
      <c r="AL15" s="66">
        <f t="shared" si="11"/>
        <v>-0.39180094590761322</v>
      </c>
    </row>
    <row r="16" spans="1:38" ht="15" customHeight="1" x14ac:dyDescent="0.25">
      <c r="A16" s="62" t="s">
        <v>241</v>
      </c>
      <c r="B16" s="117" t="s">
        <v>242</v>
      </c>
      <c r="C16" s="70">
        <v>12000</v>
      </c>
      <c r="D16" s="70">
        <v>11000</v>
      </c>
      <c r="E16" s="70">
        <v>10500</v>
      </c>
      <c r="F16" s="70">
        <v>10000</v>
      </c>
      <c r="G16" s="70">
        <v>10000</v>
      </c>
      <c r="H16" s="70">
        <v>10000</v>
      </c>
      <c r="I16" s="70">
        <v>10000</v>
      </c>
      <c r="J16" s="70">
        <v>10000</v>
      </c>
      <c r="K16" s="70">
        <v>10000</v>
      </c>
      <c r="L16" s="70">
        <v>16000</v>
      </c>
      <c r="M16" s="70">
        <v>16000</v>
      </c>
      <c r="N16" s="70">
        <v>10379</v>
      </c>
      <c r="O16" s="70">
        <v>9035.11</v>
      </c>
      <c r="P16" s="70">
        <v>9875</v>
      </c>
      <c r="Q16" s="70">
        <v>10750</v>
      </c>
      <c r="R16" s="70">
        <v>11018.25</v>
      </c>
      <c r="S16" s="70">
        <v>0</v>
      </c>
      <c r="T16" s="70">
        <v>535</v>
      </c>
      <c r="U16" s="70">
        <v>597</v>
      </c>
      <c r="V16" s="70">
        <v>700</v>
      </c>
      <c r="W16" s="70">
        <v>0</v>
      </c>
      <c r="X16" s="111">
        <v>0</v>
      </c>
      <c r="AA16" s="64">
        <f t="shared" si="0"/>
        <v>-0.12948164563060019</v>
      </c>
      <c r="AB16" s="64">
        <f t="shared" si="1"/>
        <v>9.2958469791734624E-2</v>
      </c>
      <c r="AC16" s="64">
        <f t="shared" si="2"/>
        <v>8.8607594936708861E-2</v>
      </c>
      <c r="AD16" s="64">
        <f t="shared" si="3"/>
        <v>2.4953488372093022E-2</v>
      </c>
      <c r="AE16" s="64">
        <f t="shared" si="4"/>
        <v>-1</v>
      </c>
      <c r="AF16" s="64">
        <f t="shared" si="5"/>
        <v>0</v>
      </c>
      <c r="AG16" s="64">
        <f t="shared" si="6"/>
        <v>0.11588785046728972</v>
      </c>
      <c r="AH16" s="64">
        <f t="shared" si="7"/>
        <v>0.17252931323283083</v>
      </c>
      <c r="AI16" s="64">
        <f t="shared" si="8"/>
        <v>-1</v>
      </c>
      <c r="AJ16" s="64">
        <f t="shared" si="9"/>
        <v>0</v>
      </c>
      <c r="AK16" s="65">
        <f t="shared" si="10"/>
        <v>-0.16345449288299432</v>
      </c>
      <c r="AL16" s="66">
        <f t="shared" si="11"/>
        <v>-0.14231656725997591</v>
      </c>
    </row>
    <row r="17" spans="1:38" ht="15" customHeight="1" x14ac:dyDescent="0.25">
      <c r="A17" s="62" t="s">
        <v>243</v>
      </c>
      <c r="B17" s="117" t="s">
        <v>244</v>
      </c>
      <c r="C17" s="70">
        <v>0</v>
      </c>
      <c r="D17" s="70">
        <v>0</v>
      </c>
      <c r="E17" s="70">
        <v>0</v>
      </c>
      <c r="F17" s="70">
        <v>0</v>
      </c>
      <c r="G17" s="70">
        <v>0</v>
      </c>
      <c r="H17" s="70">
        <v>0</v>
      </c>
      <c r="I17" s="70">
        <v>0</v>
      </c>
      <c r="J17" s="70">
        <v>0</v>
      </c>
      <c r="K17" s="70">
        <v>0</v>
      </c>
      <c r="L17" s="70">
        <v>0</v>
      </c>
      <c r="M17" s="70">
        <v>0</v>
      </c>
      <c r="N17" s="70">
        <v>0</v>
      </c>
      <c r="O17" s="70">
        <v>0</v>
      </c>
      <c r="P17" s="70">
        <v>445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111">
        <v>0</v>
      </c>
      <c r="AA17" s="64">
        <f t="shared" si="0"/>
        <v>0</v>
      </c>
      <c r="AB17" s="64">
        <f t="shared" si="1"/>
        <v>0</v>
      </c>
      <c r="AC17" s="64">
        <f t="shared" si="2"/>
        <v>-1</v>
      </c>
      <c r="AD17" s="64">
        <f t="shared" si="3"/>
        <v>0</v>
      </c>
      <c r="AE17" s="64">
        <f t="shared" si="4"/>
        <v>0</v>
      </c>
      <c r="AF17" s="64">
        <f t="shared" si="5"/>
        <v>0</v>
      </c>
      <c r="AG17" s="64">
        <f t="shared" si="6"/>
        <v>0</v>
      </c>
      <c r="AH17" s="64">
        <f t="shared" si="7"/>
        <v>0</v>
      </c>
      <c r="AI17" s="64">
        <f t="shared" si="8"/>
        <v>0</v>
      </c>
      <c r="AJ17" s="64">
        <f t="shared" si="9"/>
        <v>0</v>
      </c>
      <c r="AK17" s="65">
        <f t="shared" si="10"/>
        <v>-0.1</v>
      </c>
      <c r="AL17" s="66">
        <f t="shared" si="11"/>
        <v>0</v>
      </c>
    </row>
    <row r="18" spans="1:38" ht="15" customHeight="1" x14ac:dyDescent="0.25">
      <c r="A18" s="62" t="s">
        <v>247</v>
      </c>
      <c r="B18" s="117" t="s">
        <v>248</v>
      </c>
      <c r="C18" s="70">
        <v>0</v>
      </c>
      <c r="D18" s="70">
        <v>0</v>
      </c>
      <c r="E18" s="70">
        <v>0</v>
      </c>
      <c r="F18" s="70">
        <v>0</v>
      </c>
      <c r="G18" s="70">
        <v>0</v>
      </c>
      <c r="H18" s="70">
        <v>0</v>
      </c>
      <c r="I18" s="70">
        <v>0</v>
      </c>
      <c r="J18" s="70">
        <v>0</v>
      </c>
      <c r="K18" s="70">
        <v>0</v>
      </c>
      <c r="L18" s="70">
        <v>0</v>
      </c>
      <c r="M18" s="70">
        <v>0</v>
      </c>
      <c r="N18" s="70">
        <v>8.5399999999999991</v>
      </c>
      <c r="O18" s="70">
        <v>188.9</v>
      </c>
      <c r="P18" s="70">
        <v>-4.76</v>
      </c>
      <c r="Q18" s="70">
        <v>53.53</v>
      </c>
      <c r="R18" s="70">
        <v>-50</v>
      </c>
      <c r="S18" s="70">
        <v>-7.65</v>
      </c>
      <c r="T18" s="70">
        <v>-14.05</v>
      </c>
      <c r="U18" s="70">
        <v>-16.760000000000002</v>
      </c>
      <c r="V18" s="70">
        <v>0</v>
      </c>
      <c r="W18" s="70">
        <v>99.9</v>
      </c>
      <c r="X18" s="111">
        <v>100</v>
      </c>
      <c r="AA18" s="64">
        <f t="shared" si="0"/>
        <v>21.119437939110075</v>
      </c>
      <c r="AB18" s="64">
        <f t="shared" si="1"/>
        <v>-1.0251985177342509</v>
      </c>
      <c r="AC18" s="64">
        <f t="shared" si="2"/>
        <v>-12.245798319327731</v>
      </c>
      <c r="AD18" s="64">
        <f t="shared" si="3"/>
        <v>-1.9340556697179152</v>
      </c>
      <c r="AE18" s="64">
        <f t="shared" si="4"/>
        <v>-0.84699999999999998</v>
      </c>
      <c r="AF18" s="64">
        <f t="shared" si="5"/>
        <v>0.83660130718954251</v>
      </c>
      <c r="AG18" s="64">
        <f t="shared" si="6"/>
        <v>0.19288256227758013</v>
      </c>
      <c r="AH18" s="64">
        <f t="shared" si="7"/>
        <v>-1</v>
      </c>
      <c r="AI18" s="64">
        <f t="shared" si="8"/>
        <v>0</v>
      </c>
      <c r="AJ18" s="64">
        <f t="shared" si="9"/>
        <v>1.001001001000944E-3</v>
      </c>
      <c r="AK18" s="65">
        <f t="shared" si="10"/>
        <v>0.50978703027983019</v>
      </c>
      <c r="AL18" s="66">
        <f t="shared" si="11"/>
        <v>6.0969740936247224E-3</v>
      </c>
    </row>
    <row r="19" spans="1:38" ht="15" customHeight="1" x14ac:dyDescent="0.25">
      <c r="A19" s="62" t="s">
        <v>251</v>
      </c>
      <c r="B19" s="117" t="s">
        <v>252</v>
      </c>
      <c r="C19" s="70">
        <v>1500</v>
      </c>
      <c r="D19" s="70">
        <v>1000</v>
      </c>
      <c r="E19" s="70">
        <v>1400</v>
      </c>
      <c r="F19" s="70">
        <v>1500</v>
      </c>
      <c r="G19" s="70">
        <v>1500</v>
      </c>
      <c r="H19" s="70">
        <v>0</v>
      </c>
      <c r="I19" s="70">
        <v>0</v>
      </c>
      <c r="J19" s="70">
        <v>0</v>
      </c>
      <c r="K19" s="70">
        <v>0</v>
      </c>
      <c r="L19" s="70">
        <v>0</v>
      </c>
      <c r="M19" s="70">
        <v>0</v>
      </c>
      <c r="N19" s="70">
        <v>805</v>
      </c>
      <c r="O19" s="70">
        <v>1575</v>
      </c>
      <c r="P19" s="70">
        <v>720</v>
      </c>
      <c r="Q19" s="70">
        <v>1919.5</v>
      </c>
      <c r="R19" s="70">
        <v>15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111">
        <v>0</v>
      </c>
      <c r="AA19" s="64">
        <f t="shared" si="0"/>
        <v>0.95652173913043481</v>
      </c>
      <c r="AB19" s="64">
        <f t="shared" si="1"/>
        <v>-0.54285714285714282</v>
      </c>
      <c r="AC19" s="64">
        <f t="shared" si="2"/>
        <v>1.6659722222222222</v>
      </c>
      <c r="AD19" s="64">
        <f t="shared" si="3"/>
        <v>-0.99218546496483462</v>
      </c>
      <c r="AE19" s="64">
        <f t="shared" si="4"/>
        <v>-1</v>
      </c>
      <c r="AF19" s="64">
        <f t="shared" si="5"/>
        <v>0</v>
      </c>
      <c r="AG19" s="64">
        <f t="shared" si="6"/>
        <v>0</v>
      </c>
      <c r="AH19" s="64">
        <f t="shared" si="7"/>
        <v>0</v>
      </c>
      <c r="AI19" s="64">
        <f t="shared" si="8"/>
        <v>0</v>
      </c>
      <c r="AJ19" s="64">
        <f t="shared" si="9"/>
        <v>0</v>
      </c>
      <c r="AK19" s="65">
        <f t="shared" si="10"/>
        <v>8.7451353530679562E-3</v>
      </c>
      <c r="AL19" s="66">
        <f t="shared" si="11"/>
        <v>0</v>
      </c>
    </row>
    <row r="20" spans="1:38" ht="15" customHeight="1" x14ac:dyDescent="0.25">
      <c r="A20" s="62" t="s">
        <v>255</v>
      </c>
      <c r="B20" s="117" t="s">
        <v>256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70">
        <v>0</v>
      </c>
      <c r="J20" s="70">
        <v>0</v>
      </c>
      <c r="K20" s="70"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70">
        <v>0</v>
      </c>
      <c r="R20" s="70">
        <v>4920</v>
      </c>
      <c r="S20" s="70">
        <v>0</v>
      </c>
      <c r="T20" s="70">
        <v>0</v>
      </c>
      <c r="U20" s="70">
        <v>0</v>
      </c>
      <c r="V20" s="70">
        <v>0</v>
      </c>
      <c r="W20" s="70">
        <v>0</v>
      </c>
      <c r="X20" s="111">
        <v>0</v>
      </c>
      <c r="AA20" s="64">
        <f t="shared" si="0"/>
        <v>0</v>
      </c>
      <c r="AB20" s="64">
        <f t="shared" si="1"/>
        <v>0</v>
      </c>
      <c r="AC20" s="64">
        <f t="shared" si="2"/>
        <v>0</v>
      </c>
      <c r="AD20" s="64">
        <f t="shared" si="3"/>
        <v>0</v>
      </c>
      <c r="AE20" s="64">
        <f t="shared" si="4"/>
        <v>-1</v>
      </c>
      <c r="AF20" s="64">
        <f t="shared" si="5"/>
        <v>0</v>
      </c>
      <c r="AG20" s="64">
        <f t="shared" si="6"/>
        <v>0</v>
      </c>
      <c r="AH20" s="64">
        <f t="shared" si="7"/>
        <v>0</v>
      </c>
      <c r="AI20" s="64">
        <f t="shared" si="8"/>
        <v>0</v>
      </c>
      <c r="AJ20" s="64">
        <f t="shared" si="9"/>
        <v>0</v>
      </c>
      <c r="AK20" s="65">
        <f t="shared" si="10"/>
        <v>-0.1</v>
      </c>
      <c r="AL20" s="66">
        <f t="shared" si="11"/>
        <v>0</v>
      </c>
    </row>
    <row r="21" spans="1:38" ht="15" customHeight="1" x14ac:dyDescent="0.25">
      <c r="A21" s="62" t="s">
        <v>2006</v>
      </c>
      <c r="B21" s="117" t="s">
        <v>2007</v>
      </c>
      <c r="C21" s="70">
        <v>0</v>
      </c>
      <c r="D21" s="70">
        <v>0</v>
      </c>
      <c r="E21" s="70">
        <v>0</v>
      </c>
      <c r="F21" s="70">
        <v>0</v>
      </c>
      <c r="G21" s="70">
        <v>0</v>
      </c>
      <c r="H21" s="70">
        <v>0</v>
      </c>
      <c r="I21" s="70">
        <v>0</v>
      </c>
      <c r="J21" s="70">
        <v>0</v>
      </c>
      <c r="K21" s="70">
        <v>0</v>
      </c>
      <c r="L21" s="70">
        <v>3000</v>
      </c>
      <c r="M21" s="70">
        <v>3000</v>
      </c>
      <c r="N21" s="70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111">
        <v>0</v>
      </c>
      <c r="AA21" s="64">
        <f t="shared" si="0"/>
        <v>0</v>
      </c>
      <c r="AB21" s="64">
        <f t="shared" si="1"/>
        <v>0</v>
      </c>
      <c r="AC21" s="64">
        <f t="shared" si="2"/>
        <v>0</v>
      </c>
      <c r="AD21" s="64">
        <f t="shared" si="3"/>
        <v>0</v>
      </c>
      <c r="AE21" s="64">
        <f t="shared" si="4"/>
        <v>0</v>
      </c>
      <c r="AF21" s="64">
        <f t="shared" si="5"/>
        <v>0</v>
      </c>
      <c r="AG21" s="64">
        <f t="shared" si="6"/>
        <v>0</v>
      </c>
      <c r="AH21" s="64">
        <f t="shared" si="7"/>
        <v>0</v>
      </c>
      <c r="AI21" s="64">
        <f t="shared" si="8"/>
        <v>0</v>
      </c>
      <c r="AJ21" s="64">
        <f t="shared" si="9"/>
        <v>0</v>
      </c>
      <c r="AK21" s="65">
        <f t="shared" si="10"/>
        <v>0</v>
      </c>
      <c r="AL21" s="66">
        <f t="shared" si="11"/>
        <v>0</v>
      </c>
    </row>
    <row r="22" spans="1:38" ht="15" customHeight="1" x14ac:dyDescent="0.25">
      <c r="A22" s="62" t="s">
        <v>2008</v>
      </c>
      <c r="B22" s="117" t="s">
        <v>2009</v>
      </c>
      <c r="C22" s="70">
        <v>0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0</v>
      </c>
      <c r="J22" s="70">
        <v>0</v>
      </c>
      <c r="K22" s="70">
        <v>0</v>
      </c>
      <c r="L22" s="70">
        <v>2000</v>
      </c>
      <c r="M22" s="70">
        <v>2000</v>
      </c>
      <c r="N22" s="70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111">
        <v>0</v>
      </c>
      <c r="AA22" s="64">
        <f t="shared" si="0"/>
        <v>0</v>
      </c>
      <c r="AB22" s="64">
        <f t="shared" si="1"/>
        <v>0</v>
      </c>
      <c r="AC22" s="64">
        <f t="shared" si="2"/>
        <v>0</v>
      </c>
      <c r="AD22" s="64">
        <f t="shared" si="3"/>
        <v>0</v>
      </c>
      <c r="AE22" s="64">
        <f t="shared" si="4"/>
        <v>0</v>
      </c>
      <c r="AF22" s="64">
        <f t="shared" si="5"/>
        <v>0</v>
      </c>
      <c r="AG22" s="64">
        <f t="shared" si="6"/>
        <v>0</v>
      </c>
      <c r="AH22" s="64">
        <f t="shared" si="7"/>
        <v>0</v>
      </c>
      <c r="AI22" s="64">
        <f t="shared" si="8"/>
        <v>0</v>
      </c>
      <c r="AJ22" s="64">
        <f t="shared" si="9"/>
        <v>0</v>
      </c>
      <c r="AK22" s="65">
        <f t="shared" si="10"/>
        <v>0</v>
      </c>
      <c r="AL22" s="66">
        <f t="shared" si="11"/>
        <v>0</v>
      </c>
    </row>
    <row r="23" spans="1:38" ht="15" customHeight="1" x14ac:dyDescent="0.25">
      <c r="A23" s="62" t="s">
        <v>2001</v>
      </c>
      <c r="B23" s="117" t="s">
        <v>2002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70">
        <v>0</v>
      </c>
      <c r="J23" s="70">
        <v>0</v>
      </c>
      <c r="K23" s="70">
        <v>0</v>
      </c>
      <c r="L23" s="70">
        <v>1500</v>
      </c>
      <c r="M23" s="70">
        <v>1500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70">
        <v>0</v>
      </c>
      <c r="T23" s="70">
        <v>0</v>
      </c>
      <c r="U23" s="70">
        <v>0</v>
      </c>
      <c r="V23" s="70">
        <v>0</v>
      </c>
      <c r="W23" s="70">
        <v>0</v>
      </c>
      <c r="X23" s="111">
        <v>0</v>
      </c>
      <c r="AA23" s="64">
        <f t="shared" si="0"/>
        <v>0</v>
      </c>
      <c r="AB23" s="64">
        <f t="shared" si="1"/>
        <v>0</v>
      </c>
      <c r="AC23" s="64">
        <f t="shared" si="2"/>
        <v>0</v>
      </c>
      <c r="AD23" s="64">
        <f t="shared" si="3"/>
        <v>0</v>
      </c>
      <c r="AE23" s="64">
        <f t="shared" si="4"/>
        <v>0</v>
      </c>
      <c r="AF23" s="64">
        <f t="shared" si="5"/>
        <v>0</v>
      </c>
      <c r="AG23" s="64">
        <f t="shared" si="6"/>
        <v>0</v>
      </c>
      <c r="AH23" s="64">
        <f t="shared" si="7"/>
        <v>0</v>
      </c>
      <c r="AI23" s="64">
        <f t="shared" si="8"/>
        <v>0</v>
      </c>
      <c r="AJ23" s="64">
        <f t="shared" si="9"/>
        <v>0</v>
      </c>
      <c r="AK23" s="65">
        <f t="shared" si="10"/>
        <v>0</v>
      </c>
      <c r="AL23" s="66">
        <f t="shared" si="11"/>
        <v>0</v>
      </c>
    </row>
    <row r="24" spans="1:38" ht="15" customHeight="1" x14ac:dyDescent="0.25">
      <c r="A24" s="62" t="s">
        <v>2010</v>
      </c>
      <c r="B24" s="117" t="s">
        <v>2011</v>
      </c>
      <c r="C24" s="70">
        <v>0</v>
      </c>
      <c r="D24" s="70">
        <v>0</v>
      </c>
      <c r="E24" s="70">
        <v>0</v>
      </c>
      <c r="F24" s="70">
        <v>0</v>
      </c>
      <c r="G24" s="70">
        <v>0</v>
      </c>
      <c r="H24" s="70">
        <v>0</v>
      </c>
      <c r="I24" s="70">
        <v>0</v>
      </c>
      <c r="J24" s="70">
        <v>0</v>
      </c>
      <c r="K24" s="70">
        <v>0</v>
      </c>
      <c r="L24" s="70">
        <v>13000</v>
      </c>
      <c r="M24" s="70">
        <v>13000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  <c r="W24" s="70">
        <v>0</v>
      </c>
      <c r="X24" s="111">
        <v>7716</v>
      </c>
      <c r="AA24" s="64">
        <f t="shared" si="0"/>
        <v>0</v>
      </c>
      <c r="AB24" s="64">
        <f t="shared" si="1"/>
        <v>0</v>
      </c>
      <c r="AC24" s="64">
        <f t="shared" si="2"/>
        <v>0</v>
      </c>
      <c r="AD24" s="64">
        <f t="shared" si="3"/>
        <v>0</v>
      </c>
      <c r="AE24" s="64">
        <f t="shared" si="4"/>
        <v>0</v>
      </c>
      <c r="AF24" s="64">
        <f t="shared" si="5"/>
        <v>0</v>
      </c>
      <c r="AG24" s="64">
        <f t="shared" si="6"/>
        <v>0</v>
      </c>
      <c r="AH24" s="64">
        <f t="shared" si="7"/>
        <v>0</v>
      </c>
      <c r="AI24" s="64">
        <f t="shared" si="8"/>
        <v>0</v>
      </c>
      <c r="AJ24" s="64">
        <f t="shared" si="9"/>
        <v>0</v>
      </c>
      <c r="AK24" s="65">
        <f t="shared" si="10"/>
        <v>0</v>
      </c>
      <c r="AL24" s="66">
        <f t="shared" si="11"/>
        <v>0</v>
      </c>
    </row>
    <row r="25" spans="1:38" ht="15" customHeight="1" x14ac:dyDescent="0.25">
      <c r="A25" s="62" t="s">
        <v>2012</v>
      </c>
      <c r="B25" s="117" t="s">
        <v>2013</v>
      </c>
      <c r="C25" s="70">
        <v>0</v>
      </c>
      <c r="D25" s="70">
        <v>0</v>
      </c>
      <c r="E25" s="70">
        <v>0</v>
      </c>
      <c r="F25" s="70">
        <v>0</v>
      </c>
      <c r="G25" s="70">
        <v>0</v>
      </c>
      <c r="H25" s="70">
        <v>0</v>
      </c>
      <c r="I25" s="70">
        <v>0</v>
      </c>
      <c r="J25" s="70">
        <v>0</v>
      </c>
      <c r="K25" s="70">
        <v>0</v>
      </c>
      <c r="L25" s="70">
        <v>5000</v>
      </c>
      <c r="M25" s="70">
        <v>5000</v>
      </c>
      <c r="N25" s="70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111">
        <v>3642</v>
      </c>
      <c r="AA25" s="64">
        <f t="shared" si="0"/>
        <v>0</v>
      </c>
      <c r="AB25" s="64">
        <f t="shared" si="1"/>
        <v>0</v>
      </c>
      <c r="AC25" s="64">
        <f t="shared" si="2"/>
        <v>0</v>
      </c>
      <c r="AD25" s="64">
        <f t="shared" si="3"/>
        <v>0</v>
      </c>
      <c r="AE25" s="64">
        <f t="shared" si="4"/>
        <v>0</v>
      </c>
      <c r="AF25" s="64">
        <f t="shared" si="5"/>
        <v>0</v>
      </c>
      <c r="AG25" s="64">
        <f t="shared" si="6"/>
        <v>0</v>
      </c>
      <c r="AH25" s="64">
        <f t="shared" si="7"/>
        <v>0</v>
      </c>
      <c r="AI25" s="64">
        <f t="shared" si="8"/>
        <v>0</v>
      </c>
      <c r="AJ25" s="64">
        <f t="shared" si="9"/>
        <v>0</v>
      </c>
      <c r="AK25" s="65">
        <f t="shared" si="10"/>
        <v>0</v>
      </c>
      <c r="AL25" s="66">
        <f t="shared" si="11"/>
        <v>0</v>
      </c>
    </row>
    <row r="26" spans="1:38" ht="15" customHeight="1" x14ac:dyDescent="0.25">
      <c r="A26" s="62" t="s">
        <v>2014</v>
      </c>
      <c r="B26" s="117" t="s">
        <v>2015</v>
      </c>
      <c r="C26" s="70">
        <v>0</v>
      </c>
      <c r="D26" s="70">
        <v>0</v>
      </c>
      <c r="E26" s="70">
        <v>0</v>
      </c>
      <c r="F26" s="70">
        <v>0</v>
      </c>
      <c r="G26" s="70">
        <v>0</v>
      </c>
      <c r="H26" s="70">
        <v>0</v>
      </c>
      <c r="I26" s="70">
        <v>0</v>
      </c>
      <c r="J26" s="70">
        <v>0</v>
      </c>
      <c r="K26" s="70">
        <v>0</v>
      </c>
      <c r="L26" s="70">
        <v>4500</v>
      </c>
      <c r="M26" s="70">
        <v>4500</v>
      </c>
      <c r="N26" s="70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0</v>
      </c>
      <c r="W26" s="70">
        <v>0</v>
      </c>
      <c r="X26" s="111">
        <v>5598.36</v>
      </c>
      <c r="AA26" s="64">
        <f t="shared" si="0"/>
        <v>0</v>
      </c>
      <c r="AB26" s="64">
        <f t="shared" si="1"/>
        <v>0</v>
      </c>
      <c r="AC26" s="64">
        <f t="shared" si="2"/>
        <v>0</v>
      </c>
      <c r="AD26" s="64">
        <f t="shared" si="3"/>
        <v>0</v>
      </c>
      <c r="AE26" s="64">
        <f t="shared" si="4"/>
        <v>0</v>
      </c>
      <c r="AF26" s="64">
        <f t="shared" si="5"/>
        <v>0</v>
      </c>
      <c r="AG26" s="64">
        <f t="shared" si="6"/>
        <v>0</v>
      </c>
      <c r="AH26" s="64">
        <f t="shared" si="7"/>
        <v>0</v>
      </c>
      <c r="AI26" s="64">
        <f t="shared" si="8"/>
        <v>0</v>
      </c>
      <c r="AJ26" s="64">
        <f t="shared" si="9"/>
        <v>0</v>
      </c>
      <c r="AK26" s="65">
        <f t="shared" si="10"/>
        <v>0</v>
      </c>
      <c r="AL26" s="66">
        <f t="shared" si="11"/>
        <v>0</v>
      </c>
    </row>
    <row r="27" spans="1:38" ht="15" customHeight="1" x14ac:dyDescent="0.25">
      <c r="A27" s="62" t="s">
        <v>2003</v>
      </c>
      <c r="B27" s="117" t="s">
        <v>2004</v>
      </c>
      <c r="C27" s="70">
        <v>0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3500</v>
      </c>
      <c r="M27" s="70">
        <v>3500</v>
      </c>
      <c r="N27" s="70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111">
        <v>0</v>
      </c>
      <c r="AA27" s="64">
        <f t="shared" si="0"/>
        <v>0</v>
      </c>
      <c r="AB27" s="64">
        <f t="shared" si="1"/>
        <v>0</v>
      </c>
      <c r="AC27" s="64">
        <f t="shared" si="2"/>
        <v>0</v>
      </c>
      <c r="AD27" s="64">
        <f t="shared" si="3"/>
        <v>0</v>
      </c>
      <c r="AE27" s="64">
        <f t="shared" si="4"/>
        <v>0</v>
      </c>
      <c r="AF27" s="64">
        <f t="shared" si="5"/>
        <v>0</v>
      </c>
      <c r="AG27" s="64">
        <f t="shared" si="6"/>
        <v>0</v>
      </c>
      <c r="AH27" s="64">
        <f t="shared" si="7"/>
        <v>0</v>
      </c>
      <c r="AI27" s="64">
        <f t="shared" si="8"/>
        <v>0</v>
      </c>
      <c r="AJ27" s="64">
        <f t="shared" si="9"/>
        <v>0</v>
      </c>
      <c r="AK27" s="65">
        <f t="shared" si="10"/>
        <v>0</v>
      </c>
      <c r="AL27" s="66">
        <f t="shared" si="11"/>
        <v>0</v>
      </c>
    </row>
    <row r="28" spans="1:38" ht="15" customHeight="1" x14ac:dyDescent="0.25">
      <c r="A28" s="62" t="s">
        <v>221</v>
      </c>
      <c r="B28" s="117" t="s">
        <v>222</v>
      </c>
      <c r="C28" s="70">
        <v>0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70">
        <v>0</v>
      </c>
      <c r="J28" s="70">
        <v>0</v>
      </c>
      <c r="K28" s="70">
        <v>0</v>
      </c>
      <c r="L28" s="70">
        <v>0</v>
      </c>
      <c r="M28" s="70">
        <v>0</v>
      </c>
      <c r="N28" s="70">
        <v>339011.17</v>
      </c>
      <c r="O28" s="70">
        <v>228370</v>
      </c>
      <c r="P28" s="70">
        <v>0</v>
      </c>
      <c r="Q28" s="70">
        <v>0</v>
      </c>
      <c r="R28" s="70">
        <v>0</v>
      </c>
      <c r="S28" s="70">
        <v>323221.12</v>
      </c>
      <c r="T28" s="70">
        <v>462028.21</v>
      </c>
      <c r="U28" s="70">
        <v>0</v>
      </c>
      <c r="V28" s="70">
        <v>0</v>
      </c>
      <c r="W28" s="70">
        <v>0</v>
      </c>
      <c r="X28" s="111">
        <v>903411</v>
      </c>
      <c r="AA28" s="64">
        <f t="shared" si="0"/>
        <v>-0.32636437908520827</v>
      </c>
      <c r="AB28" s="64">
        <f t="shared" si="1"/>
        <v>-1</v>
      </c>
      <c r="AC28" s="64">
        <f t="shared" si="2"/>
        <v>0</v>
      </c>
      <c r="AD28" s="64">
        <f t="shared" si="3"/>
        <v>0</v>
      </c>
      <c r="AE28" s="64">
        <f t="shared" si="4"/>
        <v>0</v>
      </c>
      <c r="AF28" s="64">
        <f t="shared" si="5"/>
        <v>0.42944931940091052</v>
      </c>
      <c r="AG28" s="64">
        <f t="shared" si="6"/>
        <v>-1</v>
      </c>
      <c r="AH28" s="64">
        <f t="shared" si="7"/>
        <v>0</v>
      </c>
      <c r="AI28" s="64">
        <f t="shared" si="8"/>
        <v>0</v>
      </c>
      <c r="AJ28" s="64">
        <f t="shared" si="9"/>
        <v>0</v>
      </c>
      <c r="AK28" s="65">
        <f t="shared" si="10"/>
        <v>-0.18969150596842976</v>
      </c>
      <c r="AL28" s="66">
        <f t="shared" si="11"/>
        <v>-0.11411013611981788</v>
      </c>
    </row>
    <row r="29" spans="1:38" ht="15" customHeight="1" x14ac:dyDescent="0.25">
      <c r="A29" s="62" t="s">
        <v>7</v>
      </c>
      <c r="B29" s="117" t="s">
        <v>8</v>
      </c>
      <c r="C29" s="70">
        <v>8795861</v>
      </c>
      <c r="D29" s="70">
        <v>8957325</v>
      </c>
      <c r="E29" s="70">
        <v>9197008</v>
      </c>
      <c r="F29" s="70">
        <v>9437550</v>
      </c>
      <c r="G29" s="70">
        <v>9891674</v>
      </c>
      <c r="H29" s="70">
        <v>11072335</v>
      </c>
      <c r="I29" s="70">
        <v>13224006</v>
      </c>
      <c r="J29" s="70">
        <v>14553640</v>
      </c>
      <c r="K29" s="70">
        <v>17064240</v>
      </c>
      <c r="L29" s="70">
        <v>17968533</v>
      </c>
      <c r="M29" s="70">
        <v>18820790</v>
      </c>
      <c r="N29" s="70">
        <v>8764734.3200000003</v>
      </c>
      <c r="O29" s="70">
        <v>9069136.0099999998</v>
      </c>
      <c r="P29" s="70">
        <v>9282752.7699999996</v>
      </c>
      <c r="Q29" s="70">
        <v>9249591.4399999995</v>
      </c>
      <c r="R29" s="70">
        <v>9940853.1799999997</v>
      </c>
      <c r="S29" s="70">
        <v>10986567.109999999</v>
      </c>
      <c r="T29" s="70">
        <v>13063783.57</v>
      </c>
      <c r="U29" s="70">
        <v>14364525.880000001</v>
      </c>
      <c r="V29" s="70">
        <v>16890948.59</v>
      </c>
      <c r="W29" s="70">
        <v>17952807.079999998</v>
      </c>
      <c r="X29" s="111">
        <v>18246815.530000001</v>
      </c>
      <c r="AA29" s="64">
        <f t="shared" si="0"/>
        <v>3.4730281476461171E-2</v>
      </c>
      <c r="AB29" s="64">
        <f t="shared" si="1"/>
        <v>2.3554256961683805E-2</v>
      </c>
      <c r="AC29" s="64">
        <f t="shared" si="2"/>
        <v>-3.5723594952534834E-3</v>
      </c>
      <c r="AD29" s="64">
        <f t="shared" si="3"/>
        <v>7.4734299831950221E-2</v>
      </c>
      <c r="AE29" s="64">
        <f t="shared" si="4"/>
        <v>0.10519357957160773</v>
      </c>
      <c r="AF29" s="64">
        <f t="shared" si="5"/>
        <v>0.18906874542361041</v>
      </c>
      <c r="AG29" s="64">
        <f t="shared" si="6"/>
        <v>9.9568574680543365E-2</v>
      </c>
      <c r="AH29" s="64">
        <f t="shared" si="7"/>
        <v>0.17587929675545957</v>
      </c>
      <c r="AI29" s="64">
        <f t="shared" si="8"/>
        <v>6.286553323764503E-2</v>
      </c>
      <c r="AJ29" s="64">
        <f t="shared" si="9"/>
        <v>1.6376739787257993E-2</v>
      </c>
      <c r="AK29" s="65">
        <f t="shared" si="10"/>
        <v>7.7839894823096584E-2</v>
      </c>
      <c r="AL29" s="66">
        <f t="shared" si="11"/>
        <v>0.10875177797690325</v>
      </c>
    </row>
    <row r="30" spans="1:38" ht="15" customHeight="1" x14ac:dyDescent="0.25">
      <c r="A30" s="62" t="s">
        <v>9</v>
      </c>
      <c r="B30" s="117" t="s">
        <v>10</v>
      </c>
      <c r="C30" s="70">
        <v>0</v>
      </c>
      <c r="D30" s="70">
        <v>0</v>
      </c>
      <c r="E30" s="70">
        <v>-6400</v>
      </c>
      <c r="F30" s="70">
        <v>-19900</v>
      </c>
      <c r="G30" s="70">
        <v>-19900</v>
      </c>
      <c r="H30" s="70">
        <v>-20000</v>
      </c>
      <c r="I30" s="70">
        <v>-25000</v>
      </c>
      <c r="J30" s="70">
        <v>-49000</v>
      </c>
      <c r="K30" s="70">
        <v>-55000</v>
      </c>
      <c r="L30" s="70">
        <v>-55000</v>
      </c>
      <c r="M30" s="70">
        <v>-87000</v>
      </c>
      <c r="N30" s="70">
        <v>0</v>
      </c>
      <c r="O30" s="70">
        <v>0</v>
      </c>
      <c r="P30" s="70">
        <v>-8650.25</v>
      </c>
      <c r="Q30" s="70">
        <v>-15419.92</v>
      </c>
      <c r="R30" s="70">
        <v>-25883.26</v>
      </c>
      <c r="S30" s="70">
        <v>-25587.68</v>
      </c>
      <c r="T30" s="70">
        <v>-63392.52</v>
      </c>
      <c r="U30" s="70">
        <v>-53843.9</v>
      </c>
      <c r="V30" s="70">
        <v>-66783.83</v>
      </c>
      <c r="W30" s="70">
        <v>-86783.82</v>
      </c>
      <c r="X30" s="111">
        <v>-82182.75</v>
      </c>
      <c r="AA30" s="64">
        <f t="shared" si="0"/>
        <v>0</v>
      </c>
      <c r="AB30" s="64">
        <f t="shared" si="1"/>
        <v>0</v>
      </c>
      <c r="AC30" s="64">
        <f t="shared" si="2"/>
        <v>0.78259819080373405</v>
      </c>
      <c r="AD30" s="64">
        <f t="shared" si="3"/>
        <v>0.67855994064820035</v>
      </c>
      <c r="AE30" s="64">
        <f t="shared" si="4"/>
        <v>-1.1419736153791993E-2</v>
      </c>
      <c r="AF30" s="64">
        <f t="shared" si="5"/>
        <v>1.4774625913720976</v>
      </c>
      <c r="AG30" s="64">
        <f t="shared" si="6"/>
        <v>-0.15062691939048953</v>
      </c>
      <c r="AH30" s="64">
        <f t="shared" si="7"/>
        <v>0.24032304495031007</v>
      </c>
      <c r="AI30" s="64">
        <f t="shared" si="8"/>
        <v>0.29947354022672862</v>
      </c>
      <c r="AJ30" s="64">
        <f t="shared" si="9"/>
        <v>-5.3017601668145127E-2</v>
      </c>
      <c r="AK30" s="65">
        <f t="shared" si="10"/>
        <v>0.32633530507886438</v>
      </c>
      <c r="AL30" s="66">
        <f t="shared" si="11"/>
        <v>0.36272293109810028</v>
      </c>
    </row>
    <row r="31" spans="1:38" ht="15" customHeight="1" x14ac:dyDescent="0.25">
      <c r="A31" s="62" t="s">
        <v>2158</v>
      </c>
      <c r="B31" s="117" t="s">
        <v>2159</v>
      </c>
      <c r="C31" s="70">
        <v>0</v>
      </c>
      <c r="D31" s="70">
        <v>0</v>
      </c>
      <c r="E31" s="70">
        <v>0</v>
      </c>
      <c r="F31" s="70">
        <v>0</v>
      </c>
      <c r="G31" s="70">
        <v>0</v>
      </c>
      <c r="H31" s="70">
        <v>0</v>
      </c>
      <c r="I31" s="70">
        <v>0</v>
      </c>
      <c r="J31" s="70">
        <v>0</v>
      </c>
      <c r="K31" s="70">
        <v>0</v>
      </c>
      <c r="L31" s="70">
        <v>0</v>
      </c>
      <c r="M31" s="70">
        <v>0</v>
      </c>
      <c r="N31" s="70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70">
        <v>77061.259999999995</v>
      </c>
      <c r="X31" s="111">
        <v>-304945.45</v>
      </c>
      <c r="AA31" s="64">
        <f t="shared" si="0"/>
        <v>0</v>
      </c>
      <c r="AB31" s="64">
        <f t="shared" si="1"/>
        <v>0</v>
      </c>
      <c r="AC31" s="64">
        <f t="shared" si="2"/>
        <v>0</v>
      </c>
      <c r="AD31" s="64">
        <f t="shared" si="3"/>
        <v>0</v>
      </c>
      <c r="AE31" s="64">
        <f t="shared" si="4"/>
        <v>0</v>
      </c>
      <c r="AF31" s="64">
        <f t="shared" si="5"/>
        <v>0</v>
      </c>
      <c r="AG31" s="64">
        <f t="shared" si="6"/>
        <v>0</v>
      </c>
      <c r="AH31" s="64">
        <f t="shared" si="7"/>
        <v>0</v>
      </c>
      <c r="AI31" s="64">
        <f t="shared" si="8"/>
        <v>0</v>
      </c>
      <c r="AJ31" s="64">
        <f t="shared" si="9"/>
        <v>-4.9571822469552149</v>
      </c>
      <c r="AK31" s="65">
        <f t="shared" si="10"/>
        <v>-0.49571822469552151</v>
      </c>
      <c r="AL31" s="66">
        <f t="shared" si="11"/>
        <v>-0.99143644939104303</v>
      </c>
    </row>
    <row r="32" spans="1:38" ht="15" customHeight="1" x14ac:dyDescent="0.25">
      <c r="A32" s="62" t="s">
        <v>11</v>
      </c>
      <c r="B32" s="117" t="s">
        <v>12</v>
      </c>
      <c r="C32" s="70">
        <v>50000</v>
      </c>
      <c r="D32" s="70">
        <v>52121</v>
      </c>
      <c r="E32" s="70">
        <v>52121</v>
      </c>
      <c r="F32" s="70">
        <v>52121</v>
      </c>
      <c r="G32" s="70">
        <v>20000</v>
      </c>
      <c r="H32" s="70">
        <v>15000</v>
      </c>
      <c r="I32" s="70">
        <v>5000</v>
      </c>
      <c r="J32" s="70">
        <v>40000</v>
      </c>
      <c r="K32" s="70">
        <v>40000</v>
      </c>
      <c r="L32" s="70">
        <v>40000</v>
      </c>
      <c r="M32" s="70">
        <v>40000</v>
      </c>
      <c r="N32" s="70">
        <v>35060.85</v>
      </c>
      <c r="O32" s="70">
        <v>63861.47</v>
      </c>
      <c r="P32" s="70">
        <v>8447.01</v>
      </c>
      <c r="Q32" s="70">
        <v>19795.37</v>
      </c>
      <c r="R32" s="70">
        <v>-975.75</v>
      </c>
      <c r="S32" s="70">
        <v>27292.36</v>
      </c>
      <c r="T32" s="70">
        <v>68744.679999999993</v>
      </c>
      <c r="U32" s="70">
        <v>832.11</v>
      </c>
      <c r="V32" s="70">
        <v>-14044.49</v>
      </c>
      <c r="W32" s="70">
        <v>96167.95</v>
      </c>
      <c r="X32" s="111">
        <v>-12999.54</v>
      </c>
      <c r="AA32" s="64">
        <f t="shared" si="0"/>
        <v>0.82144671335692099</v>
      </c>
      <c r="AB32" s="64">
        <f t="shared" si="1"/>
        <v>-0.86772916439286474</v>
      </c>
      <c r="AC32" s="64">
        <f t="shared" si="2"/>
        <v>1.3434765674481264</v>
      </c>
      <c r="AD32" s="64">
        <f t="shared" si="3"/>
        <v>-1.049291829352015</v>
      </c>
      <c r="AE32" s="64">
        <f t="shared" si="4"/>
        <v>-28.970648219318473</v>
      </c>
      <c r="AF32" s="64">
        <f t="shared" si="5"/>
        <v>1.518825048475104</v>
      </c>
      <c r="AG32" s="64">
        <f t="shared" si="6"/>
        <v>-0.98789564516119643</v>
      </c>
      <c r="AH32" s="64">
        <f t="shared" si="7"/>
        <v>-17.878165146434966</v>
      </c>
      <c r="AI32" s="64">
        <f t="shared" si="8"/>
        <v>-7.8473792925197001</v>
      </c>
      <c r="AJ32" s="64">
        <f t="shared" si="9"/>
        <v>-1.1351753884740186</v>
      </c>
      <c r="AK32" s="65">
        <f t="shared" si="10"/>
        <v>-5.5052536356373079</v>
      </c>
      <c r="AL32" s="66">
        <f t="shared" si="11"/>
        <v>-5.2659580848229552</v>
      </c>
    </row>
    <row r="33" spans="1:38" ht="15" customHeight="1" x14ac:dyDescent="0.25">
      <c r="A33" s="62" t="s">
        <v>2160</v>
      </c>
      <c r="B33" s="117" t="s">
        <v>2161</v>
      </c>
      <c r="C33" s="70">
        <v>0</v>
      </c>
      <c r="D33" s="70">
        <v>0</v>
      </c>
      <c r="E33" s="70">
        <v>0</v>
      </c>
      <c r="F33" s="70">
        <v>0</v>
      </c>
      <c r="G33" s="70">
        <v>0</v>
      </c>
      <c r="H33" s="70">
        <v>0</v>
      </c>
      <c r="I33" s="70">
        <v>0</v>
      </c>
      <c r="J33" s="70">
        <v>0</v>
      </c>
      <c r="K33" s="70">
        <v>0</v>
      </c>
      <c r="L33" s="70">
        <v>0</v>
      </c>
      <c r="M33" s="70">
        <v>0</v>
      </c>
      <c r="N33" s="70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111">
        <v>-116875.13</v>
      </c>
      <c r="AA33" s="64">
        <f t="shared" si="0"/>
        <v>0</v>
      </c>
      <c r="AB33" s="64">
        <f t="shared" si="1"/>
        <v>0</v>
      </c>
      <c r="AC33" s="64">
        <f t="shared" si="2"/>
        <v>0</v>
      </c>
      <c r="AD33" s="64">
        <f t="shared" si="3"/>
        <v>0</v>
      </c>
      <c r="AE33" s="64">
        <f t="shared" si="4"/>
        <v>0</v>
      </c>
      <c r="AF33" s="64">
        <f t="shared" si="5"/>
        <v>0</v>
      </c>
      <c r="AG33" s="64">
        <f t="shared" si="6"/>
        <v>0</v>
      </c>
      <c r="AH33" s="64">
        <f t="shared" si="7"/>
        <v>0</v>
      </c>
      <c r="AI33" s="64">
        <f t="shared" si="8"/>
        <v>0</v>
      </c>
      <c r="AJ33" s="64">
        <f t="shared" si="9"/>
        <v>0</v>
      </c>
      <c r="AK33" s="65">
        <f t="shared" si="10"/>
        <v>0</v>
      </c>
      <c r="AL33" s="66">
        <f t="shared" si="11"/>
        <v>0</v>
      </c>
    </row>
    <row r="34" spans="1:38" ht="15" customHeight="1" x14ac:dyDescent="0.25">
      <c r="A34" s="62" t="s">
        <v>13</v>
      </c>
      <c r="B34" s="117" t="s">
        <v>14</v>
      </c>
      <c r="C34" s="70">
        <v>55000</v>
      </c>
      <c r="D34" s="70">
        <v>55000</v>
      </c>
      <c r="E34" s="70">
        <v>55000</v>
      </c>
      <c r="F34" s="70">
        <v>55000</v>
      </c>
      <c r="G34" s="70">
        <v>38000</v>
      </c>
      <c r="H34" s="70">
        <v>35000</v>
      </c>
      <c r="I34" s="70">
        <v>35000</v>
      </c>
      <c r="J34" s="70">
        <v>45000</v>
      </c>
      <c r="K34" s="70">
        <v>45000</v>
      </c>
      <c r="L34" s="70">
        <v>45000</v>
      </c>
      <c r="M34" s="70">
        <v>45000</v>
      </c>
      <c r="N34" s="70">
        <v>44045.33</v>
      </c>
      <c r="O34" s="70">
        <v>44852.26</v>
      </c>
      <c r="P34" s="70">
        <v>34507.17</v>
      </c>
      <c r="Q34" s="70">
        <v>32626.37</v>
      </c>
      <c r="R34" s="70">
        <v>36619.64</v>
      </c>
      <c r="S34" s="70">
        <v>35102.26</v>
      </c>
      <c r="T34" s="70">
        <v>48404.5</v>
      </c>
      <c r="U34" s="70">
        <v>56006.48</v>
      </c>
      <c r="V34" s="70">
        <v>58536.85</v>
      </c>
      <c r="W34" s="70">
        <v>52923.48</v>
      </c>
      <c r="X34" s="111">
        <v>59951.96</v>
      </c>
      <c r="AA34" s="64">
        <f t="shared" si="0"/>
        <v>1.8320443960801298E-2</v>
      </c>
      <c r="AB34" s="64">
        <f t="shared" si="1"/>
        <v>-0.23064813233491474</v>
      </c>
      <c r="AC34" s="64">
        <f t="shared" si="2"/>
        <v>-5.4504614548222856E-2</v>
      </c>
      <c r="AD34" s="64">
        <f t="shared" si="3"/>
        <v>0.12239394085213895</v>
      </c>
      <c r="AE34" s="64">
        <f t="shared" si="4"/>
        <v>-4.1436234763640424E-2</v>
      </c>
      <c r="AF34" s="64">
        <f t="shared" si="5"/>
        <v>0.37895679651395658</v>
      </c>
      <c r="AG34" s="64">
        <f t="shared" si="6"/>
        <v>0.15705110062081012</v>
      </c>
      <c r="AH34" s="64">
        <f t="shared" si="7"/>
        <v>4.5179950605715537E-2</v>
      </c>
      <c r="AI34" s="64">
        <f t="shared" si="8"/>
        <v>-9.5894637309660413E-2</v>
      </c>
      <c r="AJ34" s="64">
        <f t="shared" si="9"/>
        <v>0.1328045699186825</v>
      </c>
      <c r="AK34" s="65">
        <f t="shared" si="10"/>
        <v>4.322231835156666E-2</v>
      </c>
      <c r="AL34" s="66">
        <f t="shared" si="11"/>
        <v>0.12361955606990087</v>
      </c>
    </row>
    <row r="35" spans="1:38" ht="15" customHeight="1" x14ac:dyDescent="0.25">
      <c r="A35" s="62" t="s">
        <v>15</v>
      </c>
      <c r="B35" s="117" t="s">
        <v>16</v>
      </c>
      <c r="C35" s="70">
        <v>6900000</v>
      </c>
      <c r="D35" s="70">
        <v>6900000</v>
      </c>
      <c r="E35" s="70">
        <v>7375000</v>
      </c>
      <c r="F35" s="70">
        <v>7550000</v>
      </c>
      <c r="G35" s="70">
        <v>7625000</v>
      </c>
      <c r="H35" s="70">
        <v>8200000</v>
      </c>
      <c r="I35" s="70">
        <v>7912500</v>
      </c>
      <c r="J35" s="70">
        <v>8100000</v>
      </c>
      <c r="K35" s="70">
        <v>8700000</v>
      </c>
      <c r="L35" s="70">
        <v>8700000</v>
      </c>
      <c r="M35" s="70">
        <v>9900000</v>
      </c>
      <c r="N35" s="70">
        <v>7022287.54</v>
      </c>
      <c r="O35" s="70">
        <v>7222069.7800000003</v>
      </c>
      <c r="P35" s="70">
        <v>7343004.7800000003</v>
      </c>
      <c r="Q35" s="70">
        <v>7607493.3099999996</v>
      </c>
      <c r="R35" s="70">
        <v>7824679.71</v>
      </c>
      <c r="S35" s="70">
        <v>8330792.0199999996</v>
      </c>
      <c r="T35" s="70">
        <v>8321205.8200000003</v>
      </c>
      <c r="U35" s="70">
        <v>8804132.3599999994</v>
      </c>
      <c r="V35" s="70">
        <v>8981636.1999999993</v>
      </c>
      <c r="W35" s="70">
        <v>10098311.83</v>
      </c>
      <c r="X35" s="111">
        <v>11490414.960000001</v>
      </c>
      <c r="AA35" s="64">
        <f t="shared" ref="AA35:AA66" si="12">IFERROR((O35-N35)/N35,0)</f>
        <v>2.8449737904067685E-2</v>
      </c>
      <c r="AB35" s="64">
        <f t="shared" ref="AB35:AB66" si="13">IFERROR((P35-O35)/O35,0)</f>
        <v>1.6745199601214598E-2</v>
      </c>
      <c r="AC35" s="64">
        <f t="shared" ref="AC35:AC66" si="14">IFERROR((Q35-P35)/P35,0)</f>
        <v>3.6019114507508103E-2</v>
      </c>
      <c r="AD35" s="64">
        <f t="shared" ref="AD35:AD66" si="15">IFERROR((R35-Q35)/Q35,0)</f>
        <v>2.8549009660581666E-2</v>
      </c>
      <c r="AE35" s="64">
        <f t="shared" ref="AE35:AE66" si="16">IFERROR((S35-R35)/R35,0)</f>
        <v>6.4681536977569093E-2</v>
      </c>
      <c r="AF35" s="64">
        <f t="shared" ref="AF35:AF66" si="17">IFERROR((T35-S35)/S35,0)</f>
        <v>-1.1506949131589598E-3</v>
      </c>
      <c r="AG35" s="64">
        <f t="shared" ref="AG35:AG66" si="18">IFERROR((U35-T35)/T35,0)</f>
        <v>5.8035644165811424E-2</v>
      </c>
      <c r="AH35" s="64">
        <f t="shared" ref="AH35:AH66" si="19">IFERROR((V35-U35)/U35,0)</f>
        <v>2.0161423379600335E-2</v>
      </c>
      <c r="AI35" s="64">
        <f t="shared" ref="AI35:AI66" si="20">IFERROR((W35-V35)/V35,0)</f>
        <v>0.12432875315079016</v>
      </c>
      <c r="AJ35" s="64">
        <f t="shared" ref="AJ35:AJ66" si="21">IFERROR((X35-W35)/W35,0)</f>
        <v>0.13785503492418899</v>
      </c>
      <c r="AK35" s="65">
        <f t="shared" si="10"/>
        <v>5.1367475935817308E-2</v>
      </c>
      <c r="AL35" s="66">
        <f t="shared" si="11"/>
        <v>6.7846032141446383E-2</v>
      </c>
    </row>
    <row r="36" spans="1:38" ht="15" customHeight="1" x14ac:dyDescent="0.25">
      <c r="A36" s="62" t="s">
        <v>17</v>
      </c>
      <c r="B36" s="117" t="s">
        <v>18</v>
      </c>
      <c r="C36" s="70">
        <v>0</v>
      </c>
      <c r="D36" s="70">
        <v>0</v>
      </c>
      <c r="E36" s="70">
        <v>-90350</v>
      </c>
      <c r="F36" s="70">
        <v>-123500</v>
      </c>
      <c r="G36" s="70">
        <v>-125000</v>
      </c>
      <c r="H36" s="70">
        <v>-175000</v>
      </c>
      <c r="I36" s="70">
        <v>-195000</v>
      </c>
      <c r="J36" s="70">
        <v>-195000</v>
      </c>
      <c r="K36" s="70">
        <v>-195000</v>
      </c>
      <c r="L36" s="70">
        <v>-195000</v>
      </c>
      <c r="M36" s="70">
        <v>-56000</v>
      </c>
      <c r="N36" s="70">
        <v>0</v>
      </c>
      <c r="O36" s="70">
        <v>0</v>
      </c>
      <c r="P36" s="70">
        <v>-126192.61</v>
      </c>
      <c r="Q36" s="70">
        <v>-162314.26999999999</v>
      </c>
      <c r="R36" s="70">
        <v>-176501.94</v>
      </c>
      <c r="S36" s="70">
        <v>-202325.15</v>
      </c>
      <c r="T36" s="70">
        <v>-158225.04</v>
      </c>
      <c r="U36" s="70">
        <v>-230260.58</v>
      </c>
      <c r="V36" s="70">
        <v>-53343.35</v>
      </c>
      <c r="W36" s="70">
        <v>-77948.039999999994</v>
      </c>
      <c r="X36" s="111">
        <v>-91422.57</v>
      </c>
      <c r="AA36" s="64">
        <f t="shared" si="12"/>
        <v>0</v>
      </c>
      <c r="AB36" s="64">
        <f t="shared" si="13"/>
        <v>0</v>
      </c>
      <c r="AC36" s="64">
        <f t="shared" si="14"/>
        <v>0.28624227678625547</v>
      </c>
      <c r="AD36" s="64">
        <f t="shared" si="15"/>
        <v>8.7408642505677495E-2</v>
      </c>
      <c r="AE36" s="64">
        <f t="shared" si="16"/>
        <v>0.1463055306927504</v>
      </c>
      <c r="AF36" s="64">
        <f t="shared" si="17"/>
        <v>-0.21796652566425867</v>
      </c>
      <c r="AG36" s="64">
        <f t="shared" si="18"/>
        <v>0.45527269261553022</v>
      </c>
      <c r="AH36" s="64">
        <f t="shared" si="19"/>
        <v>-0.7683348578380198</v>
      </c>
      <c r="AI36" s="64">
        <f t="shared" si="20"/>
        <v>0.46125130873857745</v>
      </c>
      <c r="AJ36" s="64">
        <f t="shared" si="21"/>
        <v>0.17286553965949644</v>
      </c>
      <c r="AK36" s="65">
        <f t="shared" si="10"/>
        <v>6.2304460749600901E-2</v>
      </c>
      <c r="AL36" s="66">
        <f t="shared" si="11"/>
        <v>2.0617631502265116E-2</v>
      </c>
    </row>
    <row r="37" spans="1:38" ht="15" customHeight="1" x14ac:dyDescent="0.25">
      <c r="A37" s="62" t="s">
        <v>19</v>
      </c>
      <c r="B37" s="117" t="s">
        <v>20</v>
      </c>
      <c r="C37" s="70">
        <v>0</v>
      </c>
      <c r="D37" s="70">
        <v>0</v>
      </c>
      <c r="E37" s="70">
        <v>0</v>
      </c>
      <c r="F37" s="70">
        <v>750000</v>
      </c>
      <c r="G37" s="70">
        <v>2500000</v>
      </c>
      <c r="H37" s="70">
        <v>0</v>
      </c>
      <c r="I37" s="70">
        <v>0</v>
      </c>
      <c r="J37" s="70">
        <v>0</v>
      </c>
      <c r="K37" s="70">
        <v>0</v>
      </c>
      <c r="L37" s="70">
        <v>0</v>
      </c>
      <c r="M37" s="70">
        <v>0</v>
      </c>
      <c r="N37" s="70">
        <v>0</v>
      </c>
      <c r="O37" s="70">
        <v>0</v>
      </c>
      <c r="P37" s="70">
        <v>802947.4</v>
      </c>
      <c r="Q37" s="70">
        <v>2669346.12</v>
      </c>
      <c r="R37" s="70">
        <v>1327835.99</v>
      </c>
      <c r="S37" s="70">
        <v>0</v>
      </c>
      <c r="T37" s="70">
        <v>0</v>
      </c>
      <c r="U37" s="70">
        <v>0</v>
      </c>
      <c r="V37" s="70">
        <v>0</v>
      </c>
      <c r="W37" s="70">
        <v>0</v>
      </c>
      <c r="X37" s="111">
        <v>0</v>
      </c>
      <c r="AA37" s="64">
        <f t="shared" si="12"/>
        <v>0</v>
      </c>
      <c r="AB37" s="64">
        <f t="shared" si="13"/>
        <v>0</v>
      </c>
      <c r="AC37" s="64">
        <f t="shared" si="14"/>
        <v>2.3244346018182513</v>
      </c>
      <c r="AD37" s="64">
        <f t="shared" si="15"/>
        <v>-0.5025613276407932</v>
      </c>
      <c r="AE37" s="64">
        <f t="shared" si="16"/>
        <v>-1</v>
      </c>
      <c r="AF37" s="64">
        <f t="shared" si="17"/>
        <v>0</v>
      </c>
      <c r="AG37" s="64">
        <f t="shared" si="18"/>
        <v>0</v>
      </c>
      <c r="AH37" s="64">
        <f t="shared" si="19"/>
        <v>0</v>
      </c>
      <c r="AI37" s="64">
        <f t="shared" si="20"/>
        <v>0</v>
      </c>
      <c r="AJ37" s="64">
        <f t="shared" si="21"/>
        <v>0</v>
      </c>
      <c r="AK37" s="65">
        <f t="shared" si="10"/>
        <v>8.2187327417745815E-2</v>
      </c>
      <c r="AL37" s="66">
        <f t="shared" si="11"/>
        <v>0</v>
      </c>
    </row>
    <row r="38" spans="1:38" ht="15" customHeight="1" x14ac:dyDescent="0.25">
      <c r="A38" s="62" t="s">
        <v>21</v>
      </c>
      <c r="B38" s="117" t="s">
        <v>22</v>
      </c>
      <c r="C38" s="70">
        <v>0</v>
      </c>
      <c r="D38" s="70">
        <v>0</v>
      </c>
      <c r="E38" s="70">
        <v>0</v>
      </c>
      <c r="F38" s="70">
        <v>-700000</v>
      </c>
      <c r="G38" s="70">
        <v>-2333000</v>
      </c>
      <c r="H38" s="70">
        <v>0</v>
      </c>
      <c r="I38" s="70">
        <v>0</v>
      </c>
      <c r="J38" s="70">
        <v>0</v>
      </c>
      <c r="K38" s="70">
        <v>0</v>
      </c>
      <c r="L38" s="70">
        <v>0</v>
      </c>
      <c r="M38" s="70">
        <v>0</v>
      </c>
      <c r="N38" s="70">
        <v>0</v>
      </c>
      <c r="O38" s="70">
        <v>0</v>
      </c>
      <c r="P38" s="70">
        <v>-749417.56</v>
      </c>
      <c r="Q38" s="70">
        <v>-2491389.71</v>
      </c>
      <c r="R38" s="70">
        <v>-1239313.6100000001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111">
        <v>0</v>
      </c>
      <c r="AA38" s="64">
        <f t="shared" si="12"/>
        <v>0</v>
      </c>
      <c r="AB38" s="64">
        <f t="shared" si="13"/>
        <v>0</v>
      </c>
      <c r="AC38" s="64">
        <f t="shared" si="14"/>
        <v>2.3244346582965041</v>
      </c>
      <c r="AD38" s="64">
        <f t="shared" si="15"/>
        <v>-0.50256131948140703</v>
      </c>
      <c r="AE38" s="64">
        <f t="shared" si="16"/>
        <v>-1</v>
      </c>
      <c r="AF38" s="64">
        <f t="shared" si="17"/>
        <v>0</v>
      </c>
      <c r="AG38" s="64">
        <f t="shared" si="18"/>
        <v>0</v>
      </c>
      <c r="AH38" s="64">
        <f t="shared" si="19"/>
        <v>0</v>
      </c>
      <c r="AI38" s="64">
        <f t="shared" si="20"/>
        <v>0</v>
      </c>
      <c r="AJ38" s="64">
        <f t="shared" si="21"/>
        <v>0</v>
      </c>
      <c r="AK38" s="65">
        <f t="shared" si="10"/>
        <v>8.21873338815097E-2</v>
      </c>
      <c r="AL38" s="66">
        <f t="shared" si="11"/>
        <v>0</v>
      </c>
    </row>
    <row r="39" spans="1:38" ht="15" customHeight="1" x14ac:dyDescent="0.25">
      <c r="A39" s="62" t="s">
        <v>23</v>
      </c>
      <c r="B39" s="117" t="s">
        <v>24</v>
      </c>
      <c r="C39" s="70">
        <v>315000</v>
      </c>
      <c r="D39" s="70">
        <v>270000</v>
      </c>
      <c r="E39" s="70">
        <v>270000</v>
      </c>
      <c r="F39" s="70">
        <v>325000</v>
      </c>
      <c r="G39" s="70">
        <v>350000</v>
      </c>
      <c r="H39" s="70">
        <v>300000</v>
      </c>
      <c r="I39" s="70">
        <v>300000</v>
      </c>
      <c r="J39" s="70">
        <v>320000</v>
      </c>
      <c r="K39" s="70">
        <v>320000</v>
      </c>
      <c r="L39" s="70">
        <v>300000</v>
      </c>
      <c r="M39" s="70">
        <v>300000</v>
      </c>
      <c r="N39" s="70">
        <v>253551.84</v>
      </c>
      <c r="O39" s="70">
        <v>319362.15999999997</v>
      </c>
      <c r="P39" s="70">
        <v>371557.37</v>
      </c>
      <c r="Q39" s="70">
        <v>325369.06</v>
      </c>
      <c r="R39" s="70">
        <v>274483.5</v>
      </c>
      <c r="S39" s="70">
        <v>313344.53999999998</v>
      </c>
      <c r="T39" s="70">
        <v>355323.13</v>
      </c>
      <c r="U39" s="70">
        <v>301665.73</v>
      </c>
      <c r="V39" s="70">
        <v>286586.28000000003</v>
      </c>
      <c r="W39" s="70">
        <v>377269.12</v>
      </c>
      <c r="X39" s="111">
        <v>471117.64</v>
      </c>
      <c r="AA39" s="64">
        <f t="shared" si="12"/>
        <v>0.25955370704468161</v>
      </c>
      <c r="AB39" s="64">
        <f t="shared" si="13"/>
        <v>0.16343579965766772</v>
      </c>
      <c r="AC39" s="64">
        <f t="shared" si="14"/>
        <v>-0.12431003589028526</v>
      </c>
      <c r="AD39" s="64">
        <f t="shared" si="15"/>
        <v>-0.156393358360503</v>
      </c>
      <c r="AE39" s="64">
        <f t="shared" si="16"/>
        <v>0.14157878342414018</v>
      </c>
      <c r="AF39" s="64">
        <f t="shared" si="17"/>
        <v>0.13396943185925636</v>
      </c>
      <c r="AG39" s="64">
        <f t="shared" si="18"/>
        <v>-0.15101015236469414</v>
      </c>
      <c r="AH39" s="64">
        <f t="shared" si="19"/>
        <v>-4.9987282280953671E-2</v>
      </c>
      <c r="AI39" s="64">
        <f t="shared" si="20"/>
        <v>0.31642421961023381</v>
      </c>
      <c r="AJ39" s="64">
        <f t="shared" si="21"/>
        <v>0.24875749173428247</v>
      </c>
      <c r="AK39" s="65">
        <f t="shared" si="10"/>
        <v>7.820186044338262E-2</v>
      </c>
      <c r="AL39" s="66">
        <f t="shared" si="11"/>
        <v>9.9630741711624962E-2</v>
      </c>
    </row>
    <row r="40" spans="1:38" ht="15" customHeight="1" x14ac:dyDescent="0.25">
      <c r="A40" s="62" t="s">
        <v>25</v>
      </c>
      <c r="B40" s="117" t="s">
        <v>26</v>
      </c>
      <c r="C40" s="70">
        <v>300000</v>
      </c>
      <c r="D40" s="70">
        <v>275000</v>
      </c>
      <c r="E40" s="70">
        <v>275000</v>
      </c>
      <c r="F40" s="70">
        <v>255000</v>
      </c>
      <c r="G40" s="70">
        <v>280000</v>
      </c>
      <c r="H40" s="70">
        <v>250000</v>
      </c>
      <c r="I40" s="70">
        <v>250000</v>
      </c>
      <c r="J40" s="70">
        <v>265000</v>
      </c>
      <c r="K40" s="70">
        <v>200000</v>
      </c>
      <c r="L40" s="70">
        <v>180000</v>
      </c>
      <c r="M40" s="70">
        <v>180000</v>
      </c>
      <c r="N40" s="70">
        <v>282498.93</v>
      </c>
      <c r="O40" s="70">
        <v>255611.92</v>
      </c>
      <c r="P40" s="70">
        <v>280189.42</v>
      </c>
      <c r="Q40" s="70">
        <v>257367.54</v>
      </c>
      <c r="R40" s="70">
        <v>255776.26</v>
      </c>
      <c r="S40" s="70">
        <v>261268.02</v>
      </c>
      <c r="T40" s="70">
        <v>254720.16</v>
      </c>
      <c r="U40" s="70">
        <v>214641.06</v>
      </c>
      <c r="V40" s="70">
        <v>141271.39000000001</v>
      </c>
      <c r="W40" s="70">
        <v>126668.66</v>
      </c>
      <c r="X40" s="111">
        <v>97948.85</v>
      </c>
      <c r="AA40" s="64">
        <f t="shared" si="12"/>
        <v>-9.517561712534621E-2</v>
      </c>
      <c r="AB40" s="64">
        <f t="shared" si="13"/>
        <v>9.6151619220261594E-2</v>
      </c>
      <c r="AC40" s="64">
        <f t="shared" si="14"/>
        <v>-8.1451612270013546E-2</v>
      </c>
      <c r="AD40" s="64">
        <f t="shared" si="15"/>
        <v>-6.1829086915933485E-3</v>
      </c>
      <c r="AE40" s="64">
        <f t="shared" si="16"/>
        <v>2.1470952777243597E-2</v>
      </c>
      <c r="AF40" s="64">
        <f t="shared" si="17"/>
        <v>-2.5061850279264896E-2</v>
      </c>
      <c r="AG40" s="64">
        <f t="shared" si="18"/>
        <v>-0.15734561410451378</v>
      </c>
      <c r="AH40" s="64">
        <f t="shared" si="19"/>
        <v>-0.34182495185217582</v>
      </c>
      <c r="AI40" s="64">
        <f t="shared" si="20"/>
        <v>-0.10336650612696605</v>
      </c>
      <c r="AJ40" s="64">
        <f t="shared" si="21"/>
        <v>-0.22673177406313447</v>
      </c>
      <c r="AK40" s="65">
        <f t="shared" si="10"/>
        <v>-9.1951826251550309E-2</v>
      </c>
      <c r="AL40" s="66">
        <f t="shared" si="11"/>
        <v>-0.17086613928521102</v>
      </c>
    </row>
    <row r="41" spans="1:38" ht="15" customHeight="1" x14ac:dyDescent="0.25">
      <c r="A41" s="62" t="s">
        <v>27</v>
      </c>
      <c r="B41" s="117" t="s">
        <v>28</v>
      </c>
      <c r="C41" s="70">
        <v>1660000</v>
      </c>
      <c r="D41" s="70">
        <v>1750000</v>
      </c>
      <c r="E41" s="70">
        <v>1700000</v>
      </c>
      <c r="F41" s="70">
        <v>1735000</v>
      </c>
      <c r="G41" s="70">
        <v>1700000</v>
      </c>
      <c r="H41" s="70">
        <v>1700000</v>
      </c>
      <c r="I41" s="70">
        <v>1600000</v>
      </c>
      <c r="J41" s="70">
        <v>1625000</v>
      </c>
      <c r="K41" s="70">
        <v>1700000</v>
      </c>
      <c r="L41" s="70">
        <v>1600000</v>
      </c>
      <c r="M41" s="70">
        <v>1600000</v>
      </c>
      <c r="N41" s="70">
        <v>1676842.65</v>
      </c>
      <c r="O41" s="70">
        <v>1642097.89</v>
      </c>
      <c r="P41" s="70">
        <v>1728029.28</v>
      </c>
      <c r="Q41" s="70">
        <v>1677320.57</v>
      </c>
      <c r="R41" s="70">
        <v>1613466.48</v>
      </c>
      <c r="S41" s="70">
        <v>1617453.52</v>
      </c>
      <c r="T41" s="70">
        <v>1700195.28</v>
      </c>
      <c r="U41" s="70">
        <v>1612046.77</v>
      </c>
      <c r="V41" s="70">
        <v>1591411.38</v>
      </c>
      <c r="W41" s="70">
        <v>1537886.62</v>
      </c>
      <c r="X41" s="111">
        <v>1637571.69</v>
      </c>
      <c r="AA41" s="64">
        <f t="shared" si="12"/>
        <v>-2.0720346062285577E-2</v>
      </c>
      <c r="AB41" s="64">
        <f t="shared" si="13"/>
        <v>5.2330248107194229E-2</v>
      </c>
      <c r="AC41" s="64">
        <f t="shared" si="14"/>
        <v>-2.9344821055346911E-2</v>
      </c>
      <c r="AD41" s="64">
        <f t="shared" si="15"/>
        <v>-3.8069103272250507E-2</v>
      </c>
      <c r="AE41" s="64">
        <f t="shared" si="16"/>
        <v>2.4711018477433988E-3</v>
      </c>
      <c r="AF41" s="64">
        <f t="shared" si="17"/>
        <v>5.1155572000609953E-2</v>
      </c>
      <c r="AG41" s="64">
        <f t="shared" si="18"/>
        <v>-5.1846109112830857E-2</v>
      </c>
      <c r="AH41" s="64">
        <f t="shared" si="19"/>
        <v>-1.2800739025704652E-2</v>
      </c>
      <c r="AI41" s="64">
        <f t="shared" si="20"/>
        <v>-3.3633515929740163E-2</v>
      </c>
      <c r="AJ41" s="64">
        <f t="shared" si="21"/>
        <v>6.4819518359552297E-2</v>
      </c>
      <c r="AK41" s="65">
        <f t="shared" si="10"/>
        <v>-1.5638194143058782E-3</v>
      </c>
      <c r="AL41" s="66">
        <f t="shared" si="11"/>
        <v>3.5389452583773156E-3</v>
      </c>
    </row>
    <row r="42" spans="1:38" ht="15" customHeight="1" x14ac:dyDescent="0.25">
      <c r="A42" s="62" t="s">
        <v>29</v>
      </c>
      <c r="B42" s="117" t="s">
        <v>30</v>
      </c>
      <c r="C42" s="70">
        <v>285000</v>
      </c>
      <c r="D42" s="70">
        <v>294000</v>
      </c>
      <c r="E42" s="70">
        <v>305000</v>
      </c>
      <c r="F42" s="70">
        <v>310000</v>
      </c>
      <c r="G42" s="70">
        <v>310000</v>
      </c>
      <c r="H42" s="70">
        <v>310000</v>
      </c>
      <c r="I42" s="70">
        <v>320000</v>
      </c>
      <c r="J42" s="70">
        <v>330000</v>
      </c>
      <c r="K42" s="70">
        <v>330000</v>
      </c>
      <c r="L42" s="70">
        <v>330000</v>
      </c>
      <c r="M42" s="70">
        <v>400000</v>
      </c>
      <c r="N42" s="70">
        <v>295707.59000000003</v>
      </c>
      <c r="O42" s="70">
        <v>298676.89</v>
      </c>
      <c r="P42" s="70">
        <v>305761.53999999998</v>
      </c>
      <c r="Q42" s="70">
        <v>313063.02</v>
      </c>
      <c r="R42" s="70">
        <v>331354.07</v>
      </c>
      <c r="S42" s="70">
        <v>332913.03999999998</v>
      </c>
      <c r="T42" s="70">
        <v>364373.02</v>
      </c>
      <c r="U42" s="70">
        <v>343967.67</v>
      </c>
      <c r="V42" s="70">
        <v>400794.83</v>
      </c>
      <c r="W42" s="70">
        <v>382148.52</v>
      </c>
      <c r="X42" s="111">
        <v>411593.34</v>
      </c>
      <c r="AA42" s="64">
        <f t="shared" si="12"/>
        <v>1.00413384722387E-2</v>
      </c>
      <c r="AB42" s="64">
        <f t="shared" si="13"/>
        <v>2.3720114401887486E-2</v>
      </c>
      <c r="AC42" s="64">
        <f t="shared" si="14"/>
        <v>2.3879654713931778E-2</v>
      </c>
      <c r="AD42" s="64">
        <f t="shared" si="15"/>
        <v>5.8426095806524796E-2</v>
      </c>
      <c r="AE42" s="64">
        <f t="shared" si="16"/>
        <v>4.7048463898450741E-3</v>
      </c>
      <c r="AF42" s="64">
        <f t="shared" si="17"/>
        <v>9.4499092015140174E-2</v>
      </c>
      <c r="AG42" s="64">
        <f t="shared" si="18"/>
        <v>-5.6001264857645151E-2</v>
      </c>
      <c r="AH42" s="64">
        <f t="shared" si="19"/>
        <v>0.1652107594879485</v>
      </c>
      <c r="AI42" s="64">
        <f t="shared" si="20"/>
        <v>-4.6523329654726324E-2</v>
      </c>
      <c r="AJ42" s="64">
        <f t="shared" si="21"/>
        <v>7.7050723629650597E-2</v>
      </c>
      <c r="AK42" s="65">
        <f t="shared" si="10"/>
        <v>3.5500803040479562E-2</v>
      </c>
      <c r="AL42" s="66">
        <f t="shared" si="11"/>
        <v>4.6847196124073558E-2</v>
      </c>
    </row>
    <row r="43" spans="1:38" ht="15" customHeight="1" x14ac:dyDescent="0.25">
      <c r="A43" s="62" t="s">
        <v>35</v>
      </c>
      <c r="B43" s="117" t="s">
        <v>36</v>
      </c>
      <c r="C43" s="70">
        <v>184000</v>
      </c>
      <c r="D43" s="70">
        <v>165000</v>
      </c>
      <c r="E43" s="70">
        <v>213000</v>
      </c>
      <c r="F43" s="70">
        <v>200000</v>
      </c>
      <c r="G43" s="70">
        <v>200000</v>
      </c>
      <c r="H43" s="70">
        <v>215000</v>
      </c>
      <c r="I43" s="70">
        <v>230000</v>
      </c>
      <c r="J43" s="70">
        <v>230000</v>
      </c>
      <c r="K43" s="70">
        <v>235000</v>
      </c>
      <c r="L43" s="70">
        <v>235000</v>
      </c>
      <c r="M43" s="70">
        <v>245000</v>
      </c>
      <c r="N43" s="70">
        <v>152092.62</v>
      </c>
      <c r="O43" s="70">
        <v>152343.79999999999</v>
      </c>
      <c r="P43" s="70">
        <v>191362.25</v>
      </c>
      <c r="Q43" s="70">
        <v>211020.4</v>
      </c>
      <c r="R43" s="70">
        <v>235952.18</v>
      </c>
      <c r="S43" s="70">
        <v>231397.64</v>
      </c>
      <c r="T43" s="70">
        <v>237957.66</v>
      </c>
      <c r="U43" s="70">
        <v>231099.78</v>
      </c>
      <c r="V43" s="70">
        <v>174389.79</v>
      </c>
      <c r="W43" s="70">
        <v>243460.99</v>
      </c>
      <c r="X43" s="111">
        <v>238370.75</v>
      </c>
      <c r="AA43" s="64">
        <f t="shared" si="12"/>
        <v>1.6514936753669772E-3</v>
      </c>
      <c r="AB43" s="64">
        <f t="shared" si="13"/>
        <v>0.2561210236320744</v>
      </c>
      <c r="AC43" s="64">
        <f t="shared" si="14"/>
        <v>0.1027274188090911</v>
      </c>
      <c r="AD43" s="64">
        <f t="shared" si="15"/>
        <v>0.11814867188196022</v>
      </c>
      <c r="AE43" s="64">
        <f t="shared" si="16"/>
        <v>-1.9302809577771137E-2</v>
      </c>
      <c r="AF43" s="64">
        <f t="shared" si="17"/>
        <v>2.8349554472552049E-2</v>
      </c>
      <c r="AG43" s="64">
        <f t="shared" si="18"/>
        <v>-2.8819748857843049E-2</v>
      </c>
      <c r="AH43" s="64">
        <f t="shared" si="19"/>
        <v>-0.24539179569967565</v>
      </c>
      <c r="AI43" s="64">
        <f t="shared" si="20"/>
        <v>0.39607364628399394</v>
      </c>
      <c r="AJ43" s="64">
        <f t="shared" si="21"/>
        <v>-2.0907825931374021E-2</v>
      </c>
      <c r="AK43" s="65">
        <f t="shared" si="10"/>
        <v>5.8864962868837488E-2</v>
      </c>
      <c r="AL43" s="66">
        <f t="shared" si="11"/>
        <v>2.5860766053530652E-2</v>
      </c>
    </row>
    <row r="44" spans="1:38" ht="15" customHeight="1" x14ac:dyDescent="0.25">
      <c r="A44" s="62" t="s">
        <v>37</v>
      </c>
      <c r="B44" s="117" t="s">
        <v>38</v>
      </c>
      <c r="C44" s="70">
        <v>0</v>
      </c>
      <c r="D44" s="70">
        <v>0</v>
      </c>
      <c r="E44" s="70">
        <v>-4900</v>
      </c>
      <c r="F44" s="70">
        <v>-2200</v>
      </c>
      <c r="G44" s="70">
        <v>-2200</v>
      </c>
      <c r="H44" s="70">
        <v>-2500</v>
      </c>
      <c r="I44" s="70">
        <v>0</v>
      </c>
      <c r="J44" s="70">
        <v>0</v>
      </c>
      <c r="K44" s="70">
        <v>0</v>
      </c>
      <c r="L44" s="70">
        <v>0</v>
      </c>
      <c r="M44" s="70">
        <v>0</v>
      </c>
      <c r="N44" s="70">
        <v>0</v>
      </c>
      <c r="O44" s="70">
        <v>0</v>
      </c>
      <c r="P44" s="70">
        <v>-3034.49</v>
      </c>
      <c r="Q44" s="70">
        <v>-2174.34</v>
      </c>
      <c r="R44" s="70">
        <v>-649.5</v>
      </c>
      <c r="S44" s="70">
        <v>0.03</v>
      </c>
      <c r="T44" s="70">
        <v>0</v>
      </c>
      <c r="U44" s="70">
        <v>0</v>
      </c>
      <c r="V44" s="70">
        <v>0</v>
      </c>
      <c r="W44" s="70">
        <v>0</v>
      </c>
      <c r="X44" s="111">
        <v>0</v>
      </c>
      <c r="AA44" s="64">
        <f t="shared" si="12"/>
        <v>0</v>
      </c>
      <c r="AB44" s="64">
        <f t="shared" si="13"/>
        <v>0</v>
      </c>
      <c r="AC44" s="64">
        <f t="shared" si="14"/>
        <v>-0.28345784629377579</v>
      </c>
      <c r="AD44" s="64">
        <f t="shared" si="15"/>
        <v>-0.7012886669058197</v>
      </c>
      <c r="AE44" s="64">
        <f t="shared" si="16"/>
        <v>-1.0000461893764434</v>
      </c>
      <c r="AF44" s="64">
        <f t="shared" si="17"/>
        <v>-1</v>
      </c>
      <c r="AG44" s="64">
        <f t="shared" si="18"/>
        <v>0</v>
      </c>
      <c r="AH44" s="64">
        <f t="shared" si="19"/>
        <v>0</v>
      </c>
      <c r="AI44" s="64">
        <f t="shared" si="20"/>
        <v>0</v>
      </c>
      <c r="AJ44" s="64">
        <f t="shared" si="21"/>
        <v>0</v>
      </c>
      <c r="AK44" s="65">
        <f t="shared" si="10"/>
        <v>-0.2984792702576039</v>
      </c>
      <c r="AL44" s="66">
        <f t="shared" si="11"/>
        <v>-0.2</v>
      </c>
    </row>
    <row r="45" spans="1:38" ht="15" customHeight="1" x14ac:dyDescent="0.25">
      <c r="A45" s="62" t="s">
        <v>31</v>
      </c>
      <c r="B45" s="117" t="s">
        <v>32</v>
      </c>
      <c r="C45" s="70">
        <v>650000</v>
      </c>
      <c r="D45" s="70">
        <v>650000</v>
      </c>
      <c r="E45" s="70">
        <v>750000</v>
      </c>
      <c r="F45" s="70">
        <v>705000</v>
      </c>
      <c r="G45" s="70">
        <v>750000</v>
      </c>
      <c r="H45" s="70">
        <v>800000</v>
      </c>
      <c r="I45" s="70">
        <v>625000</v>
      </c>
      <c r="J45" s="70">
        <v>580000</v>
      </c>
      <c r="K45" s="70">
        <v>240000</v>
      </c>
      <c r="L45" s="70">
        <v>400000</v>
      </c>
      <c r="M45" s="70">
        <v>300000</v>
      </c>
      <c r="N45" s="70">
        <v>685608.29</v>
      </c>
      <c r="O45" s="70">
        <v>689231.72</v>
      </c>
      <c r="P45" s="70">
        <v>725729.11</v>
      </c>
      <c r="Q45" s="70">
        <v>787331.06</v>
      </c>
      <c r="R45" s="70">
        <v>753577.46</v>
      </c>
      <c r="S45" s="70">
        <v>627561.67000000004</v>
      </c>
      <c r="T45" s="70">
        <v>586989.16</v>
      </c>
      <c r="U45" s="70">
        <v>569892.37</v>
      </c>
      <c r="V45" s="70">
        <v>343440.87</v>
      </c>
      <c r="W45" s="70">
        <v>278177.40000000002</v>
      </c>
      <c r="X45" s="111">
        <v>274886.86</v>
      </c>
      <c r="AA45" s="64">
        <f t="shared" si="12"/>
        <v>5.2849856876729636E-3</v>
      </c>
      <c r="AB45" s="64">
        <f t="shared" si="13"/>
        <v>5.2953729407578649E-2</v>
      </c>
      <c r="AC45" s="64">
        <f t="shared" si="14"/>
        <v>8.4882842855786886E-2</v>
      </c>
      <c r="AD45" s="64">
        <f t="shared" si="15"/>
        <v>-4.2870911253012282E-2</v>
      </c>
      <c r="AE45" s="64">
        <f t="shared" si="16"/>
        <v>-0.16722340660242138</v>
      </c>
      <c r="AF45" s="64">
        <f t="shared" si="17"/>
        <v>-6.4651032622817781E-2</v>
      </c>
      <c r="AG45" s="64">
        <f t="shared" si="18"/>
        <v>-2.9126244852630729E-2</v>
      </c>
      <c r="AH45" s="64">
        <f t="shared" si="19"/>
        <v>-0.39735836435220218</v>
      </c>
      <c r="AI45" s="64">
        <f t="shared" si="20"/>
        <v>-0.19002825726594499</v>
      </c>
      <c r="AJ45" s="64">
        <f t="shared" si="21"/>
        <v>-1.1828926433276165E-2</v>
      </c>
      <c r="AK45" s="65">
        <f t="shared" si="10"/>
        <v>-7.5996558543126702E-2</v>
      </c>
      <c r="AL45" s="66">
        <f t="shared" si="11"/>
        <v>-0.13859856510537436</v>
      </c>
    </row>
    <row r="46" spans="1:38" ht="15" customHeight="1" x14ac:dyDescent="0.25">
      <c r="A46" s="62" t="s">
        <v>39</v>
      </c>
      <c r="B46" s="117" t="s">
        <v>40</v>
      </c>
      <c r="C46" s="70">
        <v>100</v>
      </c>
      <c r="D46" s="70">
        <v>100</v>
      </c>
      <c r="E46" s="70">
        <v>100</v>
      </c>
      <c r="F46" s="70">
        <v>0</v>
      </c>
      <c r="G46" s="70">
        <v>0</v>
      </c>
      <c r="H46" s="70">
        <v>0</v>
      </c>
      <c r="I46" s="70">
        <v>0</v>
      </c>
      <c r="J46" s="70">
        <v>0</v>
      </c>
      <c r="K46" s="70">
        <v>0</v>
      </c>
      <c r="L46" s="70">
        <v>0</v>
      </c>
      <c r="M46" s="70">
        <v>0</v>
      </c>
      <c r="N46" s="70">
        <v>0</v>
      </c>
      <c r="O46" s="70">
        <v>0</v>
      </c>
      <c r="P46" s="70">
        <v>0</v>
      </c>
      <c r="Q46" s="70">
        <v>0</v>
      </c>
      <c r="R46" s="70">
        <v>18.399999999999999</v>
      </c>
      <c r="S46" s="70">
        <v>-9.93</v>
      </c>
      <c r="T46" s="70">
        <v>0</v>
      </c>
      <c r="U46" s="70">
        <v>0</v>
      </c>
      <c r="V46" s="70">
        <v>0</v>
      </c>
      <c r="W46" s="70">
        <v>0</v>
      </c>
      <c r="X46" s="111">
        <v>0</v>
      </c>
      <c r="AA46" s="64">
        <f t="shared" si="12"/>
        <v>0</v>
      </c>
      <c r="AB46" s="64">
        <f t="shared" si="13"/>
        <v>0</v>
      </c>
      <c r="AC46" s="64">
        <f t="shared" si="14"/>
        <v>0</v>
      </c>
      <c r="AD46" s="64">
        <f t="shared" si="15"/>
        <v>0</v>
      </c>
      <c r="AE46" s="64">
        <f t="shared" si="16"/>
        <v>-1.5396739130434782</v>
      </c>
      <c r="AF46" s="64">
        <f t="shared" si="17"/>
        <v>-1</v>
      </c>
      <c r="AG46" s="64">
        <f t="shared" si="18"/>
        <v>0</v>
      </c>
      <c r="AH46" s="64">
        <f t="shared" si="19"/>
        <v>0</v>
      </c>
      <c r="AI46" s="64">
        <f t="shared" si="20"/>
        <v>0</v>
      </c>
      <c r="AJ46" s="64">
        <f t="shared" si="21"/>
        <v>0</v>
      </c>
      <c r="AK46" s="65">
        <f t="shared" si="10"/>
        <v>-0.25396739130434781</v>
      </c>
      <c r="AL46" s="66">
        <f t="shared" si="11"/>
        <v>-0.2</v>
      </c>
    </row>
    <row r="47" spans="1:38" ht="15" customHeight="1" x14ac:dyDescent="0.25">
      <c r="A47" s="62" t="s">
        <v>33</v>
      </c>
      <c r="B47" s="117" t="s">
        <v>34</v>
      </c>
      <c r="C47" s="70">
        <v>27000</v>
      </c>
      <c r="D47" s="70">
        <v>27600</v>
      </c>
      <c r="E47" s="70">
        <v>28600</v>
      </c>
      <c r="F47" s="70">
        <v>29000</v>
      </c>
      <c r="G47" s="70">
        <v>29000</v>
      </c>
      <c r="H47" s="70">
        <v>40000</v>
      </c>
      <c r="I47" s="70">
        <v>52000</v>
      </c>
      <c r="J47" s="70">
        <v>53000</v>
      </c>
      <c r="K47" s="70">
        <v>53000</v>
      </c>
      <c r="L47" s="70">
        <v>53000</v>
      </c>
      <c r="M47" s="70">
        <v>54000</v>
      </c>
      <c r="N47" s="70">
        <v>27063.39</v>
      </c>
      <c r="O47" s="70">
        <v>27402.68</v>
      </c>
      <c r="P47" s="70">
        <v>27886.720000000001</v>
      </c>
      <c r="Q47" s="70">
        <v>37325.43</v>
      </c>
      <c r="R47" s="70">
        <v>53584.36</v>
      </c>
      <c r="S47" s="70">
        <v>53626.64</v>
      </c>
      <c r="T47" s="70">
        <v>53591.41</v>
      </c>
      <c r="U47" s="70">
        <v>53773.02</v>
      </c>
      <c r="V47" s="70">
        <v>53503.16</v>
      </c>
      <c r="W47" s="70">
        <v>49443.15</v>
      </c>
      <c r="X47" s="111">
        <v>62988.89</v>
      </c>
      <c r="AA47" s="64">
        <f t="shared" si="12"/>
        <v>1.2536862529047576E-2</v>
      </c>
      <c r="AB47" s="64">
        <f t="shared" si="13"/>
        <v>1.766396571430243E-2</v>
      </c>
      <c r="AC47" s="64">
        <f t="shared" si="14"/>
        <v>0.33846612294310691</v>
      </c>
      <c r="AD47" s="64">
        <f t="shared" si="15"/>
        <v>0.43559926838083313</v>
      </c>
      <c r="AE47" s="64">
        <f t="shared" si="16"/>
        <v>7.8903620384751885E-4</v>
      </c>
      <c r="AF47" s="64">
        <f t="shared" si="17"/>
        <v>-6.5694960564368612E-4</v>
      </c>
      <c r="AG47" s="64">
        <f t="shared" si="18"/>
        <v>3.3887893600857543E-3</v>
      </c>
      <c r="AH47" s="64">
        <f t="shared" si="19"/>
        <v>-5.0185018434894179E-3</v>
      </c>
      <c r="AI47" s="64">
        <f t="shared" si="20"/>
        <v>-7.5883555289070814E-2</v>
      </c>
      <c r="AJ47" s="64">
        <f t="shared" si="21"/>
        <v>0.27396595888409209</v>
      </c>
      <c r="AK47" s="65">
        <f t="shared" si="10"/>
        <v>0.10008509972771115</v>
      </c>
      <c r="AL47" s="66">
        <f t="shared" si="11"/>
        <v>3.9159148301194782E-2</v>
      </c>
    </row>
    <row r="48" spans="1:38" ht="15" customHeight="1" x14ac:dyDescent="0.25">
      <c r="A48" s="62" t="s">
        <v>209</v>
      </c>
      <c r="B48" s="117" t="s">
        <v>210</v>
      </c>
      <c r="C48" s="70">
        <v>0</v>
      </c>
      <c r="D48" s="70">
        <v>0</v>
      </c>
      <c r="E48" s="70">
        <v>0</v>
      </c>
      <c r="F48" s="70">
        <v>0</v>
      </c>
      <c r="G48" s="70">
        <v>0</v>
      </c>
      <c r="H48" s="70">
        <v>0</v>
      </c>
      <c r="I48" s="70">
        <v>0</v>
      </c>
      <c r="J48" s="70">
        <v>0</v>
      </c>
      <c r="K48" s="70">
        <v>0</v>
      </c>
      <c r="L48" s="70">
        <v>0</v>
      </c>
      <c r="M48" s="70">
        <v>0</v>
      </c>
      <c r="N48" s="70">
        <v>0</v>
      </c>
      <c r="O48" s="70">
        <v>0</v>
      </c>
      <c r="P48" s="70">
        <v>0</v>
      </c>
      <c r="Q48" s="70">
        <v>0</v>
      </c>
      <c r="R48" s="70">
        <v>395971.28</v>
      </c>
      <c r="S48" s="70">
        <v>0</v>
      </c>
      <c r="T48" s="70">
        <v>0</v>
      </c>
      <c r="U48" s="70">
        <v>0</v>
      </c>
      <c r="V48" s="70">
        <v>0</v>
      </c>
      <c r="W48" s="70">
        <v>0</v>
      </c>
      <c r="X48" s="111"/>
      <c r="AA48" s="64">
        <f t="shared" si="12"/>
        <v>0</v>
      </c>
      <c r="AB48" s="64">
        <f t="shared" si="13"/>
        <v>0</v>
      </c>
      <c r="AC48" s="64">
        <f t="shared" si="14"/>
        <v>0</v>
      </c>
      <c r="AD48" s="64">
        <f t="shared" si="15"/>
        <v>0</v>
      </c>
      <c r="AE48" s="64">
        <f t="shared" si="16"/>
        <v>-1</v>
      </c>
      <c r="AF48" s="64">
        <f t="shared" si="17"/>
        <v>0</v>
      </c>
      <c r="AG48" s="64">
        <f t="shared" si="18"/>
        <v>0</v>
      </c>
      <c r="AH48" s="64">
        <f t="shared" si="19"/>
        <v>0</v>
      </c>
      <c r="AI48" s="64">
        <f t="shared" si="20"/>
        <v>0</v>
      </c>
      <c r="AJ48" s="64">
        <f t="shared" si="21"/>
        <v>0</v>
      </c>
      <c r="AK48" s="65">
        <f t="shared" si="10"/>
        <v>-0.1</v>
      </c>
      <c r="AL48" s="66">
        <f t="shared" si="11"/>
        <v>0</v>
      </c>
    </row>
    <row r="49" spans="1:38" ht="15" customHeight="1" x14ac:dyDescent="0.25">
      <c r="A49" s="62" t="s">
        <v>211</v>
      </c>
      <c r="B49" s="117" t="s">
        <v>212</v>
      </c>
      <c r="C49" s="70">
        <v>45000</v>
      </c>
      <c r="D49" s="70">
        <v>45000</v>
      </c>
      <c r="E49" s="70">
        <v>45000</v>
      </c>
      <c r="F49" s="70">
        <v>45000</v>
      </c>
      <c r="G49" s="70">
        <v>66651</v>
      </c>
      <c r="H49" s="70">
        <v>0</v>
      </c>
      <c r="I49" s="70">
        <v>0</v>
      </c>
      <c r="J49" s="70">
        <v>0</v>
      </c>
      <c r="K49" s="70">
        <v>0</v>
      </c>
      <c r="L49" s="70">
        <v>0</v>
      </c>
      <c r="M49" s="70">
        <v>0</v>
      </c>
      <c r="N49" s="70">
        <v>45000</v>
      </c>
      <c r="O49" s="70">
        <v>45000</v>
      </c>
      <c r="P49" s="70">
        <v>45000</v>
      </c>
      <c r="Q49" s="70">
        <v>45000</v>
      </c>
      <c r="R49" s="70">
        <v>66651</v>
      </c>
      <c r="S49" s="70">
        <v>0</v>
      </c>
      <c r="T49" s="70">
        <v>0</v>
      </c>
      <c r="U49" s="70">
        <v>0</v>
      </c>
      <c r="V49" s="70">
        <v>0</v>
      </c>
      <c r="W49" s="70">
        <v>160000</v>
      </c>
      <c r="X49" s="111">
        <v>-160000</v>
      </c>
      <c r="AA49" s="64">
        <f t="shared" si="12"/>
        <v>0</v>
      </c>
      <c r="AB49" s="64">
        <f t="shared" si="13"/>
        <v>0</v>
      </c>
      <c r="AC49" s="64">
        <f t="shared" si="14"/>
        <v>0</v>
      </c>
      <c r="AD49" s="64">
        <f t="shared" si="15"/>
        <v>0.48113333333333336</v>
      </c>
      <c r="AE49" s="64">
        <f t="shared" si="16"/>
        <v>-1</v>
      </c>
      <c r="AF49" s="64">
        <f t="shared" si="17"/>
        <v>0</v>
      </c>
      <c r="AG49" s="64">
        <f t="shared" si="18"/>
        <v>0</v>
      </c>
      <c r="AH49" s="64">
        <f t="shared" si="19"/>
        <v>0</v>
      </c>
      <c r="AI49" s="64">
        <f t="shared" si="20"/>
        <v>0</v>
      </c>
      <c r="AJ49" s="64">
        <f t="shared" si="21"/>
        <v>-2</v>
      </c>
      <c r="AK49" s="65">
        <f t="shared" si="10"/>
        <v>-0.2518866666666667</v>
      </c>
      <c r="AL49" s="66">
        <f t="shared" si="11"/>
        <v>-0.4</v>
      </c>
    </row>
    <row r="50" spans="1:38" ht="15" customHeight="1" x14ac:dyDescent="0.25">
      <c r="A50" s="62" t="s">
        <v>2350</v>
      </c>
      <c r="B50" s="117" t="s">
        <v>2351</v>
      </c>
      <c r="C50" s="70">
        <v>0</v>
      </c>
      <c r="D50" s="70">
        <v>0</v>
      </c>
      <c r="E50" s="70">
        <v>0</v>
      </c>
      <c r="F50" s="70">
        <v>0</v>
      </c>
      <c r="G50" s="70">
        <v>0</v>
      </c>
      <c r="H50" s="70">
        <v>0</v>
      </c>
      <c r="I50" s="70">
        <v>0</v>
      </c>
      <c r="J50" s="70">
        <v>0</v>
      </c>
      <c r="K50" s="70">
        <v>0</v>
      </c>
      <c r="L50" s="70">
        <v>0</v>
      </c>
      <c r="M50" s="70">
        <v>0</v>
      </c>
      <c r="N50" s="70">
        <v>0</v>
      </c>
      <c r="O50" s="70">
        <v>0</v>
      </c>
      <c r="P50" s="70">
        <v>0</v>
      </c>
      <c r="Q50" s="70">
        <v>0</v>
      </c>
      <c r="R50" s="70">
        <v>0</v>
      </c>
      <c r="S50" s="70">
        <v>0</v>
      </c>
      <c r="T50" s="70">
        <v>0</v>
      </c>
      <c r="U50" s="70">
        <v>0</v>
      </c>
      <c r="V50" s="70">
        <v>0</v>
      </c>
      <c r="W50" s="70">
        <v>1878.63</v>
      </c>
      <c r="X50" s="111"/>
      <c r="AA50" s="64">
        <f t="shared" si="12"/>
        <v>0</v>
      </c>
      <c r="AB50" s="64">
        <f t="shared" si="13"/>
        <v>0</v>
      </c>
      <c r="AC50" s="64">
        <f t="shared" si="14"/>
        <v>0</v>
      </c>
      <c r="AD50" s="64">
        <f t="shared" si="15"/>
        <v>0</v>
      </c>
      <c r="AE50" s="64">
        <f t="shared" si="16"/>
        <v>0</v>
      </c>
      <c r="AF50" s="64">
        <f t="shared" si="17"/>
        <v>0</v>
      </c>
      <c r="AG50" s="64">
        <f t="shared" si="18"/>
        <v>0</v>
      </c>
      <c r="AH50" s="64">
        <f t="shared" si="19"/>
        <v>0</v>
      </c>
      <c r="AI50" s="64">
        <f t="shared" si="20"/>
        <v>0</v>
      </c>
      <c r="AJ50" s="64">
        <f t="shared" si="21"/>
        <v>-1</v>
      </c>
      <c r="AK50" s="65">
        <f t="shared" si="10"/>
        <v>-0.1</v>
      </c>
      <c r="AL50" s="66">
        <f t="shared" si="11"/>
        <v>-0.2</v>
      </c>
    </row>
    <row r="51" spans="1:38" ht="15" customHeight="1" x14ac:dyDescent="0.25">
      <c r="A51" s="62" t="s">
        <v>213</v>
      </c>
      <c r="B51" s="117" t="s">
        <v>214</v>
      </c>
      <c r="C51" s="70">
        <v>0</v>
      </c>
      <c r="D51" s="70">
        <v>0</v>
      </c>
      <c r="E51" s="70">
        <v>0</v>
      </c>
      <c r="F51" s="70">
        <v>0</v>
      </c>
      <c r="G51" s="70">
        <v>0</v>
      </c>
      <c r="H51" s="70">
        <v>98590</v>
      </c>
      <c r="I51" s="70">
        <v>100829</v>
      </c>
      <c r="J51" s="70">
        <v>85025</v>
      </c>
      <c r="K51" s="70">
        <v>105815</v>
      </c>
      <c r="L51" s="70">
        <v>106644</v>
      </c>
      <c r="M51" s="70">
        <v>122833</v>
      </c>
      <c r="N51" s="70">
        <v>0</v>
      </c>
      <c r="O51" s="70">
        <v>0</v>
      </c>
      <c r="P51" s="70">
        <v>0</v>
      </c>
      <c r="Q51" s="70">
        <v>0</v>
      </c>
      <c r="R51" s="70">
        <v>0</v>
      </c>
      <c r="S51" s="70">
        <v>98590</v>
      </c>
      <c r="T51" s="70">
        <v>100829</v>
      </c>
      <c r="U51" s="70">
        <v>85025</v>
      </c>
      <c r="V51" s="70">
        <v>105815</v>
      </c>
      <c r="W51" s="70">
        <v>106644</v>
      </c>
      <c r="X51" s="111">
        <v>122833</v>
      </c>
      <c r="AA51" s="64">
        <f t="shared" si="12"/>
        <v>0</v>
      </c>
      <c r="AB51" s="64">
        <f t="shared" si="13"/>
        <v>0</v>
      </c>
      <c r="AC51" s="64">
        <f t="shared" si="14"/>
        <v>0</v>
      </c>
      <c r="AD51" s="64">
        <f t="shared" si="15"/>
        <v>0</v>
      </c>
      <c r="AE51" s="64">
        <f t="shared" si="16"/>
        <v>0</v>
      </c>
      <c r="AF51" s="64">
        <f t="shared" si="17"/>
        <v>2.2710214017648847E-2</v>
      </c>
      <c r="AG51" s="64">
        <f t="shared" si="18"/>
        <v>-0.15674062025806068</v>
      </c>
      <c r="AH51" s="64">
        <f t="shared" si="19"/>
        <v>0.24451631872978535</v>
      </c>
      <c r="AI51" s="64">
        <f t="shared" si="20"/>
        <v>7.8344280111515372E-3</v>
      </c>
      <c r="AJ51" s="64">
        <f t="shared" si="21"/>
        <v>0.15180413337834289</v>
      </c>
      <c r="AK51" s="65">
        <f t="shared" si="10"/>
        <v>2.7012447387886794E-2</v>
      </c>
      <c r="AL51" s="66">
        <f t="shared" si="11"/>
        <v>5.4024894775773588E-2</v>
      </c>
    </row>
    <row r="52" spans="1:38" ht="15" customHeight="1" x14ac:dyDescent="0.25">
      <c r="A52" s="62" t="s">
        <v>215</v>
      </c>
      <c r="B52" s="117" t="s">
        <v>216</v>
      </c>
      <c r="C52" s="70">
        <v>35000</v>
      </c>
      <c r="D52" s="70">
        <v>35000</v>
      </c>
      <c r="E52" s="70">
        <v>35000</v>
      </c>
      <c r="F52" s="70">
        <v>40000</v>
      </c>
      <c r="G52" s="70">
        <v>40000</v>
      </c>
      <c r="H52" s="70">
        <v>40000</v>
      </c>
      <c r="I52" s="70">
        <v>40000</v>
      </c>
      <c r="J52" s="70">
        <v>32000</v>
      </c>
      <c r="K52" s="70">
        <v>25000</v>
      </c>
      <c r="L52" s="70">
        <v>25000</v>
      </c>
      <c r="M52" s="70">
        <v>22000</v>
      </c>
      <c r="N52" s="70">
        <v>30000</v>
      </c>
      <c r="O52" s="70">
        <v>35000</v>
      </c>
      <c r="P52" s="70">
        <v>35000</v>
      </c>
      <c r="Q52" s="70">
        <v>40000</v>
      </c>
      <c r="R52" s="70">
        <v>37600</v>
      </c>
      <c r="S52" s="70">
        <v>30100</v>
      </c>
      <c r="T52" s="70">
        <v>32000</v>
      </c>
      <c r="U52" s="70">
        <v>25660</v>
      </c>
      <c r="V52" s="70">
        <v>21100</v>
      </c>
      <c r="W52" s="70">
        <v>25000</v>
      </c>
      <c r="X52" s="111">
        <v>22000</v>
      </c>
      <c r="AA52" s="64">
        <f t="shared" si="12"/>
        <v>0.16666666666666666</v>
      </c>
      <c r="AB52" s="64">
        <f t="shared" si="13"/>
        <v>0</v>
      </c>
      <c r="AC52" s="64">
        <f t="shared" si="14"/>
        <v>0.14285714285714285</v>
      </c>
      <c r="AD52" s="64">
        <f t="shared" si="15"/>
        <v>-0.06</v>
      </c>
      <c r="AE52" s="64">
        <f t="shared" si="16"/>
        <v>-0.19946808510638298</v>
      </c>
      <c r="AF52" s="64">
        <f t="shared" si="17"/>
        <v>6.3122923588039864E-2</v>
      </c>
      <c r="AG52" s="64">
        <f t="shared" si="18"/>
        <v>-0.198125</v>
      </c>
      <c r="AH52" s="64">
        <f t="shared" si="19"/>
        <v>-0.17770849571317227</v>
      </c>
      <c r="AI52" s="64">
        <f t="shared" si="20"/>
        <v>0.18483412322274881</v>
      </c>
      <c r="AJ52" s="64">
        <f t="shared" si="21"/>
        <v>-0.12</v>
      </c>
      <c r="AK52" s="65">
        <f t="shared" si="10"/>
        <v>-1.9782072448495704E-2</v>
      </c>
      <c r="AL52" s="66">
        <f t="shared" si="11"/>
        <v>-4.957528978047672E-2</v>
      </c>
    </row>
    <row r="53" spans="1:38" ht="15" customHeight="1" x14ac:dyDescent="0.25">
      <c r="A53" s="62" t="s">
        <v>2170</v>
      </c>
      <c r="B53" s="117" t="s">
        <v>2116</v>
      </c>
      <c r="C53" s="70">
        <v>0</v>
      </c>
      <c r="D53" s="70">
        <v>0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20000</v>
      </c>
      <c r="N53" s="70">
        <v>0</v>
      </c>
      <c r="O53" s="70">
        <v>0</v>
      </c>
      <c r="P53" s="70">
        <v>0</v>
      </c>
      <c r="Q53" s="70">
        <v>0</v>
      </c>
      <c r="R53" s="70">
        <v>0</v>
      </c>
      <c r="S53" s="70">
        <v>0</v>
      </c>
      <c r="T53" s="70">
        <v>0</v>
      </c>
      <c r="U53" s="70">
        <v>0</v>
      </c>
      <c r="V53" s="70">
        <v>0</v>
      </c>
      <c r="W53" s="70">
        <v>20000</v>
      </c>
      <c r="X53" s="111">
        <v>20000</v>
      </c>
      <c r="AA53" s="64">
        <f t="shared" si="12"/>
        <v>0</v>
      </c>
      <c r="AB53" s="64">
        <f t="shared" si="13"/>
        <v>0</v>
      </c>
      <c r="AC53" s="64">
        <f t="shared" si="14"/>
        <v>0</v>
      </c>
      <c r="AD53" s="64">
        <f t="shared" si="15"/>
        <v>0</v>
      </c>
      <c r="AE53" s="64">
        <f t="shared" si="16"/>
        <v>0</v>
      </c>
      <c r="AF53" s="64">
        <f t="shared" si="17"/>
        <v>0</v>
      </c>
      <c r="AG53" s="64">
        <f t="shared" si="18"/>
        <v>0</v>
      </c>
      <c r="AH53" s="64">
        <f t="shared" si="19"/>
        <v>0</v>
      </c>
      <c r="AI53" s="64">
        <f t="shared" si="20"/>
        <v>0</v>
      </c>
      <c r="AJ53" s="64">
        <f t="shared" si="21"/>
        <v>0</v>
      </c>
      <c r="AK53" s="65">
        <f t="shared" si="10"/>
        <v>0</v>
      </c>
      <c r="AL53" s="66">
        <f t="shared" si="11"/>
        <v>0</v>
      </c>
    </row>
    <row r="54" spans="1:38" ht="15" customHeight="1" x14ac:dyDescent="0.25">
      <c r="A54" s="62" t="s">
        <v>2114</v>
      </c>
      <c r="B54" s="117" t="s">
        <v>2115</v>
      </c>
      <c r="C54" s="70">
        <v>0</v>
      </c>
      <c r="D54" s="70">
        <v>0</v>
      </c>
      <c r="E54" s="70">
        <v>0</v>
      </c>
      <c r="F54" s="70">
        <v>0</v>
      </c>
      <c r="G54" s="70">
        <v>0</v>
      </c>
      <c r="H54" s="70">
        <v>0</v>
      </c>
      <c r="I54" s="70">
        <v>0</v>
      </c>
      <c r="J54" s="70">
        <v>0</v>
      </c>
      <c r="K54" s="70">
        <v>0</v>
      </c>
      <c r="L54" s="70">
        <v>0</v>
      </c>
      <c r="M54" s="70">
        <v>300</v>
      </c>
      <c r="N54" s="70">
        <v>0</v>
      </c>
      <c r="O54" s="70">
        <v>0</v>
      </c>
      <c r="P54" s="70">
        <v>0</v>
      </c>
      <c r="Q54" s="70">
        <v>0</v>
      </c>
      <c r="R54" s="70">
        <v>0</v>
      </c>
      <c r="S54" s="70">
        <v>0</v>
      </c>
      <c r="T54" s="70">
        <v>0</v>
      </c>
      <c r="U54" s="70">
        <v>0</v>
      </c>
      <c r="V54" s="70">
        <v>0</v>
      </c>
      <c r="W54" s="70">
        <v>200</v>
      </c>
      <c r="X54" s="111">
        <v>300</v>
      </c>
      <c r="AA54" s="64">
        <f t="shared" si="12"/>
        <v>0</v>
      </c>
      <c r="AB54" s="64">
        <f t="shared" si="13"/>
        <v>0</v>
      </c>
      <c r="AC54" s="64">
        <f t="shared" si="14"/>
        <v>0</v>
      </c>
      <c r="AD54" s="64">
        <f t="shared" si="15"/>
        <v>0</v>
      </c>
      <c r="AE54" s="64">
        <f t="shared" si="16"/>
        <v>0</v>
      </c>
      <c r="AF54" s="64">
        <f t="shared" si="17"/>
        <v>0</v>
      </c>
      <c r="AG54" s="64">
        <f t="shared" si="18"/>
        <v>0</v>
      </c>
      <c r="AH54" s="64">
        <f t="shared" si="19"/>
        <v>0</v>
      </c>
      <c r="AI54" s="64">
        <f t="shared" si="20"/>
        <v>0</v>
      </c>
      <c r="AJ54" s="64">
        <f t="shared" si="21"/>
        <v>0.5</v>
      </c>
      <c r="AK54" s="65">
        <f t="shared" si="10"/>
        <v>0.05</v>
      </c>
      <c r="AL54" s="66">
        <f t="shared" si="11"/>
        <v>0.1</v>
      </c>
    </row>
    <row r="55" spans="1:38" ht="15" customHeight="1" x14ac:dyDescent="0.25">
      <c r="A55" s="62" t="s">
        <v>217</v>
      </c>
      <c r="B55" s="117" t="s">
        <v>218</v>
      </c>
      <c r="C55" s="70">
        <v>2057276</v>
      </c>
      <c r="D55" s="70">
        <v>2205526</v>
      </c>
      <c r="E55" s="70">
        <v>2177046</v>
      </c>
      <c r="F55" s="70">
        <v>2177046</v>
      </c>
      <c r="G55" s="70">
        <v>2323122</v>
      </c>
      <c r="H55" s="70">
        <v>2359853</v>
      </c>
      <c r="I55" s="70">
        <v>2475683</v>
      </c>
      <c r="J55" s="70">
        <v>2534486</v>
      </c>
      <c r="K55" s="70">
        <v>2678290</v>
      </c>
      <c r="L55" s="70">
        <v>2743763</v>
      </c>
      <c r="M55" s="70">
        <v>2743763</v>
      </c>
      <c r="N55" s="70">
        <v>2057276</v>
      </c>
      <c r="O55" s="70">
        <v>2205526</v>
      </c>
      <c r="P55" s="70">
        <v>2177046</v>
      </c>
      <c r="Q55" s="70">
        <v>2177046</v>
      </c>
      <c r="R55" s="70">
        <v>2323122</v>
      </c>
      <c r="S55" s="70">
        <v>2359853</v>
      </c>
      <c r="T55" s="70">
        <v>2475683</v>
      </c>
      <c r="U55" s="70">
        <v>2534486</v>
      </c>
      <c r="V55" s="70">
        <v>2678290</v>
      </c>
      <c r="W55" s="70">
        <v>2743763</v>
      </c>
      <c r="X55" s="111">
        <v>2743763</v>
      </c>
      <c r="AA55" s="64">
        <f t="shared" si="12"/>
        <v>7.2061308254215764E-2</v>
      </c>
      <c r="AB55" s="64">
        <f t="shared" si="13"/>
        <v>-1.2913019388572158E-2</v>
      </c>
      <c r="AC55" s="64">
        <f t="shared" si="14"/>
        <v>0</v>
      </c>
      <c r="AD55" s="64">
        <f t="shared" si="15"/>
        <v>6.7098260670651888E-2</v>
      </c>
      <c r="AE55" s="64">
        <f t="shared" si="16"/>
        <v>1.5811050818682788E-2</v>
      </c>
      <c r="AF55" s="64">
        <f t="shared" si="17"/>
        <v>4.9083565798378116E-2</v>
      </c>
      <c r="AG55" s="64">
        <f t="shared" si="18"/>
        <v>2.375223322210477E-2</v>
      </c>
      <c r="AH55" s="64">
        <f t="shared" si="19"/>
        <v>5.6738920633217151E-2</v>
      </c>
      <c r="AI55" s="64">
        <f t="shared" si="20"/>
        <v>2.4445821774341091E-2</v>
      </c>
      <c r="AJ55" s="64">
        <f t="shared" si="21"/>
        <v>0</v>
      </c>
      <c r="AK55" s="65">
        <f t="shared" si="10"/>
        <v>2.9607814178301939E-2</v>
      </c>
      <c r="AL55" s="66">
        <f t="shared" si="11"/>
        <v>3.0804108285608228E-2</v>
      </c>
    </row>
    <row r="56" spans="1:38" ht="15" customHeight="1" x14ac:dyDescent="0.25">
      <c r="A56" s="62" t="s">
        <v>219</v>
      </c>
      <c r="B56" s="117" t="s">
        <v>220</v>
      </c>
      <c r="C56" s="70">
        <v>279355</v>
      </c>
      <c r="D56" s="70">
        <v>279395</v>
      </c>
      <c r="E56" s="70">
        <v>292840</v>
      </c>
      <c r="F56" s="70">
        <v>302743</v>
      </c>
      <c r="G56" s="70">
        <v>321293</v>
      </c>
      <c r="H56" s="70">
        <v>337841</v>
      </c>
      <c r="I56" s="70">
        <v>352123</v>
      </c>
      <c r="J56" s="70">
        <v>329707</v>
      </c>
      <c r="K56" s="70">
        <v>344072</v>
      </c>
      <c r="L56" s="70">
        <v>357726</v>
      </c>
      <c r="M56" s="70">
        <v>357726</v>
      </c>
      <c r="N56" s="70">
        <v>279355</v>
      </c>
      <c r="O56" s="70">
        <v>279395</v>
      </c>
      <c r="P56" s="70">
        <v>292840</v>
      </c>
      <c r="Q56" s="70">
        <v>302743</v>
      </c>
      <c r="R56" s="70">
        <v>321293</v>
      </c>
      <c r="S56" s="70">
        <v>337841</v>
      </c>
      <c r="T56" s="70">
        <v>352122</v>
      </c>
      <c r="U56" s="70">
        <v>329707</v>
      </c>
      <c r="V56" s="70">
        <v>344072</v>
      </c>
      <c r="W56" s="70">
        <v>357726</v>
      </c>
      <c r="X56" s="111">
        <v>289650</v>
      </c>
      <c r="AA56" s="64">
        <f t="shared" si="12"/>
        <v>1.4318698430312683E-4</v>
      </c>
      <c r="AB56" s="64">
        <f t="shared" si="13"/>
        <v>4.8121834678501764E-2</v>
      </c>
      <c r="AC56" s="64">
        <f t="shared" si="14"/>
        <v>3.3817101488867643E-2</v>
      </c>
      <c r="AD56" s="64">
        <f t="shared" si="15"/>
        <v>6.1273093019491777E-2</v>
      </c>
      <c r="AE56" s="64">
        <f t="shared" si="16"/>
        <v>5.150439007385782E-2</v>
      </c>
      <c r="AF56" s="64">
        <f t="shared" si="17"/>
        <v>4.2271364340029774E-2</v>
      </c>
      <c r="AG56" s="64">
        <f t="shared" si="18"/>
        <v>-6.3656914364907613E-2</v>
      </c>
      <c r="AH56" s="64">
        <f t="shared" si="19"/>
        <v>4.3568987009678289E-2</v>
      </c>
      <c r="AI56" s="64">
        <f t="shared" si="20"/>
        <v>3.9683554604850145E-2</v>
      </c>
      <c r="AJ56" s="64">
        <f t="shared" si="21"/>
        <v>-0.19030207477231176</v>
      </c>
      <c r="AK56" s="65">
        <f t="shared" si="10"/>
        <v>6.6424523062360965E-3</v>
      </c>
      <c r="AL56" s="66">
        <f t="shared" si="11"/>
        <v>-2.5687016636532233E-2</v>
      </c>
    </row>
    <row r="57" spans="1:38" ht="15" customHeight="1" x14ac:dyDescent="0.25">
      <c r="A57" s="62" t="s">
        <v>2171</v>
      </c>
      <c r="B57" s="117" t="s">
        <v>2172</v>
      </c>
      <c r="C57" s="70">
        <v>0</v>
      </c>
      <c r="D57" s="70">
        <v>0</v>
      </c>
      <c r="E57" s="70">
        <v>0</v>
      </c>
      <c r="F57" s="70">
        <v>0</v>
      </c>
      <c r="G57" s="70">
        <v>0</v>
      </c>
      <c r="H57" s="70">
        <v>0</v>
      </c>
      <c r="I57" s="70">
        <v>0</v>
      </c>
      <c r="J57" s="70">
        <v>0</v>
      </c>
      <c r="K57" s="70">
        <v>0</v>
      </c>
      <c r="L57" s="70">
        <v>0</v>
      </c>
      <c r="M57" s="70">
        <v>0</v>
      </c>
      <c r="N57" s="70">
        <v>0</v>
      </c>
      <c r="O57" s="70">
        <v>0</v>
      </c>
      <c r="P57" s="70">
        <v>0</v>
      </c>
      <c r="Q57" s="70">
        <v>0</v>
      </c>
      <c r="R57" s="70">
        <v>0</v>
      </c>
      <c r="S57" s="70">
        <v>0</v>
      </c>
      <c r="T57" s="70">
        <v>0</v>
      </c>
      <c r="U57" s="70">
        <v>0</v>
      </c>
      <c r="V57" s="70">
        <v>0</v>
      </c>
      <c r="W57" s="70">
        <v>500000</v>
      </c>
      <c r="X57" s="111">
        <v>-500000</v>
      </c>
      <c r="AA57" s="64">
        <f t="shared" si="12"/>
        <v>0</v>
      </c>
      <c r="AB57" s="64">
        <f t="shared" si="13"/>
        <v>0</v>
      </c>
      <c r="AC57" s="64">
        <f t="shared" si="14"/>
        <v>0</v>
      </c>
      <c r="AD57" s="64">
        <f t="shared" si="15"/>
        <v>0</v>
      </c>
      <c r="AE57" s="64">
        <f t="shared" si="16"/>
        <v>0</v>
      </c>
      <c r="AF57" s="64">
        <f t="shared" si="17"/>
        <v>0</v>
      </c>
      <c r="AG57" s="64">
        <f t="shared" si="18"/>
        <v>0</v>
      </c>
      <c r="AH57" s="64">
        <f t="shared" si="19"/>
        <v>0</v>
      </c>
      <c r="AI57" s="64">
        <f t="shared" si="20"/>
        <v>0</v>
      </c>
      <c r="AJ57" s="64">
        <f t="shared" si="21"/>
        <v>-2</v>
      </c>
      <c r="AK57" s="65">
        <f t="shared" si="10"/>
        <v>-0.2</v>
      </c>
      <c r="AL57" s="66">
        <f t="shared" si="11"/>
        <v>-0.4</v>
      </c>
    </row>
    <row r="58" spans="1:38" ht="15" customHeight="1" x14ac:dyDescent="0.25">
      <c r="A58" s="62" t="s">
        <v>149</v>
      </c>
      <c r="B58" s="117" t="s">
        <v>150</v>
      </c>
      <c r="C58" s="70">
        <v>25000</v>
      </c>
      <c r="D58" s="70">
        <v>25000</v>
      </c>
      <c r="E58" s="70">
        <v>25000</v>
      </c>
      <c r="F58" s="70">
        <v>25000</v>
      </c>
      <c r="G58" s="70">
        <v>0</v>
      </c>
      <c r="H58" s="70">
        <v>0</v>
      </c>
      <c r="I58" s="70">
        <v>0</v>
      </c>
      <c r="J58" s="70">
        <v>0</v>
      </c>
      <c r="K58" s="70">
        <v>0</v>
      </c>
      <c r="L58" s="70">
        <v>0</v>
      </c>
      <c r="M58" s="70">
        <v>0</v>
      </c>
      <c r="N58" s="70">
        <v>18153.990000000002</v>
      </c>
      <c r="O58" s="70">
        <v>17409.38</v>
      </c>
      <c r="P58" s="70">
        <v>26021.69</v>
      </c>
      <c r="Q58" s="70">
        <v>72720.88</v>
      </c>
      <c r="R58" s="70">
        <v>3.03</v>
      </c>
      <c r="S58" s="70">
        <v>0</v>
      </c>
      <c r="T58" s="70">
        <v>0</v>
      </c>
      <c r="U58" s="70">
        <v>0</v>
      </c>
      <c r="V58" s="70">
        <v>0</v>
      </c>
      <c r="W58" s="70">
        <v>0</v>
      </c>
      <c r="X58" s="111">
        <v>0</v>
      </c>
      <c r="AA58" s="64">
        <f t="shared" si="12"/>
        <v>-4.1016327540116554E-2</v>
      </c>
      <c r="AB58" s="64">
        <f t="shared" si="13"/>
        <v>0.49469366513913748</v>
      </c>
      <c r="AC58" s="64">
        <f t="shared" si="14"/>
        <v>1.7946255604459205</v>
      </c>
      <c r="AD58" s="64">
        <f t="shared" si="15"/>
        <v>-0.99995833383754429</v>
      </c>
      <c r="AE58" s="64">
        <f t="shared" si="16"/>
        <v>-1</v>
      </c>
      <c r="AF58" s="64">
        <f t="shared" si="17"/>
        <v>0</v>
      </c>
      <c r="AG58" s="64">
        <f t="shared" si="18"/>
        <v>0</v>
      </c>
      <c r="AH58" s="64">
        <f t="shared" si="19"/>
        <v>0</v>
      </c>
      <c r="AI58" s="64">
        <f t="shared" si="20"/>
        <v>0</v>
      </c>
      <c r="AJ58" s="64">
        <f t="shared" si="21"/>
        <v>0</v>
      </c>
      <c r="AK58" s="65">
        <f t="shared" si="10"/>
        <v>2.4834456420739715E-2</v>
      </c>
      <c r="AL58" s="66">
        <f t="shared" si="11"/>
        <v>0</v>
      </c>
    </row>
    <row r="59" spans="1:38" ht="15" customHeight="1" x14ac:dyDescent="0.25">
      <c r="A59" s="62" t="s">
        <v>151</v>
      </c>
      <c r="B59" s="117" t="s">
        <v>152</v>
      </c>
      <c r="C59" s="70">
        <v>0</v>
      </c>
      <c r="D59" s="70">
        <v>0</v>
      </c>
      <c r="E59" s="70">
        <v>0</v>
      </c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70">
        <v>0</v>
      </c>
      <c r="O59" s="70">
        <v>0</v>
      </c>
      <c r="P59" s="70">
        <v>0</v>
      </c>
      <c r="Q59" s="70">
        <v>0</v>
      </c>
      <c r="R59" s="70">
        <v>19166.34</v>
      </c>
      <c r="S59" s="70">
        <v>18.809999999999999</v>
      </c>
      <c r="T59" s="70">
        <v>675.02</v>
      </c>
      <c r="U59" s="70">
        <v>59.54</v>
      </c>
      <c r="V59" s="70">
        <v>5204.97</v>
      </c>
      <c r="W59" s="70">
        <v>8494.7999999999993</v>
      </c>
      <c r="X59" s="111">
        <v>1101.78</v>
      </c>
      <c r="AA59" s="64">
        <f t="shared" si="12"/>
        <v>0</v>
      </c>
      <c r="AB59" s="64">
        <f t="shared" si="13"/>
        <v>0</v>
      </c>
      <c r="AC59" s="64">
        <f t="shared" si="14"/>
        <v>0</v>
      </c>
      <c r="AD59" s="64">
        <f t="shared" si="15"/>
        <v>0</v>
      </c>
      <c r="AE59" s="64">
        <f t="shared" si="16"/>
        <v>-0.99901859196904563</v>
      </c>
      <c r="AF59" s="64">
        <f t="shared" si="17"/>
        <v>34.886230728335995</v>
      </c>
      <c r="AG59" s="64">
        <f t="shared" si="18"/>
        <v>-0.91179520606796838</v>
      </c>
      <c r="AH59" s="64">
        <f t="shared" si="19"/>
        <v>86.419717836748404</v>
      </c>
      <c r="AI59" s="64">
        <f t="shared" si="20"/>
        <v>0.63205551617012179</v>
      </c>
      <c r="AJ59" s="64">
        <f t="shared" si="21"/>
        <v>-0.87029947732730617</v>
      </c>
      <c r="AK59" s="65">
        <f t="shared" si="10"/>
        <v>11.91568908058902</v>
      </c>
      <c r="AL59" s="66">
        <f t="shared" si="11"/>
        <v>24.03118187957185</v>
      </c>
    </row>
    <row r="60" spans="1:38" ht="15" customHeight="1" x14ac:dyDescent="0.25">
      <c r="A60" s="62" t="s">
        <v>47</v>
      </c>
      <c r="B60" s="117" t="s">
        <v>48</v>
      </c>
      <c r="C60" s="70">
        <v>4000</v>
      </c>
      <c r="D60" s="70">
        <v>4000</v>
      </c>
      <c r="E60" s="70">
        <v>4000</v>
      </c>
      <c r="F60" s="70">
        <v>4000</v>
      </c>
      <c r="G60" s="70">
        <v>0</v>
      </c>
      <c r="H60" s="70">
        <v>0</v>
      </c>
      <c r="I60" s="70">
        <v>0</v>
      </c>
      <c r="J60" s="70">
        <v>0</v>
      </c>
      <c r="K60" s="70">
        <v>0</v>
      </c>
      <c r="L60" s="70">
        <v>0</v>
      </c>
      <c r="M60" s="70">
        <v>0</v>
      </c>
      <c r="N60" s="70">
        <v>3484</v>
      </c>
      <c r="O60" s="70">
        <v>3307</v>
      </c>
      <c r="P60" s="70">
        <v>3470</v>
      </c>
      <c r="Q60" s="70">
        <v>0</v>
      </c>
      <c r="R60" s="70">
        <v>0</v>
      </c>
      <c r="S60" s="70">
        <v>0</v>
      </c>
      <c r="T60" s="70">
        <v>0</v>
      </c>
      <c r="U60" s="70">
        <v>0</v>
      </c>
      <c r="V60" s="70">
        <v>0</v>
      </c>
      <c r="W60" s="70">
        <v>0</v>
      </c>
      <c r="X60" s="111">
        <v>0</v>
      </c>
      <c r="AA60" s="64">
        <f t="shared" si="12"/>
        <v>-5.0803673938002294E-2</v>
      </c>
      <c r="AB60" s="64">
        <f t="shared" si="13"/>
        <v>4.9289386150589656E-2</v>
      </c>
      <c r="AC60" s="64">
        <f t="shared" si="14"/>
        <v>-1</v>
      </c>
      <c r="AD60" s="64">
        <f t="shared" si="15"/>
        <v>0</v>
      </c>
      <c r="AE60" s="64">
        <f t="shared" si="16"/>
        <v>0</v>
      </c>
      <c r="AF60" s="64">
        <f t="shared" si="17"/>
        <v>0</v>
      </c>
      <c r="AG60" s="64">
        <f t="shared" si="18"/>
        <v>0</v>
      </c>
      <c r="AH60" s="64">
        <f t="shared" si="19"/>
        <v>0</v>
      </c>
      <c r="AI60" s="64">
        <f t="shared" si="20"/>
        <v>0</v>
      </c>
      <c r="AJ60" s="64">
        <f t="shared" si="21"/>
        <v>0</v>
      </c>
      <c r="AK60" s="65">
        <f t="shared" si="10"/>
        <v>-0.10015142877874125</v>
      </c>
      <c r="AL60" s="66">
        <f t="shared" si="11"/>
        <v>0</v>
      </c>
    </row>
    <row r="61" spans="1:38" ht="15" customHeight="1" x14ac:dyDescent="0.25">
      <c r="A61" s="62" t="s">
        <v>79</v>
      </c>
      <c r="B61" s="117" t="s">
        <v>80</v>
      </c>
      <c r="C61" s="70">
        <v>22000</v>
      </c>
      <c r="D61" s="70">
        <v>19000</v>
      </c>
      <c r="E61" s="70">
        <v>19000</v>
      </c>
      <c r="F61" s="70">
        <v>19000</v>
      </c>
      <c r="G61" s="70">
        <v>19000</v>
      </c>
      <c r="H61" s="70">
        <v>15000</v>
      </c>
      <c r="I61" s="70">
        <v>15000</v>
      </c>
      <c r="J61" s="70">
        <v>17000</v>
      </c>
      <c r="K61" s="70">
        <v>17000</v>
      </c>
      <c r="L61" s="70">
        <v>17000</v>
      </c>
      <c r="M61" s="70">
        <v>17000</v>
      </c>
      <c r="N61" s="70">
        <v>18791.650000000001</v>
      </c>
      <c r="O61" s="70">
        <v>18743.59</v>
      </c>
      <c r="P61" s="70">
        <v>17106.72</v>
      </c>
      <c r="Q61" s="70">
        <v>17366.990000000002</v>
      </c>
      <c r="R61" s="70">
        <v>17843.25</v>
      </c>
      <c r="S61" s="70">
        <v>17385.64</v>
      </c>
      <c r="T61" s="70">
        <v>18815.740000000002</v>
      </c>
      <c r="U61" s="70">
        <v>20189.03</v>
      </c>
      <c r="V61" s="70">
        <v>12324.28</v>
      </c>
      <c r="W61" s="70">
        <v>13572.02</v>
      </c>
      <c r="X61" s="111">
        <v>9744.18</v>
      </c>
      <c r="AA61" s="64">
        <f t="shared" si="12"/>
        <v>-2.5575188980212649E-3</v>
      </c>
      <c r="AB61" s="64">
        <f t="shared" si="13"/>
        <v>-8.7329588408623912E-2</v>
      </c>
      <c r="AC61" s="64">
        <f t="shared" si="14"/>
        <v>1.5214488809076224E-2</v>
      </c>
      <c r="AD61" s="64">
        <f t="shared" si="15"/>
        <v>2.7423289815909281E-2</v>
      </c>
      <c r="AE61" s="64">
        <f t="shared" si="16"/>
        <v>-2.5646112675661699E-2</v>
      </c>
      <c r="AF61" s="64">
        <f t="shared" si="17"/>
        <v>8.2257541281195418E-2</v>
      </c>
      <c r="AG61" s="64">
        <f t="shared" si="18"/>
        <v>7.2986233865901487E-2</v>
      </c>
      <c r="AH61" s="64">
        <f t="shared" si="19"/>
        <v>-0.38955561510384595</v>
      </c>
      <c r="AI61" s="64">
        <f t="shared" si="20"/>
        <v>0.10124242552100404</v>
      </c>
      <c r="AJ61" s="64">
        <f t="shared" si="21"/>
        <v>-0.28203907745494039</v>
      </c>
      <c r="AK61" s="65">
        <f t="shared" si="10"/>
        <v>-4.8800393324800677E-2</v>
      </c>
      <c r="AL61" s="66">
        <f t="shared" si="11"/>
        <v>-8.3021698378137082E-2</v>
      </c>
    </row>
    <row r="62" spans="1:38" ht="15" customHeight="1" x14ac:dyDescent="0.25">
      <c r="A62" s="62" t="s">
        <v>49</v>
      </c>
      <c r="B62" s="117" t="s">
        <v>50</v>
      </c>
      <c r="C62" s="70">
        <v>62000</v>
      </c>
      <c r="D62" s="70">
        <v>57000</v>
      </c>
      <c r="E62" s="70">
        <v>53000</v>
      </c>
      <c r="F62" s="70">
        <v>65000</v>
      </c>
      <c r="G62" s="70">
        <v>65000</v>
      </c>
      <c r="H62" s="70">
        <v>70000</v>
      </c>
      <c r="I62" s="70">
        <v>65000</v>
      </c>
      <c r="J62" s="70">
        <v>60000</v>
      </c>
      <c r="K62" s="70">
        <v>60000</v>
      </c>
      <c r="L62" s="70">
        <v>15000</v>
      </c>
      <c r="M62" s="70">
        <v>15000</v>
      </c>
      <c r="N62" s="70">
        <v>52809.35</v>
      </c>
      <c r="O62" s="70">
        <v>65433.2</v>
      </c>
      <c r="P62" s="70">
        <v>70453.63</v>
      </c>
      <c r="Q62" s="70">
        <v>70435.75</v>
      </c>
      <c r="R62" s="70">
        <v>61335.62</v>
      </c>
      <c r="S62" s="70">
        <v>70970.75</v>
      </c>
      <c r="T62" s="70">
        <v>56940.67</v>
      </c>
      <c r="U62" s="70">
        <v>59524.24</v>
      </c>
      <c r="V62" s="70">
        <v>21261.99</v>
      </c>
      <c r="W62" s="70">
        <v>3530</v>
      </c>
      <c r="X62" s="111">
        <v>7490</v>
      </c>
      <c r="AA62" s="64">
        <f t="shared" si="12"/>
        <v>0.23904573716586169</v>
      </c>
      <c r="AB62" s="64">
        <f t="shared" si="13"/>
        <v>7.6726035101447085E-2</v>
      </c>
      <c r="AC62" s="64">
        <f t="shared" si="14"/>
        <v>-2.5378394271529596E-4</v>
      </c>
      <c r="AD62" s="64">
        <f t="shared" si="15"/>
        <v>-0.12919760206997152</v>
      </c>
      <c r="AE62" s="64">
        <f t="shared" si="16"/>
        <v>0.1570886541947403</v>
      </c>
      <c r="AF62" s="64">
        <f t="shared" si="17"/>
        <v>-0.1976882025341426</v>
      </c>
      <c r="AG62" s="64">
        <f t="shared" si="18"/>
        <v>4.5373017212477475E-2</v>
      </c>
      <c r="AH62" s="64">
        <f t="shared" si="19"/>
        <v>-0.64280115126207404</v>
      </c>
      <c r="AI62" s="64">
        <f t="shared" si="20"/>
        <v>-0.83397602952498806</v>
      </c>
      <c r="AJ62" s="64">
        <f t="shared" si="21"/>
        <v>1.1218130311614731</v>
      </c>
      <c r="AK62" s="65">
        <f t="shared" si="10"/>
        <v>-1.6387029449789182E-2</v>
      </c>
      <c r="AL62" s="66">
        <f t="shared" si="11"/>
        <v>-0.10145586698945083</v>
      </c>
    </row>
    <row r="63" spans="1:38" ht="15" customHeight="1" x14ac:dyDescent="0.25">
      <c r="A63" s="62" t="s">
        <v>51</v>
      </c>
      <c r="B63" s="117" t="s">
        <v>52</v>
      </c>
      <c r="C63" s="70">
        <v>12500</v>
      </c>
      <c r="D63" s="70">
        <v>13500</v>
      </c>
      <c r="E63" s="70">
        <v>13500</v>
      </c>
      <c r="F63" s="70">
        <v>14000</v>
      </c>
      <c r="G63" s="70">
        <v>14000</v>
      </c>
      <c r="H63" s="70">
        <v>14000</v>
      </c>
      <c r="I63" s="70">
        <v>12000</v>
      </c>
      <c r="J63" s="70">
        <v>12000</v>
      </c>
      <c r="K63" s="70">
        <v>6000</v>
      </c>
      <c r="L63" s="70">
        <v>0</v>
      </c>
      <c r="M63" s="70">
        <v>0</v>
      </c>
      <c r="N63" s="70">
        <v>13799.04</v>
      </c>
      <c r="O63" s="70">
        <v>14179.2</v>
      </c>
      <c r="P63" s="70">
        <v>14528.15</v>
      </c>
      <c r="Q63" s="70">
        <v>14993.73</v>
      </c>
      <c r="R63" s="70">
        <v>13782.4</v>
      </c>
      <c r="S63" s="70">
        <v>13178.08</v>
      </c>
      <c r="T63" s="70">
        <v>12812.1</v>
      </c>
      <c r="U63" s="70">
        <v>11447.63</v>
      </c>
      <c r="V63" s="70">
        <v>5828.2</v>
      </c>
      <c r="W63" s="70">
        <v>0</v>
      </c>
      <c r="X63" s="111">
        <v>0</v>
      </c>
      <c r="AA63" s="64">
        <f t="shared" si="12"/>
        <v>2.7549742590788913E-2</v>
      </c>
      <c r="AB63" s="64">
        <f t="shared" si="13"/>
        <v>2.4609992101105767E-2</v>
      </c>
      <c r="AC63" s="64">
        <f t="shared" si="14"/>
        <v>3.2046750618626593E-2</v>
      </c>
      <c r="AD63" s="64">
        <f t="shared" si="15"/>
        <v>-8.0789103178461927E-2</v>
      </c>
      <c r="AE63" s="64">
        <f t="shared" si="16"/>
        <v>-4.384722544694681E-2</v>
      </c>
      <c r="AF63" s="64">
        <f t="shared" si="17"/>
        <v>-2.7771875720894058E-2</v>
      </c>
      <c r="AG63" s="64">
        <f t="shared" si="18"/>
        <v>-0.10649854434479915</v>
      </c>
      <c r="AH63" s="64">
        <f t="shared" si="19"/>
        <v>-0.49088151870736563</v>
      </c>
      <c r="AI63" s="64">
        <f t="shared" si="20"/>
        <v>-1</v>
      </c>
      <c r="AJ63" s="64">
        <f t="shared" si="21"/>
        <v>0</v>
      </c>
      <c r="AK63" s="65">
        <f t="shared" si="10"/>
        <v>-0.16655817820879465</v>
      </c>
      <c r="AL63" s="66">
        <f t="shared" si="11"/>
        <v>-0.32503038775461179</v>
      </c>
    </row>
    <row r="64" spans="1:38" ht="15" customHeight="1" x14ac:dyDescent="0.25">
      <c r="A64" s="62" t="s">
        <v>55</v>
      </c>
      <c r="B64" s="117" t="s">
        <v>56</v>
      </c>
      <c r="C64" s="70">
        <v>3500</v>
      </c>
      <c r="D64" s="70">
        <v>2500</v>
      </c>
      <c r="E64" s="70">
        <v>2500</v>
      </c>
      <c r="F64" s="70">
        <v>2500</v>
      </c>
      <c r="G64" s="70">
        <v>2500</v>
      </c>
      <c r="H64" s="70">
        <v>2500</v>
      </c>
      <c r="I64" s="70">
        <v>800</v>
      </c>
      <c r="J64" s="70">
        <v>800</v>
      </c>
      <c r="K64" s="70">
        <v>800</v>
      </c>
      <c r="L64" s="70">
        <v>0</v>
      </c>
      <c r="M64" s="70">
        <v>0</v>
      </c>
      <c r="N64" s="70">
        <v>2191.91</v>
      </c>
      <c r="O64" s="70">
        <v>3809.54</v>
      </c>
      <c r="P64" s="70">
        <v>2023.53</v>
      </c>
      <c r="Q64" s="70">
        <v>1615.42</v>
      </c>
      <c r="R64" s="70">
        <v>825.6</v>
      </c>
      <c r="S64" s="70">
        <v>979.2</v>
      </c>
      <c r="T64" s="70">
        <v>734.4</v>
      </c>
      <c r="U64" s="70">
        <v>859.2</v>
      </c>
      <c r="V64" s="70">
        <v>201.6</v>
      </c>
      <c r="W64" s="70">
        <v>175.2</v>
      </c>
      <c r="X64" s="111">
        <v>0</v>
      </c>
      <c r="AA64" s="64">
        <f t="shared" si="12"/>
        <v>0.73800019161370689</v>
      </c>
      <c r="AB64" s="64">
        <f t="shared" si="13"/>
        <v>-0.46882563249106191</v>
      </c>
      <c r="AC64" s="64">
        <f t="shared" si="14"/>
        <v>-0.20168220881331134</v>
      </c>
      <c r="AD64" s="64">
        <f t="shared" si="15"/>
        <v>-0.48892548067994701</v>
      </c>
      <c r="AE64" s="64">
        <f t="shared" si="16"/>
        <v>0.186046511627907</v>
      </c>
      <c r="AF64" s="64">
        <f t="shared" si="17"/>
        <v>-0.25000000000000006</v>
      </c>
      <c r="AG64" s="64">
        <f t="shared" si="18"/>
        <v>0.16993464052287591</v>
      </c>
      <c r="AH64" s="64">
        <f t="shared" si="19"/>
        <v>-0.76536312849162014</v>
      </c>
      <c r="AI64" s="64">
        <f t="shared" si="20"/>
        <v>-0.13095238095238099</v>
      </c>
      <c r="AJ64" s="64">
        <f t="shared" si="21"/>
        <v>-1</v>
      </c>
      <c r="AK64" s="65">
        <f t="shared" si="10"/>
        <v>-0.22117674876638316</v>
      </c>
      <c r="AL64" s="66">
        <f t="shared" si="11"/>
        <v>-0.39527617378422508</v>
      </c>
    </row>
    <row r="65" spans="1:38" ht="15" customHeight="1" x14ac:dyDescent="0.25">
      <c r="A65" s="62" t="s">
        <v>57</v>
      </c>
      <c r="B65" s="117" t="s">
        <v>58</v>
      </c>
      <c r="C65" s="70">
        <v>0</v>
      </c>
      <c r="D65" s="70">
        <v>0</v>
      </c>
      <c r="E65" s="70">
        <v>0</v>
      </c>
      <c r="F65" s="70">
        <v>0</v>
      </c>
      <c r="G65" s="70">
        <v>0</v>
      </c>
      <c r="H65" s="70">
        <v>0</v>
      </c>
      <c r="I65" s="70">
        <v>0</v>
      </c>
      <c r="J65" s="70">
        <v>0</v>
      </c>
      <c r="K65" s="70">
        <v>0</v>
      </c>
      <c r="L65" s="70">
        <v>0</v>
      </c>
      <c r="M65" s="70">
        <v>0</v>
      </c>
      <c r="N65" s="70">
        <v>0</v>
      </c>
      <c r="O65" s="70">
        <v>0</v>
      </c>
      <c r="P65" s="70">
        <v>0</v>
      </c>
      <c r="Q65" s="70">
        <v>0</v>
      </c>
      <c r="R65" s="70">
        <v>-980</v>
      </c>
      <c r="S65" s="70">
        <v>0</v>
      </c>
      <c r="T65" s="70">
        <v>-44</v>
      </c>
      <c r="U65" s="70">
        <v>0</v>
      </c>
      <c r="V65" s="70">
        <v>0</v>
      </c>
      <c r="W65" s="70">
        <v>0</v>
      </c>
      <c r="X65" s="111">
        <v>0</v>
      </c>
      <c r="AA65" s="64">
        <f t="shared" si="12"/>
        <v>0</v>
      </c>
      <c r="AB65" s="64">
        <f t="shared" si="13"/>
        <v>0</v>
      </c>
      <c r="AC65" s="64">
        <f t="shared" si="14"/>
        <v>0</v>
      </c>
      <c r="AD65" s="64">
        <f t="shared" si="15"/>
        <v>0</v>
      </c>
      <c r="AE65" s="64">
        <f t="shared" si="16"/>
        <v>-1</v>
      </c>
      <c r="AF65" s="64">
        <f t="shared" si="17"/>
        <v>0</v>
      </c>
      <c r="AG65" s="64">
        <f t="shared" si="18"/>
        <v>-1</v>
      </c>
      <c r="AH65" s="64">
        <f t="shared" si="19"/>
        <v>0</v>
      </c>
      <c r="AI65" s="64">
        <f t="shared" si="20"/>
        <v>0</v>
      </c>
      <c r="AJ65" s="64">
        <f t="shared" si="21"/>
        <v>0</v>
      </c>
      <c r="AK65" s="65">
        <f t="shared" si="10"/>
        <v>-0.2</v>
      </c>
      <c r="AL65" s="66">
        <f t="shared" si="11"/>
        <v>-0.2</v>
      </c>
    </row>
    <row r="66" spans="1:38" ht="15" customHeight="1" x14ac:dyDescent="0.25">
      <c r="A66" s="62" t="s">
        <v>59</v>
      </c>
      <c r="B66" s="117" t="s">
        <v>60</v>
      </c>
      <c r="C66" s="70">
        <v>28500</v>
      </c>
      <c r="D66" s="70">
        <v>30000</v>
      </c>
      <c r="E66" s="70">
        <v>30000</v>
      </c>
      <c r="F66" s="70">
        <v>30000</v>
      </c>
      <c r="G66" s="70">
        <v>40000</v>
      </c>
      <c r="H66" s="70">
        <v>30000</v>
      </c>
      <c r="I66" s="70">
        <v>25000</v>
      </c>
      <c r="J66" s="70">
        <v>20000</v>
      </c>
      <c r="K66" s="70">
        <v>3500</v>
      </c>
      <c r="L66" s="70">
        <v>3500</v>
      </c>
      <c r="M66" s="70">
        <v>3500</v>
      </c>
      <c r="N66" s="70">
        <v>30324.5</v>
      </c>
      <c r="O66" s="70">
        <v>25190</v>
      </c>
      <c r="P66" s="70">
        <v>28522</v>
      </c>
      <c r="Q66" s="70">
        <v>29762.799999999999</v>
      </c>
      <c r="R66" s="70">
        <v>33522.32</v>
      </c>
      <c r="S66" s="70">
        <v>26032</v>
      </c>
      <c r="T66" s="70">
        <v>21543</v>
      </c>
      <c r="U66" s="70">
        <v>17624.13</v>
      </c>
      <c r="V66" s="70">
        <v>-318</v>
      </c>
      <c r="W66" s="70">
        <v>0</v>
      </c>
      <c r="X66" s="111"/>
      <c r="AA66" s="64">
        <f t="shared" si="12"/>
        <v>-0.1693185378159574</v>
      </c>
      <c r="AB66" s="64">
        <f t="shared" si="13"/>
        <v>0.13227471218737594</v>
      </c>
      <c r="AC66" s="64">
        <f t="shared" si="14"/>
        <v>4.3503260640908745E-2</v>
      </c>
      <c r="AD66" s="64">
        <f t="shared" si="15"/>
        <v>0.12631607241254184</v>
      </c>
      <c r="AE66" s="64">
        <f t="shared" si="16"/>
        <v>-0.22344276887757172</v>
      </c>
      <c r="AF66" s="64">
        <f t="shared" si="17"/>
        <v>-0.17244161032575292</v>
      </c>
      <c r="AG66" s="64">
        <f t="shared" si="18"/>
        <v>-0.18190920484612166</v>
      </c>
      <c r="AH66" s="64">
        <f t="shared" si="19"/>
        <v>-1.01804344384659</v>
      </c>
      <c r="AI66" s="64">
        <f t="shared" si="20"/>
        <v>-1</v>
      </c>
      <c r="AJ66" s="64">
        <f t="shared" si="21"/>
        <v>0</v>
      </c>
      <c r="AK66" s="65">
        <f t="shared" si="10"/>
        <v>-0.24630615204711673</v>
      </c>
      <c r="AL66" s="66">
        <f t="shared" si="11"/>
        <v>-0.47447885180369287</v>
      </c>
    </row>
    <row r="67" spans="1:38" ht="15" customHeight="1" x14ac:dyDescent="0.25">
      <c r="A67" s="62" t="s">
        <v>61</v>
      </c>
      <c r="B67" s="117" t="s">
        <v>62</v>
      </c>
      <c r="C67" s="70">
        <v>61000</v>
      </c>
      <c r="D67" s="70">
        <v>59000</v>
      </c>
      <c r="E67" s="70">
        <v>57000</v>
      </c>
      <c r="F67" s="70">
        <v>57000</v>
      </c>
      <c r="G67" s="70">
        <v>82500</v>
      </c>
      <c r="H67" s="70">
        <v>55000</v>
      </c>
      <c r="I67" s="70">
        <v>70000</v>
      </c>
      <c r="J67" s="70">
        <v>35000</v>
      </c>
      <c r="K67" s="70">
        <v>7500</v>
      </c>
      <c r="L67" s="70">
        <v>7500</v>
      </c>
      <c r="M67" s="70">
        <v>7500</v>
      </c>
      <c r="N67" s="70">
        <v>53159.92</v>
      </c>
      <c r="O67" s="70">
        <v>47261.29</v>
      </c>
      <c r="P67" s="70">
        <v>51404.67</v>
      </c>
      <c r="Q67" s="70">
        <v>52947.88</v>
      </c>
      <c r="R67" s="70">
        <v>76349.570000000007</v>
      </c>
      <c r="S67" s="70">
        <v>68285.850000000006</v>
      </c>
      <c r="T67" s="70">
        <v>25195.200000000001</v>
      </c>
      <c r="U67" s="70">
        <v>20191.71</v>
      </c>
      <c r="V67" s="70">
        <v>9434.1299999999992</v>
      </c>
      <c r="W67" s="70">
        <v>946.11</v>
      </c>
      <c r="X67" s="111">
        <v>222.55</v>
      </c>
      <c r="AA67" s="64">
        <f t="shared" ref="AA67:AA98" si="22">IFERROR((O67-N67)/N67,0)</f>
        <v>-0.1109600992627528</v>
      </c>
      <c r="AB67" s="64">
        <f t="shared" ref="AB67:AB98" si="23">IFERROR((P67-O67)/O67,0)</f>
        <v>8.7669634070504585E-2</v>
      </c>
      <c r="AC67" s="64">
        <f t="shared" ref="AC67:AC98" si="24">IFERROR((Q67-P67)/P67,0)</f>
        <v>3.0020813284084874E-2</v>
      </c>
      <c r="AD67" s="64">
        <f t="shared" ref="AD67:AD98" si="25">IFERROR((R67-Q67)/Q67,0)</f>
        <v>0.44197595824422076</v>
      </c>
      <c r="AE67" s="64">
        <f t="shared" ref="AE67:AE98" si="26">IFERROR((S67-R67)/R67,0)</f>
        <v>-0.10561578801295149</v>
      </c>
      <c r="AF67" s="64">
        <f t="shared" ref="AF67:AF98" si="27">IFERROR((T67-S67)/S67,0)</f>
        <v>-0.63103336928514475</v>
      </c>
      <c r="AG67" s="64">
        <f t="shared" ref="AG67:AG98" si="28">IFERROR((U67-T67)/T67,0)</f>
        <v>-0.19858901695561065</v>
      </c>
      <c r="AH67" s="64">
        <f t="shared" ref="AH67:AH98" si="29">IFERROR((V67-U67)/U67,0)</f>
        <v>-0.53277211291168503</v>
      </c>
      <c r="AI67" s="64">
        <f t="shared" ref="AI67:AI98" si="30">IFERROR((W67-V67)/V67,0)</f>
        <v>-0.89971412308289156</v>
      </c>
      <c r="AJ67" s="64">
        <f t="shared" ref="AJ67:AJ98" si="31">IFERROR((X67-W67)/W67,0)</f>
        <v>-0.76477365211233361</v>
      </c>
      <c r="AK67" s="65">
        <f t="shared" si="10"/>
        <v>-0.26837917560245594</v>
      </c>
      <c r="AL67" s="66">
        <f t="shared" si="11"/>
        <v>-0.60537645486953318</v>
      </c>
    </row>
    <row r="68" spans="1:38" ht="15" customHeight="1" x14ac:dyDescent="0.25">
      <c r="A68" s="62" t="s">
        <v>63</v>
      </c>
      <c r="B68" s="117" t="s">
        <v>64</v>
      </c>
      <c r="C68" s="70">
        <v>11500</v>
      </c>
      <c r="D68" s="70">
        <v>9000</v>
      </c>
      <c r="E68" s="70">
        <v>6000</v>
      </c>
      <c r="F68" s="70">
        <v>7000</v>
      </c>
      <c r="G68" s="70">
        <v>10000</v>
      </c>
      <c r="H68" s="70">
        <v>7000</v>
      </c>
      <c r="I68" s="70">
        <v>10000</v>
      </c>
      <c r="J68" s="70">
        <v>10000</v>
      </c>
      <c r="K68" s="70">
        <v>5000</v>
      </c>
      <c r="L68" s="70">
        <v>10000</v>
      </c>
      <c r="M68" s="70">
        <v>10000</v>
      </c>
      <c r="N68" s="70">
        <v>6350</v>
      </c>
      <c r="O68" s="70">
        <v>5080</v>
      </c>
      <c r="P68" s="70">
        <v>6065.75</v>
      </c>
      <c r="Q68" s="70">
        <v>8247</v>
      </c>
      <c r="R68" s="70">
        <v>10159.700000000001</v>
      </c>
      <c r="S68" s="70">
        <v>11293.4</v>
      </c>
      <c r="T68" s="70">
        <v>10356.700000000001</v>
      </c>
      <c r="U68" s="70">
        <v>14774.63</v>
      </c>
      <c r="V68" s="70">
        <v>10008.08</v>
      </c>
      <c r="W68" s="70">
        <v>0</v>
      </c>
      <c r="X68" s="111">
        <v>0</v>
      </c>
      <c r="AA68" s="64">
        <f t="shared" si="22"/>
        <v>-0.2</v>
      </c>
      <c r="AB68" s="64">
        <f t="shared" si="23"/>
        <v>0.19404527559055118</v>
      </c>
      <c r="AC68" s="64">
        <f t="shared" si="24"/>
        <v>0.35960103861847259</v>
      </c>
      <c r="AD68" s="64">
        <f t="shared" si="25"/>
        <v>0.23192676124651398</v>
      </c>
      <c r="AE68" s="64">
        <f t="shared" si="26"/>
        <v>0.1115879405887968</v>
      </c>
      <c r="AF68" s="64">
        <f t="shared" si="27"/>
        <v>-8.2942249455434047E-2</v>
      </c>
      <c r="AG68" s="64">
        <f t="shared" si="28"/>
        <v>0.42657699846476177</v>
      </c>
      <c r="AH68" s="64">
        <f t="shared" si="29"/>
        <v>-0.32261721613333122</v>
      </c>
      <c r="AI68" s="64">
        <f t="shared" si="30"/>
        <v>-1</v>
      </c>
      <c r="AJ68" s="64">
        <f t="shared" si="31"/>
        <v>0</v>
      </c>
      <c r="AK68" s="65">
        <f t="shared" ref="AK68:AK131" si="32">IFERROR(AVERAGE(AA68:AJ68),0)</f>
        <v>-2.8182145107966884E-2</v>
      </c>
      <c r="AL68" s="66">
        <f t="shared" ref="AL68:AL131" si="33">AVERAGE(AF68:AJ68)</f>
        <v>-0.19579649342480071</v>
      </c>
    </row>
    <row r="69" spans="1:38" ht="15" customHeight="1" x14ac:dyDescent="0.25">
      <c r="A69" s="62" t="s">
        <v>65</v>
      </c>
      <c r="B69" s="117" t="s">
        <v>66</v>
      </c>
      <c r="C69" s="70">
        <v>145000</v>
      </c>
      <c r="D69" s="70">
        <v>165000</v>
      </c>
      <c r="E69" s="70">
        <v>198000</v>
      </c>
      <c r="F69" s="70">
        <v>225000</v>
      </c>
      <c r="G69" s="70">
        <v>255000</v>
      </c>
      <c r="H69" s="70">
        <v>260000</v>
      </c>
      <c r="I69" s="70">
        <v>220000</v>
      </c>
      <c r="J69" s="70">
        <v>200000</v>
      </c>
      <c r="K69" s="70">
        <v>200000</v>
      </c>
      <c r="L69" s="70">
        <v>175000</v>
      </c>
      <c r="M69" s="70">
        <v>175000</v>
      </c>
      <c r="N69" s="70">
        <v>209747.93</v>
      </c>
      <c r="O69" s="70">
        <v>197507</v>
      </c>
      <c r="P69" s="70">
        <v>245612.15</v>
      </c>
      <c r="Q69" s="70">
        <v>251111</v>
      </c>
      <c r="R69" s="70">
        <v>241705.8</v>
      </c>
      <c r="S69" s="70">
        <v>208748</v>
      </c>
      <c r="T69" s="70">
        <v>211453.9</v>
      </c>
      <c r="U69" s="70">
        <v>223804</v>
      </c>
      <c r="V69" s="70">
        <v>4406</v>
      </c>
      <c r="W69" s="70">
        <v>32726</v>
      </c>
      <c r="X69" s="111">
        <v>58445</v>
      </c>
      <c r="AA69" s="64">
        <f t="shared" si="22"/>
        <v>-5.8360194543993799E-2</v>
      </c>
      <c r="AB69" s="64">
        <f t="shared" si="23"/>
        <v>0.24356174717858098</v>
      </c>
      <c r="AC69" s="64">
        <f t="shared" si="24"/>
        <v>2.2388346830561949E-2</v>
      </c>
      <c r="AD69" s="64">
        <f t="shared" si="25"/>
        <v>-3.7454352855908389E-2</v>
      </c>
      <c r="AE69" s="64">
        <f t="shared" si="26"/>
        <v>-0.13635502333828972</v>
      </c>
      <c r="AF69" s="64">
        <f t="shared" si="27"/>
        <v>1.2962519401383458E-2</v>
      </c>
      <c r="AG69" s="64">
        <f t="shared" si="28"/>
        <v>5.8405638297520199E-2</v>
      </c>
      <c r="AH69" s="64">
        <f t="shared" si="29"/>
        <v>-0.98031313113259821</v>
      </c>
      <c r="AI69" s="64">
        <f t="shared" si="30"/>
        <v>6.4275987290059007</v>
      </c>
      <c r="AJ69" s="64">
        <f t="shared" si="31"/>
        <v>0.78588889567927644</v>
      </c>
      <c r="AK69" s="65">
        <f t="shared" si="32"/>
        <v>0.63383231745224333</v>
      </c>
      <c r="AL69" s="66">
        <f t="shared" si="33"/>
        <v>1.2609085302502965</v>
      </c>
    </row>
    <row r="70" spans="1:38" ht="15" customHeight="1" x14ac:dyDescent="0.25">
      <c r="A70" s="62" t="s">
        <v>67</v>
      </c>
      <c r="B70" s="117" t="s">
        <v>68</v>
      </c>
      <c r="C70" s="70">
        <v>4500</v>
      </c>
      <c r="D70" s="70">
        <v>5000</v>
      </c>
      <c r="E70" s="70">
        <v>5500</v>
      </c>
      <c r="F70" s="70">
        <v>5500</v>
      </c>
      <c r="G70" s="70">
        <v>6000</v>
      </c>
      <c r="H70" s="70">
        <v>5000</v>
      </c>
      <c r="I70" s="70">
        <v>3500</v>
      </c>
      <c r="J70" s="70">
        <v>5550</v>
      </c>
      <c r="K70" s="70">
        <v>5550</v>
      </c>
      <c r="L70" s="70">
        <v>5550</v>
      </c>
      <c r="M70" s="70">
        <v>5550</v>
      </c>
      <c r="N70" s="70">
        <v>4130.75</v>
      </c>
      <c r="O70" s="70">
        <v>5523</v>
      </c>
      <c r="P70" s="70">
        <v>3213</v>
      </c>
      <c r="Q70" s="70">
        <v>3396.9</v>
      </c>
      <c r="R70" s="70">
        <v>4546</v>
      </c>
      <c r="S70" s="70">
        <v>3531</v>
      </c>
      <c r="T70" s="70">
        <v>6351</v>
      </c>
      <c r="U70" s="70">
        <v>5943</v>
      </c>
      <c r="V70" s="70">
        <v>812</v>
      </c>
      <c r="W70" s="70">
        <v>1040</v>
      </c>
      <c r="X70" s="111">
        <v>4123.67</v>
      </c>
      <c r="AA70" s="64">
        <f t="shared" si="22"/>
        <v>0.33704533075107423</v>
      </c>
      <c r="AB70" s="64">
        <f t="shared" si="23"/>
        <v>-0.41825095057034223</v>
      </c>
      <c r="AC70" s="64">
        <f t="shared" si="24"/>
        <v>5.7236227824463144E-2</v>
      </c>
      <c r="AD70" s="64">
        <f t="shared" si="25"/>
        <v>0.33827901910565511</v>
      </c>
      <c r="AE70" s="64">
        <f t="shared" si="26"/>
        <v>-0.22327320721513419</v>
      </c>
      <c r="AF70" s="64">
        <f t="shared" si="27"/>
        <v>0.79864061172472389</v>
      </c>
      <c r="AG70" s="64">
        <f t="shared" si="28"/>
        <v>-6.4241851676901274E-2</v>
      </c>
      <c r="AH70" s="64">
        <f t="shared" si="29"/>
        <v>-0.8633686690223793</v>
      </c>
      <c r="AI70" s="64">
        <f t="shared" si="30"/>
        <v>0.28078817733990147</v>
      </c>
      <c r="AJ70" s="64">
        <f t="shared" si="31"/>
        <v>2.965067307692308</v>
      </c>
      <c r="AK70" s="65">
        <f t="shared" si="32"/>
        <v>0.32079219959533689</v>
      </c>
      <c r="AL70" s="66">
        <f t="shared" si="33"/>
        <v>0.6233771152115305</v>
      </c>
    </row>
    <row r="71" spans="1:38" ht="15" customHeight="1" x14ac:dyDescent="0.25">
      <c r="A71" s="62" t="s">
        <v>69</v>
      </c>
      <c r="B71" s="117" t="s">
        <v>70</v>
      </c>
      <c r="C71" s="70">
        <v>13000</v>
      </c>
      <c r="D71" s="70">
        <v>13000</v>
      </c>
      <c r="E71" s="70">
        <v>13000</v>
      </c>
      <c r="F71" s="70">
        <v>12000</v>
      </c>
      <c r="G71" s="70">
        <v>10000</v>
      </c>
      <c r="H71" s="70">
        <v>10000</v>
      </c>
      <c r="I71" s="70">
        <v>9000</v>
      </c>
      <c r="J71" s="70">
        <v>7000</v>
      </c>
      <c r="K71" s="70">
        <v>7000</v>
      </c>
      <c r="L71" s="70">
        <v>0</v>
      </c>
      <c r="M71" s="70">
        <v>0</v>
      </c>
      <c r="N71" s="70">
        <v>11125</v>
      </c>
      <c r="O71" s="70">
        <v>11860</v>
      </c>
      <c r="P71" s="70">
        <v>10280</v>
      </c>
      <c r="Q71" s="70">
        <v>4995</v>
      </c>
      <c r="R71" s="70">
        <v>8455</v>
      </c>
      <c r="S71" s="70">
        <v>9345</v>
      </c>
      <c r="T71" s="70">
        <v>7230</v>
      </c>
      <c r="U71" s="70">
        <v>9870</v>
      </c>
      <c r="V71" s="70">
        <v>4690</v>
      </c>
      <c r="W71" s="70">
        <v>0</v>
      </c>
      <c r="X71" s="111">
        <v>0</v>
      </c>
      <c r="AA71" s="64">
        <f t="shared" si="22"/>
        <v>6.6067415730337073E-2</v>
      </c>
      <c r="AB71" s="64">
        <f t="shared" si="23"/>
        <v>-0.13322091062394603</v>
      </c>
      <c r="AC71" s="64">
        <f t="shared" si="24"/>
        <v>-0.5141050583657587</v>
      </c>
      <c r="AD71" s="64">
        <f t="shared" si="25"/>
        <v>0.69269269269269274</v>
      </c>
      <c r="AE71" s="64">
        <f t="shared" si="26"/>
        <v>0.10526315789473684</v>
      </c>
      <c r="AF71" s="64">
        <f t="shared" si="27"/>
        <v>-0.22632423756019263</v>
      </c>
      <c r="AG71" s="64">
        <f t="shared" si="28"/>
        <v>0.36514522821576761</v>
      </c>
      <c r="AH71" s="64">
        <f t="shared" si="29"/>
        <v>-0.52482269503546097</v>
      </c>
      <c r="AI71" s="64">
        <f t="shared" si="30"/>
        <v>-1</v>
      </c>
      <c r="AJ71" s="64">
        <f t="shared" si="31"/>
        <v>0</v>
      </c>
      <c r="AK71" s="65">
        <f t="shared" si="32"/>
        <v>-0.11693044070518241</v>
      </c>
      <c r="AL71" s="66">
        <f t="shared" si="33"/>
        <v>-0.27720034087597722</v>
      </c>
    </row>
    <row r="72" spans="1:38" ht="15" customHeight="1" x14ac:dyDescent="0.25">
      <c r="A72" s="62" t="s">
        <v>2352</v>
      </c>
      <c r="B72" s="117" t="s">
        <v>2353</v>
      </c>
      <c r="C72" s="70">
        <v>500</v>
      </c>
      <c r="D72" s="70">
        <v>0</v>
      </c>
      <c r="E72" s="70">
        <v>0</v>
      </c>
      <c r="F72" s="70">
        <v>0</v>
      </c>
      <c r="G72" s="70">
        <v>0</v>
      </c>
      <c r="H72" s="70">
        <v>0</v>
      </c>
      <c r="I72" s="70">
        <v>0</v>
      </c>
      <c r="J72" s="70">
        <v>0</v>
      </c>
      <c r="K72" s="70">
        <v>0</v>
      </c>
      <c r="L72" s="70">
        <v>0</v>
      </c>
      <c r="M72" s="70">
        <v>0</v>
      </c>
      <c r="N72" s="70">
        <v>750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  <c r="T72" s="70">
        <v>0</v>
      </c>
      <c r="U72" s="70">
        <v>0</v>
      </c>
      <c r="V72" s="70">
        <v>0</v>
      </c>
      <c r="W72" s="70">
        <v>0</v>
      </c>
      <c r="X72" s="111"/>
      <c r="AA72" s="64">
        <f t="shared" si="22"/>
        <v>-1</v>
      </c>
      <c r="AB72" s="64">
        <f t="shared" si="23"/>
        <v>0</v>
      </c>
      <c r="AC72" s="64">
        <f t="shared" si="24"/>
        <v>0</v>
      </c>
      <c r="AD72" s="64">
        <f t="shared" si="25"/>
        <v>0</v>
      </c>
      <c r="AE72" s="64">
        <f t="shared" si="26"/>
        <v>0</v>
      </c>
      <c r="AF72" s="64">
        <f t="shared" si="27"/>
        <v>0</v>
      </c>
      <c r="AG72" s="64">
        <f t="shared" si="28"/>
        <v>0</v>
      </c>
      <c r="AH72" s="64">
        <f t="shared" si="29"/>
        <v>0</v>
      </c>
      <c r="AI72" s="64">
        <f t="shared" si="30"/>
        <v>0</v>
      </c>
      <c r="AJ72" s="64">
        <f t="shared" si="31"/>
        <v>0</v>
      </c>
      <c r="AK72" s="65">
        <f t="shared" si="32"/>
        <v>-0.1</v>
      </c>
      <c r="AL72" s="66">
        <f t="shared" si="33"/>
        <v>0</v>
      </c>
    </row>
    <row r="73" spans="1:38" ht="15" customHeight="1" x14ac:dyDescent="0.25">
      <c r="A73" s="62" t="s">
        <v>71</v>
      </c>
      <c r="B73" s="117" t="s">
        <v>72</v>
      </c>
      <c r="C73" s="70">
        <v>0</v>
      </c>
      <c r="D73" s="70">
        <v>0</v>
      </c>
      <c r="E73" s="70">
        <v>0</v>
      </c>
      <c r="F73" s="70">
        <v>0</v>
      </c>
      <c r="G73" s="70">
        <v>0</v>
      </c>
      <c r="H73" s="70">
        <v>2000</v>
      </c>
      <c r="I73" s="70">
        <v>2000</v>
      </c>
      <c r="J73" s="70">
        <v>2500</v>
      </c>
      <c r="K73" s="70">
        <v>2500</v>
      </c>
      <c r="L73" s="70">
        <v>1200</v>
      </c>
      <c r="M73" s="70">
        <v>1200</v>
      </c>
      <c r="N73" s="70">
        <v>0</v>
      </c>
      <c r="O73" s="70">
        <v>0</v>
      </c>
      <c r="P73" s="70">
        <v>0</v>
      </c>
      <c r="Q73" s="70">
        <v>0</v>
      </c>
      <c r="R73" s="70">
        <v>2081</v>
      </c>
      <c r="S73" s="70">
        <v>2645</v>
      </c>
      <c r="T73" s="70">
        <v>2990</v>
      </c>
      <c r="U73" s="70">
        <v>3426</v>
      </c>
      <c r="V73" s="70">
        <v>1011</v>
      </c>
      <c r="W73" s="70">
        <v>950</v>
      </c>
      <c r="X73" s="111">
        <v>2958</v>
      </c>
      <c r="AA73" s="64">
        <f t="shared" si="22"/>
        <v>0</v>
      </c>
      <c r="AB73" s="64">
        <f t="shared" si="23"/>
        <v>0</v>
      </c>
      <c r="AC73" s="64">
        <f t="shared" si="24"/>
        <v>0</v>
      </c>
      <c r="AD73" s="64">
        <f t="shared" si="25"/>
        <v>0</v>
      </c>
      <c r="AE73" s="64">
        <f t="shared" si="26"/>
        <v>0.2710235463719366</v>
      </c>
      <c r="AF73" s="64">
        <f t="shared" si="27"/>
        <v>0.13043478260869565</v>
      </c>
      <c r="AG73" s="64">
        <f t="shared" si="28"/>
        <v>0.14581939799331103</v>
      </c>
      <c r="AH73" s="64">
        <f t="shared" si="29"/>
        <v>-0.70490367775831875</v>
      </c>
      <c r="AI73" s="64">
        <f t="shared" si="30"/>
        <v>-6.0336300692383778E-2</v>
      </c>
      <c r="AJ73" s="64">
        <f t="shared" si="31"/>
        <v>2.1136842105263156</v>
      </c>
      <c r="AK73" s="65">
        <f t="shared" si="32"/>
        <v>0.18957219590495564</v>
      </c>
      <c r="AL73" s="66">
        <f t="shared" si="33"/>
        <v>0.32493968253552397</v>
      </c>
    </row>
    <row r="74" spans="1:38" ht="15" customHeight="1" x14ac:dyDescent="0.25">
      <c r="A74" s="62" t="s">
        <v>73</v>
      </c>
      <c r="B74" s="117" t="s">
        <v>74</v>
      </c>
      <c r="C74" s="70">
        <v>0</v>
      </c>
      <c r="D74" s="70">
        <v>0</v>
      </c>
      <c r="E74" s="70">
        <v>0</v>
      </c>
      <c r="F74" s="70">
        <v>0</v>
      </c>
      <c r="G74" s="70">
        <v>0</v>
      </c>
      <c r="H74" s="70">
        <v>2000</v>
      </c>
      <c r="I74" s="70">
        <v>2500</v>
      </c>
      <c r="J74" s="70">
        <v>1500</v>
      </c>
      <c r="K74" s="70">
        <v>1500</v>
      </c>
      <c r="L74" s="70">
        <v>500</v>
      </c>
      <c r="M74" s="70">
        <v>500</v>
      </c>
      <c r="N74" s="70">
        <v>0</v>
      </c>
      <c r="O74" s="70">
        <v>0</v>
      </c>
      <c r="P74" s="70">
        <v>0</v>
      </c>
      <c r="Q74" s="70">
        <v>0</v>
      </c>
      <c r="R74" s="70">
        <v>2240</v>
      </c>
      <c r="S74" s="70">
        <v>2737</v>
      </c>
      <c r="T74" s="70">
        <v>564</v>
      </c>
      <c r="U74" s="70">
        <v>586.01</v>
      </c>
      <c r="V74" s="70">
        <v>332.5</v>
      </c>
      <c r="W74" s="70">
        <v>90</v>
      </c>
      <c r="X74" s="111">
        <v>122</v>
      </c>
      <c r="AA74" s="64">
        <f t="shared" si="22"/>
        <v>0</v>
      </c>
      <c r="AB74" s="64">
        <f t="shared" si="23"/>
        <v>0</v>
      </c>
      <c r="AC74" s="64">
        <f t="shared" si="24"/>
        <v>0</v>
      </c>
      <c r="AD74" s="64">
        <f t="shared" si="25"/>
        <v>0</v>
      </c>
      <c r="AE74" s="64">
        <f t="shared" si="26"/>
        <v>0.22187499999999999</v>
      </c>
      <c r="AF74" s="64">
        <f t="shared" si="27"/>
        <v>-0.79393496529046403</v>
      </c>
      <c r="AG74" s="64">
        <f t="shared" si="28"/>
        <v>3.9024822695035447E-2</v>
      </c>
      <c r="AH74" s="64">
        <f t="shared" si="29"/>
        <v>-0.43260353918875105</v>
      </c>
      <c r="AI74" s="64">
        <f t="shared" si="30"/>
        <v>-0.72932330827067671</v>
      </c>
      <c r="AJ74" s="64">
        <f t="shared" si="31"/>
        <v>0.35555555555555557</v>
      </c>
      <c r="AK74" s="65">
        <f t="shared" si="32"/>
        <v>-0.13394064344993009</v>
      </c>
      <c r="AL74" s="66">
        <f t="shared" si="33"/>
        <v>-0.31225628689986012</v>
      </c>
    </row>
    <row r="75" spans="1:38" ht="15" customHeight="1" x14ac:dyDescent="0.25">
      <c r="A75" s="62" t="s">
        <v>2162</v>
      </c>
      <c r="B75" s="117" t="s">
        <v>2163</v>
      </c>
      <c r="C75" s="70">
        <v>0</v>
      </c>
      <c r="D75" s="70">
        <v>0</v>
      </c>
      <c r="E75" s="70">
        <v>0</v>
      </c>
      <c r="F75" s="70">
        <v>0</v>
      </c>
      <c r="G75" s="70">
        <v>0</v>
      </c>
      <c r="H75" s="70">
        <v>0</v>
      </c>
      <c r="I75" s="70">
        <v>0</v>
      </c>
      <c r="J75" s="70">
        <v>0</v>
      </c>
      <c r="K75" s="70">
        <v>0</v>
      </c>
      <c r="L75" s="70">
        <v>0</v>
      </c>
      <c r="M75" s="70">
        <v>0</v>
      </c>
      <c r="N75" s="70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1190</v>
      </c>
      <c r="X75" s="111">
        <v>6543</v>
      </c>
      <c r="AA75" s="64">
        <f t="shared" si="22"/>
        <v>0</v>
      </c>
      <c r="AB75" s="64">
        <f t="shared" si="23"/>
        <v>0</v>
      </c>
      <c r="AC75" s="64">
        <f t="shared" si="24"/>
        <v>0</v>
      </c>
      <c r="AD75" s="64">
        <f t="shared" si="25"/>
        <v>0</v>
      </c>
      <c r="AE75" s="64">
        <f t="shared" si="26"/>
        <v>0</v>
      </c>
      <c r="AF75" s="64">
        <f t="shared" si="27"/>
        <v>0</v>
      </c>
      <c r="AG75" s="64">
        <f t="shared" si="28"/>
        <v>0</v>
      </c>
      <c r="AH75" s="64">
        <f t="shared" si="29"/>
        <v>0</v>
      </c>
      <c r="AI75" s="64">
        <f t="shared" si="30"/>
        <v>0</v>
      </c>
      <c r="AJ75" s="64">
        <f t="shared" si="31"/>
        <v>4.4983193277310924</v>
      </c>
      <c r="AK75" s="65">
        <f t="shared" si="32"/>
        <v>0.44983193277310923</v>
      </c>
      <c r="AL75" s="66">
        <f t="shared" si="33"/>
        <v>0.89966386554621847</v>
      </c>
    </row>
    <row r="76" spans="1:38" ht="15" customHeight="1" x14ac:dyDescent="0.25">
      <c r="A76" s="62" t="s">
        <v>75</v>
      </c>
      <c r="B76" s="117" t="s">
        <v>76</v>
      </c>
      <c r="C76" s="70">
        <v>0</v>
      </c>
      <c r="D76" s="70">
        <v>0</v>
      </c>
      <c r="E76" s="70">
        <v>0</v>
      </c>
      <c r="F76" s="70">
        <v>0</v>
      </c>
      <c r="G76" s="70">
        <v>0</v>
      </c>
      <c r="H76" s="70">
        <v>15000</v>
      </c>
      <c r="I76" s="70">
        <v>13000</v>
      </c>
      <c r="J76" s="70">
        <v>13000</v>
      </c>
      <c r="K76" s="70">
        <v>13000</v>
      </c>
      <c r="L76" s="70">
        <v>13000</v>
      </c>
      <c r="M76" s="70">
        <v>13000</v>
      </c>
      <c r="N76" s="70">
        <v>0</v>
      </c>
      <c r="O76" s="70">
        <v>0</v>
      </c>
      <c r="P76" s="70">
        <v>0</v>
      </c>
      <c r="Q76" s="70">
        <v>0</v>
      </c>
      <c r="R76" s="70">
        <v>15710.05</v>
      </c>
      <c r="S76" s="70">
        <v>14869</v>
      </c>
      <c r="T76" s="70">
        <v>12968</v>
      </c>
      <c r="U76" s="70">
        <v>14094</v>
      </c>
      <c r="V76" s="70">
        <v>7239</v>
      </c>
      <c r="W76" s="70">
        <v>2910</v>
      </c>
      <c r="X76" s="111">
        <v>1470</v>
      </c>
      <c r="AA76" s="64">
        <f t="shared" si="22"/>
        <v>0</v>
      </c>
      <c r="AB76" s="64">
        <f t="shared" si="23"/>
        <v>0</v>
      </c>
      <c r="AC76" s="64">
        <f t="shared" si="24"/>
        <v>0</v>
      </c>
      <c r="AD76" s="64">
        <f t="shared" si="25"/>
        <v>0</v>
      </c>
      <c r="AE76" s="64">
        <f t="shared" si="26"/>
        <v>-5.3535793966282684E-2</v>
      </c>
      <c r="AF76" s="64">
        <f t="shared" si="27"/>
        <v>-0.12784988903086961</v>
      </c>
      <c r="AG76" s="64">
        <f t="shared" si="28"/>
        <v>8.6829117828500932E-2</v>
      </c>
      <c r="AH76" s="64">
        <f t="shared" si="29"/>
        <v>-0.48637718177948064</v>
      </c>
      <c r="AI76" s="64">
        <f t="shared" si="30"/>
        <v>-0.59801077496891841</v>
      </c>
      <c r="AJ76" s="64">
        <f t="shared" si="31"/>
        <v>-0.49484536082474229</v>
      </c>
      <c r="AK76" s="65">
        <f t="shared" si="32"/>
        <v>-0.16737898827417927</v>
      </c>
      <c r="AL76" s="66">
        <f t="shared" si="33"/>
        <v>-0.32405081775510203</v>
      </c>
    </row>
    <row r="77" spans="1:38" ht="15" customHeight="1" x14ac:dyDescent="0.25">
      <c r="A77" s="62" t="s">
        <v>185</v>
      </c>
      <c r="B77" s="117" t="s">
        <v>186</v>
      </c>
      <c r="C77" s="70">
        <v>0</v>
      </c>
      <c r="D77" s="70">
        <v>0</v>
      </c>
      <c r="E77" s="70">
        <v>0</v>
      </c>
      <c r="F77" s="70">
        <v>0</v>
      </c>
      <c r="G77" s="70">
        <v>0</v>
      </c>
      <c r="H77" s="70">
        <v>0</v>
      </c>
      <c r="I77" s="70">
        <v>0</v>
      </c>
      <c r="J77" s="70">
        <v>0</v>
      </c>
      <c r="K77" s="70">
        <v>0</v>
      </c>
      <c r="L77" s="70">
        <v>0</v>
      </c>
      <c r="M77" s="70">
        <v>0</v>
      </c>
      <c r="N77" s="70">
        <v>0</v>
      </c>
      <c r="O77" s="70">
        <v>0</v>
      </c>
      <c r="P77" s="70">
        <v>0</v>
      </c>
      <c r="Q77" s="70">
        <v>0</v>
      </c>
      <c r="R77" s="70">
        <v>0</v>
      </c>
      <c r="S77" s="70">
        <v>-0.32</v>
      </c>
      <c r="T77" s="70">
        <v>19.010000000000002</v>
      </c>
      <c r="U77" s="70">
        <v>0</v>
      </c>
      <c r="V77" s="70">
        <v>10</v>
      </c>
      <c r="W77" s="70">
        <v>0</v>
      </c>
      <c r="X77" s="111">
        <v>0</v>
      </c>
      <c r="AA77" s="64">
        <f t="shared" si="22"/>
        <v>0</v>
      </c>
      <c r="AB77" s="64">
        <f t="shared" si="23"/>
        <v>0</v>
      </c>
      <c r="AC77" s="64">
        <f t="shared" si="24"/>
        <v>0</v>
      </c>
      <c r="AD77" s="64">
        <f t="shared" si="25"/>
        <v>0</v>
      </c>
      <c r="AE77" s="64">
        <f t="shared" si="26"/>
        <v>0</v>
      </c>
      <c r="AF77" s="64">
        <f t="shared" si="27"/>
        <v>-60.406250000000007</v>
      </c>
      <c r="AG77" s="64">
        <f t="shared" si="28"/>
        <v>-1</v>
      </c>
      <c r="AH77" s="64">
        <f t="shared" si="29"/>
        <v>0</v>
      </c>
      <c r="AI77" s="64">
        <f t="shared" si="30"/>
        <v>-1</v>
      </c>
      <c r="AJ77" s="64">
        <f t="shared" si="31"/>
        <v>0</v>
      </c>
      <c r="AK77" s="65">
        <f t="shared" si="32"/>
        <v>-6.2406250000000005</v>
      </c>
      <c r="AL77" s="66">
        <f t="shared" si="33"/>
        <v>-12.481250000000001</v>
      </c>
    </row>
    <row r="78" spans="1:38" ht="15" customHeight="1" x14ac:dyDescent="0.25">
      <c r="A78" s="62" t="s">
        <v>187</v>
      </c>
      <c r="B78" s="117" t="s">
        <v>188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>
        <v>0</v>
      </c>
      <c r="J78" s="70">
        <v>0</v>
      </c>
      <c r="K78" s="70">
        <v>0</v>
      </c>
      <c r="L78" s="70">
        <v>0</v>
      </c>
      <c r="M78" s="70">
        <v>0</v>
      </c>
      <c r="N78" s="70">
        <v>0</v>
      </c>
      <c r="O78" s="70">
        <v>0</v>
      </c>
      <c r="P78" s="70">
        <v>0</v>
      </c>
      <c r="Q78" s="70">
        <v>0</v>
      </c>
      <c r="R78" s="70">
        <v>330.5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111">
        <v>0</v>
      </c>
      <c r="AA78" s="64">
        <f t="shared" si="22"/>
        <v>0</v>
      </c>
      <c r="AB78" s="64">
        <f t="shared" si="23"/>
        <v>0</v>
      </c>
      <c r="AC78" s="64">
        <f t="shared" si="24"/>
        <v>0</v>
      </c>
      <c r="AD78" s="64">
        <f t="shared" si="25"/>
        <v>0</v>
      </c>
      <c r="AE78" s="64">
        <f t="shared" si="26"/>
        <v>-1</v>
      </c>
      <c r="AF78" s="64">
        <f t="shared" si="27"/>
        <v>0</v>
      </c>
      <c r="AG78" s="64">
        <f t="shared" si="28"/>
        <v>0</v>
      </c>
      <c r="AH78" s="64">
        <f t="shared" si="29"/>
        <v>0</v>
      </c>
      <c r="AI78" s="64">
        <f t="shared" si="30"/>
        <v>0</v>
      </c>
      <c r="AJ78" s="64">
        <f t="shared" si="31"/>
        <v>0</v>
      </c>
      <c r="AK78" s="65">
        <f t="shared" si="32"/>
        <v>-0.1</v>
      </c>
      <c r="AL78" s="66">
        <f t="shared" si="33"/>
        <v>0</v>
      </c>
    </row>
    <row r="79" spans="1:38" ht="15" customHeight="1" x14ac:dyDescent="0.25">
      <c r="A79" s="62" t="s">
        <v>189</v>
      </c>
      <c r="B79" s="117" t="s">
        <v>190</v>
      </c>
      <c r="C79" s="70">
        <v>0</v>
      </c>
      <c r="D79" s="70">
        <v>0</v>
      </c>
      <c r="E79" s="70">
        <v>0</v>
      </c>
      <c r="F79" s="70">
        <v>0</v>
      </c>
      <c r="G79" s="70">
        <v>0</v>
      </c>
      <c r="H79" s="70">
        <v>3000</v>
      </c>
      <c r="I79" s="70">
        <v>3000</v>
      </c>
      <c r="J79" s="70">
        <v>3000</v>
      </c>
      <c r="K79" s="70">
        <v>3000</v>
      </c>
      <c r="L79" s="70">
        <v>0</v>
      </c>
      <c r="M79" s="70">
        <v>0</v>
      </c>
      <c r="N79" s="70">
        <v>0</v>
      </c>
      <c r="O79" s="70">
        <v>0</v>
      </c>
      <c r="P79" s="70">
        <v>0</v>
      </c>
      <c r="Q79" s="70">
        <v>0</v>
      </c>
      <c r="R79" s="70">
        <v>3768.5</v>
      </c>
      <c r="S79" s="70">
        <v>4064.26</v>
      </c>
      <c r="T79" s="70">
        <v>2530.5</v>
      </c>
      <c r="U79" s="70">
        <v>1884.5</v>
      </c>
      <c r="V79" s="70">
        <v>276.75</v>
      </c>
      <c r="W79" s="70">
        <v>73</v>
      </c>
      <c r="X79" s="111">
        <v>828.85</v>
      </c>
      <c r="AA79" s="64">
        <f t="shared" si="22"/>
        <v>0</v>
      </c>
      <c r="AB79" s="64">
        <f t="shared" si="23"/>
        <v>0</v>
      </c>
      <c r="AC79" s="64">
        <f t="shared" si="24"/>
        <v>0</v>
      </c>
      <c r="AD79" s="64">
        <f t="shared" si="25"/>
        <v>0</v>
      </c>
      <c r="AE79" s="64">
        <f t="shared" si="26"/>
        <v>7.8482154703462981E-2</v>
      </c>
      <c r="AF79" s="64">
        <f t="shared" si="27"/>
        <v>-0.37737743156195719</v>
      </c>
      <c r="AG79" s="64">
        <f t="shared" si="28"/>
        <v>-0.25528551669630506</v>
      </c>
      <c r="AH79" s="64">
        <f t="shared" si="29"/>
        <v>-0.85314407004510484</v>
      </c>
      <c r="AI79" s="64">
        <f t="shared" si="30"/>
        <v>-0.73622402890695571</v>
      </c>
      <c r="AJ79" s="64">
        <f t="shared" si="31"/>
        <v>10.354109589041096</v>
      </c>
      <c r="AK79" s="65">
        <f t="shared" si="32"/>
        <v>0.8210560696534237</v>
      </c>
      <c r="AL79" s="66">
        <f t="shared" si="33"/>
        <v>1.6264157083661543</v>
      </c>
    </row>
    <row r="80" spans="1:38" ht="15" customHeight="1" x14ac:dyDescent="0.25">
      <c r="A80" s="62" t="s">
        <v>53</v>
      </c>
      <c r="B80" s="117" t="s">
        <v>54</v>
      </c>
      <c r="C80" s="70">
        <v>0</v>
      </c>
      <c r="D80" s="70">
        <v>0</v>
      </c>
      <c r="E80" s="70">
        <v>0</v>
      </c>
      <c r="F80" s="70">
        <v>0</v>
      </c>
      <c r="G80" s="70">
        <v>0</v>
      </c>
      <c r="H80" s="70">
        <v>0</v>
      </c>
      <c r="I80" s="70">
        <v>0</v>
      </c>
      <c r="J80" s="70">
        <v>0</v>
      </c>
      <c r="K80" s="70">
        <v>0</v>
      </c>
      <c r="L80" s="70">
        <v>0</v>
      </c>
      <c r="M80" s="70">
        <v>0</v>
      </c>
      <c r="N80" s="70">
        <v>0</v>
      </c>
      <c r="O80" s="70">
        <v>0</v>
      </c>
      <c r="P80" s="70">
        <v>0</v>
      </c>
      <c r="Q80" s="70">
        <v>0</v>
      </c>
      <c r="R80" s="70">
        <v>0</v>
      </c>
      <c r="S80" s="70">
        <v>1400</v>
      </c>
      <c r="T80" s="70">
        <v>0</v>
      </c>
      <c r="U80" s="70">
        <v>0</v>
      </c>
      <c r="V80" s="70">
        <v>0</v>
      </c>
      <c r="W80" s="70">
        <v>0</v>
      </c>
      <c r="X80" s="111">
        <v>0</v>
      </c>
      <c r="AA80" s="64">
        <f t="shared" si="22"/>
        <v>0</v>
      </c>
      <c r="AB80" s="64">
        <f t="shared" si="23"/>
        <v>0</v>
      </c>
      <c r="AC80" s="64">
        <f t="shared" si="24"/>
        <v>0</v>
      </c>
      <c r="AD80" s="64">
        <f t="shared" si="25"/>
        <v>0</v>
      </c>
      <c r="AE80" s="64">
        <f t="shared" si="26"/>
        <v>0</v>
      </c>
      <c r="AF80" s="64">
        <f t="shared" si="27"/>
        <v>-1</v>
      </c>
      <c r="AG80" s="64">
        <f t="shared" si="28"/>
        <v>0</v>
      </c>
      <c r="AH80" s="64">
        <f t="shared" si="29"/>
        <v>0</v>
      </c>
      <c r="AI80" s="64">
        <f t="shared" si="30"/>
        <v>0</v>
      </c>
      <c r="AJ80" s="64">
        <f t="shared" si="31"/>
        <v>0</v>
      </c>
      <c r="AK80" s="65">
        <f t="shared" si="32"/>
        <v>-0.1</v>
      </c>
      <c r="AL80" s="66">
        <f t="shared" si="33"/>
        <v>-0.2</v>
      </c>
    </row>
    <row r="81" spans="1:38" ht="15" customHeight="1" x14ac:dyDescent="0.25">
      <c r="A81" s="62" t="s">
        <v>155</v>
      </c>
      <c r="B81" s="117" t="s">
        <v>156</v>
      </c>
      <c r="C81" s="70">
        <v>3500</v>
      </c>
      <c r="D81" s="70">
        <v>3500</v>
      </c>
      <c r="E81" s="70">
        <v>1600</v>
      </c>
      <c r="F81" s="70">
        <v>1600</v>
      </c>
      <c r="G81" s="70">
        <v>7500</v>
      </c>
      <c r="H81" s="70">
        <v>10000</v>
      </c>
      <c r="I81" s="70">
        <v>7500</v>
      </c>
      <c r="J81" s="70">
        <v>10000</v>
      </c>
      <c r="K81" s="70">
        <v>10000</v>
      </c>
      <c r="L81" s="70">
        <v>10000</v>
      </c>
      <c r="M81" s="70">
        <v>10000</v>
      </c>
      <c r="N81" s="70">
        <v>3376.5</v>
      </c>
      <c r="O81" s="70">
        <v>1640</v>
      </c>
      <c r="P81" s="70">
        <v>14558.35</v>
      </c>
      <c r="Q81" s="70">
        <v>10450.85</v>
      </c>
      <c r="R81" s="70">
        <v>9333.7900000000009</v>
      </c>
      <c r="S81" s="70">
        <v>8645.75</v>
      </c>
      <c r="T81" s="70">
        <v>12249.24</v>
      </c>
      <c r="U81" s="70">
        <v>15396.7</v>
      </c>
      <c r="V81" s="70">
        <v>11525.09</v>
      </c>
      <c r="W81" s="70">
        <v>12926.25</v>
      </c>
      <c r="X81" s="111">
        <v>10395.24</v>
      </c>
      <c r="AA81" s="64">
        <f t="shared" si="22"/>
        <v>-0.51428994520953653</v>
      </c>
      <c r="AB81" s="64">
        <f t="shared" si="23"/>
        <v>7.8770426829268292</v>
      </c>
      <c r="AC81" s="64">
        <f t="shared" si="24"/>
        <v>-0.28214048982199219</v>
      </c>
      <c r="AD81" s="64">
        <f t="shared" si="25"/>
        <v>-0.10688699962204026</v>
      </c>
      <c r="AE81" s="64">
        <f t="shared" si="26"/>
        <v>-7.3714964660657759E-2</v>
      </c>
      <c r="AF81" s="64">
        <f t="shared" si="27"/>
        <v>0.41679322210334557</v>
      </c>
      <c r="AG81" s="64">
        <f t="shared" si="28"/>
        <v>0.25695145168190037</v>
      </c>
      <c r="AH81" s="64">
        <f t="shared" si="29"/>
        <v>-0.25145713042405193</v>
      </c>
      <c r="AI81" s="64">
        <f t="shared" si="30"/>
        <v>0.12157475559843783</v>
      </c>
      <c r="AJ81" s="64">
        <f t="shared" si="31"/>
        <v>-0.1958038874383522</v>
      </c>
      <c r="AK81" s="65">
        <f t="shared" si="32"/>
        <v>0.72480686951338824</v>
      </c>
      <c r="AL81" s="66">
        <f t="shared" si="33"/>
        <v>6.961168230425592E-2</v>
      </c>
    </row>
    <row r="82" spans="1:38" ht="15" customHeight="1" x14ac:dyDescent="0.25">
      <c r="A82" s="62" t="s">
        <v>157</v>
      </c>
      <c r="B82" s="117" t="s">
        <v>158</v>
      </c>
      <c r="C82" s="70">
        <v>1200000</v>
      </c>
      <c r="D82" s="70">
        <v>1350000</v>
      </c>
      <c r="E82" s="70">
        <v>1525000</v>
      </c>
      <c r="F82" s="70">
        <v>1550000</v>
      </c>
      <c r="G82" s="70">
        <v>1725130</v>
      </c>
      <c r="H82" s="70">
        <v>1700000</v>
      </c>
      <c r="I82" s="70">
        <v>1700000</v>
      </c>
      <c r="J82" s="70">
        <v>1600000</v>
      </c>
      <c r="K82" s="70">
        <v>1450000</v>
      </c>
      <c r="L82" s="70">
        <v>1300000</v>
      </c>
      <c r="M82" s="70">
        <v>1000000</v>
      </c>
      <c r="N82" s="70">
        <v>1416825.95</v>
      </c>
      <c r="O82" s="70">
        <v>1079890.76</v>
      </c>
      <c r="P82" s="70">
        <v>1682710.84</v>
      </c>
      <c r="Q82" s="70">
        <v>1668451.97</v>
      </c>
      <c r="R82" s="70">
        <v>1386159.94</v>
      </c>
      <c r="S82" s="70">
        <v>1366789.32</v>
      </c>
      <c r="T82" s="70">
        <v>1490616.73</v>
      </c>
      <c r="U82" s="70">
        <v>1208445.94</v>
      </c>
      <c r="V82" s="70">
        <v>904141.66</v>
      </c>
      <c r="W82" s="70">
        <v>881197.27</v>
      </c>
      <c r="X82" s="111">
        <v>963248.73</v>
      </c>
      <c r="AA82" s="64">
        <f t="shared" si="22"/>
        <v>-0.23780986648360017</v>
      </c>
      <c r="AB82" s="64">
        <f t="shared" si="23"/>
        <v>0.5582232039840771</v>
      </c>
      <c r="AC82" s="64">
        <f t="shared" si="24"/>
        <v>-8.4737494173390548E-3</v>
      </c>
      <c r="AD82" s="64">
        <f t="shared" si="25"/>
        <v>-0.16919398045362974</v>
      </c>
      <c r="AE82" s="64">
        <f t="shared" si="26"/>
        <v>-1.3974303715630304E-2</v>
      </c>
      <c r="AF82" s="64">
        <f t="shared" si="27"/>
        <v>9.0597291175789921E-2</v>
      </c>
      <c r="AG82" s="64">
        <f t="shared" si="28"/>
        <v>-0.18929801626471751</v>
      </c>
      <c r="AH82" s="64">
        <f t="shared" si="29"/>
        <v>-0.25181455779478223</v>
      </c>
      <c r="AI82" s="64">
        <f t="shared" si="30"/>
        <v>-2.5376985725887261E-2</v>
      </c>
      <c r="AJ82" s="64">
        <f t="shared" si="31"/>
        <v>9.3113611212163605E-2</v>
      </c>
      <c r="AK82" s="65">
        <f t="shared" si="32"/>
        <v>-1.5400735348355557E-2</v>
      </c>
      <c r="AL82" s="66">
        <f t="shared" si="33"/>
        <v>-5.6555731479486691E-2</v>
      </c>
    </row>
    <row r="83" spans="1:38" ht="15" customHeight="1" x14ac:dyDescent="0.25">
      <c r="A83" s="62" t="s">
        <v>153</v>
      </c>
      <c r="B83" s="117" t="s">
        <v>154</v>
      </c>
      <c r="C83" s="70">
        <v>55000</v>
      </c>
      <c r="D83" s="70">
        <v>65000</v>
      </c>
      <c r="E83" s="70">
        <v>65000</v>
      </c>
      <c r="F83" s="70">
        <v>72350</v>
      </c>
      <c r="G83" s="70">
        <v>70000</v>
      </c>
      <c r="H83" s="70">
        <v>70000</v>
      </c>
      <c r="I83" s="70">
        <v>70000</v>
      </c>
      <c r="J83" s="70">
        <v>65000</v>
      </c>
      <c r="K83" s="70">
        <v>40000</v>
      </c>
      <c r="L83" s="70">
        <v>40000</v>
      </c>
      <c r="M83" s="70">
        <v>35000</v>
      </c>
      <c r="N83" s="70">
        <v>68248.61</v>
      </c>
      <c r="O83" s="70">
        <v>58337.58</v>
      </c>
      <c r="P83" s="70">
        <v>80677.789999999994</v>
      </c>
      <c r="Q83" s="70">
        <v>78345.440000000002</v>
      </c>
      <c r="R83" s="70">
        <v>58238.65</v>
      </c>
      <c r="S83" s="70">
        <v>56753.8</v>
      </c>
      <c r="T83" s="70">
        <v>59039.14</v>
      </c>
      <c r="U83" s="70">
        <v>42787.07</v>
      </c>
      <c r="V83" s="70">
        <v>35790.35</v>
      </c>
      <c r="W83" s="70">
        <v>41497.800000000003</v>
      </c>
      <c r="X83" s="111">
        <v>50896.24</v>
      </c>
      <c r="AA83" s="64">
        <f t="shared" si="22"/>
        <v>-0.14521951436080527</v>
      </c>
      <c r="AB83" s="64">
        <f t="shared" si="23"/>
        <v>0.38294715001890706</v>
      </c>
      <c r="AC83" s="64">
        <f t="shared" si="24"/>
        <v>-2.8909443354856294E-2</v>
      </c>
      <c r="AD83" s="64">
        <f t="shared" si="25"/>
        <v>-0.25664276057419549</v>
      </c>
      <c r="AE83" s="64">
        <f t="shared" si="26"/>
        <v>-2.5495955005825143E-2</v>
      </c>
      <c r="AF83" s="64">
        <f t="shared" si="27"/>
        <v>4.0267612036550791E-2</v>
      </c>
      <c r="AG83" s="64">
        <f t="shared" si="28"/>
        <v>-0.27527619812890231</v>
      </c>
      <c r="AH83" s="64">
        <f t="shared" si="29"/>
        <v>-0.16352416746461024</v>
      </c>
      <c r="AI83" s="64">
        <f t="shared" si="30"/>
        <v>0.15946896300259719</v>
      </c>
      <c r="AJ83" s="64">
        <f t="shared" si="31"/>
        <v>0.22648043992693576</v>
      </c>
      <c r="AK83" s="65">
        <f t="shared" si="32"/>
        <v>-8.5903873904203988E-3</v>
      </c>
      <c r="AL83" s="66">
        <f t="shared" si="33"/>
        <v>-2.5166701254857537E-3</v>
      </c>
    </row>
    <row r="84" spans="1:38" ht="15" customHeight="1" x14ac:dyDescent="0.25">
      <c r="A84" s="62" t="s">
        <v>159</v>
      </c>
      <c r="B84" s="117" t="s">
        <v>160</v>
      </c>
      <c r="C84" s="70">
        <v>19000</v>
      </c>
      <c r="D84" s="70">
        <v>24000</v>
      </c>
      <c r="E84" s="70">
        <v>24000</v>
      </c>
      <c r="F84" s="70">
        <v>32400</v>
      </c>
      <c r="G84" s="70">
        <v>30000</v>
      </c>
      <c r="H84" s="70">
        <v>26000</v>
      </c>
      <c r="I84" s="70">
        <v>26000</v>
      </c>
      <c r="J84" s="70">
        <v>20000</v>
      </c>
      <c r="K84" s="70">
        <v>12000</v>
      </c>
      <c r="L84" s="70">
        <v>12000</v>
      </c>
      <c r="M84" s="70">
        <v>8000</v>
      </c>
      <c r="N84" s="70">
        <v>26840.26</v>
      </c>
      <c r="O84" s="70">
        <v>18176.66</v>
      </c>
      <c r="P84" s="70">
        <v>30747.02</v>
      </c>
      <c r="Q84" s="70">
        <v>22388.57</v>
      </c>
      <c r="R84" s="70">
        <v>22922.95</v>
      </c>
      <c r="S84" s="70">
        <v>12231.3</v>
      </c>
      <c r="T84" s="70">
        <v>12558.45</v>
      </c>
      <c r="U84" s="70">
        <v>8101.1</v>
      </c>
      <c r="V84" s="70">
        <v>2468.27</v>
      </c>
      <c r="W84" s="70">
        <v>8491.24</v>
      </c>
      <c r="X84" s="111">
        <v>18580.71</v>
      </c>
      <c r="AA84" s="64">
        <f t="shared" si="22"/>
        <v>-0.3227837584285696</v>
      </c>
      <c r="AB84" s="64">
        <f t="shared" si="23"/>
        <v>0.69156599727342649</v>
      </c>
      <c r="AC84" s="64">
        <f t="shared" si="24"/>
        <v>-0.27184585693182628</v>
      </c>
      <c r="AD84" s="64">
        <f t="shared" si="25"/>
        <v>2.3868429292268376E-2</v>
      </c>
      <c r="AE84" s="64">
        <f t="shared" si="26"/>
        <v>-0.46641684425433905</v>
      </c>
      <c r="AF84" s="64">
        <f t="shared" si="27"/>
        <v>2.6746952490741088E-2</v>
      </c>
      <c r="AG84" s="64">
        <f t="shared" si="28"/>
        <v>-0.35492835501196407</v>
      </c>
      <c r="AH84" s="64">
        <f t="shared" si="29"/>
        <v>-0.69531668538840397</v>
      </c>
      <c r="AI84" s="64">
        <f t="shared" si="30"/>
        <v>2.4401584915750707</v>
      </c>
      <c r="AJ84" s="64">
        <f t="shared" si="31"/>
        <v>1.188221037210113</v>
      </c>
      <c r="AK84" s="65">
        <f t="shared" si="32"/>
        <v>0.22592694078265163</v>
      </c>
      <c r="AL84" s="66">
        <f t="shared" si="33"/>
        <v>0.52097628817511132</v>
      </c>
    </row>
    <row r="85" spans="1:38" ht="15" customHeight="1" x14ac:dyDescent="0.25">
      <c r="A85" s="62" t="s">
        <v>169</v>
      </c>
      <c r="B85" s="117" t="s">
        <v>170</v>
      </c>
      <c r="C85" s="70">
        <v>3500</v>
      </c>
      <c r="D85" s="70">
        <v>3500</v>
      </c>
      <c r="E85" s="70">
        <v>2800</v>
      </c>
      <c r="F85" s="70">
        <v>3200</v>
      </c>
      <c r="G85" s="70">
        <v>3000</v>
      </c>
      <c r="H85" s="70">
        <v>3000</v>
      </c>
      <c r="I85" s="70">
        <v>4000</v>
      </c>
      <c r="J85" s="70">
        <v>4000</v>
      </c>
      <c r="K85" s="70">
        <v>4000</v>
      </c>
      <c r="L85" s="70">
        <v>4000</v>
      </c>
      <c r="M85" s="70">
        <v>2000</v>
      </c>
      <c r="N85" s="70">
        <v>3360</v>
      </c>
      <c r="O85" s="70">
        <v>3480</v>
      </c>
      <c r="P85" s="70">
        <v>3100</v>
      </c>
      <c r="Q85" s="70">
        <v>3160</v>
      </c>
      <c r="R85" s="70">
        <v>3970</v>
      </c>
      <c r="S85" s="70">
        <v>3960</v>
      </c>
      <c r="T85" s="70">
        <v>3180</v>
      </c>
      <c r="U85" s="70">
        <v>1480</v>
      </c>
      <c r="V85" s="70">
        <v>1720</v>
      </c>
      <c r="W85" s="70">
        <v>1940</v>
      </c>
      <c r="X85" s="111">
        <v>3160</v>
      </c>
      <c r="AA85" s="64">
        <f t="shared" si="22"/>
        <v>3.5714285714285712E-2</v>
      </c>
      <c r="AB85" s="64">
        <f t="shared" si="23"/>
        <v>-0.10919540229885058</v>
      </c>
      <c r="AC85" s="64">
        <f t="shared" si="24"/>
        <v>1.935483870967742E-2</v>
      </c>
      <c r="AD85" s="64">
        <f t="shared" si="25"/>
        <v>0.25632911392405061</v>
      </c>
      <c r="AE85" s="64">
        <f t="shared" si="26"/>
        <v>-2.5188916876574307E-3</v>
      </c>
      <c r="AF85" s="64">
        <f t="shared" si="27"/>
        <v>-0.19696969696969696</v>
      </c>
      <c r="AG85" s="64">
        <f t="shared" si="28"/>
        <v>-0.53459119496855345</v>
      </c>
      <c r="AH85" s="64">
        <f t="shared" si="29"/>
        <v>0.16216216216216217</v>
      </c>
      <c r="AI85" s="64">
        <f t="shared" si="30"/>
        <v>0.12790697674418605</v>
      </c>
      <c r="AJ85" s="64">
        <f t="shared" si="31"/>
        <v>0.62886597938144329</v>
      </c>
      <c r="AK85" s="65">
        <f t="shared" si="32"/>
        <v>3.8705817071104688E-2</v>
      </c>
      <c r="AL85" s="66">
        <f t="shared" si="33"/>
        <v>3.7474845269908227E-2</v>
      </c>
    </row>
    <row r="86" spans="1:38" ht="15" customHeight="1" x14ac:dyDescent="0.25">
      <c r="A86" s="62" t="s">
        <v>167</v>
      </c>
      <c r="B86" s="117" t="s">
        <v>168</v>
      </c>
      <c r="C86" s="70">
        <v>60000</v>
      </c>
      <c r="D86" s="70">
        <v>60000</v>
      </c>
      <c r="E86" s="70">
        <v>60000</v>
      </c>
      <c r="F86" s="70">
        <v>62000</v>
      </c>
      <c r="G86" s="70">
        <v>62000</v>
      </c>
      <c r="H86" s="70">
        <v>40000</v>
      </c>
      <c r="I86" s="70">
        <v>9000</v>
      </c>
      <c r="J86" s="70">
        <v>10000</v>
      </c>
      <c r="K86" s="70">
        <v>10000</v>
      </c>
      <c r="L86" s="70">
        <v>10000</v>
      </c>
      <c r="M86" s="70">
        <v>5000</v>
      </c>
      <c r="N86" s="70">
        <v>62501.79</v>
      </c>
      <c r="O86" s="70">
        <v>62998.42</v>
      </c>
      <c r="P86" s="70">
        <v>61419</v>
      </c>
      <c r="Q86" s="70">
        <v>51432.03</v>
      </c>
      <c r="R86" s="70">
        <v>50590.71</v>
      </c>
      <c r="S86" s="70">
        <v>10851.44</v>
      </c>
      <c r="T86" s="70">
        <v>14847.75</v>
      </c>
      <c r="U86" s="70">
        <v>15285.25</v>
      </c>
      <c r="V86" s="70">
        <v>10236.620000000001</v>
      </c>
      <c r="W86" s="70">
        <v>5198.66</v>
      </c>
      <c r="X86" s="111">
        <v>4343.38</v>
      </c>
      <c r="AA86" s="64">
        <f t="shared" si="22"/>
        <v>7.9458524307863404E-3</v>
      </c>
      <c r="AB86" s="64">
        <f t="shared" si="23"/>
        <v>-2.5070787489590983E-2</v>
      </c>
      <c r="AC86" s="64">
        <f t="shared" si="24"/>
        <v>-0.16260391735456456</v>
      </c>
      <c r="AD86" s="64">
        <f t="shared" si="25"/>
        <v>-1.635789993122962E-2</v>
      </c>
      <c r="AE86" s="64">
        <f t="shared" si="26"/>
        <v>-0.78550528347991155</v>
      </c>
      <c r="AF86" s="64">
        <f t="shared" si="27"/>
        <v>0.3682746253031855</v>
      </c>
      <c r="AG86" s="64">
        <f t="shared" si="28"/>
        <v>2.9465743967941271E-2</v>
      </c>
      <c r="AH86" s="64">
        <f t="shared" si="29"/>
        <v>-0.33029423790909535</v>
      </c>
      <c r="AI86" s="64">
        <f t="shared" si="30"/>
        <v>-0.492150729439991</v>
      </c>
      <c r="AJ86" s="64">
        <f t="shared" si="31"/>
        <v>-0.16451931843975173</v>
      </c>
      <c r="AK86" s="65">
        <f t="shared" si="32"/>
        <v>-0.15708159523422216</v>
      </c>
      <c r="AL86" s="66">
        <f t="shared" si="33"/>
        <v>-0.11784478330354227</v>
      </c>
    </row>
    <row r="87" spans="1:38" ht="15" customHeight="1" x14ac:dyDescent="0.25">
      <c r="A87" s="62" t="s">
        <v>95</v>
      </c>
      <c r="B87" s="117" t="s">
        <v>96</v>
      </c>
      <c r="C87" s="70">
        <v>200</v>
      </c>
      <c r="D87" s="70">
        <v>200</v>
      </c>
      <c r="E87" s="70">
        <v>200</v>
      </c>
      <c r="F87" s="70">
        <v>100</v>
      </c>
      <c r="G87" s="70">
        <v>100</v>
      </c>
      <c r="H87" s="70">
        <v>100</v>
      </c>
      <c r="I87" s="70">
        <v>100</v>
      </c>
      <c r="J87" s="70">
        <v>100</v>
      </c>
      <c r="K87" s="70">
        <v>100</v>
      </c>
      <c r="L87" s="70">
        <v>100</v>
      </c>
      <c r="M87" s="70">
        <v>100</v>
      </c>
      <c r="N87" s="70">
        <v>45</v>
      </c>
      <c r="O87" s="70">
        <v>47</v>
      </c>
      <c r="P87" s="70">
        <v>30</v>
      </c>
      <c r="Q87" s="70">
        <v>55</v>
      </c>
      <c r="R87" s="70">
        <v>25</v>
      </c>
      <c r="S87" s="70">
        <v>15</v>
      </c>
      <c r="T87" s="70">
        <v>91.2</v>
      </c>
      <c r="U87" s="70">
        <v>25</v>
      </c>
      <c r="V87" s="70">
        <v>25</v>
      </c>
      <c r="W87" s="70">
        <v>5</v>
      </c>
      <c r="X87" s="111">
        <v>50</v>
      </c>
      <c r="AA87" s="64">
        <f t="shared" si="22"/>
        <v>4.4444444444444446E-2</v>
      </c>
      <c r="AB87" s="64">
        <f t="shared" si="23"/>
        <v>-0.36170212765957449</v>
      </c>
      <c r="AC87" s="64">
        <f t="shared" si="24"/>
        <v>0.83333333333333337</v>
      </c>
      <c r="AD87" s="64">
        <f t="shared" si="25"/>
        <v>-0.54545454545454541</v>
      </c>
      <c r="AE87" s="64">
        <f t="shared" si="26"/>
        <v>-0.4</v>
      </c>
      <c r="AF87" s="64">
        <f t="shared" si="27"/>
        <v>5.08</v>
      </c>
      <c r="AG87" s="64">
        <f t="shared" si="28"/>
        <v>-0.72587719298245612</v>
      </c>
      <c r="AH87" s="64">
        <f t="shared" si="29"/>
        <v>0</v>
      </c>
      <c r="AI87" s="64">
        <f t="shared" si="30"/>
        <v>-0.8</v>
      </c>
      <c r="AJ87" s="64">
        <f t="shared" si="31"/>
        <v>9</v>
      </c>
      <c r="AK87" s="65">
        <f t="shared" si="32"/>
        <v>1.2124743911681202</v>
      </c>
      <c r="AL87" s="66">
        <f t="shared" si="33"/>
        <v>2.510824561403509</v>
      </c>
    </row>
    <row r="88" spans="1:38" ht="15" customHeight="1" x14ac:dyDescent="0.25">
      <c r="A88" s="62" t="s">
        <v>91</v>
      </c>
      <c r="B88" s="117" t="s">
        <v>92</v>
      </c>
      <c r="C88" s="70">
        <v>230000</v>
      </c>
      <c r="D88" s="70">
        <v>170000</v>
      </c>
      <c r="E88" s="70">
        <v>320000</v>
      </c>
      <c r="F88" s="70">
        <v>300000</v>
      </c>
      <c r="G88" s="70">
        <v>250000</v>
      </c>
      <c r="H88" s="70">
        <v>250000</v>
      </c>
      <c r="I88" s="70">
        <v>250000</v>
      </c>
      <c r="J88" s="70">
        <v>225000</v>
      </c>
      <c r="K88" s="70">
        <v>225000</v>
      </c>
      <c r="L88" s="70">
        <v>150000</v>
      </c>
      <c r="M88" s="70">
        <v>0</v>
      </c>
      <c r="N88" s="70">
        <v>175734.68</v>
      </c>
      <c r="O88" s="70">
        <v>319933.92</v>
      </c>
      <c r="P88" s="70">
        <v>331889.91999999998</v>
      </c>
      <c r="Q88" s="70">
        <v>212148</v>
      </c>
      <c r="R88" s="70">
        <v>286220.88</v>
      </c>
      <c r="S88" s="70">
        <v>240595.62</v>
      </c>
      <c r="T88" s="70">
        <v>179789.04</v>
      </c>
      <c r="U88" s="70">
        <v>152231.72</v>
      </c>
      <c r="V88" s="70">
        <v>133934.39999999999</v>
      </c>
      <c r="W88" s="70">
        <v>55771.92</v>
      </c>
      <c r="X88" s="111">
        <v>0</v>
      </c>
      <c r="AA88" s="64">
        <f t="shared" si="22"/>
        <v>0.82055084403374445</v>
      </c>
      <c r="AB88" s="64">
        <f t="shared" si="23"/>
        <v>3.7370216949800139E-2</v>
      </c>
      <c r="AC88" s="64">
        <f t="shared" si="24"/>
        <v>-0.36078805888410226</v>
      </c>
      <c r="AD88" s="64">
        <f t="shared" si="25"/>
        <v>0.34915662650602414</v>
      </c>
      <c r="AE88" s="64">
        <f t="shared" si="26"/>
        <v>-0.15940577081588181</v>
      </c>
      <c r="AF88" s="64">
        <f t="shared" si="27"/>
        <v>-0.25273352856548259</v>
      </c>
      <c r="AG88" s="64">
        <f t="shared" si="28"/>
        <v>-0.15327586153193767</v>
      </c>
      <c r="AH88" s="64">
        <f t="shared" si="29"/>
        <v>-0.12019387286696891</v>
      </c>
      <c r="AI88" s="64">
        <f t="shared" si="30"/>
        <v>-0.583587786259542</v>
      </c>
      <c r="AJ88" s="64">
        <f t="shared" si="31"/>
        <v>-1</v>
      </c>
      <c r="AK88" s="65">
        <f t="shared" si="32"/>
        <v>-0.14229071914343466</v>
      </c>
      <c r="AL88" s="66">
        <f t="shared" si="33"/>
        <v>-0.42195820984478621</v>
      </c>
    </row>
    <row r="89" spans="1:38" ht="15" customHeight="1" x14ac:dyDescent="0.25">
      <c r="A89" s="62" t="s">
        <v>2166</v>
      </c>
      <c r="B89" s="117" t="s">
        <v>2167</v>
      </c>
      <c r="C89" s="70">
        <v>0</v>
      </c>
      <c r="D89" s="70">
        <v>0</v>
      </c>
      <c r="E89" s="70">
        <v>0</v>
      </c>
      <c r="F89" s="70">
        <v>0</v>
      </c>
      <c r="G89" s="70">
        <v>0</v>
      </c>
      <c r="H89" s="70">
        <v>0</v>
      </c>
      <c r="I89" s="70">
        <v>0</v>
      </c>
      <c r="J89" s="70">
        <v>0</v>
      </c>
      <c r="K89" s="70">
        <v>0</v>
      </c>
      <c r="L89" s="70">
        <v>0</v>
      </c>
      <c r="M89" s="70">
        <v>0</v>
      </c>
      <c r="N89" s="70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0</v>
      </c>
      <c r="V89" s="70">
        <v>0</v>
      </c>
      <c r="W89" s="70">
        <v>3117.52</v>
      </c>
      <c r="X89" s="111">
        <v>5858</v>
      </c>
      <c r="AA89" s="64">
        <f t="shared" si="22"/>
        <v>0</v>
      </c>
      <c r="AB89" s="64">
        <f t="shared" si="23"/>
        <v>0</v>
      </c>
      <c r="AC89" s="64">
        <f t="shared" si="24"/>
        <v>0</v>
      </c>
      <c r="AD89" s="64">
        <f t="shared" si="25"/>
        <v>0</v>
      </c>
      <c r="AE89" s="64">
        <f t="shared" si="26"/>
        <v>0</v>
      </c>
      <c r="AF89" s="64">
        <f t="shared" si="27"/>
        <v>0</v>
      </c>
      <c r="AG89" s="64">
        <f t="shared" si="28"/>
        <v>0</v>
      </c>
      <c r="AH89" s="64">
        <f t="shared" si="29"/>
        <v>0</v>
      </c>
      <c r="AI89" s="64">
        <f t="shared" si="30"/>
        <v>0</v>
      </c>
      <c r="AJ89" s="64">
        <f t="shared" si="31"/>
        <v>0.8790577125407375</v>
      </c>
      <c r="AK89" s="65">
        <f t="shared" si="32"/>
        <v>8.7905771254073756E-2</v>
      </c>
      <c r="AL89" s="66">
        <f t="shared" si="33"/>
        <v>0.17581154250814751</v>
      </c>
    </row>
    <row r="90" spans="1:38" ht="15" customHeight="1" x14ac:dyDescent="0.25">
      <c r="A90" s="62" t="s">
        <v>161</v>
      </c>
      <c r="B90" s="117" t="s">
        <v>162</v>
      </c>
      <c r="C90" s="70">
        <v>6000</v>
      </c>
      <c r="D90" s="70">
        <v>7000</v>
      </c>
      <c r="E90" s="70">
        <v>7000</v>
      </c>
      <c r="F90" s="70">
        <v>8400</v>
      </c>
      <c r="G90" s="70">
        <v>8500</v>
      </c>
      <c r="H90" s="70">
        <v>8500</v>
      </c>
      <c r="I90" s="70">
        <v>8500</v>
      </c>
      <c r="J90" s="70">
        <v>6500</v>
      </c>
      <c r="K90" s="70">
        <v>6500</v>
      </c>
      <c r="L90" s="70">
        <v>6500</v>
      </c>
      <c r="M90" s="70">
        <v>2500</v>
      </c>
      <c r="N90" s="70">
        <v>7226.11</v>
      </c>
      <c r="O90" s="70">
        <v>5697.95</v>
      </c>
      <c r="P90" s="70">
        <v>8525.92</v>
      </c>
      <c r="Q90" s="70">
        <v>8248.08</v>
      </c>
      <c r="R90" s="70">
        <v>6278.83</v>
      </c>
      <c r="S90" s="70">
        <v>6149.59</v>
      </c>
      <c r="T90" s="70">
        <v>6441.69</v>
      </c>
      <c r="U90" s="70">
        <v>4789.51</v>
      </c>
      <c r="V90" s="70">
        <v>2194.6999999999998</v>
      </c>
      <c r="W90" s="70">
        <v>808.99</v>
      </c>
      <c r="X90" s="111">
        <v>476.57</v>
      </c>
      <c r="AA90" s="64">
        <f t="shared" si="22"/>
        <v>-0.2114775446263619</v>
      </c>
      <c r="AB90" s="64">
        <f t="shared" si="23"/>
        <v>0.49631358646530777</v>
      </c>
      <c r="AC90" s="64">
        <f t="shared" si="24"/>
        <v>-3.2587685551823162E-2</v>
      </c>
      <c r="AD90" s="64">
        <f t="shared" si="25"/>
        <v>-0.23875253392304632</v>
      </c>
      <c r="AE90" s="64">
        <f t="shared" si="26"/>
        <v>-2.058345264961781E-2</v>
      </c>
      <c r="AF90" s="64">
        <f t="shared" si="27"/>
        <v>4.7499101566120576E-2</v>
      </c>
      <c r="AG90" s="64">
        <f t="shared" si="28"/>
        <v>-0.2564823827287559</v>
      </c>
      <c r="AH90" s="64">
        <f t="shared" si="29"/>
        <v>-0.54176940856162747</v>
      </c>
      <c r="AI90" s="64">
        <f t="shared" si="30"/>
        <v>-0.63138925593475181</v>
      </c>
      <c r="AJ90" s="64">
        <f t="shared" si="31"/>
        <v>-0.41090742778031869</v>
      </c>
      <c r="AK90" s="65">
        <f t="shared" si="32"/>
        <v>-0.18001370037248748</v>
      </c>
      <c r="AL90" s="66">
        <f t="shared" si="33"/>
        <v>-0.35860987468786665</v>
      </c>
    </row>
    <row r="91" spans="1:38" ht="15" customHeight="1" x14ac:dyDescent="0.25">
      <c r="A91" s="62" t="s">
        <v>163</v>
      </c>
      <c r="B91" s="117" t="s">
        <v>164</v>
      </c>
      <c r="C91" s="70">
        <v>6500</v>
      </c>
      <c r="D91" s="70">
        <v>7000</v>
      </c>
      <c r="E91" s="70">
        <v>7300</v>
      </c>
      <c r="F91" s="70">
        <v>10000</v>
      </c>
      <c r="G91" s="70">
        <v>12000</v>
      </c>
      <c r="H91" s="70">
        <v>13000</v>
      </c>
      <c r="I91" s="70">
        <v>13000</v>
      </c>
      <c r="J91" s="70">
        <v>10000</v>
      </c>
      <c r="K91" s="70">
        <v>10000</v>
      </c>
      <c r="L91" s="70">
        <v>10000</v>
      </c>
      <c r="M91" s="70">
        <v>8000</v>
      </c>
      <c r="N91" s="70">
        <v>7507.09</v>
      </c>
      <c r="O91" s="70">
        <v>7026.43</v>
      </c>
      <c r="P91" s="70">
        <v>10642.01</v>
      </c>
      <c r="Q91" s="70">
        <v>13155.56</v>
      </c>
      <c r="R91" s="70">
        <v>12622.96</v>
      </c>
      <c r="S91" s="70">
        <v>13030.97</v>
      </c>
      <c r="T91" s="70">
        <v>10900.15</v>
      </c>
      <c r="U91" s="70">
        <v>9776.9599999999991</v>
      </c>
      <c r="V91" s="70">
        <v>7958.57</v>
      </c>
      <c r="W91" s="70">
        <v>7314.19</v>
      </c>
      <c r="X91" s="111">
        <v>6169.38</v>
      </c>
      <c r="AA91" s="64">
        <f t="shared" si="22"/>
        <v>-6.4027472695811535E-2</v>
      </c>
      <c r="AB91" s="64">
        <f t="shared" si="23"/>
        <v>0.51456856469074619</v>
      </c>
      <c r="AC91" s="64">
        <f t="shared" si="24"/>
        <v>0.2361912834135656</v>
      </c>
      <c r="AD91" s="64">
        <f t="shared" si="25"/>
        <v>-4.0484783620005564E-2</v>
      </c>
      <c r="AE91" s="64">
        <f t="shared" si="26"/>
        <v>3.232284662234533E-2</v>
      </c>
      <c r="AF91" s="64">
        <f t="shared" si="27"/>
        <v>-0.16351967658585662</v>
      </c>
      <c r="AG91" s="64">
        <f t="shared" si="28"/>
        <v>-0.10304353609812714</v>
      </c>
      <c r="AH91" s="64">
        <f t="shared" si="29"/>
        <v>-0.1859872598435505</v>
      </c>
      <c r="AI91" s="64">
        <f t="shared" si="30"/>
        <v>-8.0966806850979525E-2</v>
      </c>
      <c r="AJ91" s="64">
        <f t="shared" si="31"/>
        <v>-0.15651904038587999</v>
      </c>
      <c r="AK91" s="65">
        <f t="shared" si="32"/>
        <v>-1.1465881353553808E-3</v>
      </c>
      <c r="AL91" s="66">
        <f t="shared" si="33"/>
        <v>-0.13800726395287874</v>
      </c>
    </row>
    <row r="92" spans="1:38" ht="15" customHeight="1" x14ac:dyDescent="0.25">
      <c r="A92" s="62" t="s">
        <v>165</v>
      </c>
      <c r="B92" s="117" t="s">
        <v>166</v>
      </c>
      <c r="C92" s="70">
        <v>0</v>
      </c>
      <c r="D92" s="70">
        <v>0</v>
      </c>
      <c r="E92" s="70">
        <v>2000</v>
      </c>
      <c r="F92" s="70">
        <v>4000</v>
      </c>
      <c r="G92" s="70">
        <v>3000</v>
      </c>
      <c r="H92" s="70">
        <v>0</v>
      </c>
      <c r="I92" s="70">
        <v>0</v>
      </c>
      <c r="J92" s="70">
        <v>0</v>
      </c>
      <c r="K92" s="70">
        <v>0</v>
      </c>
      <c r="L92" s="70">
        <v>0</v>
      </c>
      <c r="M92" s="70">
        <v>0</v>
      </c>
      <c r="N92" s="70">
        <v>0</v>
      </c>
      <c r="O92" s="70">
        <v>1845</v>
      </c>
      <c r="P92" s="70">
        <v>3978</v>
      </c>
      <c r="Q92" s="70">
        <v>2469</v>
      </c>
      <c r="R92" s="70">
        <v>1377</v>
      </c>
      <c r="S92" s="70">
        <v>0</v>
      </c>
      <c r="T92" s="70">
        <v>0</v>
      </c>
      <c r="U92" s="70">
        <v>0</v>
      </c>
      <c r="V92" s="70">
        <v>0</v>
      </c>
      <c r="W92" s="70">
        <v>0</v>
      </c>
      <c r="X92" s="111">
        <v>0</v>
      </c>
      <c r="AA92" s="64">
        <f t="shared" si="22"/>
        <v>0</v>
      </c>
      <c r="AB92" s="64">
        <f t="shared" si="23"/>
        <v>1.1560975609756097</v>
      </c>
      <c r="AC92" s="64">
        <f t="shared" si="24"/>
        <v>-0.3793363499245852</v>
      </c>
      <c r="AD92" s="64">
        <f t="shared" si="25"/>
        <v>-0.44228432563791009</v>
      </c>
      <c r="AE92" s="64">
        <f t="shared" si="26"/>
        <v>-1</v>
      </c>
      <c r="AF92" s="64">
        <f t="shared" si="27"/>
        <v>0</v>
      </c>
      <c r="AG92" s="64">
        <f t="shared" si="28"/>
        <v>0</v>
      </c>
      <c r="AH92" s="64">
        <f t="shared" si="29"/>
        <v>0</v>
      </c>
      <c r="AI92" s="64">
        <f t="shared" si="30"/>
        <v>0</v>
      </c>
      <c r="AJ92" s="64">
        <f t="shared" si="31"/>
        <v>0</v>
      </c>
      <c r="AK92" s="65">
        <f t="shared" si="32"/>
        <v>-6.6552311458688562E-2</v>
      </c>
      <c r="AL92" s="66">
        <f t="shared" si="33"/>
        <v>0</v>
      </c>
    </row>
    <row r="93" spans="1:38" ht="15" customHeight="1" x14ac:dyDescent="0.25">
      <c r="A93" s="62" t="s">
        <v>105</v>
      </c>
      <c r="B93" s="117" t="s">
        <v>106</v>
      </c>
      <c r="C93" s="70">
        <v>100000</v>
      </c>
      <c r="D93" s="70">
        <v>157800</v>
      </c>
      <c r="E93" s="70">
        <v>190600</v>
      </c>
      <c r="F93" s="70">
        <v>195000</v>
      </c>
      <c r="G93" s="70">
        <v>234000</v>
      </c>
      <c r="H93" s="70">
        <v>220000</v>
      </c>
      <c r="I93" s="70">
        <v>220000</v>
      </c>
      <c r="J93" s="70">
        <v>193000</v>
      </c>
      <c r="K93" s="70">
        <v>193000</v>
      </c>
      <c r="L93" s="70">
        <v>215000</v>
      </c>
      <c r="M93" s="70">
        <v>230000</v>
      </c>
      <c r="N93" s="70">
        <v>291895.25</v>
      </c>
      <c r="O93" s="70">
        <v>39007.5</v>
      </c>
      <c r="P93" s="70">
        <v>207924.5</v>
      </c>
      <c r="Q93" s="70">
        <v>380532.6</v>
      </c>
      <c r="R93" s="70">
        <v>217471.8</v>
      </c>
      <c r="S93" s="70">
        <v>370420.15</v>
      </c>
      <c r="T93" s="70">
        <v>300428.83</v>
      </c>
      <c r="U93" s="70">
        <v>213326.39</v>
      </c>
      <c r="V93" s="70">
        <v>410672.66</v>
      </c>
      <c r="W93" s="70">
        <v>227956.83</v>
      </c>
      <c r="X93" s="111">
        <v>337222.46</v>
      </c>
      <c r="AA93" s="64">
        <f t="shared" si="22"/>
        <v>-0.86636473186870977</v>
      </c>
      <c r="AB93" s="64">
        <f t="shared" si="23"/>
        <v>4.3303723642889187</v>
      </c>
      <c r="AC93" s="64">
        <f t="shared" si="24"/>
        <v>0.83014796236133781</v>
      </c>
      <c r="AD93" s="64">
        <f t="shared" si="25"/>
        <v>-0.42850678233612571</v>
      </c>
      <c r="AE93" s="64">
        <f t="shared" si="26"/>
        <v>0.70330199133864735</v>
      </c>
      <c r="AF93" s="64">
        <f t="shared" si="27"/>
        <v>-0.18895116801826251</v>
      </c>
      <c r="AG93" s="64">
        <f t="shared" si="28"/>
        <v>-0.28992703529817693</v>
      </c>
      <c r="AH93" s="64">
        <f t="shared" si="29"/>
        <v>0.92509074943798542</v>
      </c>
      <c r="AI93" s="64">
        <f t="shared" si="30"/>
        <v>-0.44491841750556271</v>
      </c>
      <c r="AJ93" s="64">
        <f t="shared" si="31"/>
        <v>0.47932597588762765</v>
      </c>
      <c r="AK93" s="65">
        <f t="shared" si="32"/>
        <v>0.50495709082876783</v>
      </c>
      <c r="AL93" s="66">
        <f t="shared" si="33"/>
        <v>9.6124020900722182E-2</v>
      </c>
    </row>
    <row r="94" spans="1:38" ht="15" customHeight="1" x14ac:dyDescent="0.25">
      <c r="A94" s="62" t="s">
        <v>107</v>
      </c>
      <c r="B94" s="117" t="s">
        <v>108</v>
      </c>
      <c r="C94" s="70">
        <v>0</v>
      </c>
      <c r="D94" s="70">
        <v>0</v>
      </c>
      <c r="E94" s="70">
        <v>0</v>
      </c>
      <c r="F94" s="70">
        <v>0</v>
      </c>
      <c r="G94" s="70">
        <v>0</v>
      </c>
      <c r="H94" s="70">
        <v>0</v>
      </c>
      <c r="I94" s="70">
        <v>0</v>
      </c>
      <c r="J94" s="70">
        <v>0</v>
      </c>
      <c r="K94" s="70">
        <v>0</v>
      </c>
      <c r="L94" s="70">
        <v>-20000</v>
      </c>
      <c r="M94" s="70">
        <v>-20000</v>
      </c>
      <c r="N94" s="70">
        <v>0</v>
      </c>
      <c r="O94" s="70">
        <v>0</v>
      </c>
      <c r="P94" s="70">
        <v>0</v>
      </c>
      <c r="Q94" s="70">
        <v>-21891.5</v>
      </c>
      <c r="R94" s="70">
        <v>0</v>
      </c>
      <c r="S94" s="70">
        <v>0</v>
      </c>
      <c r="T94" s="70">
        <v>-15000</v>
      </c>
      <c r="U94" s="70">
        <v>-63842.15</v>
      </c>
      <c r="V94" s="70">
        <v>-14075</v>
      </c>
      <c r="W94" s="70">
        <v>-1723.3</v>
      </c>
      <c r="X94" s="111">
        <v>-20000</v>
      </c>
      <c r="AA94" s="64">
        <f t="shared" si="22"/>
        <v>0</v>
      </c>
      <c r="AB94" s="64">
        <f t="shared" si="23"/>
        <v>0</v>
      </c>
      <c r="AC94" s="64">
        <f t="shared" si="24"/>
        <v>0</v>
      </c>
      <c r="AD94" s="64">
        <f t="shared" si="25"/>
        <v>-1</v>
      </c>
      <c r="AE94" s="64">
        <f t="shared" si="26"/>
        <v>0</v>
      </c>
      <c r="AF94" s="64">
        <f t="shared" si="27"/>
        <v>0</v>
      </c>
      <c r="AG94" s="64">
        <f t="shared" si="28"/>
        <v>3.2561433333333336</v>
      </c>
      <c r="AH94" s="64">
        <f t="shared" si="29"/>
        <v>-0.77953436718531566</v>
      </c>
      <c r="AI94" s="64">
        <f t="shared" si="30"/>
        <v>-0.87756305506216703</v>
      </c>
      <c r="AJ94" s="64">
        <f t="shared" si="31"/>
        <v>10.605640341205827</v>
      </c>
      <c r="AK94" s="65">
        <f t="shared" si="32"/>
        <v>1.1204686252291678</v>
      </c>
      <c r="AL94" s="66">
        <f t="shared" si="33"/>
        <v>2.4409372504583358</v>
      </c>
    </row>
    <row r="95" spans="1:38" ht="15" customHeight="1" x14ac:dyDescent="0.25">
      <c r="A95" s="62" t="s">
        <v>109</v>
      </c>
      <c r="B95" s="117" t="s">
        <v>110</v>
      </c>
      <c r="C95" s="70">
        <v>0</v>
      </c>
      <c r="D95" s="70">
        <v>0</v>
      </c>
      <c r="E95" s="70">
        <v>0</v>
      </c>
      <c r="F95" s="70">
        <v>0</v>
      </c>
      <c r="G95" s="70">
        <v>0</v>
      </c>
      <c r="H95" s="70">
        <v>0</v>
      </c>
      <c r="I95" s="70">
        <v>0</v>
      </c>
      <c r="J95" s="70">
        <v>86000</v>
      </c>
      <c r="K95" s="70">
        <v>86000</v>
      </c>
      <c r="L95" s="70">
        <v>95000</v>
      </c>
      <c r="M95" s="70">
        <v>95000</v>
      </c>
      <c r="N95" s="70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133070.39000000001</v>
      </c>
      <c r="U95" s="70">
        <v>215098.47</v>
      </c>
      <c r="V95" s="70">
        <v>104327.64</v>
      </c>
      <c r="W95" s="70">
        <v>81035.28</v>
      </c>
      <c r="X95" s="111">
        <v>201967.67</v>
      </c>
      <c r="AA95" s="64">
        <f t="shared" si="22"/>
        <v>0</v>
      </c>
      <c r="AB95" s="64">
        <f t="shared" si="23"/>
        <v>0</v>
      </c>
      <c r="AC95" s="64">
        <f t="shared" si="24"/>
        <v>0</v>
      </c>
      <c r="AD95" s="64">
        <f t="shared" si="25"/>
        <v>0</v>
      </c>
      <c r="AE95" s="64">
        <f t="shared" si="26"/>
        <v>0</v>
      </c>
      <c r="AF95" s="64">
        <f t="shared" si="27"/>
        <v>0</v>
      </c>
      <c r="AG95" s="64">
        <f t="shared" si="28"/>
        <v>0.61642623877483171</v>
      </c>
      <c r="AH95" s="64">
        <f t="shared" si="29"/>
        <v>-0.51497730318583856</v>
      </c>
      <c r="AI95" s="64">
        <f t="shared" si="30"/>
        <v>-0.22326163996425108</v>
      </c>
      <c r="AJ95" s="64">
        <f t="shared" si="31"/>
        <v>1.4923424710817315</v>
      </c>
      <c r="AK95" s="65">
        <f t="shared" si="32"/>
        <v>0.13705297667064736</v>
      </c>
      <c r="AL95" s="66">
        <f t="shared" si="33"/>
        <v>0.27410595334129473</v>
      </c>
    </row>
    <row r="96" spans="1:38" ht="15" customHeight="1" x14ac:dyDescent="0.25">
      <c r="A96" s="62" t="s">
        <v>111</v>
      </c>
      <c r="B96" s="117" t="s">
        <v>112</v>
      </c>
      <c r="C96" s="70">
        <v>38000</v>
      </c>
      <c r="D96" s="70">
        <v>41000</v>
      </c>
      <c r="E96" s="70">
        <v>58790</v>
      </c>
      <c r="F96" s="70">
        <v>40000</v>
      </c>
      <c r="G96" s="70">
        <v>40000</v>
      </c>
      <c r="H96" s="70">
        <v>40000</v>
      </c>
      <c r="I96" s="70">
        <v>40000</v>
      </c>
      <c r="J96" s="70">
        <v>40000</v>
      </c>
      <c r="K96" s="70">
        <v>50000</v>
      </c>
      <c r="L96" s="70">
        <v>65000</v>
      </c>
      <c r="M96" s="70">
        <v>75000</v>
      </c>
      <c r="N96" s="70">
        <v>36669.699999999997</v>
      </c>
      <c r="O96" s="70">
        <v>37716.699999999997</v>
      </c>
      <c r="P96" s="70">
        <v>27172.63</v>
      </c>
      <c r="Q96" s="70">
        <v>45019.8</v>
      </c>
      <c r="R96" s="70">
        <v>37150.800000000003</v>
      </c>
      <c r="S96" s="70">
        <v>52267</v>
      </c>
      <c r="T96" s="70">
        <v>74306.59</v>
      </c>
      <c r="U96" s="70">
        <v>75176.759999999995</v>
      </c>
      <c r="V96" s="70">
        <v>89353.82</v>
      </c>
      <c r="W96" s="70">
        <v>81276.94</v>
      </c>
      <c r="X96" s="111">
        <v>93835.32</v>
      </c>
      <c r="AA96" s="64">
        <f t="shared" si="22"/>
        <v>2.8552183410281515E-2</v>
      </c>
      <c r="AB96" s="64">
        <f t="shared" si="23"/>
        <v>-0.2795597175786852</v>
      </c>
      <c r="AC96" s="64">
        <f t="shared" si="24"/>
        <v>0.65680686779306974</v>
      </c>
      <c r="AD96" s="64">
        <f t="shared" si="25"/>
        <v>-0.1747897591726307</v>
      </c>
      <c r="AE96" s="64">
        <f t="shared" si="26"/>
        <v>0.40688760403544461</v>
      </c>
      <c r="AF96" s="64">
        <f t="shared" si="27"/>
        <v>0.42167313983966931</v>
      </c>
      <c r="AG96" s="64">
        <f t="shared" si="28"/>
        <v>1.1710536037247818E-2</v>
      </c>
      <c r="AH96" s="64">
        <f t="shared" si="29"/>
        <v>0.18858301421875609</v>
      </c>
      <c r="AI96" s="64">
        <f t="shared" si="30"/>
        <v>-9.0392106347551834E-2</v>
      </c>
      <c r="AJ96" s="64">
        <f t="shared" si="31"/>
        <v>0.15451344501896852</v>
      </c>
      <c r="AK96" s="65">
        <f t="shared" si="32"/>
        <v>0.13239852072545696</v>
      </c>
      <c r="AL96" s="66">
        <f t="shared" si="33"/>
        <v>0.13721760575341796</v>
      </c>
    </row>
    <row r="97" spans="1:38" ht="15" customHeight="1" x14ac:dyDescent="0.25">
      <c r="A97" s="62" t="s">
        <v>113</v>
      </c>
      <c r="B97" s="117" t="s">
        <v>114</v>
      </c>
      <c r="C97" s="70">
        <v>29000</v>
      </c>
      <c r="D97" s="70">
        <v>33000</v>
      </c>
      <c r="E97" s="70">
        <v>33000</v>
      </c>
      <c r="F97" s="70">
        <v>35000</v>
      </c>
      <c r="G97" s="70">
        <v>35000</v>
      </c>
      <c r="H97" s="70">
        <v>35000</v>
      </c>
      <c r="I97" s="70">
        <v>35000</v>
      </c>
      <c r="J97" s="70">
        <v>20000</v>
      </c>
      <c r="K97" s="70">
        <v>20000</v>
      </c>
      <c r="L97" s="70">
        <v>5000</v>
      </c>
      <c r="M97" s="70">
        <v>5000</v>
      </c>
      <c r="N97" s="70">
        <v>33817.440000000002</v>
      </c>
      <c r="O97" s="70">
        <v>23564.73</v>
      </c>
      <c r="P97" s="70">
        <v>37565.730000000003</v>
      </c>
      <c r="Q97" s="70">
        <v>42117.36</v>
      </c>
      <c r="R97" s="70">
        <v>38795.9</v>
      </c>
      <c r="S97" s="70">
        <v>46246.16</v>
      </c>
      <c r="T97" s="70">
        <v>20603.02</v>
      </c>
      <c r="U97" s="70">
        <v>18070.560000000001</v>
      </c>
      <c r="V97" s="70">
        <v>2650</v>
      </c>
      <c r="W97" s="70">
        <v>1160</v>
      </c>
      <c r="X97" s="111">
        <v>49248.17</v>
      </c>
      <c r="AA97" s="64">
        <f t="shared" si="22"/>
        <v>-0.30317818261819945</v>
      </c>
      <c r="AB97" s="64">
        <f t="shared" si="23"/>
        <v>0.59415066499807145</v>
      </c>
      <c r="AC97" s="64">
        <f t="shared" si="24"/>
        <v>0.12116442299936662</v>
      </c>
      <c r="AD97" s="64">
        <f t="shared" si="25"/>
        <v>-7.8862017942245177E-2</v>
      </c>
      <c r="AE97" s="64">
        <f t="shared" si="26"/>
        <v>0.19203730291087465</v>
      </c>
      <c r="AF97" s="64">
        <f t="shared" si="27"/>
        <v>-0.55449230811812267</v>
      </c>
      <c r="AG97" s="64">
        <f t="shared" si="28"/>
        <v>-0.12291693159546509</v>
      </c>
      <c r="AH97" s="64">
        <f t="shared" si="29"/>
        <v>-0.85335263544682627</v>
      </c>
      <c r="AI97" s="64">
        <f t="shared" si="30"/>
        <v>-0.56226415094339621</v>
      </c>
      <c r="AJ97" s="64">
        <f t="shared" si="31"/>
        <v>41.455318965517243</v>
      </c>
      <c r="AK97" s="65">
        <f t="shared" si="32"/>
        <v>3.9887605129761297</v>
      </c>
      <c r="AL97" s="66">
        <f t="shared" si="33"/>
        <v>7.8724585878826874</v>
      </c>
    </row>
    <row r="98" spans="1:38" ht="15" customHeight="1" x14ac:dyDescent="0.25">
      <c r="A98" s="62" t="s">
        <v>138</v>
      </c>
      <c r="B98" s="117" t="s">
        <v>139</v>
      </c>
      <c r="C98" s="70">
        <v>3500</v>
      </c>
      <c r="D98" s="70">
        <v>3500</v>
      </c>
      <c r="E98" s="70">
        <v>5000</v>
      </c>
      <c r="F98" s="70">
        <v>10000</v>
      </c>
      <c r="G98" s="70">
        <v>14000</v>
      </c>
      <c r="H98" s="70">
        <v>14000</v>
      </c>
      <c r="I98" s="70">
        <v>14000</v>
      </c>
      <c r="J98" s="70">
        <v>20000</v>
      </c>
      <c r="K98" s="70">
        <v>20000</v>
      </c>
      <c r="L98" s="70">
        <v>20000</v>
      </c>
      <c r="M98" s="70">
        <v>20000</v>
      </c>
      <c r="N98" s="70">
        <v>7271</v>
      </c>
      <c r="O98" s="70">
        <v>12619.85</v>
      </c>
      <c r="P98" s="70">
        <v>14146.74</v>
      </c>
      <c r="Q98" s="70">
        <v>14966.46</v>
      </c>
      <c r="R98" s="70">
        <v>18591.25</v>
      </c>
      <c r="S98" s="70">
        <v>23155.7</v>
      </c>
      <c r="T98" s="70">
        <v>22867.1</v>
      </c>
      <c r="U98" s="70">
        <v>18074.099999999999</v>
      </c>
      <c r="V98" s="70">
        <v>11325</v>
      </c>
      <c r="W98" s="70">
        <v>12605.3</v>
      </c>
      <c r="X98" s="111">
        <v>10355.77</v>
      </c>
      <c r="AA98" s="64">
        <f t="shared" si="22"/>
        <v>0.73564158987759598</v>
      </c>
      <c r="AB98" s="64">
        <f t="shared" si="23"/>
        <v>0.12099113697864866</v>
      </c>
      <c r="AC98" s="64">
        <f t="shared" si="24"/>
        <v>5.7944091713002382E-2</v>
      </c>
      <c r="AD98" s="64">
        <f t="shared" si="25"/>
        <v>0.24219421292677099</v>
      </c>
      <c r="AE98" s="64">
        <f t="shared" si="26"/>
        <v>0.24551603576951528</v>
      </c>
      <c r="AF98" s="64">
        <f t="shared" si="27"/>
        <v>-1.2463453922792323E-2</v>
      </c>
      <c r="AG98" s="64">
        <f t="shared" si="28"/>
        <v>-0.20960244193623154</v>
      </c>
      <c r="AH98" s="64">
        <f t="shared" si="29"/>
        <v>-0.37341278403903921</v>
      </c>
      <c r="AI98" s="64">
        <f t="shared" si="30"/>
        <v>0.1130507726269315</v>
      </c>
      <c r="AJ98" s="64">
        <f t="shared" si="31"/>
        <v>-0.17845906087122076</v>
      </c>
      <c r="AK98" s="65">
        <f t="shared" si="32"/>
        <v>7.4140009912318089E-2</v>
      </c>
      <c r="AL98" s="66">
        <f t="shared" si="33"/>
        <v>-0.13217739362847047</v>
      </c>
    </row>
    <row r="99" spans="1:38" ht="15" customHeight="1" x14ac:dyDescent="0.25">
      <c r="A99" s="62" t="s">
        <v>115</v>
      </c>
      <c r="B99" s="117" t="s">
        <v>116</v>
      </c>
      <c r="C99" s="70">
        <v>29500</v>
      </c>
      <c r="D99" s="70">
        <v>32500</v>
      </c>
      <c r="E99" s="70">
        <v>32500</v>
      </c>
      <c r="F99" s="70">
        <v>35000</v>
      </c>
      <c r="G99" s="70">
        <v>35000</v>
      </c>
      <c r="H99" s="70">
        <v>30000</v>
      </c>
      <c r="I99" s="70">
        <v>30000</v>
      </c>
      <c r="J99" s="70">
        <v>30000</v>
      </c>
      <c r="K99" s="70">
        <v>30000</v>
      </c>
      <c r="L99" s="70">
        <v>30000</v>
      </c>
      <c r="M99" s="70">
        <v>35000</v>
      </c>
      <c r="N99" s="70">
        <v>30586</v>
      </c>
      <c r="O99" s="70">
        <v>28627</v>
      </c>
      <c r="P99" s="70">
        <v>42489.5</v>
      </c>
      <c r="Q99" s="70">
        <v>30173.85</v>
      </c>
      <c r="R99" s="70">
        <v>26751.25</v>
      </c>
      <c r="S99" s="70">
        <v>32339.5</v>
      </c>
      <c r="T99" s="70">
        <v>32796</v>
      </c>
      <c r="U99" s="70">
        <v>28979.5</v>
      </c>
      <c r="V99" s="70">
        <v>49813.99</v>
      </c>
      <c r="W99" s="70">
        <v>43834.06</v>
      </c>
      <c r="X99" s="111">
        <v>47756.18</v>
      </c>
      <c r="AA99" s="64">
        <f t="shared" ref="AA99:AA130" si="34">IFERROR((O99-N99)/N99,0)</f>
        <v>-6.4048911266592554E-2</v>
      </c>
      <c r="AB99" s="64">
        <f t="shared" ref="AB99:AB130" si="35">IFERROR((P99-O99)/O99,0)</f>
        <v>0.48424564222587069</v>
      </c>
      <c r="AC99" s="64">
        <f t="shared" ref="AC99:AC130" si="36">IFERROR((Q99-P99)/P99,0)</f>
        <v>-0.28985161039786306</v>
      </c>
      <c r="AD99" s="64">
        <f t="shared" ref="AD99:AD130" si="37">IFERROR((R99-Q99)/Q99,0)</f>
        <v>-0.11342934362038648</v>
      </c>
      <c r="AE99" s="64">
        <f t="shared" ref="AE99:AE130" si="38">IFERROR((S99-R99)/R99,0)</f>
        <v>0.20889678052427457</v>
      </c>
      <c r="AF99" s="64">
        <f t="shared" ref="AF99:AF130" si="39">IFERROR((T99-S99)/S99,0)</f>
        <v>1.4115864500069575E-2</v>
      </c>
      <c r="AG99" s="64">
        <f t="shared" ref="AG99:AG130" si="40">IFERROR((U99-T99)/T99,0)</f>
        <v>-0.11637089889010856</v>
      </c>
      <c r="AH99" s="64">
        <f t="shared" ref="AH99:AH130" si="41">IFERROR((V99-U99)/U99,0)</f>
        <v>0.71893890508807945</v>
      </c>
      <c r="AI99" s="64">
        <f t="shared" ref="AI99:AI130" si="42">IFERROR((W99-V99)/V99,0)</f>
        <v>-0.12004519212373875</v>
      </c>
      <c r="AJ99" s="64">
        <f t="shared" ref="AJ99:AJ130" si="43">IFERROR((X99-W99)/W99,0)</f>
        <v>8.9476539476379846E-2</v>
      </c>
      <c r="AK99" s="65">
        <f t="shared" si="32"/>
        <v>8.1192777551598455E-2</v>
      </c>
      <c r="AL99" s="66">
        <f t="shared" si="33"/>
        <v>0.11722304361013629</v>
      </c>
    </row>
    <row r="100" spans="1:38" ht="15" customHeight="1" x14ac:dyDescent="0.25">
      <c r="A100" s="62" t="s">
        <v>117</v>
      </c>
      <c r="B100" s="117" t="s">
        <v>118</v>
      </c>
      <c r="C100" s="70">
        <v>1500</v>
      </c>
      <c r="D100" s="70">
        <v>156</v>
      </c>
      <c r="E100" s="70">
        <v>250</v>
      </c>
      <c r="F100" s="70">
        <v>250</v>
      </c>
      <c r="G100" s="70">
        <v>500</v>
      </c>
      <c r="H100" s="70">
        <v>500</v>
      </c>
      <c r="I100" s="70">
        <v>500</v>
      </c>
      <c r="J100" s="70">
        <v>0</v>
      </c>
      <c r="K100" s="70">
        <v>0</v>
      </c>
      <c r="L100" s="70">
        <v>0</v>
      </c>
      <c r="M100" s="70">
        <v>0</v>
      </c>
      <c r="N100" s="70">
        <v>220</v>
      </c>
      <c r="O100" s="70">
        <v>272</v>
      </c>
      <c r="P100" s="70">
        <v>774</v>
      </c>
      <c r="Q100" s="70">
        <v>1296</v>
      </c>
      <c r="R100" s="70">
        <v>926.96</v>
      </c>
      <c r="S100" s="70">
        <v>34</v>
      </c>
      <c r="T100" s="70">
        <v>0</v>
      </c>
      <c r="U100" s="70">
        <v>0</v>
      </c>
      <c r="V100" s="70">
        <v>0</v>
      </c>
      <c r="W100" s="70">
        <v>0</v>
      </c>
      <c r="X100" s="111"/>
      <c r="AA100" s="64">
        <f t="shared" si="34"/>
        <v>0.23636363636363636</v>
      </c>
      <c r="AB100" s="64">
        <f t="shared" si="35"/>
        <v>1.8455882352941178</v>
      </c>
      <c r="AC100" s="64">
        <f t="shared" si="36"/>
        <v>0.67441860465116277</v>
      </c>
      <c r="AD100" s="64">
        <f t="shared" si="37"/>
        <v>-0.28475308641975305</v>
      </c>
      <c r="AE100" s="64">
        <f t="shared" si="38"/>
        <v>-0.96332096314835591</v>
      </c>
      <c r="AF100" s="64">
        <f t="shared" si="39"/>
        <v>-1</v>
      </c>
      <c r="AG100" s="64">
        <f t="shared" si="40"/>
        <v>0</v>
      </c>
      <c r="AH100" s="64">
        <f t="shared" si="41"/>
        <v>0</v>
      </c>
      <c r="AI100" s="64">
        <f t="shared" si="42"/>
        <v>0</v>
      </c>
      <c r="AJ100" s="64">
        <f t="shared" si="43"/>
        <v>0</v>
      </c>
      <c r="AK100" s="65">
        <f t="shared" si="32"/>
        <v>5.0829642674080786E-2</v>
      </c>
      <c r="AL100" s="66">
        <f t="shared" si="33"/>
        <v>-0.2</v>
      </c>
    </row>
    <row r="101" spans="1:38" ht="15" customHeight="1" x14ac:dyDescent="0.25">
      <c r="A101" s="62" t="s">
        <v>136</v>
      </c>
      <c r="B101" s="117" t="s">
        <v>137</v>
      </c>
      <c r="C101" s="70">
        <v>40000</v>
      </c>
      <c r="D101" s="70">
        <v>50000</v>
      </c>
      <c r="E101" s="70">
        <v>50000</v>
      </c>
      <c r="F101" s="70">
        <v>40000</v>
      </c>
      <c r="G101" s="70">
        <v>40000</v>
      </c>
      <c r="H101" s="70">
        <v>40000</v>
      </c>
      <c r="I101" s="70">
        <v>40000</v>
      </c>
      <c r="J101" s="70">
        <v>35000</v>
      </c>
      <c r="K101" s="70">
        <v>35000</v>
      </c>
      <c r="L101" s="70">
        <v>35000</v>
      </c>
      <c r="M101" s="70">
        <v>20000</v>
      </c>
      <c r="N101" s="70">
        <v>48956</v>
      </c>
      <c r="O101" s="70">
        <v>41072.720000000001</v>
      </c>
      <c r="P101" s="70">
        <v>30362.53</v>
      </c>
      <c r="Q101" s="70">
        <v>42668.78</v>
      </c>
      <c r="R101" s="70">
        <v>35225.5</v>
      </c>
      <c r="S101" s="70">
        <v>29787.74</v>
      </c>
      <c r="T101" s="70">
        <v>33088.910000000003</v>
      </c>
      <c r="U101" s="70">
        <v>24170.75</v>
      </c>
      <c r="V101" s="70">
        <v>19871.25</v>
      </c>
      <c r="W101" s="70">
        <v>12691.34</v>
      </c>
      <c r="X101" s="111">
        <v>3403.73</v>
      </c>
      <c r="AA101" s="64">
        <f t="shared" si="34"/>
        <v>-0.16102786175341119</v>
      </c>
      <c r="AB101" s="64">
        <f t="shared" si="35"/>
        <v>-0.26076164422516945</v>
      </c>
      <c r="AC101" s="64">
        <f t="shared" si="36"/>
        <v>0.4053104270296316</v>
      </c>
      <c r="AD101" s="64">
        <f t="shared" si="37"/>
        <v>-0.17444323460853578</v>
      </c>
      <c r="AE101" s="64">
        <f t="shared" si="38"/>
        <v>-0.15436998765099141</v>
      </c>
      <c r="AF101" s="64">
        <f t="shared" si="39"/>
        <v>0.11082311044745261</v>
      </c>
      <c r="AG101" s="64">
        <f t="shared" si="40"/>
        <v>-0.26952111749827973</v>
      </c>
      <c r="AH101" s="64">
        <f t="shared" si="41"/>
        <v>-0.17788028919251575</v>
      </c>
      <c r="AI101" s="64">
        <f t="shared" si="42"/>
        <v>-0.36132150720261685</v>
      </c>
      <c r="AJ101" s="64">
        <f t="shared" si="43"/>
        <v>-0.73180688564012941</v>
      </c>
      <c r="AK101" s="65">
        <f t="shared" si="32"/>
        <v>-0.17749989902945654</v>
      </c>
      <c r="AL101" s="66">
        <f t="shared" si="33"/>
        <v>-0.28594133781721787</v>
      </c>
    </row>
    <row r="102" spans="1:38" ht="15" customHeight="1" x14ac:dyDescent="0.25">
      <c r="A102" s="62" t="s">
        <v>119</v>
      </c>
      <c r="B102" s="117" t="s">
        <v>120</v>
      </c>
      <c r="C102" s="70">
        <v>7500</v>
      </c>
      <c r="D102" s="70">
        <v>8880</v>
      </c>
      <c r="E102" s="70">
        <v>8700</v>
      </c>
      <c r="F102" s="70">
        <v>8700</v>
      </c>
      <c r="G102" s="70">
        <v>10000</v>
      </c>
      <c r="H102" s="70">
        <v>12000</v>
      </c>
      <c r="I102" s="70">
        <v>12000</v>
      </c>
      <c r="J102" s="70">
        <v>12000</v>
      </c>
      <c r="K102" s="70">
        <v>12000</v>
      </c>
      <c r="L102" s="70">
        <v>12000</v>
      </c>
      <c r="M102" s="70">
        <v>12000</v>
      </c>
      <c r="N102" s="70">
        <v>8340</v>
      </c>
      <c r="O102" s="70">
        <v>7296</v>
      </c>
      <c r="P102" s="70">
        <v>10020</v>
      </c>
      <c r="Q102" s="70">
        <v>12780</v>
      </c>
      <c r="R102" s="70">
        <v>12866</v>
      </c>
      <c r="S102" s="70">
        <v>11820</v>
      </c>
      <c r="T102" s="70">
        <v>11940</v>
      </c>
      <c r="U102" s="70">
        <v>11475</v>
      </c>
      <c r="V102" s="70">
        <v>12660</v>
      </c>
      <c r="W102" s="70">
        <v>13938.75</v>
      </c>
      <c r="X102" s="111">
        <v>18750</v>
      </c>
      <c r="AA102" s="64">
        <f t="shared" si="34"/>
        <v>-0.1251798561151079</v>
      </c>
      <c r="AB102" s="64">
        <f t="shared" si="35"/>
        <v>0.37335526315789475</v>
      </c>
      <c r="AC102" s="64">
        <f t="shared" si="36"/>
        <v>0.27544910179640719</v>
      </c>
      <c r="AD102" s="64">
        <f t="shared" si="37"/>
        <v>6.7292644757433488E-3</v>
      </c>
      <c r="AE102" s="64">
        <f t="shared" si="38"/>
        <v>-8.129954919944038E-2</v>
      </c>
      <c r="AF102" s="64">
        <f t="shared" si="39"/>
        <v>1.015228426395939E-2</v>
      </c>
      <c r="AG102" s="64">
        <f t="shared" si="40"/>
        <v>-3.8944723618090454E-2</v>
      </c>
      <c r="AH102" s="64">
        <f t="shared" si="41"/>
        <v>0.10326797385620914</v>
      </c>
      <c r="AI102" s="64">
        <f t="shared" si="42"/>
        <v>0.10100710900473933</v>
      </c>
      <c r="AJ102" s="64">
        <f t="shared" si="43"/>
        <v>0.34517083669626042</v>
      </c>
      <c r="AK102" s="65">
        <f t="shared" si="32"/>
        <v>9.6970770431857464E-2</v>
      </c>
      <c r="AL102" s="66">
        <f t="shared" si="33"/>
        <v>0.10413069604061556</v>
      </c>
    </row>
    <row r="103" spans="1:38" ht="15" customHeight="1" x14ac:dyDescent="0.25">
      <c r="A103" s="62" t="s">
        <v>121</v>
      </c>
      <c r="B103" s="117" t="s">
        <v>2164</v>
      </c>
      <c r="C103" s="70">
        <v>0</v>
      </c>
      <c r="D103" s="70">
        <v>0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-60</v>
      </c>
      <c r="Q103" s="70">
        <v>0</v>
      </c>
      <c r="R103" s="70">
        <v>6460</v>
      </c>
      <c r="S103" s="70">
        <v>23762.5</v>
      </c>
      <c r="T103" s="70">
        <v>22855</v>
      </c>
      <c r="U103" s="70">
        <v>0</v>
      </c>
      <c r="V103" s="70">
        <v>0</v>
      </c>
      <c r="W103" s="70">
        <v>0</v>
      </c>
      <c r="X103" s="111"/>
      <c r="AA103" s="64">
        <f t="shared" si="34"/>
        <v>0</v>
      </c>
      <c r="AB103" s="64">
        <f t="shared" si="35"/>
        <v>0</v>
      </c>
      <c r="AC103" s="64">
        <f t="shared" si="36"/>
        <v>-1</v>
      </c>
      <c r="AD103" s="64">
        <f t="shared" si="37"/>
        <v>0</v>
      </c>
      <c r="AE103" s="64">
        <f t="shared" si="38"/>
        <v>2.6784055727554179</v>
      </c>
      <c r="AF103" s="64">
        <f t="shared" si="39"/>
        <v>-3.8190426091530776E-2</v>
      </c>
      <c r="AG103" s="64">
        <f t="shared" si="40"/>
        <v>-1</v>
      </c>
      <c r="AH103" s="64">
        <f t="shared" si="41"/>
        <v>0</v>
      </c>
      <c r="AI103" s="64">
        <f t="shared" si="42"/>
        <v>0</v>
      </c>
      <c r="AJ103" s="64">
        <f t="shared" si="43"/>
        <v>0</v>
      </c>
      <c r="AK103" s="65">
        <f t="shared" si="32"/>
        <v>6.4021514666388724E-2</v>
      </c>
      <c r="AL103" s="66">
        <f t="shared" si="33"/>
        <v>-0.20763808521830612</v>
      </c>
    </row>
    <row r="104" spans="1:38" ht="15" customHeight="1" x14ac:dyDescent="0.25">
      <c r="A104" s="62" t="s">
        <v>140</v>
      </c>
      <c r="B104" s="117" t="s">
        <v>2082</v>
      </c>
      <c r="C104" s="70">
        <v>27500</v>
      </c>
      <c r="D104" s="70">
        <v>27500</v>
      </c>
      <c r="E104" s="70">
        <v>27500</v>
      </c>
      <c r="F104" s="70">
        <v>32000</v>
      </c>
      <c r="G104" s="70">
        <v>32000</v>
      </c>
      <c r="H104" s="70">
        <v>32000</v>
      </c>
      <c r="I104" s="70">
        <v>32000</v>
      </c>
      <c r="J104" s="70">
        <v>32000</v>
      </c>
      <c r="K104" s="70">
        <v>14000</v>
      </c>
      <c r="L104" s="70">
        <v>14000</v>
      </c>
      <c r="M104" s="70">
        <v>14000</v>
      </c>
      <c r="N104" s="70">
        <v>37082.5</v>
      </c>
      <c r="O104" s="70">
        <v>27700</v>
      </c>
      <c r="P104" s="70">
        <v>33167.5</v>
      </c>
      <c r="Q104" s="70">
        <v>33554</v>
      </c>
      <c r="R104" s="70">
        <v>28848</v>
      </c>
      <c r="S104" s="70">
        <v>13890</v>
      </c>
      <c r="T104" s="70">
        <v>14842</v>
      </c>
      <c r="U104" s="70">
        <v>11618</v>
      </c>
      <c r="V104" s="70">
        <v>10356</v>
      </c>
      <c r="W104" s="70">
        <v>7207</v>
      </c>
      <c r="X104" s="111">
        <v>9287</v>
      </c>
      <c r="AA104" s="64">
        <f t="shared" si="34"/>
        <v>-0.25301692172857815</v>
      </c>
      <c r="AB104" s="64">
        <f t="shared" si="35"/>
        <v>0.19738267148014441</v>
      </c>
      <c r="AC104" s="64">
        <f t="shared" si="36"/>
        <v>1.1652973543378306E-2</v>
      </c>
      <c r="AD104" s="64">
        <f t="shared" si="37"/>
        <v>-0.14025153483936342</v>
      </c>
      <c r="AE104" s="64">
        <f t="shared" si="38"/>
        <v>-0.51851081530782028</v>
      </c>
      <c r="AF104" s="64">
        <f t="shared" si="39"/>
        <v>6.8538516918646514E-2</v>
      </c>
      <c r="AG104" s="64">
        <f t="shared" si="40"/>
        <v>-0.21722139873332436</v>
      </c>
      <c r="AH104" s="64">
        <f t="shared" si="41"/>
        <v>-0.10862454811499397</v>
      </c>
      <c r="AI104" s="64">
        <f t="shared" si="42"/>
        <v>-0.30407493240633449</v>
      </c>
      <c r="AJ104" s="64">
        <f t="shared" si="43"/>
        <v>0.28860829748855282</v>
      </c>
      <c r="AK104" s="65">
        <f t="shared" si="32"/>
        <v>-9.7551769169969257E-2</v>
      </c>
      <c r="AL104" s="66">
        <f t="shared" si="33"/>
        <v>-5.4554812969490704E-2</v>
      </c>
    </row>
    <row r="105" spans="1:38" ht="15" customHeight="1" x14ac:dyDescent="0.25">
      <c r="A105" s="62" t="s">
        <v>141</v>
      </c>
      <c r="B105" s="117" t="s">
        <v>1853</v>
      </c>
      <c r="C105" s="70">
        <v>55000</v>
      </c>
      <c r="D105" s="70">
        <v>53609</v>
      </c>
      <c r="E105" s="70">
        <v>53610</v>
      </c>
      <c r="F105" s="70">
        <v>53000</v>
      </c>
      <c r="G105" s="70">
        <v>50000</v>
      </c>
      <c r="H105" s="70">
        <v>55000</v>
      </c>
      <c r="I105" s="70">
        <v>55000</v>
      </c>
      <c r="J105" s="70">
        <v>55000</v>
      </c>
      <c r="K105" s="70">
        <v>55000</v>
      </c>
      <c r="L105" s="70">
        <v>55000</v>
      </c>
      <c r="M105" s="70">
        <v>55000</v>
      </c>
      <c r="N105" s="70">
        <v>45892</v>
      </c>
      <c r="O105" s="70">
        <v>51860</v>
      </c>
      <c r="P105" s="70">
        <v>47507.5</v>
      </c>
      <c r="Q105" s="70">
        <v>43933</v>
      </c>
      <c r="R105" s="70">
        <v>47586.01</v>
      </c>
      <c r="S105" s="70">
        <v>29810</v>
      </c>
      <c r="T105" s="70">
        <v>46380</v>
      </c>
      <c r="U105" s="70">
        <v>56765</v>
      </c>
      <c r="V105" s="70">
        <v>41045</v>
      </c>
      <c r="W105" s="70">
        <v>67337.259999999995</v>
      </c>
      <c r="X105" s="111">
        <v>65732</v>
      </c>
      <c r="AA105" s="64">
        <f t="shared" si="34"/>
        <v>0.1300444521921032</v>
      </c>
      <c r="AB105" s="64">
        <f t="shared" si="35"/>
        <v>-8.3927882761280367E-2</v>
      </c>
      <c r="AC105" s="64">
        <f t="shared" si="36"/>
        <v>-7.5240751460295741E-2</v>
      </c>
      <c r="AD105" s="64">
        <f t="shared" si="37"/>
        <v>8.3149568661370771E-2</v>
      </c>
      <c r="AE105" s="64">
        <f t="shared" si="38"/>
        <v>-0.37355537898638697</v>
      </c>
      <c r="AF105" s="64">
        <f t="shared" si="39"/>
        <v>0.55585374035558532</v>
      </c>
      <c r="AG105" s="64">
        <f t="shared" si="40"/>
        <v>0.22391116860715826</v>
      </c>
      <c r="AH105" s="64">
        <f t="shared" si="41"/>
        <v>-0.27693120761032325</v>
      </c>
      <c r="AI105" s="64">
        <f t="shared" si="42"/>
        <v>0.6405715677914483</v>
      </c>
      <c r="AJ105" s="64">
        <f t="shared" si="43"/>
        <v>-2.3839104828441118E-2</v>
      </c>
      <c r="AK105" s="65">
        <f t="shared" si="32"/>
        <v>8.0003617196093849E-2</v>
      </c>
      <c r="AL105" s="66">
        <f t="shared" si="33"/>
        <v>0.22391323286308551</v>
      </c>
    </row>
    <row r="106" spans="1:38" ht="15" customHeight="1" x14ac:dyDescent="0.25">
      <c r="A106" s="62" t="s">
        <v>142</v>
      </c>
      <c r="B106" s="117" t="s">
        <v>2165</v>
      </c>
      <c r="C106" s="70">
        <v>50</v>
      </c>
      <c r="D106" s="70">
        <v>0</v>
      </c>
      <c r="E106" s="70">
        <v>0</v>
      </c>
      <c r="F106" s="70">
        <v>0</v>
      </c>
      <c r="G106" s="70">
        <v>0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>
        <v>0</v>
      </c>
      <c r="O106" s="70">
        <v>150</v>
      </c>
      <c r="P106" s="70">
        <v>150</v>
      </c>
      <c r="Q106" s="70">
        <v>150</v>
      </c>
      <c r="R106" s="70">
        <v>0</v>
      </c>
      <c r="S106" s="70">
        <v>0</v>
      </c>
      <c r="T106" s="70">
        <v>3</v>
      </c>
      <c r="U106" s="70">
        <v>0</v>
      </c>
      <c r="V106" s="70">
        <v>0</v>
      </c>
      <c r="W106" s="70">
        <v>0</v>
      </c>
      <c r="X106" s="111"/>
      <c r="AA106" s="64">
        <f t="shared" si="34"/>
        <v>0</v>
      </c>
      <c r="AB106" s="64">
        <f t="shared" si="35"/>
        <v>0</v>
      </c>
      <c r="AC106" s="64">
        <f t="shared" si="36"/>
        <v>0</v>
      </c>
      <c r="AD106" s="64">
        <f t="shared" si="37"/>
        <v>-1</v>
      </c>
      <c r="AE106" s="64">
        <f t="shared" si="38"/>
        <v>0</v>
      </c>
      <c r="AF106" s="64">
        <f t="shared" si="39"/>
        <v>0</v>
      </c>
      <c r="AG106" s="64">
        <f t="shared" si="40"/>
        <v>-1</v>
      </c>
      <c r="AH106" s="64">
        <f t="shared" si="41"/>
        <v>0</v>
      </c>
      <c r="AI106" s="64">
        <f t="shared" si="42"/>
        <v>0</v>
      </c>
      <c r="AJ106" s="64">
        <f t="shared" si="43"/>
        <v>0</v>
      </c>
      <c r="AK106" s="65">
        <f t="shared" si="32"/>
        <v>-0.2</v>
      </c>
      <c r="AL106" s="66">
        <f t="shared" si="33"/>
        <v>-0.2</v>
      </c>
    </row>
    <row r="107" spans="1:38" ht="15" customHeight="1" x14ac:dyDescent="0.25">
      <c r="A107" s="62" t="s">
        <v>143</v>
      </c>
      <c r="B107" s="117" t="s">
        <v>2083</v>
      </c>
      <c r="C107" s="70">
        <v>1000</v>
      </c>
      <c r="D107" s="70">
        <v>1000</v>
      </c>
      <c r="E107" s="70">
        <v>1000</v>
      </c>
      <c r="F107" s="70">
        <v>750</v>
      </c>
      <c r="G107" s="70">
        <v>750</v>
      </c>
      <c r="H107" s="70">
        <v>250</v>
      </c>
      <c r="I107" s="70">
        <v>250</v>
      </c>
      <c r="J107" s="70">
        <v>250</v>
      </c>
      <c r="K107" s="70">
        <v>250</v>
      </c>
      <c r="L107" s="70">
        <v>250</v>
      </c>
      <c r="M107" s="70">
        <v>250</v>
      </c>
      <c r="N107" s="70">
        <v>740</v>
      </c>
      <c r="O107" s="70">
        <v>725</v>
      </c>
      <c r="P107" s="70">
        <v>30</v>
      </c>
      <c r="Q107" s="70">
        <v>70</v>
      </c>
      <c r="R107" s="70">
        <v>255</v>
      </c>
      <c r="S107" s="70">
        <v>80</v>
      </c>
      <c r="T107" s="70">
        <v>124</v>
      </c>
      <c r="U107" s="70">
        <v>115</v>
      </c>
      <c r="V107" s="70">
        <v>99</v>
      </c>
      <c r="W107" s="70">
        <v>88</v>
      </c>
      <c r="X107" s="111">
        <v>20</v>
      </c>
      <c r="AA107" s="64">
        <f t="shared" si="34"/>
        <v>-2.0270270270270271E-2</v>
      </c>
      <c r="AB107" s="64">
        <f t="shared" si="35"/>
        <v>-0.95862068965517244</v>
      </c>
      <c r="AC107" s="64">
        <f t="shared" si="36"/>
        <v>1.3333333333333333</v>
      </c>
      <c r="AD107" s="64">
        <f t="shared" si="37"/>
        <v>2.6428571428571428</v>
      </c>
      <c r="AE107" s="64">
        <f t="shared" si="38"/>
        <v>-0.68627450980392157</v>
      </c>
      <c r="AF107" s="64">
        <f t="shared" si="39"/>
        <v>0.55000000000000004</v>
      </c>
      <c r="AG107" s="64">
        <f t="shared" si="40"/>
        <v>-7.2580645161290328E-2</v>
      </c>
      <c r="AH107" s="64">
        <f t="shared" si="41"/>
        <v>-0.1391304347826087</v>
      </c>
      <c r="AI107" s="64">
        <f t="shared" si="42"/>
        <v>-0.1111111111111111</v>
      </c>
      <c r="AJ107" s="64">
        <f t="shared" si="43"/>
        <v>-0.77272727272727271</v>
      </c>
      <c r="AK107" s="65">
        <f t="shared" si="32"/>
        <v>0.17654755426788282</v>
      </c>
      <c r="AL107" s="66">
        <f t="shared" si="33"/>
        <v>-0.10910989275645658</v>
      </c>
    </row>
    <row r="108" spans="1:38" ht="15" customHeight="1" x14ac:dyDescent="0.25">
      <c r="A108" s="62" t="s">
        <v>1878</v>
      </c>
      <c r="B108" s="117" t="s">
        <v>1879</v>
      </c>
      <c r="C108" s="70">
        <v>0</v>
      </c>
      <c r="D108" s="70">
        <v>0</v>
      </c>
      <c r="E108" s="70">
        <v>0</v>
      </c>
      <c r="F108" s="70">
        <v>0</v>
      </c>
      <c r="G108" s="70">
        <v>0</v>
      </c>
      <c r="H108" s="70">
        <v>0</v>
      </c>
      <c r="I108" s="70">
        <v>0</v>
      </c>
      <c r="J108" s="70">
        <v>0</v>
      </c>
      <c r="K108" s="70">
        <v>18000</v>
      </c>
      <c r="L108" s="70">
        <v>18000</v>
      </c>
      <c r="M108" s="70">
        <v>20000</v>
      </c>
      <c r="N108" s="70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70">
        <v>19865</v>
      </c>
      <c r="V108" s="70">
        <v>20962.5</v>
      </c>
      <c r="W108" s="70">
        <v>19185</v>
      </c>
      <c r="X108" s="111">
        <v>27265</v>
      </c>
      <c r="AA108" s="64">
        <f t="shared" si="34"/>
        <v>0</v>
      </c>
      <c r="AB108" s="64">
        <f t="shared" si="35"/>
        <v>0</v>
      </c>
      <c r="AC108" s="64">
        <f t="shared" si="36"/>
        <v>0</v>
      </c>
      <c r="AD108" s="64">
        <f t="shared" si="37"/>
        <v>0</v>
      </c>
      <c r="AE108" s="64">
        <f t="shared" si="38"/>
        <v>0</v>
      </c>
      <c r="AF108" s="64">
        <f t="shared" si="39"/>
        <v>0</v>
      </c>
      <c r="AG108" s="64">
        <f t="shared" si="40"/>
        <v>0</v>
      </c>
      <c r="AH108" s="64">
        <f t="shared" si="41"/>
        <v>5.524792348351372E-2</v>
      </c>
      <c r="AI108" s="64">
        <f t="shared" si="42"/>
        <v>-8.4794275491949914E-2</v>
      </c>
      <c r="AJ108" s="64">
        <f t="shared" si="43"/>
        <v>0.42116236643210841</v>
      </c>
      <c r="AK108" s="65">
        <f t="shared" si="32"/>
        <v>3.9161601442367223E-2</v>
      </c>
      <c r="AL108" s="66">
        <f t="shared" si="33"/>
        <v>7.8323202884734447E-2</v>
      </c>
    </row>
    <row r="109" spans="1:38" ht="15" customHeight="1" x14ac:dyDescent="0.25">
      <c r="A109" s="62" t="s">
        <v>122</v>
      </c>
      <c r="B109" s="117" t="s">
        <v>123</v>
      </c>
      <c r="C109" s="70">
        <v>20000</v>
      </c>
      <c r="D109" s="70">
        <v>20000</v>
      </c>
      <c r="E109" s="70">
        <v>20000</v>
      </c>
      <c r="F109" s="70">
        <v>18000</v>
      </c>
      <c r="G109" s="70">
        <v>18000</v>
      </c>
      <c r="H109" s="70">
        <v>16000</v>
      </c>
      <c r="I109" s="70">
        <v>16000</v>
      </c>
      <c r="J109" s="70">
        <v>12000</v>
      </c>
      <c r="K109" s="70">
        <v>12000</v>
      </c>
      <c r="L109" s="70">
        <v>12000</v>
      </c>
      <c r="M109" s="70">
        <v>12000</v>
      </c>
      <c r="N109" s="70">
        <v>17611</v>
      </c>
      <c r="O109" s="70">
        <v>17558</v>
      </c>
      <c r="P109" s="70">
        <v>17589</v>
      </c>
      <c r="Q109" s="70">
        <v>14875</v>
      </c>
      <c r="R109" s="70">
        <v>12958</v>
      </c>
      <c r="S109" s="70">
        <v>13706</v>
      </c>
      <c r="T109" s="70">
        <v>11814</v>
      </c>
      <c r="U109" s="70">
        <v>10344</v>
      </c>
      <c r="V109" s="70">
        <v>6378</v>
      </c>
      <c r="W109" s="70">
        <v>8085</v>
      </c>
      <c r="X109" s="111">
        <v>7622</v>
      </c>
      <c r="AA109" s="64">
        <f t="shared" si="34"/>
        <v>-3.0094827096700926E-3</v>
      </c>
      <c r="AB109" s="64">
        <f t="shared" si="35"/>
        <v>1.7655769449823441E-3</v>
      </c>
      <c r="AC109" s="64">
        <f t="shared" si="36"/>
        <v>-0.15430098356927624</v>
      </c>
      <c r="AD109" s="64">
        <f t="shared" si="37"/>
        <v>-0.12887394957983192</v>
      </c>
      <c r="AE109" s="64">
        <f t="shared" si="38"/>
        <v>5.7724957555178265E-2</v>
      </c>
      <c r="AF109" s="64">
        <f t="shared" si="39"/>
        <v>-0.13804173354735153</v>
      </c>
      <c r="AG109" s="64">
        <f t="shared" si="40"/>
        <v>-0.1244286439817166</v>
      </c>
      <c r="AH109" s="64">
        <f t="shared" si="41"/>
        <v>-0.38341067285382829</v>
      </c>
      <c r="AI109" s="64">
        <f t="shared" si="42"/>
        <v>0.26763875823142053</v>
      </c>
      <c r="AJ109" s="64">
        <f t="shared" si="43"/>
        <v>-5.7266542980828693E-2</v>
      </c>
      <c r="AK109" s="65">
        <f t="shared" si="32"/>
        <v>-6.6220271649092222E-2</v>
      </c>
      <c r="AL109" s="66">
        <f t="shared" si="33"/>
        <v>-8.7101767026460913E-2</v>
      </c>
    </row>
    <row r="110" spans="1:38" ht="15" customHeight="1" x14ac:dyDescent="0.25">
      <c r="A110" s="62" t="s">
        <v>144</v>
      </c>
      <c r="B110" s="117" t="s">
        <v>145</v>
      </c>
      <c r="C110" s="70">
        <v>150000</v>
      </c>
      <c r="D110" s="70">
        <v>150000</v>
      </c>
      <c r="E110" s="70">
        <v>150000</v>
      </c>
      <c r="F110" s="70">
        <v>140000</v>
      </c>
      <c r="G110" s="70">
        <v>145000</v>
      </c>
      <c r="H110" s="70">
        <v>155000</v>
      </c>
      <c r="I110" s="70">
        <v>155000</v>
      </c>
      <c r="J110" s="70">
        <v>155000</v>
      </c>
      <c r="K110" s="70">
        <v>0</v>
      </c>
      <c r="L110" s="70">
        <v>0</v>
      </c>
      <c r="M110" s="70">
        <v>0</v>
      </c>
      <c r="N110" s="70">
        <v>164958</v>
      </c>
      <c r="O110" s="70">
        <v>141743</v>
      </c>
      <c r="P110" s="70">
        <v>126493</v>
      </c>
      <c r="Q110" s="70">
        <v>156060.6</v>
      </c>
      <c r="R110" s="70">
        <v>169063.48</v>
      </c>
      <c r="S110" s="70">
        <v>168720</v>
      </c>
      <c r="T110" s="70">
        <v>160551</v>
      </c>
      <c r="U110" s="70">
        <v>-50</v>
      </c>
      <c r="V110" s="70">
        <v>0</v>
      </c>
      <c r="W110" s="70">
        <v>0</v>
      </c>
      <c r="X110" s="111">
        <v>0</v>
      </c>
      <c r="AA110" s="64">
        <f t="shared" si="34"/>
        <v>-0.14073279258962887</v>
      </c>
      <c r="AB110" s="64">
        <f t="shared" si="35"/>
        <v>-0.10758908729178866</v>
      </c>
      <c r="AC110" s="64">
        <f t="shared" si="36"/>
        <v>0.23374890310135743</v>
      </c>
      <c r="AD110" s="64">
        <f t="shared" si="37"/>
        <v>8.331942847842444E-2</v>
      </c>
      <c r="AE110" s="64">
        <f t="shared" si="38"/>
        <v>-2.0316628996398895E-3</v>
      </c>
      <c r="AF110" s="64">
        <f t="shared" si="39"/>
        <v>-4.8417496443812234E-2</v>
      </c>
      <c r="AG110" s="64">
        <f t="shared" si="40"/>
        <v>-1.0003114275214728</v>
      </c>
      <c r="AH110" s="64">
        <f t="shared" si="41"/>
        <v>-1</v>
      </c>
      <c r="AI110" s="64">
        <f t="shared" si="42"/>
        <v>0</v>
      </c>
      <c r="AJ110" s="64">
        <f t="shared" si="43"/>
        <v>0</v>
      </c>
      <c r="AK110" s="65">
        <f t="shared" si="32"/>
        <v>-0.19820141351665604</v>
      </c>
      <c r="AL110" s="66">
        <f t="shared" si="33"/>
        <v>-0.40974578479305707</v>
      </c>
    </row>
    <row r="111" spans="1:38" ht="15" customHeight="1" x14ac:dyDescent="0.25">
      <c r="A111" s="62" t="s">
        <v>146</v>
      </c>
      <c r="B111" s="117" t="s">
        <v>1854</v>
      </c>
      <c r="C111" s="70">
        <v>0</v>
      </c>
      <c r="D111" s="70">
        <v>21050</v>
      </c>
      <c r="E111" s="70">
        <v>31400</v>
      </c>
      <c r="F111" s="70">
        <v>40000</v>
      </c>
      <c r="G111" s="70">
        <v>75000</v>
      </c>
      <c r="H111" s="70">
        <v>40000</v>
      </c>
      <c r="I111" s="70">
        <v>45000</v>
      </c>
      <c r="J111" s="70">
        <v>35000</v>
      </c>
      <c r="K111" s="70">
        <v>10000</v>
      </c>
      <c r="L111" s="70">
        <v>10000</v>
      </c>
      <c r="M111" s="70">
        <v>15000</v>
      </c>
      <c r="N111" s="70">
        <v>0</v>
      </c>
      <c r="O111" s="70">
        <v>57550</v>
      </c>
      <c r="P111" s="70">
        <v>77025</v>
      </c>
      <c r="Q111" s="70">
        <v>76300</v>
      </c>
      <c r="R111" s="70">
        <v>48230</v>
      </c>
      <c r="S111" s="70">
        <v>54550</v>
      </c>
      <c r="T111" s="70">
        <v>39835</v>
      </c>
      <c r="U111" s="70">
        <v>17340</v>
      </c>
      <c r="V111" s="70">
        <v>15940</v>
      </c>
      <c r="W111" s="70">
        <v>19395</v>
      </c>
      <c r="X111" s="111">
        <v>18210</v>
      </c>
      <c r="AA111" s="64">
        <f t="shared" si="34"/>
        <v>0</v>
      </c>
      <c r="AB111" s="64">
        <f t="shared" si="35"/>
        <v>0.33840139009556908</v>
      </c>
      <c r="AC111" s="64">
        <f t="shared" si="36"/>
        <v>-9.4125283998701716E-3</v>
      </c>
      <c r="AD111" s="64">
        <f t="shared" si="37"/>
        <v>-0.36788990825688073</v>
      </c>
      <c r="AE111" s="64">
        <f t="shared" si="38"/>
        <v>0.13103877254820651</v>
      </c>
      <c r="AF111" s="64">
        <f t="shared" si="39"/>
        <v>-0.26975252062328137</v>
      </c>
      <c r="AG111" s="64">
        <f t="shared" si="40"/>
        <v>-0.56470440567340274</v>
      </c>
      <c r="AH111" s="64">
        <f t="shared" si="41"/>
        <v>-8.073817762399077E-2</v>
      </c>
      <c r="AI111" s="64">
        <f t="shared" si="42"/>
        <v>0.21675031367628608</v>
      </c>
      <c r="AJ111" s="64">
        <f t="shared" si="43"/>
        <v>-6.1098221191028618E-2</v>
      </c>
      <c r="AK111" s="65">
        <f t="shared" si="32"/>
        <v>-6.6740528544839278E-2</v>
      </c>
      <c r="AL111" s="66">
        <f t="shared" si="33"/>
        <v>-0.1519086022870835</v>
      </c>
    </row>
    <row r="112" spans="1:38" ht="15" customHeight="1" x14ac:dyDescent="0.25">
      <c r="A112" s="62" t="s">
        <v>1855</v>
      </c>
      <c r="B112" s="117" t="s">
        <v>1856</v>
      </c>
      <c r="C112" s="70">
        <v>0</v>
      </c>
      <c r="D112" s="70">
        <v>0</v>
      </c>
      <c r="E112" s="70">
        <v>0</v>
      </c>
      <c r="F112" s="70">
        <v>0</v>
      </c>
      <c r="G112" s="70">
        <v>0</v>
      </c>
      <c r="H112" s="70">
        <v>0</v>
      </c>
      <c r="I112" s="70">
        <v>0</v>
      </c>
      <c r="J112" s="70">
        <v>0</v>
      </c>
      <c r="K112" s="70">
        <v>25000</v>
      </c>
      <c r="L112" s="70">
        <v>25000</v>
      </c>
      <c r="M112" s="70">
        <v>15000</v>
      </c>
      <c r="N112" s="70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0</v>
      </c>
      <c r="T112" s="70">
        <v>0</v>
      </c>
      <c r="U112" s="70">
        <v>20220</v>
      </c>
      <c r="V112" s="70">
        <v>5050</v>
      </c>
      <c r="W112" s="70">
        <v>15210</v>
      </c>
      <c r="X112" s="111">
        <v>15900</v>
      </c>
      <c r="AA112" s="64">
        <f t="shared" si="34"/>
        <v>0</v>
      </c>
      <c r="AB112" s="64">
        <f t="shared" si="35"/>
        <v>0</v>
      </c>
      <c r="AC112" s="64">
        <f t="shared" si="36"/>
        <v>0</v>
      </c>
      <c r="AD112" s="64">
        <f t="shared" si="37"/>
        <v>0</v>
      </c>
      <c r="AE112" s="64">
        <f t="shared" si="38"/>
        <v>0</v>
      </c>
      <c r="AF112" s="64">
        <f t="shared" si="39"/>
        <v>0</v>
      </c>
      <c r="AG112" s="64">
        <f t="shared" si="40"/>
        <v>0</v>
      </c>
      <c r="AH112" s="64">
        <f t="shared" si="41"/>
        <v>-0.75024727992087048</v>
      </c>
      <c r="AI112" s="64">
        <f t="shared" si="42"/>
        <v>2.0118811881188119</v>
      </c>
      <c r="AJ112" s="64">
        <f t="shared" si="43"/>
        <v>4.5364891518737675E-2</v>
      </c>
      <c r="AK112" s="65">
        <f t="shared" si="32"/>
        <v>0.13069987997166793</v>
      </c>
      <c r="AL112" s="66">
        <f t="shared" si="33"/>
        <v>0.26139975994333586</v>
      </c>
    </row>
    <row r="113" spans="1:38" ht="15" customHeight="1" x14ac:dyDescent="0.25">
      <c r="A113" s="62" t="s">
        <v>1857</v>
      </c>
      <c r="B113" s="117" t="s">
        <v>1858</v>
      </c>
      <c r="C113" s="70">
        <v>0</v>
      </c>
      <c r="D113" s="70">
        <v>0</v>
      </c>
      <c r="E113" s="70">
        <v>0</v>
      </c>
      <c r="F113" s="70">
        <v>0</v>
      </c>
      <c r="G113" s="70">
        <v>0</v>
      </c>
      <c r="H113" s="70">
        <v>0</v>
      </c>
      <c r="I113" s="70">
        <v>0</v>
      </c>
      <c r="J113" s="70">
        <v>0</v>
      </c>
      <c r="K113" s="70">
        <v>120000</v>
      </c>
      <c r="L113" s="70">
        <v>120000</v>
      </c>
      <c r="M113" s="70">
        <v>120000</v>
      </c>
      <c r="N113" s="70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128892</v>
      </c>
      <c r="V113" s="70">
        <v>114668</v>
      </c>
      <c r="W113" s="70">
        <v>115197</v>
      </c>
      <c r="X113" s="111">
        <v>111750</v>
      </c>
      <c r="AA113" s="64">
        <f t="shared" si="34"/>
        <v>0</v>
      </c>
      <c r="AB113" s="64">
        <f t="shared" si="35"/>
        <v>0</v>
      </c>
      <c r="AC113" s="64">
        <f t="shared" si="36"/>
        <v>0</v>
      </c>
      <c r="AD113" s="64">
        <f t="shared" si="37"/>
        <v>0</v>
      </c>
      <c r="AE113" s="64">
        <f t="shared" si="38"/>
        <v>0</v>
      </c>
      <c r="AF113" s="64">
        <f t="shared" si="39"/>
        <v>0</v>
      </c>
      <c r="AG113" s="64">
        <f t="shared" si="40"/>
        <v>0</v>
      </c>
      <c r="AH113" s="64">
        <f t="shared" si="41"/>
        <v>-0.11035595692517766</v>
      </c>
      <c r="AI113" s="64">
        <f t="shared" si="42"/>
        <v>4.6133184497854675E-3</v>
      </c>
      <c r="AJ113" s="64">
        <f t="shared" si="43"/>
        <v>-2.992265423578739E-2</v>
      </c>
      <c r="AK113" s="65">
        <f t="shared" si="32"/>
        <v>-1.3566529271117959E-2</v>
      </c>
      <c r="AL113" s="66">
        <f t="shared" si="33"/>
        <v>-2.7133058542235917E-2</v>
      </c>
    </row>
    <row r="114" spans="1:38" ht="15" customHeight="1" x14ac:dyDescent="0.25">
      <c r="A114" s="62" t="s">
        <v>1859</v>
      </c>
      <c r="B114" s="117" t="s">
        <v>1860</v>
      </c>
      <c r="C114" s="70">
        <v>0</v>
      </c>
      <c r="D114" s="70">
        <v>0</v>
      </c>
      <c r="E114" s="70">
        <v>0</v>
      </c>
      <c r="F114" s="70">
        <v>0</v>
      </c>
      <c r="G114" s="70">
        <v>0</v>
      </c>
      <c r="H114" s="70">
        <v>0</v>
      </c>
      <c r="I114" s="70">
        <v>0</v>
      </c>
      <c r="J114" s="70">
        <v>0</v>
      </c>
      <c r="K114" s="70">
        <v>35000</v>
      </c>
      <c r="L114" s="70">
        <v>35000</v>
      </c>
      <c r="M114" s="70">
        <v>35000</v>
      </c>
      <c r="N114" s="70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  <c r="T114" s="70">
        <v>0</v>
      </c>
      <c r="U114" s="70">
        <v>31425</v>
      </c>
      <c r="V114" s="70">
        <v>18375</v>
      </c>
      <c r="W114" s="70">
        <v>17750</v>
      </c>
      <c r="X114" s="111">
        <v>21725</v>
      </c>
      <c r="AA114" s="64">
        <f t="shared" si="34"/>
        <v>0</v>
      </c>
      <c r="AB114" s="64">
        <f t="shared" si="35"/>
        <v>0</v>
      </c>
      <c r="AC114" s="64">
        <f t="shared" si="36"/>
        <v>0</v>
      </c>
      <c r="AD114" s="64">
        <f t="shared" si="37"/>
        <v>0</v>
      </c>
      <c r="AE114" s="64">
        <f t="shared" si="38"/>
        <v>0</v>
      </c>
      <c r="AF114" s="64">
        <f t="shared" si="39"/>
        <v>0</v>
      </c>
      <c r="AG114" s="64">
        <f t="shared" si="40"/>
        <v>0</v>
      </c>
      <c r="AH114" s="64">
        <f t="shared" si="41"/>
        <v>-0.41527446300715992</v>
      </c>
      <c r="AI114" s="64">
        <f t="shared" si="42"/>
        <v>-3.4013605442176874E-2</v>
      </c>
      <c r="AJ114" s="64">
        <f t="shared" si="43"/>
        <v>0.22394366197183099</v>
      </c>
      <c r="AK114" s="65">
        <f t="shared" si="32"/>
        <v>-2.2534440647750578E-2</v>
      </c>
      <c r="AL114" s="66">
        <f t="shared" si="33"/>
        <v>-4.5068881295501156E-2</v>
      </c>
    </row>
    <row r="115" spans="1:38" ht="15" customHeight="1" x14ac:dyDescent="0.25">
      <c r="A115" s="62" t="s">
        <v>124</v>
      </c>
      <c r="B115" s="117" t="s">
        <v>125</v>
      </c>
      <c r="C115" s="70">
        <v>43000</v>
      </c>
      <c r="D115" s="70">
        <v>56376</v>
      </c>
      <c r="E115" s="70">
        <v>56400</v>
      </c>
      <c r="F115" s="70">
        <v>56400</v>
      </c>
      <c r="G115" s="70">
        <v>58000</v>
      </c>
      <c r="H115" s="70">
        <v>60000</v>
      </c>
      <c r="I115" s="70">
        <v>60000</v>
      </c>
      <c r="J115" s="70">
        <v>45000</v>
      </c>
      <c r="K115" s="70">
        <v>45000</v>
      </c>
      <c r="L115" s="70">
        <v>45000</v>
      </c>
      <c r="M115" s="70">
        <v>50000</v>
      </c>
      <c r="N115" s="70">
        <v>52284</v>
      </c>
      <c r="O115" s="70">
        <v>44476.5</v>
      </c>
      <c r="P115" s="70">
        <v>42453</v>
      </c>
      <c r="Q115" s="70">
        <v>61822</v>
      </c>
      <c r="R115" s="70">
        <v>65881.899999999994</v>
      </c>
      <c r="S115" s="70">
        <v>67432</v>
      </c>
      <c r="T115" s="70">
        <v>49900</v>
      </c>
      <c r="U115" s="70">
        <v>50800</v>
      </c>
      <c r="V115" s="70">
        <v>50500</v>
      </c>
      <c r="W115" s="70">
        <v>57800</v>
      </c>
      <c r="X115" s="111">
        <v>45600</v>
      </c>
      <c r="AA115" s="64">
        <f t="shared" si="34"/>
        <v>-0.14932866651365617</v>
      </c>
      <c r="AB115" s="64">
        <f t="shared" si="35"/>
        <v>-4.5495936056119526E-2</v>
      </c>
      <c r="AC115" s="64">
        <f t="shared" si="36"/>
        <v>0.45624573057263329</v>
      </c>
      <c r="AD115" s="64">
        <f t="shared" si="37"/>
        <v>6.5670796803726728E-2</v>
      </c>
      <c r="AE115" s="64">
        <f t="shared" si="38"/>
        <v>2.3528465329627803E-2</v>
      </c>
      <c r="AF115" s="64">
        <f t="shared" si="39"/>
        <v>-0.25999525447858585</v>
      </c>
      <c r="AG115" s="64">
        <f t="shared" si="40"/>
        <v>1.8036072144288578E-2</v>
      </c>
      <c r="AH115" s="64">
        <f t="shared" si="41"/>
        <v>-5.905511811023622E-3</v>
      </c>
      <c r="AI115" s="64">
        <f t="shared" si="42"/>
        <v>0.14455445544554454</v>
      </c>
      <c r="AJ115" s="64">
        <f t="shared" si="43"/>
        <v>-0.21107266435986158</v>
      </c>
      <c r="AK115" s="65">
        <f t="shared" si="32"/>
        <v>3.6237487076574231E-3</v>
      </c>
      <c r="AL115" s="66">
        <f t="shared" si="33"/>
        <v>-6.2876580611927579E-2</v>
      </c>
    </row>
    <row r="116" spans="1:38" ht="15" customHeight="1" x14ac:dyDescent="0.25">
      <c r="A116" s="62" t="s">
        <v>2354</v>
      </c>
      <c r="B116" s="117" t="s">
        <v>2355</v>
      </c>
      <c r="C116" s="70">
        <v>100</v>
      </c>
      <c r="D116" s="70">
        <v>100</v>
      </c>
      <c r="E116" s="70">
        <v>0</v>
      </c>
      <c r="F116" s="70">
        <v>0</v>
      </c>
      <c r="G116" s="70">
        <v>0</v>
      </c>
      <c r="H116" s="70">
        <v>0</v>
      </c>
      <c r="I116" s="70">
        <v>0</v>
      </c>
      <c r="J116" s="70">
        <v>0</v>
      </c>
      <c r="K116" s="70">
        <v>0</v>
      </c>
      <c r="L116" s="70">
        <v>0</v>
      </c>
      <c r="M116" s="70">
        <v>0</v>
      </c>
      <c r="N116" s="70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0</v>
      </c>
      <c r="T116" s="70">
        <v>0</v>
      </c>
      <c r="U116" s="70">
        <v>0</v>
      </c>
      <c r="V116" s="70">
        <v>0</v>
      </c>
      <c r="W116" s="70">
        <v>0</v>
      </c>
      <c r="X116" s="111">
        <v>0</v>
      </c>
      <c r="AA116" s="64">
        <f t="shared" si="34"/>
        <v>0</v>
      </c>
      <c r="AB116" s="64">
        <f t="shared" si="35"/>
        <v>0</v>
      </c>
      <c r="AC116" s="64">
        <f t="shared" si="36"/>
        <v>0</v>
      </c>
      <c r="AD116" s="64">
        <f t="shared" si="37"/>
        <v>0</v>
      </c>
      <c r="AE116" s="64">
        <f t="shared" si="38"/>
        <v>0</v>
      </c>
      <c r="AF116" s="64">
        <f t="shared" si="39"/>
        <v>0</v>
      </c>
      <c r="AG116" s="64">
        <f t="shared" si="40"/>
        <v>0</v>
      </c>
      <c r="AH116" s="64">
        <f t="shared" si="41"/>
        <v>0</v>
      </c>
      <c r="AI116" s="64">
        <f t="shared" si="42"/>
        <v>0</v>
      </c>
      <c r="AJ116" s="64">
        <f t="shared" si="43"/>
        <v>0</v>
      </c>
      <c r="AK116" s="65">
        <f t="shared" si="32"/>
        <v>0</v>
      </c>
      <c r="AL116" s="66">
        <f t="shared" si="33"/>
        <v>0</v>
      </c>
    </row>
    <row r="117" spans="1:38" ht="15" customHeight="1" x14ac:dyDescent="0.25">
      <c r="A117" s="62" t="s">
        <v>87</v>
      </c>
      <c r="B117" s="117" t="s">
        <v>88</v>
      </c>
      <c r="C117" s="70">
        <v>0</v>
      </c>
      <c r="D117" s="70">
        <v>0</v>
      </c>
      <c r="E117" s="70">
        <v>0</v>
      </c>
      <c r="F117" s="70">
        <v>0</v>
      </c>
      <c r="G117" s="70">
        <v>0</v>
      </c>
      <c r="H117" s="70">
        <v>1000</v>
      </c>
      <c r="I117" s="70">
        <v>500</v>
      </c>
      <c r="J117" s="70">
        <v>500</v>
      </c>
      <c r="K117" s="70">
        <v>500</v>
      </c>
      <c r="L117" s="70">
        <v>500</v>
      </c>
      <c r="M117" s="70">
        <v>500</v>
      </c>
      <c r="N117" s="70">
        <v>0</v>
      </c>
      <c r="O117" s="70">
        <v>0</v>
      </c>
      <c r="P117" s="70">
        <v>0</v>
      </c>
      <c r="Q117" s="70">
        <v>0</v>
      </c>
      <c r="R117" s="70">
        <v>475.97</v>
      </c>
      <c r="S117" s="70">
        <v>440.34</v>
      </c>
      <c r="T117" s="70">
        <v>414.29</v>
      </c>
      <c r="U117" s="70">
        <v>309.79000000000002</v>
      </c>
      <c r="V117" s="70">
        <v>119.1</v>
      </c>
      <c r="W117" s="70">
        <v>0</v>
      </c>
      <c r="X117" s="111"/>
      <c r="AA117" s="64">
        <f t="shared" si="34"/>
        <v>0</v>
      </c>
      <c r="AB117" s="64">
        <f t="shared" si="35"/>
        <v>0</v>
      </c>
      <c r="AC117" s="64">
        <f t="shared" si="36"/>
        <v>0</v>
      </c>
      <c r="AD117" s="64">
        <f t="shared" si="37"/>
        <v>0</v>
      </c>
      <c r="AE117" s="64">
        <f t="shared" si="38"/>
        <v>-7.4857659096161627E-2</v>
      </c>
      <c r="AF117" s="64">
        <f t="shared" si="39"/>
        <v>-5.9158831811781706E-2</v>
      </c>
      <c r="AG117" s="64">
        <f t="shared" si="40"/>
        <v>-0.25223876994375921</v>
      </c>
      <c r="AH117" s="64">
        <f t="shared" si="41"/>
        <v>-0.6155460150424481</v>
      </c>
      <c r="AI117" s="64">
        <f t="shared" si="42"/>
        <v>-1</v>
      </c>
      <c r="AJ117" s="64">
        <f t="shared" si="43"/>
        <v>0</v>
      </c>
      <c r="AK117" s="65">
        <f t="shared" si="32"/>
        <v>-0.20018012758941506</v>
      </c>
      <c r="AL117" s="66">
        <f t="shared" si="33"/>
        <v>-0.38538872335959778</v>
      </c>
    </row>
    <row r="118" spans="1:38" ht="15" customHeight="1" x14ac:dyDescent="0.25">
      <c r="A118" s="62" t="s">
        <v>126</v>
      </c>
      <c r="B118" s="117" t="s">
        <v>127</v>
      </c>
      <c r="C118" s="70">
        <v>10200</v>
      </c>
      <c r="D118" s="70">
        <v>11493</v>
      </c>
      <c r="E118" s="70">
        <v>11500</v>
      </c>
      <c r="F118" s="70">
        <v>11500</v>
      </c>
      <c r="G118" s="70">
        <v>11500</v>
      </c>
      <c r="H118" s="70">
        <v>14000</v>
      </c>
      <c r="I118" s="70">
        <v>14000</v>
      </c>
      <c r="J118" s="70">
        <v>11500</v>
      </c>
      <c r="K118" s="70">
        <v>11500</v>
      </c>
      <c r="L118" s="70">
        <v>11500</v>
      </c>
      <c r="M118" s="70">
        <v>11500</v>
      </c>
      <c r="N118" s="70">
        <v>10649</v>
      </c>
      <c r="O118" s="70">
        <v>7823</v>
      </c>
      <c r="P118" s="70">
        <v>11218</v>
      </c>
      <c r="Q118" s="70">
        <v>13829.9</v>
      </c>
      <c r="R118" s="70">
        <v>14271.9</v>
      </c>
      <c r="S118" s="70">
        <v>16853.5</v>
      </c>
      <c r="T118" s="70">
        <v>5372</v>
      </c>
      <c r="U118" s="70">
        <v>9853.2000000000007</v>
      </c>
      <c r="V118" s="70">
        <v>10577</v>
      </c>
      <c r="W118" s="70">
        <v>1923</v>
      </c>
      <c r="X118" s="111">
        <v>1070</v>
      </c>
      <c r="AA118" s="64">
        <f t="shared" si="34"/>
        <v>-0.26537703070710866</v>
      </c>
      <c r="AB118" s="64">
        <f t="shared" si="35"/>
        <v>0.43397673526780006</v>
      </c>
      <c r="AC118" s="64">
        <f t="shared" si="36"/>
        <v>0.23283116420039218</v>
      </c>
      <c r="AD118" s="64">
        <f t="shared" si="37"/>
        <v>3.1959739405201776E-2</v>
      </c>
      <c r="AE118" s="64">
        <f t="shared" si="38"/>
        <v>0.18088691764936696</v>
      </c>
      <c r="AF118" s="64">
        <f t="shared" si="39"/>
        <v>-0.68125315216423887</v>
      </c>
      <c r="AG118" s="64">
        <f t="shared" si="40"/>
        <v>0.83417721518987353</v>
      </c>
      <c r="AH118" s="64">
        <f t="shared" si="41"/>
        <v>7.3458368854788209E-2</v>
      </c>
      <c r="AI118" s="64">
        <f t="shared" si="42"/>
        <v>-0.81819041316063157</v>
      </c>
      <c r="AJ118" s="64">
        <f t="shared" si="43"/>
        <v>-0.44357774310972437</v>
      </c>
      <c r="AK118" s="65">
        <f t="shared" si="32"/>
        <v>-4.2110819857428081E-2</v>
      </c>
      <c r="AL118" s="66">
        <f t="shared" si="33"/>
        <v>-0.20707714487798662</v>
      </c>
    </row>
    <row r="119" spans="1:38" ht="15" customHeight="1" x14ac:dyDescent="0.25">
      <c r="A119" s="62" t="s">
        <v>128</v>
      </c>
      <c r="B119" s="117" t="s">
        <v>129</v>
      </c>
      <c r="C119" s="70">
        <v>18500</v>
      </c>
      <c r="D119" s="70">
        <v>29165</v>
      </c>
      <c r="E119" s="70">
        <v>30000</v>
      </c>
      <c r="F119" s="70">
        <v>30000</v>
      </c>
      <c r="G119" s="70">
        <v>24000</v>
      </c>
      <c r="H119" s="70">
        <v>22000</v>
      </c>
      <c r="I119" s="70">
        <v>22000</v>
      </c>
      <c r="J119" s="70">
        <v>17000</v>
      </c>
      <c r="K119" s="70">
        <v>17000</v>
      </c>
      <c r="L119" s="70">
        <v>12000</v>
      </c>
      <c r="M119" s="70">
        <v>12000</v>
      </c>
      <c r="N119" s="70">
        <v>27383.5</v>
      </c>
      <c r="O119" s="70">
        <v>20015</v>
      </c>
      <c r="P119" s="70">
        <v>21979</v>
      </c>
      <c r="Q119" s="70">
        <v>24570</v>
      </c>
      <c r="R119" s="70">
        <v>20952</v>
      </c>
      <c r="S119" s="70">
        <v>14443.75</v>
      </c>
      <c r="T119" s="70">
        <v>12130</v>
      </c>
      <c r="U119" s="70">
        <v>10931</v>
      </c>
      <c r="V119" s="70">
        <v>8620</v>
      </c>
      <c r="W119" s="70">
        <v>9090</v>
      </c>
      <c r="X119" s="111">
        <v>11310</v>
      </c>
      <c r="AA119" s="64">
        <f t="shared" si="34"/>
        <v>-0.2690853981412164</v>
      </c>
      <c r="AB119" s="64">
        <f t="shared" si="35"/>
        <v>9.8126405196102925E-2</v>
      </c>
      <c r="AC119" s="64">
        <f t="shared" si="36"/>
        <v>0.11788525410619227</v>
      </c>
      <c r="AD119" s="64">
        <f t="shared" si="37"/>
        <v>-0.14725274725274726</v>
      </c>
      <c r="AE119" s="64">
        <f t="shared" si="38"/>
        <v>-0.31062667048491793</v>
      </c>
      <c r="AF119" s="64">
        <f t="shared" si="39"/>
        <v>-0.16019039376893121</v>
      </c>
      <c r="AG119" s="64">
        <f t="shared" si="40"/>
        <v>-9.8845836768342951E-2</v>
      </c>
      <c r="AH119" s="64">
        <f t="shared" si="41"/>
        <v>-0.21141707071631141</v>
      </c>
      <c r="AI119" s="64">
        <f t="shared" si="42"/>
        <v>5.4524361948955914E-2</v>
      </c>
      <c r="AJ119" s="64">
        <f t="shared" si="43"/>
        <v>0.24422442244224424</v>
      </c>
      <c r="AK119" s="65">
        <f t="shared" si="32"/>
        <v>-6.826576734389718E-2</v>
      </c>
      <c r="AL119" s="66">
        <f t="shared" si="33"/>
        <v>-3.4340903372477069E-2</v>
      </c>
    </row>
    <row r="120" spans="1:38" ht="15" customHeight="1" x14ac:dyDescent="0.25">
      <c r="A120" s="62" t="s">
        <v>130</v>
      </c>
      <c r="B120" s="117" t="s">
        <v>131</v>
      </c>
      <c r="C120" s="70">
        <v>20000</v>
      </c>
      <c r="D120" s="70">
        <v>54174</v>
      </c>
      <c r="E120" s="70">
        <v>54200</v>
      </c>
      <c r="F120" s="70">
        <v>54200</v>
      </c>
      <c r="G120" s="70">
        <v>40000</v>
      </c>
      <c r="H120" s="70">
        <v>26000</v>
      </c>
      <c r="I120" s="70">
        <v>26000</v>
      </c>
      <c r="J120" s="70">
        <v>20000</v>
      </c>
      <c r="K120" s="70">
        <v>35000</v>
      </c>
      <c r="L120" s="70">
        <v>35000</v>
      </c>
      <c r="M120" s="70">
        <v>35000</v>
      </c>
      <c r="N120" s="70">
        <v>49353</v>
      </c>
      <c r="O120" s="70">
        <v>34819</v>
      </c>
      <c r="P120" s="70">
        <v>38206</v>
      </c>
      <c r="Q120" s="70">
        <v>31140.400000000001</v>
      </c>
      <c r="R120" s="70">
        <v>24385.01</v>
      </c>
      <c r="S120" s="70">
        <v>12559</v>
      </c>
      <c r="T120" s="70">
        <v>26714.84</v>
      </c>
      <c r="U120" s="70">
        <v>84619.96</v>
      </c>
      <c r="V120" s="70">
        <v>41342.800000000003</v>
      </c>
      <c r="W120" s="70">
        <v>65987.06</v>
      </c>
      <c r="X120" s="111">
        <v>105527.24</v>
      </c>
      <c r="AA120" s="64">
        <f t="shared" si="34"/>
        <v>-0.29449070978461289</v>
      </c>
      <c r="AB120" s="64">
        <f t="shared" si="35"/>
        <v>9.7274476578879346E-2</v>
      </c>
      <c r="AC120" s="64">
        <f t="shared" si="36"/>
        <v>-0.18493430351253726</v>
      </c>
      <c r="AD120" s="64">
        <f t="shared" si="37"/>
        <v>-0.21693330849956977</v>
      </c>
      <c r="AE120" s="64">
        <f t="shared" si="38"/>
        <v>-0.48497047981526353</v>
      </c>
      <c r="AF120" s="64">
        <f t="shared" si="39"/>
        <v>1.1271470658491918</v>
      </c>
      <c r="AG120" s="64">
        <f t="shared" si="40"/>
        <v>2.1675263636241136</v>
      </c>
      <c r="AH120" s="64">
        <f t="shared" si="41"/>
        <v>-0.51142969105634184</v>
      </c>
      <c r="AI120" s="64">
        <f t="shared" si="42"/>
        <v>0.59609557165939397</v>
      </c>
      <c r="AJ120" s="64">
        <f t="shared" si="43"/>
        <v>0.59921111805860128</v>
      </c>
      <c r="AK120" s="65">
        <f t="shared" si="32"/>
        <v>0.28944961031018546</v>
      </c>
      <c r="AL120" s="66">
        <f t="shared" si="33"/>
        <v>0.79571008562699175</v>
      </c>
    </row>
    <row r="121" spans="1:38" ht="15" customHeight="1" x14ac:dyDescent="0.25">
      <c r="A121" s="62" t="s">
        <v>2356</v>
      </c>
      <c r="B121" s="117" t="s">
        <v>2357</v>
      </c>
      <c r="C121" s="70">
        <v>0</v>
      </c>
      <c r="D121" s="70">
        <v>0</v>
      </c>
      <c r="E121" s="70">
        <v>0</v>
      </c>
      <c r="F121" s="70">
        <v>0</v>
      </c>
      <c r="G121" s="70">
        <v>0</v>
      </c>
      <c r="H121" s="70">
        <v>0</v>
      </c>
      <c r="I121" s="70">
        <v>0</v>
      </c>
      <c r="J121" s="70">
        <v>0</v>
      </c>
      <c r="K121" s="70">
        <v>0</v>
      </c>
      <c r="L121" s="70">
        <v>0</v>
      </c>
      <c r="M121" s="70">
        <v>0</v>
      </c>
      <c r="N121" s="70">
        <v>0</v>
      </c>
      <c r="O121" s="70">
        <v>0</v>
      </c>
      <c r="P121" s="70">
        <v>0</v>
      </c>
      <c r="Q121" s="70">
        <v>0</v>
      </c>
      <c r="R121" s="70">
        <v>0</v>
      </c>
      <c r="S121" s="70">
        <v>0</v>
      </c>
      <c r="T121" s="70">
        <v>0</v>
      </c>
      <c r="U121" s="70">
        <v>0</v>
      </c>
      <c r="V121" s="70">
        <v>0</v>
      </c>
      <c r="W121" s="70">
        <v>0</v>
      </c>
      <c r="X121" s="111">
        <v>15708.93</v>
      </c>
      <c r="AA121" s="64">
        <f t="shared" si="34"/>
        <v>0</v>
      </c>
      <c r="AB121" s="64">
        <f t="shared" si="35"/>
        <v>0</v>
      </c>
      <c r="AC121" s="64">
        <f t="shared" si="36"/>
        <v>0</v>
      </c>
      <c r="AD121" s="64">
        <f t="shared" si="37"/>
        <v>0</v>
      </c>
      <c r="AE121" s="64">
        <f t="shared" si="38"/>
        <v>0</v>
      </c>
      <c r="AF121" s="64">
        <f t="shared" si="39"/>
        <v>0</v>
      </c>
      <c r="AG121" s="64">
        <f t="shared" si="40"/>
        <v>0</v>
      </c>
      <c r="AH121" s="64">
        <f t="shared" si="41"/>
        <v>0</v>
      </c>
      <c r="AI121" s="64">
        <f t="shared" si="42"/>
        <v>0</v>
      </c>
      <c r="AJ121" s="64">
        <f t="shared" si="43"/>
        <v>0</v>
      </c>
      <c r="AK121" s="65">
        <f t="shared" si="32"/>
        <v>0</v>
      </c>
      <c r="AL121" s="66">
        <f t="shared" si="33"/>
        <v>0</v>
      </c>
    </row>
    <row r="122" spans="1:38" ht="15" customHeight="1" x14ac:dyDescent="0.25">
      <c r="A122" s="62" t="s">
        <v>132</v>
      </c>
      <c r="B122" s="117" t="s">
        <v>133</v>
      </c>
      <c r="C122" s="70">
        <v>0</v>
      </c>
      <c r="D122" s="70">
        <v>0</v>
      </c>
      <c r="E122" s="70">
        <v>0</v>
      </c>
      <c r="F122" s="70">
        <v>0</v>
      </c>
      <c r="G122" s="70">
        <v>0</v>
      </c>
      <c r="H122" s="70">
        <v>0</v>
      </c>
      <c r="I122" s="70">
        <v>0</v>
      </c>
      <c r="J122" s="70">
        <v>0</v>
      </c>
      <c r="K122" s="70">
        <v>0</v>
      </c>
      <c r="L122" s="70">
        <v>0</v>
      </c>
      <c r="M122" s="70">
        <v>0</v>
      </c>
      <c r="N122" s="70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175</v>
      </c>
      <c r="T122" s="70">
        <v>175</v>
      </c>
      <c r="U122" s="70">
        <v>150</v>
      </c>
      <c r="V122" s="70">
        <v>125</v>
      </c>
      <c r="W122" s="70">
        <v>75</v>
      </c>
      <c r="X122" s="111">
        <v>100</v>
      </c>
      <c r="AA122" s="64">
        <f t="shared" si="34"/>
        <v>0</v>
      </c>
      <c r="AB122" s="64">
        <f t="shared" si="35"/>
        <v>0</v>
      </c>
      <c r="AC122" s="64">
        <f t="shared" si="36"/>
        <v>0</v>
      </c>
      <c r="AD122" s="64">
        <f t="shared" si="37"/>
        <v>0</v>
      </c>
      <c r="AE122" s="64">
        <f t="shared" si="38"/>
        <v>0</v>
      </c>
      <c r="AF122" s="64">
        <f t="shared" si="39"/>
        <v>0</v>
      </c>
      <c r="AG122" s="64">
        <f t="shared" si="40"/>
        <v>-0.14285714285714285</v>
      </c>
      <c r="AH122" s="64">
        <f t="shared" si="41"/>
        <v>-0.16666666666666666</v>
      </c>
      <c r="AI122" s="64">
        <f t="shared" si="42"/>
        <v>-0.4</v>
      </c>
      <c r="AJ122" s="64">
        <f t="shared" si="43"/>
        <v>0.33333333333333331</v>
      </c>
      <c r="AK122" s="65">
        <f t="shared" si="32"/>
        <v>-3.7619047619047621E-2</v>
      </c>
      <c r="AL122" s="66">
        <f t="shared" si="33"/>
        <v>-7.5238095238095243E-2</v>
      </c>
    </row>
    <row r="123" spans="1:38" ht="15" customHeight="1" x14ac:dyDescent="0.25">
      <c r="A123" s="62" t="s">
        <v>147</v>
      </c>
      <c r="B123" s="117" t="s">
        <v>148</v>
      </c>
      <c r="C123" s="70">
        <v>30000</v>
      </c>
      <c r="D123" s="70">
        <v>17900</v>
      </c>
      <c r="E123" s="70">
        <v>8000</v>
      </c>
      <c r="F123" s="70">
        <v>8000</v>
      </c>
      <c r="G123" s="70">
        <v>9000</v>
      </c>
      <c r="H123" s="70">
        <v>25000</v>
      </c>
      <c r="I123" s="70">
        <v>40000</v>
      </c>
      <c r="J123" s="70">
        <v>110000</v>
      </c>
      <c r="K123" s="70">
        <v>175000</v>
      </c>
      <c r="L123" s="70">
        <v>150000</v>
      </c>
      <c r="M123" s="70">
        <v>50000</v>
      </c>
      <c r="N123" s="70">
        <v>5624.01</v>
      </c>
      <c r="O123" s="70">
        <v>6666.71</v>
      </c>
      <c r="P123" s="70">
        <v>6752.23</v>
      </c>
      <c r="Q123" s="70">
        <v>12866</v>
      </c>
      <c r="R123" s="70">
        <v>39646</v>
      </c>
      <c r="S123" s="70">
        <v>78595.3</v>
      </c>
      <c r="T123" s="70">
        <v>125955.42</v>
      </c>
      <c r="U123" s="70">
        <v>226039.34</v>
      </c>
      <c r="V123" s="70">
        <v>126261.48</v>
      </c>
      <c r="W123" s="70">
        <v>51013.2</v>
      </c>
      <c r="X123" s="111">
        <v>58955.199999999997</v>
      </c>
      <c r="AA123" s="64">
        <f t="shared" si="34"/>
        <v>0.18540151955633077</v>
      </c>
      <c r="AB123" s="64">
        <f t="shared" si="35"/>
        <v>1.2827916618541909E-2</v>
      </c>
      <c r="AC123" s="64">
        <f t="shared" si="36"/>
        <v>0.90544457164521952</v>
      </c>
      <c r="AD123" s="64">
        <f t="shared" si="37"/>
        <v>2.0814549976682728</v>
      </c>
      <c r="AE123" s="64">
        <f t="shared" si="38"/>
        <v>0.98242697876204421</v>
      </c>
      <c r="AF123" s="64">
        <f t="shared" si="39"/>
        <v>0.60258208824191772</v>
      </c>
      <c r="AG123" s="64">
        <f t="shared" si="40"/>
        <v>0.79459796172328268</v>
      </c>
      <c r="AH123" s="64">
        <f t="shared" si="41"/>
        <v>-0.4414181177488839</v>
      </c>
      <c r="AI123" s="64">
        <f t="shared" si="42"/>
        <v>-0.59597178807028084</v>
      </c>
      <c r="AJ123" s="64">
        <f t="shared" si="43"/>
        <v>0.15568519520437848</v>
      </c>
      <c r="AK123" s="65">
        <f t="shared" si="32"/>
        <v>0.46830313236008231</v>
      </c>
      <c r="AL123" s="66">
        <f t="shared" si="33"/>
        <v>0.10309506787008287</v>
      </c>
    </row>
    <row r="124" spans="1:38" ht="15" customHeight="1" x14ac:dyDescent="0.25">
      <c r="A124" s="62" t="s">
        <v>191</v>
      </c>
      <c r="B124" s="117" t="s">
        <v>192</v>
      </c>
      <c r="C124" s="70">
        <v>200</v>
      </c>
      <c r="D124" s="70">
        <v>200</v>
      </c>
      <c r="E124" s="70">
        <v>200</v>
      </c>
      <c r="F124" s="70">
        <v>200</v>
      </c>
      <c r="G124" s="70">
        <v>200</v>
      </c>
      <c r="H124" s="70">
        <v>200</v>
      </c>
      <c r="I124" s="70">
        <v>200</v>
      </c>
      <c r="J124" s="70">
        <v>200</v>
      </c>
      <c r="K124" s="70">
        <v>200</v>
      </c>
      <c r="L124" s="70">
        <v>200</v>
      </c>
      <c r="M124" s="70">
        <v>200</v>
      </c>
      <c r="N124" s="70">
        <v>-128.55000000000001</v>
      </c>
      <c r="O124" s="70">
        <v>52.98</v>
      </c>
      <c r="P124" s="70">
        <v>539.46</v>
      </c>
      <c r="Q124" s="70">
        <v>1757.12</v>
      </c>
      <c r="R124" s="70">
        <v>171.73</v>
      </c>
      <c r="S124" s="70">
        <v>-287.06</v>
      </c>
      <c r="T124" s="70">
        <v>-43.86</v>
      </c>
      <c r="U124" s="70">
        <v>26.25</v>
      </c>
      <c r="V124" s="70">
        <v>-17.25</v>
      </c>
      <c r="W124" s="70">
        <v>4.3099999999999996</v>
      </c>
      <c r="X124" s="111">
        <v>9.08</v>
      </c>
      <c r="AA124" s="64">
        <f t="shared" si="34"/>
        <v>-1.4121353558926486</v>
      </c>
      <c r="AB124" s="64">
        <f t="shared" si="35"/>
        <v>9.1823329558323898</v>
      </c>
      <c r="AC124" s="64">
        <f t="shared" si="36"/>
        <v>2.2571831090349606</v>
      </c>
      <c r="AD124" s="64">
        <f t="shared" si="37"/>
        <v>-0.90226620834092153</v>
      </c>
      <c r="AE124" s="64">
        <f t="shared" si="38"/>
        <v>-2.6715774762708904</v>
      </c>
      <c r="AF124" s="64">
        <f t="shared" si="39"/>
        <v>-0.84720964258343201</v>
      </c>
      <c r="AG124" s="64">
        <f t="shared" si="40"/>
        <v>-1.5984952120383038</v>
      </c>
      <c r="AH124" s="64">
        <f t="shared" si="41"/>
        <v>-1.6571428571428573</v>
      </c>
      <c r="AI124" s="64">
        <f t="shared" si="42"/>
        <v>-1.249855072463768</v>
      </c>
      <c r="AJ124" s="64">
        <f t="shared" si="43"/>
        <v>1.1067285382830629</v>
      </c>
      <c r="AK124" s="65">
        <f t="shared" si="32"/>
        <v>0.22075627784175905</v>
      </c>
      <c r="AL124" s="66">
        <f t="shared" si="33"/>
        <v>-0.84919484918905963</v>
      </c>
    </row>
    <row r="125" spans="1:38" ht="15" customHeight="1" x14ac:dyDescent="0.25">
      <c r="A125" s="62" t="s">
        <v>193</v>
      </c>
      <c r="B125" s="117" t="s">
        <v>194</v>
      </c>
      <c r="C125" s="70">
        <v>200</v>
      </c>
      <c r="D125" s="70">
        <v>200</v>
      </c>
      <c r="E125" s="70">
        <v>200</v>
      </c>
      <c r="F125" s="70">
        <v>200</v>
      </c>
      <c r="G125" s="70">
        <v>200</v>
      </c>
      <c r="H125" s="70">
        <v>200</v>
      </c>
      <c r="I125" s="70">
        <v>200</v>
      </c>
      <c r="J125" s="70">
        <v>200</v>
      </c>
      <c r="K125" s="70">
        <v>200</v>
      </c>
      <c r="L125" s="70">
        <v>200</v>
      </c>
      <c r="M125" s="70">
        <v>200</v>
      </c>
      <c r="N125" s="70">
        <v>83</v>
      </c>
      <c r="O125" s="70">
        <v>150</v>
      </c>
      <c r="P125" s="70">
        <v>60</v>
      </c>
      <c r="Q125" s="70">
        <v>320</v>
      </c>
      <c r="R125" s="70">
        <v>120</v>
      </c>
      <c r="S125" s="70">
        <v>150</v>
      </c>
      <c r="T125" s="70">
        <v>30</v>
      </c>
      <c r="U125" s="70">
        <v>0</v>
      </c>
      <c r="V125" s="70">
        <v>30.01</v>
      </c>
      <c r="W125" s="70">
        <v>60</v>
      </c>
      <c r="X125" s="111">
        <v>0</v>
      </c>
      <c r="AA125" s="64">
        <f t="shared" si="34"/>
        <v>0.80722891566265065</v>
      </c>
      <c r="AB125" s="64">
        <f t="shared" si="35"/>
        <v>-0.6</v>
      </c>
      <c r="AC125" s="64">
        <f t="shared" si="36"/>
        <v>4.333333333333333</v>
      </c>
      <c r="AD125" s="64">
        <f t="shared" si="37"/>
        <v>-0.625</v>
      </c>
      <c r="AE125" s="64">
        <f t="shared" si="38"/>
        <v>0.25</v>
      </c>
      <c r="AF125" s="64">
        <f t="shared" si="39"/>
        <v>-0.8</v>
      </c>
      <c r="AG125" s="64">
        <f t="shared" si="40"/>
        <v>-1</v>
      </c>
      <c r="AH125" s="64">
        <f t="shared" si="41"/>
        <v>0</v>
      </c>
      <c r="AI125" s="64">
        <f t="shared" si="42"/>
        <v>0.99933355548150604</v>
      </c>
      <c r="AJ125" s="64">
        <f t="shared" si="43"/>
        <v>-1</v>
      </c>
      <c r="AK125" s="65">
        <f t="shared" si="32"/>
        <v>0.23648958044774898</v>
      </c>
      <c r="AL125" s="66">
        <f t="shared" si="33"/>
        <v>-0.36013328890369883</v>
      </c>
    </row>
    <row r="126" spans="1:38" ht="15" customHeight="1" x14ac:dyDescent="0.25">
      <c r="A126" s="62" t="s">
        <v>1831</v>
      </c>
      <c r="B126" s="117" t="s">
        <v>2079</v>
      </c>
      <c r="C126" s="70">
        <v>0</v>
      </c>
      <c r="D126" s="70">
        <v>0</v>
      </c>
      <c r="E126" s="70">
        <v>0</v>
      </c>
      <c r="F126" s="70">
        <v>0</v>
      </c>
      <c r="G126" s="70">
        <v>0</v>
      </c>
      <c r="H126" s="70">
        <v>0</v>
      </c>
      <c r="I126" s="70">
        <v>0</v>
      </c>
      <c r="J126" s="70">
        <v>0</v>
      </c>
      <c r="K126" s="70">
        <v>0</v>
      </c>
      <c r="L126" s="70">
        <v>0</v>
      </c>
      <c r="M126" s="70">
        <v>0</v>
      </c>
      <c r="N126" s="70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9300</v>
      </c>
      <c r="U126" s="70">
        <v>26825.32</v>
      </c>
      <c r="V126" s="70">
        <v>173.6</v>
      </c>
      <c r="W126" s="70">
        <v>0</v>
      </c>
      <c r="X126" s="111">
        <v>0</v>
      </c>
      <c r="AA126" s="64">
        <f t="shared" si="34"/>
        <v>0</v>
      </c>
      <c r="AB126" s="64">
        <f t="shared" si="35"/>
        <v>0</v>
      </c>
      <c r="AC126" s="64">
        <f t="shared" si="36"/>
        <v>0</v>
      </c>
      <c r="AD126" s="64">
        <f t="shared" si="37"/>
        <v>0</v>
      </c>
      <c r="AE126" s="64">
        <f t="shared" si="38"/>
        <v>0</v>
      </c>
      <c r="AF126" s="64">
        <f t="shared" si="39"/>
        <v>0</v>
      </c>
      <c r="AG126" s="64">
        <f t="shared" si="40"/>
        <v>1.8844430107526882</v>
      </c>
      <c r="AH126" s="64">
        <f t="shared" si="41"/>
        <v>-0.99352850217630218</v>
      </c>
      <c r="AI126" s="64">
        <f t="shared" si="42"/>
        <v>-1</v>
      </c>
      <c r="AJ126" s="64">
        <f t="shared" si="43"/>
        <v>0</v>
      </c>
      <c r="AK126" s="65">
        <f t="shared" si="32"/>
        <v>-1.09085491423614E-2</v>
      </c>
      <c r="AL126" s="66">
        <f t="shared" si="33"/>
        <v>-2.1817098284722801E-2</v>
      </c>
    </row>
    <row r="127" spans="1:38" ht="15" customHeight="1" x14ac:dyDescent="0.25">
      <c r="A127" s="62" t="s">
        <v>195</v>
      </c>
      <c r="B127" s="117" t="s">
        <v>196</v>
      </c>
      <c r="C127" s="70">
        <v>135000</v>
      </c>
      <c r="D127" s="70">
        <v>135000</v>
      </c>
      <c r="E127" s="70">
        <v>135000</v>
      </c>
      <c r="F127" s="70">
        <v>160000</v>
      </c>
      <c r="G127" s="70">
        <v>135000</v>
      </c>
      <c r="H127" s="70">
        <v>120000</v>
      </c>
      <c r="I127" s="70">
        <v>40000</v>
      </c>
      <c r="J127" s="70">
        <v>40000</v>
      </c>
      <c r="K127" s="70">
        <v>40000</v>
      </c>
      <c r="L127" s="70">
        <v>40000</v>
      </c>
      <c r="M127" s="70">
        <v>40000</v>
      </c>
      <c r="N127" s="70">
        <v>95333.14</v>
      </c>
      <c r="O127" s="70">
        <v>98981.71</v>
      </c>
      <c r="P127" s="70">
        <v>177201.24</v>
      </c>
      <c r="Q127" s="70">
        <v>45761.36</v>
      </c>
      <c r="R127" s="70">
        <v>146722.04</v>
      </c>
      <c r="S127" s="70">
        <v>74504.990000000005</v>
      </c>
      <c r="T127" s="70">
        <v>73313.87</v>
      </c>
      <c r="U127" s="70">
        <v>67174.259999999995</v>
      </c>
      <c r="V127" s="70">
        <v>85226.89</v>
      </c>
      <c r="W127" s="70">
        <v>114130.61</v>
      </c>
      <c r="X127" s="111">
        <v>138814.04</v>
      </c>
      <c r="AA127" s="64">
        <f t="shared" si="34"/>
        <v>3.8271790900834768E-2</v>
      </c>
      <c r="AB127" s="64">
        <f t="shared" si="35"/>
        <v>0.79024225788784597</v>
      </c>
      <c r="AC127" s="64">
        <f t="shared" si="36"/>
        <v>-0.74175485453713541</v>
      </c>
      <c r="AD127" s="64">
        <f t="shared" si="37"/>
        <v>2.2062429962745864</v>
      </c>
      <c r="AE127" s="64">
        <f t="shared" si="38"/>
        <v>-0.49220314821140709</v>
      </c>
      <c r="AF127" s="64">
        <f t="shared" si="39"/>
        <v>-1.5987117104505479E-2</v>
      </c>
      <c r="AG127" s="64">
        <f t="shared" si="40"/>
        <v>-8.3744181012405994E-2</v>
      </c>
      <c r="AH127" s="64">
        <f t="shared" si="41"/>
        <v>0.26874326564967005</v>
      </c>
      <c r="AI127" s="64">
        <f t="shared" si="42"/>
        <v>0.33913850429130993</v>
      </c>
      <c r="AJ127" s="64">
        <f t="shared" si="43"/>
        <v>0.21627353082577941</v>
      </c>
      <c r="AK127" s="65">
        <f t="shared" si="32"/>
        <v>0.25252230449645724</v>
      </c>
      <c r="AL127" s="66">
        <f t="shared" si="33"/>
        <v>0.14488480052996958</v>
      </c>
    </row>
    <row r="128" spans="1:38" ht="15" customHeight="1" x14ac:dyDescent="0.25">
      <c r="A128" s="62" t="s">
        <v>197</v>
      </c>
      <c r="B128" s="117" t="s">
        <v>198</v>
      </c>
      <c r="C128" s="70">
        <v>0</v>
      </c>
      <c r="D128" s="70">
        <v>0</v>
      </c>
      <c r="E128" s="70">
        <v>0</v>
      </c>
      <c r="F128" s="70">
        <v>0</v>
      </c>
      <c r="G128" s="70">
        <v>0</v>
      </c>
      <c r="H128" s="70">
        <v>0</v>
      </c>
      <c r="I128" s="70">
        <v>0</v>
      </c>
      <c r="J128" s="70">
        <v>0</v>
      </c>
      <c r="K128" s="70">
        <v>0</v>
      </c>
      <c r="L128" s="70">
        <v>0</v>
      </c>
      <c r="M128" s="70">
        <v>0</v>
      </c>
      <c r="N128" s="70">
        <v>0</v>
      </c>
      <c r="O128" s="70">
        <v>0</v>
      </c>
      <c r="P128" s="70">
        <v>0</v>
      </c>
      <c r="Q128" s="70">
        <v>42120</v>
      </c>
      <c r="R128" s="70">
        <v>34226.230000000003</v>
      </c>
      <c r="S128" s="70">
        <v>12667.12</v>
      </c>
      <c r="T128" s="70">
        <v>10463.69</v>
      </c>
      <c r="U128" s="70">
        <v>12646.56</v>
      </c>
      <c r="V128" s="70">
        <v>2404.4699999999998</v>
      </c>
      <c r="W128" s="70">
        <v>0</v>
      </c>
      <c r="X128" s="111">
        <v>0</v>
      </c>
      <c r="AA128" s="64">
        <f t="shared" si="34"/>
        <v>0</v>
      </c>
      <c r="AB128" s="64">
        <f t="shared" si="35"/>
        <v>0</v>
      </c>
      <c r="AC128" s="64">
        <f t="shared" si="36"/>
        <v>0</v>
      </c>
      <c r="AD128" s="64">
        <f t="shared" si="37"/>
        <v>-0.18741144349477676</v>
      </c>
      <c r="AE128" s="64">
        <f t="shared" si="38"/>
        <v>-0.6299002256456524</v>
      </c>
      <c r="AF128" s="64">
        <f t="shared" si="39"/>
        <v>-0.17394877446491389</v>
      </c>
      <c r="AG128" s="64">
        <f t="shared" si="40"/>
        <v>0.20861378729683303</v>
      </c>
      <c r="AH128" s="64">
        <f t="shared" si="41"/>
        <v>-0.80987161726192736</v>
      </c>
      <c r="AI128" s="64">
        <f t="shared" si="42"/>
        <v>-1</v>
      </c>
      <c r="AJ128" s="64">
        <f t="shared" si="43"/>
        <v>0</v>
      </c>
      <c r="AK128" s="65">
        <f t="shared" si="32"/>
        <v>-0.25925182735704377</v>
      </c>
      <c r="AL128" s="66">
        <f t="shared" si="33"/>
        <v>-0.3550413208860016</v>
      </c>
    </row>
    <row r="129" spans="1:38" ht="15" customHeight="1" x14ac:dyDescent="0.25">
      <c r="A129" s="62" t="s">
        <v>2168</v>
      </c>
      <c r="B129" s="117" t="s">
        <v>2169</v>
      </c>
      <c r="C129" s="70">
        <v>0</v>
      </c>
      <c r="D129" s="70">
        <v>0</v>
      </c>
      <c r="E129" s="70">
        <v>0</v>
      </c>
      <c r="F129" s="70">
        <v>0</v>
      </c>
      <c r="G129" s="70">
        <v>0</v>
      </c>
      <c r="H129" s="70">
        <v>0</v>
      </c>
      <c r="I129" s="70">
        <v>0</v>
      </c>
      <c r="J129" s="70">
        <v>0</v>
      </c>
      <c r="K129" s="70">
        <v>0</v>
      </c>
      <c r="L129" s="70">
        <v>0</v>
      </c>
      <c r="M129" s="70">
        <v>0</v>
      </c>
      <c r="N129" s="70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111">
        <v>28184.53</v>
      </c>
      <c r="AA129" s="64">
        <f t="shared" si="34"/>
        <v>0</v>
      </c>
      <c r="AB129" s="64">
        <f t="shared" si="35"/>
        <v>0</v>
      </c>
      <c r="AC129" s="64">
        <f t="shared" si="36"/>
        <v>0</v>
      </c>
      <c r="AD129" s="64">
        <f t="shared" si="37"/>
        <v>0</v>
      </c>
      <c r="AE129" s="64">
        <f t="shared" si="38"/>
        <v>0</v>
      </c>
      <c r="AF129" s="64">
        <f t="shared" si="39"/>
        <v>0</v>
      </c>
      <c r="AG129" s="64">
        <f t="shared" si="40"/>
        <v>0</v>
      </c>
      <c r="AH129" s="64">
        <f t="shared" si="41"/>
        <v>0</v>
      </c>
      <c r="AI129" s="64">
        <f t="shared" si="42"/>
        <v>0</v>
      </c>
      <c r="AJ129" s="64">
        <f t="shared" si="43"/>
        <v>0</v>
      </c>
      <c r="AK129" s="65">
        <f t="shared" si="32"/>
        <v>0</v>
      </c>
      <c r="AL129" s="66">
        <f t="shared" si="33"/>
        <v>0</v>
      </c>
    </row>
    <row r="130" spans="1:38" ht="15" customHeight="1" x14ac:dyDescent="0.25">
      <c r="A130" s="62" t="s">
        <v>77</v>
      </c>
      <c r="B130" s="117" t="s">
        <v>78</v>
      </c>
      <c r="C130" s="70">
        <v>600</v>
      </c>
      <c r="D130" s="70">
        <v>600</v>
      </c>
      <c r="E130" s="70">
        <v>5000</v>
      </c>
      <c r="F130" s="70">
        <v>10000</v>
      </c>
      <c r="G130" s="70">
        <v>10000</v>
      </c>
      <c r="H130" s="70">
        <v>10000</v>
      </c>
      <c r="I130" s="70">
        <v>10000</v>
      </c>
      <c r="J130" s="70">
        <v>10000</v>
      </c>
      <c r="K130" s="70">
        <v>10000</v>
      </c>
      <c r="L130" s="70">
        <v>2000</v>
      </c>
      <c r="M130" s="70">
        <v>2000</v>
      </c>
      <c r="N130" s="70">
        <v>9945.18</v>
      </c>
      <c r="O130" s="70">
        <v>9626.48</v>
      </c>
      <c r="P130" s="70">
        <v>6997.34</v>
      </c>
      <c r="Q130" s="70">
        <v>10652.07</v>
      </c>
      <c r="R130" s="70">
        <v>3804.52</v>
      </c>
      <c r="S130" s="70">
        <v>5674.43</v>
      </c>
      <c r="T130" s="70">
        <v>949.59</v>
      </c>
      <c r="U130" s="70">
        <v>983.31</v>
      </c>
      <c r="V130" s="70">
        <v>235.49</v>
      </c>
      <c r="W130" s="70">
        <v>0</v>
      </c>
      <c r="X130" s="111">
        <v>0</v>
      </c>
      <c r="AA130" s="64">
        <f t="shared" si="34"/>
        <v>-3.2045674386989548E-2</v>
      </c>
      <c r="AB130" s="64">
        <f t="shared" si="35"/>
        <v>-0.27311540666993539</v>
      </c>
      <c r="AC130" s="64">
        <f t="shared" si="36"/>
        <v>0.52230276076337567</v>
      </c>
      <c r="AD130" s="64">
        <f t="shared" si="37"/>
        <v>-0.64283749543515945</v>
      </c>
      <c r="AE130" s="64">
        <f t="shared" si="38"/>
        <v>0.49149695625203715</v>
      </c>
      <c r="AF130" s="64">
        <f t="shared" si="39"/>
        <v>-0.83265455737404459</v>
      </c>
      <c r="AG130" s="64">
        <f t="shared" si="40"/>
        <v>3.5510062237386571E-2</v>
      </c>
      <c r="AH130" s="64">
        <f t="shared" si="41"/>
        <v>-0.76051296132450596</v>
      </c>
      <c r="AI130" s="64">
        <f t="shared" si="42"/>
        <v>-1</v>
      </c>
      <c r="AJ130" s="64">
        <f t="shared" si="43"/>
        <v>0</v>
      </c>
      <c r="AK130" s="65">
        <f t="shared" si="32"/>
        <v>-0.24918563159378354</v>
      </c>
      <c r="AL130" s="66">
        <f t="shared" si="33"/>
        <v>-0.51153149129223274</v>
      </c>
    </row>
    <row r="131" spans="1:38" ht="15" customHeight="1" x14ac:dyDescent="0.25">
      <c r="A131" s="62" t="s">
        <v>2358</v>
      </c>
      <c r="B131" s="117" t="s">
        <v>2359</v>
      </c>
      <c r="C131" s="70">
        <v>0</v>
      </c>
      <c r="D131" s="70">
        <v>0</v>
      </c>
      <c r="E131" s="70">
        <v>0</v>
      </c>
      <c r="F131" s="70">
        <v>0</v>
      </c>
      <c r="G131" s="70">
        <v>0</v>
      </c>
      <c r="H131" s="70">
        <v>0</v>
      </c>
      <c r="I131" s="70">
        <v>0</v>
      </c>
      <c r="J131" s="70">
        <v>0</v>
      </c>
      <c r="K131" s="70">
        <v>0</v>
      </c>
      <c r="L131" s="70">
        <v>0</v>
      </c>
      <c r="M131" s="70">
        <v>0</v>
      </c>
      <c r="N131" s="70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111">
        <v>0</v>
      </c>
      <c r="AA131" s="64">
        <f t="shared" ref="AA131:AA158" si="44">IFERROR((O131-N131)/N131,0)</f>
        <v>0</v>
      </c>
      <c r="AB131" s="64">
        <f t="shared" ref="AB131:AB158" si="45">IFERROR((P131-O131)/O131,0)</f>
        <v>0</v>
      </c>
      <c r="AC131" s="64">
        <f t="shared" ref="AC131:AC158" si="46">IFERROR((Q131-P131)/P131,0)</f>
        <v>0</v>
      </c>
      <c r="AD131" s="64">
        <f t="shared" ref="AD131:AD158" si="47">IFERROR((R131-Q131)/Q131,0)</f>
        <v>0</v>
      </c>
      <c r="AE131" s="64">
        <f t="shared" ref="AE131:AE158" si="48">IFERROR((S131-R131)/R131,0)</f>
        <v>0</v>
      </c>
      <c r="AF131" s="64">
        <f t="shared" ref="AF131:AF158" si="49">IFERROR((T131-S131)/S131,0)</f>
        <v>0</v>
      </c>
      <c r="AG131" s="64">
        <f t="shared" ref="AG131:AG158" si="50">IFERROR((U131-T131)/T131,0)</f>
        <v>0</v>
      </c>
      <c r="AH131" s="64">
        <f t="shared" ref="AH131:AH158" si="51">IFERROR((V131-U131)/U131,0)</f>
        <v>0</v>
      </c>
      <c r="AI131" s="64">
        <f t="shared" ref="AI131:AI158" si="52">IFERROR((W131-V131)/V131,0)</f>
        <v>0</v>
      </c>
      <c r="AJ131" s="64">
        <f t="shared" ref="AJ131:AJ158" si="53">IFERROR((X131-W131)/W131,0)</f>
        <v>0</v>
      </c>
      <c r="AK131" s="65">
        <f t="shared" si="32"/>
        <v>0</v>
      </c>
      <c r="AL131" s="66">
        <f t="shared" si="33"/>
        <v>0</v>
      </c>
    </row>
    <row r="132" spans="1:38" ht="15" customHeight="1" x14ac:dyDescent="0.25">
      <c r="A132" s="62" t="s">
        <v>97</v>
      </c>
      <c r="B132" s="117" t="s">
        <v>98</v>
      </c>
      <c r="C132" s="70">
        <v>0</v>
      </c>
      <c r="D132" s="70">
        <v>0</v>
      </c>
      <c r="E132" s="70">
        <v>0</v>
      </c>
      <c r="F132" s="70">
        <v>0</v>
      </c>
      <c r="G132" s="70">
        <v>0</v>
      </c>
      <c r="H132" s="70">
        <v>0</v>
      </c>
      <c r="I132" s="70">
        <v>0</v>
      </c>
      <c r="J132" s="70">
        <v>0</v>
      </c>
      <c r="K132" s="70">
        <v>0</v>
      </c>
      <c r="L132" s="70">
        <v>0</v>
      </c>
      <c r="M132" s="70">
        <v>0</v>
      </c>
      <c r="N132" s="70">
        <v>81066</v>
      </c>
      <c r="O132" s="70">
        <v>0</v>
      </c>
      <c r="P132" s="70">
        <v>-30378.99</v>
      </c>
      <c r="Q132" s="70">
        <v>-6878.38</v>
      </c>
      <c r="R132" s="70">
        <v>83107.64</v>
      </c>
      <c r="S132" s="70">
        <v>-48492.32</v>
      </c>
      <c r="T132" s="70">
        <v>35751.67</v>
      </c>
      <c r="U132" s="70">
        <v>-76068.320000000007</v>
      </c>
      <c r="V132" s="70">
        <v>-9080.9500000000007</v>
      </c>
      <c r="W132" s="70">
        <v>0</v>
      </c>
      <c r="X132" s="111">
        <v>0</v>
      </c>
      <c r="AA132" s="64">
        <f t="shared" si="44"/>
        <v>-1</v>
      </c>
      <c r="AB132" s="64">
        <f t="shared" si="45"/>
        <v>0</v>
      </c>
      <c r="AC132" s="64">
        <f t="shared" si="46"/>
        <v>-0.77358101767043608</v>
      </c>
      <c r="AD132" s="64">
        <f t="shared" si="47"/>
        <v>-13.082443831250963</v>
      </c>
      <c r="AE132" s="64">
        <f t="shared" si="48"/>
        <v>-1.5834881125249134</v>
      </c>
      <c r="AF132" s="64">
        <f t="shared" si="49"/>
        <v>-1.737264581278025</v>
      </c>
      <c r="AG132" s="64">
        <f t="shared" si="50"/>
        <v>-3.1276857836291287</v>
      </c>
      <c r="AH132" s="64">
        <f t="shared" si="51"/>
        <v>-0.8806211311095079</v>
      </c>
      <c r="AI132" s="64">
        <f t="shared" si="52"/>
        <v>-1</v>
      </c>
      <c r="AJ132" s="64">
        <f t="shared" si="53"/>
        <v>0</v>
      </c>
      <c r="AK132" s="65">
        <f t="shared" ref="AK132:AK161" si="54">IFERROR(AVERAGE(AA132:AJ132),0)</f>
        <v>-2.3185084457462972</v>
      </c>
      <c r="AL132" s="66">
        <f t="shared" ref="AL132:AL161" si="55">AVERAGE(AF132:AJ132)</f>
        <v>-1.3491142992033323</v>
      </c>
    </row>
    <row r="133" spans="1:38" ht="15" customHeight="1" x14ac:dyDescent="0.25">
      <c r="A133" s="62" t="s">
        <v>99</v>
      </c>
      <c r="B133" s="117" t="s">
        <v>100</v>
      </c>
      <c r="C133" s="70">
        <v>1110000</v>
      </c>
      <c r="D133" s="70">
        <v>1219702</v>
      </c>
      <c r="E133" s="70">
        <v>1400000</v>
      </c>
      <c r="F133" s="70">
        <v>1400000</v>
      </c>
      <c r="G133" s="70">
        <v>1500000</v>
      </c>
      <c r="H133" s="70">
        <v>1500000</v>
      </c>
      <c r="I133" s="70">
        <v>1400000</v>
      </c>
      <c r="J133" s="70">
        <v>1400000</v>
      </c>
      <c r="K133" s="70">
        <v>1400000</v>
      </c>
      <c r="L133" s="70">
        <v>0</v>
      </c>
      <c r="M133" s="70">
        <v>0</v>
      </c>
      <c r="N133" s="70">
        <v>1306648.6399999999</v>
      </c>
      <c r="O133" s="70">
        <v>1372209.44</v>
      </c>
      <c r="P133" s="70">
        <v>1409332.18</v>
      </c>
      <c r="Q133" s="70">
        <v>1386434.54</v>
      </c>
      <c r="R133" s="70">
        <v>1490461.48</v>
      </c>
      <c r="S133" s="70">
        <v>1322497.28</v>
      </c>
      <c r="T133" s="70">
        <v>1343262.71</v>
      </c>
      <c r="U133" s="70">
        <v>923661.07</v>
      </c>
      <c r="V133" s="70">
        <v>0</v>
      </c>
      <c r="W133" s="70">
        <v>130.41999999999999</v>
      </c>
      <c r="X133" s="111"/>
      <c r="AA133" s="64">
        <f t="shared" si="44"/>
        <v>5.0174773839737091E-2</v>
      </c>
      <c r="AB133" s="64">
        <f t="shared" si="45"/>
        <v>2.70532609074603E-2</v>
      </c>
      <c r="AC133" s="64">
        <f t="shared" si="46"/>
        <v>-1.6247156153065274E-2</v>
      </c>
      <c r="AD133" s="64">
        <f t="shared" si="47"/>
        <v>7.5031988167288399E-2</v>
      </c>
      <c r="AE133" s="64">
        <f t="shared" si="48"/>
        <v>-0.11269274802056606</v>
      </c>
      <c r="AF133" s="64">
        <f t="shared" si="49"/>
        <v>1.5701680687010514E-2</v>
      </c>
      <c r="AG133" s="64">
        <f t="shared" si="50"/>
        <v>-0.31237496349466892</v>
      </c>
      <c r="AH133" s="64">
        <f t="shared" si="51"/>
        <v>-1</v>
      </c>
      <c r="AI133" s="64">
        <f t="shared" si="52"/>
        <v>0</v>
      </c>
      <c r="AJ133" s="64">
        <f t="shared" si="53"/>
        <v>-1</v>
      </c>
      <c r="AK133" s="65">
        <f t="shared" si="54"/>
        <v>-0.22733531640668039</v>
      </c>
      <c r="AL133" s="66">
        <f t="shared" si="55"/>
        <v>-0.45933465656153166</v>
      </c>
    </row>
    <row r="134" spans="1:38" ht="15" customHeight="1" x14ac:dyDescent="0.25">
      <c r="A134" s="62" t="s">
        <v>101</v>
      </c>
      <c r="B134" s="117" t="s">
        <v>102</v>
      </c>
      <c r="C134" s="70">
        <v>30000</v>
      </c>
      <c r="D134" s="70">
        <v>10440</v>
      </c>
      <c r="E134" s="70">
        <v>20880</v>
      </c>
      <c r="F134" s="70">
        <v>20000</v>
      </c>
      <c r="G134" s="70">
        <v>24000</v>
      </c>
      <c r="H134" s="70">
        <v>31000</v>
      </c>
      <c r="I134" s="70">
        <v>31000</v>
      </c>
      <c r="J134" s="70">
        <v>35000</v>
      </c>
      <c r="K134" s="70">
        <v>35000</v>
      </c>
      <c r="L134" s="70">
        <v>35000</v>
      </c>
      <c r="M134" s="70">
        <v>35000</v>
      </c>
      <c r="N134" s="70">
        <v>9780</v>
      </c>
      <c r="O134" s="70">
        <v>12240</v>
      </c>
      <c r="P134" s="70">
        <v>18360</v>
      </c>
      <c r="Q134" s="70">
        <v>20340</v>
      </c>
      <c r="R134" s="70">
        <v>30180</v>
      </c>
      <c r="S134" s="70">
        <v>33940</v>
      </c>
      <c r="T134" s="70">
        <v>34930</v>
      </c>
      <c r="U134" s="70">
        <v>36965</v>
      </c>
      <c r="V134" s="70">
        <v>36145</v>
      </c>
      <c r="W134" s="70">
        <v>38723</v>
      </c>
      <c r="X134" s="111">
        <v>44695</v>
      </c>
      <c r="AA134" s="64">
        <f t="shared" si="44"/>
        <v>0.25153374233128833</v>
      </c>
      <c r="AB134" s="64">
        <f t="shared" si="45"/>
        <v>0.5</v>
      </c>
      <c r="AC134" s="64">
        <f t="shared" si="46"/>
        <v>0.10784313725490197</v>
      </c>
      <c r="AD134" s="64">
        <f t="shared" si="47"/>
        <v>0.48377581120943952</v>
      </c>
      <c r="AE134" s="64">
        <f t="shared" si="48"/>
        <v>0.12458581842279655</v>
      </c>
      <c r="AF134" s="64">
        <f t="shared" si="49"/>
        <v>2.9169121979964643E-2</v>
      </c>
      <c r="AG134" s="64">
        <f t="shared" si="50"/>
        <v>5.8259375894646435E-2</v>
      </c>
      <c r="AH134" s="64">
        <f t="shared" si="51"/>
        <v>-2.2183146219396727E-2</v>
      </c>
      <c r="AI134" s="64">
        <f t="shared" si="52"/>
        <v>7.1323834555263518E-2</v>
      </c>
      <c r="AJ134" s="64">
        <f t="shared" si="53"/>
        <v>0.15422358804844666</v>
      </c>
      <c r="AK134" s="65">
        <f t="shared" si="54"/>
        <v>0.17585312834773509</v>
      </c>
      <c r="AL134" s="66">
        <f t="shared" si="55"/>
        <v>5.8158554851784908E-2</v>
      </c>
    </row>
    <row r="135" spans="1:38" ht="15" customHeight="1" x14ac:dyDescent="0.25">
      <c r="A135" s="62" t="s">
        <v>103</v>
      </c>
      <c r="B135" s="117" t="s">
        <v>104</v>
      </c>
      <c r="C135" s="70">
        <v>0</v>
      </c>
      <c r="D135" s="70">
        <v>0</v>
      </c>
      <c r="E135" s="70">
        <v>0</v>
      </c>
      <c r="F135" s="70">
        <v>0</v>
      </c>
      <c r="G135" s="70">
        <v>0</v>
      </c>
      <c r="H135" s="70">
        <v>678000</v>
      </c>
      <c r="I135" s="70">
        <v>300000</v>
      </c>
      <c r="J135" s="70">
        <v>100000</v>
      </c>
      <c r="K135" s="70">
        <v>0</v>
      </c>
      <c r="L135" s="70">
        <v>0</v>
      </c>
      <c r="M135" s="70">
        <v>0</v>
      </c>
      <c r="N135" s="70">
        <v>0</v>
      </c>
      <c r="O135" s="70">
        <v>0</v>
      </c>
      <c r="P135" s="70">
        <v>0</v>
      </c>
      <c r="Q135" s="70">
        <v>0</v>
      </c>
      <c r="R135" s="70">
        <v>0</v>
      </c>
      <c r="S135" s="70">
        <v>82916.98</v>
      </c>
      <c r="T135" s="70">
        <v>344055.23</v>
      </c>
      <c r="U135" s="70">
        <v>78352.59</v>
      </c>
      <c r="V135" s="70">
        <v>169226.82</v>
      </c>
      <c r="W135" s="70">
        <v>0</v>
      </c>
      <c r="X135" s="111">
        <v>0</v>
      </c>
      <c r="AA135" s="64">
        <f t="shared" si="44"/>
        <v>0</v>
      </c>
      <c r="AB135" s="64">
        <f t="shared" si="45"/>
        <v>0</v>
      </c>
      <c r="AC135" s="64">
        <f t="shared" si="46"/>
        <v>0</v>
      </c>
      <c r="AD135" s="64">
        <f t="shared" si="47"/>
        <v>0</v>
      </c>
      <c r="AE135" s="64">
        <f t="shared" si="48"/>
        <v>0</v>
      </c>
      <c r="AF135" s="64">
        <f t="shared" si="49"/>
        <v>3.149394128922689</v>
      </c>
      <c r="AG135" s="64">
        <f t="shared" si="50"/>
        <v>-0.77226740602082988</v>
      </c>
      <c r="AH135" s="64">
        <f t="shared" si="51"/>
        <v>1.1598114369927019</v>
      </c>
      <c r="AI135" s="64">
        <f t="shared" si="52"/>
        <v>-1</v>
      </c>
      <c r="AJ135" s="64">
        <f t="shared" si="53"/>
        <v>0</v>
      </c>
      <c r="AK135" s="65">
        <f t="shared" si="54"/>
        <v>0.25369381598945606</v>
      </c>
      <c r="AL135" s="66">
        <f t="shared" si="55"/>
        <v>0.50738763197891212</v>
      </c>
    </row>
    <row r="136" spans="1:38" ht="15" customHeight="1" x14ac:dyDescent="0.25">
      <c r="A136" s="62" t="s">
        <v>1862</v>
      </c>
      <c r="B136" s="117" t="s">
        <v>1861</v>
      </c>
      <c r="C136" s="70">
        <v>0</v>
      </c>
      <c r="D136" s="70">
        <v>0</v>
      </c>
      <c r="E136" s="70">
        <v>0</v>
      </c>
      <c r="F136" s="70">
        <v>0</v>
      </c>
      <c r="G136" s="70">
        <v>0</v>
      </c>
      <c r="H136" s="70">
        <v>0</v>
      </c>
      <c r="I136" s="70">
        <v>0</v>
      </c>
      <c r="J136" s="70">
        <v>0</v>
      </c>
      <c r="K136" s="70">
        <v>0</v>
      </c>
      <c r="L136" s="70">
        <v>1450000</v>
      </c>
      <c r="M136" s="70">
        <v>1450000</v>
      </c>
      <c r="N136" s="70">
        <v>0</v>
      </c>
      <c r="O136" s="70">
        <v>0</v>
      </c>
      <c r="P136" s="70">
        <v>0</v>
      </c>
      <c r="Q136" s="70">
        <v>0</v>
      </c>
      <c r="R136" s="70">
        <v>0</v>
      </c>
      <c r="S136" s="70">
        <v>0</v>
      </c>
      <c r="T136" s="70">
        <v>0</v>
      </c>
      <c r="U136" s="70">
        <v>633834.84</v>
      </c>
      <c r="V136" s="70">
        <v>1594677.31</v>
      </c>
      <c r="W136" s="70">
        <v>1710740.07</v>
      </c>
      <c r="X136" s="111">
        <v>1930239.59</v>
      </c>
      <c r="AA136" s="64">
        <f t="shared" si="44"/>
        <v>0</v>
      </c>
      <c r="AB136" s="64">
        <f t="shared" si="45"/>
        <v>0</v>
      </c>
      <c r="AC136" s="64">
        <f t="shared" si="46"/>
        <v>0</v>
      </c>
      <c r="AD136" s="64">
        <f t="shared" si="47"/>
        <v>0</v>
      </c>
      <c r="AE136" s="64">
        <f t="shared" si="48"/>
        <v>0</v>
      </c>
      <c r="AF136" s="64">
        <f t="shared" si="49"/>
        <v>0</v>
      </c>
      <c r="AG136" s="64">
        <f t="shared" si="50"/>
        <v>0</v>
      </c>
      <c r="AH136" s="64">
        <f t="shared" si="51"/>
        <v>1.5159193047829307</v>
      </c>
      <c r="AI136" s="64">
        <f t="shared" si="52"/>
        <v>7.2781345336881978E-2</v>
      </c>
      <c r="AJ136" s="64">
        <f t="shared" si="53"/>
        <v>0.1283067625814131</v>
      </c>
      <c r="AK136" s="65">
        <f t="shared" si="54"/>
        <v>0.17170074127012258</v>
      </c>
      <c r="AL136" s="66">
        <f t="shared" si="55"/>
        <v>0.34340148254024516</v>
      </c>
    </row>
    <row r="137" spans="1:38" ht="15" customHeight="1" x14ac:dyDescent="0.25">
      <c r="A137" s="62" t="s">
        <v>41</v>
      </c>
      <c r="B137" s="117" t="s">
        <v>42</v>
      </c>
      <c r="C137" s="70">
        <v>75000</v>
      </c>
      <c r="D137" s="70">
        <v>75000</v>
      </c>
      <c r="E137" s="70">
        <v>76500</v>
      </c>
      <c r="F137" s="70">
        <v>153000</v>
      </c>
      <c r="G137" s="70">
        <v>505000</v>
      </c>
      <c r="H137" s="70">
        <v>0</v>
      </c>
      <c r="I137" s="70">
        <v>0</v>
      </c>
      <c r="J137" s="70">
        <v>0</v>
      </c>
      <c r="K137" s="70">
        <v>0</v>
      </c>
      <c r="L137" s="70">
        <v>0</v>
      </c>
      <c r="M137" s="70">
        <v>0</v>
      </c>
      <c r="N137" s="70">
        <v>76350.95</v>
      </c>
      <c r="O137" s="70">
        <v>74746.2</v>
      </c>
      <c r="P137" s="70">
        <v>77226.97</v>
      </c>
      <c r="Q137" s="70">
        <v>152251.4</v>
      </c>
      <c r="R137" s="70">
        <v>207784.92</v>
      </c>
      <c r="S137" s="70">
        <v>0</v>
      </c>
      <c r="T137" s="70">
        <v>0</v>
      </c>
      <c r="U137" s="70">
        <v>0</v>
      </c>
      <c r="V137" s="70">
        <v>0</v>
      </c>
      <c r="W137" s="70">
        <v>0</v>
      </c>
      <c r="X137" s="111">
        <v>0</v>
      </c>
      <c r="AA137" s="64">
        <f t="shared" si="44"/>
        <v>-2.1018075086164614E-2</v>
      </c>
      <c r="AB137" s="64">
        <f t="shared" si="45"/>
        <v>3.3189245740920664E-2</v>
      </c>
      <c r="AC137" s="64">
        <f t="shared" si="46"/>
        <v>0.9714796527689743</v>
      </c>
      <c r="AD137" s="64">
        <f t="shared" si="47"/>
        <v>0.36474882989581719</v>
      </c>
      <c r="AE137" s="64">
        <f t="shared" si="48"/>
        <v>-1</v>
      </c>
      <c r="AF137" s="64">
        <f t="shared" si="49"/>
        <v>0</v>
      </c>
      <c r="AG137" s="64">
        <f t="shared" si="50"/>
        <v>0</v>
      </c>
      <c r="AH137" s="64">
        <f t="shared" si="51"/>
        <v>0</v>
      </c>
      <c r="AI137" s="64">
        <f t="shared" si="52"/>
        <v>0</v>
      </c>
      <c r="AJ137" s="64">
        <f t="shared" si="53"/>
        <v>0</v>
      </c>
      <c r="AK137" s="65">
        <f t="shared" si="54"/>
        <v>3.4839965331954749E-2</v>
      </c>
      <c r="AL137" s="66">
        <f t="shared" si="55"/>
        <v>0</v>
      </c>
    </row>
    <row r="138" spans="1:38" ht="15" customHeight="1" x14ac:dyDescent="0.25">
      <c r="A138" s="62" t="s">
        <v>43</v>
      </c>
      <c r="B138" s="117" t="s">
        <v>44</v>
      </c>
      <c r="C138" s="70">
        <v>0</v>
      </c>
      <c r="D138" s="70">
        <v>0</v>
      </c>
      <c r="E138" s="70">
        <v>0</v>
      </c>
      <c r="F138" s="70">
        <v>0</v>
      </c>
      <c r="G138" s="70">
        <v>0</v>
      </c>
      <c r="H138" s="70">
        <v>110500</v>
      </c>
      <c r="I138" s="70">
        <v>110500</v>
      </c>
      <c r="J138" s="70">
        <v>0</v>
      </c>
      <c r="K138" s="70">
        <v>0</v>
      </c>
      <c r="L138" s="70">
        <v>0</v>
      </c>
      <c r="M138" s="70">
        <v>0</v>
      </c>
      <c r="N138" s="70">
        <v>0</v>
      </c>
      <c r="O138" s="70">
        <v>0</v>
      </c>
      <c r="P138" s="70">
        <v>0</v>
      </c>
      <c r="Q138" s="70">
        <v>0</v>
      </c>
      <c r="R138" s="70">
        <v>24820.400000000001</v>
      </c>
      <c r="S138" s="70">
        <v>109855.32</v>
      </c>
      <c r="T138" s="70">
        <v>109884.28</v>
      </c>
      <c r="U138" s="70">
        <v>110310.54</v>
      </c>
      <c r="V138" s="70">
        <v>0</v>
      </c>
      <c r="W138" s="70">
        <v>0</v>
      </c>
      <c r="X138" s="111"/>
      <c r="AA138" s="64">
        <f t="shared" si="44"/>
        <v>0</v>
      </c>
      <c r="AB138" s="64">
        <f t="shared" si="45"/>
        <v>0</v>
      </c>
      <c r="AC138" s="64">
        <f t="shared" si="46"/>
        <v>0</v>
      </c>
      <c r="AD138" s="64">
        <f t="shared" si="47"/>
        <v>0</v>
      </c>
      <c r="AE138" s="64">
        <f t="shared" si="48"/>
        <v>3.4260092504552708</v>
      </c>
      <c r="AF138" s="64">
        <f t="shared" si="49"/>
        <v>2.636194587571348E-4</v>
      </c>
      <c r="AG138" s="64">
        <f t="shared" si="50"/>
        <v>3.8791717978221706E-3</v>
      </c>
      <c r="AH138" s="64">
        <f t="shared" si="51"/>
        <v>-1</v>
      </c>
      <c r="AI138" s="64">
        <f t="shared" si="52"/>
        <v>0</v>
      </c>
      <c r="AJ138" s="64">
        <f t="shared" si="53"/>
        <v>0</v>
      </c>
      <c r="AK138" s="65">
        <f t="shared" si="54"/>
        <v>0.243015204171185</v>
      </c>
      <c r="AL138" s="66">
        <f t="shared" si="55"/>
        <v>-0.19917144174868412</v>
      </c>
    </row>
    <row r="139" spans="1:38" ht="15" customHeight="1" x14ac:dyDescent="0.25">
      <c r="A139" s="62" t="s">
        <v>45</v>
      </c>
      <c r="B139" s="117" t="s">
        <v>46</v>
      </c>
      <c r="C139" s="70">
        <v>0</v>
      </c>
      <c r="D139" s="70">
        <v>0</v>
      </c>
      <c r="E139" s="70">
        <v>0</v>
      </c>
      <c r="F139" s="70">
        <v>0</v>
      </c>
      <c r="G139" s="70">
        <v>0</v>
      </c>
      <c r="H139" s="70">
        <v>167680</v>
      </c>
      <c r="I139" s="70">
        <v>167680</v>
      </c>
      <c r="J139" s="70">
        <v>240000</v>
      </c>
      <c r="K139" s="70">
        <v>225000</v>
      </c>
      <c r="L139" s="70">
        <v>225000</v>
      </c>
      <c r="M139" s="70">
        <v>175000</v>
      </c>
      <c r="N139" s="70">
        <v>0</v>
      </c>
      <c r="O139" s="70">
        <v>0</v>
      </c>
      <c r="P139" s="70">
        <v>0</v>
      </c>
      <c r="Q139" s="70">
        <v>0</v>
      </c>
      <c r="R139" s="70">
        <v>0</v>
      </c>
      <c r="S139" s="70">
        <v>179295</v>
      </c>
      <c r="T139" s="70">
        <v>178850</v>
      </c>
      <c r="U139" s="70">
        <v>171935</v>
      </c>
      <c r="V139" s="70">
        <v>159445</v>
      </c>
      <c r="W139" s="70">
        <v>163975</v>
      </c>
      <c r="X139" s="111">
        <v>139035</v>
      </c>
      <c r="AA139" s="64">
        <f t="shared" si="44"/>
        <v>0</v>
      </c>
      <c r="AB139" s="64">
        <f t="shared" si="45"/>
        <v>0</v>
      </c>
      <c r="AC139" s="64">
        <f t="shared" si="46"/>
        <v>0</v>
      </c>
      <c r="AD139" s="64">
        <f t="shared" si="47"/>
        <v>0</v>
      </c>
      <c r="AE139" s="64">
        <f t="shared" si="48"/>
        <v>0</v>
      </c>
      <c r="AF139" s="64">
        <f t="shared" si="49"/>
        <v>-2.481943166290192E-3</v>
      </c>
      <c r="AG139" s="64">
        <f t="shared" si="50"/>
        <v>-3.8663684651942969E-2</v>
      </c>
      <c r="AH139" s="64">
        <f t="shared" si="51"/>
        <v>-7.2643731642771978E-2</v>
      </c>
      <c r="AI139" s="64">
        <f t="shared" si="52"/>
        <v>2.8411050832575495E-2</v>
      </c>
      <c r="AJ139" s="64">
        <f t="shared" si="53"/>
        <v>-0.15209635615185241</v>
      </c>
      <c r="AK139" s="65">
        <f t="shared" si="54"/>
        <v>-2.3747466478028202E-2</v>
      </c>
      <c r="AL139" s="66">
        <f t="shared" si="55"/>
        <v>-4.7494932956056404E-2</v>
      </c>
    </row>
    <row r="140" spans="1:38" ht="15" customHeight="1" x14ac:dyDescent="0.25">
      <c r="A140" s="62" t="s">
        <v>199</v>
      </c>
      <c r="B140" s="117" t="s">
        <v>200</v>
      </c>
      <c r="C140" s="70">
        <v>7000</v>
      </c>
      <c r="D140" s="70">
        <v>7000</v>
      </c>
      <c r="E140" s="70">
        <v>8000</v>
      </c>
      <c r="F140" s="70">
        <v>1200</v>
      </c>
      <c r="G140" s="70">
        <v>1200</v>
      </c>
      <c r="H140" s="70">
        <v>1700</v>
      </c>
      <c r="I140" s="70">
        <v>1000</v>
      </c>
      <c r="J140" s="70">
        <v>0</v>
      </c>
      <c r="K140" s="70">
        <v>0</v>
      </c>
      <c r="L140" s="70">
        <v>0</v>
      </c>
      <c r="M140" s="70">
        <v>0</v>
      </c>
      <c r="N140" s="70">
        <v>7974.02</v>
      </c>
      <c r="O140" s="70">
        <v>1166.99</v>
      </c>
      <c r="P140" s="70">
        <v>2843.78</v>
      </c>
      <c r="Q140" s="70">
        <v>457.11</v>
      </c>
      <c r="R140" s="70">
        <v>2086.79</v>
      </c>
      <c r="S140" s="70">
        <v>496.6</v>
      </c>
      <c r="T140" s="70">
        <v>0</v>
      </c>
      <c r="U140" s="70">
        <v>0</v>
      </c>
      <c r="V140" s="70">
        <v>0</v>
      </c>
      <c r="W140" s="70">
        <v>0</v>
      </c>
      <c r="X140" s="111"/>
      <c r="AA140" s="64">
        <f t="shared" si="44"/>
        <v>-0.85365098156262464</v>
      </c>
      <c r="AB140" s="64">
        <f t="shared" si="45"/>
        <v>1.4368503586148984</v>
      </c>
      <c r="AC140" s="64">
        <f t="shared" si="46"/>
        <v>-0.83925971769968133</v>
      </c>
      <c r="AD140" s="64">
        <f t="shared" si="47"/>
        <v>3.5651812474021565</v>
      </c>
      <c r="AE140" s="64">
        <f t="shared" si="48"/>
        <v>-0.76202684505867868</v>
      </c>
      <c r="AF140" s="64">
        <f t="shared" si="49"/>
        <v>-1</v>
      </c>
      <c r="AG140" s="64">
        <f t="shared" si="50"/>
        <v>0</v>
      </c>
      <c r="AH140" s="64">
        <f t="shared" si="51"/>
        <v>0</v>
      </c>
      <c r="AI140" s="64">
        <f t="shared" si="52"/>
        <v>0</v>
      </c>
      <c r="AJ140" s="64">
        <f t="shared" si="53"/>
        <v>0</v>
      </c>
      <c r="AK140" s="65">
        <f t="shared" si="54"/>
        <v>0.15470940616960699</v>
      </c>
      <c r="AL140" s="66">
        <f t="shared" si="55"/>
        <v>-0.2</v>
      </c>
    </row>
    <row r="141" spans="1:38" ht="15" customHeight="1" x14ac:dyDescent="0.25">
      <c r="A141" s="62" t="s">
        <v>201</v>
      </c>
      <c r="B141" s="117" t="s">
        <v>202</v>
      </c>
      <c r="C141" s="70">
        <v>24000</v>
      </c>
      <c r="D141" s="70">
        <v>24000</v>
      </c>
      <c r="E141" s="70">
        <v>24000</v>
      </c>
      <c r="F141" s="70">
        <v>24000</v>
      </c>
      <c r="G141" s="70">
        <v>24000</v>
      </c>
      <c r="H141" s="70">
        <v>24000</v>
      </c>
      <c r="I141" s="70">
        <v>24000</v>
      </c>
      <c r="J141" s="70">
        <v>24000</v>
      </c>
      <c r="K141" s="70">
        <v>24000</v>
      </c>
      <c r="L141" s="70">
        <v>24000</v>
      </c>
      <c r="M141" s="70">
        <v>24000</v>
      </c>
      <c r="N141" s="70">
        <v>24000</v>
      </c>
      <c r="O141" s="70">
        <v>24000</v>
      </c>
      <c r="P141" s="70">
        <v>24000</v>
      </c>
      <c r="Q141" s="70">
        <v>24000</v>
      </c>
      <c r="R141" s="70">
        <v>24000</v>
      </c>
      <c r="S141" s="70">
        <v>24000</v>
      </c>
      <c r="T141" s="70">
        <v>24000</v>
      </c>
      <c r="U141" s="70">
        <v>24000</v>
      </c>
      <c r="V141" s="70">
        <v>24000</v>
      </c>
      <c r="W141" s="70">
        <v>24000</v>
      </c>
      <c r="X141" s="111">
        <v>24000</v>
      </c>
      <c r="AA141" s="64">
        <f t="shared" si="44"/>
        <v>0</v>
      </c>
      <c r="AB141" s="64">
        <f t="shared" si="45"/>
        <v>0</v>
      </c>
      <c r="AC141" s="64">
        <f t="shared" si="46"/>
        <v>0</v>
      </c>
      <c r="AD141" s="64">
        <f t="shared" si="47"/>
        <v>0</v>
      </c>
      <c r="AE141" s="64">
        <f t="shared" si="48"/>
        <v>0</v>
      </c>
      <c r="AF141" s="64">
        <f t="shared" si="49"/>
        <v>0</v>
      </c>
      <c r="AG141" s="64">
        <f t="shared" si="50"/>
        <v>0</v>
      </c>
      <c r="AH141" s="64">
        <f t="shared" si="51"/>
        <v>0</v>
      </c>
      <c r="AI141" s="64">
        <f t="shared" si="52"/>
        <v>0</v>
      </c>
      <c r="AJ141" s="64">
        <f t="shared" si="53"/>
        <v>0</v>
      </c>
      <c r="AK141" s="65">
        <f t="shared" si="54"/>
        <v>0</v>
      </c>
      <c r="AL141" s="66">
        <f t="shared" si="55"/>
        <v>0</v>
      </c>
    </row>
    <row r="142" spans="1:38" ht="15" customHeight="1" x14ac:dyDescent="0.25">
      <c r="A142" s="62" t="s">
        <v>203</v>
      </c>
      <c r="B142" s="117" t="s">
        <v>204</v>
      </c>
      <c r="C142" s="70">
        <v>5000</v>
      </c>
      <c r="D142" s="70">
        <v>5000</v>
      </c>
      <c r="E142" s="70">
        <v>5000</v>
      </c>
      <c r="F142" s="70">
        <v>15000</v>
      </c>
      <c r="G142" s="70">
        <v>15000</v>
      </c>
      <c r="H142" s="70">
        <v>15000</v>
      </c>
      <c r="I142" s="70">
        <v>15000</v>
      </c>
      <c r="J142" s="70">
        <v>15000</v>
      </c>
      <c r="K142" s="70">
        <v>15000</v>
      </c>
      <c r="L142" s="70">
        <v>15000</v>
      </c>
      <c r="M142" s="70">
        <v>15000</v>
      </c>
      <c r="N142" s="70">
        <v>28122.29</v>
      </c>
      <c r="O142" s="70">
        <v>18936.52</v>
      </c>
      <c r="P142" s="70">
        <v>13526.35</v>
      </c>
      <c r="Q142" s="70">
        <v>22469.31</v>
      </c>
      <c r="R142" s="70">
        <v>48560.46</v>
      </c>
      <c r="S142" s="70">
        <v>20496.080000000002</v>
      </c>
      <c r="T142" s="70">
        <v>85318.35</v>
      </c>
      <c r="U142" s="70">
        <v>339.24</v>
      </c>
      <c r="V142" s="70">
        <v>54688.78</v>
      </c>
      <c r="W142" s="70">
        <v>122426.8</v>
      </c>
      <c r="X142" s="111">
        <v>333830.39</v>
      </c>
      <c r="AA142" s="64">
        <f t="shared" si="44"/>
        <v>-0.32663662880938926</v>
      </c>
      <c r="AB142" s="64">
        <f t="shared" si="45"/>
        <v>-0.28570032931077094</v>
      </c>
      <c r="AC142" s="64">
        <f t="shared" si="46"/>
        <v>0.66115101265308085</v>
      </c>
      <c r="AD142" s="64">
        <f t="shared" si="47"/>
        <v>1.1611905305503372</v>
      </c>
      <c r="AE142" s="64">
        <f t="shared" si="48"/>
        <v>-0.57792656824091038</v>
      </c>
      <c r="AF142" s="64">
        <f t="shared" si="49"/>
        <v>3.1626667148059529</v>
      </c>
      <c r="AG142" s="64">
        <f t="shared" si="50"/>
        <v>-0.99602383309100562</v>
      </c>
      <c r="AH142" s="64">
        <f t="shared" si="51"/>
        <v>160.20970404433439</v>
      </c>
      <c r="AI142" s="64">
        <f t="shared" si="52"/>
        <v>1.2386090894695403</v>
      </c>
      <c r="AJ142" s="64">
        <f t="shared" si="53"/>
        <v>1.7267754282559049</v>
      </c>
      <c r="AK142" s="65">
        <f t="shared" si="54"/>
        <v>16.597380946061712</v>
      </c>
      <c r="AL142" s="66">
        <f t="shared" si="55"/>
        <v>33.06834628875496</v>
      </c>
    </row>
    <row r="143" spans="1:38" ht="15" customHeight="1" x14ac:dyDescent="0.25">
      <c r="A143" s="62" t="s">
        <v>89</v>
      </c>
      <c r="B143" s="117" t="s">
        <v>90</v>
      </c>
      <c r="C143" s="70">
        <v>210000</v>
      </c>
      <c r="D143" s="70">
        <v>217000</v>
      </c>
      <c r="E143" s="70">
        <v>217000</v>
      </c>
      <c r="F143" s="70">
        <v>226000</v>
      </c>
      <c r="G143" s="70">
        <v>226000</v>
      </c>
      <c r="H143" s="70">
        <v>240000</v>
      </c>
      <c r="I143" s="70">
        <v>245000</v>
      </c>
      <c r="J143" s="70">
        <v>250000</v>
      </c>
      <c r="K143" s="70">
        <v>250000</v>
      </c>
      <c r="L143" s="70">
        <v>250000</v>
      </c>
      <c r="M143" s="70">
        <v>250000</v>
      </c>
      <c r="N143" s="70">
        <v>215733.03</v>
      </c>
      <c r="O143" s="70">
        <v>218646.48</v>
      </c>
      <c r="P143" s="70">
        <v>221935.56</v>
      </c>
      <c r="Q143" s="70">
        <v>234024.72</v>
      </c>
      <c r="R143" s="70">
        <v>239714.45</v>
      </c>
      <c r="S143" s="70">
        <v>247692.23</v>
      </c>
      <c r="T143" s="70">
        <v>285555.8</v>
      </c>
      <c r="U143" s="70">
        <v>229200.34</v>
      </c>
      <c r="V143" s="70">
        <v>246173.62</v>
      </c>
      <c r="W143" s="70">
        <v>283600.19</v>
      </c>
      <c r="X143" s="111">
        <v>253425.76</v>
      </c>
      <c r="AA143" s="64">
        <f t="shared" si="44"/>
        <v>1.3504886108538927E-2</v>
      </c>
      <c r="AB143" s="64">
        <f t="shared" si="45"/>
        <v>1.504291310795393E-2</v>
      </c>
      <c r="AC143" s="64">
        <f t="shared" si="46"/>
        <v>5.4471487128966642E-2</v>
      </c>
      <c r="AD143" s="64">
        <f t="shared" si="47"/>
        <v>2.4312517070846234E-2</v>
      </c>
      <c r="AE143" s="64">
        <f t="shared" si="48"/>
        <v>3.3280346679142613E-2</v>
      </c>
      <c r="AF143" s="64">
        <f t="shared" si="49"/>
        <v>0.15286539266895846</v>
      </c>
      <c r="AG143" s="64">
        <f t="shared" si="50"/>
        <v>-0.19735358203195311</v>
      </c>
      <c r="AH143" s="64">
        <f t="shared" si="51"/>
        <v>7.405434040804651E-2</v>
      </c>
      <c r="AI143" s="64">
        <f t="shared" si="52"/>
        <v>0.15203322760578492</v>
      </c>
      <c r="AJ143" s="64">
        <f t="shared" si="53"/>
        <v>-0.10639777780120667</v>
      </c>
      <c r="AK143" s="65">
        <f t="shared" si="54"/>
        <v>2.1581375094507842E-2</v>
      </c>
      <c r="AL143" s="66">
        <f t="shared" si="55"/>
        <v>1.5040320169926022E-2</v>
      </c>
    </row>
    <row r="144" spans="1:38" ht="15" customHeight="1" x14ac:dyDescent="0.25">
      <c r="A144" s="62" t="s">
        <v>93</v>
      </c>
      <c r="B144" s="117" t="s">
        <v>94</v>
      </c>
      <c r="C144" s="70">
        <v>35000</v>
      </c>
      <c r="D144" s="70">
        <v>35000</v>
      </c>
      <c r="E144" s="70">
        <v>35000</v>
      </c>
      <c r="F144" s="70">
        <v>27000</v>
      </c>
      <c r="G144" s="70">
        <v>27000</v>
      </c>
      <c r="H144" s="70">
        <v>20000</v>
      </c>
      <c r="I144" s="70">
        <v>20000</v>
      </c>
      <c r="J144" s="70">
        <v>20000</v>
      </c>
      <c r="K144" s="70">
        <v>20000</v>
      </c>
      <c r="L144" s="70">
        <v>20000</v>
      </c>
      <c r="M144" s="70">
        <v>20000</v>
      </c>
      <c r="N144" s="70">
        <v>31353.46</v>
      </c>
      <c r="O144" s="70">
        <v>26327.83</v>
      </c>
      <c r="P144" s="70">
        <v>18601.21</v>
      </c>
      <c r="Q144" s="70">
        <v>21841.200000000001</v>
      </c>
      <c r="R144" s="70">
        <v>28917.85</v>
      </c>
      <c r="S144" s="70">
        <v>7155.82</v>
      </c>
      <c r="T144" s="70">
        <v>5875.13</v>
      </c>
      <c r="U144" s="70">
        <v>40949.71</v>
      </c>
      <c r="V144" s="70">
        <v>12252.08</v>
      </c>
      <c r="W144" s="70">
        <v>20122.080000000002</v>
      </c>
      <c r="X144" s="111">
        <v>4416.55</v>
      </c>
      <c r="AA144" s="64">
        <f t="shared" si="44"/>
        <v>-0.16028948639161347</v>
      </c>
      <c r="AB144" s="64">
        <f t="shared" si="45"/>
        <v>-0.29347728240420884</v>
      </c>
      <c r="AC144" s="64">
        <f t="shared" si="46"/>
        <v>0.1741816795789092</v>
      </c>
      <c r="AD144" s="64">
        <f t="shared" si="47"/>
        <v>0.32400463344504871</v>
      </c>
      <c r="AE144" s="64">
        <f t="shared" si="48"/>
        <v>-0.75254661048452776</v>
      </c>
      <c r="AF144" s="64">
        <f t="shared" si="49"/>
        <v>-0.17897180197377793</v>
      </c>
      <c r="AG144" s="64">
        <f t="shared" si="50"/>
        <v>5.9700091742650807</v>
      </c>
      <c r="AH144" s="64">
        <f t="shared" si="51"/>
        <v>-0.70080178833989293</v>
      </c>
      <c r="AI144" s="64">
        <f t="shared" si="52"/>
        <v>0.64233991289642267</v>
      </c>
      <c r="AJ144" s="64">
        <f t="shared" si="53"/>
        <v>-0.78051225320642803</v>
      </c>
      <c r="AK144" s="65">
        <f t="shared" si="54"/>
        <v>0.42439361773850115</v>
      </c>
      <c r="AL144" s="66">
        <f t="shared" si="55"/>
        <v>0.99041264872828094</v>
      </c>
    </row>
    <row r="145" spans="1:38" ht="15" customHeight="1" x14ac:dyDescent="0.25">
      <c r="A145" s="62" t="s">
        <v>81</v>
      </c>
      <c r="B145" s="117" t="s">
        <v>82</v>
      </c>
      <c r="C145" s="70">
        <v>68000</v>
      </c>
      <c r="D145" s="70">
        <v>68000</v>
      </c>
      <c r="E145" s="70">
        <v>67000</v>
      </c>
      <c r="F145" s="70">
        <v>67000</v>
      </c>
      <c r="G145" s="70">
        <v>67000</v>
      </c>
      <c r="H145" s="70">
        <v>70000</v>
      </c>
      <c r="I145" s="70">
        <v>65000</v>
      </c>
      <c r="J145" s="70">
        <v>0</v>
      </c>
      <c r="K145" s="70">
        <v>0</v>
      </c>
      <c r="L145" s="70">
        <v>0</v>
      </c>
      <c r="M145" s="70">
        <v>0</v>
      </c>
      <c r="N145" s="70">
        <v>69780</v>
      </c>
      <c r="O145" s="70">
        <v>65420</v>
      </c>
      <c r="P145" s="70">
        <v>62739.99</v>
      </c>
      <c r="Q145" s="70">
        <v>67120</v>
      </c>
      <c r="R145" s="70">
        <v>73820</v>
      </c>
      <c r="S145" s="70">
        <v>65580</v>
      </c>
      <c r="T145" s="70">
        <v>63640</v>
      </c>
      <c r="U145" s="70">
        <v>0</v>
      </c>
      <c r="V145" s="70">
        <v>0</v>
      </c>
      <c r="W145" s="70">
        <v>0</v>
      </c>
      <c r="X145" s="111">
        <v>0</v>
      </c>
      <c r="AA145" s="64">
        <f t="shared" si="44"/>
        <v>-6.248208655775294E-2</v>
      </c>
      <c r="AB145" s="64">
        <f t="shared" si="45"/>
        <v>-4.0966218281871018E-2</v>
      </c>
      <c r="AC145" s="64">
        <f t="shared" si="46"/>
        <v>6.9812092733836942E-2</v>
      </c>
      <c r="AD145" s="64">
        <f t="shared" si="47"/>
        <v>9.98212157330155E-2</v>
      </c>
      <c r="AE145" s="64">
        <f t="shared" si="48"/>
        <v>-0.11162286643186128</v>
      </c>
      <c r="AF145" s="64">
        <f t="shared" si="49"/>
        <v>-2.958218969197926E-2</v>
      </c>
      <c r="AG145" s="64">
        <f t="shared" si="50"/>
        <v>-1</v>
      </c>
      <c r="AH145" s="64">
        <f t="shared" si="51"/>
        <v>0</v>
      </c>
      <c r="AI145" s="64">
        <f t="shared" si="52"/>
        <v>0</v>
      </c>
      <c r="AJ145" s="64">
        <f t="shared" si="53"/>
        <v>0</v>
      </c>
      <c r="AK145" s="65">
        <f t="shared" si="54"/>
        <v>-0.10750200524966121</v>
      </c>
      <c r="AL145" s="66">
        <f t="shared" si="55"/>
        <v>-0.20591643793839584</v>
      </c>
    </row>
    <row r="146" spans="1:38" ht="15" customHeight="1" x14ac:dyDescent="0.25">
      <c r="A146" s="62" t="s">
        <v>83</v>
      </c>
      <c r="B146" s="117" t="s">
        <v>84</v>
      </c>
      <c r="C146" s="70">
        <v>10000</v>
      </c>
      <c r="D146" s="70">
        <v>5500</v>
      </c>
      <c r="E146" s="70">
        <v>6000</v>
      </c>
      <c r="F146" s="70">
        <v>6000</v>
      </c>
      <c r="G146" s="70">
        <v>6000</v>
      </c>
      <c r="H146" s="70">
        <v>5000</v>
      </c>
      <c r="I146" s="70">
        <v>5000</v>
      </c>
      <c r="J146" s="70">
        <v>0</v>
      </c>
      <c r="K146" s="70">
        <v>0</v>
      </c>
      <c r="L146" s="70">
        <v>0</v>
      </c>
      <c r="M146" s="70">
        <v>0</v>
      </c>
      <c r="N146" s="70">
        <v>6391</v>
      </c>
      <c r="O146" s="70">
        <v>5536</v>
      </c>
      <c r="P146" s="70">
        <v>5624</v>
      </c>
      <c r="Q146" s="70">
        <v>5053</v>
      </c>
      <c r="R146" s="70">
        <v>4244</v>
      </c>
      <c r="S146" s="70">
        <v>4731</v>
      </c>
      <c r="T146" s="70">
        <v>5355</v>
      </c>
      <c r="U146" s="70">
        <v>0</v>
      </c>
      <c r="V146" s="70">
        <v>0</v>
      </c>
      <c r="W146" s="70">
        <v>0</v>
      </c>
      <c r="X146" s="111"/>
      <c r="AA146" s="64">
        <f t="shared" si="44"/>
        <v>-0.13378188076983258</v>
      </c>
      <c r="AB146" s="64">
        <f t="shared" si="45"/>
        <v>1.5895953757225433E-2</v>
      </c>
      <c r="AC146" s="64">
        <f t="shared" si="46"/>
        <v>-0.10152916073968705</v>
      </c>
      <c r="AD146" s="64">
        <f t="shared" si="47"/>
        <v>-0.16010290916287354</v>
      </c>
      <c r="AE146" s="64">
        <f t="shared" si="48"/>
        <v>0.1147502356267672</v>
      </c>
      <c r="AF146" s="64">
        <f t="shared" si="49"/>
        <v>0.13189600507292326</v>
      </c>
      <c r="AG146" s="64">
        <f t="shared" si="50"/>
        <v>-1</v>
      </c>
      <c r="AH146" s="64">
        <f t="shared" si="51"/>
        <v>0</v>
      </c>
      <c r="AI146" s="64">
        <f t="shared" si="52"/>
        <v>0</v>
      </c>
      <c r="AJ146" s="64">
        <f t="shared" si="53"/>
        <v>0</v>
      </c>
      <c r="AK146" s="65">
        <f t="shared" si="54"/>
        <v>-0.11328717562154773</v>
      </c>
      <c r="AL146" s="66">
        <f t="shared" si="55"/>
        <v>-0.17362079898541535</v>
      </c>
    </row>
    <row r="147" spans="1:38" ht="15" customHeight="1" x14ac:dyDescent="0.25">
      <c r="A147" s="62" t="s">
        <v>85</v>
      </c>
      <c r="B147" s="117" t="s">
        <v>86</v>
      </c>
      <c r="C147" s="70">
        <v>5500</v>
      </c>
      <c r="D147" s="70">
        <v>5000</v>
      </c>
      <c r="E147" s="70">
        <v>4000</v>
      </c>
      <c r="F147" s="70">
        <v>4000</v>
      </c>
      <c r="G147" s="70">
        <v>4000</v>
      </c>
      <c r="H147" s="70">
        <v>4000</v>
      </c>
      <c r="I147" s="70">
        <v>4000</v>
      </c>
      <c r="J147" s="70">
        <v>0</v>
      </c>
      <c r="K147" s="70">
        <v>0</v>
      </c>
      <c r="L147" s="70">
        <v>0</v>
      </c>
      <c r="M147" s="70">
        <v>0</v>
      </c>
      <c r="N147" s="70">
        <v>4435</v>
      </c>
      <c r="O147" s="70">
        <v>4051</v>
      </c>
      <c r="P147" s="70">
        <v>3952.01</v>
      </c>
      <c r="Q147" s="70">
        <v>4128</v>
      </c>
      <c r="R147" s="70">
        <v>4301</v>
      </c>
      <c r="S147" s="70">
        <v>3945</v>
      </c>
      <c r="T147" s="70">
        <v>3938.05</v>
      </c>
      <c r="U147" s="70">
        <v>-73</v>
      </c>
      <c r="V147" s="70">
        <v>0</v>
      </c>
      <c r="W147" s="70">
        <v>0</v>
      </c>
      <c r="X147" s="111"/>
      <c r="AA147" s="64">
        <f t="shared" si="44"/>
        <v>-8.6583990980834274E-2</v>
      </c>
      <c r="AB147" s="64">
        <f t="shared" si="45"/>
        <v>-2.4435941742779507E-2</v>
      </c>
      <c r="AC147" s="64">
        <f t="shared" si="46"/>
        <v>4.4531769909489038E-2</v>
      </c>
      <c r="AD147" s="64">
        <f t="shared" si="47"/>
        <v>4.1908914728682169E-2</v>
      </c>
      <c r="AE147" s="64">
        <f t="shared" si="48"/>
        <v>-8.277144850034876E-2</v>
      </c>
      <c r="AF147" s="64">
        <f t="shared" si="49"/>
        <v>-1.761723700887153E-3</v>
      </c>
      <c r="AG147" s="64">
        <f t="shared" si="50"/>
        <v>-1.0185370932314217</v>
      </c>
      <c r="AH147" s="64">
        <f t="shared" si="51"/>
        <v>-1</v>
      </c>
      <c r="AI147" s="64">
        <f t="shared" si="52"/>
        <v>0</v>
      </c>
      <c r="AJ147" s="64">
        <f t="shared" si="53"/>
        <v>0</v>
      </c>
      <c r="AK147" s="65">
        <f t="shared" si="54"/>
        <v>-0.21276495135181001</v>
      </c>
      <c r="AL147" s="66">
        <f t="shared" si="55"/>
        <v>-0.40405976338646177</v>
      </c>
    </row>
    <row r="148" spans="1:38" ht="15" customHeight="1" x14ac:dyDescent="0.25">
      <c r="A148" s="62" t="s">
        <v>205</v>
      </c>
      <c r="B148" s="117" t="s">
        <v>206</v>
      </c>
      <c r="C148" s="70">
        <v>0</v>
      </c>
      <c r="D148" s="70">
        <v>0</v>
      </c>
      <c r="E148" s="70">
        <v>0</v>
      </c>
      <c r="F148" s="70">
        <v>0</v>
      </c>
      <c r="G148" s="70">
        <v>0</v>
      </c>
      <c r="H148" s="70">
        <v>0</v>
      </c>
      <c r="I148" s="70">
        <v>0</v>
      </c>
      <c r="J148" s="70">
        <v>0</v>
      </c>
      <c r="K148" s="70">
        <v>0</v>
      </c>
      <c r="L148" s="70">
        <v>500</v>
      </c>
      <c r="M148" s="70">
        <v>500</v>
      </c>
      <c r="N148" s="70">
        <v>0</v>
      </c>
      <c r="O148" s="70">
        <v>0</v>
      </c>
      <c r="P148" s="70">
        <v>0</v>
      </c>
      <c r="Q148" s="70">
        <v>0</v>
      </c>
      <c r="R148" s="70">
        <v>0</v>
      </c>
      <c r="S148" s="70">
        <v>592.1</v>
      </c>
      <c r="T148" s="70">
        <v>265.36</v>
      </c>
      <c r="U148" s="70">
        <v>171.8</v>
      </c>
      <c r="V148" s="70">
        <v>2233.9</v>
      </c>
      <c r="W148" s="70">
        <v>1053.06</v>
      </c>
      <c r="X148" s="111">
        <v>745.85</v>
      </c>
      <c r="AA148" s="64">
        <f t="shared" si="44"/>
        <v>0</v>
      </c>
      <c r="AB148" s="64">
        <f t="shared" si="45"/>
        <v>0</v>
      </c>
      <c r="AC148" s="64">
        <f t="shared" si="46"/>
        <v>0</v>
      </c>
      <c r="AD148" s="64">
        <f t="shared" si="47"/>
        <v>0</v>
      </c>
      <c r="AE148" s="64">
        <f t="shared" si="48"/>
        <v>0</v>
      </c>
      <c r="AF148" s="64">
        <f t="shared" si="49"/>
        <v>-0.55183246073298431</v>
      </c>
      <c r="AG148" s="64">
        <f t="shared" si="50"/>
        <v>-0.35257763038890561</v>
      </c>
      <c r="AH148" s="64">
        <f t="shared" si="51"/>
        <v>12.002910360884748</v>
      </c>
      <c r="AI148" s="64">
        <f t="shared" si="52"/>
        <v>-0.52860020591790147</v>
      </c>
      <c r="AJ148" s="64">
        <f t="shared" si="53"/>
        <v>-0.29173076557840955</v>
      </c>
      <c r="AK148" s="65">
        <f t="shared" si="54"/>
        <v>1.0278169298266548</v>
      </c>
      <c r="AL148" s="66">
        <f t="shared" si="55"/>
        <v>2.0556338596533097</v>
      </c>
    </row>
    <row r="149" spans="1:38" ht="15" customHeight="1" x14ac:dyDescent="0.25">
      <c r="A149" s="62" t="s">
        <v>171</v>
      </c>
      <c r="B149" s="117" t="s">
        <v>172</v>
      </c>
      <c r="C149" s="70">
        <v>109928</v>
      </c>
      <c r="D149" s="70">
        <v>108592</v>
      </c>
      <c r="E149" s="70">
        <v>108592</v>
      </c>
      <c r="F149" s="70">
        <v>111800</v>
      </c>
      <c r="G149" s="70">
        <v>113200</v>
      </c>
      <c r="H149" s="70">
        <v>122030</v>
      </c>
      <c r="I149" s="70">
        <v>122030</v>
      </c>
      <c r="J149" s="70">
        <v>124053</v>
      </c>
      <c r="K149" s="70">
        <v>94850</v>
      </c>
      <c r="L149" s="70">
        <v>94850</v>
      </c>
      <c r="M149" s="70">
        <v>98793</v>
      </c>
      <c r="N149" s="70">
        <v>99248.54</v>
      </c>
      <c r="O149" s="70">
        <v>106052.1</v>
      </c>
      <c r="P149" s="70">
        <v>103562.18</v>
      </c>
      <c r="Q149" s="70">
        <v>80474.679999999993</v>
      </c>
      <c r="R149" s="70">
        <v>85195.7</v>
      </c>
      <c r="S149" s="70">
        <v>88915.24</v>
      </c>
      <c r="T149" s="70">
        <v>88934</v>
      </c>
      <c r="U149" s="70">
        <v>85875.32</v>
      </c>
      <c r="V149" s="70">
        <v>85722.9</v>
      </c>
      <c r="W149" s="70">
        <v>98973.2</v>
      </c>
      <c r="X149" s="111">
        <v>81639.7</v>
      </c>
      <c r="AA149" s="64">
        <f t="shared" si="44"/>
        <v>6.8550731325619632E-2</v>
      </c>
      <c r="AB149" s="64">
        <f t="shared" si="45"/>
        <v>-2.34782715288053E-2</v>
      </c>
      <c r="AC149" s="64">
        <f t="shared" si="46"/>
        <v>-0.22293370031414944</v>
      </c>
      <c r="AD149" s="64">
        <f t="shared" si="47"/>
        <v>5.866466322077956E-2</v>
      </c>
      <c r="AE149" s="64">
        <f t="shared" si="48"/>
        <v>4.3658776205841472E-2</v>
      </c>
      <c r="AF149" s="64">
        <f t="shared" si="49"/>
        <v>2.1098745276956752E-4</v>
      </c>
      <c r="AG149" s="64">
        <f t="shared" si="50"/>
        <v>-3.4392695706928655E-2</v>
      </c>
      <c r="AH149" s="64">
        <f t="shared" si="51"/>
        <v>-1.7748987718475202E-3</v>
      </c>
      <c r="AI149" s="64">
        <f t="shared" si="52"/>
        <v>0.15457129891779214</v>
      </c>
      <c r="AJ149" s="64">
        <f t="shared" si="53"/>
        <v>-0.17513326839993049</v>
      </c>
      <c r="AK149" s="65">
        <f t="shared" si="54"/>
        <v>-1.3205637759885902E-2</v>
      </c>
      <c r="AL149" s="66">
        <f t="shared" si="55"/>
        <v>-1.1303715301628992E-2</v>
      </c>
    </row>
    <row r="150" spans="1:38" ht="15" customHeight="1" x14ac:dyDescent="0.25">
      <c r="A150" s="62" t="s">
        <v>173</v>
      </c>
      <c r="B150" s="117" t="s">
        <v>174</v>
      </c>
      <c r="C150" s="70">
        <v>0</v>
      </c>
      <c r="D150" s="70">
        <v>0</v>
      </c>
      <c r="E150" s="70">
        <v>0</v>
      </c>
      <c r="F150" s="70">
        <v>0</v>
      </c>
      <c r="G150" s="70">
        <v>0</v>
      </c>
      <c r="H150" s="70">
        <v>0</v>
      </c>
      <c r="I150" s="70">
        <v>0</v>
      </c>
      <c r="J150" s="70">
        <v>0</v>
      </c>
      <c r="K150" s="70">
        <v>0</v>
      </c>
      <c r="L150" s="70">
        <v>0</v>
      </c>
      <c r="M150" s="70">
        <v>0</v>
      </c>
      <c r="N150" s="70">
        <v>0</v>
      </c>
      <c r="O150" s="70">
        <v>0</v>
      </c>
      <c r="P150" s="70">
        <v>0</v>
      </c>
      <c r="Q150" s="70">
        <v>0</v>
      </c>
      <c r="R150" s="70">
        <v>0</v>
      </c>
      <c r="S150" s="70">
        <v>175678.11</v>
      </c>
      <c r="T150" s="70">
        <v>-8313.8700000000008</v>
      </c>
      <c r="U150" s="70">
        <v>-1081.8699999999999</v>
      </c>
      <c r="V150" s="70">
        <v>0</v>
      </c>
      <c r="W150" s="70">
        <v>10533.69</v>
      </c>
      <c r="X150" s="111">
        <v>745423.01</v>
      </c>
      <c r="AA150" s="64">
        <f t="shared" si="44"/>
        <v>0</v>
      </c>
      <c r="AB150" s="64">
        <f t="shared" si="45"/>
        <v>0</v>
      </c>
      <c r="AC150" s="64">
        <f t="shared" si="46"/>
        <v>0</v>
      </c>
      <c r="AD150" s="64">
        <f t="shared" si="47"/>
        <v>0</v>
      </c>
      <c r="AE150" s="64">
        <f t="shared" si="48"/>
        <v>0</v>
      </c>
      <c r="AF150" s="64">
        <f t="shared" si="49"/>
        <v>-1.0473244503825776</v>
      </c>
      <c r="AG150" s="64">
        <f t="shared" si="50"/>
        <v>-0.86987167227777196</v>
      </c>
      <c r="AH150" s="64">
        <f t="shared" si="51"/>
        <v>-1</v>
      </c>
      <c r="AI150" s="64">
        <f t="shared" si="52"/>
        <v>0</v>
      </c>
      <c r="AJ150" s="64">
        <f t="shared" si="53"/>
        <v>69.765611101143094</v>
      </c>
      <c r="AK150" s="65">
        <f t="shared" si="54"/>
        <v>6.6848414978482751</v>
      </c>
      <c r="AL150" s="66">
        <f t="shared" si="55"/>
        <v>13.36968299569655</v>
      </c>
    </row>
    <row r="151" spans="1:38" ht="15" customHeight="1" x14ac:dyDescent="0.25">
      <c r="A151" s="62" t="s">
        <v>181</v>
      </c>
      <c r="B151" s="117" t="s">
        <v>182</v>
      </c>
      <c r="C151" s="70">
        <v>1500</v>
      </c>
      <c r="D151" s="70">
        <v>1500</v>
      </c>
      <c r="E151" s="70">
        <v>1500</v>
      </c>
      <c r="F151" s="70">
        <v>5000</v>
      </c>
      <c r="G151" s="70">
        <v>5000</v>
      </c>
      <c r="H151" s="70">
        <v>5000</v>
      </c>
      <c r="I151" s="70">
        <v>5000</v>
      </c>
      <c r="J151" s="70">
        <v>5000</v>
      </c>
      <c r="K151" s="70">
        <v>5000</v>
      </c>
      <c r="L151" s="70">
        <v>5000</v>
      </c>
      <c r="M151" s="70">
        <v>5000</v>
      </c>
      <c r="N151" s="70">
        <v>75.760000000000005</v>
      </c>
      <c r="O151" s="70">
        <v>2577</v>
      </c>
      <c r="P151" s="70">
        <v>9659.75</v>
      </c>
      <c r="Q151" s="70">
        <v>6949.53</v>
      </c>
      <c r="R151" s="70">
        <v>963.4</v>
      </c>
      <c r="S151" s="70">
        <v>8328.94</v>
      </c>
      <c r="T151" s="70">
        <v>4732.7700000000004</v>
      </c>
      <c r="U151" s="70">
        <v>14063.35</v>
      </c>
      <c r="V151" s="70">
        <v>34202.370000000003</v>
      </c>
      <c r="W151" s="70">
        <v>71790.100000000006</v>
      </c>
      <c r="X151" s="111">
        <v>204825.9</v>
      </c>
      <c r="AA151" s="64">
        <f t="shared" si="44"/>
        <v>33.015311510031673</v>
      </c>
      <c r="AB151" s="64">
        <f t="shared" si="45"/>
        <v>2.7484478075281333</v>
      </c>
      <c r="AC151" s="64">
        <f t="shared" si="46"/>
        <v>-0.28056833768989881</v>
      </c>
      <c r="AD151" s="64">
        <f t="shared" si="47"/>
        <v>-0.86137192011546104</v>
      </c>
      <c r="AE151" s="64">
        <f t="shared" si="48"/>
        <v>7.6453601826863204</v>
      </c>
      <c r="AF151" s="64">
        <f t="shared" si="49"/>
        <v>-0.43176802810441661</v>
      </c>
      <c r="AG151" s="64">
        <f t="shared" si="50"/>
        <v>1.9714839301297125</v>
      </c>
      <c r="AH151" s="64">
        <f t="shared" si="51"/>
        <v>1.4320215311430067</v>
      </c>
      <c r="AI151" s="64">
        <f t="shared" si="52"/>
        <v>1.0989802753434923</v>
      </c>
      <c r="AJ151" s="64">
        <f t="shared" si="53"/>
        <v>1.8531218092745376</v>
      </c>
      <c r="AK151" s="65">
        <f t="shared" si="54"/>
        <v>4.8191018760227102</v>
      </c>
      <c r="AL151" s="66">
        <f t="shared" si="55"/>
        <v>1.1847679035572667</v>
      </c>
    </row>
    <row r="152" spans="1:38" ht="15" customHeight="1" x14ac:dyDescent="0.25">
      <c r="A152" s="62" t="s">
        <v>183</v>
      </c>
      <c r="B152" s="117" t="s">
        <v>184</v>
      </c>
      <c r="C152" s="70">
        <v>0</v>
      </c>
      <c r="D152" s="70">
        <v>0</v>
      </c>
      <c r="E152" s="70">
        <v>0</v>
      </c>
      <c r="F152" s="70">
        <v>0</v>
      </c>
      <c r="G152" s="70">
        <v>0</v>
      </c>
      <c r="H152" s="70">
        <v>0</v>
      </c>
      <c r="I152" s="70">
        <v>0</v>
      </c>
      <c r="J152" s="70">
        <v>0</v>
      </c>
      <c r="K152" s="70">
        <v>0</v>
      </c>
      <c r="L152" s="70">
        <v>0</v>
      </c>
      <c r="M152" s="70">
        <v>0</v>
      </c>
      <c r="N152" s="70">
        <v>0</v>
      </c>
      <c r="O152" s="70">
        <v>4400</v>
      </c>
      <c r="P152" s="70">
        <v>0</v>
      </c>
      <c r="Q152" s="70">
        <v>0</v>
      </c>
      <c r="R152" s="70">
        <v>10525</v>
      </c>
      <c r="S152" s="70">
        <v>0</v>
      </c>
      <c r="T152" s="70">
        <v>0</v>
      </c>
      <c r="U152" s="70">
        <v>0</v>
      </c>
      <c r="V152" s="70">
        <v>0</v>
      </c>
      <c r="W152" s="70">
        <v>0</v>
      </c>
      <c r="X152" s="111"/>
      <c r="AA152" s="64">
        <f t="shared" si="44"/>
        <v>0</v>
      </c>
      <c r="AB152" s="64">
        <f t="shared" si="45"/>
        <v>-1</v>
      </c>
      <c r="AC152" s="64">
        <f t="shared" si="46"/>
        <v>0</v>
      </c>
      <c r="AD152" s="64">
        <f t="shared" si="47"/>
        <v>0</v>
      </c>
      <c r="AE152" s="64">
        <f t="shared" si="48"/>
        <v>-1</v>
      </c>
      <c r="AF152" s="64">
        <f t="shared" si="49"/>
        <v>0</v>
      </c>
      <c r="AG152" s="64">
        <f t="shared" si="50"/>
        <v>0</v>
      </c>
      <c r="AH152" s="64">
        <f t="shared" si="51"/>
        <v>0</v>
      </c>
      <c r="AI152" s="64">
        <f t="shared" si="52"/>
        <v>0</v>
      </c>
      <c r="AJ152" s="64">
        <f t="shared" si="53"/>
        <v>0</v>
      </c>
      <c r="AK152" s="65">
        <f t="shared" si="54"/>
        <v>-0.2</v>
      </c>
      <c r="AL152" s="66">
        <f t="shared" si="55"/>
        <v>0</v>
      </c>
    </row>
    <row r="153" spans="1:38" ht="15" customHeight="1" x14ac:dyDescent="0.25">
      <c r="A153" s="62" t="s">
        <v>175</v>
      </c>
      <c r="B153" s="117" t="s">
        <v>176</v>
      </c>
      <c r="C153" s="70">
        <v>272000</v>
      </c>
      <c r="D153" s="70">
        <v>278650</v>
      </c>
      <c r="E153" s="70">
        <v>285000</v>
      </c>
      <c r="F153" s="70">
        <v>290000</v>
      </c>
      <c r="G153" s="70">
        <v>0</v>
      </c>
      <c r="H153" s="70">
        <v>0</v>
      </c>
      <c r="I153" s="70">
        <v>0</v>
      </c>
      <c r="J153" s="70">
        <v>0</v>
      </c>
      <c r="K153" s="70">
        <v>0</v>
      </c>
      <c r="L153" s="70">
        <v>0</v>
      </c>
      <c r="M153" s="70">
        <v>0</v>
      </c>
      <c r="N153" s="70">
        <v>278650.46000000002</v>
      </c>
      <c r="O153" s="70">
        <v>284502.12</v>
      </c>
      <c r="P153" s="70">
        <v>289651.61</v>
      </c>
      <c r="Q153" s="70">
        <v>293098.46000000002</v>
      </c>
      <c r="R153" s="70">
        <v>0</v>
      </c>
      <c r="S153" s="70">
        <v>0</v>
      </c>
      <c r="T153" s="70">
        <v>0</v>
      </c>
      <c r="U153" s="70">
        <v>0</v>
      </c>
      <c r="V153" s="70">
        <v>0</v>
      </c>
      <c r="W153" s="70">
        <v>0</v>
      </c>
      <c r="X153" s="111"/>
      <c r="AA153" s="64">
        <f t="shared" si="44"/>
        <v>2.1000001220166563E-2</v>
      </c>
      <c r="AB153" s="64">
        <f t="shared" si="45"/>
        <v>1.8100005722277185E-2</v>
      </c>
      <c r="AC153" s="64">
        <f t="shared" si="46"/>
        <v>1.1899985641371146E-2</v>
      </c>
      <c r="AD153" s="64">
        <f t="shared" si="47"/>
        <v>-1</v>
      </c>
      <c r="AE153" s="64">
        <f t="shared" si="48"/>
        <v>0</v>
      </c>
      <c r="AF153" s="64">
        <f t="shared" si="49"/>
        <v>0</v>
      </c>
      <c r="AG153" s="64">
        <f t="shared" si="50"/>
        <v>0</v>
      </c>
      <c r="AH153" s="64">
        <f t="shared" si="51"/>
        <v>0</v>
      </c>
      <c r="AI153" s="64">
        <f t="shared" si="52"/>
        <v>0</v>
      </c>
      <c r="AJ153" s="64">
        <f t="shared" si="53"/>
        <v>0</v>
      </c>
      <c r="AK153" s="65">
        <f t="shared" si="54"/>
        <v>-9.4900000741618501E-2</v>
      </c>
      <c r="AL153" s="66">
        <f t="shared" si="55"/>
        <v>0</v>
      </c>
    </row>
    <row r="154" spans="1:38" ht="15" customHeight="1" x14ac:dyDescent="0.25">
      <c r="A154" s="62" t="s">
        <v>177</v>
      </c>
      <c r="B154" s="117" t="s">
        <v>178</v>
      </c>
      <c r="C154" s="70">
        <v>139500</v>
      </c>
      <c r="D154" s="70">
        <v>142178</v>
      </c>
      <c r="E154" s="70">
        <v>145000</v>
      </c>
      <c r="F154" s="70">
        <v>149370</v>
      </c>
      <c r="G154" s="70">
        <v>153850</v>
      </c>
      <c r="H154" s="70">
        <v>158460</v>
      </c>
      <c r="I154" s="70">
        <v>158460</v>
      </c>
      <c r="J154" s="70">
        <v>248514</v>
      </c>
      <c r="K154" s="70">
        <v>254727</v>
      </c>
      <c r="L154" s="70">
        <v>254727</v>
      </c>
      <c r="M154" s="70">
        <v>254727</v>
      </c>
      <c r="N154" s="70">
        <v>139390</v>
      </c>
      <c r="O154" s="70">
        <v>142178</v>
      </c>
      <c r="P154" s="70">
        <v>145020</v>
      </c>
      <c r="Q154" s="70">
        <v>149370</v>
      </c>
      <c r="R154" s="70">
        <v>153851.12</v>
      </c>
      <c r="S154" s="70">
        <v>158466.64000000001</v>
      </c>
      <c r="T154" s="70">
        <v>161635.96</v>
      </c>
      <c r="U154" s="70">
        <v>248515.28</v>
      </c>
      <c r="V154" s="70">
        <v>255970.8</v>
      </c>
      <c r="W154" s="70">
        <v>262210.7</v>
      </c>
      <c r="X154" s="111">
        <v>259090.68</v>
      </c>
      <c r="AA154" s="64">
        <f t="shared" si="44"/>
        <v>2.0001434823158047E-2</v>
      </c>
      <c r="AB154" s="64">
        <f t="shared" si="45"/>
        <v>1.9989027838343484E-2</v>
      </c>
      <c r="AC154" s="64">
        <f t="shared" si="46"/>
        <v>2.9995862639635912E-2</v>
      </c>
      <c r="AD154" s="64">
        <f t="shared" si="47"/>
        <v>3.0000133895695221E-2</v>
      </c>
      <c r="AE154" s="64">
        <f t="shared" si="48"/>
        <v>2.999991160285358E-2</v>
      </c>
      <c r="AF154" s="64">
        <f t="shared" si="49"/>
        <v>1.9999919225901285E-2</v>
      </c>
      <c r="AG154" s="64">
        <f t="shared" si="50"/>
        <v>0.53749994741269214</v>
      </c>
      <c r="AH154" s="64">
        <f t="shared" si="51"/>
        <v>3.0000247872082511E-2</v>
      </c>
      <c r="AI154" s="64">
        <f t="shared" si="52"/>
        <v>2.437738992103796E-2</v>
      </c>
      <c r="AJ154" s="64">
        <f t="shared" si="53"/>
        <v>-1.1898904201849957E-2</v>
      </c>
      <c r="AK154" s="65">
        <f t="shared" si="54"/>
        <v>7.2996497102955027E-2</v>
      </c>
      <c r="AL154" s="66">
        <f t="shared" si="55"/>
        <v>0.11999572004597281</v>
      </c>
    </row>
    <row r="155" spans="1:38" ht="15" customHeight="1" x14ac:dyDescent="0.25">
      <c r="A155" s="62" t="s">
        <v>179</v>
      </c>
      <c r="B155" s="117" t="s">
        <v>180</v>
      </c>
      <c r="C155" s="70">
        <v>25000</v>
      </c>
      <c r="D155" s="70">
        <v>0</v>
      </c>
      <c r="E155" s="70">
        <v>0</v>
      </c>
      <c r="F155" s="70">
        <v>87330</v>
      </c>
      <c r="G155" s="70">
        <v>0</v>
      </c>
      <c r="H155" s="70">
        <v>0</v>
      </c>
      <c r="I155" s="70">
        <v>0</v>
      </c>
      <c r="J155" s="70">
        <v>0</v>
      </c>
      <c r="K155" s="70">
        <v>0</v>
      </c>
      <c r="L155" s="70">
        <v>0</v>
      </c>
      <c r="M155" s="70">
        <v>0</v>
      </c>
      <c r="N155" s="70">
        <v>0</v>
      </c>
      <c r="O155" s="70">
        <v>2906.17</v>
      </c>
      <c r="P155" s="70">
        <v>11183.79</v>
      </c>
      <c r="Q155" s="70">
        <v>11628.14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114">
        <v>0</v>
      </c>
      <c r="AA155" s="64">
        <f t="shared" si="44"/>
        <v>0</v>
      </c>
      <c r="AB155" s="64">
        <f t="shared" si="45"/>
        <v>2.8482917379231085</v>
      </c>
      <c r="AC155" s="64">
        <f t="shared" si="46"/>
        <v>3.9731611555653183E-2</v>
      </c>
      <c r="AD155" s="64">
        <f t="shared" si="47"/>
        <v>-1</v>
      </c>
      <c r="AE155" s="64">
        <f t="shared" si="48"/>
        <v>0</v>
      </c>
      <c r="AF155" s="64">
        <f t="shared" si="49"/>
        <v>0</v>
      </c>
      <c r="AG155" s="64">
        <f t="shared" si="50"/>
        <v>0</v>
      </c>
      <c r="AH155" s="64">
        <f t="shared" si="51"/>
        <v>0</v>
      </c>
      <c r="AI155" s="64">
        <f t="shared" si="52"/>
        <v>0</v>
      </c>
      <c r="AJ155" s="64">
        <f t="shared" si="53"/>
        <v>0</v>
      </c>
      <c r="AK155" s="65">
        <f t="shared" si="54"/>
        <v>0.18880233494787615</v>
      </c>
      <c r="AL155" s="66">
        <f t="shared" si="55"/>
        <v>0</v>
      </c>
    </row>
    <row r="156" spans="1:38" ht="15" customHeight="1" x14ac:dyDescent="0.25">
      <c r="A156" s="62" t="s">
        <v>2360</v>
      </c>
      <c r="B156" s="117" t="s">
        <v>2361</v>
      </c>
      <c r="C156" s="70">
        <v>0</v>
      </c>
      <c r="D156" s="70">
        <v>0</v>
      </c>
      <c r="E156" s="70">
        <v>0</v>
      </c>
      <c r="F156" s="70">
        <v>0</v>
      </c>
      <c r="G156" s="70">
        <v>0</v>
      </c>
      <c r="H156" s="70">
        <v>0</v>
      </c>
      <c r="I156" s="70">
        <v>0</v>
      </c>
      <c r="J156" s="70">
        <v>0</v>
      </c>
      <c r="K156" s="70">
        <v>0</v>
      </c>
      <c r="L156" s="70">
        <v>0</v>
      </c>
      <c r="M156" s="70">
        <v>0</v>
      </c>
      <c r="N156" s="70">
        <v>0</v>
      </c>
      <c r="O156" s="70">
        <v>0</v>
      </c>
      <c r="P156" s="70">
        <v>0</v>
      </c>
      <c r="Q156" s="70">
        <v>0</v>
      </c>
      <c r="R156" s="70">
        <v>0</v>
      </c>
      <c r="S156" s="70">
        <v>0</v>
      </c>
      <c r="T156" s="70">
        <v>0</v>
      </c>
      <c r="U156" s="70">
        <v>0</v>
      </c>
      <c r="V156" s="70">
        <v>33328.53</v>
      </c>
      <c r="W156" s="70">
        <v>0</v>
      </c>
      <c r="X156" s="114">
        <v>0</v>
      </c>
      <c r="AA156" s="64">
        <f t="shared" si="44"/>
        <v>0</v>
      </c>
      <c r="AB156" s="64">
        <f t="shared" si="45"/>
        <v>0</v>
      </c>
      <c r="AC156" s="64">
        <f t="shared" si="46"/>
        <v>0</v>
      </c>
      <c r="AD156" s="64">
        <f t="shared" si="47"/>
        <v>0</v>
      </c>
      <c r="AE156" s="64">
        <f t="shared" si="48"/>
        <v>0</v>
      </c>
      <c r="AF156" s="64">
        <f t="shared" si="49"/>
        <v>0</v>
      </c>
      <c r="AG156" s="64">
        <f t="shared" si="50"/>
        <v>0</v>
      </c>
      <c r="AH156" s="64">
        <f t="shared" si="51"/>
        <v>0</v>
      </c>
      <c r="AI156" s="64">
        <f t="shared" si="52"/>
        <v>-1</v>
      </c>
      <c r="AJ156" s="64">
        <f t="shared" si="53"/>
        <v>0</v>
      </c>
      <c r="AK156" s="65">
        <f t="shared" si="54"/>
        <v>-0.1</v>
      </c>
      <c r="AL156" s="66">
        <f t="shared" si="55"/>
        <v>-0.2</v>
      </c>
    </row>
    <row r="157" spans="1:38" ht="15" customHeight="1" x14ac:dyDescent="0.25">
      <c r="A157" s="62" t="s">
        <v>207</v>
      </c>
      <c r="B157" s="117" t="s">
        <v>208</v>
      </c>
      <c r="C157" s="70">
        <v>0</v>
      </c>
      <c r="D157" s="70">
        <v>0</v>
      </c>
      <c r="E157" s="70">
        <v>0</v>
      </c>
      <c r="F157" s="70">
        <v>0</v>
      </c>
      <c r="G157" s="70">
        <v>0</v>
      </c>
      <c r="H157" s="70">
        <v>0</v>
      </c>
      <c r="I157" s="70">
        <v>0</v>
      </c>
      <c r="J157" s="70">
        <v>0</v>
      </c>
      <c r="K157" s="70">
        <v>0</v>
      </c>
      <c r="L157" s="70">
        <v>0</v>
      </c>
      <c r="M157" s="70">
        <v>0</v>
      </c>
      <c r="N157" s="70">
        <v>0</v>
      </c>
      <c r="O157" s="70">
        <v>0</v>
      </c>
      <c r="P157" s="70">
        <v>0</v>
      </c>
      <c r="Q157" s="70">
        <v>9483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114">
        <v>0</v>
      </c>
      <c r="AA157" s="64">
        <f t="shared" si="44"/>
        <v>0</v>
      </c>
      <c r="AB157" s="64">
        <f t="shared" si="45"/>
        <v>0</v>
      </c>
      <c r="AC157" s="64">
        <f t="shared" si="46"/>
        <v>0</v>
      </c>
      <c r="AD157" s="64">
        <f t="shared" si="47"/>
        <v>-1</v>
      </c>
      <c r="AE157" s="64">
        <f t="shared" si="48"/>
        <v>0</v>
      </c>
      <c r="AF157" s="64">
        <f t="shared" si="49"/>
        <v>0</v>
      </c>
      <c r="AG157" s="64">
        <f t="shared" si="50"/>
        <v>0</v>
      </c>
      <c r="AH157" s="64">
        <f t="shared" si="51"/>
        <v>0</v>
      </c>
      <c r="AI157" s="64">
        <f t="shared" si="52"/>
        <v>0</v>
      </c>
      <c r="AJ157" s="64">
        <f t="shared" si="53"/>
        <v>0</v>
      </c>
      <c r="AK157" s="65">
        <f t="shared" si="54"/>
        <v>-0.1</v>
      </c>
      <c r="AL157" s="66">
        <f t="shared" si="55"/>
        <v>0</v>
      </c>
    </row>
    <row r="158" spans="1:38" ht="15" customHeight="1" thickBot="1" x14ac:dyDescent="0.3">
      <c r="A158" s="62" t="s">
        <v>134</v>
      </c>
      <c r="B158" s="117" t="s">
        <v>135</v>
      </c>
      <c r="C158" s="70">
        <v>0</v>
      </c>
      <c r="D158" s="70">
        <v>0</v>
      </c>
      <c r="E158" s="70">
        <v>1000</v>
      </c>
      <c r="F158" s="70">
        <v>1000</v>
      </c>
      <c r="G158" s="70">
        <v>1000</v>
      </c>
      <c r="H158" s="70">
        <v>0</v>
      </c>
      <c r="I158" s="70">
        <v>0</v>
      </c>
      <c r="J158" s="70">
        <v>0</v>
      </c>
      <c r="K158" s="70">
        <v>0</v>
      </c>
      <c r="L158" s="70">
        <v>0</v>
      </c>
      <c r="M158" s="70">
        <v>0</v>
      </c>
      <c r="N158" s="70">
        <v>0</v>
      </c>
      <c r="O158" s="70">
        <v>0</v>
      </c>
      <c r="P158" s="70">
        <v>0</v>
      </c>
      <c r="Q158" s="70">
        <v>400</v>
      </c>
      <c r="R158" s="70">
        <v>0</v>
      </c>
      <c r="S158" s="70">
        <v>0</v>
      </c>
      <c r="T158" s="70">
        <v>0</v>
      </c>
      <c r="U158" s="70">
        <v>0</v>
      </c>
      <c r="V158" s="70">
        <v>0</v>
      </c>
      <c r="W158" s="70">
        <v>0</v>
      </c>
      <c r="X158" s="114">
        <v>0</v>
      </c>
      <c r="AA158" s="64">
        <f t="shared" si="44"/>
        <v>0</v>
      </c>
      <c r="AB158" s="64">
        <f t="shared" si="45"/>
        <v>0</v>
      </c>
      <c r="AC158" s="64">
        <f t="shared" si="46"/>
        <v>0</v>
      </c>
      <c r="AD158" s="64">
        <f t="shared" si="47"/>
        <v>-1</v>
      </c>
      <c r="AE158" s="64">
        <f t="shared" si="48"/>
        <v>0</v>
      </c>
      <c r="AF158" s="64">
        <f t="shared" si="49"/>
        <v>0</v>
      </c>
      <c r="AG158" s="64">
        <f t="shared" si="50"/>
        <v>0</v>
      </c>
      <c r="AH158" s="64">
        <f t="shared" si="51"/>
        <v>0</v>
      </c>
      <c r="AI158" s="64">
        <f t="shared" si="52"/>
        <v>0</v>
      </c>
      <c r="AJ158" s="64">
        <f t="shared" si="53"/>
        <v>0</v>
      </c>
      <c r="AK158" s="65">
        <f t="shared" si="54"/>
        <v>-0.1</v>
      </c>
      <c r="AL158" s="66">
        <f t="shared" si="55"/>
        <v>0</v>
      </c>
    </row>
    <row r="159" spans="1:38" ht="15" customHeight="1" thickBot="1" x14ac:dyDescent="0.3">
      <c r="A159" s="62"/>
      <c r="B159" s="117"/>
      <c r="C159" s="63"/>
      <c r="D159" s="63"/>
      <c r="E159" s="63"/>
      <c r="F159" s="63"/>
      <c r="G159" s="63"/>
      <c r="H159" s="63"/>
      <c r="I159" s="63"/>
      <c r="J159" s="63"/>
      <c r="K159" s="63"/>
      <c r="L159" s="63"/>
      <c r="M159" s="63"/>
      <c r="N159" s="67">
        <f>SUM(N3:N158)</f>
        <v>27886497</v>
      </c>
      <c r="O159" s="67">
        <f t="shared" ref="O159:X159" si="56">SUM(O3:O158)</f>
        <v>27934384.800000004</v>
      </c>
      <c r="P159" s="67">
        <f t="shared" si="56"/>
        <v>29145095.600000005</v>
      </c>
      <c r="Q159" s="67">
        <f t="shared" si="56"/>
        <v>29669442.879999992</v>
      </c>
      <c r="R159" s="67">
        <f t="shared" si="56"/>
        <v>30657199.610000003</v>
      </c>
      <c r="S159" s="67">
        <f t="shared" si="56"/>
        <v>31913294.230000004</v>
      </c>
      <c r="T159" s="67">
        <f t="shared" si="56"/>
        <v>34754855.090000011</v>
      </c>
      <c r="U159" s="67">
        <f t="shared" si="56"/>
        <v>35288002.220000021</v>
      </c>
      <c r="V159" s="67">
        <f t="shared" si="56"/>
        <v>37078222.689999983</v>
      </c>
      <c r="W159" s="67">
        <f t="shared" si="56"/>
        <v>39987382.480000012</v>
      </c>
      <c r="X159" s="67">
        <f t="shared" si="56"/>
        <v>42505479.560000025</v>
      </c>
      <c r="AA159" s="64">
        <f t="shared" ref="AA159:AA161" si="57">IFERROR((O159-N159)/N159,0)</f>
        <v>1.7172397092400839E-3</v>
      </c>
      <c r="AB159" s="64">
        <f t="shared" ref="AB159:AB161" si="58">IFERROR((P159-O159)/O159,0)</f>
        <v>4.3341237284022831E-2</v>
      </c>
      <c r="AC159" s="64">
        <f t="shared" ref="AC159:AC161" si="59">IFERROR((Q159-P159)/P159,0)</f>
        <v>1.7990926747894632E-2</v>
      </c>
      <c r="AD159" s="64">
        <f t="shared" ref="AD159:AD161" si="60">IFERROR((R159-Q159)/Q159,0)</f>
        <v>3.3292055196151089E-2</v>
      </c>
      <c r="AE159" s="64">
        <f t="shared" ref="AE159:AE161" si="61">IFERROR((S159-R159)/R159,0)</f>
        <v>4.0972255652152859E-2</v>
      </c>
      <c r="AF159" s="64">
        <f t="shared" ref="AF159:AF161" si="62">IFERROR((T159-S159)/S159,0)</f>
        <v>8.9040035776964871E-2</v>
      </c>
      <c r="AG159" s="64">
        <f t="shared" ref="AG159:AG161" si="63">IFERROR((U159-T159)/T159,0)</f>
        <v>1.5340220197131887E-2</v>
      </c>
      <c r="AH159" s="64">
        <f t="shared" ref="AH159:AH161" si="64">IFERROR((V159-U159)/U159,0)</f>
        <v>5.0731703620935688E-2</v>
      </c>
      <c r="AI159" s="64">
        <f t="shared" ref="AI159:AJ161" si="65">IFERROR((W159-V159)/V159,0)</f>
        <v>7.8460065745940707E-2</v>
      </c>
      <c r="AJ159" s="64">
        <f t="shared" si="65"/>
        <v>6.2972290853482549E-2</v>
      </c>
      <c r="AK159" s="65">
        <f t="shared" si="54"/>
        <v>4.3385803078391724E-2</v>
      </c>
      <c r="AL159" s="66">
        <f t="shared" si="55"/>
        <v>5.9308863238891139E-2</v>
      </c>
    </row>
    <row r="160" spans="1:38" ht="15" customHeight="1" x14ac:dyDescent="0.25">
      <c r="A160" s="62"/>
      <c r="B160" s="117"/>
      <c r="C160" s="63"/>
      <c r="D160" s="63"/>
      <c r="E160" s="63"/>
      <c r="F160" s="63"/>
      <c r="G160" s="63"/>
      <c r="H160" s="63"/>
      <c r="I160" s="63"/>
      <c r="J160" s="63"/>
      <c r="K160" s="63"/>
      <c r="L160" s="63"/>
      <c r="M160" s="63"/>
      <c r="N160" s="63"/>
      <c r="O160" s="63">
        <f>O159-N159</f>
        <v>47887.80000000447</v>
      </c>
      <c r="P160" s="63">
        <f t="shared" ref="P160:W160" si="66">P159-O159</f>
        <v>1210710.8000000007</v>
      </c>
      <c r="Q160" s="63">
        <f t="shared" si="66"/>
        <v>524347.27999998629</v>
      </c>
      <c r="R160" s="63">
        <f t="shared" si="66"/>
        <v>987756.73000001162</v>
      </c>
      <c r="S160" s="63">
        <f t="shared" si="66"/>
        <v>1256094.620000001</v>
      </c>
      <c r="T160" s="63">
        <f t="shared" si="66"/>
        <v>2841560.8600000069</v>
      </c>
      <c r="U160" s="63">
        <f t="shared" si="66"/>
        <v>533147.13000001013</v>
      </c>
      <c r="V160" s="63">
        <f t="shared" si="66"/>
        <v>1790220.4699999616</v>
      </c>
      <c r="W160" s="63">
        <f t="shared" si="66"/>
        <v>2909159.7900000289</v>
      </c>
      <c r="X160" s="115">
        <f>X159-W159</f>
        <v>2518097.0800000131</v>
      </c>
      <c r="AA160" s="64">
        <f t="shared" si="57"/>
        <v>0</v>
      </c>
      <c r="AB160" s="64">
        <f t="shared" si="58"/>
        <v>24.282238900093297</v>
      </c>
      <c r="AC160" s="64">
        <f t="shared" si="59"/>
        <v>-0.56690955428828593</v>
      </c>
      <c r="AD160" s="64">
        <f t="shared" si="60"/>
        <v>0.88378345359212596</v>
      </c>
      <c r="AE160" s="64">
        <f t="shared" si="61"/>
        <v>0.27166394502823205</v>
      </c>
      <c r="AF160" s="64">
        <f t="shared" si="62"/>
        <v>1.2622187968610235</v>
      </c>
      <c r="AG160" s="64">
        <f t="shared" si="63"/>
        <v>-0.81237525561919199</v>
      </c>
      <c r="AH160" s="64">
        <f t="shared" si="64"/>
        <v>2.3578357066274136</v>
      </c>
      <c r="AI160" s="64">
        <f t="shared" si="65"/>
        <v>0.62502878206955781</v>
      </c>
      <c r="AJ160" s="64">
        <f t="shared" si="65"/>
        <v>-0.13442462368146918</v>
      </c>
      <c r="AK160" s="65">
        <f t="shared" si="54"/>
        <v>2.8169060150682705</v>
      </c>
      <c r="AL160" s="66">
        <f t="shared" si="55"/>
        <v>0.6596566812514667</v>
      </c>
    </row>
    <row r="161" spans="1:38" ht="15" customHeight="1" x14ac:dyDescent="0.25">
      <c r="A161" s="62"/>
      <c r="B161" s="117"/>
      <c r="C161" s="63"/>
      <c r="D161" s="63"/>
      <c r="E161" s="63"/>
      <c r="F161" s="63"/>
      <c r="G161" s="63"/>
      <c r="H161" s="63"/>
      <c r="I161" s="63"/>
      <c r="J161" s="63"/>
      <c r="K161" s="63"/>
      <c r="L161" s="63"/>
      <c r="M161" s="63"/>
      <c r="N161" s="63"/>
      <c r="O161" s="68">
        <f>O160/N159</f>
        <v>1.7172397092400839E-3</v>
      </c>
      <c r="P161" s="68">
        <f t="shared" ref="P161:W161" si="67">P160/O159</f>
        <v>4.3341237284022831E-2</v>
      </c>
      <c r="Q161" s="68">
        <f t="shared" si="67"/>
        <v>1.7990926747894632E-2</v>
      </c>
      <c r="R161" s="68">
        <f t="shared" si="67"/>
        <v>3.3292055196151089E-2</v>
      </c>
      <c r="S161" s="68">
        <f t="shared" si="67"/>
        <v>4.0972255652152859E-2</v>
      </c>
      <c r="T161" s="68">
        <f t="shared" si="67"/>
        <v>8.9040035776964871E-2</v>
      </c>
      <c r="U161" s="68">
        <f t="shared" si="67"/>
        <v>1.5340220197131887E-2</v>
      </c>
      <c r="V161" s="68">
        <f t="shared" si="67"/>
        <v>5.0731703620935688E-2</v>
      </c>
      <c r="W161" s="68">
        <f t="shared" si="67"/>
        <v>7.8460065745940707E-2</v>
      </c>
      <c r="X161" s="116">
        <f>X160/W159</f>
        <v>6.2972290853482549E-2</v>
      </c>
      <c r="AA161" s="64">
        <f t="shared" si="57"/>
        <v>0</v>
      </c>
      <c r="AB161" s="64">
        <f t="shared" si="58"/>
        <v>24.238897662809272</v>
      </c>
      <c r="AC161" s="64">
        <f t="shared" si="59"/>
        <v>-0.58490048103618053</v>
      </c>
      <c r="AD161" s="64">
        <f t="shared" si="60"/>
        <v>0.85049139839597498</v>
      </c>
      <c r="AE161" s="64">
        <f t="shared" si="61"/>
        <v>0.23069168937607915</v>
      </c>
      <c r="AF161" s="64">
        <f t="shared" si="62"/>
        <v>1.1731787610840587</v>
      </c>
      <c r="AG161" s="64">
        <f t="shared" si="63"/>
        <v>-0.82771547581632399</v>
      </c>
      <c r="AH161" s="64">
        <f t="shared" si="64"/>
        <v>2.307104003006478</v>
      </c>
      <c r="AI161" s="64">
        <f t="shared" si="65"/>
        <v>0.54656871632361714</v>
      </c>
      <c r="AJ161" s="64">
        <f t="shared" si="65"/>
        <v>-0.19739691453495181</v>
      </c>
      <c r="AK161" s="65">
        <f t="shared" si="54"/>
        <v>2.7736919359608025</v>
      </c>
      <c r="AL161" s="66">
        <f t="shared" si="55"/>
        <v>0.60034781801257564</v>
      </c>
    </row>
    <row r="162" spans="1:38" ht="15" customHeight="1" x14ac:dyDescent="0.25">
      <c r="A162" s="62"/>
      <c r="B162" s="117"/>
      <c r="C162" s="63"/>
      <c r="D162" s="63"/>
      <c r="E162" s="63"/>
      <c r="F162" s="63"/>
      <c r="G162" s="63"/>
      <c r="H162" s="63"/>
      <c r="I162" s="63"/>
      <c r="J162" s="63"/>
      <c r="K162" s="63"/>
      <c r="L162" s="63"/>
      <c r="M162" s="63"/>
      <c r="N162" s="63"/>
      <c r="O162" s="63"/>
      <c r="P162" s="63"/>
      <c r="Q162" s="63"/>
      <c r="R162" s="63"/>
      <c r="S162" s="63"/>
      <c r="T162" s="63"/>
      <c r="U162" s="63"/>
      <c r="W162" s="69" t="s">
        <v>2427</v>
      </c>
      <c r="X162" s="68">
        <f>AVERAGE(T161:X161)</f>
        <v>5.9308863238891139E-2</v>
      </c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5"/>
      <c r="AL162" s="66"/>
    </row>
    <row r="163" spans="1:38" ht="15" customHeight="1" x14ac:dyDescent="0.25">
      <c r="A163" s="62"/>
      <c r="B163" s="117"/>
      <c r="C163" s="63"/>
      <c r="D163" s="63"/>
      <c r="E163" s="63"/>
      <c r="F163" s="63"/>
      <c r="G163" s="63"/>
      <c r="H163" s="63"/>
      <c r="I163" s="63"/>
      <c r="J163" s="63"/>
      <c r="K163" s="63"/>
      <c r="L163" s="63"/>
      <c r="M163" s="63"/>
      <c r="N163" s="63"/>
      <c r="O163" s="63"/>
      <c r="P163" s="63"/>
      <c r="Q163" s="63"/>
      <c r="R163" s="63"/>
      <c r="S163" s="63"/>
      <c r="T163" s="63"/>
      <c r="U163" s="63"/>
      <c r="V163" s="69"/>
      <c r="W163" s="68"/>
      <c r="X163" s="115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5"/>
      <c r="AL163" s="66"/>
    </row>
    <row r="164" spans="1:38" ht="15" customHeight="1" x14ac:dyDescent="0.25">
      <c r="A164" s="62"/>
      <c r="B164" s="117"/>
      <c r="C164" s="63"/>
      <c r="D164" s="63"/>
      <c r="E164" s="63"/>
      <c r="F164" s="63"/>
      <c r="G164" s="63"/>
      <c r="H164" s="63"/>
      <c r="I164" s="63"/>
      <c r="J164" s="63"/>
      <c r="K164" s="63"/>
      <c r="L164" s="63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115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5"/>
      <c r="AL164" s="66"/>
    </row>
    <row r="165" spans="1:38" ht="15" customHeight="1" x14ac:dyDescent="0.25">
      <c r="A165" s="62"/>
      <c r="B165" s="117"/>
      <c r="C165" s="63"/>
      <c r="D165" s="63"/>
      <c r="E165" s="63"/>
      <c r="F165" s="63"/>
      <c r="G165" s="63"/>
      <c r="H165" s="63"/>
      <c r="I165" s="63"/>
      <c r="J165" s="63"/>
      <c r="K165" s="63"/>
      <c r="L165" s="63"/>
      <c r="M165" s="63"/>
      <c r="N165" s="63"/>
      <c r="O165" s="63"/>
      <c r="P165" s="63"/>
      <c r="Q165" s="63"/>
      <c r="R165" s="63"/>
      <c r="S165" s="63"/>
      <c r="T165" s="63"/>
      <c r="U165" s="63"/>
      <c r="V165" s="63"/>
      <c r="W165" s="63"/>
      <c r="X165" s="115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5"/>
      <c r="AL165" s="66"/>
    </row>
    <row r="166" spans="1:38" ht="15" customHeight="1" x14ac:dyDescent="0.25">
      <c r="A166" s="62"/>
      <c r="B166" s="117"/>
      <c r="C166" s="63"/>
      <c r="D166" s="63"/>
      <c r="E166" s="63"/>
      <c r="F166" s="63"/>
      <c r="G166" s="63"/>
      <c r="H166" s="63"/>
      <c r="I166" s="63"/>
      <c r="J166" s="63"/>
      <c r="K166" s="63"/>
      <c r="L166" s="63"/>
      <c r="M166" s="63"/>
      <c r="N166" s="63"/>
      <c r="O166" s="63"/>
      <c r="P166" s="63"/>
      <c r="Q166" s="63"/>
      <c r="R166" s="63"/>
      <c r="S166" s="63"/>
      <c r="T166" s="63"/>
      <c r="U166" s="63"/>
      <c r="V166" s="63"/>
      <c r="W166" s="63"/>
      <c r="X166" s="115"/>
      <c r="AL166" s="66"/>
    </row>
    <row r="167" spans="1:38" ht="15" customHeight="1" x14ac:dyDescent="0.25">
      <c r="A167" s="62"/>
      <c r="B167" s="117"/>
      <c r="C167" s="63"/>
      <c r="D167" s="63"/>
      <c r="E167" s="63"/>
      <c r="F167" s="63"/>
      <c r="G167" s="63"/>
      <c r="H167" s="63"/>
      <c r="I167" s="63"/>
      <c r="J167" s="63"/>
      <c r="K167" s="63"/>
      <c r="L167" s="63"/>
      <c r="M167" s="63"/>
      <c r="N167" s="63"/>
      <c r="O167" s="63"/>
      <c r="P167" s="63"/>
      <c r="Q167" s="63"/>
      <c r="R167" s="63"/>
      <c r="S167" s="63"/>
      <c r="T167" s="63"/>
      <c r="U167" s="63"/>
      <c r="V167" s="63"/>
      <c r="W167" s="63"/>
      <c r="X167" s="115"/>
      <c r="AL167" s="66"/>
    </row>
    <row r="168" spans="1:38" ht="15" customHeight="1" x14ac:dyDescent="0.25">
      <c r="A168" s="62"/>
      <c r="B168" s="117"/>
      <c r="C168" s="63"/>
      <c r="D168" s="63"/>
      <c r="E168" s="63"/>
      <c r="F168" s="63"/>
      <c r="G168" s="63"/>
      <c r="H168" s="63"/>
      <c r="I168" s="63"/>
      <c r="J168" s="63"/>
      <c r="K168" s="63"/>
      <c r="L168" s="63"/>
      <c r="M168" s="63"/>
      <c r="N168" s="63"/>
      <c r="O168" s="63"/>
      <c r="P168" s="63"/>
      <c r="Q168" s="63"/>
      <c r="R168" s="63"/>
      <c r="S168" s="63"/>
      <c r="T168" s="63"/>
      <c r="U168" s="63"/>
      <c r="V168" s="63"/>
      <c r="W168" s="63"/>
      <c r="X168" s="115"/>
      <c r="AL168" s="66"/>
    </row>
    <row r="169" spans="1:38" ht="15" customHeight="1" x14ac:dyDescent="0.25">
      <c r="A169" s="62"/>
      <c r="B169" s="117"/>
      <c r="C169" s="63"/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3"/>
      <c r="Q169" s="63"/>
      <c r="R169" s="63"/>
      <c r="S169" s="63"/>
      <c r="T169" s="63"/>
      <c r="U169" s="63"/>
      <c r="V169" s="63"/>
      <c r="W169" s="63"/>
      <c r="X169" s="115"/>
      <c r="AL169" s="66"/>
    </row>
    <row r="170" spans="1:38" ht="15" customHeight="1" x14ac:dyDescent="0.25">
      <c r="A170" s="62"/>
      <c r="B170" s="117"/>
      <c r="C170" s="63"/>
      <c r="D170" s="63"/>
      <c r="E170" s="63"/>
      <c r="F170" s="63"/>
      <c r="G170" s="63"/>
      <c r="H170" s="63"/>
      <c r="I170" s="63"/>
      <c r="J170" s="63"/>
      <c r="K170" s="63"/>
      <c r="L170" s="63"/>
      <c r="M170" s="63"/>
      <c r="N170" s="63"/>
      <c r="O170" s="63"/>
      <c r="P170" s="63"/>
      <c r="Q170" s="63"/>
      <c r="R170" s="63"/>
      <c r="S170" s="63"/>
      <c r="T170" s="63"/>
      <c r="U170" s="63"/>
      <c r="V170" s="63"/>
      <c r="W170" s="63"/>
      <c r="X170" s="115"/>
      <c r="AL170" s="66"/>
    </row>
    <row r="171" spans="1:38" ht="15" customHeight="1" x14ac:dyDescent="0.25">
      <c r="A171" s="62"/>
      <c r="B171" s="117"/>
      <c r="C171" s="63"/>
      <c r="D171" s="63"/>
      <c r="E171" s="63"/>
      <c r="F171" s="63"/>
      <c r="G171" s="63"/>
      <c r="H171" s="63"/>
      <c r="I171" s="63"/>
      <c r="J171" s="63"/>
      <c r="K171" s="63"/>
      <c r="L171" s="63"/>
      <c r="M171" s="63"/>
      <c r="N171" s="63"/>
      <c r="O171" s="63"/>
      <c r="P171" s="63"/>
      <c r="Q171" s="63"/>
      <c r="R171" s="63"/>
      <c r="S171" s="63"/>
      <c r="T171" s="63"/>
      <c r="U171" s="63"/>
      <c r="V171" s="63"/>
      <c r="W171" s="63"/>
      <c r="X171" s="115"/>
      <c r="AL171" s="66"/>
    </row>
    <row r="172" spans="1:38" ht="15" customHeight="1" x14ac:dyDescent="0.25">
      <c r="A172" s="62"/>
      <c r="B172" s="117"/>
      <c r="C172" s="63"/>
      <c r="D172" s="63"/>
      <c r="E172" s="63"/>
      <c r="F172" s="63"/>
      <c r="G172" s="63"/>
      <c r="H172" s="63"/>
      <c r="I172" s="63"/>
      <c r="J172" s="63"/>
      <c r="K172" s="63"/>
      <c r="L172" s="63"/>
      <c r="M172" s="63"/>
      <c r="N172" s="63"/>
      <c r="O172" s="63"/>
      <c r="P172" s="63"/>
      <c r="Q172" s="63"/>
      <c r="R172" s="63"/>
      <c r="S172" s="63"/>
      <c r="T172" s="63"/>
      <c r="U172" s="63"/>
      <c r="V172" s="63"/>
      <c r="W172" s="63"/>
      <c r="X172" s="115"/>
      <c r="AL172" s="66"/>
    </row>
    <row r="173" spans="1:38" ht="15" customHeight="1" x14ac:dyDescent="0.25">
      <c r="A173" s="62"/>
      <c r="B173" s="117"/>
      <c r="C173" s="63"/>
      <c r="D173" s="63"/>
      <c r="E173" s="63"/>
      <c r="F173" s="63"/>
      <c r="G173" s="63"/>
      <c r="H173" s="63"/>
      <c r="I173" s="63"/>
      <c r="J173" s="63"/>
      <c r="K173" s="63"/>
      <c r="L173" s="63"/>
      <c r="M173" s="63"/>
      <c r="N173" s="63"/>
      <c r="O173" s="63"/>
      <c r="P173" s="63"/>
      <c r="Q173" s="63"/>
      <c r="R173" s="63"/>
      <c r="S173" s="63"/>
      <c r="T173" s="63"/>
      <c r="U173" s="63"/>
      <c r="V173" s="63"/>
      <c r="W173" s="63"/>
      <c r="X173" s="115"/>
      <c r="AL173" s="66"/>
    </row>
    <row r="174" spans="1:38" ht="15" customHeight="1" x14ac:dyDescent="0.25">
      <c r="A174" s="62"/>
      <c r="B174" s="117"/>
      <c r="C174" s="63"/>
      <c r="D174" s="63"/>
      <c r="E174" s="63"/>
      <c r="F174" s="63"/>
      <c r="G174" s="63"/>
      <c r="H174" s="63"/>
      <c r="I174" s="63"/>
      <c r="J174" s="63"/>
      <c r="K174" s="63"/>
      <c r="L174" s="63"/>
      <c r="M174" s="63"/>
      <c r="N174" s="63"/>
      <c r="O174" s="63"/>
      <c r="P174" s="63"/>
      <c r="Q174" s="63"/>
      <c r="R174" s="63"/>
      <c r="S174" s="63"/>
      <c r="T174" s="63"/>
      <c r="U174" s="63"/>
      <c r="V174" s="63"/>
      <c r="W174" s="63"/>
      <c r="X174" s="115"/>
      <c r="AL174" s="66"/>
    </row>
    <row r="175" spans="1:38" ht="15" customHeight="1" x14ac:dyDescent="0.25">
      <c r="A175" s="62"/>
      <c r="B175" s="117"/>
      <c r="C175" s="63"/>
      <c r="D175" s="63"/>
      <c r="E175" s="63"/>
      <c r="F175" s="63"/>
      <c r="G175" s="63"/>
      <c r="H175" s="63"/>
      <c r="I175" s="63"/>
      <c r="J175" s="63"/>
      <c r="K175" s="63"/>
      <c r="L175" s="63"/>
      <c r="M175" s="63"/>
      <c r="N175" s="63"/>
      <c r="O175" s="63"/>
      <c r="P175" s="63"/>
      <c r="Q175" s="63"/>
      <c r="R175" s="63"/>
      <c r="S175" s="63"/>
      <c r="T175" s="63"/>
      <c r="U175" s="63"/>
      <c r="V175" s="63"/>
      <c r="W175" s="63"/>
      <c r="X175" s="115"/>
      <c r="AL175" s="66"/>
    </row>
    <row r="176" spans="1:38" ht="15" customHeight="1" x14ac:dyDescent="0.25">
      <c r="A176" s="62"/>
      <c r="B176" s="117"/>
      <c r="C176" s="63"/>
      <c r="D176" s="63"/>
      <c r="E176" s="63"/>
      <c r="F176" s="63"/>
      <c r="G176" s="63"/>
      <c r="H176" s="63"/>
      <c r="I176" s="63"/>
      <c r="J176" s="63"/>
      <c r="K176" s="63"/>
      <c r="L176" s="63"/>
      <c r="M176" s="63"/>
      <c r="N176" s="63"/>
      <c r="O176" s="63"/>
      <c r="P176" s="63"/>
      <c r="Q176" s="63"/>
      <c r="R176" s="63"/>
      <c r="S176" s="63"/>
      <c r="T176" s="63"/>
      <c r="U176" s="63"/>
      <c r="V176" s="63"/>
      <c r="W176" s="63"/>
      <c r="X176" s="115"/>
      <c r="AL176" s="66"/>
    </row>
    <row r="177" spans="1:38" ht="15" customHeight="1" x14ac:dyDescent="0.25">
      <c r="A177" s="62"/>
      <c r="B177" s="117"/>
      <c r="C177" s="63"/>
      <c r="D177" s="63"/>
      <c r="E177" s="63"/>
      <c r="F177" s="63"/>
      <c r="G177" s="63"/>
      <c r="H177" s="63"/>
      <c r="I177" s="63"/>
      <c r="J177" s="63"/>
      <c r="K177" s="63"/>
      <c r="L177" s="63"/>
      <c r="M177" s="63"/>
      <c r="N177" s="63"/>
      <c r="O177" s="63"/>
      <c r="P177" s="63"/>
      <c r="Q177" s="63"/>
      <c r="R177" s="63"/>
      <c r="S177" s="63"/>
      <c r="T177" s="63"/>
      <c r="U177" s="63"/>
      <c r="V177" s="63"/>
      <c r="W177" s="63"/>
      <c r="X177" s="115"/>
      <c r="AL177" s="66"/>
    </row>
    <row r="178" spans="1:38" ht="15" customHeight="1" x14ac:dyDescent="0.25">
      <c r="A178" s="62"/>
      <c r="B178" s="117"/>
      <c r="C178" s="63"/>
      <c r="D178" s="63"/>
      <c r="E178" s="63"/>
      <c r="F178" s="63"/>
      <c r="G178" s="63"/>
      <c r="H178" s="63"/>
      <c r="I178" s="63"/>
      <c r="J178" s="63"/>
      <c r="K178" s="63"/>
      <c r="L178" s="63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115"/>
      <c r="AL178" s="66"/>
    </row>
    <row r="179" spans="1:38" ht="15" customHeight="1" x14ac:dyDescent="0.25">
      <c r="A179" s="62"/>
      <c r="B179" s="117"/>
      <c r="C179" s="63"/>
      <c r="D179" s="63"/>
      <c r="E179" s="63"/>
      <c r="F179" s="63"/>
      <c r="G179" s="63"/>
      <c r="H179" s="63"/>
      <c r="I179" s="63"/>
      <c r="J179" s="63"/>
      <c r="K179" s="63"/>
      <c r="L179" s="63"/>
      <c r="M179" s="63"/>
      <c r="N179" s="63"/>
      <c r="O179" s="63"/>
      <c r="P179" s="63"/>
      <c r="Q179" s="63"/>
      <c r="R179" s="63"/>
      <c r="S179" s="63"/>
      <c r="T179" s="63"/>
      <c r="U179" s="63"/>
      <c r="V179" s="63"/>
      <c r="W179" s="63"/>
      <c r="X179" s="115"/>
      <c r="AL179" s="66"/>
    </row>
    <row r="180" spans="1:38" ht="15" customHeight="1" x14ac:dyDescent="0.25">
      <c r="A180" s="62"/>
      <c r="B180" s="117"/>
      <c r="C180" s="63"/>
      <c r="D180" s="63"/>
      <c r="E180" s="63"/>
      <c r="F180" s="63"/>
      <c r="G180" s="63"/>
      <c r="H180" s="63"/>
      <c r="I180" s="63"/>
      <c r="J180" s="63"/>
      <c r="K180" s="63"/>
      <c r="L180" s="63"/>
      <c r="M180" s="63"/>
      <c r="N180" s="63"/>
      <c r="O180" s="63"/>
      <c r="P180" s="63"/>
      <c r="Q180" s="63"/>
      <c r="R180" s="63"/>
      <c r="S180" s="63"/>
      <c r="T180" s="63"/>
      <c r="U180" s="63"/>
      <c r="V180" s="63"/>
      <c r="W180" s="63"/>
      <c r="X180" s="115"/>
      <c r="AL180" s="66"/>
    </row>
    <row r="181" spans="1:38" ht="15" customHeight="1" x14ac:dyDescent="0.25">
      <c r="A181" s="62"/>
      <c r="B181" s="117"/>
      <c r="C181" s="63"/>
      <c r="D181" s="63"/>
      <c r="E181" s="63"/>
      <c r="F181" s="63"/>
      <c r="G181" s="63"/>
      <c r="H181" s="63"/>
      <c r="I181" s="63"/>
      <c r="J181" s="63"/>
      <c r="K181" s="63"/>
      <c r="L181" s="63"/>
      <c r="M181" s="63"/>
      <c r="N181" s="63"/>
      <c r="O181" s="63"/>
      <c r="P181" s="63"/>
      <c r="Q181" s="63"/>
      <c r="R181" s="63"/>
      <c r="S181" s="63"/>
      <c r="T181" s="63"/>
      <c r="U181" s="63"/>
      <c r="V181" s="63"/>
      <c r="W181" s="63"/>
      <c r="X181" s="115"/>
      <c r="AL181" s="66"/>
    </row>
    <row r="182" spans="1:38" ht="15" customHeight="1" x14ac:dyDescent="0.25">
      <c r="A182" s="62"/>
      <c r="B182" s="117"/>
      <c r="C182" s="63"/>
      <c r="D182" s="63"/>
      <c r="E182" s="63"/>
      <c r="F182" s="63"/>
      <c r="G182" s="63"/>
      <c r="H182" s="63"/>
      <c r="I182" s="63"/>
      <c r="J182" s="63"/>
      <c r="K182" s="63"/>
      <c r="L182" s="63"/>
      <c r="M182" s="63"/>
      <c r="N182" s="63"/>
      <c r="O182" s="63"/>
      <c r="P182" s="63"/>
      <c r="Q182" s="63"/>
      <c r="R182" s="63"/>
      <c r="S182" s="63"/>
      <c r="T182" s="63"/>
      <c r="U182" s="63"/>
      <c r="V182" s="63"/>
      <c r="W182" s="63"/>
      <c r="X182" s="115"/>
      <c r="AL182" s="66"/>
    </row>
    <row r="183" spans="1:38" ht="15" customHeight="1" x14ac:dyDescent="0.25">
      <c r="A183" s="62"/>
      <c r="B183" s="117"/>
      <c r="C183" s="63"/>
      <c r="D183" s="63"/>
      <c r="E183" s="63"/>
      <c r="F183" s="63"/>
      <c r="G183" s="63"/>
      <c r="H183" s="63"/>
      <c r="I183" s="63"/>
      <c r="J183" s="63"/>
      <c r="K183" s="63"/>
      <c r="L183" s="63"/>
      <c r="M183" s="63"/>
      <c r="N183" s="63"/>
      <c r="O183" s="63"/>
      <c r="P183" s="63"/>
      <c r="Q183" s="63"/>
      <c r="R183" s="63"/>
      <c r="S183" s="63"/>
      <c r="T183" s="63"/>
      <c r="U183" s="63"/>
      <c r="V183" s="63"/>
      <c r="W183" s="63"/>
      <c r="X183" s="115"/>
      <c r="AL183" s="66"/>
    </row>
    <row r="184" spans="1:38" ht="15" customHeight="1" x14ac:dyDescent="0.25">
      <c r="A184" s="62"/>
      <c r="B184" s="117"/>
      <c r="C184" s="63"/>
      <c r="D184" s="63"/>
      <c r="E184" s="63"/>
      <c r="F184" s="63"/>
      <c r="G184" s="63"/>
      <c r="H184" s="63"/>
      <c r="I184" s="63"/>
      <c r="J184" s="63"/>
      <c r="K184" s="63"/>
      <c r="L184" s="63"/>
      <c r="M184" s="63"/>
      <c r="N184" s="63"/>
      <c r="O184" s="63"/>
      <c r="P184" s="63"/>
      <c r="Q184" s="63"/>
      <c r="R184" s="63"/>
      <c r="S184" s="63"/>
      <c r="T184" s="63"/>
      <c r="U184" s="63"/>
      <c r="V184" s="63"/>
      <c r="W184" s="63"/>
      <c r="X184" s="115"/>
      <c r="AL184" s="66"/>
    </row>
    <row r="185" spans="1:38" ht="15" customHeight="1" x14ac:dyDescent="0.25">
      <c r="A185" s="62"/>
      <c r="B185" s="117"/>
      <c r="C185" s="63"/>
      <c r="D185" s="63"/>
      <c r="E185" s="63"/>
      <c r="F185" s="63"/>
      <c r="G185" s="63"/>
      <c r="H185" s="63"/>
      <c r="I185" s="63"/>
      <c r="J185" s="63"/>
      <c r="K185" s="63"/>
      <c r="L185" s="63"/>
      <c r="M185" s="63"/>
      <c r="N185" s="63"/>
      <c r="O185" s="63"/>
      <c r="P185" s="63"/>
      <c r="Q185" s="63"/>
      <c r="R185" s="63"/>
      <c r="S185" s="63"/>
      <c r="T185" s="63"/>
      <c r="U185" s="63"/>
      <c r="V185" s="63"/>
      <c r="W185" s="63"/>
      <c r="X185" s="115"/>
      <c r="AL185" s="66"/>
    </row>
    <row r="186" spans="1:38" ht="15" customHeight="1" x14ac:dyDescent="0.25">
      <c r="A186" s="62"/>
      <c r="B186" s="117"/>
      <c r="C186" s="63"/>
      <c r="D186" s="63"/>
      <c r="E186" s="63"/>
      <c r="F186" s="63"/>
      <c r="G186" s="63"/>
      <c r="H186" s="63"/>
      <c r="I186" s="63"/>
      <c r="J186" s="63"/>
      <c r="K186" s="63"/>
      <c r="L186" s="63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115"/>
      <c r="AL186" s="66"/>
    </row>
    <row r="187" spans="1:38" ht="15" customHeight="1" x14ac:dyDescent="0.25">
      <c r="A187" s="62"/>
      <c r="B187" s="117"/>
      <c r="C187" s="63"/>
      <c r="D187" s="63"/>
      <c r="E187" s="63"/>
      <c r="F187" s="63"/>
      <c r="G187" s="63"/>
      <c r="H187" s="63"/>
      <c r="I187" s="63"/>
      <c r="J187" s="63"/>
      <c r="K187" s="63"/>
      <c r="L187" s="63"/>
      <c r="M187" s="63"/>
      <c r="N187" s="63"/>
      <c r="O187" s="63"/>
      <c r="P187" s="63"/>
      <c r="Q187" s="63"/>
      <c r="R187" s="63"/>
      <c r="S187" s="63"/>
      <c r="T187" s="63"/>
      <c r="U187" s="63"/>
      <c r="V187" s="63"/>
      <c r="W187" s="63"/>
      <c r="X187" s="115"/>
      <c r="AL187" s="66"/>
    </row>
    <row r="188" spans="1:38" ht="15" customHeight="1" x14ac:dyDescent="0.25">
      <c r="A188" s="62"/>
      <c r="B188" s="117"/>
      <c r="C188" s="63"/>
      <c r="D188" s="63"/>
      <c r="E188" s="63"/>
      <c r="F188" s="63"/>
      <c r="G188" s="63"/>
      <c r="H188" s="63"/>
      <c r="I188" s="63"/>
      <c r="J188" s="63"/>
      <c r="K188" s="63"/>
      <c r="L188" s="63"/>
      <c r="M188" s="63"/>
      <c r="N188" s="63"/>
      <c r="O188" s="63"/>
      <c r="P188" s="63"/>
      <c r="Q188" s="63"/>
      <c r="R188" s="63"/>
      <c r="S188" s="63"/>
      <c r="T188" s="63"/>
      <c r="U188" s="63"/>
      <c r="V188" s="63"/>
      <c r="W188" s="63"/>
      <c r="X188" s="115"/>
      <c r="AL188" s="66"/>
    </row>
    <row r="189" spans="1:38" ht="15" customHeight="1" x14ac:dyDescent="0.25">
      <c r="A189" s="62"/>
      <c r="B189" s="117"/>
      <c r="C189" s="63"/>
      <c r="D189" s="63"/>
      <c r="E189" s="63"/>
      <c r="F189" s="63"/>
      <c r="G189" s="63"/>
      <c r="H189" s="63"/>
      <c r="I189" s="63"/>
      <c r="J189" s="63"/>
      <c r="K189" s="63"/>
      <c r="L189" s="63"/>
      <c r="M189" s="63"/>
      <c r="N189" s="63"/>
      <c r="O189" s="63"/>
      <c r="P189" s="63"/>
      <c r="Q189" s="63"/>
      <c r="R189" s="63"/>
      <c r="S189" s="63"/>
      <c r="T189" s="63"/>
      <c r="U189" s="63"/>
      <c r="V189" s="63"/>
      <c r="W189" s="63"/>
      <c r="X189" s="115"/>
      <c r="AL189" s="66"/>
    </row>
    <row r="190" spans="1:38" ht="15" customHeight="1" x14ac:dyDescent="0.25">
      <c r="A190" s="62"/>
      <c r="B190" s="117"/>
      <c r="C190" s="63"/>
      <c r="D190" s="63"/>
      <c r="E190" s="63"/>
      <c r="F190" s="63"/>
      <c r="G190" s="63"/>
      <c r="H190" s="63"/>
      <c r="I190" s="63"/>
      <c r="J190" s="63"/>
      <c r="K190" s="63"/>
      <c r="L190" s="63"/>
      <c r="M190" s="63"/>
      <c r="N190" s="63"/>
      <c r="O190" s="63"/>
      <c r="P190" s="63"/>
      <c r="Q190" s="63"/>
      <c r="R190" s="63"/>
      <c r="S190" s="63"/>
      <c r="T190" s="63"/>
      <c r="U190" s="63"/>
      <c r="V190" s="63"/>
      <c r="W190" s="63"/>
      <c r="X190" s="115"/>
      <c r="AL190" s="66"/>
    </row>
    <row r="191" spans="1:38" ht="15" customHeight="1" x14ac:dyDescent="0.25">
      <c r="A191" s="62"/>
      <c r="B191" s="117"/>
      <c r="C191" s="63"/>
      <c r="D191" s="63"/>
      <c r="E191" s="63"/>
      <c r="F191" s="63"/>
      <c r="G191" s="63"/>
      <c r="H191" s="63"/>
      <c r="I191" s="63"/>
      <c r="J191" s="63"/>
      <c r="K191" s="63"/>
      <c r="L191" s="63"/>
      <c r="M191" s="63"/>
      <c r="N191" s="63"/>
      <c r="O191" s="63"/>
      <c r="P191" s="63"/>
      <c r="Q191" s="63"/>
      <c r="R191" s="63"/>
      <c r="S191" s="63"/>
      <c r="T191" s="63"/>
      <c r="U191" s="63"/>
      <c r="V191" s="63"/>
      <c r="W191" s="63"/>
      <c r="X191" s="115"/>
      <c r="AL191" s="66"/>
    </row>
    <row r="192" spans="1:38" ht="15" customHeight="1" x14ac:dyDescent="0.25">
      <c r="A192" s="62"/>
      <c r="B192" s="117"/>
      <c r="C192" s="63"/>
      <c r="D192" s="63"/>
      <c r="E192" s="63"/>
      <c r="F192" s="63"/>
      <c r="G192" s="63"/>
      <c r="H192" s="63"/>
      <c r="I192" s="63"/>
      <c r="J192" s="63"/>
      <c r="K192" s="63"/>
      <c r="L192" s="63"/>
      <c r="M192" s="63"/>
      <c r="N192" s="63"/>
      <c r="O192" s="63"/>
      <c r="P192" s="63"/>
      <c r="Q192" s="63"/>
      <c r="R192" s="63"/>
      <c r="S192" s="63"/>
      <c r="T192" s="63"/>
      <c r="U192" s="63"/>
      <c r="V192" s="63"/>
      <c r="W192" s="63"/>
      <c r="X192" s="115"/>
      <c r="AL192" s="66"/>
    </row>
    <row r="193" spans="1:38" ht="15" customHeight="1" x14ac:dyDescent="0.25">
      <c r="A193" s="62"/>
      <c r="B193" s="117"/>
      <c r="C193" s="63"/>
      <c r="D193" s="63"/>
      <c r="E193" s="63"/>
      <c r="F193" s="63"/>
      <c r="G193" s="63"/>
      <c r="H193" s="63"/>
      <c r="I193" s="63"/>
      <c r="J193" s="63"/>
      <c r="K193" s="63"/>
      <c r="L193" s="63"/>
      <c r="M193" s="63"/>
      <c r="N193" s="63"/>
      <c r="O193" s="63"/>
      <c r="P193" s="63"/>
      <c r="Q193" s="63"/>
      <c r="R193" s="63"/>
      <c r="S193" s="63"/>
      <c r="T193" s="63"/>
      <c r="U193" s="63"/>
      <c r="V193" s="63"/>
      <c r="W193" s="63"/>
      <c r="X193" s="115"/>
      <c r="AL193" s="66"/>
    </row>
    <row r="194" spans="1:38" ht="15" customHeight="1" x14ac:dyDescent="0.25">
      <c r="A194" s="62"/>
      <c r="B194" s="117"/>
      <c r="C194" s="63"/>
      <c r="D194" s="63"/>
      <c r="E194" s="63"/>
      <c r="F194" s="63"/>
      <c r="G194" s="63"/>
      <c r="H194" s="63"/>
      <c r="I194" s="63"/>
      <c r="J194" s="63"/>
      <c r="K194" s="63"/>
      <c r="L194" s="63"/>
      <c r="M194" s="63"/>
      <c r="N194" s="63"/>
      <c r="O194" s="63"/>
      <c r="P194" s="63"/>
      <c r="Q194" s="63"/>
      <c r="R194" s="63"/>
      <c r="S194" s="63"/>
      <c r="T194" s="63"/>
      <c r="U194" s="63"/>
      <c r="V194" s="63"/>
      <c r="W194" s="63"/>
      <c r="X194" s="115"/>
      <c r="AL194" s="66"/>
    </row>
    <row r="195" spans="1:38" ht="15" customHeight="1" x14ac:dyDescent="0.25">
      <c r="A195" s="62"/>
      <c r="B195" s="117"/>
      <c r="C195" s="63"/>
      <c r="D195" s="63"/>
      <c r="E195" s="63"/>
      <c r="F195" s="63"/>
      <c r="G195" s="63"/>
      <c r="H195" s="63"/>
      <c r="I195" s="63"/>
      <c r="J195" s="63"/>
      <c r="K195" s="63"/>
      <c r="L195" s="63"/>
      <c r="M195" s="63"/>
      <c r="N195" s="63"/>
      <c r="O195" s="63"/>
      <c r="P195" s="63"/>
      <c r="Q195" s="63"/>
      <c r="R195" s="63"/>
      <c r="S195" s="63"/>
      <c r="T195" s="63"/>
      <c r="U195" s="63"/>
      <c r="V195" s="63"/>
      <c r="W195" s="63"/>
      <c r="X195" s="115"/>
      <c r="AL195" s="66"/>
    </row>
    <row r="196" spans="1:38" ht="15" customHeight="1" x14ac:dyDescent="0.25">
      <c r="A196" s="62"/>
      <c r="B196" s="117"/>
      <c r="C196" s="63"/>
      <c r="D196" s="63"/>
      <c r="E196" s="63"/>
      <c r="F196" s="63"/>
      <c r="G196" s="63"/>
      <c r="H196" s="63"/>
      <c r="I196" s="63"/>
      <c r="J196" s="63"/>
      <c r="K196" s="63"/>
      <c r="L196" s="63"/>
      <c r="M196" s="63"/>
      <c r="N196" s="63"/>
      <c r="O196" s="63"/>
      <c r="P196" s="63"/>
      <c r="Q196" s="63"/>
      <c r="R196" s="63"/>
      <c r="S196" s="63"/>
      <c r="T196" s="63"/>
      <c r="U196" s="63"/>
      <c r="V196" s="63"/>
      <c r="W196" s="63"/>
      <c r="X196" s="115"/>
      <c r="AL196" s="66"/>
    </row>
    <row r="197" spans="1:38" ht="15" customHeight="1" x14ac:dyDescent="0.25">
      <c r="A197" s="62"/>
      <c r="B197" s="117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115"/>
      <c r="AL197" s="66"/>
    </row>
    <row r="198" spans="1:38" ht="15" customHeight="1" x14ac:dyDescent="0.25">
      <c r="A198" s="62"/>
      <c r="B198" s="117"/>
      <c r="C198" s="63"/>
      <c r="D198" s="63"/>
      <c r="E198" s="63"/>
      <c r="F198" s="63"/>
      <c r="G198" s="63"/>
      <c r="H198" s="63"/>
      <c r="I198" s="63"/>
      <c r="J198" s="63"/>
      <c r="K198" s="63"/>
      <c r="L198" s="63"/>
      <c r="M198" s="63"/>
      <c r="N198" s="63"/>
      <c r="O198" s="63"/>
      <c r="P198" s="63"/>
      <c r="Q198" s="63"/>
      <c r="R198" s="63"/>
      <c r="S198" s="63"/>
      <c r="T198" s="63"/>
      <c r="U198" s="63"/>
      <c r="V198" s="63"/>
      <c r="W198" s="63"/>
      <c r="X198" s="115"/>
      <c r="AL198" s="66"/>
    </row>
    <row r="199" spans="1:38" ht="15" customHeight="1" x14ac:dyDescent="0.25">
      <c r="A199" s="62"/>
      <c r="B199" s="117"/>
      <c r="C199" s="63"/>
      <c r="D199" s="63"/>
      <c r="E199" s="63"/>
      <c r="F199" s="63"/>
      <c r="G199" s="63"/>
      <c r="H199" s="63"/>
      <c r="I199" s="63"/>
      <c r="J199" s="63"/>
      <c r="K199" s="63"/>
      <c r="L199" s="63"/>
      <c r="M199" s="63"/>
      <c r="N199" s="63"/>
      <c r="O199" s="63"/>
      <c r="P199" s="63"/>
      <c r="Q199" s="63"/>
      <c r="R199" s="63"/>
      <c r="S199" s="63"/>
      <c r="T199" s="63"/>
      <c r="U199" s="63"/>
      <c r="V199" s="63"/>
      <c r="W199" s="63"/>
      <c r="X199" s="115"/>
      <c r="AL199" s="66"/>
    </row>
    <row r="200" spans="1:38" ht="15" customHeight="1" x14ac:dyDescent="0.25">
      <c r="A200" s="62"/>
      <c r="B200" s="117"/>
      <c r="C200" s="63"/>
      <c r="D200" s="63"/>
      <c r="E200" s="63"/>
      <c r="F200" s="63"/>
      <c r="G200" s="63"/>
      <c r="H200" s="63"/>
      <c r="I200" s="63"/>
      <c r="J200" s="63"/>
      <c r="K200" s="63"/>
      <c r="L200" s="63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115"/>
      <c r="AL200" s="66"/>
    </row>
    <row r="201" spans="1:38" ht="15" customHeight="1" x14ac:dyDescent="0.25">
      <c r="A201" s="62"/>
      <c r="B201" s="117"/>
      <c r="C201" s="63"/>
      <c r="D201" s="63"/>
      <c r="E201" s="63"/>
      <c r="F201" s="63"/>
      <c r="G201" s="63"/>
      <c r="H201" s="63"/>
      <c r="I201" s="63"/>
      <c r="J201" s="63"/>
      <c r="K201" s="63"/>
      <c r="L201" s="63"/>
      <c r="M201" s="63"/>
      <c r="N201" s="63"/>
      <c r="O201" s="63"/>
      <c r="P201" s="63"/>
      <c r="Q201" s="63"/>
      <c r="R201" s="63"/>
      <c r="S201" s="63"/>
      <c r="T201" s="63"/>
      <c r="U201" s="63"/>
      <c r="V201" s="63"/>
      <c r="W201" s="63"/>
      <c r="X201" s="115"/>
      <c r="AL201" s="66"/>
    </row>
    <row r="202" spans="1:38" ht="15" customHeight="1" x14ac:dyDescent="0.25">
      <c r="A202" s="62"/>
      <c r="B202" s="117"/>
      <c r="C202" s="63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115"/>
      <c r="AL202" s="66"/>
    </row>
    <row r="203" spans="1:38" ht="15" customHeight="1" x14ac:dyDescent="0.25">
      <c r="A203" s="62"/>
      <c r="B203" s="117"/>
      <c r="C203" s="63"/>
      <c r="D203" s="63"/>
      <c r="E203" s="63"/>
      <c r="F203" s="63"/>
      <c r="G203" s="63"/>
      <c r="H203" s="63"/>
      <c r="I203" s="63"/>
      <c r="J203" s="63"/>
      <c r="K203" s="63"/>
      <c r="L203" s="63"/>
      <c r="M203" s="63"/>
      <c r="N203" s="63"/>
      <c r="O203" s="63"/>
      <c r="P203" s="63"/>
      <c r="Q203" s="63"/>
      <c r="R203" s="63"/>
      <c r="S203" s="63"/>
      <c r="T203" s="63"/>
      <c r="U203" s="63"/>
      <c r="V203" s="63"/>
      <c r="W203" s="63"/>
      <c r="X203" s="115"/>
      <c r="AL203" s="66"/>
    </row>
    <row r="204" spans="1:38" ht="15" customHeight="1" x14ac:dyDescent="0.25">
      <c r="A204" s="62"/>
      <c r="B204" s="117"/>
      <c r="C204" s="63"/>
      <c r="D204" s="63"/>
      <c r="E204" s="63"/>
      <c r="F204" s="63"/>
      <c r="G204" s="63"/>
      <c r="H204" s="63"/>
      <c r="I204" s="63"/>
      <c r="J204" s="63"/>
      <c r="K204" s="63"/>
      <c r="L204" s="63"/>
      <c r="M204" s="63"/>
      <c r="N204" s="63"/>
      <c r="O204" s="63"/>
      <c r="P204" s="63"/>
      <c r="Q204" s="63"/>
      <c r="R204" s="63"/>
      <c r="S204" s="63"/>
      <c r="T204" s="63"/>
      <c r="U204" s="63"/>
      <c r="V204" s="63"/>
      <c r="W204" s="63"/>
      <c r="X204" s="115"/>
      <c r="AL204" s="66"/>
    </row>
    <row r="205" spans="1:38" ht="15" customHeight="1" x14ac:dyDescent="0.25">
      <c r="A205" s="62"/>
      <c r="B205" s="117"/>
      <c r="C205" s="63"/>
      <c r="D205" s="63"/>
      <c r="E205" s="63"/>
      <c r="F205" s="63"/>
      <c r="G205" s="63"/>
      <c r="H205" s="63"/>
      <c r="I205" s="63"/>
      <c r="J205" s="63"/>
      <c r="K205" s="63"/>
      <c r="L205" s="63"/>
      <c r="M205" s="63"/>
      <c r="N205" s="63"/>
      <c r="O205" s="63"/>
      <c r="P205" s="63"/>
      <c r="Q205" s="63"/>
      <c r="R205" s="63"/>
      <c r="S205" s="63"/>
      <c r="T205" s="63"/>
      <c r="U205" s="63"/>
      <c r="V205" s="63"/>
      <c r="W205" s="63"/>
      <c r="X205" s="115"/>
      <c r="AL205" s="66"/>
    </row>
    <row r="206" spans="1:38" ht="15" customHeight="1" x14ac:dyDescent="0.25">
      <c r="A206" s="62"/>
      <c r="B206" s="117"/>
      <c r="C206" s="63"/>
      <c r="D206" s="63"/>
      <c r="E206" s="63"/>
      <c r="F206" s="63"/>
      <c r="G206" s="63"/>
      <c r="H206" s="63"/>
      <c r="I206" s="63"/>
      <c r="J206" s="63"/>
      <c r="K206" s="63"/>
      <c r="L206" s="63"/>
      <c r="M206" s="63"/>
      <c r="N206" s="63"/>
      <c r="O206" s="63"/>
      <c r="P206" s="63"/>
      <c r="Q206" s="63"/>
      <c r="R206" s="63"/>
      <c r="S206" s="63"/>
      <c r="T206" s="63"/>
      <c r="U206" s="63"/>
      <c r="V206" s="63"/>
      <c r="W206" s="63"/>
      <c r="X206" s="115"/>
      <c r="AL206" s="66"/>
    </row>
    <row r="207" spans="1:38" ht="15" customHeight="1" x14ac:dyDescent="0.25">
      <c r="A207" s="62"/>
      <c r="B207" s="117"/>
      <c r="C207" s="63"/>
      <c r="D207" s="63"/>
      <c r="E207" s="63"/>
      <c r="F207" s="63"/>
      <c r="G207" s="63"/>
      <c r="H207" s="63"/>
      <c r="I207" s="63"/>
      <c r="J207" s="63"/>
      <c r="K207" s="63"/>
      <c r="L207" s="63"/>
      <c r="M207" s="63"/>
      <c r="N207" s="63"/>
      <c r="O207" s="63"/>
      <c r="P207" s="63"/>
      <c r="Q207" s="63"/>
      <c r="R207" s="63"/>
      <c r="S207" s="63"/>
      <c r="T207" s="63"/>
      <c r="U207" s="63"/>
      <c r="V207" s="63"/>
      <c r="W207" s="63"/>
      <c r="X207" s="115"/>
      <c r="AL207" s="66"/>
    </row>
    <row r="208" spans="1:38" ht="15" customHeight="1" x14ac:dyDescent="0.25">
      <c r="A208" s="62"/>
      <c r="B208" s="117"/>
      <c r="C208" s="63"/>
      <c r="D208" s="63"/>
      <c r="E208" s="63"/>
      <c r="F208" s="63"/>
      <c r="G208" s="63"/>
      <c r="H208" s="63"/>
      <c r="I208" s="63"/>
      <c r="J208" s="63"/>
      <c r="K208" s="63"/>
      <c r="L208" s="63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115"/>
      <c r="AL208" s="66"/>
    </row>
    <row r="209" spans="1:38" ht="15" customHeight="1" x14ac:dyDescent="0.25">
      <c r="A209" s="62"/>
      <c r="B209" s="117"/>
      <c r="C209" s="63"/>
      <c r="D209" s="63"/>
      <c r="E209" s="63"/>
      <c r="F209" s="63"/>
      <c r="G209" s="63"/>
      <c r="H209" s="63"/>
      <c r="I209" s="63"/>
      <c r="J209" s="63"/>
      <c r="K209" s="63"/>
      <c r="L209" s="63"/>
      <c r="M209" s="63"/>
      <c r="N209" s="63"/>
      <c r="O209" s="63"/>
      <c r="P209" s="63"/>
      <c r="Q209" s="63"/>
      <c r="R209" s="63"/>
      <c r="S209" s="63"/>
      <c r="T209" s="63"/>
      <c r="U209" s="63"/>
      <c r="V209" s="63"/>
      <c r="W209" s="63"/>
      <c r="X209" s="115"/>
      <c r="AL209" s="66"/>
    </row>
    <row r="210" spans="1:38" ht="15" customHeight="1" x14ac:dyDescent="0.25">
      <c r="A210" s="62"/>
      <c r="B210" s="117"/>
      <c r="C210" s="63"/>
      <c r="D210" s="63"/>
      <c r="E210" s="63"/>
      <c r="F210" s="63"/>
      <c r="G210" s="63"/>
      <c r="H210" s="63"/>
      <c r="I210" s="63"/>
      <c r="J210" s="63"/>
      <c r="K210" s="63"/>
      <c r="L210" s="63"/>
      <c r="M210" s="63"/>
      <c r="N210" s="63"/>
      <c r="O210" s="63"/>
      <c r="P210" s="63"/>
      <c r="Q210" s="63"/>
      <c r="R210" s="63"/>
      <c r="S210" s="63"/>
      <c r="T210" s="63"/>
      <c r="U210" s="63"/>
      <c r="V210" s="63"/>
      <c r="W210" s="63"/>
      <c r="X210" s="115"/>
      <c r="AL210" s="66"/>
    </row>
    <row r="211" spans="1:38" ht="15" customHeight="1" x14ac:dyDescent="0.25">
      <c r="A211" s="62"/>
      <c r="B211" s="117"/>
      <c r="C211" s="63"/>
      <c r="D211" s="63"/>
      <c r="E211" s="63"/>
      <c r="F211" s="63"/>
      <c r="G211" s="63"/>
      <c r="H211" s="63"/>
      <c r="I211" s="63"/>
      <c r="J211" s="63"/>
      <c r="K211" s="63"/>
      <c r="L211" s="63"/>
      <c r="M211" s="63"/>
      <c r="N211" s="63"/>
      <c r="O211" s="63"/>
      <c r="P211" s="63"/>
      <c r="Q211" s="63"/>
      <c r="R211" s="63"/>
      <c r="S211" s="63"/>
      <c r="T211" s="63"/>
      <c r="U211" s="63"/>
      <c r="V211" s="63"/>
      <c r="W211" s="63"/>
      <c r="X211" s="115"/>
      <c r="AL211" s="66"/>
    </row>
    <row r="212" spans="1:38" ht="15" customHeight="1" x14ac:dyDescent="0.25">
      <c r="A212" s="62"/>
      <c r="B212" s="117"/>
      <c r="C212" s="63"/>
      <c r="D212" s="63"/>
      <c r="E212" s="63"/>
      <c r="F212" s="63"/>
      <c r="G212" s="63"/>
      <c r="H212" s="63"/>
      <c r="I212" s="63"/>
      <c r="J212" s="63"/>
      <c r="K212" s="63"/>
      <c r="L212" s="63"/>
      <c r="M212" s="63"/>
      <c r="N212" s="63"/>
      <c r="O212" s="63"/>
      <c r="P212" s="63"/>
      <c r="Q212" s="63"/>
      <c r="R212" s="63"/>
      <c r="S212" s="63"/>
      <c r="T212" s="63"/>
      <c r="U212" s="63"/>
      <c r="V212" s="63"/>
      <c r="W212" s="63"/>
      <c r="X212" s="115"/>
      <c r="AL212" s="66"/>
    </row>
    <row r="213" spans="1:38" ht="15" customHeight="1" x14ac:dyDescent="0.25">
      <c r="A213" s="62"/>
      <c r="B213" s="117"/>
      <c r="C213" s="63"/>
      <c r="D213" s="63"/>
      <c r="E213" s="63"/>
      <c r="F213" s="63"/>
      <c r="G213" s="63"/>
      <c r="H213" s="63"/>
      <c r="I213" s="63"/>
      <c r="J213" s="63"/>
      <c r="K213" s="63"/>
      <c r="L213" s="63"/>
      <c r="M213" s="63"/>
      <c r="N213" s="63"/>
      <c r="O213" s="63"/>
      <c r="P213" s="63"/>
      <c r="Q213" s="63"/>
      <c r="R213" s="63"/>
      <c r="S213" s="63"/>
      <c r="T213" s="63"/>
      <c r="U213" s="63"/>
      <c r="V213" s="63"/>
      <c r="W213" s="63"/>
      <c r="X213" s="115"/>
      <c r="AL213" s="66"/>
    </row>
    <row r="214" spans="1:38" ht="15" customHeight="1" x14ac:dyDescent="0.25">
      <c r="A214" s="62"/>
      <c r="B214" s="117"/>
      <c r="C214" s="63"/>
      <c r="D214" s="63"/>
      <c r="E214" s="63"/>
      <c r="F214" s="63"/>
      <c r="G214" s="63"/>
      <c r="H214" s="63"/>
      <c r="I214" s="63"/>
      <c r="J214" s="63"/>
      <c r="K214" s="63"/>
      <c r="L214" s="63"/>
      <c r="M214" s="63"/>
      <c r="N214" s="63"/>
      <c r="O214" s="63"/>
      <c r="P214" s="63"/>
      <c r="Q214" s="63"/>
      <c r="R214" s="63"/>
      <c r="S214" s="63"/>
      <c r="T214" s="63"/>
      <c r="U214" s="63"/>
      <c r="V214" s="63"/>
      <c r="W214" s="63"/>
      <c r="X214" s="115"/>
      <c r="AL214" s="66"/>
    </row>
    <row r="215" spans="1:38" ht="15" customHeight="1" x14ac:dyDescent="0.25">
      <c r="A215" s="62"/>
      <c r="B215" s="117"/>
      <c r="C215" s="63"/>
      <c r="D215" s="63"/>
      <c r="E215" s="63"/>
      <c r="F215" s="63"/>
      <c r="G215" s="63"/>
      <c r="H215" s="63"/>
      <c r="I215" s="63"/>
      <c r="J215" s="63"/>
      <c r="K215" s="63"/>
      <c r="L215" s="63"/>
      <c r="M215" s="63"/>
      <c r="N215" s="63"/>
      <c r="O215" s="63"/>
      <c r="P215" s="63"/>
      <c r="Q215" s="63"/>
      <c r="R215" s="63"/>
      <c r="S215" s="63"/>
      <c r="T215" s="63"/>
      <c r="U215" s="63"/>
      <c r="V215" s="63"/>
      <c r="W215" s="63"/>
      <c r="X215" s="115"/>
      <c r="AL215" s="66"/>
    </row>
    <row r="216" spans="1:38" ht="15" customHeight="1" x14ac:dyDescent="0.25">
      <c r="A216" s="62"/>
      <c r="B216" s="117"/>
      <c r="C216" s="63"/>
      <c r="D216" s="63"/>
      <c r="E216" s="63"/>
      <c r="F216" s="63"/>
      <c r="G216" s="63"/>
      <c r="H216" s="63"/>
      <c r="I216" s="63"/>
      <c r="J216" s="63"/>
      <c r="K216" s="63"/>
      <c r="L216" s="63"/>
      <c r="M216" s="63"/>
      <c r="N216" s="63"/>
      <c r="O216" s="63"/>
      <c r="P216" s="63"/>
      <c r="Q216" s="63"/>
      <c r="R216" s="63"/>
      <c r="S216" s="63"/>
      <c r="T216" s="63"/>
      <c r="U216" s="63"/>
      <c r="V216" s="63"/>
      <c r="W216" s="63"/>
      <c r="X216" s="115"/>
      <c r="AL216" s="66"/>
    </row>
    <row r="217" spans="1:38" ht="15" customHeight="1" x14ac:dyDescent="0.25">
      <c r="A217" s="62"/>
      <c r="B217" s="117"/>
      <c r="C217" s="63"/>
      <c r="D217" s="63"/>
      <c r="E217" s="63"/>
      <c r="F217" s="63"/>
      <c r="G217" s="63"/>
      <c r="H217" s="63"/>
      <c r="I217" s="63"/>
      <c r="J217" s="63"/>
      <c r="K217" s="63"/>
      <c r="L217" s="63"/>
      <c r="M217" s="63"/>
      <c r="N217" s="63"/>
      <c r="O217" s="63"/>
      <c r="P217" s="63"/>
      <c r="Q217" s="63"/>
      <c r="R217" s="63"/>
      <c r="S217" s="63"/>
      <c r="T217" s="63"/>
      <c r="U217" s="63"/>
      <c r="V217" s="63"/>
      <c r="W217" s="63"/>
      <c r="X217" s="115"/>
      <c r="AL217" s="66"/>
    </row>
    <row r="218" spans="1:38" ht="15" customHeight="1" x14ac:dyDescent="0.25">
      <c r="A218" s="62"/>
      <c r="B218" s="117"/>
      <c r="C218" s="63"/>
      <c r="D218" s="63"/>
      <c r="E218" s="63"/>
      <c r="F218" s="63"/>
      <c r="G218" s="63"/>
      <c r="H218" s="63"/>
      <c r="I218" s="63"/>
      <c r="J218" s="63"/>
      <c r="K218" s="63"/>
      <c r="L218" s="63"/>
      <c r="M218" s="63"/>
      <c r="N218" s="63"/>
      <c r="O218" s="63"/>
      <c r="P218" s="63"/>
      <c r="Q218" s="63"/>
      <c r="R218" s="63"/>
      <c r="S218" s="63"/>
      <c r="T218" s="63"/>
      <c r="U218" s="63"/>
      <c r="V218" s="63"/>
      <c r="W218" s="63"/>
      <c r="X218" s="115"/>
      <c r="AL218" s="66"/>
    </row>
    <row r="219" spans="1:38" ht="15" customHeight="1" x14ac:dyDescent="0.25">
      <c r="A219" s="62"/>
      <c r="B219" s="117"/>
      <c r="C219" s="63"/>
      <c r="D219" s="63"/>
      <c r="E219" s="63"/>
      <c r="F219" s="63"/>
      <c r="G219" s="63"/>
      <c r="H219" s="63"/>
      <c r="I219" s="63"/>
      <c r="J219" s="63"/>
      <c r="K219" s="63"/>
      <c r="L219" s="63"/>
      <c r="M219" s="63"/>
      <c r="N219" s="63"/>
      <c r="O219" s="63"/>
      <c r="P219" s="63"/>
      <c r="Q219" s="63"/>
      <c r="R219" s="63"/>
      <c r="S219" s="63"/>
      <c r="T219" s="63"/>
      <c r="U219" s="63"/>
      <c r="V219" s="63"/>
      <c r="W219" s="63"/>
      <c r="X219" s="115"/>
      <c r="AL219" s="66"/>
    </row>
    <row r="220" spans="1:38" ht="15" customHeight="1" x14ac:dyDescent="0.25">
      <c r="A220" s="62"/>
      <c r="B220" s="117"/>
      <c r="C220" s="63"/>
      <c r="D220" s="63"/>
      <c r="E220" s="63"/>
      <c r="F220" s="63"/>
      <c r="G220" s="63"/>
      <c r="H220" s="63"/>
      <c r="I220" s="63"/>
      <c r="J220" s="63"/>
      <c r="K220" s="63"/>
      <c r="L220" s="63"/>
      <c r="M220" s="63"/>
      <c r="N220" s="63"/>
      <c r="O220" s="63"/>
      <c r="P220" s="63"/>
      <c r="Q220" s="63"/>
      <c r="R220" s="63"/>
      <c r="S220" s="63"/>
      <c r="T220" s="63"/>
      <c r="U220" s="63"/>
      <c r="V220" s="63"/>
      <c r="W220" s="63"/>
      <c r="X220" s="115"/>
      <c r="AL220" s="66"/>
    </row>
    <row r="221" spans="1:38" ht="15" customHeight="1" x14ac:dyDescent="0.25">
      <c r="A221" s="62"/>
      <c r="B221" s="117"/>
      <c r="C221" s="63"/>
      <c r="D221" s="63"/>
      <c r="E221" s="63"/>
      <c r="F221" s="63"/>
      <c r="G221" s="63"/>
      <c r="H221" s="63"/>
      <c r="I221" s="63"/>
      <c r="J221" s="63"/>
      <c r="K221" s="63"/>
      <c r="L221" s="63"/>
      <c r="M221" s="63"/>
      <c r="N221" s="63"/>
      <c r="O221" s="63"/>
      <c r="P221" s="63"/>
      <c r="Q221" s="63"/>
      <c r="R221" s="63"/>
      <c r="S221" s="63"/>
      <c r="T221" s="63"/>
      <c r="U221" s="63"/>
      <c r="V221" s="63"/>
      <c r="W221" s="63"/>
      <c r="X221" s="115"/>
      <c r="AL221" s="66"/>
    </row>
    <row r="222" spans="1:38" ht="15" customHeight="1" x14ac:dyDescent="0.25">
      <c r="A222" s="62"/>
      <c r="B222" s="117"/>
      <c r="C222" s="63"/>
      <c r="D222" s="63"/>
      <c r="E222" s="63"/>
      <c r="F222" s="63"/>
      <c r="G222" s="63"/>
      <c r="H222" s="63"/>
      <c r="I222" s="63"/>
      <c r="J222" s="63"/>
      <c r="K222" s="63"/>
      <c r="L222" s="63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115"/>
      <c r="AL222" s="66"/>
    </row>
    <row r="223" spans="1:38" ht="15" customHeight="1" x14ac:dyDescent="0.25">
      <c r="A223" s="62"/>
      <c r="B223" s="117"/>
      <c r="C223" s="63"/>
      <c r="D223" s="63"/>
      <c r="E223" s="63"/>
      <c r="F223" s="63"/>
      <c r="G223" s="63"/>
      <c r="H223" s="63"/>
      <c r="I223" s="63"/>
      <c r="J223" s="63"/>
      <c r="K223" s="63"/>
      <c r="L223" s="63"/>
      <c r="M223" s="63"/>
      <c r="N223" s="63"/>
      <c r="O223" s="63"/>
      <c r="P223" s="63"/>
      <c r="Q223" s="63"/>
      <c r="R223" s="63"/>
      <c r="S223" s="63"/>
      <c r="T223" s="63"/>
      <c r="U223" s="63"/>
      <c r="V223" s="63"/>
      <c r="W223" s="63"/>
      <c r="X223" s="115"/>
      <c r="AL223" s="66"/>
    </row>
    <row r="224" spans="1:38" ht="15" customHeight="1" x14ac:dyDescent="0.25">
      <c r="A224" s="62"/>
      <c r="B224" s="117"/>
      <c r="C224" s="63"/>
      <c r="D224" s="63"/>
      <c r="E224" s="63"/>
      <c r="F224" s="63"/>
      <c r="G224" s="63"/>
      <c r="H224" s="63"/>
      <c r="I224" s="63"/>
      <c r="J224" s="63"/>
      <c r="K224" s="63"/>
      <c r="L224" s="63"/>
      <c r="M224" s="63"/>
      <c r="N224" s="63"/>
      <c r="O224" s="63"/>
      <c r="P224" s="63"/>
      <c r="Q224" s="63"/>
      <c r="R224" s="63"/>
      <c r="S224" s="63"/>
      <c r="T224" s="63"/>
      <c r="U224" s="63"/>
      <c r="V224" s="63"/>
      <c r="W224" s="63"/>
      <c r="X224" s="115"/>
      <c r="AL224" s="66"/>
    </row>
    <row r="225" spans="1:38" ht="15" customHeight="1" x14ac:dyDescent="0.25">
      <c r="A225" s="62"/>
      <c r="B225" s="117"/>
      <c r="C225" s="63"/>
      <c r="D225" s="63"/>
      <c r="E225" s="63"/>
      <c r="F225" s="63"/>
      <c r="G225" s="63"/>
      <c r="H225" s="63"/>
      <c r="I225" s="63"/>
      <c r="J225" s="63"/>
      <c r="K225" s="63"/>
      <c r="L225" s="63"/>
      <c r="M225" s="63"/>
      <c r="N225" s="63"/>
      <c r="O225" s="63"/>
      <c r="P225" s="63"/>
      <c r="Q225" s="63"/>
      <c r="R225" s="63"/>
      <c r="S225" s="63"/>
      <c r="T225" s="63"/>
      <c r="U225" s="63"/>
      <c r="V225" s="63"/>
      <c r="W225" s="63"/>
      <c r="X225" s="115"/>
      <c r="AL225" s="66"/>
    </row>
    <row r="226" spans="1:38" ht="15" customHeight="1" x14ac:dyDescent="0.25">
      <c r="A226" s="62"/>
      <c r="B226" s="117"/>
      <c r="C226" s="63"/>
      <c r="D226" s="63"/>
      <c r="E226" s="63"/>
      <c r="F226" s="63"/>
      <c r="G226" s="63"/>
      <c r="H226" s="63"/>
      <c r="I226" s="63"/>
      <c r="J226" s="63"/>
      <c r="K226" s="63"/>
      <c r="L226" s="63"/>
      <c r="M226" s="63"/>
      <c r="N226" s="63"/>
      <c r="O226" s="63"/>
      <c r="P226" s="63"/>
      <c r="Q226" s="63"/>
      <c r="R226" s="63"/>
      <c r="S226" s="63"/>
      <c r="T226" s="63"/>
      <c r="U226" s="63"/>
      <c r="V226" s="63"/>
      <c r="W226" s="63"/>
      <c r="X226" s="115"/>
      <c r="AL226" s="66"/>
    </row>
    <row r="227" spans="1:38" ht="15" customHeight="1" x14ac:dyDescent="0.25">
      <c r="A227" s="62"/>
      <c r="B227" s="117"/>
      <c r="C227" s="63"/>
      <c r="D227" s="63"/>
      <c r="E227" s="63"/>
      <c r="F227" s="63"/>
      <c r="G227" s="63"/>
      <c r="H227" s="63"/>
      <c r="I227" s="63"/>
      <c r="J227" s="63"/>
      <c r="K227" s="63"/>
      <c r="L227" s="63"/>
      <c r="M227" s="63"/>
      <c r="N227" s="63"/>
      <c r="O227" s="63"/>
      <c r="P227" s="63"/>
      <c r="Q227" s="63"/>
      <c r="R227" s="63"/>
      <c r="S227" s="63"/>
      <c r="T227" s="63"/>
      <c r="U227" s="63"/>
      <c r="V227" s="63"/>
      <c r="W227" s="63"/>
      <c r="X227" s="115"/>
      <c r="AL227" s="66"/>
    </row>
    <row r="228" spans="1:38" ht="15" customHeight="1" x14ac:dyDescent="0.25">
      <c r="A228" s="62"/>
      <c r="B228" s="117"/>
      <c r="C228" s="63"/>
      <c r="D228" s="63"/>
      <c r="E228" s="63"/>
      <c r="F228" s="63"/>
      <c r="G228" s="63"/>
      <c r="H228" s="63"/>
      <c r="I228" s="63"/>
      <c r="J228" s="63"/>
      <c r="K228" s="63"/>
      <c r="L228" s="63"/>
      <c r="M228" s="63"/>
      <c r="N228" s="63"/>
      <c r="O228" s="63"/>
      <c r="P228" s="63"/>
      <c r="Q228" s="63"/>
      <c r="R228" s="63"/>
      <c r="S228" s="63"/>
      <c r="T228" s="63"/>
      <c r="U228" s="63"/>
      <c r="V228" s="63"/>
      <c r="W228" s="63"/>
      <c r="X228" s="115"/>
      <c r="AL228" s="66"/>
    </row>
    <row r="229" spans="1:38" ht="15" customHeight="1" x14ac:dyDescent="0.25">
      <c r="A229" s="62"/>
      <c r="B229" s="117"/>
      <c r="C229" s="63"/>
      <c r="D229" s="63"/>
      <c r="E229" s="63"/>
      <c r="F229" s="63"/>
      <c r="G229" s="63"/>
      <c r="H229" s="63"/>
      <c r="I229" s="63"/>
      <c r="J229" s="63"/>
      <c r="K229" s="63"/>
      <c r="L229" s="63"/>
      <c r="M229" s="63"/>
      <c r="N229" s="63"/>
      <c r="O229" s="63"/>
      <c r="P229" s="63"/>
      <c r="Q229" s="63"/>
      <c r="R229" s="63"/>
      <c r="S229" s="63"/>
      <c r="T229" s="63"/>
      <c r="U229" s="63"/>
      <c r="V229" s="63"/>
      <c r="W229" s="63"/>
      <c r="X229" s="115"/>
      <c r="AL229" s="66"/>
    </row>
    <row r="230" spans="1:38" ht="15" customHeight="1" x14ac:dyDescent="0.25">
      <c r="A230" s="62"/>
      <c r="B230" s="117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115"/>
      <c r="AL230" s="66"/>
    </row>
    <row r="231" spans="1:38" ht="15" customHeight="1" x14ac:dyDescent="0.25">
      <c r="A231" s="62"/>
      <c r="B231" s="117"/>
      <c r="C231" s="63"/>
      <c r="D231" s="63"/>
      <c r="E231" s="63"/>
      <c r="F231" s="63"/>
      <c r="G231" s="63"/>
      <c r="H231" s="63"/>
      <c r="I231" s="63"/>
      <c r="J231" s="63"/>
      <c r="K231" s="63"/>
      <c r="L231" s="63"/>
      <c r="M231" s="63"/>
      <c r="N231" s="63"/>
      <c r="O231" s="63"/>
      <c r="P231" s="63"/>
      <c r="Q231" s="63"/>
      <c r="R231" s="63"/>
      <c r="S231" s="63"/>
      <c r="T231" s="63"/>
      <c r="U231" s="63"/>
      <c r="V231" s="63"/>
      <c r="W231" s="63"/>
      <c r="X231" s="115"/>
      <c r="AL231" s="66"/>
    </row>
    <row r="232" spans="1:38" ht="15" customHeight="1" x14ac:dyDescent="0.25">
      <c r="A232" s="62"/>
      <c r="B232" s="117"/>
      <c r="C232" s="63"/>
      <c r="D232" s="63"/>
      <c r="E232" s="63"/>
      <c r="F232" s="63"/>
      <c r="G232" s="63"/>
      <c r="H232" s="63"/>
      <c r="I232" s="63"/>
      <c r="J232" s="63"/>
      <c r="K232" s="63"/>
      <c r="L232" s="63"/>
      <c r="M232" s="63"/>
      <c r="N232" s="63"/>
      <c r="O232" s="63"/>
      <c r="P232" s="63"/>
      <c r="Q232" s="63"/>
      <c r="R232" s="63"/>
      <c r="S232" s="63"/>
      <c r="T232" s="63"/>
      <c r="U232" s="63"/>
      <c r="V232" s="63"/>
      <c r="W232" s="63"/>
      <c r="X232" s="115"/>
      <c r="AL232" s="66"/>
    </row>
    <row r="233" spans="1:38" ht="15" customHeight="1" x14ac:dyDescent="0.25">
      <c r="A233" s="62"/>
      <c r="B233" s="117"/>
      <c r="C233" s="63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115"/>
      <c r="AL233" s="66"/>
    </row>
    <row r="234" spans="1:38" ht="15" customHeight="1" x14ac:dyDescent="0.25">
      <c r="A234" s="62"/>
      <c r="B234" s="117"/>
      <c r="C234" s="63"/>
      <c r="D234" s="63"/>
      <c r="E234" s="63"/>
      <c r="F234" s="63"/>
      <c r="G234" s="63"/>
      <c r="H234" s="63"/>
      <c r="I234" s="63"/>
      <c r="J234" s="63"/>
      <c r="K234" s="63"/>
      <c r="L234" s="63"/>
      <c r="M234" s="63"/>
      <c r="N234" s="63"/>
      <c r="O234" s="63"/>
      <c r="P234" s="63"/>
      <c r="Q234" s="63"/>
      <c r="R234" s="63"/>
      <c r="S234" s="63"/>
      <c r="T234" s="63"/>
      <c r="U234" s="63"/>
      <c r="V234" s="63"/>
      <c r="W234" s="63"/>
      <c r="X234" s="115"/>
      <c r="AL234" s="66"/>
    </row>
    <row r="235" spans="1:38" ht="15" customHeight="1" x14ac:dyDescent="0.25">
      <c r="A235" s="62"/>
      <c r="B235" s="117"/>
      <c r="C235" s="63"/>
      <c r="D235" s="63"/>
      <c r="E235" s="63"/>
      <c r="F235" s="63"/>
      <c r="G235" s="63"/>
      <c r="H235" s="63"/>
      <c r="I235" s="63"/>
      <c r="J235" s="63"/>
      <c r="K235" s="63"/>
      <c r="L235" s="63"/>
      <c r="M235" s="63"/>
      <c r="N235" s="63"/>
      <c r="O235" s="63"/>
      <c r="P235" s="63"/>
      <c r="Q235" s="63"/>
      <c r="R235" s="63"/>
      <c r="S235" s="63"/>
      <c r="T235" s="63"/>
      <c r="U235" s="63"/>
      <c r="V235" s="63"/>
      <c r="W235" s="63"/>
      <c r="X235" s="115"/>
      <c r="AL235" s="66"/>
    </row>
    <row r="236" spans="1:38" ht="15" customHeight="1" x14ac:dyDescent="0.25">
      <c r="A236" s="62"/>
      <c r="B236" s="117"/>
      <c r="C236" s="63"/>
      <c r="D236" s="63"/>
      <c r="E236" s="63"/>
      <c r="F236" s="63"/>
      <c r="G236" s="63"/>
      <c r="H236" s="63"/>
      <c r="I236" s="63"/>
      <c r="J236" s="63"/>
      <c r="K236" s="63"/>
      <c r="L236" s="63"/>
      <c r="M236" s="63"/>
      <c r="N236" s="63"/>
      <c r="O236" s="63"/>
      <c r="P236" s="63"/>
      <c r="Q236" s="63"/>
      <c r="R236" s="63"/>
      <c r="S236" s="63"/>
      <c r="T236" s="63"/>
      <c r="U236" s="63"/>
      <c r="V236" s="63"/>
      <c r="W236" s="63"/>
      <c r="X236" s="115"/>
      <c r="AL236" s="66"/>
    </row>
    <row r="237" spans="1:38" ht="15" customHeight="1" x14ac:dyDescent="0.25">
      <c r="A237" s="62"/>
      <c r="B237" s="117"/>
      <c r="C237" s="63"/>
      <c r="D237" s="63"/>
      <c r="E237" s="63"/>
      <c r="F237" s="63"/>
      <c r="G237" s="63"/>
      <c r="H237" s="63"/>
      <c r="I237" s="63"/>
      <c r="J237" s="63"/>
      <c r="K237" s="63"/>
      <c r="L237" s="63"/>
      <c r="M237" s="63"/>
      <c r="N237" s="63"/>
      <c r="O237" s="63"/>
      <c r="P237" s="63"/>
      <c r="Q237" s="63"/>
      <c r="R237" s="63"/>
      <c r="S237" s="63"/>
      <c r="T237" s="63"/>
      <c r="U237" s="63"/>
      <c r="V237" s="63"/>
      <c r="W237" s="63"/>
      <c r="X237" s="115"/>
      <c r="AL237" s="66"/>
    </row>
    <row r="238" spans="1:38" ht="15" customHeight="1" x14ac:dyDescent="0.25">
      <c r="A238" s="62"/>
      <c r="B238" s="117"/>
      <c r="C238" s="63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  <c r="P238" s="63"/>
      <c r="Q238" s="63"/>
      <c r="R238" s="63"/>
      <c r="S238" s="63"/>
      <c r="T238" s="63"/>
      <c r="U238" s="63"/>
      <c r="V238" s="63"/>
      <c r="W238" s="63"/>
      <c r="X238" s="115"/>
      <c r="AL238" s="66"/>
    </row>
    <row r="239" spans="1:38" ht="15" customHeight="1" x14ac:dyDescent="0.25">
      <c r="A239" s="62"/>
      <c r="B239" s="117"/>
      <c r="C239" s="63"/>
      <c r="D239" s="63"/>
      <c r="E239" s="63"/>
      <c r="F239" s="63"/>
      <c r="G239" s="63"/>
      <c r="H239" s="63"/>
      <c r="I239" s="63"/>
      <c r="J239" s="63"/>
      <c r="K239" s="63"/>
      <c r="L239" s="63"/>
      <c r="M239" s="63"/>
      <c r="N239" s="63"/>
      <c r="O239" s="63"/>
      <c r="P239" s="63"/>
      <c r="Q239" s="63"/>
      <c r="R239" s="63"/>
      <c r="S239" s="63"/>
      <c r="T239" s="63"/>
      <c r="U239" s="63"/>
      <c r="V239" s="63"/>
      <c r="W239" s="63"/>
      <c r="X239" s="115"/>
      <c r="AL239" s="66"/>
    </row>
    <row r="240" spans="1:38" ht="15" customHeight="1" x14ac:dyDescent="0.25">
      <c r="A240" s="62"/>
      <c r="B240" s="117"/>
      <c r="C240" s="63"/>
      <c r="D240" s="63"/>
      <c r="E240" s="63"/>
      <c r="F240" s="63"/>
      <c r="G240" s="63"/>
      <c r="H240" s="63"/>
      <c r="I240" s="63"/>
      <c r="J240" s="63"/>
      <c r="K240" s="63"/>
      <c r="L240" s="63"/>
      <c r="M240" s="63"/>
      <c r="N240" s="63"/>
      <c r="O240" s="63"/>
      <c r="P240" s="63"/>
      <c r="Q240" s="63"/>
      <c r="R240" s="63"/>
      <c r="S240" s="63"/>
      <c r="T240" s="63"/>
      <c r="U240" s="63"/>
      <c r="V240" s="63"/>
      <c r="W240" s="63"/>
      <c r="X240" s="115"/>
      <c r="AL240" s="66"/>
    </row>
    <row r="241" spans="1:38" ht="15" customHeight="1" x14ac:dyDescent="0.25">
      <c r="A241" s="62"/>
      <c r="B241" s="117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3"/>
      <c r="N241" s="63"/>
      <c r="O241" s="63"/>
      <c r="P241" s="63"/>
      <c r="Q241" s="63"/>
      <c r="R241" s="63"/>
      <c r="S241" s="63"/>
      <c r="T241" s="63"/>
      <c r="U241" s="63"/>
      <c r="V241" s="63"/>
      <c r="W241" s="63"/>
      <c r="X241" s="115"/>
      <c r="AL241" s="66"/>
    </row>
    <row r="242" spans="1:38" ht="15" customHeight="1" x14ac:dyDescent="0.25">
      <c r="A242" s="62"/>
      <c r="B242" s="117"/>
      <c r="C242" s="63"/>
      <c r="D242" s="63"/>
      <c r="E242" s="63"/>
      <c r="F242" s="63"/>
      <c r="G242" s="63"/>
      <c r="H242" s="63"/>
      <c r="I242" s="63"/>
      <c r="J242" s="63"/>
      <c r="K242" s="63"/>
      <c r="L242" s="63"/>
      <c r="M242" s="63"/>
      <c r="N242" s="63"/>
      <c r="O242" s="63"/>
      <c r="P242" s="63"/>
      <c r="Q242" s="63"/>
      <c r="R242" s="63"/>
      <c r="S242" s="63"/>
      <c r="T242" s="63"/>
      <c r="U242" s="63"/>
      <c r="V242" s="63"/>
      <c r="W242" s="63"/>
      <c r="X242" s="115"/>
      <c r="AL242" s="66"/>
    </row>
    <row r="243" spans="1:38" ht="15" customHeight="1" x14ac:dyDescent="0.25">
      <c r="A243" s="62"/>
      <c r="B243" s="117"/>
      <c r="C243" s="63"/>
      <c r="D243" s="63"/>
      <c r="E243" s="63"/>
      <c r="F243" s="63"/>
      <c r="G243" s="63"/>
      <c r="H243" s="63"/>
      <c r="I243" s="63"/>
      <c r="J243" s="63"/>
      <c r="K243" s="63"/>
      <c r="L243" s="63"/>
      <c r="M243" s="63"/>
      <c r="N243" s="63"/>
      <c r="O243" s="63"/>
      <c r="P243" s="63"/>
      <c r="Q243" s="63"/>
      <c r="R243" s="63"/>
      <c r="S243" s="63"/>
      <c r="T243" s="63"/>
      <c r="U243" s="63"/>
      <c r="V243" s="63"/>
      <c r="W243" s="63"/>
      <c r="X243" s="115"/>
      <c r="AL243" s="66"/>
    </row>
    <row r="244" spans="1:38" ht="15" customHeight="1" x14ac:dyDescent="0.25">
      <c r="A244" s="62"/>
      <c r="B244" s="117"/>
      <c r="C244" s="63"/>
      <c r="D244" s="63"/>
      <c r="E244" s="63"/>
      <c r="F244" s="63"/>
      <c r="G244" s="63"/>
      <c r="H244" s="63"/>
      <c r="I244" s="63"/>
      <c r="J244" s="63"/>
      <c r="K244" s="63"/>
      <c r="L244" s="63"/>
      <c r="M244" s="63"/>
      <c r="N244" s="63"/>
      <c r="O244" s="63"/>
      <c r="P244" s="63"/>
      <c r="Q244" s="63"/>
      <c r="R244" s="63"/>
      <c r="S244" s="63"/>
      <c r="T244" s="63"/>
      <c r="U244" s="63"/>
      <c r="V244" s="63"/>
      <c r="W244" s="63"/>
      <c r="X244" s="115"/>
      <c r="AL244" s="66"/>
    </row>
    <row r="245" spans="1:38" ht="15" customHeight="1" x14ac:dyDescent="0.25">
      <c r="A245" s="62"/>
      <c r="B245" s="117"/>
      <c r="C245" s="63"/>
      <c r="D245" s="63"/>
      <c r="E245" s="63"/>
      <c r="F245" s="63"/>
      <c r="G245" s="63"/>
      <c r="H245" s="63"/>
      <c r="I245" s="63"/>
      <c r="J245" s="63"/>
      <c r="K245" s="63"/>
      <c r="L245" s="63"/>
      <c r="M245" s="63"/>
      <c r="N245" s="63"/>
      <c r="O245" s="63"/>
      <c r="P245" s="63"/>
      <c r="Q245" s="63"/>
      <c r="R245" s="63"/>
      <c r="S245" s="63"/>
      <c r="T245" s="63"/>
      <c r="U245" s="63"/>
      <c r="V245" s="63"/>
      <c r="W245" s="63"/>
      <c r="X245" s="115"/>
      <c r="AL245" s="66"/>
    </row>
    <row r="246" spans="1:38" ht="15" customHeight="1" x14ac:dyDescent="0.25">
      <c r="A246" s="62"/>
      <c r="B246" s="117"/>
      <c r="C246" s="63"/>
      <c r="D246" s="63"/>
      <c r="E246" s="63"/>
      <c r="F246" s="63"/>
      <c r="G246" s="63"/>
      <c r="H246" s="63"/>
      <c r="I246" s="63"/>
      <c r="J246" s="63"/>
      <c r="K246" s="63"/>
      <c r="L246" s="63"/>
      <c r="M246" s="63"/>
      <c r="N246" s="63"/>
      <c r="O246" s="63"/>
      <c r="P246" s="63"/>
      <c r="Q246" s="63"/>
      <c r="R246" s="63"/>
      <c r="S246" s="63"/>
      <c r="T246" s="63"/>
      <c r="U246" s="63"/>
      <c r="V246" s="63"/>
      <c r="W246" s="63"/>
      <c r="X246" s="115"/>
      <c r="AL246" s="66"/>
    </row>
    <row r="247" spans="1:38" ht="15" customHeight="1" x14ac:dyDescent="0.25">
      <c r="A247" s="62"/>
      <c r="B247" s="117"/>
      <c r="C247" s="63"/>
      <c r="D247" s="63"/>
      <c r="E247" s="63"/>
      <c r="F247" s="63"/>
      <c r="G247" s="63"/>
      <c r="H247" s="63"/>
      <c r="I247" s="63"/>
      <c r="J247" s="63"/>
      <c r="K247" s="63"/>
      <c r="L247" s="63"/>
      <c r="M247" s="63"/>
      <c r="N247" s="63"/>
      <c r="O247" s="63"/>
      <c r="P247" s="63"/>
      <c r="Q247" s="63"/>
      <c r="R247" s="63"/>
      <c r="S247" s="63"/>
      <c r="T247" s="63"/>
      <c r="U247" s="63"/>
      <c r="V247" s="63"/>
      <c r="W247" s="63"/>
      <c r="X247" s="115"/>
      <c r="AL247" s="66"/>
    </row>
    <row r="248" spans="1:38" ht="15" customHeight="1" x14ac:dyDescent="0.25">
      <c r="A248" s="62"/>
      <c r="B248" s="117"/>
      <c r="C248" s="63"/>
      <c r="D248" s="63"/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O248" s="63"/>
      <c r="P248" s="63"/>
      <c r="Q248" s="63"/>
      <c r="R248" s="63"/>
      <c r="S248" s="63"/>
      <c r="T248" s="63"/>
      <c r="U248" s="63"/>
      <c r="V248" s="63"/>
      <c r="W248" s="63"/>
      <c r="X248" s="115"/>
      <c r="AL248" s="66"/>
    </row>
    <row r="249" spans="1:38" ht="15" customHeight="1" x14ac:dyDescent="0.25">
      <c r="A249" s="62"/>
      <c r="B249" s="117"/>
      <c r="C249" s="63"/>
      <c r="D249" s="63"/>
      <c r="E249" s="63"/>
      <c r="F249" s="63"/>
      <c r="G249" s="63"/>
      <c r="H249" s="63"/>
      <c r="I249" s="63"/>
      <c r="J249" s="63"/>
      <c r="K249" s="63"/>
      <c r="L249" s="63"/>
      <c r="M249" s="63"/>
      <c r="N249" s="63"/>
      <c r="O249" s="63"/>
      <c r="P249" s="63"/>
      <c r="Q249" s="63"/>
      <c r="R249" s="63"/>
      <c r="S249" s="63"/>
      <c r="T249" s="63"/>
      <c r="U249" s="63"/>
      <c r="V249" s="63"/>
      <c r="W249" s="63"/>
      <c r="X249" s="115"/>
      <c r="AL249" s="66"/>
    </row>
    <row r="250" spans="1:38" ht="15" customHeight="1" x14ac:dyDescent="0.25">
      <c r="A250" s="62"/>
      <c r="B250" s="117"/>
      <c r="C250" s="63"/>
      <c r="D250" s="63"/>
      <c r="E250" s="63"/>
      <c r="F250" s="63"/>
      <c r="G250" s="63"/>
      <c r="H250" s="63"/>
      <c r="I250" s="63"/>
      <c r="J250" s="63"/>
      <c r="K250" s="63"/>
      <c r="L250" s="63"/>
      <c r="M250" s="63"/>
      <c r="N250" s="63"/>
      <c r="O250" s="63"/>
      <c r="P250" s="63"/>
      <c r="Q250" s="63"/>
      <c r="R250" s="63"/>
      <c r="S250" s="63"/>
      <c r="T250" s="63"/>
      <c r="U250" s="63"/>
      <c r="V250" s="63"/>
      <c r="W250" s="63"/>
      <c r="X250" s="115"/>
      <c r="AL250" s="66"/>
    </row>
    <row r="251" spans="1:38" ht="15" customHeight="1" x14ac:dyDescent="0.25">
      <c r="A251" s="62"/>
      <c r="B251" s="117"/>
      <c r="C251" s="63"/>
      <c r="D251" s="63"/>
      <c r="E251" s="63"/>
      <c r="F251" s="63"/>
      <c r="G251" s="63"/>
      <c r="H251" s="63"/>
      <c r="I251" s="63"/>
      <c r="J251" s="63"/>
      <c r="K251" s="63"/>
      <c r="L251" s="63"/>
      <c r="M251" s="63"/>
      <c r="N251" s="63"/>
      <c r="O251" s="63"/>
      <c r="P251" s="63"/>
      <c r="Q251" s="63"/>
      <c r="R251" s="63"/>
      <c r="S251" s="63"/>
      <c r="T251" s="63"/>
      <c r="U251" s="63"/>
      <c r="V251" s="63"/>
      <c r="W251" s="63"/>
      <c r="X251" s="115"/>
      <c r="AL251" s="66"/>
    </row>
    <row r="252" spans="1:38" ht="15" customHeight="1" x14ac:dyDescent="0.25">
      <c r="A252" s="62"/>
      <c r="B252" s="117"/>
      <c r="C252" s="63"/>
      <c r="D252" s="63"/>
      <c r="E252" s="63"/>
      <c r="F252" s="63"/>
      <c r="G252" s="63"/>
      <c r="H252" s="63"/>
      <c r="I252" s="63"/>
      <c r="J252" s="63"/>
      <c r="K252" s="63"/>
      <c r="L252" s="63"/>
      <c r="M252" s="63"/>
      <c r="N252" s="63"/>
      <c r="O252" s="63"/>
      <c r="P252" s="63"/>
      <c r="Q252" s="63"/>
      <c r="R252" s="63"/>
      <c r="S252" s="63"/>
      <c r="T252" s="63"/>
      <c r="U252" s="63"/>
      <c r="V252" s="63"/>
      <c r="W252" s="63"/>
      <c r="X252" s="115"/>
      <c r="AL252" s="66"/>
    </row>
    <row r="253" spans="1:38" ht="15" customHeight="1" x14ac:dyDescent="0.25">
      <c r="A253" s="62"/>
      <c r="B253" s="117"/>
      <c r="C253" s="63"/>
      <c r="D253" s="63"/>
      <c r="E253" s="63"/>
      <c r="F253" s="63"/>
      <c r="G253" s="63"/>
      <c r="H253" s="63"/>
      <c r="I253" s="63"/>
      <c r="J253" s="63"/>
      <c r="K253" s="63"/>
      <c r="L253" s="63"/>
      <c r="M253" s="63"/>
      <c r="N253" s="63"/>
      <c r="O253" s="63"/>
      <c r="P253" s="63"/>
      <c r="Q253" s="63"/>
      <c r="R253" s="63"/>
      <c r="S253" s="63"/>
      <c r="T253" s="63"/>
      <c r="U253" s="63"/>
      <c r="V253" s="63"/>
      <c r="W253" s="63"/>
      <c r="X253" s="115"/>
      <c r="AL253" s="66"/>
    </row>
    <row r="254" spans="1:38" ht="15" customHeight="1" x14ac:dyDescent="0.25">
      <c r="A254" s="62"/>
      <c r="B254" s="117"/>
      <c r="C254" s="63"/>
      <c r="D254" s="63"/>
      <c r="E254" s="63"/>
      <c r="F254" s="63"/>
      <c r="G254" s="63"/>
      <c r="H254" s="63"/>
      <c r="I254" s="63"/>
      <c r="J254" s="63"/>
      <c r="K254" s="63"/>
      <c r="L254" s="63"/>
      <c r="M254" s="63"/>
      <c r="N254" s="63"/>
      <c r="O254" s="63"/>
      <c r="P254" s="63"/>
      <c r="Q254" s="63"/>
      <c r="R254" s="63"/>
      <c r="S254" s="63"/>
      <c r="T254" s="63"/>
      <c r="U254" s="63"/>
      <c r="V254" s="63"/>
      <c r="W254" s="63"/>
      <c r="X254" s="115"/>
      <c r="AL254" s="66"/>
    </row>
    <row r="255" spans="1:38" ht="15" customHeight="1" x14ac:dyDescent="0.25">
      <c r="A255" s="62"/>
      <c r="B255" s="117"/>
      <c r="C255" s="63"/>
      <c r="D255" s="63"/>
      <c r="E255" s="63"/>
      <c r="F255" s="63"/>
      <c r="G255" s="63"/>
      <c r="H255" s="63"/>
      <c r="I255" s="63"/>
      <c r="J255" s="63"/>
      <c r="K255" s="63"/>
      <c r="L255" s="63"/>
      <c r="M255" s="63"/>
      <c r="N255" s="63"/>
      <c r="O255" s="63"/>
      <c r="P255" s="63"/>
      <c r="Q255" s="63"/>
      <c r="R255" s="63"/>
      <c r="S255" s="63"/>
      <c r="T255" s="63"/>
      <c r="U255" s="63"/>
      <c r="V255" s="63"/>
      <c r="W255" s="63"/>
      <c r="X255" s="115"/>
      <c r="AL255" s="66"/>
    </row>
    <row r="256" spans="1:38" ht="15" customHeight="1" x14ac:dyDescent="0.25">
      <c r="A256" s="62"/>
      <c r="B256" s="117"/>
      <c r="C256" s="63"/>
      <c r="D256" s="63"/>
      <c r="E256" s="63"/>
      <c r="F256" s="63"/>
      <c r="G256" s="63"/>
      <c r="H256" s="63"/>
      <c r="I256" s="63"/>
      <c r="J256" s="63"/>
      <c r="K256" s="63"/>
      <c r="L256" s="63"/>
      <c r="M256" s="63"/>
      <c r="N256" s="63"/>
      <c r="O256" s="63"/>
      <c r="P256" s="63"/>
      <c r="Q256" s="63"/>
      <c r="R256" s="63"/>
      <c r="S256" s="63"/>
      <c r="T256" s="63"/>
      <c r="U256" s="63"/>
      <c r="V256" s="63"/>
      <c r="W256" s="63"/>
      <c r="X256" s="115"/>
      <c r="AL256" s="66"/>
    </row>
    <row r="257" spans="1:38" ht="15" customHeight="1" x14ac:dyDescent="0.25">
      <c r="A257" s="62"/>
      <c r="B257" s="117"/>
      <c r="C257" s="63"/>
      <c r="D257" s="63"/>
      <c r="E257" s="63"/>
      <c r="F257" s="63"/>
      <c r="G257" s="63"/>
      <c r="H257" s="63"/>
      <c r="I257" s="63"/>
      <c r="J257" s="63"/>
      <c r="K257" s="63"/>
      <c r="L257" s="63"/>
      <c r="M257" s="63"/>
      <c r="N257" s="63"/>
      <c r="O257" s="63"/>
      <c r="P257" s="63"/>
      <c r="Q257" s="63"/>
      <c r="R257" s="63"/>
      <c r="S257" s="63"/>
      <c r="T257" s="63"/>
      <c r="U257" s="63"/>
      <c r="V257" s="63"/>
      <c r="W257" s="63"/>
      <c r="X257" s="115"/>
      <c r="AL257" s="66"/>
    </row>
    <row r="258" spans="1:38" ht="15" customHeight="1" x14ac:dyDescent="0.25">
      <c r="A258" s="62"/>
      <c r="B258" s="117"/>
      <c r="C258" s="63"/>
      <c r="D258" s="63"/>
      <c r="E258" s="63"/>
      <c r="F258" s="63"/>
      <c r="G258" s="63"/>
      <c r="H258" s="63"/>
      <c r="I258" s="63"/>
      <c r="J258" s="63"/>
      <c r="K258" s="63"/>
      <c r="L258" s="63"/>
      <c r="M258" s="63"/>
      <c r="N258" s="63"/>
      <c r="O258" s="63"/>
      <c r="P258" s="63"/>
      <c r="Q258" s="63"/>
      <c r="R258" s="63"/>
      <c r="S258" s="63"/>
      <c r="T258" s="63"/>
      <c r="U258" s="63"/>
      <c r="V258" s="63"/>
      <c r="W258" s="63"/>
      <c r="X258" s="115"/>
      <c r="AL258" s="66"/>
    </row>
    <row r="259" spans="1:38" ht="15" customHeight="1" x14ac:dyDescent="0.25">
      <c r="A259" s="62"/>
      <c r="B259" s="117"/>
      <c r="C259" s="63"/>
      <c r="D259" s="63"/>
      <c r="E259" s="63"/>
      <c r="F259" s="63"/>
      <c r="G259" s="63"/>
      <c r="H259" s="63"/>
      <c r="I259" s="63"/>
      <c r="J259" s="63"/>
      <c r="K259" s="63"/>
      <c r="L259" s="63"/>
      <c r="M259" s="63"/>
      <c r="N259" s="63"/>
      <c r="O259" s="63"/>
      <c r="P259" s="63"/>
      <c r="Q259" s="63"/>
      <c r="R259" s="63"/>
      <c r="S259" s="63"/>
      <c r="T259" s="63"/>
      <c r="U259" s="63"/>
      <c r="V259" s="63"/>
      <c r="W259" s="63"/>
      <c r="X259" s="115"/>
      <c r="AL259" s="66"/>
    </row>
    <row r="260" spans="1:38" ht="15" customHeight="1" x14ac:dyDescent="0.25">
      <c r="A260" s="62"/>
      <c r="B260" s="117"/>
      <c r="C260" s="63"/>
      <c r="D260" s="63"/>
      <c r="E260" s="63"/>
      <c r="F260" s="63"/>
      <c r="G260" s="63"/>
      <c r="H260" s="63"/>
      <c r="I260" s="63"/>
      <c r="J260" s="63"/>
      <c r="K260" s="63"/>
      <c r="L260" s="63"/>
      <c r="M260" s="63"/>
      <c r="N260" s="63"/>
      <c r="O260" s="63"/>
      <c r="P260" s="63"/>
      <c r="Q260" s="63"/>
      <c r="R260" s="63"/>
      <c r="S260" s="63"/>
      <c r="T260" s="63"/>
      <c r="U260" s="63"/>
      <c r="V260" s="63"/>
      <c r="W260" s="63"/>
      <c r="X260" s="115"/>
      <c r="AL260" s="66"/>
    </row>
    <row r="261" spans="1:38" ht="15" customHeight="1" x14ac:dyDescent="0.25">
      <c r="A261" s="62"/>
      <c r="B261" s="117"/>
      <c r="C261" s="63"/>
      <c r="D261" s="63"/>
      <c r="E261" s="63"/>
      <c r="F261" s="63"/>
      <c r="G261" s="63"/>
      <c r="H261" s="63"/>
      <c r="I261" s="63"/>
      <c r="J261" s="63"/>
      <c r="K261" s="63"/>
      <c r="L261" s="63"/>
      <c r="M261" s="63"/>
      <c r="N261" s="63"/>
      <c r="O261" s="63"/>
      <c r="P261" s="63"/>
      <c r="Q261" s="63"/>
      <c r="R261" s="63"/>
      <c r="S261" s="63"/>
      <c r="T261" s="63"/>
      <c r="U261" s="63"/>
      <c r="V261" s="63"/>
      <c r="W261" s="63"/>
      <c r="X261" s="115"/>
      <c r="AL261" s="66"/>
    </row>
    <row r="262" spans="1:38" ht="15" customHeight="1" x14ac:dyDescent="0.25">
      <c r="A262" s="62"/>
      <c r="B262" s="117"/>
      <c r="C262" s="63"/>
      <c r="D262" s="63"/>
      <c r="E262" s="63"/>
      <c r="F262" s="63"/>
      <c r="G262" s="63"/>
      <c r="H262" s="63"/>
      <c r="I262" s="63"/>
      <c r="J262" s="63"/>
      <c r="K262" s="63"/>
      <c r="L262" s="63"/>
      <c r="M262" s="63"/>
      <c r="N262" s="63"/>
      <c r="O262" s="63"/>
      <c r="P262" s="63"/>
      <c r="Q262" s="63"/>
      <c r="R262" s="63"/>
      <c r="S262" s="63"/>
      <c r="T262" s="63"/>
      <c r="U262" s="63"/>
      <c r="V262" s="63"/>
      <c r="W262" s="63"/>
      <c r="X262" s="115"/>
      <c r="AL262" s="66"/>
    </row>
    <row r="263" spans="1:38" ht="15" customHeight="1" x14ac:dyDescent="0.25">
      <c r="A263" s="62"/>
      <c r="B263" s="117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115"/>
      <c r="AL263" s="66"/>
    </row>
    <row r="264" spans="1:38" ht="15" customHeight="1" x14ac:dyDescent="0.25">
      <c r="A264" s="62"/>
      <c r="B264" s="117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115"/>
      <c r="AL264" s="66"/>
    </row>
    <row r="265" spans="1:38" ht="15" customHeight="1" x14ac:dyDescent="0.25">
      <c r="A265" s="62"/>
      <c r="B265" s="117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115"/>
      <c r="AL265" s="66"/>
    </row>
    <row r="266" spans="1:38" ht="15" customHeight="1" x14ac:dyDescent="0.25">
      <c r="A266" s="62"/>
      <c r="B266" s="117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115"/>
      <c r="AL266" s="66"/>
    </row>
    <row r="267" spans="1:38" ht="15" customHeight="1" x14ac:dyDescent="0.25">
      <c r="A267" s="62"/>
      <c r="B267" s="117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115"/>
      <c r="AL267" s="66"/>
    </row>
    <row r="268" spans="1:38" ht="15" customHeight="1" x14ac:dyDescent="0.25">
      <c r="A268" s="62"/>
      <c r="B268" s="117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115"/>
      <c r="AL268" s="66"/>
    </row>
    <row r="269" spans="1:38" ht="15" customHeight="1" x14ac:dyDescent="0.25">
      <c r="A269" s="62"/>
      <c r="B269" s="117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115"/>
      <c r="AL269" s="66"/>
    </row>
    <row r="270" spans="1:38" ht="15" customHeight="1" x14ac:dyDescent="0.25">
      <c r="A270" s="62"/>
      <c r="B270" s="117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115"/>
      <c r="AL270" s="66"/>
    </row>
    <row r="271" spans="1:38" ht="15" customHeight="1" x14ac:dyDescent="0.25">
      <c r="A271" s="62"/>
      <c r="B271" s="117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115"/>
      <c r="AL271" s="66"/>
    </row>
    <row r="272" spans="1:38" ht="15" customHeight="1" x14ac:dyDescent="0.25">
      <c r="A272" s="62"/>
      <c r="B272" s="117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115"/>
      <c r="AL272" s="66"/>
    </row>
    <row r="273" spans="1:38" ht="15" customHeight="1" x14ac:dyDescent="0.25">
      <c r="A273" s="62"/>
      <c r="B273" s="117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115"/>
      <c r="AL273" s="66"/>
    </row>
    <row r="274" spans="1:38" ht="15" customHeight="1" x14ac:dyDescent="0.25">
      <c r="A274" s="62"/>
      <c r="B274" s="117"/>
      <c r="C274" s="63"/>
      <c r="D274" s="63"/>
      <c r="E274" s="63"/>
      <c r="F274" s="63"/>
      <c r="G274" s="63"/>
      <c r="H274" s="63"/>
      <c r="I274" s="63"/>
      <c r="J274" s="63"/>
      <c r="K274" s="63"/>
      <c r="L274" s="63"/>
      <c r="M274" s="63"/>
      <c r="N274" s="63"/>
      <c r="O274" s="63"/>
      <c r="P274" s="63"/>
      <c r="Q274" s="63"/>
      <c r="R274" s="63"/>
      <c r="S274" s="63"/>
      <c r="T274" s="63"/>
      <c r="U274" s="63"/>
      <c r="V274" s="63"/>
      <c r="W274" s="63"/>
      <c r="X274" s="115"/>
      <c r="AL274" s="66"/>
    </row>
    <row r="275" spans="1:38" ht="15" customHeight="1" x14ac:dyDescent="0.25">
      <c r="A275" s="62"/>
      <c r="B275" s="117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115"/>
      <c r="AL275" s="66"/>
    </row>
    <row r="276" spans="1:38" ht="15" customHeight="1" x14ac:dyDescent="0.25">
      <c r="A276" s="62"/>
      <c r="B276" s="117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115"/>
      <c r="AL276" s="66"/>
    </row>
    <row r="277" spans="1:38" ht="15" customHeight="1" x14ac:dyDescent="0.25">
      <c r="A277" s="62"/>
      <c r="B277" s="117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115"/>
      <c r="AL277" s="66"/>
    </row>
    <row r="278" spans="1:38" ht="15" customHeight="1" x14ac:dyDescent="0.25">
      <c r="A278" s="62"/>
      <c r="B278" s="117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115"/>
      <c r="AL278" s="66"/>
    </row>
    <row r="279" spans="1:38" ht="15" customHeight="1" x14ac:dyDescent="0.25">
      <c r="A279" s="62"/>
      <c r="B279" s="117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115"/>
      <c r="AL279" s="66"/>
    </row>
    <row r="280" spans="1:38" ht="15" customHeight="1" x14ac:dyDescent="0.25">
      <c r="A280" s="62"/>
      <c r="B280" s="117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115"/>
      <c r="AL280" s="66"/>
    </row>
    <row r="281" spans="1:38" ht="15" customHeight="1" x14ac:dyDescent="0.25">
      <c r="A281" s="62"/>
      <c r="B281" s="117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115"/>
      <c r="AL281" s="66"/>
    </row>
    <row r="282" spans="1:38" ht="15" customHeight="1" x14ac:dyDescent="0.25">
      <c r="A282" s="62"/>
      <c r="B282" s="117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115"/>
      <c r="AL282" s="66"/>
    </row>
    <row r="283" spans="1:38" ht="15" customHeight="1" x14ac:dyDescent="0.25">
      <c r="A283" s="62"/>
      <c r="B283" s="117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115"/>
      <c r="AL283" s="66"/>
    </row>
    <row r="284" spans="1:38" ht="15" customHeight="1" x14ac:dyDescent="0.25">
      <c r="A284" s="62"/>
      <c r="B284" s="117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115"/>
      <c r="AL284" s="66"/>
    </row>
    <row r="285" spans="1:38" ht="15" customHeight="1" x14ac:dyDescent="0.25">
      <c r="A285" s="62"/>
      <c r="B285" s="117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115"/>
      <c r="AL285" s="66"/>
    </row>
    <row r="286" spans="1:38" ht="15" customHeight="1" x14ac:dyDescent="0.25">
      <c r="A286" s="62"/>
      <c r="B286" s="117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115"/>
      <c r="AL286" s="66"/>
    </row>
    <row r="287" spans="1:38" ht="15" customHeight="1" x14ac:dyDescent="0.25">
      <c r="A287" s="62"/>
      <c r="B287" s="117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115"/>
      <c r="AL287" s="66"/>
    </row>
    <row r="288" spans="1:38" ht="15" customHeight="1" x14ac:dyDescent="0.25">
      <c r="A288" s="62"/>
      <c r="B288" s="117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115"/>
      <c r="AL288" s="66"/>
    </row>
    <row r="289" spans="1:38" ht="15" customHeight="1" x14ac:dyDescent="0.25">
      <c r="A289" s="62"/>
      <c r="B289" s="117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115"/>
      <c r="AL289" s="66"/>
    </row>
    <row r="290" spans="1:38" ht="15" customHeight="1" x14ac:dyDescent="0.25">
      <c r="A290" s="62"/>
      <c r="B290" s="117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115"/>
      <c r="AL290" s="66"/>
    </row>
    <row r="291" spans="1:38" ht="15" customHeight="1" x14ac:dyDescent="0.25">
      <c r="A291" s="62"/>
      <c r="B291" s="117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115"/>
      <c r="AL291" s="66"/>
    </row>
    <row r="292" spans="1:38" ht="15" customHeight="1" x14ac:dyDescent="0.25">
      <c r="A292" s="62"/>
      <c r="B292" s="117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115"/>
      <c r="AL292" s="66"/>
    </row>
    <row r="293" spans="1:38" ht="15" customHeight="1" x14ac:dyDescent="0.25">
      <c r="A293" s="62"/>
      <c r="B293" s="117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115"/>
      <c r="AL293" s="66"/>
    </row>
    <row r="294" spans="1:38" ht="15" customHeight="1" x14ac:dyDescent="0.25">
      <c r="A294" s="62"/>
      <c r="B294" s="117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115"/>
      <c r="AL294" s="66"/>
    </row>
    <row r="295" spans="1:38" ht="15" customHeight="1" x14ac:dyDescent="0.25">
      <c r="A295" s="62"/>
      <c r="B295" s="117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115"/>
      <c r="AL295" s="66"/>
    </row>
    <row r="296" spans="1:38" ht="15" customHeight="1" x14ac:dyDescent="0.25">
      <c r="A296" s="62"/>
      <c r="B296" s="117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115"/>
      <c r="AL296" s="66"/>
    </row>
    <row r="297" spans="1:38" ht="15" customHeight="1" x14ac:dyDescent="0.25">
      <c r="A297" s="62"/>
      <c r="B297" s="117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115"/>
      <c r="AL297" s="66"/>
    </row>
    <row r="298" spans="1:38" ht="15" customHeight="1" x14ac:dyDescent="0.25">
      <c r="A298" s="62"/>
      <c r="B298" s="117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115"/>
      <c r="AL298" s="66"/>
    </row>
    <row r="299" spans="1:38" ht="15" customHeight="1" x14ac:dyDescent="0.25">
      <c r="A299" s="62"/>
      <c r="B299" s="117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115"/>
      <c r="AL299" s="66"/>
    </row>
    <row r="300" spans="1:38" ht="15" customHeight="1" x14ac:dyDescent="0.25">
      <c r="A300" s="62"/>
      <c r="B300" s="117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115"/>
      <c r="AL300" s="66"/>
    </row>
    <row r="301" spans="1:38" ht="15" customHeight="1" x14ac:dyDescent="0.25">
      <c r="A301" s="62"/>
      <c r="B301" s="117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115"/>
      <c r="AL301" s="66"/>
    </row>
    <row r="302" spans="1:38" ht="15" customHeight="1" x14ac:dyDescent="0.25">
      <c r="A302" s="62"/>
      <c r="B302" s="117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115"/>
      <c r="AL302" s="66"/>
    </row>
    <row r="303" spans="1:38" ht="15" customHeight="1" x14ac:dyDescent="0.25">
      <c r="A303" s="62"/>
      <c r="B303" s="117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115"/>
      <c r="AL303" s="66"/>
    </row>
    <row r="304" spans="1:38" ht="15" customHeight="1" x14ac:dyDescent="0.25">
      <c r="A304" s="62"/>
      <c r="B304" s="117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115"/>
      <c r="AL304" s="66"/>
    </row>
    <row r="305" spans="1:38" ht="15" customHeight="1" x14ac:dyDescent="0.25">
      <c r="A305" s="62"/>
      <c r="B305" s="117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115"/>
      <c r="AL305" s="66"/>
    </row>
    <row r="306" spans="1:38" ht="15" customHeight="1" x14ac:dyDescent="0.25">
      <c r="A306" s="62"/>
      <c r="B306" s="117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115"/>
    </row>
    <row r="307" spans="1:38" ht="15" customHeight="1" x14ac:dyDescent="0.25">
      <c r="A307" s="62"/>
      <c r="B307" s="117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115"/>
    </row>
    <row r="308" spans="1:38" ht="15" customHeight="1" x14ac:dyDescent="0.25">
      <c r="A308" s="62"/>
      <c r="B308" s="117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115"/>
    </row>
    <row r="309" spans="1:38" ht="15" customHeight="1" x14ac:dyDescent="0.25">
      <c r="A309" s="62"/>
      <c r="B309" s="117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115"/>
    </row>
    <row r="310" spans="1:38" ht="15" customHeight="1" x14ac:dyDescent="0.25">
      <c r="A310" s="62"/>
      <c r="B310" s="117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115"/>
    </row>
    <row r="311" spans="1:38" ht="15" customHeight="1" x14ac:dyDescent="0.25">
      <c r="A311" s="62"/>
      <c r="B311" s="117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115"/>
    </row>
    <row r="312" spans="1:38" ht="15" customHeight="1" x14ac:dyDescent="0.25">
      <c r="A312" s="62"/>
      <c r="B312" s="117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115"/>
    </row>
    <row r="313" spans="1:38" ht="15" customHeight="1" x14ac:dyDescent="0.25">
      <c r="A313" s="62"/>
      <c r="B313" s="117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115"/>
    </row>
    <row r="314" spans="1:38" ht="15" customHeight="1" x14ac:dyDescent="0.25">
      <c r="A314" s="62"/>
      <c r="B314" s="117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115"/>
    </row>
    <row r="315" spans="1:38" ht="15" customHeight="1" x14ac:dyDescent="0.25">
      <c r="A315" s="62"/>
      <c r="B315" s="117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115"/>
    </row>
    <row r="316" spans="1:38" ht="15" customHeight="1" x14ac:dyDescent="0.25">
      <c r="A316" s="62"/>
      <c r="B316" s="117"/>
      <c r="C316" s="63"/>
      <c r="D316" s="63"/>
      <c r="E316" s="63"/>
      <c r="F316" s="63"/>
      <c r="G316" s="63"/>
      <c r="H316" s="63"/>
      <c r="I316" s="63"/>
      <c r="J316" s="63"/>
      <c r="K316" s="63"/>
      <c r="L316" s="63"/>
      <c r="M316" s="63"/>
      <c r="N316" s="63"/>
      <c r="O316" s="63"/>
      <c r="P316" s="63"/>
      <c r="Q316" s="63"/>
      <c r="R316" s="63"/>
      <c r="S316" s="63"/>
      <c r="T316" s="63"/>
      <c r="U316" s="63"/>
      <c r="V316" s="63"/>
      <c r="W316" s="63"/>
      <c r="X316" s="115"/>
    </row>
    <row r="317" spans="1:38" ht="15" customHeight="1" x14ac:dyDescent="0.25">
      <c r="A317" s="62"/>
      <c r="B317" s="117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115"/>
    </row>
    <row r="318" spans="1:38" ht="15" customHeight="1" x14ac:dyDescent="0.25">
      <c r="A318" s="62"/>
      <c r="B318" s="117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115"/>
    </row>
    <row r="319" spans="1:38" ht="15" customHeight="1" x14ac:dyDescent="0.25">
      <c r="A319" s="62"/>
      <c r="B319" s="117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115"/>
    </row>
    <row r="320" spans="1:38" ht="15" customHeight="1" x14ac:dyDescent="0.25">
      <c r="A320" s="62"/>
      <c r="B320" s="117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115"/>
    </row>
    <row r="321" spans="1:24" ht="15" customHeight="1" x14ac:dyDescent="0.25">
      <c r="A321" s="62"/>
      <c r="B321" s="117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115"/>
    </row>
    <row r="322" spans="1:24" ht="15" customHeight="1" x14ac:dyDescent="0.25">
      <c r="A322" s="62"/>
      <c r="B322" s="117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115"/>
    </row>
    <row r="323" spans="1:24" ht="15" customHeight="1" x14ac:dyDescent="0.25">
      <c r="A323" s="62"/>
      <c r="B323" s="117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115"/>
    </row>
    <row r="324" spans="1:24" ht="15" customHeight="1" x14ac:dyDescent="0.25">
      <c r="A324" s="62"/>
      <c r="B324" s="117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115"/>
    </row>
    <row r="325" spans="1:24" ht="15" customHeight="1" x14ac:dyDescent="0.25">
      <c r="A325" s="62"/>
      <c r="B325" s="117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115"/>
    </row>
    <row r="326" spans="1:24" ht="15" customHeight="1" x14ac:dyDescent="0.25">
      <c r="A326" s="62"/>
      <c r="B326" s="117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115"/>
    </row>
    <row r="327" spans="1:24" ht="15" customHeight="1" x14ac:dyDescent="0.25">
      <c r="A327" s="62"/>
      <c r="B327" s="117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115"/>
    </row>
    <row r="328" spans="1:24" ht="15" customHeight="1" x14ac:dyDescent="0.25">
      <c r="A328" s="62"/>
      <c r="B328" s="117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115"/>
    </row>
    <row r="329" spans="1:24" ht="15" customHeight="1" x14ac:dyDescent="0.25">
      <c r="A329" s="62"/>
      <c r="B329" s="117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115"/>
    </row>
    <row r="330" spans="1:24" ht="15" customHeight="1" x14ac:dyDescent="0.25">
      <c r="A330" s="62"/>
      <c r="B330" s="117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115"/>
    </row>
    <row r="331" spans="1:24" ht="15" customHeight="1" x14ac:dyDescent="0.25">
      <c r="A331" s="62"/>
      <c r="B331" s="117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115"/>
    </row>
    <row r="332" spans="1:24" ht="15" customHeight="1" x14ac:dyDescent="0.25">
      <c r="A332" s="62"/>
      <c r="B332" s="117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115"/>
    </row>
    <row r="333" spans="1:24" ht="15" customHeight="1" x14ac:dyDescent="0.25">
      <c r="A333" s="62"/>
      <c r="B333" s="117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115"/>
    </row>
    <row r="334" spans="1:24" ht="15" customHeight="1" x14ac:dyDescent="0.25">
      <c r="A334" s="62"/>
      <c r="B334" s="117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115"/>
    </row>
    <row r="335" spans="1:24" ht="15" customHeight="1" x14ac:dyDescent="0.25">
      <c r="A335" s="62"/>
      <c r="B335" s="117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115"/>
    </row>
    <row r="336" spans="1:24" ht="15" customHeight="1" x14ac:dyDescent="0.25">
      <c r="A336" s="62"/>
      <c r="B336" s="117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115"/>
    </row>
    <row r="337" spans="1:24" ht="15" customHeight="1" x14ac:dyDescent="0.25">
      <c r="A337" s="62"/>
      <c r="B337" s="117"/>
      <c r="C337" s="63"/>
      <c r="D337" s="63"/>
      <c r="E337" s="63"/>
      <c r="F337" s="63"/>
      <c r="G337" s="63"/>
      <c r="H337" s="63"/>
      <c r="I337" s="63"/>
      <c r="J337" s="63"/>
      <c r="K337" s="63"/>
      <c r="L337" s="63"/>
      <c r="M337" s="63"/>
      <c r="N337" s="63"/>
      <c r="O337" s="63"/>
      <c r="P337" s="63"/>
      <c r="Q337" s="63"/>
      <c r="R337" s="63"/>
      <c r="S337" s="63"/>
      <c r="T337" s="63"/>
      <c r="U337" s="63"/>
      <c r="V337" s="63"/>
      <c r="W337" s="63"/>
      <c r="X337" s="115"/>
    </row>
    <row r="338" spans="1:24" ht="15" customHeight="1" x14ac:dyDescent="0.25">
      <c r="A338" s="62"/>
      <c r="B338" s="117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115"/>
    </row>
    <row r="339" spans="1:24" ht="15" customHeight="1" x14ac:dyDescent="0.25">
      <c r="A339" s="62"/>
      <c r="B339" s="117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115"/>
    </row>
    <row r="340" spans="1:24" ht="15" customHeight="1" x14ac:dyDescent="0.25">
      <c r="A340" s="62"/>
      <c r="B340" s="117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115"/>
    </row>
    <row r="341" spans="1:24" ht="15" customHeight="1" x14ac:dyDescent="0.25">
      <c r="A341" s="62"/>
      <c r="B341" s="117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115"/>
    </row>
    <row r="342" spans="1:24" ht="15" customHeight="1" x14ac:dyDescent="0.25">
      <c r="A342" s="62"/>
      <c r="B342" s="117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115"/>
    </row>
    <row r="343" spans="1:24" ht="15" customHeight="1" x14ac:dyDescent="0.25">
      <c r="A343" s="62"/>
      <c r="B343" s="117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115"/>
    </row>
    <row r="344" spans="1:24" ht="15" customHeight="1" x14ac:dyDescent="0.25">
      <c r="A344" s="62"/>
      <c r="B344" s="117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115"/>
    </row>
    <row r="345" spans="1:24" ht="15" customHeight="1" x14ac:dyDescent="0.25">
      <c r="A345" s="62"/>
      <c r="B345" s="117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115"/>
    </row>
    <row r="346" spans="1:24" ht="15" customHeight="1" x14ac:dyDescent="0.25">
      <c r="A346" s="62"/>
      <c r="B346" s="117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115"/>
    </row>
    <row r="347" spans="1:24" ht="15" customHeight="1" x14ac:dyDescent="0.25">
      <c r="A347" s="62"/>
      <c r="B347" s="117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115"/>
    </row>
    <row r="348" spans="1:24" ht="15" customHeight="1" x14ac:dyDescent="0.25">
      <c r="A348" s="62"/>
      <c r="B348" s="117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115"/>
    </row>
    <row r="349" spans="1:24" ht="15" customHeight="1" x14ac:dyDescent="0.25">
      <c r="A349" s="62"/>
      <c r="B349" s="117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115"/>
    </row>
    <row r="350" spans="1:24" ht="15" customHeight="1" x14ac:dyDescent="0.25">
      <c r="A350" s="62"/>
      <c r="B350" s="117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115"/>
    </row>
    <row r="351" spans="1:24" ht="15" customHeight="1" x14ac:dyDescent="0.25">
      <c r="A351" s="62"/>
      <c r="B351" s="117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115"/>
    </row>
    <row r="352" spans="1:24" ht="15" customHeight="1" x14ac:dyDescent="0.25">
      <c r="A352" s="62"/>
      <c r="B352" s="117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115"/>
    </row>
    <row r="353" spans="1:24" ht="15" customHeight="1" x14ac:dyDescent="0.25">
      <c r="A353" s="62"/>
      <c r="B353" s="117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115"/>
    </row>
    <row r="354" spans="1:24" ht="15" customHeight="1" x14ac:dyDescent="0.25">
      <c r="A354" s="62"/>
      <c r="B354" s="117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115"/>
    </row>
    <row r="355" spans="1:24" ht="15" customHeight="1" x14ac:dyDescent="0.25">
      <c r="A355" s="62"/>
      <c r="B355" s="117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115"/>
    </row>
    <row r="356" spans="1:24" ht="15" customHeight="1" x14ac:dyDescent="0.25">
      <c r="A356" s="62"/>
      <c r="B356" s="117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115"/>
    </row>
    <row r="357" spans="1:24" ht="15" customHeight="1" x14ac:dyDescent="0.25">
      <c r="A357" s="62"/>
      <c r="B357" s="117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115"/>
    </row>
    <row r="358" spans="1:24" ht="15" customHeight="1" x14ac:dyDescent="0.25">
      <c r="A358" s="62"/>
      <c r="B358" s="117"/>
      <c r="C358" s="63"/>
      <c r="D358" s="63"/>
      <c r="E358" s="63"/>
      <c r="F358" s="6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  <c r="R358" s="63"/>
      <c r="S358" s="63"/>
      <c r="T358" s="63"/>
      <c r="U358" s="63"/>
      <c r="V358" s="63"/>
      <c r="W358" s="63"/>
      <c r="X358" s="115"/>
    </row>
    <row r="359" spans="1:24" ht="15" customHeight="1" x14ac:dyDescent="0.25">
      <c r="A359" s="62"/>
      <c r="B359" s="117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115"/>
    </row>
    <row r="360" spans="1:24" ht="15" customHeight="1" x14ac:dyDescent="0.25">
      <c r="A360" s="62"/>
      <c r="B360" s="117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115"/>
    </row>
    <row r="361" spans="1:24" ht="15" customHeight="1" x14ac:dyDescent="0.25">
      <c r="A361" s="62"/>
      <c r="B361" s="117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115"/>
    </row>
    <row r="362" spans="1:24" ht="15" customHeight="1" x14ac:dyDescent="0.25">
      <c r="A362" s="62"/>
      <c r="B362" s="117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115"/>
    </row>
    <row r="363" spans="1:24" ht="15" customHeight="1" x14ac:dyDescent="0.25">
      <c r="A363" s="62"/>
      <c r="B363" s="117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115"/>
    </row>
    <row r="364" spans="1:24" ht="15" customHeight="1" x14ac:dyDescent="0.25">
      <c r="A364" s="62"/>
      <c r="B364" s="117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115"/>
    </row>
    <row r="365" spans="1:24" ht="15" customHeight="1" x14ac:dyDescent="0.25">
      <c r="A365" s="62"/>
      <c r="B365" s="117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115"/>
    </row>
    <row r="366" spans="1:24" ht="15" customHeight="1" x14ac:dyDescent="0.25">
      <c r="A366" s="62"/>
      <c r="B366" s="117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115"/>
    </row>
    <row r="367" spans="1:24" ht="15" customHeight="1" x14ac:dyDescent="0.25">
      <c r="A367" s="62"/>
      <c r="B367" s="117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115"/>
    </row>
    <row r="368" spans="1:24" ht="15" customHeight="1" x14ac:dyDescent="0.25">
      <c r="A368" s="62"/>
      <c r="B368" s="117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115"/>
    </row>
    <row r="369" spans="1:24" ht="15" customHeight="1" x14ac:dyDescent="0.25">
      <c r="A369" s="62"/>
      <c r="B369" s="117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115"/>
    </row>
    <row r="370" spans="1:24" ht="15" customHeight="1" x14ac:dyDescent="0.25">
      <c r="A370" s="62"/>
      <c r="B370" s="117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115"/>
    </row>
    <row r="371" spans="1:24" ht="15" customHeight="1" x14ac:dyDescent="0.25">
      <c r="A371" s="62"/>
      <c r="B371" s="117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115"/>
    </row>
    <row r="372" spans="1:24" ht="15" customHeight="1" x14ac:dyDescent="0.25">
      <c r="A372" s="62"/>
      <c r="B372" s="117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115"/>
    </row>
    <row r="373" spans="1:24" ht="15" customHeight="1" x14ac:dyDescent="0.25">
      <c r="A373" s="62"/>
      <c r="B373" s="117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115"/>
    </row>
    <row r="374" spans="1:24" ht="15" customHeight="1" x14ac:dyDescent="0.25">
      <c r="A374" s="62"/>
      <c r="B374" s="117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115"/>
    </row>
    <row r="375" spans="1:24" ht="15" customHeight="1" x14ac:dyDescent="0.25">
      <c r="A375" s="62"/>
      <c r="B375" s="117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115"/>
    </row>
    <row r="376" spans="1:24" ht="15" customHeight="1" x14ac:dyDescent="0.25">
      <c r="A376" s="62"/>
      <c r="B376" s="117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115"/>
    </row>
    <row r="377" spans="1:24" ht="15" customHeight="1" x14ac:dyDescent="0.25">
      <c r="A377" s="62"/>
      <c r="B377" s="117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115"/>
    </row>
    <row r="378" spans="1:24" ht="15" customHeight="1" x14ac:dyDescent="0.25">
      <c r="A378" s="62"/>
      <c r="B378" s="117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115"/>
    </row>
    <row r="379" spans="1:24" ht="15" customHeight="1" x14ac:dyDescent="0.25">
      <c r="A379" s="62"/>
      <c r="B379" s="117"/>
      <c r="C379" s="63"/>
      <c r="D379" s="63"/>
      <c r="E379" s="63"/>
      <c r="F379" s="63"/>
      <c r="G379" s="63"/>
      <c r="H379" s="63"/>
      <c r="I379" s="63"/>
      <c r="J379" s="63"/>
      <c r="K379" s="63"/>
      <c r="L379" s="63"/>
      <c r="M379" s="63"/>
      <c r="N379" s="63"/>
      <c r="O379" s="63"/>
      <c r="P379" s="63"/>
      <c r="Q379" s="63"/>
      <c r="R379" s="63"/>
      <c r="S379" s="63"/>
      <c r="T379" s="63"/>
      <c r="U379" s="63"/>
      <c r="V379" s="63"/>
      <c r="W379" s="63"/>
      <c r="X379" s="115"/>
    </row>
    <row r="380" spans="1:24" ht="15" customHeight="1" x14ac:dyDescent="0.25">
      <c r="A380" s="62"/>
      <c r="B380" s="117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115"/>
    </row>
    <row r="381" spans="1:24" ht="15" customHeight="1" x14ac:dyDescent="0.25">
      <c r="A381" s="62"/>
      <c r="B381" s="117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115"/>
    </row>
    <row r="382" spans="1:24" ht="15" customHeight="1" x14ac:dyDescent="0.25">
      <c r="A382" s="62"/>
      <c r="B382" s="117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115"/>
    </row>
    <row r="383" spans="1:24" ht="15" customHeight="1" x14ac:dyDescent="0.25">
      <c r="A383" s="62"/>
      <c r="B383" s="117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115"/>
    </row>
    <row r="384" spans="1:24" ht="15" customHeight="1" x14ac:dyDescent="0.25">
      <c r="A384" s="62"/>
      <c r="B384" s="117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115"/>
    </row>
    <row r="385" spans="1:24" ht="15" customHeight="1" x14ac:dyDescent="0.25">
      <c r="A385" s="62"/>
      <c r="B385" s="117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115"/>
    </row>
    <row r="386" spans="1:24" ht="15" customHeight="1" x14ac:dyDescent="0.25">
      <c r="A386" s="62"/>
      <c r="B386" s="117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115"/>
    </row>
    <row r="387" spans="1:24" ht="15" customHeight="1" x14ac:dyDescent="0.25">
      <c r="A387" s="62"/>
      <c r="B387" s="117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115"/>
    </row>
    <row r="388" spans="1:24" ht="15" customHeight="1" x14ac:dyDescent="0.25">
      <c r="A388" s="62"/>
      <c r="B388" s="117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115"/>
    </row>
    <row r="389" spans="1:24" ht="15" customHeight="1" x14ac:dyDescent="0.25">
      <c r="A389" s="62"/>
      <c r="B389" s="117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115"/>
    </row>
    <row r="390" spans="1:24" ht="15" customHeight="1" x14ac:dyDescent="0.25">
      <c r="A390" s="62"/>
      <c r="B390" s="117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115"/>
    </row>
    <row r="391" spans="1:24" ht="15" customHeight="1" x14ac:dyDescent="0.25">
      <c r="A391" s="62"/>
      <c r="B391" s="117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115"/>
    </row>
    <row r="392" spans="1:24" ht="15" customHeight="1" x14ac:dyDescent="0.25">
      <c r="A392" s="62"/>
      <c r="B392" s="117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115"/>
    </row>
    <row r="393" spans="1:24" ht="15" customHeight="1" x14ac:dyDescent="0.25">
      <c r="A393" s="62"/>
      <c r="B393" s="117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115"/>
    </row>
    <row r="394" spans="1:24" ht="15" customHeight="1" x14ac:dyDescent="0.25">
      <c r="A394" s="62"/>
      <c r="B394" s="117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115"/>
    </row>
    <row r="395" spans="1:24" ht="15" customHeight="1" x14ac:dyDescent="0.25">
      <c r="A395" s="62"/>
      <c r="B395" s="117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115"/>
    </row>
    <row r="396" spans="1:24" ht="15" customHeight="1" x14ac:dyDescent="0.25">
      <c r="A396" s="62"/>
      <c r="B396" s="117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115"/>
    </row>
    <row r="397" spans="1:24" ht="15" customHeight="1" x14ac:dyDescent="0.25">
      <c r="A397" s="62"/>
      <c r="B397" s="117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115"/>
    </row>
    <row r="398" spans="1:24" ht="15" customHeight="1" x14ac:dyDescent="0.25">
      <c r="A398" s="62"/>
      <c r="B398" s="117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115"/>
    </row>
    <row r="399" spans="1:24" ht="15" customHeight="1" x14ac:dyDescent="0.25">
      <c r="A399" s="62"/>
      <c r="B399" s="117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115"/>
    </row>
    <row r="400" spans="1:24" ht="15" customHeight="1" x14ac:dyDescent="0.25">
      <c r="A400" s="62"/>
      <c r="B400" s="117"/>
      <c r="C400" s="63"/>
      <c r="D400" s="63"/>
      <c r="E400" s="63"/>
      <c r="F400" s="63"/>
      <c r="G400" s="63"/>
      <c r="H400" s="63"/>
      <c r="I400" s="63"/>
      <c r="J400" s="63"/>
      <c r="K400" s="63"/>
      <c r="L400" s="63"/>
      <c r="M400" s="63"/>
      <c r="N400" s="63"/>
      <c r="O400" s="63"/>
      <c r="P400" s="63"/>
      <c r="Q400" s="63"/>
      <c r="R400" s="63"/>
      <c r="S400" s="63"/>
      <c r="T400" s="63"/>
      <c r="U400" s="63"/>
      <c r="V400" s="63"/>
      <c r="W400" s="63"/>
      <c r="X400" s="115"/>
    </row>
    <row r="401" spans="1:24" ht="15" customHeight="1" x14ac:dyDescent="0.25">
      <c r="A401" s="62"/>
      <c r="B401" s="117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115"/>
    </row>
    <row r="402" spans="1:24" ht="15" customHeight="1" x14ac:dyDescent="0.25">
      <c r="A402" s="62"/>
      <c r="B402" s="117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115"/>
    </row>
    <row r="403" spans="1:24" ht="15" customHeight="1" x14ac:dyDescent="0.25">
      <c r="A403" s="62"/>
      <c r="B403" s="117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115"/>
    </row>
    <row r="404" spans="1:24" ht="15" customHeight="1" x14ac:dyDescent="0.25">
      <c r="A404" s="62"/>
      <c r="B404" s="117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115"/>
    </row>
    <row r="405" spans="1:24" ht="15" customHeight="1" x14ac:dyDescent="0.25">
      <c r="A405" s="62"/>
      <c r="B405" s="117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115"/>
    </row>
    <row r="406" spans="1:24" ht="15" customHeight="1" x14ac:dyDescent="0.25">
      <c r="A406" s="62"/>
      <c r="B406" s="117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115"/>
    </row>
    <row r="407" spans="1:24" ht="15" customHeight="1" x14ac:dyDescent="0.25">
      <c r="A407" s="62"/>
      <c r="B407" s="117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115"/>
    </row>
    <row r="408" spans="1:24" ht="15" customHeight="1" x14ac:dyDescent="0.25">
      <c r="A408" s="62"/>
      <c r="B408" s="117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115"/>
    </row>
    <row r="409" spans="1:24" ht="15" customHeight="1" x14ac:dyDescent="0.25">
      <c r="A409" s="62"/>
      <c r="B409" s="117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115"/>
    </row>
    <row r="410" spans="1:24" ht="15" customHeight="1" x14ac:dyDescent="0.25">
      <c r="A410" s="62"/>
      <c r="B410" s="117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115"/>
    </row>
    <row r="411" spans="1:24" ht="15" customHeight="1" x14ac:dyDescent="0.25">
      <c r="A411" s="62"/>
      <c r="B411" s="117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115"/>
    </row>
    <row r="412" spans="1:24" ht="15" customHeight="1" x14ac:dyDescent="0.25">
      <c r="A412" s="62"/>
      <c r="B412" s="117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115"/>
    </row>
    <row r="413" spans="1:24" ht="15" customHeight="1" x14ac:dyDescent="0.25">
      <c r="A413" s="62"/>
      <c r="B413" s="117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115"/>
    </row>
    <row r="414" spans="1:24" ht="15" customHeight="1" x14ac:dyDescent="0.25">
      <c r="A414" s="62"/>
      <c r="B414" s="117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115"/>
    </row>
    <row r="415" spans="1:24" ht="15" customHeight="1" x14ac:dyDescent="0.25">
      <c r="A415" s="62"/>
      <c r="B415" s="117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115"/>
    </row>
    <row r="416" spans="1:24" ht="15" customHeight="1" x14ac:dyDescent="0.25">
      <c r="A416" s="62"/>
      <c r="B416" s="117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115"/>
    </row>
    <row r="417" spans="1:24" ht="15" customHeight="1" x14ac:dyDescent="0.25">
      <c r="A417" s="62"/>
      <c r="B417" s="117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115"/>
    </row>
    <row r="418" spans="1:24" ht="15" customHeight="1" x14ac:dyDescent="0.25">
      <c r="A418" s="62"/>
      <c r="B418" s="117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115"/>
    </row>
    <row r="419" spans="1:24" ht="15" customHeight="1" x14ac:dyDescent="0.25">
      <c r="A419" s="62"/>
      <c r="B419" s="117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115"/>
    </row>
    <row r="420" spans="1:24" ht="15" customHeight="1" x14ac:dyDescent="0.25">
      <c r="A420" s="62"/>
      <c r="B420" s="117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115"/>
    </row>
    <row r="421" spans="1:24" ht="15" customHeight="1" x14ac:dyDescent="0.25">
      <c r="A421" s="62"/>
      <c r="B421" s="117"/>
      <c r="C421" s="63"/>
      <c r="D421" s="63"/>
      <c r="E421" s="63"/>
      <c r="F421" s="63"/>
      <c r="G421" s="63"/>
      <c r="H421" s="63"/>
      <c r="I421" s="63"/>
      <c r="J421" s="63"/>
      <c r="K421" s="63"/>
      <c r="L421" s="63"/>
      <c r="M421" s="63"/>
      <c r="N421" s="63"/>
      <c r="O421" s="63"/>
      <c r="P421" s="63"/>
      <c r="Q421" s="63"/>
      <c r="R421" s="63"/>
      <c r="S421" s="63"/>
      <c r="T421" s="63"/>
      <c r="U421" s="63"/>
      <c r="V421" s="63"/>
      <c r="W421" s="63"/>
      <c r="X421" s="115"/>
    </row>
    <row r="422" spans="1:24" ht="15" customHeight="1" x14ac:dyDescent="0.25">
      <c r="A422" s="62"/>
      <c r="B422" s="117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115"/>
    </row>
    <row r="423" spans="1:24" ht="15" customHeight="1" x14ac:dyDescent="0.25">
      <c r="A423" s="62"/>
      <c r="B423" s="117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115"/>
    </row>
    <row r="424" spans="1:24" ht="15" customHeight="1" x14ac:dyDescent="0.25">
      <c r="A424" s="62"/>
      <c r="B424" s="117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115"/>
    </row>
    <row r="425" spans="1:24" ht="15" hidden="1" customHeight="1" x14ac:dyDescent="0.25">
      <c r="A425" s="62"/>
      <c r="B425" s="117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115"/>
    </row>
    <row r="426" spans="1:24" ht="15" customHeight="1" x14ac:dyDescent="0.25">
      <c r="A426" s="62"/>
      <c r="B426" s="117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115"/>
    </row>
    <row r="427" spans="1:24" ht="15" customHeight="1" x14ac:dyDescent="0.25"/>
    <row r="428" spans="1:24" ht="15" customHeight="1" x14ac:dyDescent="0.25"/>
    <row r="429" spans="1:24" ht="15" customHeight="1" x14ac:dyDescent="0.25"/>
    <row r="430" spans="1:24" ht="15" customHeight="1" x14ac:dyDescent="0.25"/>
    <row r="431" spans="1:24" ht="15" customHeight="1" x14ac:dyDescent="0.25"/>
    <row r="432" spans="1:24" ht="15" customHeight="1" x14ac:dyDescent="0.25"/>
    <row r="433" ht="15" customHeight="1" x14ac:dyDescent="0.25"/>
    <row r="434" ht="15" customHeight="1" x14ac:dyDescent="0.25"/>
    <row r="435" ht="15" customHeight="1" x14ac:dyDescent="0.25"/>
    <row r="436" ht="15" customHeight="1" x14ac:dyDescent="0.25"/>
    <row r="437" ht="15" customHeight="1" x14ac:dyDescent="0.25"/>
    <row r="438" ht="15" customHeight="1" x14ac:dyDescent="0.25"/>
    <row r="439" ht="15" customHeight="1" x14ac:dyDescent="0.25"/>
    <row r="440" ht="15" customHeight="1" x14ac:dyDescent="0.25"/>
    <row r="441" ht="15" customHeight="1" x14ac:dyDescent="0.25"/>
    <row r="442" ht="15" customHeight="1" x14ac:dyDescent="0.25"/>
    <row r="443" ht="15" customHeight="1" x14ac:dyDescent="0.25"/>
    <row r="444" ht="15" customHeight="1" x14ac:dyDescent="0.25"/>
    <row r="445" ht="15" customHeight="1" x14ac:dyDescent="0.25"/>
    <row r="446" ht="15" customHeight="1" x14ac:dyDescent="0.25"/>
    <row r="447" ht="15" customHeight="1" x14ac:dyDescent="0.25"/>
    <row r="448" ht="15" customHeight="1" x14ac:dyDescent="0.25"/>
    <row r="449" ht="15" customHeight="1" x14ac:dyDescent="0.25"/>
    <row r="450" ht="15" customHeight="1" x14ac:dyDescent="0.25"/>
    <row r="451" ht="15" customHeight="1" x14ac:dyDescent="0.25"/>
    <row r="452" ht="15" customHeight="1" x14ac:dyDescent="0.25"/>
    <row r="453" ht="15" customHeight="1" x14ac:dyDescent="0.25"/>
    <row r="454" ht="15" customHeight="1" x14ac:dyDescent="0.25"/>
    <row r="455" ht="15" customHeight="1" x14ac:dyDescent="0.25"/>
    <row r="456" ht="15" customHeight="1" x14ac:dyDescent="0.25"/>
    <row r="457" ht="15" customHeight="1" x14ac:dyDescent="0.25"/>
    <row r="458" ht="15" customHeight="1" x14ac:dyDescent="0.25"/>
    <row r="459" ht="15" customHeight="1" x14ac:dyDescent="0.25"/>
    <row r="460" ht="15" customHeight="1" x14ac:dyDescent="0.25"/>
    <row r="461" ht="15" customHeight="1" x14ac:dyDescent="0.25"/>
    <row r="462" ht="15" customHeight="1" x14ac:dyDescent="0.25"/>
    <row r="463" ht="15" customHeight="1" x14ac:dyDescent="0.25"/>
    <row r="464" ht="15" customHeight="1" x14ac:dyDescent="0.25"/>
    <row r="465" ht="15" customHeight="1" x14ac:dyDescent="0.25"/>
    <row r="466" ht="15" customHeight="1" x14ac:dyDescent="0.25"/>
    <row r="467" ht="15" customHeight="1" x14ac:dyDescent="0.25"/>
    <row r="468" ht="15" customHeight="1" x14ac:dyDescent="0.25"/>
    <row r="469" ht="15" customHeight="1" x14ac:dyDescent="0.25"/>
    <row r="470" ht="15" customHeight="1" x14ac:dyDescent="0.25"/>
    <row r="471" ht="15" customHeight="1" x14ac:dyDescent="0.25"/>
    <row r="472" ht="15" customHeight="1" x14ac:dyDescent="0.25"/>
    <row r="473" ht="15" customHeight="1" x14ac:dyDescent="0.25"/>
    <row r="474" ht="15" customHeight="1" x14ac:dyDescent="0.25"/>
    <row r="475" ht="15" customHeight="1" x14ac:dyDescent="0.25"/>
    <row r="476" ht="15" customHeight="1" x14ac:dyDescent="0.25"/>
    <row r="477" ht="15" customHeight="1" x14ac:dyDescent="0.25"/>
    <row r="478" ht="15" customHeight="1" x14ac:dyDescent="0.25"/>
    <row r="479" ht="15" customHeight="1" x14ac:dyDescent="0.25"/>
    <row r="480" ht="15" customHeight="1" x14ac:dyDescent="0.25"/>
    <row r="481" ht="15" customHeight="1" x14ac:dyDescent="0.25"/>
    <row r="482" ht="15" customHeight="1" x14ac:dyDescent="0.25"/>
    <row r="483" ht="15" customHeight="1" x14ac:dyDescent="0.25"/>
    <row r="484" ht="15" customHeight="1" x14ac:dyDescent="0.25"/>
    <row r="485" ht="15" customHeight="1" x14ac:dyDescent="0.25"/>
    <row r="486" ht="15" customHeight="1" x14ac:dyDescent="0.25"/>
    <row r="487" ht="15" customHeight="1" x14ac:dyDescent="0.25"/>
    <row r="488" ht="15" customHeight="1" x14ac:dyDescent="0.25"/>
    <row r="489" ht="15" customHeight="1" x14ac:dyDescent="0.25"/>
    <row r="490" ht="15" customHeight="1" x14ac:dyDescent="0.25"/>
    <row r="491" ht="15" customHeight="1" x14ac:dyDescent="0.25"/>
    <row r="492" ht="15" customHeight="1" x14ac:dyDescent="0.25"/>
    <row r="493" ht="15" customHeight="1" x14ac:dyDescent="0.25"/>
    <row r="494" ht="15" customHeight="1" x14ac:dyDescent="0.25"/>
    <row r="495" ht="15" customHeight="1" x14ac:dyDescent="0.25"/>
    <row r="496" ht="15" customHeight="1" x14ac:dyDescent="0.25"/>
    <row r="497" ht="15" customHeight="1" x14ac:dyDescent="0.25"/>
    <row r="498" ht="15" customHeight="1" x14ac:dyDescent="0.25"/>
    <row r="499" ht="15" customHeight="1" x14ac:dyDescent="0.25"/>
    <row r="500" ht="15" customHeight="1" x14ac:dyDescent="0.25"/>
    <row r="501" ht="15" customHeight="1" x14ac:dyDescent="0.25"/>
    <row r="502" ht="15" customHeight="1" x14ac:dyDescent="0.25"/>
    <row r="503" ht="15" customHeight="1" x14ac:dyDescent="0.25"/>
    <row r="504" ht="15" customHeight="1" x14ac:dyDescent="0.25"/>
    <row r="505" ht="15" customHeight="1" x14ac:dyDescent="0.25"/>
    <row r="506" ht="15" customHeight="1" x14ac:dyDescent="0.25"/>
    <row r="507" ht="15" customHeight="1" x14ac:dyDescent="0.25"/>
    <row r="508" ht="15" customHeight="1" x14ac:dyDescent="0.25"/>
    <row r="509" ht="15" customHeight="1" x14ac:dyDescent="0.25"/>
    <row r="510" ht="15" customHeight="1" x14ac:dyDescent="0.25"/>
    <row r="511" ht="15" customHeight="1" x14ac:dyDescent="0.25"/>
    <row r="512" ht="15" customHeight="1" x14ac:dyDescent="0.25"/>
    <row r="513" ht="15" customHeight="1" x14ac:dyDescent="0.25"/>
    <row r="514" ht="15" customHeight="1" x14ac:dyDescent="0.25"/>
    <row r="515" ht="15" customHeight="1" x14ac:dyDescent="0.25"/>
    <row r="516" ht="15" customHeight="1" x14ac:dyDescent="0.25"/>
    <row r="517" ht="15" customHeight="1" x14ac:dyDescent="0.25"/>
    <row r="518" ht="15" customHeight="1" x14ac:dyDescent="0.25"/>
    <row r="519" ht="15" customHeight="1" x14ac:dyDescent="0.25"/>
    <row r="520" ht="15" customHeight="1" x14ac:dyDescent="0.25"/>
    <row r="521" ht="15" customHeight="1" x14ac:dyDescent="0.25"/>
    <row r="522" ht="15" customHeight="1" x14ac:dyDescent="0.25"/>
    <row r="523" ht="15" customHeight="1" x14ac:dyDescent="0.25"/>
    <row r="524" ht="15" customHeight="1" x14ac:dyDescent="0.25"/>
    <row r="525" ht="15" customHeight="1" x14ac:dyDescent="0.25"/>
    <row r="526" ht="15" customHeight="1" x14ac:dyDescent="0.25"/>
    <row r="527" ht="15" customHeight="1" x14ac:dyDescent="0.25"/>
    <row r="528" ht="15" customHeight="1" x14ac:dyDescent="0.25"/>
    <row r="529" ht="15" customHeight="1" x14ac:dyDescent="0.25"/>
    <row r="530" ht="15" customHeight="1" x14ac:dyDescent="0.25"/>
    <row r="531" ht="15" customHeight="1" x14ac:dyDescent="0.25"/>
    <row r="532" ht="15" customHeight="1" x14ac:dyDescent="0.25"/>
    <row r="533" ht="15" customHeight="1" x14ac:dyDescent="0.25"/>
    <row r="534" ht="15" customHeight="1" x14ac:dyDescent="0.25"/>
    <row r="535" ht="15" customHeight="1" x14ac:dyDescent="0.25"/>
    <row r="536" ht="15" customHeight="1" x14ac:dyDescent="0.25"/>
    <row r="537" ht="15" customHeight="1" x14ac:dyDescent="0.25"/>
    <row r="538" ht="15" customHeight="1" x14ac:dyDescent="0.25"/>
    <row r="539" ht="15" customHeight="1" x14ac:dyDescent="0.25"/>
    <row r="540" ht="15" customHeight="1" x14ac:dyDescent="0.25"/>
    <row r="541" ht="15" customHeight="1" x14ac:dyDescent="0.25"/>
    <row r="542" ht="15" customHeight="1" x14ac:dyDescent="0.25"/>
    <row r="543" ht="15" customHeight="1" x14ac:dyDescent="0.25"/>
    <row r="544" ht="15" customHeight="1" x14ac:dyDescent="0.25"/>
    <row r="545" ht="15" customHeight="1" x14ac:dyDescent="0.25"/>
    <row r="546" ht="15" customHeight="1" x14ac:dyDescent="0.25"/>
    <row r="547" ht="15" customHeight="1" x14ac:dyDescent="0.25"/>
    <row r="548" ht="15" customHeight="1" x14ac:dyDescent="0.25"/>
    <row r="549" ht="15" customHeight="1" x14ac:dyDescent="0.25"/>
    <row r="550" ht="15" customHeight="1" x14ac:dyDescent="0.25"/>
    <row r="551" ht="15" customHeight="1" x14ac:dyDescent="0.25"/>
    <row r="552" ht="15" customHeight="1" x14ac:dyDescent="0.25"/>
    <row r="553" ht="15" customHeight="1" x14ac:dyDescent="0.25"/>
    <row r="554" ht="15" customHeight="1" x14ac:dyDescent="0.25"/>
    <row r="555" ht="15" customHeight="1" x14ac:dyDescent="0.25"/>
    <row r="556" ht="15" customHeight="1" x14ac:dyDescent="0.25"/>
    <row r="557" ht="15" customHeight="1" x14ac:dyDescent="0.25"/>
    <row r="558" ht="15" customHeight="1" x14ac:dyDescent="0.25"/>
    <row r="559" ht="15" customHeight="1" x14ac:dyDescent="0.25"/>
    <row r="560" ht="15" customHeight="1" x14ac:dyDescent="0.25"/>
    <row r="561" ht="15" customHeight="1" x14ac:dyDescent="0.25"/>
    <row r="562" ht="15" customHeight="1" x14ac:dyDescent="0.25"/>
    <row r="563" ht="15" customHeight="1" x14ac:dyDescent="0.25"/>
    <row r="564" ht="15" customHeight="1" x14ac:dyDescent="0.25"/>
    <row r="565" ht="15" customHeight="1" x14ac:dyDescent="0.25"/>
    <row r="566" ht="15" customHeight="1" x14ac:dyDescent="0.25"/>
    <row r="567" ht="15" customHeight="1" x14ac:dyDescent="0.25"/>
    <row r="568" ht="15" customHeight="1" x14ac:dyDescent="0.25"/>
    <row r="569" ht="15" customHeight="1" x14ac:dyDescent="0.25"/>
    <row r="570" ht="15" customHeight="1" x14ac:dyDescent="0.25"/>
    <row r="571" ht="15" customHeight="1" x14ac:dyDescent="0.25"/>
    <row r="572" ht="15" customHeight="1" x14ac:dyDescent="0.25"/>
    <row r="573" ht="15" customHeight="1" x14ac:dyDescent="0.25"/>
    <row r="574" ht="15" customHeight="1" x14ac:dyDescent="0.25"/>
    <row r="575" ht="15" customHeight="1" x14ac:dyDescent="0.25"/>
    <row r="576" ht="15" customHeight="1" x14ac:dyDescent="0.25"/>
    <row r="577" ht="15" customHeight="1" x14ac:dyDescent="0.25"/>
    <row r="578" ht="15" customHeight="1" x14ac:dyDescent="0.25"/>
    <row r="579" ht="15" customHeight="1" x14ac:dyDescent="0.25"/>
    <row r="580" ht="15" customHeight="1" x14ac:dyDescent="0.25"/>
    <row r="581" ht="15" customHeight="1" x14ac:dyDescent="0.25"/>
    <row r="582" ht="15" customHeight="1" x14ac:dyDescent="0.25"/>
    <row r="583" ht="15" customHeight="1" x14ac:dyDescent="0.25"/>
    <row r="584" ht="15" customHeight="1" x14ac:dyDescent="0.25"/>
    <row r="585" ht="15" customHeight="1" x14ac:dyDescent="0.25"/>
    <row r="586" ht="15" customHeight="1" x14ac:dyDescent="0.25"/>
    <row r="587" ht="15" customHeight="1" x14ac:dyDescent="0.25"/>
    <row r="588" ht="15" customHeight="1" x14ac:dyDescent="0.25"/>
    <row r="589" ht="15" customHeight="1" x14ac:dyDescent="0.25"/>
    <row r="590" ht="15" customHeight="1" x14ac:dyDescent="0.25"/>
    <row r="591" ht="15" customHeight="1" x14ac:dyDescent="0.25"/>
    <row r="592" ht="15" customHeight="1" x14ac:dyDescent="0.25"/>
    <row r="593" ht="15" customHeight="1" x14ac:dyDescent="0.25"/>
    <row r="594" ht="15" customHeight="1" x14ac:dyDescent="0.25"/>
    <row r="595" ht="15" customHeight="1" x14ac:dyDescent="0.25"/>
    <row r="596" ht="15" customHeight="1" x14ac:dyDescent="0.25"/>
    <row r="597" ht="15" customHeight="1" x14ac:dyDescent="0.25"/>
    <row r="598" ht="15" customHeight="1" x14ac:dyDescent="0.25"/>
    <row r="599" ht="15" customHeight="1" x14ac:dyDescent="0.25"/>
    <row r="600" ht="15" customHeight="1" x14ac:dyDescent="0.25"/>
    <row r="601" ht="15" customHeight="1" x14ac:dyDescent="0.25"/>
    <row r="602" ht="15" customHeight="1" x14ac:dyDescent="0.25"/>
    <row r="603" ht="15" customHeight="1" x14ac:dyDescent="0.25"/>
    <row r="604" ht="15" customHeight="1" x14ac:dyDescent="0.25"/>
    <row r="605" ht="15" customHeight="1" x14ac:dyDescent="0.25"/>
    <row r="606" ht="15" customHeight="1" x14ac:dyDescent="0.25"/>
    <row r="607" ht="15" customHeight="1" x14ac:dyDescent="0.25"/>
    <row r="608" ht="15" customHeight="1" x14ac:dyDescent="0.25"/>
    <row r="609" ht="15" customHeight="1" x14ac:dyDescent="0.25"/>
    <row r="610" ht="15" customHeight="1" x14ac:dyDescent="0.25"/>
    <row r="611" ht="15" customHeight="1" x14ac:dyDescent="0.25"/>
    <row r="612" ht="15" customHeight="1" x14ac:dyDescent="0.25"/>
    <row r="613" ht="15" customHeight="1" x14ac:dyDescent="0.25"/>
    <row r="614" ht="15" customHeight="1" x14ac:dyDescent="0.25"/>
    <row r="615" ht="15" customHeight="1" x14ac:dyDescent="0.25"/>
    <row r="616" ht="15" customHeight="1" x14ac:dyDescent="0.25"/>
    <row r="617" ht="15" customHeight="1" x14ac:dyDescent="0.25"/>
    <row r="618" ht="15" customHeight="1" x14ac:dyDescent="0.25"/>
    <row r="619" ht="15" customHeight="1" x14ac:dyDescent="0.25"/>
    <row r="620" ht="15" customHeight="1" x14ac:dyDescent="0.25"/>
    <row r="621" ht="15" customHeight="1" x14ac:dyDescent="0.25"/>
    <row r="622" ht="15" customHeight="1" x14ac:dyDescent="0.25"/>
    <row r="623" ht="15" customHeight="1" x14ac:dyDescent="0.25"/>
    <row r="624" ht="15" customHeight="1" x14ac:dyDescent="0.25"/>
    <row r="625" ht="15" customHeight="1" x14ac:dyDescent="0.25"/>
    <row r="626" ht="15" customHeight="1" x14ac:dyDescent="0.25"/>
    <row r="627" ht="15" customHeight="1" x14ac:dyDescent="0.25"/>
    <row r="628" ht="15" customHeight="1" x14ac:dyDescent="0.25"/>
    <row r="629" ht="15" customHeight="1" x14ac:dyDescent="0.25"/>
    <row r="630" ht="15" customHeight="1" x14ac:dyDescent="0.25"/>
    <row r="631" ht="15" customHeight="1" x14ac:dyDescent="0.25"/>
    <row r="632" ht="15" customHeight="1" x14ac:dyDescent="0.25"/>
    <row r="633" ht="15" customHeight="1" x14ac:dyDescent="0.25"/>
    <row r="634" ht="15" customHeight="1" x14ac:dyDescent="0.25"/>
    <row r="635" ht="15" customHeight="1" x14ac:dyDescent="0.25"/>
    <row r="636" ht="15" customHeight="1" x14ac:dyDescent="0.25"/>
    <row r="637" ht="15" customHeight="1" x14ac:dyDescent="0.25"/>
    <row r="638" ht="15" customHeight="1" x14ac:dyDescent="0.25"/>
    <row r="639" ht="15" customHeight="1" x14ac:dyDescent="0.25"/>
    <row r="640" ht="15" customHeight="1" x14ac:dyDescent="0.25"/>
    <row r="641" ht="15" customHeight="1" x14ac:dyDescent="0.25"/>
    <row r="642" ht="15" customHeight="1" x14ac:dyDescent="0.25"/>
    <row r="643" ht="15" customHeight="1" x14ac:dyDescent="0.25"/>
    <row r="644" ht="15" customHeight="1" x14ac:dyDescent="0.25"/>
    <row r="645" ht="15" customHeight="1" x14ac:dyDescent="0.25"/>
    <row r="646" ht="15" customHeight="1" x14ac:dyDescent="0.25"/>
    <row r="647" ht="15" customHeight="1" x14ac:dyDescent="0.25"/>
    <row r="648" ht="15" customHeight="1" x14ac:dyDescent="0.25"/>
    <row r="649" ht="15" customHeight="1" x14ac:dyDescent="0.25"/>
    <row r="650" ht="15" customHeight="1" x14ac:dyDescent="0.25"/>
    <row r="651" ht="15" customHeight="1" x14ac:dyDescent="0.25"/>
    <row r="652" ht="15" customHeight="1" x14ac:dyDescent="0.25"/>
    <row r="653" ht="15" customHeight="1" x14ac:dyDescent="0.25"/>
    <row r="654" ht="15" customHeight="1" x14ac:dyDescent="0.25"/>
    <row r="655" ht="15" customHeight="1" x14ac:dyDescent="0.25"/>
    <row r="656" ht="15" customHeight="1" x14ac:dyDescent="0.25"/>
    <row r="657" ht="15" customHeight="1" x14ac:dyDescent="0.25"/>
    <row r="658" ht="15" customHeight="1" x14ac:dyDescent="0.25"/>
    <row r="659" ht="15" customHeight="1" x14ac:dyDescent="0.25"/>
    <row r="660" ht="15" customHeight="1" x14ac:dyDescent="0.25"/>
    <row r="661" ht="15" customHeight="1" x14ac:dyDescent="0.25"/>
    <row r="662" ht="15" customHeight="1" x14ac:dyDescent="0.25"/>
    <row r="663" ht="15" customHeight="1" x14ac:dyDescent="0.25"/>
    <row r="664" ht="15" customHeight="1" x14ac:dyDescent="0.25"/>
    <row r="665" ht="15" customHeight="1" x14ac:dyDescent="0.25"/>
    <row r="666" ht="15" customHeight="1" x14ac:dyDescent="0.25"/>
    <row r="667" ht="15" customHeight="1" x14ac:dyDescent="0.25"/>
    <row r="668" ht="15" customHeight="1" x14ac:dyDescent="0.25"/>
    <row r="669" ht="15" customHeight="1" x14ac:dyDescent="0.25"/>
    <row r="670" ht="15" customHeight="1" x14ac:dyDescent="0.25"/>
    <row r="671" ht="15" customHeight="1" x14ac:dyDescent="0.25"/>
    <row r="672" ht="15" customHeight="1" x14ac:dyDescent="0.25"/>
    <row r="673" ht="15" customHeight="1" x14ac:dyDescent="0.25"/>
    <row r="674" ht="15" customHeight="1" x14ac:dyDescent="0.25"/>
    <row r="675" ht="15" customHeight="1" x14ac:dyDescent="0.25"/>
    <row r="676" ht="15" customHeight="1" x14ac:dyDescent="0.25"/>
    <row r="677" ht="15" customHeight="1" x14ac:dyDescent="0.25"/>
    <row r="678" ht="15" customHeight="1" x14ac:dyDescent="0.25"/>
    <row r="679" ht="15" customHeight="1" x14ac:dyDescent="0.25"/>
    <row r="680" ht="15" customHeight="1" x14ac:dyDescent="0.25"/>
    <row r="681" ht="15" customHeight="1" x14ac:dyDescent="0.25"/>
    <row r="682" ht="15" customHeight="1" x14ac:dyDescent="0.25"/>
    <row r="683" ht="15" customHeight="1" x14ac:dyDescent="0.25"/>
    <row r="684" ht="15" customHeight="1" x14ac:dyDescent="0.25"/>
    <row r="685" ht="15" customHeight="1" x14ac:dyDescent="0.25"/>
    <row r="686" ht="15" customHeight="1" x14ac:dyDescent="0.25"/>
    <row r="687" ht="15" customHeight="1" x14ac:dyDescent="0.25"/>
    <row r="688" ht="15" customHeight="1" x14ac:dyDescent="0.25"/>
    <row r="689" ht="15" customHeight="1" x14ac:dyDescent="0.25"/>
    <row r="690" ht="15" customHeight="1" x14ac:dyDescent="0.25"/>
    <row r="691" ht="15" customHeight="1" x14ac:dyDescent="0.25"/>
    <row r="692" ht="15" customHeight="1" x14ac:dyDescent="0.25"/>
    <row r="693" ht="15" customHeight="1" x14ac:dyDescent="0.25"/>
    <row r="694" ht="15" customHeight="1" x14ac:dyDescent="0.25"/>
    <row r="695" ht="15" customHeight="1" x14ac:dyDescent="0.25"/>
    <row r="696" ht="15" customHeight="1" x14ac:dyDescent="0.25"/>
    <row r="697" ht="15" customHeight="1" x14ac:dyDescent="0.25"/>
    <row r="698" ht="15" customHeight="1" x14ac:dyDescent="0.25"/>
    <row r="699" ht="15" customHeight="1" x14ac:dyDescent="0.25"/>
    <row r="700" ht="15" customHeight="1" x14ac:dyDescent="0.25"/>
    <row r="701" ht="15" customHeight="1" x14ac:dyDescent="0.25"/>
    <row r="702" ht="15" customHeight="1" x14ac:dyDescent="0.25"/>
    <row r="703" ht="15" customHeight="1" x14ac:dyDescent="0.25"/>
    <row r="704" ht="15" customHeight="1" x14ac:dyDescent="0.25"/>
    <row r="705" ht="15" customHeight="1" x14ac:dyDescent="0.25"/>
    <row r="706" ht="15" customHeight="1" x14ac:dyDescent="0.25"/>
    <row r="707" ht="15" customHeight="1" x14ac:dyDescent="0.25"/>
    <row r="708" ht="15" customHeight="1" x14ac:dyDescent="0.25"/>
    <row r="709" ht="15" customHeight="1" x14ac:dyDescent="0.25"/>
    <row r="710" ht="15" customHeight="1" x14ac:dyDescent="0.25"/>
    <row r="711" ht="15" customHeight="1" x14ac:dyDescent="0.25"/>
    <row r="712" ht="15" customHeight="1" x14ac:dyDescent="0.25"/>
    <row r="713" ht="15" customHeight="1" x14ac:dyDescent="0.25"/>
    <row r="714" ht="15" customHeight="1" x14ac:dyDescent="0.25"/>
    <row r="715" ht="15" customHeight="1" x14ac:dyDescent="0.25"/>
    <row r="716" ht="15" customHeight="1" x14ac:dyDescent="0.25"/>
    <row r="717" ht="15" customHeight="1" x14ac:dyDescent="0.25"/>
    <row r="718" ht="15" customHeight="1" x14ac:dyDescent="0.25"/>
    <row r="719" ht="15" customHeight="1" x14ac:dyDescent="0.25"/>
    <row r="720" ht="15" customHeight="1" x14ac:dyDescent="0.25"/>
    <row r="721" ht="15" customHeight="1" x14ac:dyDescent="0.25"/>
    <row r="722" ht="15" customHeight="1" x14ac:dyDescent="0.25"/>
    <row r="723" ht="15" customHeight="1" x14ac:dyDescent="0.25"/>
    <row r="724" ht="15" customHeight="1" x14ac:dyDescent="0.25"/>
    <row r="725" ht="15" customHeight="1" x14ac:dyDescent="0.25"/>
    <row r="726" ht="15" customHeight="1" x14ac:dyDescent="0.25"/>
    <row r="727" ht="15" customHeight="1" x14ac:dyDescent="0.25"/>
    <row r="728" ht="15" customHeight="1" x14ac:dyDescent="0.25"/>
    <row r="729" ht="15" customHeight="1" x14ac:dyDescent="0.25"/>
    <row r="730" ht="15" customHeight="1" x14ac:dyDescent="0.25"/>
    <row r="731" ht="15" customHeight="1" x14ac:dyDescent="0.25"/>
    <row r="732" ht="15" customHeight="1" x14ac:dyDescent="0.25"/>
    <row r="733" ht="15" customHeight="1" x14ac:dyDescent="0.25"/>
    <row r="734" ht="15" customHeight="1" x14ac:dyDescent="0.25"/>
    <row r="735" ht="15" customHeight="1" x14ac:dyDescent="0.25"/>
    <row r="736" ht="15" customHeight="1" x14ac:dyDescent="0.25"/>
    <row r="737" ht="15" customHeight="1" x14ac:dyDescent="0.25"/>
    <row r="738" ht="15" customHeight="1" x14ac:dyDescent="0.25"/>
    <row r="739" ht="15" customHeight="1" x14ac:dyDescent="0.25"/>
    <row r="740" ht="15" customHeight="1" x14ac:dyDescent="0.25"/>
    <row r="741" ht="15" customHeight="1" x14ac:dyDescent="0.25"/>
    <row r="742" ht="15" customHeight="1" x14ac:dyDescent="0.25"/>
    <row r="743" ht="15" customHeight="1" x14ac:dyDescent="0.25"/>
    <row r="744" ht="15" customHeight="1" x14ac:dyDescent="0.25"/>
    <row r="745" ht="15" customHeight="1" x14ac:dyDescent="0.25"/>
    <row r="746" ht="15" customHeight="1" x14ac:dyDescent="0.25"/>
    <row r="747" ht="15" customHeight="1" x14ac:dyDescent="0.25"/>
    <row r="748" ht="15" customHeight="1" x14ac:dyDescent="0.25"/>
    <row r="749" ht="15" customHeight="1" x14ac:dyDescent="0.25"/>
    <row r="750" ht="15" customHeight="1" x14ac:dyDescent="0.25"/>
    <row r="751" ht="15" customHeight="1" x14ac:dyDescent="0.25"/>
    <row r="752" ht="15" customHeight="1" x14ac:dyDescent="0.25"/>
    <row r="753" ht="15" customHeight="1" x14ac:dyDescent="0.25"/>
    <row r="754" ht="15" customHeight="1" x14ac:dyDescent="0.25"/>
    <row r="755" ht="15" customHeight="1" x14ac:dyDescent="0.25"/>
    <row r="756" ht="15" customHeight="1" x14ac:dyDescent="0.25"/>
    <row r="757" ht="15" customHeight="1" x14ac:dyDescent="0.25"/>
    <row r="758" ht="15" customHeight="1" x14ac:dyDescent="0.25"/>
    <row r="759" ht="15" customHeight="1" x14ac:dyDescent="0.25"/>
    <row r="760" ht="15" customHeight="1" x14ac:dyDescent="0.25"/>
    <row r="761" ht="15" customHeight="1" x14ac:dyDescent="0.25"/>
    <row r="762" ht="15" customHeight="1" x14ac:dyDescent="0.25"/>
    <row r="763" ht="15" customHeight="1" x14ac:dyDescent="0.25"/>
    <row r="764" ht="15" customHeight="1" x14ac:dyDescent="0.25"/>
    <row r="765" ht="15" customHeight="1" x14ac:dyDescent="0.25"/>
    <row r="766" ht="15" customHeight="1" x14ac:dyDescent="0.25"/>
    <row r="767" ht="15" customHeight="1" x14ac:dyDescent="0.25"/>
    <row r="768" ht="15" customHeight="1" x14ac:dyDescent="0.25"/>
    <row r="769" ht="15" customHeight="1" x14ac:dyDescent="0.25"/>
    <row r="770" ht="15" customHeight="1" x14ac:dyDescent="0.25"/>
    <row r="771" ht="15" customHeight="1" x14ac:dyDescent="0.25"/>
    <row r="772" ht="15" customHeight="1" x14ac:dyDescent="0.25"/>
    <row r="773" ht="15" customHeight="1" x14ac:dyDescent="0.25"/>
    <row r="774" ht="15" customHeight="1" x14ac:dyDescent="0.25"/>
    <row r="775" ht="15" customHeight="1" x14ac:dyDescent="0.25"/>
    <row r="776" ht="15" customHeight="1" x14ac:dyDescent="0.25"/>
    <row r="777" ht="15" customHeight="1" x14ac:dyDescent="0.25"/>
    <row r="778" ht="15" customHeight="1" x14ac:dyDescent="0.25"/>
    <row r="779" ht="15" customHeight="1" x14ac:dyDescent="0.25"/>
    <row r="780" ht="15" customHeight="1" x14ac:dyDescent="0.25"/>
    <row r="781" ht="15" customHeight="1" x14ac:dyDescent="0.25"/>
    <row r="782" ht="15" customHeight="1" x14ac:dyDescent="0.25"/>
    <row r="783" ht="15" customHeight="1" x14ac:dyDescent="0.25"/>
    <row r="784" ht="15" customHeight="1" x14ac:dyDescent="0.25"/>
    <row r="785" ht="15" customHeight="1" x14ac:dyDescent="0.25"/>
    <row r="786" ht="15" customHeight="1" x14ac:dyDescent="0.25"/>
    <row r="787" ht="15" customHeight="1" x14ac:dyDescent="0.25"/>
    <row r="788" ht="15" customHeight="1" x14ac:dyDescent="0.25"/>
    <row r="789" ht="15" customHeight="1" x14ac:dyDescent="0.25"/>
    <row r="790" ht="15" customHeight="1" x14ac:dyDescent="0.25"/>
    <row r="791" ht="15" customHeight="1" x14ac:dyDescent="0.25"/>
    <row r="792" ht="15" customHeight="1" x14ac:dyDescent="0.25"/>
    <row r="793" ht="15" customHeight="1" x14ac:dyDescent="0.25"/>
    <row r="794" ht="15" customHeight="1" x14ac:dyDescent="0.25"/>
    <row r="795" ht="15" customHeight="1" x14ac:dyDescent="0.25"/>
    <row r="796" ht="15" customHeight="1" x14ac:dyDescent="0.25"/>
    <row r="797" ht="15" customHeight="1" x14ac:dyDescent="0.25"/>
    <row r="798" ht="15" customHeight="1" x14ac:dyDescent="0.25"/>
    <row r="799" ht="15" customHeight="1" x14ac:dyDescent="0.25"/>
    <row r="800" ht="15" customHeight="1" x14ac:dyDescent="0.25"/>
    <row r="801" ht="15" customHeight="1" x14ac:dyDescent="0.25"/>
    <row r="802" ht="15" customHeight="1" x14ac:dyDescent="0.25"/>
    <row r="803" ht="15" customHeight="1" x14ac:dyDescent="0.25"/>
    <row r="804" ht="15" customHeight="1" x14ac:dyDescent="0.25"/>
    <row r="805" ht="15" customHeight="1" x14ac:dyDescent="0.25"/>
    <row r="806" ht="15" customHeight="1" x14ac:dyDescent="0.25"/>
    <row r="807" ht="15" customHeight="1" x14ac:dyDescent="0.25"/>
    <row r="808" ht="15" customHeight="1" x14ac:dyDescent="0.25"/>
    <row r="809" ht="15" customHeight="1" x14ac:dyDescent="0.25"/>
    <row r="810" ht="15" customHeight="1" x14ac:dyDescent="0.25"/>
    <row r="811" ht="15" customHeight="1" x14ac:dyDescent="0.25"/>
    <row r="812" ht="15" customHeight="1" x14ac:dyDescent="0.25"/>
    <row r="813" ht="15" customHeight="1" x14ac:dyDescent="0.25"/>
    <row r="814" ht="15" customHeight="1" x14ac:dyDescent="0.25"/>
    <row r="815" ht="15" customHeight="1" x14ac:dyDescent="0.25"/>
    <row r="816" ht="15" customHeight="1" x14ac:dyDescent="0.25"/>
    <row r="817" ht="15" customHeight="1" x14ac:dyDescent="0.25"/>
    <row r="818" ht="15" customHeight="1" x14ac:dyDescent="0.25"/>
    <row r="819" ht="15" customHeight="1" x14ac:dyDescent="0.25"/>
    <row r="820" ht="15" customHeight="1" x14ac:dyDescent="0.25"/>
    <row r="821" ht="15" customHeight="1" x14ac:dyDescent="0.25"/>
    <row r="822" ht="15" customHeight="1" x14ac:dyDescent="0.25"/>
    <row r="823" ht="15" customHeight="1" x14ac:dyDescent="0.25"/>
    <row r="824" ht="15" customHeight="1" x14ac:dyDescent="0.25"/>
    <row r="825" ht="15" customHeight="1" x14ac:dyDescent="0.25"/>
    <row r="826" ht="15" customHeight="1" x14ac:dyDescent="0.25"/>
    <row r="827" ht="15" customHeight="1" x14ac:dyDescent="0.25"/>
    <row r="828" ht="15" customHeight="1" x14ac:dyDescent="0.25"/>
    <row r="829" ht="15" customHeight="1" x14ac:dyDescent="0.25"/>
    <row r="830" ht="15" customHeight="1" x14ac:dyDescent="0.25"/>
    <row r="831" ht="15" customHeight="1" x14ac:dyDescent="0.25"/>
    <row r="832" ht="15" customHeight="1" x14ac:dyDescent="0.25"/>
    <row r="833" ht="15" customHeight="1" x14ac:dyDescent="0.25"/>
    <row r="834" ht="15" customHeight="1" x14ac:dyDescent="0.25"/>
    <row r="835" ht="15" customHeight="1" x14ac:dyDescent="0.25"/>
    <row r="836" ht="15" customHeight="1" x14ac:dyDescent="0.25"/>
    <row r="837" ht="15" customHeight="1" x14ac:dyDescent="0.25"/>
    <row r="838" ht="15" customHeight="1" x14ac:dyDescent="0.25"/>
    <row r="839" ht="15" customHeight="1" x14ac:dyDescent="0.25"/>
    <row r="840" ht="15" customHeight="1" x14ac:dyDescent="0.25"/>
    <row r="841" ht="15" customHeight="1" x14ac:dyDescent="0.25"/>
    <row r="842" ht="15" customHeight="1" x14ac:dyDescent="0.25"/>
    <row r="843" ht="15" customHeight="1" x14ac:dyDescent="0.25"/>
    <row r="844" ht="15" customHeight="1" x14ac:dyDescent="0.25"/>
    <row r="845" ht="15" customHeight="1" x14ac:dyDescent="0.25"/>
    <row r="846" ht="15" customHeight="1" x14ac:dyDescent="0.25"/>
    <row r="847" ht="15" customHeight="1" x14ac:dyDescent="0.25"/>
    <row r="848" ht="15" customHeight="1" x14ac:dyDescent="0.25"/>
    <row r="849" ht="15" customHeight="1" x14ac:dyDescent="0.25"/>
    <row r="850" ht="15" customHeight="1" x14ac:dyDescent="0.25"/>
    <row r="851" ht="15" customHeight="1" x14ac:dyDescent="0.25"/>
    <row r="852" ht="15" customHeight="1" x14ac:dyDescent="0.25"/>
    <row r="853" ht="15" customHeight="1" x14ac:dyDescent="0.25"/>
    <row r="854" ht="15" customHeight="1" x14ac:dyDescent="0.25"/>
    <row r="855" ht="15" customHeight="1" x14ac:dyDescent="0.25"/>
    <row r="856" ht="15" customHeight="1" x14ac:dyDescent="0.25"/>
    <row r="857" ht="15" customHeight="1" x14ac:dyDescent="0.25"/>
    <row r="858" ht="15" customHeight="1" x14ac:dyDescent="0.25"/>
    <row r="859" ht="15" customHeight="1" x14ac:dyDescent="0.25"/>
    <row r="860" ht="15" customHeight="1" x14ac:dyDescent="0.25"/>
    <row r="861" ht="15" customHeight="1" x14ac:dyDescent="0.25"/>
    <row r="862" ht="15" customHeight="1" x14ac:dyDescent="0.25"/>
    <row r="863" ht="15" customHeight="1" x14ac:dyDescent="0.25"/>
    <row r="864" ht="15" customHeight="1" x14ac:dyDescent="0.25"/>
    <row r="865" ht="15" customHeight="1" x14ac:dyDescent="0.25"/>
    <row r="866" ht="15" customHeight="1" x14ac:dyDescent="0.25"/>
    <row r="867" ht="15" customHeight="1" x14ac:dyDescent="0.25"/>
    <row r="868" ht="15" customHeight="1" x14ac:dyDescent="0.25"/>
    <row r="869" ht="15" customHeight="1" x14ac:dyDescent="0.25"/>
    <row r="870" ht="15" customHeight="1" x14ac:dyDescent="0.25"/>
    <row r="871" ht="15" customHeight="1" x14ac:dyDescent="0.25"/>
    <row r="872" ht="15" customHeight="1" x14ac:dyDescent="0.25"/>
    <row r="873" ht="15" customHeight="1" x14ac:dyDescent="0.25"/>
    <row r="874" ht="15" customHeight="1" x14ac:dyDescent="0.25"/>
    <row r="875" ht="15" customHeight="1" x14ac:dyDescent="0.25"/>
    <row r="876" ht="15" customHeight="1" x14ac:dyDescent="0.25"/>
    <row r="877" ht="15" customHeight="1" x14ac:dyDescent="0.25"/>
    <row r="878" ht="15" customHeight="1" x14ac:dyDescent="0.25"/>
    <row r="879" ht="15" customHeight="1" x14ac:dyDescent="0.25"/>
    <row r="880" ht="15" customHeight="1" x14ac:dyDescent="0.25"/>
    <row r="881" ht="15" customHeight="1" x14ac:dyDescent="0.25"/>
    <row r="882" ht="15" customHeight="1" x14ac:dyDescent="0.25"/>
    <row r="883" ht="15" customHeight="1" x14ac:dyDescent="0.25"/>
    <row r="884" ht="15" customHeight="1" x14ac:dyDescent="0.25"/>
    <row r="885" ht="15" customHeight="1" x14ac:dyDescent="0.25"/>
    <row r="886" ht="15" customHeight="1" x14ac:dyDescent="0.25"/>
    <row r="887" ht="15" customHeight="1" x14ac:dyDescent="0.25"/>
    <row r="888" ht="15" customHeight="1" x14ac:dyDescent="0.25"/>
    <row r="889" ht="15" customHeight="1" x14ac:dyDescent="0.25"/>
    <row r="890" ht="15" customHeight="1" x14ac:dyDescent="0.25"/>
    <row r="891" ht="15" customHeight="1" x14ac:dyDescent="0.25"/>
    <row r="892" ht="15" customHeight="1" x14ac:dyDescent="0.25"/>
    <row r="893" ht="15" customHeight="1" x14ac:dyDescent="0.25"/>
    <row r="894" ht="15" customHeight="1" x14ac:dyDescent="0.25"/>
    <row r="895" ht="15" customHeight="1" x14ac:dyDescent="0.25"/>
    <row r="896" ht="15" customHeight="1" x14ac:dyDescent="0.25"/>
    <row r="897" ht="15" customHeight="1" x14ac:dyDescent="0.25"/>
    <row r="898" ht="15" customHeight="1" x14ac:dyDescent="0.25"/>
    <row r="899" ht="15" customHeight="1" x14ac:dyDescent="0.25"/>
    <row r="900" ht="15" customHeight="1" x14ac:dyDescent="0.25"/>
    <row r="901" ht="15" customHeight="1" x14ac:dyDescent="0.25"/>
    <row r="902" ht="15" customHeight="1" x14ac:dyDescent="0.25"/>
    <row r="903" ht="15" customHeight="1" x14ac:dyDescent="0.25"/>
    <row r="904" ht="15" customHeight="1" x14ac:dyDescent="0.25"/>
    <row r="905" ht="15" customHeight="1" x14ac:dyDescent="0.25"/>
    <row r="906" ht="15" customHeight="1" x14ac:dyDescent="0.25"/>
    <row r="907" ht="15" customHeight="1" x14ac:dyDescent="0.25"/>
    <row r="908" ht="15" customHeight="1" x14ac:dyDescent="0.25"/>
    <row r="909" ht="15" customHeight="1" x14ac:dyDescent="0.25"/>
    <row r="910" ht="15" customHeight="1" x14ac:dyDescent="0.25"/>
    <row r="911" ht="15" customHeight="1" x14ac:dyDescent="0.25"/>
    <row r="912" ht="15" customHeight="1" x14ac:dyDescent="0.25"/>
    <row r="913" ht="15" customHeight="1" x14ac:dyDescent="0.25"/>
    <row r="914" ht="15" customHeight="1" x14ac:dyDescent="0.25"/>
    <row r="915" ht="15" customHeight="1" x14ac:dyDescent="0.25"/>
    <row r="916" ht="15" customHeight="1" x14ac:dyDescent="0.25"/>
    <row r="917" ht="15" customHeight="1" x14ac:dyDescent="0.25"/>
    <row r="918" ht="15" customHeight="1" x14ac:dyDescent="0.25"/>
    <row r="919" ht="15" customHeight="1" x14ac:dyDescent="0.25"/>
    <row r="920" ht="15" customHeight="1" x14ac:dyDescent="0.25"/>
    <row r="921" ht="15" customHeight="1" x14ac:dyDescent="0.25"/>
    <row r="922" ht="15" customHeight="1" x14ac:dyDescent="0.25"/>
    <row r="923" ht="15" customHeight="1" x14ac:dyDescent="0.25"/>
    <row r="924" ht="15" customHeight="1" x14ac:dyDescent="0.25"/>
    <row r="925" ht="15" customHeight="1" x14ac:dyDescent="0.25"/>
    <row r="926" ht="15" customHeight="1" x14ac:dyDescent="0.25"/>
    <row r="927" ht="15" customHeight="1" x14ac:dyDescent="0.25"/>
    <row r="928" ht="15" customHeight="1" x14ac:dyDescent="0.25"/>
    <row r="929" ht="15" customHeight="1" x14ac:dyDescent="0.25"/>
    <row r="930" ht="15" customHeight="1" x14ac:dyDescent="0.25"/>
    <row r="931" ht="15" customHeight="1" x14ac:dyDescent="0.25"/>
    <row r="932" ht="15" customHeight="1" x14ac:dyDescent="0.25"/>
    <row r="933" ht="15" customHeight="1" x14ac:dyDescent="0.25"/>
    <row r="934" ht="15" customHeight="1" x14ac:dyDescent="0.25"/>
    <row r="935" ht="15" customHeight="1" x14ac:dyDescent="0.25"/>
    <row r="936" ht="15" customHeight="1" x14ac:dyDescent="0.25"/>
    <row r="937" ht="15" customHeight="1" x14ac:dyDescent="0.25"/>
    <row r="938" ht="15" customHeight="1" x14ac:dyDescent="0.25"/>
    <row r="939" ht="15" customHeight="1" x14ac:dyDescent="0.25"/>
    <row r="940" ht="15" customHeight="1" x14ac:dyDescent="0.25"/>
    <row r="941" ht="15" customHeight="1" x14ac:dyDescent="0.25"/>
    <row r="942" ht="15" customHeight="1" x14ac:dyDescent="0.25"/>
    <row r="943" ht="15" customHeight="1" x14ac:dyDescent="0.25"/>
    <row r="944" ht="15" customHeight="1" x14ac:dyDescent="0.25"/>
    <row r="945" ht="15" customHeight="1" x14ac:dyDescent="0.25"/>
    <row r="946" ht="15" customHeight="1" x14ac:dyDescent="0.25"/>
    <row r="947" ht="15" customHeight="1" x14ac:dyDescent="0.25"/>
    <row r="948" ht="15" customHeight="1" x14ac:dyDescent="0.25"/>
    <row r="949" ht="15" customHeight="1" x14ac:dyDescent="0.25"/>
    <row r="950" ht="15" customHeight="1" x14ac:dyDescent="0.25"/>
    <row r="951" ht="15" customHeight="1" x14ac:dyDescent="0.25"/>
    <row r="952" ht="15" customHeight="1" x14ac:dyDescent="0.25"/>
    <row r="953" ht="15" customHeight="1" x14ac:dyDescent="0.25"/>
    <row r="954" ht="15" customHeight="1" x14ac:dyDescent="0.25"/>
    <row r="955" ht="15" customHeight="1" x14ac:dyDescent="0.25"/>
    <row r="956" ht="15" customHeight="1" x14ac:dyDescent="0.25"/>
    <row r="957" ht="15" customHeight="1" x14ac:dyDescent="0.25"/>
    <row r="958" ht="15" customHeight="1" x14ac:dyDescent="0.25"/>
    <row r="959" ht="15" customHeight="1" x14ac:dyDescent="0.25"/>
    <row r="960" ht="15" customHeight="1" x14ac:dyDescent="0.25"/>
    <row r="961" ht="15" customHeight="1" x14ac:dyDescent="0.25"/>
    <row r="962" ht="15" customHeight="1" x14ac:dyDescent="0.25"/>
    <row r="963" ht="15" customHeight="1" x14ac:dyDescent="0.25"/>
    <row r="964" ht="15" customHeight="1" x14ac:dyDescent="0.25"/>
    <row r="965" ht="15" customHeight="1" x14ac:dyDescent="0.25"/>
    <row r="966" ht="15" customHeight="1" x14ac:dyDescent="0.25"/>
    <row r="967" ht="15" customHeight="1" x14ac:dyDescent="0.25"/>
    <row r="968" ht="15" customHeight="1" x14ac:dyDescent="0.25"/>
    <row r="969" ht="15" customHeight="1" x14ac:dyDescent="0.25"/>
    <row r="970" ht="15" customHeight="1" x14ac:dyDescent="0.25"/>
    <row r="971" ht="15" customHeight="1" x14ac:dyDescent="0.25"/>
    <row r="972" ht="15" customHeight="1" x14ac:dyDescent="0.25"/>
    <row r="973" ht="15" customHeight="1" x14ac:dyDescent="0.25"/>
    <row r="974" ht="15" customHeight="1" x14ac:dyDescent="0.25"/>
    <row r="975" ht="15" customHeight="1" x14ac:dyDescent="0.25"/>
    <row r="976" ht="15" customHeight="1" x14ac:dyDescent="0.25"/>
    <row r="977" ht="15" customHeight="1" x14ac:dyDescent="0.25"/>
    <row r="978" ht="15" customHeight="1" x14ac:dyDescent="0.25"/>
    <row r="979" ht="15" customHeight="1" x14ac:dyDescent="0.25"/>
    <row r="980" ht="15" customHeight="1" x14ac:dyDescent="0.25"/>
    <row r="981" ht="15" customHeight="1" x14ac:dyDescent="0.25"/>
    <row r="982" ht="15" customHeight="1" x14ac:dyDescent="0.25"/>
    <row r="983" ht="15" customHeight="1" x14ac:dyDescent="0.25"/>
    <row r="984" ht="15" customHeight="1" x14ac:dyDescent="0.25"/>
    <row r="985" ht="15" customHeight="1" x14ac:dyDescent="0.25"/>
    <row r="986" ht="15" customHeight="1" x14ac:dyDescent="0.25"/>
    <row r="987" ht="15" customHeight="1" x14ac:dyDescent="0.25"/>
    <row r="988" ht="15" customHeight="1" x14ac:dyDescent="0.25"/>
  </sheetData>
  <conditionalFormatting sqref="AK1 AK3:AK1048576">
    <cfRule type="cellIs" dxfId="1" priority="1" operator="less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F962E-F422-4EC3-AA88-E7DAA4AB371C}">
  <sheetPr>
    <tabColor rgb="FF00B0F0"/>
  </sheetPr>
  <dimension ref="A1:AM2726"/>
  <sheetViews>
    <sheetView workbookViewId="0">
      <pane xSplit="13" ySplit="1" topLeftCell="N1674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X1699" sqref="X1699"/>
    </sheetView>
  </sheetViews>
  <sheetFormatPr defaultColWidth="8.7109375" defaultRowHeight="15" customHeight="1" x14ac:dyDescent="0.2"/>
  <cols>
    <col min="1" max="1" width="18.28515625" style="120" customWidth="1"/>
    <col min="2" max="2" width="32.5703125" style="120" customWidth="1"/>
    <col min="3" max="13" width="13.7109375" style="120" hidden="1" customWidth="1"/>
    <col min="14" max="21" width="13.7109375" style="120" customWidth="1"/>
    <col min="22" max="22" width="14.42578125" style="120" bestFit="1" customWidth="1"/>
    <col min="23" max="23" width="13.7109375" style="120" customWidth="1"/>
    <col min="24" max="24" width="14.28515625" style="120" bestFit="1" customWidth="1"/>
    <col min="25" max="25" width="8.7109375" style="120" customWidth="1"/>
    <col min="26" max="26" width="1.140625" style="120" customWidth="1"/>
    <col min="27" max="27" width="8.7109375" style="120"/>
    <col min="28" max="37" width="13.5703125" style="120" customWidth="1"/>
    <col min="38" max="39" width="12.5703125" style="127" customWidth="1"/>
    <col min="40" max="16384" width="8.7109375" style="120"/>
  </cols>
  <sheetData>
    <row r="1" spans="1:39" s="123" customFormat="1" ht="50.1" customHeight="1" x14ac:dyDescent="0.2">
      <c r="A1" s="122" t="s">
        <v>2327</v>
      </c>
      <c r="B1" s="122" t="s">
        <v>2</v>
      </c>
      <c r="C1" s="122" t="s">
        <v>2328</v>
      </c>
      <c r="D1" s="122" t="s">
        <v>2329</v>
      </c>
      <c r="E1" s="122" t="s">
        <v>2330</v>
      </c>
      <c r="F1" s="122" t="s">
        <v>2331</v>
      </c>
      <c r="G1" s="122" t="s">
        <v>2332</v>
      </c>
      <c r="H1" s="122" t="s">
        <v>2333</v>
      </c>
      <c r="I1" s="122" t="s">
        <v>2334</v>
      </c>
      <c r="J1" s="122" t="s">
        <v>2335</v>
      </c>
      <c r="K1" s="122" t="s">
        <v>2336</v>
      </c>
      <c r="L1" s="122" t="s">
        <v>2337</v>
      </c>
      <c r="M1" s="122" t="s">
        <v>2338</v>
      </c>
      <c r="N1" s="122" t="s">
        <v>2339</v>
      </c>
      <c r="O1" s="122" t="s">
        <v>2340</v>
      </c>
      <c r="P1" s="122" t="s">
        <v>2341</v>
      </c>
      <c r="Q1" s="122" t="s">
        <v>2342</v>
      </c>
      <c r="R1" s="122" t="s">
        <v>2343</v>
      </c>
      <c r="S1" s="122" t="s">
        <v>2344</v>
      </c>
      <c r="T1" s="122" t="s">
        <v>2345</v>
      </c>
      <c r="U1" s="122" t="s">
        <v>2346</v>
      </c>
      <c r="V1" s="122" t="s">
        <v>2347</v>
      </c>
      <c r="W1" s="122" t="s">
        <v>2348</v>
      </c>
      <c r="X1" s="122" t="s">
        <v>2349</v>
      </c>
      <c r="AB1" s="122" t="s">
        <v>2339</v>
      </c>
      <c r="AC1" s="122" t="s">
        <v>2340</v>
      </c>
      <c r="AD1" s="122" t="s">
        <v>2341</v>
      </c>
      <c r="AE1" s="122" t="s">
        <v>2342</v>
      </c>
      <c r="AF1" s="122" t="s">
        <v>2343</v>
      </c>
      <c r="AG1" s="122" t="s">
        <v>2344</v>
      </c>
      <c r="AH1" s="122" t="s">
        <v>2345</v>
      </c>
      <c r="AI1" s="122" t="s">
        <v>2346</v>
      </c>
      <c r="AJ1" s="122" t="s">
        <v>2347</v>
      </c>
      <c r="AK1" s="122" t="s">
        <v>2348</v>
      </c>
      <c r="AL1" s="122" t="s">
        <v>2435</v>
      </c>
      <c r="AM1" s="122" t="s">
        <v>2427</v>
      </c>
    </row>
    <row r="2" spans="1:39" ht="15" customHeight="1" x14ac:dyDescent="0.2">
      <c r="A2" s="62" t="s">
        <v>261</v>
      </c>
      <c r="B2" s="62" t="s">
        <v>262</v>
      </c>
      <c r="C2" s="124">
        <v>1300</v>
      </c>
      <c r="D2" s="124">
        <v>1300</v>
      </c>
      <c r="E2" s="124">
        <v>1300</v>
      </c>
      <c r="F2" s="124">
        <v>1300</v>
      </c>
      <c r="G2" s="124">
        <v>1300</v>
      </c>
      <c r="H2" s="124">
        <v>1300</v>
      </c>
      <c r="I2" s="124">
        <v>1300</v>
      </c>
      <c r="J2" s="124">
        <v>850</v>
      </c>
      <c r="K2" s="124">
        <v>700</v>
      </c>
      <c r="L2" s="124">
        <v>700</v>
      </c>
      <c r="M2" s="124">
        <v>850</v>
      </c>
      <c r="N2" s="124">
        <v>1270.58</v>
      </c>
      <c r="O2" s="124">
        <v>1939.34</v>
      </c>
      <c r="P2" s="124">
        <v>1198.9000000000001</v>
      </c>
      <c r="Q2" s="124">
        <v>2444.1999999999998</v>
      </c>
      <c r="R2" s="124">
        <v>922.76</v>
      </c>
      <c r="S2" s="124">
        <v>748.67</v>
      </c>
      <c r="T2" s="124">
        <v>1882.57</v>
      </c>
      <c r="U2" s="124">
        <v>418.83</v>
      </c>
      <c r="V2" s="124">
        <v>655.88</v>
      </c>
      <c r="W2" s="124">
        <v>7087.03</v>
      </c>
      <c r="X2" s="79">
        <v>1205.8900000000001</v>
      </c>
      <c r="Y2" s="125"/>
      <c r="Z2" s="125"/>
      <c r="AA2" s="125"/>
      <c r="AB2" s="125"/>
      <c r="AC2" s="126">
        <f>IFERROR((O2-N2)/N2,0)</f>
        <v>0.52634230036676166</v>
      </c>
      <c r="AD2" s="126">
        <f t="shared" ref="AD2:AK2" si="0">IFERROR((P2-O2)/O2,0)</f>
        <v>-0.38179999381232782</v>
      </c>
      <c r="AE2" s="126">
        <f t="shared" si="0"/>
        <v>1.0387021436316621</v>
      </c>
      <c r="AF2" s="126">
        <f t="shared" si="0"/>
        <v>-0.62246951967924058</v>
      </c>
      <c r="AG2" s="126">
        <f t="shared" si="0"/>
        <v>-0.18866227404742297</v>
      </c>
      <c r="AH2" s="126">
        <f t="shared" si="0"/>
        <v>1.5145524730522129</v>
      </c>
      <c r="AI2" s="126">
        <f t="shared" si="0"/>
        <v>-0.77752221696935575</v>
      </c>
      <c r="AJ2" s="126">
        <f t="shared" si="0"/>
        <v>0.56598142444428534</v>
      </c>
      <c r="AK2" s="126">
        <f t="shared" si="0"/>
        <v>9.805375983411599</v>
      </c>
      <c r="AL2" s="119">
        <f t="shared" ref="AL2:AL4" si="1">AVERAGE(AC2:AK2)</f>
        <v>1.2756111467109084</v>
      </c>
      <c r="AM2" s="119">
        <f>AVERAGE(AG2:AK2)</f>
        <v>2.1839450779782639</v>
      </c>
    </row>
    <row r="3" spans="1:39" ht="15" customHeight="1" x14ac:dyDescent="0.2">
      <c r="A3" s="62" t="s">
        <v>2176</v>
      </c>
      <c r="B3" s="62" t="s">
        <v>787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24">
        <v>0</v>
      </c>
      <c r="I3" s="124">
        <v>0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24">
        <v>0</v>
      </c>
      <c r="P3" s="124">
        <v>0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24">
        <v>0</v>
      </c>
      <c r="W3" s="124">
        <v>0</v>
      </c>
      <c r="X3" s="79">
        <v>2071</v>
      </c>
      <c r="Y3" s="125"/>
      <c r="Z3" s="125"/>
      <c r="AA3" s="125"/>
      <c r="AB3" s="125"/>
      <c r="AC3" s="126">
        <f t="shared" ref="AC3" si="2">IFERROR((O3-N3)/N3,0)</f>
        <v>0</v>
      </c>
      <c r="AD3" s="126">
        <f t="shared" ref="AD3" si="3">IFERROR((P3-O3)/O3,0)</f>
        <v>0</v>
      </c>
      <c r="AE3" s="126">
        <f t="shared" ref="AE3" si="4">IFERROR((Q3-P3)/P3,0)</f>
        <v>0</v>
      </c>
      <c r="AF3" s="126">
        <f t="shared" ref="AF3" si="5">IFERROR((R3-Q3)/Q3,0)</f>
        <v>0</v>
      </c>
      <c r="AG3" s="126">
        <f t="shared" ref="AG3" si="6">IFERROR((S3-R3)/R3,0)</f>
        <v>0</v>
      </c>
      <c r="AH3" s="126">
        <f t="shared" ref="AH3" si="7">IFERROR((T3-S3)/S3,0)</f>
        <v>0</v>
      </c>
      <c r="AI3" s="126">
        <f t="shared" ref="AI3" si="8">IFERROR((U3-T3)/T3,0)</f>
        <v>0</v>
      </c>
      <c r="AJ3" s="126">
        <f t="shared" ref="AJ3" si="9">IFERROR((V3-U3)/U3,0)</f>
        <v>0</v>
      </c>
      <c r="AK3" s="126">
        <f t="shared" ref="AK3" si="10">IFERROR((W3-V3)/V3,0)</f>
        <v>0</v>
      </c>
      <c r="AL3" s="121">
        <f t="shared" si="1"/>
        <v>0</v>
      </c>
      <c r="AM3" s="121">
        <f t="shared" ref="AM3:AM66" si="11">AVERAGE(AG3:AK3)</f>
        <v>0</v>
      </c>
    </row>
    <row r="4" spans="1:39" ht="15" customHeight="1" x14ac:dyDescent="0.2">
      <c r="A4" s="62" t="s">
        <v>2471</v>
      </c>
      <c r="B4" s="62" t="s">
        <v>420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>
        <v>0</v>
      </c>
      <c r="O4" s="124">
        <v>0</v>
      </c>
      <c r="P4" s="124">
        <v>0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24">
        <v>0</v>
      </c>
      <c r="W4" s="124">
        <v>0</v>
      </c>
      <c r="X4" s="79">
        <v>167.8</v>
      </c>
      <c r="Y4" s="125"/>
      <c r="Z4" s="125"/>
      <c r="AA4" s="125"/>
      <c r="AB4" s="125"/>
      <c r="AC4" s="126">
        <f t="shared" ref="AC4:AC67" si="12">IFERROR((O5-N5)/N5,0)</f>
        <v>-1</v>
      </c>
      <c r="AD4" s="126">
        <f t="shared" ref="AD4:AD67" si="13">IFERROR((P5-O5)/O5,0)</f>
        <v>0</v>
      </c>
      <c r="AE4" s="126">
        <f t="shared" ref="AE4:AE67" si="14">IFERROR((Q5-P5)/P5,0)</f>
        <v>0</v>
      </c>
      <c r="AF4" s="126">
        <f t="shared" ref="AF4:AF67" si="15">IFERROR((R5-Q5)/Q5,0)</f>
        <v>-1</v>
      </c>
      <c r="AG4" s="126">
        <f t="shared" ref="AG4:AG67" si="16">IFERROR((S5-R5)/R5,0)</f>
        <v>0</v>
      </c>
      <c r="AH4" s="126">
        <f t="shared" ref="AH4:AH67" si="17">IFERROR((T5-S5)/S5,0)</f>
        <v>0</v>
      </c>
      <c r="AI4" s="126">
        <f t="shared" ref="AI4:AI67" si="18">IFERROR((U5-T5)/T5,0)</f>
        <v>0</v>
      </c>
      <c r="AJ4" s="126">
        <f t="shared" ref="AJ4:AJ67" si="19">IFERROR((V5-U5)/U5,0)</f>
        <v>0</v>
      </c>
      <c r="AK4" s="126">
        <f t="shared" ref="AK4:AK67" si="20">IFERROR((W5-V5)/V5,0)</f>
        <v>0</v>
      </c>
      <c r="AL4" s="121">
        <f t="shared" si="1"/>
        <v>-0.22222222222222221</v>
      </c>
      <c r="AM4" s="121">
        <f t="shared" si="11"/>
        <v>0</v>
      </c>
    </row>
    <row r="5" spans="1:39" ht="15" customHeight="1" x14ac:dyDescent="0.2">
      <c r="A5" s="62" t="s">
        <v>263</v>
      </c>
      <c r="B5" s="62" t="s">
        <v>264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24">
        <v>0</v>
      </c>
      <c r="I5" s="124">
        <v>0</v>
      </c>
      <c r="J5" s="124">
        <v>0</v>
      </c>
      <c r="K5" s="124">
        <v>0</v>
      </c>
      <c r="L5" s="124">
        <v>0</v>
      </c>
      <c r="M5" s="124">
        <v>0</v>
      </c>
      <c r="N5" s="124">
        <v>1552</v>
      </c>
      <c r="O5" s="124">
        <v>0</v>
      </c>
      <c r="P5" s="124">
        <v>0</v>
      </c>
      <c r="Q5" s="124">
        <v>914</v>
      </c>
      <c r="R5" s="124">
        <v>0</v>
      </c>
      <c r="S5" s="124">
        <v>0</v>
      </c>
      <c r="T5" s="124">
        <v>0</v>
      </c>
      <c r="U5" s="124">
        <v>0</v>
      </c>
      <c r="V5" s="124">
        <v>0</v>
      </c>
      <c r="W5" s="124">
        <v>299.14999999999998</v>
      </c>
      <c r="X5" s="79">
        <v>0</v>
      </c>
      <c r="Y5" s="125"/>
      <c r="Z5" s="125"/>
      <c r="AA5" s="125"/>
      <c r="AB5" s="125"/>
      <c r="AC5" s="126">
        <f t="shared" si="12"/>
        <v>-1</v>
      </c>
      <c r="AD5" s="126">
        <f t="shared" si="13"/>
        <v>0</v>
      </c>
      <c r="AE5" s="126">
        <f t="shared" si="14"/>
        <v>0</v>
      </c>
      <c r="AF5" s="126">
        <f t="shared" si="15"/>
        <v>0</v>
      </c>
      <c r="AG5" s="126">
        <f t="shared" si="16"/>
        <v>0</v>
      </c>
      <c r="AH5" s="126">
        <f t="shared" si="17"/>
        <v>0</v>
      </c>
      <c r="AI5" s="126">
        <f t="shared" si="18"/>
        <v>0</v>
      </c>
      <c r="AJ5" s="126">
        <f t="shared" si="19"/>
        <v>0</v>
      </c>
      <c r="AK5" s="126">
        <f t="shared" si="20"/>
        <v>0</v>
      </c>
      <c r="AL5" s="121">
        <f>AVERAGE(AC5:AK5)</f>
        <v>-0.1111111111111111</v>
      </c>
      <c r="AM5" s="121">
        <f t="shared" si="11"/>
        <v>0</v>
      </c>
    </row>
    <row r="6" spans="1:39" ht="15" customHeight="1" x14ac:dyDescent="0.2">
      <c r="A6" s="62" t="s">
        <v>1766</v>
      </c>
      <c r="B6" s="62" t="s">
        <v>336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130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79">
        <v>0</v>
      </c>
      <c r="Y6" s="125"/>
      <c r="Z6" s="125"/>
      <c r="AA6" s="125"/>
      <c r="AB6" s="125"/>
      <c r="AC6" s="126">
        <f t="shared" si="12"/>
        <v>0</v>
      </c>
      <c r="AD6" s="126">
        <f t="shared" si="13"/>
        <v>0</v>
      </c>
      <c r="AE6" s="126">
        <f t="shared" si="14"/>
        <v>0</v>
      </c>
      <c r="AF6" s="126">
        <f t="shared" si="15"/>
        <v>0</v>
      </c>
      <c r="AG6" s="126">
        <f t="shared" si="16"/>
        <v>0</v>
      </c>
      <c r="AH6" s="126">
        <f t="shared" si="17"/>
        <v>0</v>
      </c>
      <c r="AI6" s="126">
        <f t="shared" si="18"/>
        <v>0</v>
      </c>
      <c r="AJ6" s="126">
        <f t="shared" si="19"/>
        <v>0</v>
      </c>
      <c r="AK6" s="126">
        <f t="shared" si="20"/>
        <v>0</v>
      </c>
      <c r="AL6" s="121">
        <f t="shared" ref="AL6:AL69" si="21">AVERAGE(AC6:AK6)</f>
        <v>0</v>
      </c>
      <c r="AM6" s="121">
        <f t="shared" si="11"/>
        <v>0</v>
      </c>
    </row>
    <row r="7" spans="1:39" ht="15" customHeight="1" x14ac:dyDescent="0.2">
      <c r="A7" s="62" t="s">
        <v>2177</v>
      </c>
      <c r="B7" s="62" t="s">
        <v>376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269.97000000000003</v>
      </c>
      <c r="X7" s="79">
        <v>0</v>
      </c>
      <c r="Y7" s="125"/>
      <c r="Z7" s="125"/>
      <c r="AA7" s="125"/>
      <c r="AB7" s="125"/>
      <c r="AC7" s="126">
        <f t="shared" si="12"/>
        <v>-0.23932472691161868</v>
      </c>
      <c r="AD7" s="126">
        <f t="shared" si="13"/>
        <v>11</v>
      </c>
      <c r="AE7" s="126">
        <f t="shared" si="14"/>
        <v>-0.61134682332463008</v>
      </c>
      <c r="AF7" s="126">
        <f t="shared" si="15"/>
        <v>11.191182645206435</v>
      </c>
      <c r="AG7" s="126">
        <f t="shared" si="16"/>
        <v>-7.858241682547602E-3</v>
      </c>
      <c r="AH7" s="126">
        <f t="shared" si="17"/>
        <v>-0.75822567300960986</v>
      </c>
      <c r="AI7" s="126">
        <f t="shared" si="18"/>
        <v>0.31613582521716244</v>
      </c>
      <c r="AJ7" s="126">
        <f t="shared" si="19"/>
        <v>-0.79278181818181814</v>
      </c>
      <c r="AK7" s="126">
        <f t="shared" si="20"/>
        <v>-1</v>
      </c>
      <c r="AL7" s="121">
        <f t="shared" si="21"/>
        <v>2.1219756874792637</v>
      </c>
      <c r="AM7" s="121">
        <f t="shared" si="11"/>
        <v>-0.4485459815313626</v>
      </c>
    </row>
    <row r="8" spans="1:39" ht="15" customHeight="1" x14ac:dyDescent="0.2">
      <c r="A8" s="62" t="s">
        <v>265</v>
      </c>
      <c r="B8" s="62" t="s">
        <v>266</v>
      </c>
      <c r="C8" s="124">
        <v>0</v>
      </c>
      <c r="D8" s="124">
        <v>0</v>
      </c>
      <c r="E8" s="124">
        <v>0</v>
      </c>
      <c r="F8" s="124">
        <v>372</v>
      </c>
      <c r="G8" s="124">
        <v>370</v>
      </c>
      <c r="H8" s="124">
        <v>370</v>
      </c>
      <c r="I8" s="124">
        <v>370</v>
      </c>
      <c r="J8" s="124">
        <v>460</v>
      </c>
      <c r="K8" s="124">
        <v>460</v>
      </c>
      <c r="L8" s="124">
        <v>0</v>
      </c>
      <c r="M8" s="124">
        <v>0</v>
      </c>
      <c r="N8" s="124">
        <v>40.28</v>
      </c>
      <c r="O8" s="124">
        <v>30.64</v>
      </c>
      <c r="P8" s="124">
        <v>367.68</v>
      </c>
      <c r="Q8" s="124">
        <v>142.9</v>
      </c>
      <c r="R8" s="124">
        <v>1742.12</v>
      </c>
      <c r="S8" s="124">
        <v>1728.43</v>
      </c>
      <c r="T8" s="124">
        <v>417.89</v>
      </c>
      <c r="U8" s="124">
        <v>550</v>
      </c>
      <c r="V8" s="124">
        <v>113.97</v>
      </c>
      <c r="W8" s="124">
        <v>0</v>
      </c>
      <c r="X8" s="79">
        <v>0</v>
      </c>
      <c r="Y8" s="125"/>
      <c r="Z8" s="125"/>
      <c r="AA8" s="125"/>
      <c r="AB8" s="125"/>
      <c r="AC8" s="126">
        <f t="shared" si="12"/>
        <v>-1</v>
      </c>
      <c r="AD8" s="126">
        <f t="shared" si="13"/>
        <v>0</v>
      </c>
      <c r="AE8" s="126">
        <f t="shared" si="14"/>
        <v>0</v>
      </c>
      <c r="AF8" s="126">
        <f t="shared" si="15"/>
        <v>-1</v>
      </c>
      <c r="AG8" s="126">
        <f t="shared" si="16"/>
        <v>0</v>
      </c>
      <c r="AH8" s="126">
        <f t="shared" si="17"/>
        <v>0</v>
      </c>
      <c r="AI8" s="126">
        <f t="shared" si="18"/>
        <v>0</v>
      </c>
      <c r="AJ8" s="126">
        <f t="shared" si="19"/>
        <v>0</v>
      </c>
      <c r="AK8" s="126">
        <f t="shared" si="20"/>
        <v>-0.52658936425429825</v>
      </c>
      <c r="AL8" s="121">
        <f t="shared" si="21"/>
        <v>-0.28073215158381093</v>
      </c>
      <c r="AM8" s="121">
        <f t="shared" si="11"/>
        <v>-0.10531787285085965</v>
      </c>
    </row>
    <row r="9" spans="1:39" ht="15" customHeight="1" x14ac:dyDescent="0.2">
      <c r="A9" s="62" t="s">
        <v>267</v>
      </c>
      <c r="B9" s="62" t="s">
        <v>268</v>
      </c>
      <c r="C9" s="124">
        <v>330</v>
      </c>
      <c r="D9" s="124">
        <v>330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275</v>
      </c>
      <c r="O9" s="124">
        <v>0</v>
      </c>
      <c r="P9" s="124">
        <v>0</v>
      </c>
      <c r="Q9" s="124">
        <v>265.93</v>
      </c>
      <c r="R9" s="124">
        <v>0</v>
      </c>
      <c r="S9" s="124">
        <v>0</v>
      </c>
      <c r="T9" s="124">
        <v>0</v>
      </c>
      <c r="U9" s="124">
        <v>0</v>
      </c>
      <c r="V9" s="124">
        <v>75.03</v>
      </c>
      <c r="W9" s="124">
        <v>35.520000000000003</v>
      </c>
      <c r="X9" s="79">
        <v>0</v>
      </c>
      <c r="Y9" s="125"/>
      <c r="Z9" s="125"/>
      <c r="AA9" s="125"/>
      <c r="AB9" s="125"/>
      <c r="AC9" s="126">
        <f t="shared" si="12"/>
        <v>-1</v>
      </c>
      <c r="AD9" s="126">
        <f t="shared" si="13"/>
        <v>0</v>
      </c>
      <c r="AE9" s="126">
        <f t="shared" si="14"/>
        <v>-0.22853073170731703</v>
      </c>
      <c r="AF9" s="126">
        <f t="shared" si="15"/>
        <v>-1</v>
      </c>
      <c r="AG9" s="126">
        <f t="shared" si="16"/>
        <v>0</v>
      </c>
      <c r="AH9" s="126">
        <f t="shared" si="17"/>
        <v>-0.85379746835443038</v>
      </c>
      <c r="AI9" s="126">
        <f t="shared" si="18"/>
        <v>-1</v>
      </c>
      <c r="AJ9" s="126">
        <f t="shared" si="19"/>
        <v>0</v>
      </c>
      <c r="AK9" s="126">
        <f t="shared" si="20"/>
        <v>-0.98458574181117531</v>
      </c>
      <c r="AL9" s="121">
        <f t="shared" si="21"/>
        <v>-0.56299043798588022</v>
      </c>
      <c r="AM9" s="121">
        <f t="shared" si="11"/>
        <v>-0.56767664203312118</v>
      </c>
    </row>
    <row r="10" spans="1:39" ht="15" customHeight="1" x14ac:dyDescent="0.2">
      <c r="A10" s="62" t="s">
        <v>269</v>
      </c>
      <c r="B10" s="62" t="s">
        <v>270</v>
      </c>
      <c r="C10" s="124">
        <v>10000</v>
      </c>
      <c r="D10" s="124">
        <v>10000</v>
      </c>
      <c r="E10" s="124">
        <v>20500</v>
      </c>
      <c r="F10" s="124">
        <v>57000</v>
      </c>
      <c r="G10" s="124">
        <v>30000</v>
      </c>
      <c r="H10" s="124">
        <v>30000</v>
      </c>
      <c r="I10" s="124">
        <v>30000</v>
      </c>
      <c r="J10" s="124">
        <v>30000</v>
      </c>
      <c r="K10" s="124">
        <v>30000</v>
      </c>
      <c r="L10" s="124">
        <v>30000</v>
      </c>
      <c r="M10" s="124">
        <v>30000</v>
      </c>
      <c r="N10" s="124">
        <v>13411.46</v>
      </c>
      <c r="O10" s="124">
        <v>0</v>
      </c>
      <c r="P10" s="124">
        <v>20500</v>
      </c>
      <c r="Q10" s="124">
        <v>15815.12</v>
      </c>
      <c r="R10" s="124">
        <v>0</v>
      </c>
      <c r="S10" s="124">
        <v>7900</v>
      </c>
      <c r="T10" s="124">
        <v>1155</v>
      </c>
      <c r="U10" s="124">
        <v>0</v>
      </c>
      <c r="V10" s="124">
        <v>25950</v>
      </c>
      <c r="W10" s="124">
        <v>400</v>
      </c>
      <c r="X10" s="79"/>
      <c r="Y10" s="125"/>
      <c r="Z10" s="125"/>
      <c r="AA10" s="125"/>
      <c r="AB10" s="125"/>
      <c r="AC10" s="126">
        <f t="shared" si="12"/>
        <v>0.93290193245972197</v>
      </c>
      <c r="AD10" s="126">
        <f t="shared" si="13"/>
        <v>-0.56689544726607188</v>
      </c>
      <c r="AE10" s="126">
        <f t="shared" si="14"/>
        <v>4.7503213424189612</v>
      </c>
      <c r="AF10" s="126">
        <f t="shared" si="15"/>
        <v>-1</v>
      </c>
      <c r="AG10" s="126">
        <f t="shared" si="16"/>
        <v>0</v>
      </c>
      <c r="AH10" s="126">
        <f t="shared" si="17"/>
        <v>-9.7282196036608287E-2</v>
      </c>
      <c r="AI10" s="126">
        <f t="shared" si="18"/>
        <v>-0.95469517480496968</v>
      </c>
      <c r="AJ10" s="126">
        <f t="shared" si="19"/>
        <v>22.630668934240365</v>
      </c>
      <c r="AK10" s="126">
        <f t="shared" si="20"/>
        <v>-0.52081709028535794</v>
      </c>
      <c r="AL10" s="121">
        <f t="shared" si="21"/>
        <v>2.7971335889695599</v>
      </c>
      <c r="AM10" s="121">
        <f t="shared" si="11"/>
        <v>4.2115748946226859</v>
      </c>
    </row>
    <row r="11" spans="1:39" ht="15" customHeight="1" x14ac:dyDescent="0.2">
      <c r="A11" s="62" t="s">
        <v>271</v>
      </c>
      <c r="B11" s="62" t="s">
        <v>272</v>
      </c>
      <c r="C11" s="124">
        <v>4000</v>
      </c>
      <c r="D11" s="124">
        <v>1295</v>
      </c>
      <c r="E11" s="124">
        <v>1885</v>
      </c>
      <c r="F11" s="124">
        <v>3380</v>
      </c>
      <c r="G11" s="124">
        <v>4610</v>
      </c>
      <c r="H11" s="124">
        <v>4610</v>
      </c>
      <c r="I11" s="124">
        <v>2125</v>
      </c>
      <c r="J11" s="124">
        <v>1225</v>
      </c>
      <c r="K11" s="124">
        <v>5390</v>
      </c>
      <c r="L11" s="124">
        <v>2100</v>
      </c>
      <c r="M11" s="124">
        <v>4390</v>
      </c>
      <c r="N11" s="124">
        <v>678.41</v>
      </c>
      <c r="O11" s="124">
        <v>1311.3</v>
      </c>
      <c r="P11" s="124">
        <v>567.92999999999995</v>
      </c>
      <c r="Q11" s="124">
        <v>3265.78</v>
      </c>
      <c r="R11" s="124">
        <v>0</v>
      </c>
      <c r="S11" s="124">
        <v>1725.29</v>
      </c>
      <c r="T11" s="124">
        <v>1557.45</v>
      </c>
      <c r="U11" s="124">
        <v>70.56</v>
      </c>
      <c r="V11" s="124">
        <v>1667.38</v>
      </c>
      <c r="W11" s="124">
        <v>798.98</v>
      </c>
      <c r="X11" s="79">
        <v>876.73</v>
      </c>
      <c r="Y11" s="125"/>
      <c r="Z11" s="125"/>
      <c r="AA11" s="125"/>
      <c r="AB11" s="125"/>
      <c r="AC11" s="126">
        <f t="shared" si="12"/>
        <v>0.38174493798367432</v>
      </c>
      <c r="AD11" s="126">
        <f t="shared" si="13"/>
        <v>-0.23139481356452354</v>
      </c>
      <c r="AE11" s="126">
        <f t="shared" si="14"/>
        <v>-0.38326013176282692</v>
      </c>
      <c r="AF11" s="126">
        <f t="shared" si="15"/>
        <v>0.32038520676539611</v>
      </c>
      <c r="AG11" s="126">
        <f t="shared" si="16"/>
        <v>5.7673449374846773E-2</v>
      </c>
      <c r="AH11" s="126">
        <f t="shared" si="17"/>
        <v>3.5347974734890189E-3</v>
      </c>
      <c r="AI11" s="126">
        <f t="shared" si="18"/>
        <v>0.27913153943873426</v>
      </c>
      <c r="AJ11" s="126">
        <f t="shared" si="19"/>
        <v>-0.49995485734922357</v>
      </c>
      <c r="AK11" s="126">
        <f t="shared" si="20"/>
        <v>0.44082332761578047</v>
      </c>
      <c r="AL11" s="121">
        <f t="shared" si="21"/>
        <v>4.0964828441705216E-2</v>
      </c>
      <c r="AM11" s="121">
        <f t="shared" si="11"/>
        <v>5.6241651310725393E-2</v>
      </c>
    </row>
    <row r="12" spans="1:39" ht="15" customHeight="1" x14ac:dyDescent="0.2">
      <c r="A12" s="62" t="s">
        <v>273</v>
      </c>
      <c r="B12" s="62" t="s">
        <v>274</v>
      </c>
      <c r="C12" s="124">
        <v>19345</v>
      </c>
      <c r="D12" s="124">
        <v>19245</v>
      </c>
      <c r="E12" s="124">
        <v>19875</v>
      </c>
      <c r="F12" s="124">
        <v>20240</v>
      </c>
      <c r="G12" s="124">
        <v>16660</v>
      </c>
      <c r="H12" s="124">
        <v>16750</v>
      </c>
      <c r="I12" s="124">
        <v>17700</v>
      </c>
      <c r="J12" s="124">
        <v>17700</v>
      </c>
      <c r="K12" s="124">
        <v>16950</v>
      </c>
      <c r="L12" s="124">
        <v>16650</v>
      </c>
      <c r="M12" s="124">
        <v>16650</v>
      </c>
      <c r="N12" s="124">
        <v>18866</v>
      </c>
      <c r="O12" s="124">
        <v>26068</v>
      </c>
      <c r="P12" s="124">
        <v>20036</v>
      </c>
      <c r="Q12" s="124">
        <v>12357</v>
      </c>
      <c r="R12" s="124">
        <v>16316</v>
      </c>
      <c r="S12" s="124">
        <v>17257</v>
      </c>
      <c r="T12" s="124">
        <v>17318</v>
      </c>
      <c r="U12" s="124">
        <v>22152</v>
      </c>
      <c r="V12" s="124">
        <v>11077</v>
      </c>
      <c r="W12" s="124">
        <v>15960</v>
      </c>
      <c r="X12" s="79">
        <v>15958</v>
      </c>
      <c r="Y12" s="125"/>
      <c r="Z12" s="125"/>
      <c r="AA12" s="125"/>
      <c r="AB12" s="125"/>
      <c r="AC12" s="126">
        <f t="shared" si="12"/>
        <v>0.30499999999999999</v>
      </c>
      <c r="AD12" s="126">
        <f t="shared" si="13"/>
        <v>-0.52107279693486586</v>
      </c>
      <c r="AE12" s="126">
        <f t="shared" si="14"/>
        <v>1.0720000000000001</v>
      </c>
      <c r="AF12" s="126">
        <f t="shared" si="15"/>
        <v>-1</v>
      </c>
      <c r="AG12" s="126">
        <f t="shared" si="16"/>
        <v>0</v>
      </c>
      <c r="AH12" s="126">
        <f t="shared" si="17"/>
        <v>-0.25324675324675322</v>
      </c>
      <c r="AI12" s="126">
        <f t="shared" si="18"/>
        <v>-0.23478260869565218</v>
      </c>
      <c r="AJ12" s="126">
        <f t="shared" si="19"/>
        <v>-0.67045454545454541</v>
      </c>
      <c r="AK12" s="126">
        <f t="shared" si="20"/>
        <v>8</v>
      </c>
      <c r="AL12" s="121">
        <f t="shared" si="21"/>
        <v>0.74416036618535364</v>
      </c>
      <c r="AM12" s="121">
        <f t="shared" si="11"/>
        <v>1.3683032185206099</v>
      </c>
    </row>
    <row r="13" spans="1:39" ht="15" customHeight="1" x14ac:dyDescent="0.2">
      <c r="A13" s="62" t="s">
        <v>275</v>
      </c>
      <c r="B13" s="62" t="s">
        <v>276</v>
      </c>
      <c r="C13" s="124">
        <v>1800</v>
      </c>
      <c r="D13" s="124">
        <v>2700</v>
      </c>
      <c r="E13" s="124">
        <v>1200</v>
      </c>
      <c r="F13" s="124">
        <v>1680</v>
      </c>
      <c r="G13" s="124">
        <v>1860</v>
      </c>
      <c r="H13" s="124">
        <v>1860</v>
      </c>
      <c r="I13" s="124">
        <v>2000</v>
      </c>
      <c r="J13" s="124">
        <v>2000</v>
      </c>
      <c r="K13" s="124">
        <v>1400</v>
      </c>
      <c r="L13" s="124">
        <v>1500</v>
      </c>
      <c r="M13" s="124">
        <v>1350</v>
      </c>
      <c r="N13" s="124">
        <v>1000</v>
      </c>
      <c r="O13" s="124">
        <v>1305</v>
      </c>
      <c r="P13" s="124">
        <v>625</v>
      </c>
      <c r="Q13" s="124">
        <v>1295</v>
      </c>
      <c r="R13" s="124">
        <v>0</v>
      </c>
      <c r="S13" s="124">
        <v>770</v>
      </c>
      <c r="T13" s="124">
        <v>575</v>
      </c>
      <c r="U13" s="124">
        <v>440</v>
      </c>
      <c r="V13" s="124">
        <v>145</v>
      </c>
      <c r="W13" s="124">
        <v>1305</v>
      </c>
      <c r="X13" s="79">
        <v>1260</v>
      </c>
      <c r="Y13" s="125"/>
      <c r="Z13" s="125"/>
      <c r="AA13" s="125"/>
      <c r="AB13" s="125"/>
      <c r="AC13" s="126">
        <f t="shared" si="12"/>
        <v>0</v>
      </c>
      <c r="AD13" s="126">
        <f t="shared" si="13"/>
        <v>0</v>
      </c>
      <c r="AE13" s="126">
        <f t="shared" si="14"/>
        <v>0</v>
      </c>
      <c r="AF13" s="126">
        <f t="shared" si="15"/>
        <v>0</v>
      </c>
      <c r="AG13" s="126">
        <f t="shared" si="16"/>
        <v>0</v>
      </c>
      <c r="AH13" s="126">
        <f t="shared" si="17"/>
        <v>-1</v>
      </c>
      <c r="AI13" s="126">
        <f t="shared" si="18"/>
        <v>0</v>
      </c>
      <c r="AJ13" s="126">
        <f t="shared" si="19"/>
        <v>0</v>
      </c>
      <c r="AK13" s="126">
        <f t="shared" si="20"/>
        <v>0</v>
      </c>
      <c r="AL13" s="121">
        <f t="shared" si="21"/>
        <v>-0.1111111111111111</v>
      </c>
      <c r="AM13" s="121">
        <f t="shared" si="11"/>
        <v>-0.2</v>
      </c>
    </row>
    <row r="14" spans="1:39" ht="15" customHeight="1" x14ac:dyDescent="0.2">
      <c r="A14" s="62" t="s">
        <v>277</v>
      </c>
      <c r="B14" s="62" t="s">
        <v>278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5865</v>
      </c>
      <c r="T14" s="124">
        <v>0</v>
      </c>
      <c r="U14" s="124">
        <v>0</v>
      </c>
      <c r="V14" s="124">
        <v>0</v>
      </c>
      <c r="W14" s="124">
        <v>0</v>
      </c>
      <c r="X14" s="79">
        <v>0</v>
      </c>
      <c r="Y14" s="125"/>
      <c r="Z14" s="125"/>
      <c r="AA14" s="125"/>
      <c r="AB14" s="125"/>
      <c r="AC14" s="126">
        <f t="shared" si="12"/>
        <v>0</v>
      </c>
      <c r="AD14" s="126">
        <f t="shared" si="13"/>
        <v>0</v>
      </c>
      <c r="AE14" s="126">
        <f t="shared" si="14"/>
        <v>0</v>
      </c>
      <c r="AF14" s="126">
        <f t="shared" si="15"/>
        <v>0</v>
      </c>
      <c r="AG14" s="126">
        <f t="shared" si="16"/>
        <v>0</v>
      </c>
      <c r="AH14" s="126">
        <f t="shared" si="17"/>
        <v>0</v>
      </c>
      <c r="AI14" s="126">
        <f t="shared" si="18"/>
        <v>0</v>
      </c>
      <c r="AJ14" s="126">
        <f t="shared" si="19"/>
        <v>0</v>
      </c>
      <c r="AK14" s="126">
        <f t="shared" si="20"/>
        <v>0</v>
      </c>
      <c r="AL14" s="121">
        <f t="shared" si="21"/>
        <v>0</v>
      </c>
      <c r="AM14" s="121">
        <f t="shared" si="11"/>
        <v>0</v>
      </c>
    </row>
    <row r="15" spans="1:39" ht="15" customHeight="1" x14ac:dyDescent="0.2">
      <c r="A15" s="62" t="s">
        <v>2178</v>
      </c>
      <c r="B15" s="62" t="s">
        <v>486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750</v>
      </c>
      <c r="X15" s="79"/>
      <c r="Y15" s="125"/>
      <c r="Z15" s="125"/>
      <c r="AA15" s="125"/>
      <c r="AB15" s="125"/>
      <c r="AC15" s="126">
        <f t="shared" si="12"/>
        <v>3.6452281685006721E-2</v>
      </c>
      <c r="AD15" s="126">
        <f t="shared" si="13"/>
        <v>9.6146659925702857E-2</v>
      </c>
      <c r="AE15" s="126">
        <f t="shared" si="14"/>
        <v>2.4424970421320712E-2</v>
      </c>
      <c r="AF15" s="126">
        <f t="shared" si="15"/>
        <v>0.25115004404424002</v>
      </c>
      <c r="AG15" s="126">
        <f t="shared" si="16"/>
        <v>2.8052882734882264E-2</v>
      </c>
      <c r="AH15" s="126">
        <f t="shared" si="17"/>
        <v>0.39541608327753092</v>
      </c>
      <c r="AI15" s="126">
        <f t="shared" si="18"/>
        <v>-2.6338750136328935E-2</v>
      </c>
      <c r="AJ15" s="126">
        <f t="shared" si="19"/>
        <v>-2.4474936992439092E-2</v>
      </c>
      <c r="AK15" s="126">
        <f t="shared" si="20"/>
        <v>2.5400160753244506E-3</v>
      </c>
      <c r="AL15" s="121">
        <f t="shared" si="21"/>
        <v>8.7041027892804435E-2</v>
      </c>
      <c r="AM15" s="121">
        <f t="shared" si="11"/>
        <v>7.503905899179393E-2</v>
      </c>
    </row>
    <row r="16" spans="1:39" ht="15" customHeight="1" x14ac:dyDescent="0.2">
      <c r="A16" s="62" t="s">
        <v>279</v>
      </c>
      <c r="B16" s="62" t="s">
        <v>280</v>
      </c>
      <c r="C16" s="124">
        <v>43900</v>
      </c>
      <c r="D16" s="124">
        <v>46900</v>
      </c>
      <c r="E16" s="124">
        <v>47117</v>
      </c>
      <c r="F16" s="124">
        <v>50620</v>
      </c>
      <c r="G16" s="124">
        <v>49620</v>
      </c>
      <c r="H16" s="124">
        <v>143600</v>
      </c>
      <c r="I16" s="124">
        <v>183200</v>
      </c>
      <c r="J16" s="124">
        <v>142900</v>
      </c>
      <c r="K16" s="124">
        <v>142900</v>
      </c>
      <c r="L16" s="124">
        <v>92700</v>
      </c>
      <c r="M16" s="124">
        <v>92700</v>
      </c>
      <c r="N16" s="124">
        <v>43893</v>
      </c>
      <c r="O16" s="124">
        <v>45493</v>
      </c>
      <c r="P16" s="124">
        <v>49867</v>
      </c>
      <c r="Q16" s="124">
        <v>51085</v>
      </c>
      <c r="R16" s="124">
        <v>63915</v>
      </c>
      <c r="S16" s="124">
        <v>65708</v>
      </c>
      <c r="T16" s="124">
        <v>91690</v>
      </c>
      <c r="U16" s="124">
        <v>89275</v>
      </c>
      <c r="V16" s="124">
        <v>87090</v>
      </c>
      <c r="W16" s="124">
        <v>87311.21</v>
      </c>
      <c r="X16" s="79">
        <v>87370</v>
      </c>
      <c r="Y16" s="125"/>
      <c r="Z16" s="125"/>
      <c r="AA16" s="125"/>
      <c r="AB16" s="125"/>
      <c r="AC16" s="126">
        <f t="shared" si="12"/>
        <v>-2.5980510793542664E-2</v>
      </c>
      <c r="AD16" s="126">
        <f t="shared" si="13"/>
        <v>0.18469531671054534</v>
      </c>
      <c r="AE16" s="126">
        <f t="shared" si="14"/>
        <v>-0.29265884422048949</v>
      </c>
      <c r="AF16" s="126">
        <f t="shared" si="15"/>
        <v>5.7194973025614076E-2</v>
      </c>
      <c r="AG16" s="126">
        <f t="shared" si="16"/>
        <v>8.2675241248737832E-2</v>
      </c>
      <c r="AH16" s="126">
        <f t="shared" si="17"/>
        <v>-9.8858069165739373E-2</v>
      </c>
      <c r="AI16" s="126">
        <f t="shared" si="18"/>
        <v>-1.5637162603420435E-2</v>
      </c>
      <c r="AJ16" s="126">
        <f t="shared" si="19"/>
        <v>-0.23443161759481657</v>
      </c>
      <c r="AK16" s="126">
        <f t="shared" si="20"/>
        <v>-0.65263343760979309</v>
      </c>
      <c r="AL16" s="121">
        <f t="shared" si="21"/>
        <v>-0.11062601233365604</v>
      </c>
      <c r="AM16" s="121">
        <f t="shared" si="11"/>
        <v>-0.18377700914500633</v>
      </c>
    </row>
    <row r="17" spans="1:39" ht="15" customHeight="1" x14ac:dyDescent="0.2">
      <c r="A17" s="62" t="s">
        <v>281</v>
      </c>
      <c r="B17" s="62" t="s">
        <v>282</v>
      </c>
      <c r="C17" s="124">
        <v>23000</v>
      </c>
      <c r="D17" s="124">
        <v>24000</v>
      </c>
      <c r="E17" s="124">
        <v>25000</v>
      </c>
      <c r="F17" s="124">
        <v>25000</v>
      </c>
      <c r="G17" s="124">
        <v>23800</v>
      </c>
      <c r="H17" s="124">
        <v>25900</v>
      </c>
      <c r="I17" s="124">
        <v>23000</v>
      </c>
      <c r="J17" s="124">
        <v>25000</v>
      </c>
      <c r="K17" s="124">
        <v>20500</v>
      </c>
      <c r="L17" s="124">
        <v>20500</v>
      </c>
      <c r="M17" s="124">
        <v>25500</v>
      </c>
      <c r="N17" s="124">
        <v>26154.99</v>
      </c>
      <c r="O17" s="124">
        <v>25475.47</v>
      </c>
      <c r="P17" s="124">
        <v>30180.67</v>
      </c>
      <c r="Q17" s="124">
        <v>21348.03</v>
      </c>
      <c r="R17" s="124">
        <v>22569.03</v>
      </c>
      <c r="S17" s="124">
        <v>24434.93</v>
      </c>
      <c r="T17" s="124">
        <v>22019.34</v>
      </c>
      <c r="U17" s="124">
        <v>21675.02</v>
      </c>
      <c r="V17" s="124">
        <v>16593.71</v>
      </c>
      <c r="W17" s="124">
        <v>5764.1</v>
      </c>
      <c r="X17" s="79">
        <v>5884.96</v>
      </c>
      <c r="Y17" s="125"/>
      <c r="Z17" s="125"/>
      <c r="AA17" s="125"/>
      <c r="AB17" s="125"/>
      <c r="AC17" s="126">
        <f t="shared" si="12"/>
        <v>0</v>
      </c>
      <c r="AD17" s="126">
        <f t="shared" si="13"/>
        <v>0</v>
      </c>
      <c r="AE17" s="126">
        <f t="shared" si="14"/>
        <v>0</v>
      </c>
      <c r="AF17" s="126">
        <f t="shared" si="15"/>
        <v>0</v>
      </c>
      <c r="AG17" s="126">
        <f t="shared" si="16"/>
        <v>0</v>
      </c>
      <c r="AH17" s="126">
        <f t="shared" si="17"/>
        <v>0</v>
      </c>
      <c r="AI17" s="126">
        <f t="shared" si="18"/>
        <v>0</v>
      </c>
      <c r="AJ17" s="126">
        <f t="shared" si="19"/>
        <v>0</v>
      </c>
      <c r="AK17" s="126">
        <f t="shared" si="20"/>
        <v>0</v>
      </c>
      <c r="AL17" s="121">
        <f t="shared" si="21"/>
        <v>0</v>
      </c>
      <c r="AM17" s="121">
        <f t="shared" si="11"/>
        <v>0</v>
      </c>
    </row>
    <row r="18" spans="1:39" ht="15" customHeight="1" x14ac:dyDescent="0.2">
      <c r="A18" s="62" t="s">
        <v>2179</v>
      </c>
      <c r="B18" s="62" t="s">
        <v>1883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4029.08</v>
      </c>
      <c r="X18" s="79">
        <v>1700.44</v>
      </c>
      <c r="Y18" s="125"/>
      <c r="Z18" s="125"/>
      <c r="AA18" s="125"/>
      <c r="AB18" s="125"/>
      <c r="AC18" s="126">
        <f t="shared" si="12"/>
        <v>3.9945461671850573E-3</v>
      </c>
      <c r="AD18" s="126">
        <f t="shared" si="13"/>
        <v>0.25132906232327873</v>
      </c>
      <c r="AE18" s="126">
        <f t="shared" si="14"/>
        <v>0.56270046508644689</v>
      </c>
      <c r="AF18" s="126">
        <f t="shared" si="15"/>
        <v>-0.24874475826072534</v>
      </c>
      <c r="AG18" s="126">
        <f t="shared" si="16"/>
        <v>0.31099478396897851</v>
      </c>
      <c r="AH18" s="126">
        <f t="shared" si="17"/>
        <v>-0.16052971205338512</v>
      </c>
      <c r="AI18" s="126">
        <f t="shared" si="18"/>
        <v>4.1618369159555704E-2</v>
      </c>
      <c r="AJ18" s="126">
        <f t="shared" si="19"/>
        <v>0.15514920670098561</v>
      </c>
      <c r="AK18" s="126">
        <f t="shared" si="20"/>
        <v>4.2886698649596766E-2</v>
      </c>
      <c r="AL18" s="121">
        <f t="shared" si="21"/>
        <v>0.10659985130465742</v>
      </c>
      <c r="AM18" s="121">
        <f t="shared" si="11"/>
        <v>7.8023869285146291E-2</v>
      </c>
    </row>
    <row r="19" spans="1:39" ht="15" customHeight="1" x14ac:dyDescent="0.2">
      <c r="A19" s="62" t="s">
        <v>285</v>
      </c>
      <c r="B19" s="62" t="s">
        <v>286</v>
      </c>
      <c r="C19" s="124">
        <v>309310</v>
      </c>
      <c r="D19" s="124">
        <v>318926</v>
      </c>
      <c r="E19" s="124">
        <v>388698</v>
      </c>
      <c r="F19" s="124">
        <v>406334</v>
      </c>
      <c r="G19" s="124">
        <v>460560</v>
      </c>
      <c r="H19" s="124">
        <v>469226</v>
      </c>
      <c r="I19" s="124">
        <v>491133</v>
      </c>
      <c r="J19" s="124">
        <v>510483</v>
      </c>
      <c r="K19" s="124">
        <v>531568</v>
      </c>
      <c r="L19" s="124">
        <v>633884</v>
      </c>
      <c r="M19" s="124">
        <v>594881</v>
      </c>
      <c r="N19" s="124">
        <v>320677.23</v>
      </c>
      <c r="O19" s="124">
        <v>321958.19</v>
      </c>
      <c r="P19" s="124">
        <v>402875.64</v>
      </c>
      <c r="Q19" s="124">
        <v>629573.94999999995</v>
      </c>
      <c r="R19" s="124">
        <v>472970.73</v>
      </c>
      <c r="S19" s="124">
        <v>620062.16</v>
      </c>
      <c r="T19" s="124">
        <v>520523.76</v>
      </c>
      <c r="U19" s="124">
        <v>542187.11</v>
      </c>
      <c r="V19" s="124">
        <v>626307.01</v>
      </c>
      <c r="W19" s="124">
        <v>653167.25</v>
      </c>
      <c r="X19" s="79">
        <v>681306.52</v>
      </c>
      <c r="Y19" s="125"/>
      <c r="Z19" s="125"/>
      <c r="AA19" s="125"/>
      <c r="AB19" s="125"/>
      <c r="AC19" s="126">
        <f t="shared" si="12"/>
        <v>-2.7208274725431776E-3</v>
      </c>
      <c r="AD19" s="126">
        <f t="shared" si="13"/>
        <v>1.5527362841496343E-2</v>
      </c>
      <c r="AE19" s="126">
        <f t="shared" si="14"/>
        <v>-0.32313717543538323</v>
      </c>
      <c r="AF19" s="126">
        <f t="shared" si="15"/>
        <v>1.2502858511455348</v>
      </c>
      <c r="AG19" s="126">
        <f t="shared" si="16"/>
        <v>-0.21862311509961985</v>
      </c>
      <c r="AH19" s="126">
        <f t="shared" si="17"/>
        <v>0.11399514089441606</v>
      </c>
      <c r="AI19" s="126">
        <f t="shared" si="18"/>
        <v>6.1046826061193056E-2</v>
      </c>
      <c r="AJ19" s="126">
        <f t="shared" si="19"/>
        <v>6.0453164656547549E-2</v>
      </c>
      <c r="AK19" s="126">
        <f t="shared" si="20"/>
        <v>-3.7199344223239977E-2</v>
      </c>
      <c r="AL19" s="121">
        <f t="shared" si="21"/>
        <v>0.1021808759298224</v>
      </c>
      <c r="AM19" s="121">
        <f t="shared" si="11"/>
        <v>-4.0654655421406309E-3</v>
      </c>
    </row>
    <row r="20" spans="1:39" ht="15" customHeight="1" x14ac:dyDescent="0.2">
      <c r="A20" s="62" t="s">
        <v>287</v>
      </c>
      <c r="B20" s="62" t="s">
        <v>288</v>
      </c>
      <c r="C20" s="124">
        <v>12600</v>
      </c>
      <c r="D20" s="124">
        <v>12600</v>
      </c>
      <c r="E20" s="124">
        <v>12600</v>
      </c>
      <c r="F20" s="124">
        <v>12600</v>
      </c>
      <c r="G20" s="124">
        <v>16800</v>
      </c>
      <c r="H20" s="124">
        <v>19200</v>
      </c>
      <c r="I20" s="124">
        <v>19200</v>
      </c>
      <c r="J20" s="124">
        <v>18001</v>
      </c>
      <c r="K20" s="124">
        <v>18001</v>
      </c>
      <c r="L20" s="124">
        <v>19202</v>
      </c>
      <c r="M20" s="124">
        <v>18000</v>
      </c>
      <c r="N20" s="124">
        <v>12668.94</v>
      </c>
      <c r="O20" s="124">
        <v>12634.47</v>
      </c>
      <c r="P20" s="124">
        <v>12830.65</v>
      </c>
      <c r="Q20" s="124">
        <v>8684.59</v>
      </c>
      <c r="R20" s="124">
        <v>19542.810000000001</v>
      </c>
      <c r="S20" s="124">
        <v>15270.3</v>
      </c>
      <c r="T20" s="124">
        <v>17011.04</v>
      </c>
      <c r="U20" s="124">
        <v>18049.509999999998</v>
      </c>
      <c r="V20" s="124">
        <v>19140.66</v>
      </c>
      <c r="W20" s="124">
        <v>18428.64</v>
      </c>
      <c r="X20" s="79">
        <v>13072.53</v>
      </c>
      <c r="Y20" s="125"/>
      <c r="Z20" s="125"/>
      <c r="AA20" s="125"/>
      <c r="AB20" s="125"/>
      <c r="AC20" s="126">
        <f t="shared" si="12"/>
        <v>0</v>
      </c>
      <c r="AD20" s="126">
        <f t="shared" si="13"/>
        <v>0</v>
      </c>
      <c r="AE20" s="126">
        <f t="shared" si="14"/>
        <v>0</v>
      </c>
      <c r="AF20" s="126">
        <f t="shared" si="15"/>
        <v>0</v>
      </c>
      <c r="AG20" s="126">
        <f t="shared" si="16"/>
        <v>0</v>
      </c>
      <c r="AH20" s="126">
        <f t="shared" si="17"/>
        <v>0</v>
      </c>
      <c r="AI20" s="126">
        <f t="shared" si="18"/>
        <v>0</v>
      </c>
      <c r="AJ20" s="126">
        <f t="shared" si="19"/>
        <v>0</v>
      </c>
      <c r="AK20" s="126">
        <f t="shared" si="20"/>
        <v>0</v>
      </c>
      <c r="AL20" s="121">
        <f t="shared" si="21"/>
        <v>0</v>
      </c>
      <c r="AM20" s="121">
        <f t="shared" si="11"/>
        <v>0</v>
      </c>
    </row>
    <row r="21" spans="1:39" ht="15" customHeight="1" x14ac:dyDescent="0.2">
      <c r="A21" s="62" t="s">
        <v>289</v>
      </c>
      <c r="B21" s="62" t="s">
        <v>290</v>
      </c>
      <c r="C21" s="124">
        <v>9621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10801</v>
      </c>
      <c r="J21" s="124">
        <v>11205</v>
      </c>
      <c r="K21" s="124">
        <v>11888</v>
      </c>
      <c r="L21" s="124">
        <v>16185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79">
        <v>0</v>
      </c>
      <c r="Y21" s="125"/>
      <c r="Z21" s="125"/>
      <c r="AA21" s="125"/>
      <c r="AB21" s="125"/>
      <c r="AC21" s="126">
        <f t="shared" si="12"/>
        <v>0</v>
      </c>
      <c r="AD21" s="126">
        <f t="shared" si="13"/>
        <v>0</v>
      </c>
      <c r="AE21" s="126">
        <f t="shared" si="14"/>
        <v>0.29807332585110363</v>
      </c>
      <c r="AF21" s="126">
        <f t="shared" si="15"/>
        <v>-0.13064341811369698</v>
      </c>
      <c r="AG21" s="126">
        <f t="shared" si="16"/>
        <v>0.25869261328161708</v>
      </c>
      <c r="AH21" s="126">
        <f t="shared" si="17"/>
        <v>-0.20769774414306849</v>
      </c>
      <c r="AI21" s="126">
        <f t="shared" si="18"/>
        <v>5.5404117633972169E-6</v>
      </c>
      <c r="AJ21" s="126">
        <f t="shared" si="19"/>
        <v>2.7369482473003537E-3</v>
      </c>
      <c r="AK21" s="126">
        <f t="shared" si="20"/>
        <v>-0.60745799422057933</v>
      </c>
      <c r="AL21" s="121">
        <f t="shared" si="21"/>
        <v>-4.292119207617337E-2</v>
      </c>
      <c r="AM21" s="121">
        <f t="shared" si="11"/>
        <v>-0.1107441272845934</v>
      </c>
    </row>
    <row r="22" spans="1:39" ht="15" customHeight="1" x14ac:dyDescent="0.2">
      <c r="A22" s="62" t="s">
        <v>291</v>
      </c>
      <c r="B22" s="62" t="s">
        <v>292</v>
      </c>
      <c r="C22" s="124">
        <v>0</v>
      </c>
      <c r="D22" s="124">
        <v>0</v>
      </c>
      <c r="E22" s="124">
        <v>1500</v>
      </c>
      <c r="F22" s="124">
        <v>1800</v>
      </c>
      <c r="G22" s="124">
        <v>1800</v>
      </c>
      <c r="H22" s="124">
        <v>1800</v>
      </c>
      <c r="I22" s="124">
        <v>2402</v>
      </c>
      <c r="J22" s="124">
        <v>1800</v>
      </c>
      <c r="K22" s="124">
        <v>1800</v>
      </c>
      <c r="L22" s="124">
        <v>1801</v>
      </c>
      <c r="M22" s="124">
        <v>0</v>
      </c>
      <c r="N22" s="124">
        <v>0</v>
      </c>
      <c r="O22" s="124">
        <v>0</v>
      </c>
      <c r="P22" s="124">
        <v>1603.8</v>
      </c>
      <c r="Q22" s="124">
        <v>2081.85</v>
      </c>
      <c r="R22" s="124">
        <v>1809.87</v>
      </c>
      <c r="S22" s="124">
        <v>2278.0700000000002</v>
      </c>
      <c r="T22" s="124">
        <v>1804.92</v>
      </c>
      <c r="U22" s="124">
        <v>1804.93</v>
      </c>
      <c r="V22" s="124">
        <v>1809.87</v>
      </c>
      <c r="W22" s="124">
        <v>710.45</v>
      </c>
      <c r="X22" s="79"/>
      <c r="Y22" s="125"/>
      <c r="Z22" s="125"/>
      <c r="AA22" s="125"/>
      <c r="AB22" s="125"/>
      <c r="AC22" s="126">
        <f t="shared" si="12"/>
        <v>0</v>
      </c>
      <c r="AD22" s="126">
        <f t="shared" si="13"/>
        <v>0</v>
      </c>
      <c r="AE22" s="126">
        <f t="shared" si="14"/>
        <v>2.2398563385750386E-2</v>
      </c>
      <c r="AF22" s="126">
        <f t="shared" si="15"/>
        <v>2.7533170349624387E-3</v>
      </c>
      <c r="AG22" s="126">
        <f t="shared" si="16"/>
        <v>0.52458162709778211</v>
      </c>
      <c r="AH22" s="126">
        <f t="shared" si="17"/>
        <v>0.30824884721079343</v>
      </c>
      <c r="AI22" s="126">
        <f t="shared" si="18"/>
        <v>0</v>
      </c>
      <c r="AJ22" s="126">
        <f t="shared" si="19"/>
        <v>7.9026381685912001E-2</v>
      </c>
      <c r="AK22" s="126">
        <f t="shared" si="20"/>
        <v>1.5086337740040914</v>
      </c>
      <c r="AL22" s="121">
        <f t="shared" si="21"/>
        <v>0.27173805671325468</v>
      </c>
      <c r="AM22" s="121">
        <f t="shared" si="11"/>
        <v>0.48409812599971574</v>
      </c>
    </row>
    <row r="23" spans="1:39" ht="15" customHeight="1" x14ac:dyDescent="0.2">
      <c r="A23" s="62" t="s">
        <v>293</v>
      </c>
      <c r="B23" s="62" t="s">
        <v>294</v>
      </c>
      <c r="C23" s="124">
        <v>0</v>
      </c>
      <c r="D23" s="124">
        <v>0</v>
      </c>
      <c r="E23" s="124">
        <v>0</v>
      </c>
      <c r="F23" s="124">
        <v>421</v>
      </c>
      <c r="G23" s="124">
        <v>421</v>
      </c>
      <c r="H23" s="124">
        <v>421</v>
      </c>
      <c r="I23" s="124">
        <v>421</v>
      </c>
      <c r="J23" s="124">
        <v>842</v>
      </c>
      <c r="K23" s="124">
        <v>842</v>
      </c>
      <c r="L23" s="124">
        <v>2403</v>
      </c>
      <c r="M23" s="124">
        <v>2160</v>
      </c>
      <c r="N23" s="124">
        <v>0</v>
      </c>
      <c r="O23" s="124">
        <v>0</v>
      </c>
      <c r="P23" s="124">
        <v>412.08</v>
      </c>
      <c r="Q23" s="124">
        <v>421.31</v>
      </c>
      <c r="R23" s="124">
        <v>422.47</v>
      </c>
      <c r="S23" s="124">
        <v>644.09</v>
      </c>
      <c r="T23" s="124">
        <v>842.63</v>
      </c>
      <c r="U23" s="124">
        <v>842.63</v>
      </c>
      <c r="V23" s="124">
        <v>909.22</v>
      </c>
      <c r="W23" s="124">
        <v>2280.9</v>
      </c>
      <c r="X23" s="79">
        <v>2898.57</v>
      </c>
      <c r="Y23" s="125"/>
      <c r="Z23" s="125"/>
      <c r="AA23" s="125"/>
      <c r="AB23" s="125"/>
      <c r="AC23" s="126">
        <f t="shared" si="12"/>
        <v>0</v>
      </c>
      <c r="AD23" s="126">
        <f t="shared" si="13"/>
        <v>-1</v>
      </c>
      <c r="AE23" s="126">
        <f t="shared" si="14"/>
        <v>0</v>
      </c>
      <c r="AF23" s="126">
        <f t="shared" si="15"/>
        <v>0</v>
      </c>
      <c r="AG23" s="126">
        <f t="shared" si="16"/>
        <v>0</v>
      </c>
      <c r="AH23" s="126">
        <f t="shared" si="17"/>
        <v>0</v>
      </c>
      <c r="AI23" s="126">
        <f t="shared" si="18"/>
        <v>0</v>
      </c>
      <c r="AJ23" s="126">
        <f t="shared" si="19"/>
        <v>0</v>
      </c>
      <c r="AK23" s="126">
        <f t="shared" si="20"/>
        <v>0</v>
      </c>
      <c r="AL23" s="121">
        <f t="shared" si="21"/>
        <v>-0.1111111111111111</v>
      </c>
      <c r="AM23" s="121">
        <f t="shared" si="11"/>
        <v>0</v>
      </c>
    </row>
    <row r="24" spans="1:39" ht="15" customHeight="1" x14ac:dyDescent="0.2">
      <c r="A24" s="62" t="s">
        <v>295</v>
      </c>
      <c r="B24" s="62" t="s">
        <v>296</v>
      </c>
      <c r="C24" s="124">
        <v>0</v>
      </c>
      <c r="D24" s="124">
        <v>6189</v>
      </c>
      <c r="E24" s="124">
        <v>0</v>
      </c>
      <c r="F24" s="124">
        <v>6486</v>
      </c>
      <c r="G24" s="124">
        <v>16632</v>
      </c>
      <c r="H24" s="124">
        <v>18769</v>
      </c>
      <c r="I24" s="124">
        <v>13094</v>
      </c>
      <c r="J24" s="124">
        <v>15314</v>
      </c>
      <c r="K24" s="124">
        <v>17815</v>
      </c>
      <c r="L24" s="124">
        <v>7283</v>
      </c>
      <c r="M24" s="124">
        <v>0</v>
      </c>
      <c r="N24" s="124">
        <v>0</v>
      </c>
      <c r="O24" s="124">
        <v>3000</v>
      </c>
      <c r="P24" s="124">
        <v>0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24">
        <v>0</v>
      </c>
      <c r="W24" s="124">
        <v>0</v>
      </c>
      <c r="X24" s="79"/>
      <c r="Y24" s="125"/>
      <c r="Z24" s="125"/>
      <c r="AA24" s="125"/>
      <c r="AB24" s="125"/>
      <c r="AC24" s="126">
        <f t="shared" si="12"/>
        <v>0.10604330033138518</v>
      </c>
      <c r="AD24" s="126">
        <f t="shared" si="13"/>
        <v>0.25004515038551489</v>
      </c>
      <c r="AE24" s="126">
        <f t="shared" si="14"/>
        <v>-9.6402547223282134E-2</v>
      </c>
      <c r="AF24" s="126">
        <f t="shared" si="15"/>
        <v>2.5585729630449578</v>
      </c>
      <c r="AG24" s="126">
        <f t="shared" si="16"/>
        <v>-0.4107142857142857</v>
      </c>
      <c r="AH24" s="126">
        <f t="shared" si="17"/>
        <v>-0.59824046920821117</v>
      </c>
      <c r="AI24" s="126">
        <f t="shared" si="18"/>
        <v>0.18734793187347931</v>
      </c>
      <c r="AJ24" s="126">
        <f t="shared" si="19"/>
        <v>3.8934426229508198E-2</v>
      </c>
      <c r="AK24" s="126">
        <f t="shared" si="20"/>
        <v>-0.42209072978303747</v>
      </c>
      <c r="AL24" s="121">
        <f t="shared" si="21"/>
        <v>0.17927730443733658</v>
      </c>
      <c r="AM24" s="121">
        <f t="shared" si="11"/>
        <v>-0.24095262532050937</v>
      </c>
    </row>
    <row r="25" spans="1:39" ht="15" customHeight="1" x14ac:dyDescent="0.2">
      <c r="A25" s="62" t="s">
        <v>297</v>
      </c>
      <c r="B25" s="62" t="s">
        <v>298</v>
      </c>
      <c r="C25" s="124">
        <v>2106</v>
      </c>
      <c r="D25" s="124">
        <v>2286</v>
      </c>
      <c r="E25" s="124">
        <v>2887</v>
      </c>
      <c r="F25" s="124">
        <v>3127</v>
      </c>
      <c r="G25" s="124">
        <v>4445</v>
      </c>
      <c r="H25" s="124">
        <v>4685</v>
      </c>
      <c r="I25" s="124">
        <v>1559</v>
      </c>
      <c r="J25" s="124">
        <v>2408</v>
      </c>
      <c r="K25" s="124">
        <v>2708</v>
      </c>
      <c r="L25" s="124">
        <v>2764</v>
      </c>
      <c r="M25" s="124">
        <v>2220</v>
      </c>
      <c r="N25" s="124">
        <v>1952.41</v>
      </c>
      <c r="O25" s="124">
        <v>2159.4499999999998</v>
      </c>
      <c r="P25" s="124">
        <v>2699.41</v>
      </c>
      <c r="Q25" s="124">
        <v>2439.1799999999998</v>
      </c>
      <c r="R25" s="124">
        <v>8680</v>
      </c>
      <c r="S25" s="124">
        <v>5115</v>
      </c>
      <c r="T25" s="124">
        <v>2055</v>
      </c>
      <c r="U25" s="124">
        <v>2440</v>
      </c>
      <c r="V25" s="124">
        <v>2535</v>
      </c>
      <c r="W25" s="124">
        <v>1465</v>
      </c>
      <c r="X25" s="79">
        <v>1351.67</v>
      </c>
      <c r="Y25" s="125"/>
      <c r="Z25" s="125"/>
      <c r="AA25" s="125"/>
      <c r="AB25" s="125"/>
      <c r="AC25" s="126">
        <f t="shared" si="12"/>
        <v>0</v>
      </c>
      <c r="AD25" s="126">
        <f t="shared" si="13"/>
        <v>0</v>
      </c>
      <c r="AE25" s="126">
        <f t="shared" si="14"/>
        <v>0</v>
      </c>
      <c r="AF25" s="126">
        <f t="shared" si="15"/>
        <v>0</v>
      </c>
      <c r="AG25" s="126">
        <f t="shared" si="16"/>
        <v>-0.97681322207958921</v>
      </c>
      <c r="AH25" s="126">
        <f t="shared" si="17"/>
        <v>34.385236447520185</v>
      </c>
      <c r="AI25" s="126">
        <f t="shared" si="18"/>
        <v>0.11871312624270659</v>
      </c>
      <c r="AJ25" s="126">
        <f t="shared" si="19"/>
        <v>-0.69715334634771708</v>
      </c>
      <c r="AK25" s="126">
        <f t="shared" si="20"/>
        <v>3.8421204541081395</v>
      </c>
      <c r="AL25" s="121">
        <f t="shared" si="21"/>
        <v>4.0746781621604136</v>
      </c>
      <c r="AM25" s="121">
        <f t="shared" si="11"/>
        <v>7.3344206918887451</v>
      </c>
    </row>
    <row r="26" spans="1:39" ht="15" customHeight="1" x14ac:dyDescent="0.2">
      <c r="A26" s="62" t="s">
        <v>299</v>
      </c>
      <c r="B26" s="62" t="s">
        <v>300</v>
      </c>
      <c r="C26" s="124">
        <v>0</v>
      </c>
      <c r="D26" s="124">
        <v>0</v>
      </c>
      <c r="E26" s="124">
        <v>1500</v>
      </c>
      <c r="F26" s="124">
        <v>0</v>
      </c>
      <c r="G26" s="124">
        <v>0</v>
      </c>
      <c r="H26" s="124">
        <v>0</v>
      </c>
      <c r="I26" s="124">
        <v>0</v>
      </c>
      <c r="J26" s="124">
        <v>1000</v>
      </c>
      <c r="K26" s="124">
        <v>1000</v>
      </c>
      <c r="L26" s="124">
        <v>1000</v>
      </c>
      <c r="M26" s="124">
        <v>1000</v>
      </c>
      <c r="N26" s="124">
        <v>0</v>
      </c>
      <c r="O26" s="124">
        <v>0</v>
      </c>
      <c r="P26" s="124">
        <v>0</v>
      </c>
      <c r="Q26" s="124">
        <v>0</v>
      </c>
      <c r="R26" s="124">
        <v>373.92</v>
      </c>
      <c r="S26" s="124">
        <v>8.67</v>
      </c>
      <c r="T26" s="124">
        <v>306.79000000000002</v>
      </c>
      <c r="U26" s="124">
        <v>343.21</v>
      </c>
      <c r="V26" s="124">
        <v>103.94</v>
      </c>
      <c r="W26" s="124">
        <v>503.29</v>
      </c>
      <c r="X26" s="79">
        <v>33.5</v>
      </c>
      <c r="Y26" s="125"/>
      <c r="Z26" s="125"/>
      <c r="AA26" s="125"/>
      <c r="AB26" s="125"/>
      <c r="AC26" s="126">
        <f t="shared" si="12"/>
        <v>0</v>
      </c>
      <c r="AD26" s="126">
        <f t="shared" si="13"/>
        <v>0</v>
      </c>
      <c r="AE26" s="126">
        <f t="shared" si="14"/>
        <v>0</v>
      </c>
      <c r="AF26" s="126">
        <f t="shared" si="15"/>
        <v>0</v>
      </c>
      <c r="AG26" s="126">
        <f t="shared" si="16"/>
        <v>0</v>
      </c>
      <c r="AH26" s="126">
        <f t="shared" si="17"/>
        <v>0</v>
      </c>
      <c r="AI26" s="126">
        <f t="shared" si="18"/>
        <v>0</v>
      </c>
      <c r="AJ26" s="126">
        <f t="shared" si="19"/>
        <v>0</v>
      </c>
      <c r="AK26" s="126">
        <f t="shared" si="20"/>
        <v>0</v>
      </c>
      <c r="AL26" s="121">
        <f t="shared" si="21"/>
        <v>0</v>
      </c>
      <c r="AM26" s="121">
        <f t="shared" si="11"/>
        <v>0</v>
      </c>
    </row>
    <row r="27" spans="1:39" ht="15" customHeight="1" x14ac:dyDescent="0.2">
      <c r="A27" s="62" t="s">
        <v>2180</v>
      </c>
      <c r="B27" s="62" t="s">
        <v>1772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24">
        <v>0</v>
      </c>
      <c r="W27" s="124">
        <v>1434.57</v>
      </c>
      <c r="X27" s="79">
        <v>0</v>
      </c>
      <c r="Y27" s="125"/>
      <c r="Z27" s="125"/>
      <c r="AA27" s="125"/>
      <c r="AB27" s="125"/>
      <c r="AC27" s="126">
        <f t="shared" si="12"/>
        <v>0.39390968023097445</v>
      </c>
      <c r="AD27" s="126">
        <f t="shared" si="13"/>
        <v>-0.11336042936793286</v>
      </c>
      <c r="AE27" s="126">
        <f t="shared" si="14"/>
        <v>-0.14851165114160625</v>
      </c>
      <c r="AF27" s="126">
        <f t="shared" si="15"/>
        <v>3.2612071643026994E-3</v>
      </c>
      <c r="AG27" s="126">
        <f t="shared" si="16"/>
        <v>4.2877044528146238E-2</v>
      </c>
      <c r="AH27" s="126">
        <f t="shared" si="17"/>
        <v>4.0569958440530981E-3</v>
      </c>
      <c r="AI27" s="126">
        <f t="shared" si="18"/>
        <v>1.7903485430833376E-2</v>
      </c>
      <c r="AJ27" s="126">
        <f t="shared" si="19"/>
        <v>6.7933905634802852E-2</v>
      </c>
      <c r="AK27" s="126">
        <f t="shared" si="20"/>
        <v>-6.5561633072436759E-2</v>
      </c>
      <c r="AL27" s="121">
        <f t="shared" si="21"/>
        <v>2.2500956139015208E-2</v>
      </c>
      <c r="AM27" s="121">
        <f t="shared" si="11"/>
        <v>1.3441959673079762E-2</v>
      </c>
    </row>
    <row r="28" spans="1:39" ht="15" customHeight="1" x14ac:dyDescent="0.2">
      <c r="A28" s="62" t="s">
        <v>301</v>
      </c>
      <c r="B28" s="62" t="s">
        <v>302</v>
      </c>
      <c r="C28" s="124">
        <v>544</v>
      </c>
      <c r="D28" s="124">
        <v>454</v>
      </c>
      <c r="E28" s="124">
        <v>551</v>
      </c>
      <c r="F28" s="124">
        <v>611</v>
      </c>
      <c r="G28" s="124">
        <v>733</v>
      </c>
      <c r="H28" s="124">
        <v>752</v>
      </c>
      <c r="I28" s="124">
        <v>767</v>
      </c>
      <c r="J28" s="124">
        <v>775</v>
      </c>
      <c r="K28" s="124">
        <v>782</v>
      </c>
      <c r="L28" s="124">
        <v>835</v>
      </c>
      <c r="M28" s="124">
        <v>550</v>
      </c>
      <c r="N28" s="124">
        <v>550.71</v>
      </c>
      <c r="O28" s="124">
        <v>767.64</v>
      </c>
      <c r="P28" s="124">
        <v>680.62</v>
      </c>
      <c r="Q28" s="124">
        <v>579.54</v>
      </c>
      <c r="R28" s="124">
        <v>581.42999999999995</v>
      </c>
      <c r="S28" s="124">
        <v>606.36</v>
      </c>
      <c r="T28" s="124">
        <v>608.82000000000005</v>
      </c>
      <c r="U28" s="124">
        <v>619.72</v>
      </c>
      <c r="V28" s="124">
        <v>661.82</v>
      </c>
      <c r="W28" s="124">
        <v>618.42999999999995</v>
      </c>
      <c r="X28" s="79">
        <v>1903.04</v>
      </c>
      <c r="Y28" s="125"/>
      <c r="Z28" s="125"/>
      <c r="AA28" s="125"/>
      <c r="AB28" s="125"/>
      <c r="AC28" s="126">
        <f t="shared" si="12"/>
        <v>0.15456953421736538</v>
      </c>
      <c r="AD28" s="126">
        <f t="shared" si="13"/>
        <v>0.46862848361986242</v>
      </c>
      <c r="AE28" s="126">
        <f t="shared" si="14"/>
        <v>-0.25770861271988649</v>
      </c>
      <c r="AF28" s="126">
        <f t="shared" si="15"/>
        <v>0.88336234109153</v>
      </c>
      <c r="AG28" s="126">
        <f t="shared" si="16"/>
        <v>2.3162902812086057E-2</v>
      </c>
      <c r="AH28" s="126">
        <f t="shared" si="17"/>
        <v>-0.17710733725981767</v>
      </c>
      <c r="AI28" s="126">
        <f t="shared" si="18"/>
        <v>-8.5153622075504753E-2</v>
      </c>
      <c r="AJ28" s="126">
        <f t="shared" si="19"/>
        <v>0.21991697459057521</v>
      </c>
      <c r="AK28" s="126">
        <f t="shared" si="20"/>
        <v>0.23150648049121605</v>
      </c>
      <c r="AL28" s="121">
        <f t="shared" si="21"/>
        <v>0.16235301608526959</v>
      </c>
      <c r="AM28" s="121">
        <f t="shared" si="11"/>
        <v>4.2465079711710978E-2</v>
      </c>
    </row>
    <row r="29" spans="1:39" ht="15" customHeight="1" x14ac:dyDescent="0.2">
      <c r="A29" s="62" t="s">
        <v>303</v>
      </c>
      <c r="B29" s="62" t="s">
        <v>304</v>
      </c>
      <c r="C29" s="124">
        <v>1240</v>
      </c>
      <c r="D29" s="124">
        <v>1203</v>
      </c>
      <c r="E29" s="124">
        <v>2302</v>
      </c>
      <c r="F29" s="124">
        <v>2184</v>
      </c>
      <c r="G29" s="124">
        <v>2584</v>
      </c>
      <c r="H29" s="124">
        <v>2134</v>
      </c>
      <c r="I29" s="124">
        <v>2142</v>
      </c>
      <c r="J29" s="124">
        <v>2195</v>
      </c>
      <c r="K29" s="124">
        <v>2029</v>
      </c>
      <c r="L29" s="124">
        <v>2029</v>
      </c>
      <c r="M29" s="124">
        <v>3250</v>
      </c>
      <c r="N29" s="124">
        <v>1200.56</v>
      </c>
      <c r="O29" s="124">
        <v>1386.13</v>
      </c>
      <c r="P29" s="124">
        <v>2035.71</v>
      </c>
      <c r="Q29" s="124">
        <v>1511.09</v>
      </c>
      <c r="R29" s="124">
        <v>2845.93</v>
      </c>
      <c r="S29" s="124">
        <v>2911.85</v>
      </c>
      <c r="T29" s="124">
        <v>2396.14</v>
      </c>
      <c r="U29" s="124">
        <v>2192.1</v>
      </c>
      <c r="V29" s="124">
        <v>2674.18</v>
      </c>
      <c r="W29" s="124">
        <v>3293.27</v>
      </c>
      <c r="X29" s="79">
        <v>2580.84</v>
      </c>
      <c r="Y29" s="125"/>
      <c r="Z29" s="125"/>
      <c r="AA29" s="125"/>
      <c r="AB29" s="125"/>
      <c r="AC29" s="126">
        <f t="shared" si="12"/>
        <v>0.47879100677249137</v>
      </c>
      <c r="AD29" s="126">
        <f t="shared" si="13"/>
        <v>0.83269949712435132</v>
      </c>
      <c r="AE29" s="126">
        <f t="shared" si="14"/>
        <v>0.24509053660185004</v>
      </c>
      <c r="AF29" s="126">
        <f t="shared" si="15"/>
        <v>0.11851421912225912</v>
      </c>
      <c r="AG29" s="126">
        <f t="shared" si="16"/>
        <v>0.66084725627480234</v>
      </c>
      <c r="AH29" s="126">
        <f t="shared" si="17"/>
        <v>0.20868005618789767</v>
      </c>
      <c r="AI29" s="126">
        <f t="shared" si="18"/>
        <v>-0.28797934829319594</v>
      </c>
      <c r="AJ29" s="126">
        <f t="shared" si="19"/>
        <v>5.0735003244104682E-2</v>
      </c>
      <c r="AK29" s="126">
        <f t="shared" si="20"/>
        <v>-0.19564766274309034</v>
      </c>
      <c r="AL29" s="121">
        <f t="shared" si="21"/>
        <v>0.23463672936571889</v>
      </c>
      <c r="AM29" s="121">
        <f t="shared" si="11"/>
        <v>8.7327060934103695E-2</v>
      </c>
    </row>
    <row r="30" spans="1:39" ht="15" customHeight="1" x14ac:dyDescent="0.2">
      <c r="A30" s="62" t="s">
        <v>305</v>
      </c>
      <c r="B30" s="62" t="s">
        <v>306</v>
      </c>
      <c r="C30" s="124">
        <v>10739</v>
      </c>
      <c r="D30" s="124">
        <v>11779</v>
      </c>
      <c r="E30" s="124">
        <v>23851</v>
      </c>
      <c r="F30" s="124">
        <v>30946</v>
      </c>
      <c r="G30" s="124">
        <v>36755</v>
      </c>
      <c r="H30" s="124">
        <v>48604</v>
      </c>
      <c r="I30" s="124">
        <v>45970</v>
      </c>
      <c r="J30" s="124">
        <v>57938</v>
      </c>
      <c r="K30" s="124">
        <v>57024</v>
      </c>
      <c r="L30" s="124">
        <v>56739</v>
      </c>
      <c r="M30" s="124">
        <v>45350</v>
      </c>
      <c r="N30" s="124">
        <v>10482.11</v>
      </c>
      <c r="O30" s="124">
        <v>15500.85</v>
      </c>
      <c r="P30" s="124">
        <v>28408.400000000001</v>
      </c>
      <c r="Q30" s="124">
        <v>35371.03</v>
      </c>
      <c r="R30" s="124">
        <v>39563</v>
      </c>
      <c r="S30" s="124">
        <v>65708.100000000006</v>
      </c>
      <c r="T30" s="124">
        <v>79420.070000000007</v>
      </c>
      <c r="U30" s="124">
        <v>56548.73</v>
      </c>
      <c r="V30" s="124">
        <v>59417.73</v>
      </c>
      <c r="W30" s="124">
        <v>47792.79</v>
      </c>
      <c r="X30" s="79">
        <v>39604.26</v>
      </c>
      <c r="Y30" s="125"/>
      <c r="Z30" s="125"/>
      <c r="AA30" s="125"/>
      <c r="AB30" s="125"/>
      <c r="AC30" s="126">
        <f t="shared" si="12"/>
        <v>0</v>
      </c>
      <c r="AD30" s="126">
        <f t="shared" si="13"/>
        <v>0</v>
      </c>
      <c r="AE30" s="126">
        <f t="shared" si="14"/>
        <v>0</v>
      </c>
      <c r="AF30" s="126">
        <f t="shared" si="15"/>
        <v>0</v>
      </c>
      <c r="AG30" s="126">
        <f t="shared" si="16"/>
        <v>0</v>
      </c>
      <c r="AH30" s="126">
        <f t="shared" si="17"/>
        <v>0</v>
      </c>
      <c r="AI30" s="126">
        <f t="shared" si="18"/>
        <v>0</v>
      </c>
      <c r="AJ30" s="126">
        <f t="shared" si="19"/>
        <v>-0.49214399999999997</v>
      </c>
      <c r="AK30" s="126">
        <f t="shared" si="20"/>
        <v>4.1687880028984585</v>
      </c>
      <c r="AL30" s="121">
        <f t="shared" si="21"/>
        <v>0.40851600032205093</v>
      </c>
      <c r="AM30" s="121">
        <f t="shared" si="11"/>
        <v>0.73532880057969163</v>
      </c>
    </row>
    <row r="31" spans="1:39" ht="15" customHeight="1" x14ac:dyDescent="0.2">
      <c r="A31" s="62" t="s">
        <v>2025</v>
      </c>
      <c r="B31" s="62" t="s">
        <v>1865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3000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2500</v>
      </c>
      <c r="V31" s="124">
        <v>1269.6400000000001</v>
      </c>
      <c r="W31" s="124">
        <v>6562.5</v>
      </c>
      <c r="X31" s="79">
        <v>2055.86</v>
      </c>
      <c r="Y31" s="125"/>
      <c r="Z31" s="125"/>
      <c r="AA31" s="125"/>
      <c r="AB31" s="125"/>
      <c r="AC31" s="126">
        <f t="shared" si="12"/>
        <v>9.6650578126657463E-2</v>
      </c>
      <c r="AD31" s="126">
        <f t="shared" si="13"/>
        <v>0.35607278882776133</v>
      </c>
      <c r="AE31" s="126">
        <f t="shared" si="14"/>
        <v>8.2663123918897269E-2</v>
      </c>
      <c r="AF31" s="126">
        <f t="shared" si="15"/>
        <v>0.12838377599341166</v>
      </c>
      <c r="AG31" s="126">
        <f t="shared" si="16"/>
        <v>4.9352620900053927E-2</v>
      </c>
      <c r="AH31" s="126">
        <f t="shared" si="17"/>
        <v>-3.5471845092365271E-4</v>
      </c>
      <c r="AI31" s="126">
        <f t="shared" si="18"/>
        <v>-4.5350495738389326E-2</v>
      </c>
      <c r="AJ31" s="126">
        <f t="shared" si="19"/>
        <v>3.9283710014795898E-3</v>
      </c>
      <c r="AK31" s="126">
        <f t="shared" si="20"/>
        <v>-0.14064292248050761</v>
      </c>
      <c r="AL31" s="121">
        <f t="shared" si="21"/>
        <v>5.8967013566493399E-2</v>
      </c>
      <c r="AM31" s="121">
        <f t="shared" si="11"/>
        <v>-2.6613428953657415E-2</v>
      </c>
    </row>
    <row r="32" spans="1:39" ht="15" customHeight="1" x14ac:dyDescent="0.2">
      <c r="A32" s="62" t="s">
        <v>307</v>
      </c>
      <c r="B32" s="62" t="s">
        <v>308</v>
      </c>
      <c r="C32" s="124">
        <v>750</v>
      </c>
      <c r="D32" s="124">
        <v>750</v>
      </c>
      <c r="E32" s="124">
        <v>1272</v>
      </c>
      <c r="F32" s="124">
        <v>1272</v>
      </c>
      <c r="G32" s="124">
        <v>1416</v>
      </c>
      <c r="H32" s="124">
        <v>1416</v>
      </c>
      <c r="I32" s="124">
        <v>1320</v>
      </c>
      <c r="J32" s="124">
        <v>1560</v>
      </c>
      <c r="K32" s="124">
        <v>1368</v>
      </c>
      <c r="L32" s="124">
        <v>1440</v>
      </c>
      <c r="M32" s="124">
        <v>1040</v>
      </c>
      <c r="N32" s="124">
        <v>754.16</v>
      </c>
      <c r="O32" s="124">
        <v>827.05</v>
      </c>
      <c r="P32" s="124">
        <v>1121.54</v>
      </c>
      <c r="Q32" s="124">
        <v>1214.25</v>
      </c>
      <c r="R32" s="124">
        <v>1370.14</v>
      </c>
      <c r="S32" s="124">
        <v>1437.76</v>
      </c>
      <c r="T32" s="124">
        <v>1437.25</v>
      </c>
      <c r="U32" s="124">
        <v>1372.07</v>
      </c>
      <c r="V32" s="124">
        <v>1377.46</v>
      </c>
      <c r="W32" s="124">
        <v>1183.73</v>
      </c>
      <c r="X32" s="79">
        <v>677.46</v>
      </c>
      <c r="Y32" s="125"/>
      <c r="Z32" s="125"/>
      <c r="AA32" s="125"/>
      <c r="AB32" s="125"/>
      <c r="AC32" s="126">
        <f t="shared" si="12"/>
        <v>1.382169417514874E-2</v>
      </c>
      <c r="AD32" s="126">
        <f t="shared" si="13"/>
        <v>0.21418066993930149</v>
      </c>
      <c r="AE32" s="126">
        <f t="shared" si="14"/>
        <v>-0.34628664790549202</v>
      </c>
      <c r="AF32" s="126">
        <f t="shared" si="15"/>
        <v>-1</v>
      </c>
      <c r="AG32" s="126">
        <f t="shared" si="16"/>
        <v>0</v>
      </c>
      <c r="AH32" s="126">
        <f t="shared" si="17"/>
        <v>0</v>
      </c>
      <c r="AI32" s="126">
        <f t="shared" si="18"/>
        <v>0</v>
      </c>
      <c r="AJ32" s="126">
        <f t="shared" si="19"/>
        <v>0</v>
      </c>
      <c r="AK32" s="126">
        <f t="shared" si="20"/>
        <v>-1</v>
      </c>
      <c r="AL32" s="121">
        <f t="shared" si="21"/>
        <v>-0.23536492042122686</v>
      </c>
      <c r="AM32" s="121">
        <f t="shared" si="11"/>
        <v>-0.2</v>
      </c>
    </row>
    <row r="33" spans="1:39" ht="15" customHeight="1" x14ac:dyDescent="0.2">
      <c r="A33" s="62" t="s">
        <v>309</v>
      </c>
      <c r="B33" s="62" t="s">
        <v>1897</v>
      </c>
      <c r="C33" s="124">
        <v>13345</v>
      </c>
      <c r="D33" s="124">
        <v>13602</v>
      </c>
      <c r="E33" s="124">
        <v>15067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12897.84</v>
      </c>
      <c r="O33" s="124">
        <v>13076.11</v>
      </c>
      <c r="P33" s="124">
        <v>15876.76</v>
      </c>
      <c r="Q33" s="124">
        <v>10378.85</v>
      </c>
      <c r="R33" s="124">
        <v>0</v>
      </c>
      <c r="S33" s="124">
        <v>0</v>
      </c>
      <c r="T33" s="124">
        <v>0</v>
      </c>
      <c r="U33" s="124">
        <v>0</v>
      </c>
      <c r="V33" s="124">
        <v>-3231.66</v>
      </c>
      <c r="W33" s="124">
        <v>0</v>
      </c>
      <c r="X33" s="79">
        <v>0</v>
      </c>
      <c r="Y33" s="125"/>
      <c r="Z33" s="125"/>
      <c r="AA33" s="125"/>
      <c r="AB33" s="125"/>
      <c r="AC33" s="126">
        <f t="shared" si="12"/>
        <v>-3.4950857660896804E-2</v>
      </c>
      <c r="AD33" s="126">
        <f t="shared" si="13"/>
        <v>0.31314905839011453</v>
      </c>
      <c r="AE33" s="126">
        <f t="shared" si="14"/>
        <v>1.1033749471752472</v>
      </c>
      <c r="AF33" s="126">
        <f t="shared" si="15"/>
        <v>-0.14626913319816204</v>
      </c>
      <c r="AG33" s="126">
        <f t="shared" si="16"/>
        <v>0.44638781470441319</v>
      </c>
      <c r="AH33" s="126">
        <f t="shared" si="17"/>
        <v>-0.14052218193612159</v>
      </c>
      <c r="AI33" s="126">
        <f t="shared" si="18"/>
        <v>4.4748788529530216E-2</v>
      </c>
      <c r="AJ33" s="126">
        <f t="shared" si="19"/>
        <v>0.25609403024700478</v>
      </c>
      <c r="AK33" s="126">
        <f t="shared" si="20"/>
        <v>0.86872773782687729</v>
      </c>
      <c r="AL33" s="121">
        <f t="shared" si="21"/>
        <v>0.30119335600866742</v>
      </c>
      <c r="AM33" s="121">
        <f t="shared" si="11"/>
        <v>0.29508723787434077</v>
      </c>
    </row>
    <row r="34" spans="1:39" ht="15" customHeight="1" x14ac:dyDescent="0.2">
      <c r="A34" s="62" t="s">
        <v>310</v>
      </c>
      <c r="B34" s="62" t="s">
        <v>1899</v>
      </c>
      <c r="C34" s="124">
        <v>17007</v>
      </c>
      <c r="D34" s="124">
        <v>16304</v>
      </c>
      <c r="E34" s="124">
        <v>20493</v>
      </c>
      <c r="F34" s="124">
        <v>31117</v>
      </c>
      <c r="G34" s="124">
        <v>39070</v>
      </c>
      <c r="H34" s="124">
        <v>44781</v>
      </c>
      <c r="I34" s="124">
        <v>48438</v>
      </c>
      <c r="J34" s="124">
        <v>50596</v>
      </c>
      <c r="K34" s="124">
        <v>52825</v>
      </c>
      <c r="L34" s="124">
        <v>98864</v>
      </c>
      <c r="M34" s="124">
        <v>116590</v>
      </c>
      <c r="N34" s="124">
        <v>16898.87</v>
      </c>
      <c r="O34" s="124">
        <v>16308.24</v>
      </c>
      <c r="P34" s="124">
        <v>21415.15</v>
      </c>
      <c r="Q34" s="124">
        <v>45044.09</v>
      </c>
      <c r="R34" s="124">
        <v>38455.53</v>
      </c>
      <c r="S34" s="124">
        <v>55621.61</v>
      </c>
      <c r="T34" s="124">
        <v>47805.54</v>
      </c>
      <c r="U34" s="124">
        <v>49944.78</v>
      </c>
      <c r="V34" s="124">
        <v>62735.34</v>
      </c>
      <c r="W34" s="124">
        <v>117235.27</v>
      </c>
      <c r="X34" s="79">
        <v>117006.27</v>
      </c>
      <c r="Y34" s="125"/>
      <c r="Z34" s="125"/>
      <c r="AA34" s="125"/>
      <c r="AB34" s="125"/>
      <c r="AC34" s="126">
        <f t="shared" si="12"/>
        <v>0</v>
      </c>
      <c r="AD34" s="126">
        <f t="shared" si="13"/>
        <v>3</v>
      </c>
      <c r="AE34" s="126">
        <f t="shared" si="14"/>
        <v>-0.21875</v>
      </c>
      <c r="AF34" s="126">
        <f t="shared" si="15"/>
        <v>1.08</v>
      </c>
      <c r="AG34" s="126">
        <f t="shared" si="16"/>
        <v>0</v>
      </c>
      <c r="AH34" s="126">
        <f t="shared" si="17"/>
        <v>-1</v>
      </c>
      <c r="AI34" s="126">
        <f t="shared" si="18"/>
        <v>0</v>
      </c>
      <c r="AJ34" s="126">
        <f t="shared" si="19"/>
        <v>0.37142857142857144</v>
      </c>
      <c r="AK34" s="126">
        <f t="shared" si="20"/>
        <v>0</v>
      </c>
      <c r="AL34" s="121">
        <f t="shared" si="21"/>
        <v>0.35918650793650797</v>
      </c>
      <c r="AM34" s="121">
        <f t="shared" si="11"/>
        <v>-0.12571428571428572</v>
      </c>
    </row>
    <row r="35" spans="1:39" ht="15" customHeight="1" x14ac:dyDescent="0.2">
      <c r="A35" s="62" t="s">
        <v>311</v>
      </c>
      <c r="B35" s="62" t="s">
        <v>312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40</v>
      </c>
      <c r="P35" s="124">
        <v>160</v>
      </c>
      <c r="Q35" s="124">
        <v>125</v>
      </c>
      <c r="R35" s="124">
        <v>260</v>
      </c>
      <c r="S35" s="124">
        <v>260</v>
      </c>
      <c r="T35" s="124">
        <v>0</v>
      </c>
      <c r="U35" s="124">
        <v>35</v>
      </c>
      <c r="V35" s="124">
        <v>48</v>
      </c>
      <c r="W35" s="124">
        <v>48</v>
      </c>
      <c r="X35" s="79">
        <v>48</v>
      </c>
      <c r="Y35" s="125"/>
      <c r="Z35" s="125"/>
      <c r="AA35" s="125"/>
      <c r="AB35" s="125"/>
      <c r="AC35" s="126">
        <f t="shared" si="12"/>
        <v>-0.21389851875196975</v>
      </c>
      <c r="AD35" s="126">
        <f t="shared" si="13"/>
        <v>0.98456480776169653</v>
      </c>
      <c r="AE35" s="126">
        <f t="shared" si="14"/>
        <v>5.597765701702996</v>
      </c>
      <c r="AF35" s="126">
        <f t="shared" si="15"/>
        <v>-0.39080699090007232</v>
      </c>
      <c r="AG35" s="126">
        <f t="shared" si="16"/>
        <v>-0.30642340168878163</v>
      </c>
      <c r="AH35" s="126">
        <f t="shared" si="17"/>
        <v>-0.30744814991956176</v>
      </c>
      <c r="AI35" s="126">
        <f t="shared" si="18"/>
        <v>-2.1754143646408802E-2</v>
      </c>
      <c r="AJ35" s="126">
        <f t="shared" si="19"/>
        <v>-0.12375787525805168</v>
      </c>
      <c r="AK35" s="126">
        <f t="shared" si="20"/>
        <v>-8.6487872166408297E-2</v>
      </c>
      <c r="AL35" s="121">
        <f t="shared" si="21"/>
        <v>0.57019483968149309</v>
      </c>
      <c r="AM35" s="121">
        <f t="shared" si="11"/>
        <v>-0.16917428853584243</v>
      </c>
    </row>
    <row r="36" spans="1:39" ht="15" customHeight="1" x14ac:dyDescent="0.2">
      <c r="A36" s="62" t="s">
        <v>313</v>
      </c>
      <c r="B36" s="62" t="s">
        <v>314</v>
      </c>
      <c r="C36" s="124">
        <v>329</v>
      </c>
      <c r="D36" s="124">
        <v>253</v>
      </c>
      <c r="E36" s="124">
        <v>560</v>
      </c>
      <c r="F36" s="124">
        <v>654</v>
      </c>
      <c r="G36" s="124">
        <v>759</v>
      </c>
      <c r="H36" s="124">
        <v>947</v>
      </c>
      <c r="I36" s="124">
        <v>933</v>
      </c>
      <c r="J36" s="124">
        <v>909</v>
      </c>
      <c r="K36" s="124">
        <v>947</v>
      </c>
      <c r="L36" s="124">
        <v>675</v>
      </c>
      <c r="M36" s="124">
        <v>880</v>
      </c>
      <c r="N36" s="124">
        <v>317.3</v>
      </c>
      <c r="O36" s="124">
        <v>249.43</v>
      </c>
      <c r="P36" s="124">
        <v>495.01</v>
      </c>
      <c r="Q36" s="124">
        <v>3265.96</v>
      </c>
      <c r="R36" s="124">
        <v>1989.6</v>
      </c>
      <c r="S36" s="124">
        <v>1379.94</v>
      </c>
      <c r="T36" s="124">
        <v>955.68</v>
      </c>
      <c r="U36" s="124">
        <v>934.89</v>
      </c>
      <c r="V36" s="124">
        <v>819.19</v>
      </c>
      <c r="W36" s="124">
        <v>748.34</v>
      </c>
      <c r="X36" s="79">
        <v>482.87</v>
      </c>
      <c r="Y36" s="125"/>
      <c r="Z36" s="125"/>
      <c r="AA36" s="125"/>
      <c r="AB36" s="125"/>
      <c r="AC36" s="126">
        <f t="shared" si="12"/>
        <v>-0.96551724137931039</v>
      </c>
      <c r="AD36" s="126">
        <f t="shared" si="13"/>
        <v>34.752222222222223</v>
      </c>
      <c r="AE36" s="126">
        <f t="shared" si="14"/>
        <v>-0.94669070039676373</v>
      </c>
      <c r="AF36" s="126">
        <f t="shared" si="15"/>
        <v>17.901671200932761</v>
      </c>
      <c r="AG36" s="126">
        <f t="shared" si="16"/>
        <v>-0.93523049718304063</v>
      </c>
      <c r="AH36" s="126">
        <f t="shared" si="17"/>
        <v>11.857142857142858</v>
      </c>
      <c r="AI36" s="126">
        <f t="shared" si="18"/>
        <v>-0.93333333333333335</v>
      </c>
      <c r="AJ36" s="126">
        <f t="shared" si="19"/>
        <v>17.666666666666668</v>
      </c>
      <c r="AK36" s="126">
        <f t="shared" si="20"/>
        <v>0</v>
      </c>
      <c r="AL36" s="121">
        <f t="shared" si="21"/>
        <v>8.7107701305191174</v>
      </c>
      <c r="AM36" s="121">
        <f t="shared" si="11"/>
        <v>5.5310491386586307</v>
      </c>
    </row>
    <row r="37" spans="1:39" ht="15" customHeight="1" x14ac:dyDescent="0.2">
      <c r="A37" s="62" t="s">
        <v>315</v>
      </c>
      <c r="B37" s="62" t="s">
        <v>316</v>
      </c>
      <c r="C37" s="124">
        <v>270</v>
      </c>
      <c r="D37" s="124">
        <v>486</v>
      </c>
      <c r="E37" s="124">
        <v>810</v>
      </c>
      <c r="F37" s="124">
        <v>810</v>
      </c>
      <c r="G37" s="124">
        <v>1242</v>
      </c>
      <c r="H37" s="124">
        <v>135</v>
      </c>
      <c r="I37" s="124">
        <v>135</v>
      </c>
      <c r="J37" s="124">
        <v>135</v>
      </c>
      <c r="K37" s="124">
        <v>135</v>
      </c>
      <c r="L37" s="124">
        <v>720</v>
      </c>
      <c r="M37" s="124">
        <v>0</v>
      </c>
      <c r="N37" s="124">
        <v>783</v>
      </c>
      <c r="O37" s="124">
        <v>27</v>
      </c>
      <c r="P37" s="124">
        <v>965.31</v>
      </c>
      <c r="Q37" s="124">
        <v>51.46</v>
      </c>
      <c r="R37" s="124">
        <v>972.68</v>
      </c>
      <c r="S37" s="124">
        <v>63</v>
      </c>
      <c r="T37" s="124">
        <v>810</v>
      </c>
      <c r="U37" s="124">
        <v>54</v>
      </c>
      <c r="V37" s="124">
        <v>1008</v>
      </c>
      <c r="W37" s="124">
        <v>1008</v>
      </c>
      <c r="X37" s="79">
        <v>307.14</v>
      </c>
      <c r="Y37" s="125"/>
      <c r="Z37" s="125"/>
      <c r="AA37" s="125"/>
      <c r="AB37" s="125"/>
      <c r="AC37" s="126">
        <f t="shared" si="12"/>
        <v>4.421221864951746E-3</v>
      </c>
      <c r="AD37" s="126">
        <f t="shared" si="13"/>
        <v>0.23263888888888895</v>
      </c>
      <c r="AE37" s="126">
        <f t="shared" si="14"/>
        <v>0.26784403902406029</v>
      </c>
      <c r="AF37" s="126">
        <f t="shared" si="15"/>
        <v>-0.43200625199208897</v>
      </c>
      <c r="AG37" s="126">
        <f t="shared" si="16"/>
        <v>0.5853159742196028</v>
      </c>
      <c r="AH37" s="126">
        <f t="shared" si="17"/>
        <v>9.7366090338480621E-2</v>
      </c>
      <c r="AI37" s="126">
        <f t="shared" si="18"/>
        <v>4.0969855655354312E-2</v>
      </c>
      <c r="AJ37" s="126">
        <f t="shared" si="19"/>
        <v>0.2199468164415247</v>
      </c>
      <c r="AK37" s="126">
        <f t="shared" si="20"/>
        <v>6.5903665931935779E-2</v>
      </c>
      <c r="AL37" s="121">
        <f t="shared" si="21"/>
        <v>0.12026670004141225</v>
      </c>
      <c r="AM37" s="121">
        <f t="shared" si="11"/>
        <v>0.20190048051737963</v>
      </c>
    </row>
    <row r="38" spans="1:39" ht="15" customHeight="1" x14ac:dyDescent="0.2">
      <c r="A38" s="62" t="s">
        <v>317</v>
      </c>
      <c r="B38" s="62" t="s">
        <v>2026</v>
      </c>
      <c r="C38" s="124">
        <v>4838</v>
      </c>
      <c r="D38" s="124">
        <v>4931</v>
      </c>
      <c r="E38" s="124">
        <v>5884</v>
      </c>
      <c r="F38" s="124">
        <v>6366</v>
      </c>
      <c r="G38" s="124">
        <v>4493</v>
      </c>
      <c r="H38" s="124">
        <v>4687</v>
      </c>
      <c r="I38" s="124">
        <v>7812</v>
      </c>
      <c r="J38" s="124">
        <v>8123</v>
      </c>
      <c r="K38" s="124">
        <v>8452</v>
      </c>
      <c r="L38" s="124">
        <v>9914</v>
      </c>
      <c r="M38" s="124">
        <v>8490</v>
      </c>
      <c r="N38" s="124">
        <v>4776.96</v>
      </c>
      <c r="O38" s="124">
        <v>4798.08</v>
      </c>
      <c r="P38" s="124">
        <v>5914.3</v>
      </c>
      <c r="Q38" s="124">
        <v>7498.41</v>
      </c>
      <c r="R38" s="124">
        <v>4259.05</v>
      </c>
      <c r="S38" s="124">
        <v>6751.94</v>
      </c>
      <c r="T38" s="124">
        <v>7409.35</v>
      </c>
      <c r="U38" s="124">
        <v>7712.91</v>
      </c>
      <c r="V38" s="124">
        <v>9409.34</v>
      </c>
      <c r="W38" s="124">
        <v>10029.450000000001</v>
      </c>
      <c r="X38" s="79">
        <v>10006.9</v>
      </c>
      <c r="Y38" s="125"/>
      <c r="Z38" s="125"/>
      <c r="AA38" s="125"/>
      <c r="AB38" s="125"/>
      <c r="AC38" s="126">
        <f t="shared" si="12"/>
        <v>0</v>
      </c>
      <c r="AD38" s="126">
        <f t="shared" si="13"/>
        <v>0</v>
      </c>
      <c r="AE38" s="126">
        <f t="shared" si="14"/>
        <v>0</v>
      </c>
      <c r="AF38" s="126">
        <f t="shared" si="15"/>
        <v>0</v>
      </c>
      <c r="AG38" s="126">
        <f t="shared" si="16"/>
        <v>0</v>
      </c>
      <c r="AH38" s="126">
        <f t="shared" si="17"/>
        <v>-1</v>
      </c>
      <c r="AI38" s="126">
        <f t="shared" si="18"/>
        <v>0</v>
      </c>
      <c r="AJ38" s="126">
        <f t="shared" si="19"/>
        <v>0</v>
      </c>
      <c r="AK38" s="126">
        <f t="shared" si="20"/>
        <v>0</v>
      </c>
      <c r="AL38" s="121">
        <f t="shared" si="21"/>
        <v>-0.1111111111111111</v>
      </c>
      <c r="AM38" s="121">
        <f t="shared" si="11"/>
        <v>-0.2</v>
      </c>
    </row>
    <row r="39" spans="1:39" ht="15" customHeight="1" x14ac:dyDescent="0.2">
      <c r="A39" s="62" t="s">
        <v>318</v>
      </c>
      <c r="B39" s="62" t="s">
        <v>319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8136.28</v>
      </c>
      <c r="T39" s="124">
        <v>0</v>
      </c>
      <c r="U39" s="124">
        <v>0</v>
      </c>
      <c r="V39" s="124">
        <v>0</v>
      </c>
      <c r="W39" s="124">
        <v>0</v>
      </c>
      <c r="X39" s="79"/>
      <c r="Y39" s="125"/>
      <c r="Z39" s="125"/>
      <c r="AA39" s="125"/>
      <c r="AB39" s="125"/>
      <c r="AC39" s="126">
        <f t="shared" si="12"/>
        <v>-0.17671907040328091</v>
      </c>
      <c r="AD39" s="126">
        <f t="shared" si="13"/>
        <v>0.20937183468110196</v>
      </c>
      <c r="AE39" s="126">
        <f t="shared" si="14"/>
        <v>0.5433463312829524</v>
      </c>
      <c r="AF39" s="126">
        <f t="shared" si="15"/>
        <v>-0.46733686223922422</v>
      </c>
      <c r="AG39" s="126">
        <f t="shared" si="16"/>
        <v>7.5842602799211623E-2</v>
      </c>
      <c r="AH39" s="126">
        <f t="shared" si="17"/>
        <v>-1.2729954203212549E-3</v>
      </c>
      <c r="AI39" s="126">
        <f t="shared" si="18"/>
        <v>1.6585578163617363E-2</v>
      </c>
      <c r="AJ39" s="126">
        <f t="shared" si="19"/>
        <v>9.3272171253822971E-3</v>
      </c>
      <c r="AK39" s="126">
        <f t="shared" si="20"/>
        <v>4.7853204059990908</v>
      </c>
      <c r="AL39" s="121">
        <f t="shared" si="21"/>
        <v>0.55494056022094773</v>
      </c>
      <c r="AM39" s="121">
        <f t="shared" si="11"/>
        <v>0.97716056173339605</v>
      </c>
    </row>
    <row r="40" spans="1:39" ht="15" customHeight="1" x14ac:dyDescent="0.2">
      <c r="A40" s="62" t="s">
        <v>320</v>
      </c>
      <c r="B40" s="62" t="s">
        <v>321</v>
      </c>
      <c r="C40" s="124">
        <v>680</v>
      </c>
      <c r="D40" s="124">
        <v>682</v>
      </c>
      <c r="E40" s="124">
        <v>730</v>
      </c>
      <c r="F40" s="124">
        <v>790</v>
      </c>
      <c r="G40" s="124">
        <v>902</v>
      </c>
      <c r="H40" s="124">
        <v>926</v>
      </c>
      <c r="I40" s="124">
        <v>970</v>
      </c>
      <c r="J40" s="124">
        <v>1009</v>
      </c>
      <c r="K40" s="124">
        <v>1049</v>
      </c>
      <c r="L40" s="124">
        <v>1231</v>
      </c>
      <c r="M40" s="124">
        <v>840</v>
      </c>
      <c r="N40" s="124">
        <v>731.5</v>
      </c>
      <c r="O40" s="124">
        <v>602.23</v>
      </c>
      <c r="P40" s="124">
        <v>728.32</v>
      </c>
      <c r="Q40" s="124">
        <v>1124.05</v>
      </c>
      <c r="R40" s="124">
        <v>598.74</v>
      </c>
      <c r="S40" s="124">
        <v>644.15</v>
      </c>
      <c r="T40" s="124">
        <v>643.33000000000004</v>
      </c>
      <c r="U40" s="124">
        <v>654</v>
      </c>
      <c r="V40" s="124">
        <v>660.1</v>
      </c>
      <c r="W40" s="124">
        <v>3818.89</v>
      </c>
      <c r="X40" s="79">
        <v>3635.3</v>
      </c>
      <c r="Y40" s="125"/>
      <c r="Z40" s="125"/>
      <c r="AA40" s="125"/>
      <c r="AB40" s="125"/>
      <c r="AC40" s="126">
        <f t="shared" si="12"/>
        <v>0</v>
      </c>
      <c r="AD40" s="126">
        <f t="shared" si="13"/>
        <v>0</v>
      </c>
      <c r="AE40" s="126">
        <f t="shared" si="14"/>
        <v>-0.72091310751104565</v>
      </c>
      <c r="AF40" s="126">
        <f t="shared" si="15"/>
        <v>0</v>
      </c>
      <c r="AG40" s="126">
        <f t="shared" si="16"/>
        <v>-1</v>
      </c>
      <c r="AH40" s="126">
        <f t="shared" si="17"/>
        <v>0</v>
      </c>
      <c r="AI40" s="126">
        <f t="shared" si="18"/>
        <v>0</v>
      </c>
      <c r="AJ40" s="126">
        <f t="shared" si="19"/>
        <v>-1</v>
      </c>
      <c r="AK40" s="126">
        <f t="shared" si="20"/>
        <v>0</v>
      </c>
      <c r="AL40" s="121">
        <f t="shared" si="21"/>
        <v>-0.30232367861233844</v>
      </c>
      <c r="AM40" s="121">
        <f t="shared" si="11"/>
        <v>-0.4</v>
      </c>
    </row>
    <row r="41" spans="1:39" ht="15" customHeight="1" x14ac:dyDescent="0.2">
      <c r="A41" s="62" t="s">
        <v>322</v>
      </c>
      <c r="B41" s="62" t="s">
        <v>323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67.900000000000006</v>
      </c>
      <c r="Q41" s="124">
        <v>18.95</v>
      </c>
      <c r="R41" s="124">
        <v>18.95</v>
      </c>
      <c r="S41" s="124">
        <v>0</v>
      </c>
      <c r="T41" s="124">
        <v>0</v>
      </c>
      <c r="U41" s="124">
        <v>18.95</v>
      </c>
      <c r="V41" s="124">
        <v>0</v>
      </c>
      <c r="W41" s="124">
        <v>18.95</v>
      </c>
      <c r="X41" s="79">
        <v>18.95</v>
      </c>
      <c r="Y41" s="125"/>
      <c r="Z41" s="125"/>
      <c r="AA41" s="125"/>
      <c r="AB41" s="125"/>
      <c r="AC41" s="126">
        <f t="shared" si="12"/>
        <v>0</v>
      </c>
      <c r="AD41" s="126">
        <f t="shared" si="13"/>
        <v>0</v>
      </c>
      <c r="AE41" s="126">
        <f t="shared" si="14"/>
        <v>-0.5</v>
      </c>
      <c r="AF41" s="126">
        <f t="shared" si="15"/>
        <v>0.16666666666666666</v>
      </c>
      <c r="AG41" s="126">
        <f t="shared" si="16"/>
        <v>0.5714285714285714</v>
      </c>
      <c r="AH41" s="126">
        <f t="shared" si="17"/>
        <v>-0.27272727272727271</v>
      </c>
      <c r="AI41" s="126">
        <f t="shared" si="18"/>
        <v>0</v>
      </c>
      <c r="AJ41" s="126">
        <f t="shared" si="19"/>
        <v>0</v>
      </c>
      <c r="AK41" s="126">
        <f t="shared" si="20"/>
        <v>0.5</v>
      </c>
      <c r="AL41" s="121">
        <f t="shared" si="21"/>
        <v>5.1707551707551702E-2</v>
      </c>
      <c r="AM41" s="121">
        <f t="shared" si="11"/>
        <v>0.15974025974025974</v>
      </c>
    </row>
    <row r="42" spans="1:39" ht="15" customHeight="1" x14ac:dyDescent="0.2">
      <c r="A42" s="62" t="s">
        <v>324</v>
      </c>
      <c r="B42" s="62" t="s">
        <v>325</v>
      </c>
      <c r="C42" s="124">
        <v>3000</v>
      </c>
      <c r="D42" s="124">
        <v>3000</v>
      </c>
      <c r="E42" s="124">
        <v>3000</v>
      </c>
      <c r="F42" s="124">
        <v>3000</v>
      </c>
      <c r="G42" s="124">
        <v>3750</v>
      </c>
      <c r="H42" s="124">
        <v>4750</v>
      </c>
      <c r="I42" s="124">
        <v>2000</v>
      </c>
      <c r="J42" s="124">
        <v>2000</v>
      </c>
      <c r="K42" s="124">
        <v>3000</v>
      </c>
      <c r="L42" s="124">
        <v>3000</v>
      </c>
      <c r="M42" s="124">
        <v>2500</v>
      </c>
      <c r="N42" s="124">
        <v>3000</v>
      </c>
      <c r="O42" s="124">
        <v>3000</v>
      </c>
      <c r="P42" s="124">
        <v>3000</v>
      </c>
      <c r="Q42" s="124">
        <v>1500</v>
      </c>
      <c r="R42" s="124">
        <v>1750</v>
      </c>
      <c r="S42" s="124">
        <v>2750</v>
      </c>
      <c r="T42" s="124">
        <v>2000</v>
      </c>
      <c r="U42" s="124">
        <v>2000</v>
      </c>
      <c r="V42" s="124">
        <v>2000</v>
      </c>
      <c r="W42" s="124">
        <v>3000</v>
      </c>
      <c r="X42" s="79">
        <v>1500</v>
      </c>
      <c r="Y42" s="125"/>
      <c r="Z42" s="125"/>
      <c r="AA42" s="125"/>
      <c r="AB42" s="125"/>
      <c r="AC42" s="126">
        <f t="shared" si="12"/>
        <v>0</v>
      </c>
      <c r="AD42" s="126">
        <f t="shared" si="13"/>
        <v>0</v>
      </c>
      <c r="AE42" s="126">
        <f t="shared" si="14"/>
        <v>0</v>
      </c>
      <c r="AF42" s="126">
        <f t="shared" si="15"/>
        <v>0</v>
      </c>
      <c r="AG42" s="126">
        <f t="shared" si="16"/>
        <v>0</v>
      </c>
      <c r="AH42" s="126">
        <f t="shared" si="17"/>
        <v>0</v>
      </c>
      <c r="AI42" s="126">
        <f t="shared" si="18"/>
        <v>0.61622389715132109</v>
      </c>
      <c r="AJ42" s="126">
        <f t="shared" si="19"/>
        <v>-7.0723525542644092E-2</v>
      </c>
      <c r="AK42" s="126">
        <f t="shared" si="20"/>
        <v>-0.54221846296859921</v>
      </c>
      <c r="AL42" s="121">
        <f t="shared" si="21"/>
        <v>3.646565155642027E-4</v>
      </c>
      <c r="AM42" s="121">
        <f t="shared" si="11"/>
        <v>6.5638172801556487E-4</v>
      </c>
    </row>
    <row r="43" spans="1:39" ht="15" customHeight="1" x14ac:dyDescent="0.2">
      <c r="A43" s="62" t="s">
        <v>326</v>
      </c>
      <c r="B43" s="62" t="s">
        <v>327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5180</v>
      </c>
      <c r="M43" s="124">
        <v>4610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5644.02</v>
      </c>
      <c r="U43" s="124">
        <v>9122</v>
      </c>
      <c r="V43" s="124">
        <v>8476.86</v>
      </c>
      <c r="W43" s="124">
        <v>3880.55</v>
      </c>
      <c r="X43" s="79">
        <v>4833.12</v>
      </c>
      <c r="Y43" s="125"/>
      <c r="Z43" s="125"/>
      <c r="AA43" s="125"/>
      <c r="AB43" s="125"/>
      <c r="AC43" s="126">
        <f t="shared" si="12"/>
        <v>0.33867906623647742</v>
      </c>
      <c r="AD43" s="126">
        <f t="shared" si="13"/>
        <v>-0.22587570507043098</v>
      </c>
      <c r="AE43" s="126">
        <f t="shared" si="14"/>
        <v>1.2490712155303227</v>
      </c>
      <c r="AF43" s="126">
        <f t="shared" si="15"/>
        <v>-0.59316302948521082</v>
      </c>
      <c r="AG43" s="126">
        <f t="shared" si="16"/>
        <v>-8.7523827678231067E-2</v>
      </c>
      <c r="AH43" s="126">
        <f t="shared" si="17"/>
        <v>0.16224657133605611</v>
      </c>
      <c r="AI43" s="126">
        <f t="shared" si="18"/>
        <v>0.15675833558012037</v>
      </c>
      <c r="AJ43" s="126">
        <f t="shared" si="19"/>
        <v>-0.33356511605321942</v>
      </c>
      <c r="AK43" s="126">
        <f t="shared" si="20"/>
        <v>0.95617200114247736</v>
      </c>
      <c r="AL43" s="121">
        <f t="shared" si="21"/>
        <v>0.18031105683759574</v>
      </c>
      <c r="AM43" s="121">
        <f t="shared" si="11"/>
        <v>0.17081759286544068</v>
      </c>
    </row>
    <row r="44" spans="1:39" ht="15" customHeight="1" x14ac:dyDescent="0.2">
      <c r="A44" s="62" t="s">
        <v>328</v>
      </c>
      <c r="B44" s="62" t="s">
        <v>262</v>
      </c>
      <c r="C44" s="124">
        <v>1700</v>
      </c>
      <c r="D44" s="124">
        <v>1700</v>
      </c>
      <c r="E44" s="124">
        <v>1700</v>
      </c>
      <c r="F44" s="124">
        <v>2360</v>
      </c>
      <c r="G44" s="124">
        <v>2360</v>
      </c>
      <c r="H44" s="124">
        <v>2360</v>
      </c>
      <c r="I44" s="124">
        <v>2400</v>
      </c>
      <c r="J44" s="124">
        <v>2400</v>
      </c>
      <c r="K44" s="124">
        <v>2400</v>
      </c>
      <c r="L44" s="124">
        <v>2400</v>
      </c>
      <c r="M44" s="124">
        <v>2400</v>
      </c>
      <c r="N44" s="124">
        <v>2212.98</v>
      </c>
      <c r="O44" s="124">
        <v>2962.47</v>
      </c>
      <c r="P44" s="124">
        <v>2293.3200000000002</v>
      </c>
      <c r="Q44" s="124">
        <v>5157.84</v>
      </c>
      <c r="R44" s="124">
        <v>2098.4</v>
      </c>
      <c r="S44" s="124">
        <v>1914.74</v>
      </c>
      <c r="T44" s="124">
        <v>2225.4</v>
      </c>
      <c r="U44" s="124">
        <v>2574.25</v>
      </c>
      <c r="V44" s="124">
        <v>1715.57</v>
      </c>
      <c r="W44" s="124">
        <v>3355.95</v>
      </c>
      <c r="X44" s="79">
        <v>6470.32</v>
      </c>
      <c r="Y44" s="125"/>
      <c r="Z44" s="125"/>
      <c r="AA44" s="125"/>
      <c r="AB44" s="125"/>
      <c r="AC44" s="126">
        <f t="shared" si="12"/>
        <v>0</v>
      </c>
      <c r="AD44" s="126">
        <f t="shared" si="13"/>
        <v>0</v>
      </c>
      <c r="AE44" s="126">
        <f t="shared" si="14"/>
        <v>0</v>
      </c>
      <c r="AF44" s="126">
        <f t="shared" si="15"/>
        <v>0</v>
      </c>
      <c r="AG44" s="126">
        <f t="shared" si="16"/>
        <v>0</v>
      </c>
      <c r="AH44" s="126">
        <f t="shared" si="17"/>
        <v>0</v>
      </c>
      <c r="AI44" s="126">
        <f t="shared" si="18"/>
        <v>0</v>
      </c>
      <c r="AJ44" s="126">
        <f t="shared" si="19"/>
        <v>0</v>
      </c>
      <c r="AK44" s="126">
        <f t="shared" si="20"/>
        <v>0</v>
      </c>
      <c r="AL44" s="121">
        <f t="shared" si="21"/>
        <v>0</v>
      </c>
      <c r="AM44" s="121">
        <f t="shared" si="11"/>
        <v>0</v>
      </c>
    </row>
    <row r="45" spans="1:39" ht="15" customHeight="1" x14ac:dyDescent="0.2">
      <c r="A45" s="62" t="s">
        <v>2181</v>
      </c>
      <c r="B45" s="62" t="s">
        <v>787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79">
        <v>816.22</v>
      </c>
      <c r="Y45" s="125"/>
      <c r="Z45" s="125"/>
      <c r="AA45" s="125"/>
      <c r="AB45" s="125"/>
      <c r="AC45" s="126">
        <f t="shared" si="12"/>
        <v>0</v>
      </c>
      <c r="AD45" s="126">
        <f t="shared" si="13"/>
        <v>0</v>
      </c>
      <c r="AE45" s="126">
        <f t="shared" si="14"/>
        <v>0</v>
      </c>
      <c r="AF45" s="126">
        <f t="shared" si="15"/>
        <v>0</v>
      </c>
      <c r="AG45" s="126">
        <f t="shared" si="16"/>
        <v>0</v>
      </c>
      <c r="AH45" s="126">
        <f t="shared" si="17"/>
        <v>0</v>
      </c>
      <c r="AI45" s="126">
        <f t="shared" si="18"/>
        <v>0</v>
      </c>
      <c r="AJ45" s="126">
        <f t="shared" si="19"/>
        <v>0</v>
      </c>
      <c r="AK45" s="126">
        <f t="shared" si="20"/>
        <v>0</v>
      </c>
      <c r="AL45" s="121">
        <f t="shared" si="21"/>
        <v>0</v>
      </c>
      <c r="AM45" s="121">
        <f t="shared" si="11"/>
        <v>0</v>
      </c>
    </row>
    <row r="46" spans="1:39" ht="15" customHeight="1" x14ac:dyDescent="0.2">
      <c r="A46" s="62" t="s">
        <v>2182</v>
      </c>
      <c r="B46" s="62" t="s">
        <v>420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317.83999999999997</v>
      </c>
      <c r="X46" s="79">
        <v>309.45999999999998</v>
      </c>
      <c r="Y46" s="125"/>
      <c r="Z46" s="125"/>
      <c r="AA46" s="125"/>
      <c r="AB46" s="125"/>
      <c r="AC46" s="126">
        <f t="shared" si="12"/>
        <v>-1</v>
      </c>
      <c r="AD46" s="126">
        <f t="shared" si="13"/>
        <v>0</v>
      </c>
      <c r="AE46" s="126">
        <f t="shared" si="14"/>
        <v>0</v>
      </c>
      <c r="AF46" s="126">
        <f t="shared" si="15"/>
        <v>0</v>
      </c>
      <c r="AG46" s="126">
        <f t="shared" si="16"/>
        <v>0</v>
      </c>
      <c r="AH46" s="126">
        <f t="shared" si="17"/>
        <v>0</v>
      </c>
      <c r="AI46" s="126">
        <f t="shared" si="18"/>
        <v>0</v>
      </c>
      <c r="AJ46" s="126">
        <f t="shared" si="19"/>
        <v>0</v>
      </c>
      <c r="AK46" s="126">
        <f t="shared" si="20"/>
        <v>0</v>
      </c>
      <c r="AL46" s="121">
        <f t="shared" si="21"/>
        <v>-0.1111111111111111</v>
      </c>
      <c r="AM46" s="121">
        <f t="shared" si="11"/>
        <v>0</v>
      </c>
    </row>
    <row r="47" spans="1:39" ht="15" customHeight="1" x14ac:dyDescent="0.2">
      <c r="A47" s="62" t="s">
        <v>1767</v>
      </c>
      <c r="B47" s="62" t="s">
        <v>422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44.9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79">
        <v>0</v>
      </c>
      <c r="Y47" s="125"/>
      <c r="Z47" s="125"/>
      <c r="AA47" s="125"/>
      <c r="AB47" s="125"/>
      <c r="AC47" s="126">
        <f t="shared" si="12"/>
        <v>0</v>
      </c>
      <c r="AD47" s="126">
        <f t="shared" si="13"/>
        <v>0</v>
      </c>
      <c r="AE47" s="126">
        <f t="shared" si="14"/>
        <v>0</v>
      </c>
      <c r="AF47" s="126">
        <f t="shared" si="15"/>
        <v>0</v>
      </c>
      <c r="AG47" s="126">
        <f t="shared" si="16"/>
        <v>0.33653878757875177</v>
      </c>
      <c r="AH47" s="126">
        <f t="shared" si="17"/>
        <v>-6.525202707502456E-2</v>
      </c>
      <c r="AI47" s="126">
        <f t="shared" si="18"/>
        <v>0.17161902487216515</v>
      </c>
      <c r="AJ47" s="126">
        <f t="shared" si="19"/>
        <v>0.46810107580685495</v>
      </c>
      <c r="AK47" s="126">
        <f t="shared" si="20"/>
        <v>2.9559348885354342</v>
      </c>
      <c r="AL47" s="121">
        <f t="shared" si="21"/>
        <v>0.4296601944131313</v>
      </c>
      <c r="AM47" s="121">
        <f t="shared" si="11"/>
        <v>0.77338834994363626</v>
      </c>
    </row>
    <row r="48" spans="1:39" ht="15" customHeight="1" x14ac:dyDescent="0.2">
      <c r="A48" s="62" t="s">
        <v>329</v>
      </c>
      <c r="B48" s="62" t="s">
        <v>330</v>
      </c>
      <c r="C48" s="124">
        <v>0</v>
      </c>
      <c r="D48" s="124">
        <v>0</v>
      </c>
      <c r="E48" s="124">
        <v>0</v>
      </c>
      <c r="F48" s="124">
        <v>0</v>
      </c>
      <c r="G48" s="124">
        <v>3000</v>
      </c>
      <c r="H48" s="124">
        <v>3000</v>
      </c>
      <c r="I48" s="124">
        <v>3000</v>
      </c>
      <c r="J48" s="124">
        <v>3000</v>
      </c>
      <c r="K48" s="124">
        <v>3000</v>
      </c>
      <c r="L48" s="124">
        <v>3000</v>
      </c>
      <c r="M48" s="124">
        <v>3000</v>
      </c>
      <c r="N48" s="124">
        <v>0</v>
      </c>
      <c r="O48" s="124">
        <v>0</v>
      </c>
      <c r="P48" s="124">
        <v>0</v>
      </c>
      <c r="Q48" s="124">
        <v>0</v>
      </c>
      <c r="R48" s="124">
        <v>1474.57</v>
      </c>
      <c r="S48" s="124">
        <v>1970.82</v>
      </c>
      <c r="T48" s="124">
        <v>1842.22</v>
      </c>
      <c r="U48" s="124">
        <v>2158.38</v>
      </c>
      <c r="V48" s="124">
        <v>3168.72</v>
      </c>
      <c r="W48" s="124">
        <v>12535.25</v>
      </c>
      <c r="X48" s="79">
        <v>149.29</v>
      </c>
      <c r="Y48" s="125"/>
      <c r="Z48" s="125"/>
      <c r="AA48" s="125"/>
      <c r="AB48" s="125"/>
      <c r="AC48" s="126">
        <f t="shared" si="12"/>
        <v>0</v>
      </c>
      <c r="AD48" s="126">
        <f t="shared" si="13"/>
        <v>-1</v>
      </c>
      <c r="AE48" s="126">
        <f t="shared" si="14"/>
        <v>0</v>
      </c>
      <c r="AF48" s="126">
        <f t="shared" si="15"/>
        <v>0</v>
      </c>
      <c r="AG48" s="126">
        <f t="shared" si="16"/>
        <v>0</v>
      </c>
      <c r="AH48" s="126">
        <f t="shared" si="17"/>
        <v>0</v>
      </c>
      <c r="AI48" s="126">
        <f t="shared" si="18"/>
        <v>0</v>
      </c>
      <c r="AJ48" s="126">
        <f t="shared" si="19"/>
        <v>0</v>
      </c>
      <c r="AK48" s="126">
        <f t="shared" si="20"/>
        <v>0</v>
      </c>
      <c r="AL48" s="121">
        <f t="shared" si="21"/>
        <v>-0.1111111111111111</v>
      </c>
      <c r="AM48" s="121">
        <f t="shared" si="11"/>
        <v>0</v>
      </c>
    </row>
    <row r="49" spans="1:39" ht="15" customHeight="1" x14ac:dyDescent="0.2">
      <c r="A49" s="62" t="s">
        <v>1748</v>
      </c>
      <c r="B49" s="62" t="s">
        <v>373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602.89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79">
        <v>0</v>
      </c>
      <c r="Y49" s="125"/>
      <c r="Z49" s="125"/>
      <c r="AA49" s="125"/>
      <c r="AB49" s="125"/>
      <c r="AC49" s="126">
        <f t="shared" si="12"/>
        <v>0</v>
      </c>
      <c r="AD49" s="126">
        <f t="shared" si="13"/>
        <v>0</v>
      </c>
      <c r="AE49" s="126">
        <f t="shared" si="14"/>
        <v>0</v>
      </c>
      <c r="AF49" s="126">
        <f t="shared" si="15"/>
        <v>0.59213634400955006</v>
      </c>
      <c r="AG49" s="126">
        <f t="shared" si="16"/>
        <v>-0.40403186352710951</v>
      </c>
      <c r="AH49" s="126">
        <f t="shared" si="17"/>
        <v>0.18470996582584565</v>
      </c>
      <c r="AI49" s="126">
        <f t="shared" si="18"/>
        <v>8.646271107295116E-3</v>
      </c>
      <c r="AJ49" s="126">
        <f t="shared" si="19"/>
        <v>-0.53650632457699254</v>
      </c>
      <c r="AK49" s="126">
        <f t="shared" si="20"/>
        <v>-1</v>
      </c>
      <c r="AL49" s="121">
        <f t="shared" si="21"/>
        <v>-0.12833840079571235</v>
      </c>
      <c r="AM49" s="121">
        <f t="shared" si="11"/>
        <v>-0.34943639023419226</v>
      </c>
    </row>
    <row r="50" spans="1:39" ht="15" customHeight="1" x14ac:dyDescent="0.2">
      <c r="A50" s="62" t="s">
        <v>331</v>
      </c>
      <c r="B50" s="62" t="s">
        <v>332</v>
      </c>
      <c r="C50" s="124">
        <v>0</v>
      </c>
      <c r="D50" s="124">
        <v>0</v>
      </c>
      <c r="E50" s="124">
        <v>0</v>
      </c>
      <c r="F50" s="124">
        <v>2000</v>
      </c>
      <c r="G50" s="124">
        <v>2000</v>
      </c>
      <c r="H50" s="124">
        <v>2000</v>
      </c>
      <c r="I50" s="124">
        <v>2000</v>
      </c>
      <c r="J50" s="124">
        <v>2000</v>
      </c>
      <c r="K50" s="124">
        <v>2000</v>
      </c>
      <c r="L50" s="124">
        <v>2000</v>
      </c>
      <c r="M50" s="124">
        <v>2000</v>
      </c>
      <c r="N50" s="124">
        <v>0</v>
      </c>
      <c r="O50" s="124">
        <v>0</v>
      </c>
      <c r="P50" s="124">
        <v>0</v>
      </c>
      <c r="Q50" s="124">
        <v>1181.1300000000001</v>
      </c>
      <c r="R50" s="124">
        <v>1880.52</v>
      </c>
      <c r="S50" s="124">
        <v>1120.73</v>
      </c>
      <c r="T50" s="124">
        <v>1327.74</v>
      </c>
      <c r="U50" s="124">
        <v>1339.22</v>
      </c>
      <c r="V50" s="124">
        <v>620.72</v>
      </c>
      <c r="W50" s="124">
        <v>0</v>
      </c>
      <c r="X50" s="79">
        <v>1944.72</v>
      </c>
      <c r="Y50" s="125"/>
      <c r="Z50" s="125"/>
      <c r="AA50" s="125"/>
      <c r="AB50" s="125"/>
      <c r="AC50" s="126">
        <f t="shared" si="12"/>
        <v>0</v>
      </c>
      <c r="AD50" s="126">
        <f t="shared" si="13"/>
        <v>0</v>
      </c>
      <c r="AE50" s="126">
        <f t="shared" si="14"/>
        <v>-0.47623535747946683</v>
      </c>
      <c r="AF50" s="126">
        <f t="shared" si="15"/>
        <v>-8.9545844044558717E-2</v>
      </c>
      <c r="AG50" s="126">
        <f t="shared" si="16"/>
        <v>1.9552470588235296</v>
      </c>
      <c r="AH50" s="126">
        <f t="shared" si="17"/>
        <v>-0.66161881558623548</v>
      </c>
      <c r="AI50" s="126">
        <f t="shared" si="18"/>
        <v>1.08</v>
      </c>
      <c r="AJ50" s="126">
        <f t="shared" si="19"/>
        <v>-0.34954751131221717</v>
      </c>
      <c r="AK50" s="126">
        <f t="shared" si="20"/>
        <v>0</v>
      </c>
      <c r="AL50" s="121">
        <f t="shared" si="21"/>
        <v>0.16203328115567237</v>
      </c>
      <c r="AM50" s="121">
        <f t="shared" si="11"/>
        <v>0.4048161463850154</v>
      </c>
    </row>
    <row r="51" spans="1:39" ht="15" customHeight="1" x14ac:dyDescent="0.2">
      <c r="A51" s="62" t="s">
        <v>333</v>
      </c>
      <c r="B51" s="62" t="s">
        <v>334</v>
      </c>
      <c r="C51" s="124">
        <v>0</v>
      </c>
      <c r="D51" s="124">
        <v>0</v>
      </c>
      <c r="E51" s="124">
        <v>825</v>
      </c>
      <c r="F51" s="124">
        <v>830</v>
      </c>
      <c r="G51" s="124">
        <v>830</v>
      </c>
      <c r="H51" s="124">
        <v>830</v>
      </c>
      <c r="I51" s="124">
        <v>830</v>
      </c>
      <c r="J51" s="124">
        <v>830</v>
      </c>
      <c r="K51" s="124">
        <v>830</v>
      </c>
      <c r="L51" s="124">
        <v>830</v>
      </c>
      <c r="M51" s="124">
        <v>0</v>
      </c>
      <c r="N51" s="124">
        <v>0</v>
      </c>
      <c r="O51" s="124">
        <v>0</v>
      </c>
      <c r="P51" s="124">
        <v>891.24</v>
      </c>
      <c r="Q51" s="124">
        <v>466.8</v>
      </c>
      <c r="R51" s="124">
        <v>425</v>
      </c>
      <c r="S51" s="124">
        <v>1255.98</v>
      </c>
      <c r="T51" s="124">
        <v>425</v>
      </c>
      <c r="U51" s="124">
        <v>884</v>
      </c>
      <c r="V51" s="124">
        <v>575</v>
      </c>
      <c r="W51" s="124">
        <v>575</v>
      </c>
      <c r="X51" s="79">
        <v>0</v>
      </c>
      <c r="Y51" s="125"/>
      <c r="Z51" s="125"/>
      <c r="AA51" s="125"/>
      <c r="AB51" s="125"/>
      <c r="AC51" s="126">
        <f t="shared" si="12"/>
        <v>-0.64618098948761304</v>
      </c>
      <c r="AD51" s="126">
        <f t="shared" si="13"/>
        <v>-1</v>
      </c>
      <c r="AE51" s="126">
        <f t="shared" si="14"/>
        <v>0</v>
      </c>
      <c r="AF51" s="126">
        <f t="shared" si="15"/>
        <v>-1</v>
      </c>
      <c r="AG51" s="126">
        <f t="shared" si="16"/>
        <v>0</v>
      </c>
      <c r="AH51" s="126">
        <f t="shared" si="17"/>
        <v>0</v>
      </c>
      <c r="AI51" s="126">
        <f t="shared" si="18"/>
        <v>0</v>
      </c>
      <c r="AJ51" s="126">
        <f t="shared" si="19"/>
        <v>0</v>
      </c>
      <c r="AK51" s="126">
        <f t="shared" si="20"/>
        <v>0</v>
      </c>
      <c r="AL51" s="121">
        <f t="shared" si="21"/>
        <v>-0.2940201099430681</v>
      </c>
      <c r="AM51" s="121">
        <f t="shared" si="11"/>
        <v>0</v>
      </c>
    </row>
    <row r="52" spans="1:39" ht="15" customHeight="1" x14ac:dyDescent="0.2">
      <c r="A52" s="62" t="s">
        <v>335</v>
      </c>
      <c r="B52" s="62" t="s">
        <v>336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136.03</v>
      </c>
      <c r="O52" s="124">
        <v>48.13</v>
      </c>
      <c r="P52" s="124">
        <v>0</v>
      </c>
      <c r="Q52" s="124">
        <v>40.42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79">
        <v>0</v>
      </c>
      <c r="Y52" s="125"/>
      <c r="Z52" s="125"/>
      <c r="AA52" s="125"/>
      <c r="AB52" s="125"/>
      <c r="AC52" s="126">
        <f t="shared" si="12"/>
        <v>11.455555555555556</v>
      </c>
      <c r="AD52" s="126">
        <f t="shared" si="13"/>
        <v>-1</v>
      </c>
      <c r="AE52" s="126">
        <f t="shared" si="14"/>
        <v>0</v>
      </c>
      <c r="AF52" s="126">
        <f t="shared" si="15"/>
        <v>0</v>
      </c>
      <c r="AG52" s="126">
        <f t="shared" si="16"/>
        <v>-1</v>
      </c>
      <c r="AH52" s="126">
        <f t="shared" si="17"/>
        <v>0</v>
      </c>
      <c r="AI52" s="126">
        <f t="shared" si="18"/>
        <v>0</v>
      </c>
      <c r="AJ52" s="126">
        <f t="shared" si="19"/>
        <v>0</v>
      </c>
      <c r="AK52" s="126">
        <f t="shared" si="20"/>
        <v>0</v>
      </c>
      <c r="AL52" s="121">
        <f t="shared" si="21"/>
        <v>1.0506172839506174</v>
      </c>
      <c r="AM52" s="121">
        <f t="shared" si="11"/>
        <v>-0.2</v>
      </c>
    </row>
    <row r="53" spans="1:39" ht="15" customHeight="1" x14ac:dyDescent="0.2">
      <c r="A53" s="62" t="s">
        <v>337</v>
      </c>
      <c r="B53" s="62" t="s">
        <v>338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24">
        <v>0</v>
      </c>
      <c r="I53" s="124">
        <v>0</v>
      </c>
      <c r="J53" s="124">
        <v>0</v>
      </c>
      <c r="K53" s="124">
        <v>0</v>
      </c>
      <c r="L53" s="124">
        <v>0</v>
      </c>
      <c r="M53" s="124">
        <v>0</v>
      </c>
      <c r="N53" s="124">
        <v>4.5</v>
      </c>
      <c r="O53" s="124">
        <v>56.05</v>
      </c>
      <c r="P53" s="124">
        <v>0</v>
      </c>
      <c r="Q53" s="124">
        <v>0</v>
      </c>
      <c r="R53" s="124">
        <v>299.98</v>
      </c>
      <c r="S53" s="124">
        <v>0</v>
      </c>
      <c r="T53" s="124">
        <v>0</v>
      </c>
      <c r="U53" s="124">
        <v>0</v>
      </c>
      <c r="V53" s="124">
        <v>0</v>
      </c>
      <c r="W53" s="124">
        <v>0</v>
      </c>
      <c r="X53" s="79">
        <v>0</v>
      </c>
      <c r="Y53" s="125"/>
      <c r="Z53" s="125"/>
      <c r="AA53" s="125"/>
      <c r="AB53" s="125"/>
      <c r="AC53" s="126">
        <f t="shared" si="12"/>
        <v>-2.4620890531732897E-2</v>
      </c>
      <c r="AD53" s="126">
        <f t="shared" si="13"/>
        <v>0.27044833681504105</v>
      </c>
      <c r="AE53" s="126">
        <f t="shared" si="14"/>
        <v>-1</v>
      </c>
      <c r="AF53" s="126">
        <f t="shared" si="15"/>
        <v>0</v>
      </c>
      <c r="AG53" s="126">
        <f t="shared" si="16"/>
        <v>0</v>
      </c>
      <c r="AH53" s="126">
        <f t="shared" si="17"/>
        <v>0</v>
      </c>
      <c r="AI53" s="126">
        <f t="shared" si="18"/>
        <v>0</v>
      </c>
      <c r="AJ53" s="126">
        <f t="shared" si="19"/>
        <v>-1</v>
      </c>
      <c r="AK53" s="126">
        <f t="shared" si="20"/>
        <v>0</v>
      </c>
      <c r="AL53" s="121">
        <f t="shared" si="21"/>
        <v>-0.19490806152407689</v>
      </c>
      <c r="AM53" s="121">
        <f t="shared" si="11"/>
        <v>-0.2</v>
      </c>
    </row>
    <row r="54" spans="1:39" ht="15" customHeight="1" x14ac:dyDescent="0.2">
      <c r="A54" s="62" t="s">
        <v>339</v>
      </c>
      <c r="B54" s="62" t="s">
        <v>266</v>
      </c>
      <c r="C54" s="124">
        <v>0</v>
      </c>
      <c r="D54" s="124">
        <v>605</v>
      </c>
      <c r="E54" s="124">
        <v>660</v>
      </c>
      <c r="F54" s="124">
        <v>0</v>
      </c>
      <c r="G54" s="124">
        <v>0</v>
      </c>
      <c r="H54" s="124">
        <v>0</v>
      </c>
      <c r="I54" s="124">
        <v>0</v>
      </c>
      <c r="J54" s="124">
        <v>0</v>
      </c>
      <c r="K54" s="124">
        <v>0</v>
      </c>
      <c r="L54" s="124">
        <v>0</v>
      </c>
      <c r="M54" s="124">
        <v>0</v>
      </c>
      <c r="N54" s="124">
        <v>765.61</v>
      </c>
      <c r="O54" s="124">
        <v>746.76</v>
      </c>
      <c r="P54" s="124">
        <v>948.72</v>
      </c>
      <c r="Q54" s="124">
        <v>0</v>
      </c>
      <c r="R54" s="124">
        <v>0</v>
      </c>
      <c r="S54" s="124">
        <v>0</v>
      </c>
      <c r="T54" s="124">
        <v>0</v>
      </c>
      <c r="U54" s="124">
        <v>132.11000000000001</v>
      </c>
      <c r="V54" s="124">
        <v>0</v>
      </c>
      <c r="W54" s="124">
        <v>0</v>
      </c>
      <c r="X54" s="79"/>
      <c r="Y54" s="125"/>
      <c r="Z54" s="125"/>
      <c r="AA54" s="125"/>
      <c r="AB54" s="125"/>
      <c r="AC54" s="126">
        <f t="shared" si="12"/>
        <v>0.1528954430902385</v>
      </c>
      <c r="AD54" s="126">
        <f t="shared" si="13"/>
        <v>-5.1012892588788661E-2</v>
      </c>
      <c r="AE54" s="126">
        <f t="shared" si="14"/>
        <v>0.73462449044982836</v>
      </c>
      <c r="AF54" s="126">
        <f t="shared" si="15"/>
        <v>-0.3547154321367732</v>
      </c>
      <c r="AG54" s="126">
        <f t="shared" si="16"/>
        <v>0.24290557948104649</v>
      </c>
      <c r="AH54" s="126">
        <f t="shared" si="17"/>
        <v>-0.69925941469706121</v>
      </c>
      <c r="AI54" s="126">
        <f t="shared" si="18"/>
        <v>0.17534738472273034</v>
      </c>
      <c r="AJ54" s="126">
        <f t="shared" si="19"/>
        <v>-0.37502171898528902</v>
      </c>
      <c r="AK54" s="126">
        <f t="shared" si="20"/>
        <v>0.68826670682405289</v>
      </c>
      <c r="AL54" s="121">
        <f t="shared" si="21"/>
        <v>5.711446068444273E-2</v>
      </c>
      <c r="AM54" s="121">
        <f t="shared" si="11"/>
        <v>6.4477074690959093E-3</v>
      </c>
    </row>
    <row r="55" spans="1:39" ht="15" customHeight="1" x14ac:dyDescent="0.2">
      <c r="A55" s="62" t="s">
        <v>340</v>
      </c>
      <c r="B55" s="62" t="s">
        <v>268</v>
      </c>
      <c r="C55" s="124">
        <v>3200</v>
      </c>
      <c r="D55" s="124">
        <v>3000</v>
      </c>
      <c r="E55" s="124">
        <v>2100</v>
      </c>
      <c r="F55" s="124">
        <v>2100</v>
      </c>
      <c r="G55" s="124">
        <v>2850</v>
      </c>
      <c r="H55" s="124">
        <v>2850</v>
      </c>
      <c r="I55" s="124">
        <v>2850</v>
      </c>
      <c r="J55" s="124">
        <v>2850</v>
      </c>
      <c r="K55" s="124">
        <v>2850</v>
      </c>
      <c r="L55" s="124">
        <v>1080</v>
      </c>
      <c r="M55" s="124">
        <v>0</v>
      </c>
      <c r="N55" s="124">
        <v>2567.31</v>
      </c>
      <c r="O55" s="124">
        <v>2959.84</v>
      </c>
      <c r="P55" s="124">
        <v>2808.85</v>
      </c>
      <c r="Q55" s="124">
        <v>4872.3</v>
      </c>
      <c r="R55" s="124">
        <v>3144.02</v>
      </c>
      <c r="S55" s="124">
        <v>3907.72</v>
      </c>
      <c r="T55" s="124">
        <v>1175.21</v>
      </c>
      <c r="U55" s="124">
        <v>1381.28</v>
      </c>
      <c r="V55" s="124">
        <v>863.27</v>
      </c>
      <c r="W55" s="124">
        <v>1457.43</v>
      </c>
      <c r="X55" s="79">
        <v>620</v>
      </c>
      <c r="Y55" s="125"/>
      <c r="Z55" s="125"/>
      <c r="AA55" s="125"/>
      <c r="AB55" s="125"/>
      <c r="AC55" s="126">
        <f t="shared" si="12"/>
        <v>-1</v>
      </c>
      <c r="AD55" s="126">
        <f t="shared" si="13"/>
        <v>0</v>
      </c>
      <c r="AE55" s="126">
        <f t="shared" si="14"/>
        <v>587.57233333333329</v>
      </c>
      <c r="AF55" s="126">
        <f t="shared" si="15"/>
        <v>-1.0316018931686108</v>
      </c>
      <c r="AG55" s="126">
        <f t="shared" si="16"/>
        <v>-48.905465949820787</v>
      </c>
      <c r="AH55" s="126">
        <f t="shared" si="17"/>
        <v>-0.2518120177694646</v>
      </c>
      <c r="AI55" s="126">
        <f t="shared" si="18"/>
        <v>-1</v>
      </c>
      <c r="AJ55" s="126">
        <f t="shared" si="19"/>
        <v>0</v>
      </c>
      <c r="AK55" s="126">
        <f t="shared" si="20"/>
        <v>-0.19661733615221988</v>
      </c>
      <c r="AL55" s="121">
        <f t="shared" si="21"/>
        <v>59.465204015158015</v>
      </c>
      <c r="AM55" s="121">
        <f t="shared" si="11"/>
        <v>-10.070779060748496</v>
      </c>
    </row>
    <row r="56" spans="1:39" ht="15" customHeight="1" x14ac:dyDescent="0.2">
      <c r="A56" s="62" t="s">
        <v>341</v>
      </c>
      <c r="B56" s="62" t="s">
        <v>270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24">
        <v>0</v>
      </c>
      <c r="I56" s="124">
        <v>0</v>
      </c>
      <c r="J56" s="124">
        <v>0</v>
      </c>
      <c r="K56" s="124">
        <v>0</v>
      </c>
      <c r="L56" s="124">
        <v>0</v>
      </c>
      <c r="M56" s="124">
        <v>0</v>
      </c>
      <c r="N56" s="124">
        <v>26</v>
      </c>
      <c r="O56" s="124">
        <v>0</v>
      </c>
      <c r="P56" s="124">
        <v>30</v>
      </c>
      <c r="Q56" s="124">
        <v>17657.169999999998</v>
      </c>
      <c r="R56" s="124">
        <v>-558</v>
      </c>
      <c r="S56" s="124">
        <v>26731.25</v>
      </c>
      <c r="T56" s="124">
        <v>20000</v>
      </c>
      <c r="U56" s="124">
        <v>0</v>
      </c>
      <c r="V56" s="124">
        <v>1182.5</v>
      </c>
      <c r="W56" s="124">
        <v>950</v>
      </c>
      <c r="X56" s="79">
        <v>375</v>
      </c>
      <c r="Y56" s="125"/>
      <c r="Z56" s="125"/>
      <c r="AA56" s="125"/>
      <c r="AB56" s="125"/>
      <c r="AC56" s="126">
        <f t="shared" si="12"/>
        <v>0</v>
      </c>
      <c r="AD56" s="126">
        <f t="shared" si="13"/>
        <v>0</v>
      </c>
      <c r="AE56" s="126">
        <f t="shared" si="14"/>
        <v>-1</v>
      </c>
      <c r="AF56" s="126">
        <f t="shared" si="15"/>
        <v>0</v>
      </c>
      <c r="AG56" s="126">
        <f t="shared" si="16"/>
        <v>0</v>
      </c>
      <c r="AH56" s="126">
        <f t="shared" si="17"/>
        <v>0</v>
      </c>
      <c r="AI56" s="126">
        <f t="shared" si="18"/>
        <v>0</v>
      </c>
      <c r="AJ56" s="126">
        <f t="shared" si="19"/>
        <v>0</v>
      </c>
      <c r="AK56" s="126">
        <f t="shared" si="20"/>
        <v>0</v>
      </c>
      <c r="AL56" s="121">
        <f t="shared" si="21"/>
        <v>-0.1111111111111111</v>
      </c>
      <c r="AM56" s="121">
        <f t="shared" si="11"/>
        <v>0</v>
      </c>
    </row>
    <row r="57" spans="1:39" ht="15" customHeight="1" x14ac:dyDescent="0.2">
      <c r="A57" s="62" t="s">
        <v>342</v>
      </c>
      <c r="B57" s="62" t="s">
        <v>343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1000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0</v>
      </c>
      <c r="W57" s="124">
        <v>0</v>
      </c>
      <c r="X57" s="79"/>
      <c r="Y57" s="125"/>
      <c r="Z57" s="125"/>
      <c r="AA57" s="125"/>
      <c r="AB57" s="125"/>
      <c r="AC57" s="126">
        <f t="shared" si="12"/>
        <v>1.7953196193146588</v>
      </c>
      <c r="AD57" s="126">
        <f t="shared" si="13"/>
        <v>0.39563971096013539</v>
      </c>
      <c r="AE57" s="126">
        <f t="shared" si="14"/>
        <v>0.47332717813762937</v>
      </c>
      <c r="AF57" s="126">
        <f t="shared" si="15"/>
        <v>-0.67274879827086087</v>
      </c>
      <c r="AG57" s="126">
        <f t="shared" si="16"/>
        <v>0.19764761866539776</v>
      </c>
      <c r="AH57" s="126">
        <f t="shared" si="17"/>
        <v>0.60681690343119055</v>
      </c>
      <c r="AI57" s="126">
        <f t="shared" si="18"/>
        <v>0.23552965571484752</v>
      </c>
      <c r="AJ57" s="126">
        <f t="shared" si="19"/>
        <v>-0.57394479971449786</v>
      </c>
      <c r="AK57" s="126">
        <f t="shared" si="20"/>
        <v>-0.65275329181016317</v>
      </c>
      <c r="AL57" s="121">
        <f t="shared" si="21"/>
        <v>0.2005370884920375</v>
      </c>
      <c r="AM57" s="121">
        <f t="shared" si="11"/>
        <v>-3.7340782742645032E-2</v>
      </c>
    </row>
    <row r="58" spans="1:39" ht="15" customHeight="1" x14ac:dyDescent="0.2">
      <c r="A58" s="62" t="s">
        <v>344</v>
      </c>
      <c r="B58" s="62" t="s">
        <v>272</v>
      </c>
      <c r="C58" s="124">
        <v>6375</v>
      </c>
      <c r="D58" s="124">
        <v>4775</v>
      </c>
      <c r="E58" s="124">
        <v>9040</v>
      </c>
      <c r="F58" s="124">
        <v>10890</v>
      </c>
      <c r="G58" s="124">
        <v>11400</v>
      </c>
      <c r="H58" s="124">
        <v>10150</v>
      </c>
      <c r="I58" s="124">
        <v>10400</v>
      </c>
      <c r="J58" s="124">
        <v>12100</v>
      </c>
      <c r="K58" s="124">
        <v>11050</v>
      </c>
      <c r="L58" s="124">
        <v>10780</v>
      </c>
      <c r="M58" s="124">
        <v>6960</v>
      </c>
      <c r="N58" s="124">
        <v>1854.55</v>
      </c>
      <c r="O58" s="124">
        <v>5184.0600000000004</v>
      </c>
      <c r="P58" s="124">
        <v>7235.08</v>
      </c>
      <c r="Q58" s="124">
        <v>10659.64</v>
      </c>
      <c r="R58" s="124">
        <v>3488.38</v>
      </c>
      <c r="S58" s="124">
        <v>4177.8500000000004</v>
      </c>
      <c r="T58" s="124">
        <v>6713.04</v>
      </c>
      <c r="U58" s="124">
        <v>8294.16</v>
      </c>
      <c r="V58" s="124">
        <v>3533.77</v>
      </c>
      <c r="W58" s="124">
        <v>1227.0899999999999</v>
      </c>
      <c r="X58" s="79">
        <v>7235.01</v>
      </c>
      <c r="Y58" s="125"/>
      <c r="Z58" s="125"/>
      <c r="AA58" s="125"/>
      <c r="AB58" s="125"/>
      <c r="AC58" s="126">
        <f t="shared" si="12"/>
        <v>1.0460182173064412</v>
      </c>
      <c r="AD58" s="126">
        <f t="shared" si="13"/>
        <v>0.1728224680656209</v>
      </c>
      <c r="AE58" s="126">
        <f t="shared" si="14"/>
        <v>0.23440639226074436</v>
      </c>
      <c r="AF58" s="126">
        <f t="shared" si="15"/>
        <v>-0.21145241886771732</v>
      </c>
      <c r="AG58" s="126">
        <f t="shared" si="16"/>
        <v>0.28159417948446547</v>
      </c>
      <c r="AH58" s="126">
        <f t="shared" si="17"/>
        <v>0.12975440121712672</v>
      </c>
      <c r="AI58" s="126">
        <f t="shared" si="18"/>
        <v>-0.11743939976914194</v>
      </c>
      <c r="AJ58" s="126">
        <f t="shared" si="19"/>
        <v>0.15081470501683902</v>
      </c>
      <c r="AK58" s="126">
        <f t="shared" si="20"/>
        <v>-0.23816441957639284</v>
      </c>
      <c r="AL58" s="121">
        <f t="shared" si="21"/>
        <v>0.16092823612644286</v>
      </c>
      <c r="AM58" s="121">
        <f t="shared" si="11"/>
        <v>4.1311893274579278E-2</v>
      </c>
    </row>
    <row r="59" spans="1:39" ht="15" customHeight="1" x14ac:dyDescent="0.2">
      <c r="A59" s="62" t="s">
        <v>345</v>
      </c>
      <c r="B59" s="62" t="s">
        <v>274</v>
      </c>
      <c r="C59" s="124">
        <v>3430</v>
      </c>
      <c r="D59" s="124">
        <v>3430</v>
      </c>
      <c r="E59" s="124">
        <v>3980</v>
      </c>
      <c r="F59" s="124">
        <v>4120</v>
      </c>
      <c r="G59" s="124">
        <v>7105</v>
      </c>
      <c r="H59" s="124">
        <v>6475</v>
      </c>
      <c r="I59" s="124">
        <v>6020</v>
      </c>
      <c r="J59" s="124">
        <v>4760</v>
      </c>
      <c r="K59" s="124">
        <v>4760</v>
      </c>
      <c r="L59" s="124">
        <v>4810</v>
      </c>
      <c r="M59" s="124">
        <v>4500</v>
      </c>
      <c r="N59" s="124">
        <v>1537</v>
      </c>
      <c r="O59" s="124">
        <v>3144.73</v>
      </c>
      <c r="P59" s="124">
        <v>3688.21</v>
      </c>
      <c r="Q59" s="124">
        <v>4552.75</v>
      </c>
      <c r="R59" s="124">
        <v>3590.06</v>
      </c>
      <c r="S59" s="124">
        <v>4601</v>
      </c>
      <c r="T59" s="124">
        <v>5198</v>
      </c>
      <c r="U59" s="124">
        <v>4587.55</v>
      </c>
      <c r="V59" s="124">
        <v>5279.42</v>
      </c>
      <c r="W59" s="124">
        <v>4022.05</v>
      </c>
      <c r="X59" s="79">
        <v>2503</v>
      </c>
      <c r="Y59" s="125"/>
      <c r="Z59" s="125"/>
      <c r="AA59" s="125"/>
      <c r="AB59" s="125"/>
      <c r="AC59" s="126">
        <f t="shared" si="12"/>
        <v>9.45945945945946E-2</v>
      </c>
      <c r="AD59" s="126">
        <f t="shared" si="13"/>
        <v>1.1902222222222221</v>
      </c>
      <c r="AE59" s="126">
        <f t="shared" si="14"/>
        <v>0.25502044252044265</v>
      </c>
      <c r="AF59" s="126">
        <f t="shared" si="15"/>
        <v>-0.4257491556279494</v>
      </c>
      <c r="AG59" s="126">
        <f t="shared" si="16"/>
        <v>-0.40509995515835356</v>
      </c>
      <c r="AH59" s="126">
        <f t="shared" si="17"/>
        <v>1.513289538843142</v>
      </c>
      <c r="AI59" s="126">
        <f t="shared" si="18"/>
        <v>5.6634699215343618E-3</v>
      </c>
      <c r="AJ59" s="126">
        <f t="shared" si="19"/>
        <v>-0.32730239203256878</v>
      </c>
      <c r="AK59" s="126">
        <f t="shared" si="20"/>
        <v>-0.68425963394737321</v>
      </c>
      <c r="AL59" s="121">
        <f t="shared" si="21"/>
        <v>0.13515323681507671</v>
      </c>
      <c r="AM59" s="121">
        <f t="shared" si="11"/>
        <v>2.0458205525276128E-2</v>
      </c>
    </row>
    <row r="60" spans="1:39" ht="15" customHeight="1" x14ac:dyDescent="0.2">
      <c r="A60" s="62" t="s">
        <v>346</v>
      </c>
      <c r="B60" s="62" t="s">
        <v>276</v>
      </c>
      <c r="C60" s="124">
        <v>3000</v>
      </c>
      <c r="D60" s="124">
        <v>3125</v>
      </c>
      <c r="E60" s="124">
        <v>4855</v>
      </c>
      <c r="F60" s="124">
        <v>5530</v>
      </c>
      <c r="G60" s="124">
        <v>5500</v>
      </c>
      <c r="H60" s="124">
        <v>4900</v>
      </c>
      <c r="I60" s="124">
        <v>4950</v>
      </c>
      <c r="J60" s="124">
        <v>7700</v>
      </c>
      <c r="K60" s="124">
        <v>6250</v>
      </c>
      <c r="L60" s="124">
        <v>4500</v>
      </c>
      <c r="M60" s="124">
        <v>3530</v>
      </c>
      <c r="N60" s="124">
        <v>2220</v>
      </c>
      <c r="O60" s="124">
        <v>2430</v>
      </c>
      <c r="P60" s="124">
        <v>5322.24</v>
      </c>
      <c r="Q60" s="124">
        <v>6679.52</v>
      </c>
      <c r="R60" s="124">
        <v>3835.72</v>
      </c>
      <c r="S60" s="124">
        <v>2281.87</v>
      </c>
      <c r="T60" s="124">
        <v>5735</v>
      </c>
      <c r="U60" s="124">
        <v>5767.48</v>
      </c>
      <c r="V60" s="124">
        <v>3879.77</v>
      </c>
      <c r="W60" s="124">
        <v>1225</v>
      </c>
      <c r="X60" s="79">
        <v>1759.63</v>
      </c>
      <c r="Y60" s="125"/>
      <c r="Z60" s="125"/>
      <c r="AA60" s="125"/>
      <c r="AB60" s="125"/>
      <c r="AC60" s="126">
        <f t="shared" si="12"/>
        <v>0</v>
      </c>
      <c r="AD60" s="126">
        <f t="shared" si="13"/>
        <v>0</v>
      </c>
      <c r="AE60" s="126">
        <f t="shared" si="14"/>
        <v>0</v>
      </c>
      <c r="AF60" s="126">
        <f t="shared" si="15"/>
        <v>0</v>
      </c>
      <c r="AG60" s="126">
        <f t="shared" si="16"/>
        <v>0</v>
      </c>
      <c r="AH60" s="126">
        <f t="shared" si="17"/>
        <v>0</v>
      </c>
      <c r="AI60" s="126">
        <f t="shared" si="18"/>
        <v>0</v>
      </c>
      <c r="AJ60" s="126">
        <f t="shared" si="19"/>
        <v>0</v>
      </c>
      <c r="AK60" s="126">
        <f t="shared" si="20"/>
        <v>0</v>
      </c>
      <c r="AL60" s="121">
        <f t="shared" si="21"/>
        <v>0</v>
      </c>
      <c r="AM60" s="121">
        <f t="shared" si="11"/>
        <v>0</v>
      </c>
    </row>
    <row r="61" spans="1:39" ht="15" customHeight="1" x14ac:dyDescent="0.2">
      <c r="A61" s="62" t="s">
        <v>2031</v>
      </c>
      <c r="B61" s="62" t="s">
        <v>567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0</v>
      </c>
      <c r="J61" s="124">
        <v>23500</v>
      </c>
      <c r="K61" s="124">
        <v>0</v>
      </c>
      <c r="L61" s="124">
        <v>27000</v>
      </c>
      <c r="M61" s="124">
        <v>27000</v>
      </c>
      <c r="N61" s="124">
        <v>0</v>
      </c>
      <c r="O61" s="124">
        <v>0</v>
      </c>
      <c r="P61" s="124">
        <v>0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24">
        <v>0</v>
      </c>
      <c r="W61" s="124">
        <v>18939.509999999998</v>
      </c>
      <c r="X61" s="79">
        <v>30021.17</v>
      </c>
      <c r="Y61" s="125"/>
      <c r="Z61" s="125"/>
      <c r="AA61" s="125"/>
      <c r="AB61" s="125"/>
      <c r="AC61" s="126">
        <f t="shared" si="12"/>
        <v>0</v>
      </c>
      <c r="AD61" s="126">
        <f t="shared" si="13"/>
        <v>0</v>
      </c>
      <c r="AE61" s="126">
        <f t="shared" si="14"/>
        <v>0</v>
      </c>
      <c r="AF61" s="126">
        <f t="shared" si="15"/>
        <v>0</v>
      </c>
      <c r="AG61" s="126">
        <f t="shared" si="16"/>
        <v>0</v>
      </c>
      <c r="AH61" s="126">
        <f t="shared" si="17"/>
        <v>0</v>
      </c>
      <c r="AI61" s="126">
        <f t="shared" si="18"/>
        <v>0</v>
      </c>
      <c r="AJ61" s="126">
        <f t="shared" si="19"/>
        <v>0</v>
      </c>
      <c r="AK61" s="126">
        <f t="shared" si="20"/>
        <v>0</v>
      </c>
      <c r="AL61" s="121">
        <f t="shared" si="21"/>
        <v>0</v>
      </c>
      <c r="AM61" s="121">
        <f t="shared" si="11"/>
        <v>0</v>
      </c>
    </row>
    <row r="62" spans="1:39" ht="15" customHeight="1" x14ac:dyDescent="0.2">
      <c r="A62" s="62" t="s">
        <v>2032</v>
      </c>
      <c r="B62" s="62" t="s">
        <v>569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22500</v>
      </c>
      <c r="K62" s="124">
        <v>0</v>
      </c>
      <c r="L62" s="124">
        <v>20000</v>
      </c>
      <c r="M62" s="124">
        <v>20000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16140.15</v>
      </c>
      <c r="X62" s="79">
        <v>19964.25</v>
      </c>
      <c r="Y62" s="125"/>
      <c r="Z62" s="125"/>
      <c r="AA62" s="125"/>
      <c r="AB62" s="125"/>
      <c r="AC62" s="126">
        <f t="shared" si="12"/>
        <v>0</v>
      </c>
      <c r="AD62" s="126">
        <f t="shared" si="13"/>
        <v>0</v>
      </c>
      <c r="AE62" s="126">
        <f t="shared" si="14"/>
        <v>0</v>
      </c>
      <c r="AF62" s="126">
        <f t="shared" si="15"/>
        <v>0</v>
      </c>
      <c r="AG62" s="126">
        <f t="shared" si="16"/>
        <v>0</v>
      </c>
      <c r="AH62" s="126">
        <f t="shared" si="17"/>
        <v>0</v>
      </c>
      <c r="AI62" s="126">
        <f t="shared" si="18"/>
        <v>0</v>
      </c>
      <c r="AJ62" s="126">
        <f t="shared" si="19"/>
        <v>0</v>
      </c>
      <c r="AK62" s="126">
        <f t="shared" si="20"/>
        <v>0</v>
      </c>
      <c r="AL62" s="121">
        <f t="shared" si="21"/>
        <v>0</v>
      </c>
      <c r="AM62" s="121">
        <f t="shared" si="11"/>
        <v>0</v>
      </c>
    </row>
    <row r="63" spans="1:39" ht="15" customHeight="1" x14ac:dyDescent="0.2">
      <c r="A63" s="62" t="s">
        <v>2033</v>
      </c>
      <c r="B63" s="62" t="s">
        <v>807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5000</v>
      </c>
      <c r="K63" s="124">
        <v>0</v>
      </c>
      <c r="L63" s="124">
        <v>5500</v>
      </c>
      <c r="M63" s="124">
        <v>5500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5970.54</v>
      </c>
      <c r="X63" s="79">
        <v>8782.77</v>
      </c>
      <c r="Y63" s="125"/>
      <c r="Z63" s="125"/>
      <c r="AA63" s="125"/>
      <c r="AB63" s="125"/>
      <c r="AC63" s="126">
        <f t="shared" si="12"/>
        <v>0</v>
      </c>
      <c r="AD63" s="126">
        <f t="shared" si="13"/>
        <v>0</v>
      </c>
      <c r="AE63" s="126">
        <f t="shared" si="14"/>
        <v>0</v>
      </c>
      <c r="AF63" s="126">
        <f t="shared" si="15"/>
        <v>0</v>
      </c>
      <c r="AG63" s="126">
        <f t="shared" si="16"/>
        <v>0</v>
      </c>
      <c r="AH63" s="126">
        <f t="shared" si="17"/>
        <v>0</v>
      </c>
      <c r="AI63" s="126">
        <f t="shared" si="18"/>
        <v>0</v>
      </c>
      <c r="AJ63" s="126">
        <f t="shared" si="19"/>
        <v>0</v>
      </c>
      <c r="AK63" s="126">
        <f t="shared" si="20"/>
        <v>117.336</v>
      </c>
      <c r="AL63" s="121">
        <f t="shared" si="21"/>
        <v>13.037333333333333</v>
      </c>
      <c r="AM63" s="121">
        <f t="shared" si="11"/>
        <v>23.467199999999998</v>
      </c>
    </row>
    <row r="64" spans="1:39" ht="15" customHeight="1" x14ac:dyDescent="0.2">
      <c r="A64" s="62" t="s">
        <v>2183</v>
      </c>
      <c r="B64" s="62" t="s">
        <v>278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24">
        <v>0</v>
      </c>
      <c r="I64" s="124">
        <v>0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60</v>
      </c>
      <c r="W64" s="124">
        <v>7100.16</v>
      </c>
      <c r="X64" s="79">
        <v>1095</v>
      </c>
      <c r="Y64" s="125"/>
      <c r="Z64" s="125"/>
      <c r="AA64" s="125"/>
      <c r="AB64" s="125"/>
      <c r="AC64" s="126">
        <f t="shared" si="12"/>
        <v>1.2768109224221528E-2</v>
      </c>
      <c r="AD64" s="126">
        <f t="shared" si="13"/>
        <v>0.17414218745665871</v>
      </c>
      <c r="AE64" s="126">
        <f t="shared" si="14"/>
        <v>1.3682109192279526</v>
      </c>
      <c r="AF64" s="126">
        <f t="shared" si="15"/>
        <v>-0.3475320218666455</v>
      </c>
      <c r="AG64" s="126">
        <f t="shared" si="16"/>
        <v>0.89379414732593354</v>
      </c>
      <c r="AH64" s="126">
        <f t="shared" si="17"/>
        <v>-0.53679596013417774</v>
      </c>
      <c r="AI64" s="126">
        <f t="shared" si="18"/>
        <v>1.7461089324618735</v>
      </c>
      <c r="AJ64" s="126">
        <f t="shared" si="19"/>
        <v>0.12941583416900443</v>
      </c>
      <c r="AK64" s="126">
        <f t="shared" si="20"/>
        <v>0.38719067595399809</v>
      </c>
      <c r="AL64" s="121">
        <f t="shared" si="21"/>
        <v>0.42525586931320208</v>
      </c>
      <c r="AM64" s="121">
        <f t="shared" si="11"/>
        <v>0.52394272595532632</v>
      </c>
    </row>
    <row r="65" spans="1:39" ht="15" customHeight="1" x14ac:dyDescent="0.2">
      <c r="A65" s="62" t="s">
        <v>347</v>
      </c>
      <c r="B65" s="62" t="s">
        <v>282</v>
      </c>
      <c r="C65" s="124">
        <v>800</v>
      </c>
      <c r="D65" s="124">
        <v>800</v>
      </c>
      <c r="E65" s="124">
        <v>800</v>
      </c>
      <c r="F65" s="124">
        <v>800</v>
      </c>
      <c r="G65" s="124">
        <v>800</v>
      </c>
      <c r="H65" s="124">
        <v>800</v>
      </c>
      <c r="I65" s="124">
        <v>1000</v>
      </c>
      <c r="J65" s="124">
        <v>1000</v>
      </c>
      <c r="K65" s="124">
        <v>1000</v>
      </c>
      <c r="L65" s="124">
        <v>3000</v>
      </c>
      <c r="M65" s="124">
        <v>6000</v>
      </c>
      <c r="N65" s="124">
        <v>711.93</v>
      </c>
      <c r="O65" s="124">
        <v>721.02</v>
      </c>
      <c r="P65" s="124">
        <v>846.58</v>
      </c>
      <c r="Q65" s="124">
        <v>2004.88</v>
      </c>
      <c r="R65" s="124">
        <v>1308.1199999999999</v>
      </c>
      <c r="S65" s="124">
        <v>2477.31</v>
      </c>
      <c r="T65" s="124">
        <v>1147.5</v>
      </c>
      <c r="U65" s="124">
        <v>3151.16</v>
      </c>
      <c r="V65" s="124">
        <v>3558.97</v>
      </c>
      <c r="W65" s="124">
        <v>4936.97</v>
      </c>
      <c r="X65" s="79">
        <v>480.47</v>
      </c>
      <c r="Y65" s="125"/>
      <c r="Z65" s="125"/>
      <c r="AA65" s="125"/>
      <c r="AB65" s="125"/>
      <c r="AC65" s="126">
        <f t="shared" si="12"/>
        <v>0</v>
      </c>
      <c r="AD65" s="126">
        <f t="shared" si="13"/>
        <v>0</v>
      </c>
      <c r="AE65" s="126">
        <f t="shared" si="14"/>
        <v>0</v>
      </c>
      <c r="AF65" s="126">
        <f t="shared" si="15"/>
        <v>0</v>
      </c>
      <c r="AG65" s="126">
        <f t="shared" si="16"/>
        <v>0</v>
      </c>
      <c r="AH65" s="126">
        <f t="shared" si="17"/>
        <v>0</v>
      </c>
      <c r="AI65" s="126">
        <f t="shared" si="18"/>
        <v>0</v>
      </c>
      <c r="AJ65" s="126">
        <f t="shared" si="19"/>
        <v>-1</v>
      </c>
      <c r="AK65" s="126">
        <f t="shared" si="20"/>
        <v>0</v>
      </c>
      <c r="AL65" s="121">
        <f t="shared" si="21"/>
        <v>-0.1111111111111111</v>
      </c>
      <c r="AM65" s="121">
        <f t="shared" si="11"/>
        <v>-0.2</v>
      </c>
    </row>
    <row r="66" spans="1:39" ht="15" customHeight="1" x14ac:dyDescent="0.2">
      <c r="A66" s="62" t="s">
        <v>1922</v>
      </c>
      <c r="B66" s="62" t="s">
        <v>833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24">
        <v>0</v>
      </c>
      <c r="I66" s="124">
        <v>0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0</v>
      </c>
      <c r="Q66" s="124">
        <v>0</v>
      </c>
      <c r="R66" s="124">
        <v>0</v>
      </c>
      <c r="S66" s="124">
        <v>0</v>
      </c>
      <c r="T66" s="124">
        <v>0</v>
      </c>
      <c r="U66" s="124">
        <v>25000</v>
      </c>
      <c r="V66" s="124">
        <v>0</v>
      </c>
      <c r="W66" s="124">
        <v>0</v>
      </c>
      <c r="X66" s="79">
        <v>0</v>
      </c>
      <c r="Y66" s="125"/>
      <c r="Z66" s="125"/>
      <c r="AA66" s="125"/>
      <c r="AB66" s="125"/>
      <c r="AC66" s="126">
        <f t="shared" si="12"/>
        <v>0</v>
      </c>
      <c r="AD66" s="126">
        <f t="shared" si="13"/>
        <v>0</v>
      </c>
      <c r="AE66" s="126">
        <f t="shared" si="14"/>
        <v>0</v>
      </c>
      <c r="AF66" s="126">
        <f t="shared" si="15"/>
        <v>0</v>
      </c>
      <c r="AG66" s="126">
        <f t="shared" si="16"/>
        <v>0</v>
      </c>
      <c r="AH66" s="126">
        <f t="shared" si="17"/>
        <v>0</v>
      </c>
      <c r="AI66" s="126">
        <f t="shared" si="18"/>
        <v>0</v>
      </c>
      <c r="AJ66" s="126">
        <f t="shared" si="19"/>
        <v>0</v>
      </c>
      <c r="AK66" s="126">
        <f t="shared" si="20"/>
        <v>0</v>
      </c>
      <c r="AL66" s="121">
        <f t="shared" si="21"/>
        <v>0</v>
      </c>
      <c r="AM66" s="121">
        <f t="shared" si="11"/>
        <v>0</v>
      </c>
    </row>
    <row r="67" spans="1:39" ht="15" customHeight="1" x14ac:dyDescent="0.2">
      <c r="A67" s="62" t="s">
        <v>2184</v>
      </c>
      <c r="B67" s="62" t="s">
        <v>1883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688.68</v>
      </c>
      <c r="X67" s="79">
        <v>4346.6899999999996</v>
      </c>
      <c r="Y67" s="125"/>
      <c r="Z67" s="125"/>
      <c r="AA67" s="125"/>
      <c r="AB67" s="125"/>
      <c r="AC67" s="126">
        <f t="shared" si="12"/>
        <v>1.9942655339610506E-2</v>
      </c>
      <c r="AD67" s="126">
        <f t="shared" si="13"/>
        <v>8.7021103518474974E-2</v>
      </c>
      <c r="AE67" s="126">
        <f t="shared" si="14"/>
        <v>5.6889075015997784E-2</v>
      </c>
      <c r="AF67" s="126">
        <f t="shared" si="15"/>
        <v>3.4391135570498561E-2</v>
      </c>
      <c r="AG67" s="126">
        <f t="shared" si="16"/>
        <v>3.9226932098825822E-2</v>
      </c>
      <c r="AH67" s="126">
        <f t="shared" si="17"/>
        <v>3.8988224445249332E-2</v>
      </c>
      <c r="AI67" s="126">
        <f t="shared" si="18"/>
        <v>4.7048325538064782E-2</v>
      </c>
      <c r="AJ67" s="126">
        <f t="shared" si="19"/>
        <v>-9.4409097818135237E-2</v>
      </c>
      <c r="AK67" s="126">
        <f t="shared" si="20"/>
        <v>1.1506107428729182E-2</v>
      </c>
      <c r="AL67" s="121">
        <f t="shared" si="21"/>
        <v>2.6733829015257303E-2</v>
      </c>
      <c r="AM67" s="121">
        <f t="shared" ref="AM67:AM130" si="22">AVERAGE(AG67:AK67)</f>
        <v>8.4720983385467765E-3</v>
      </c>
    </row>
    <row r="68" spans="1:39" ht="15" customHeight="1" x14ac:dyDescent="0.2">
      <c r="A68" s="62" t="s">
        <v>350</v>
      </c>
      <c r="B68" s="62" t="s">
        <v>286</v>
      </c>
      <c r="C68" s="124">
        <v>140050</v>
      </c>
      <c r="D68" s="124">
        <v>140032</v>
      </c>
      <c r="E68" s="124">
        <v>153723</v>
      </c>
      <c r="F68" s="124">
        <v>157353</v>
      </c>
      <c r="G68" s="124">
        <v>161317</v>
      </c>
      <c r="H68" s="124">
        <v>167770</v>
      </c>
      <c r="I68" s="124">
        <v>174480</v>
      </c>
      <c r="J68" s="124">
        <v>183708</v>
      </c>
      <c r="K68" s="124">
        <v>189219</v>
      </c>
      <c r="L68" s="124">
        <v>173527</v>
      </c>
      <c r="M68" s="124">
        <v>182990</v>
      </c>
      <c r="N68" s="124">
        <v>139088.79999999999</v>
      </c>
      <c r="O68" s="124">
        <v>141862.6</v>
      </c>
      <c r="P68" s="124">
        <v>154207.64000000001</v>
      </c>
      <c r="Q68" s="124">
        <v>162980.37</v>
      </c>
      <c r="R68" s="124">
        <v>168585.45</v>
      </c>
      <c r="S68" s="124">
        <v>175198.54</v>
      </c>
      <c r="T68" s="124">
        <v>182029.22</v>
      </c>
      <c r="U68" s="124">
        <v>190593.39</v>
      </c>
      <c r="V68" s="124">
        <v>172599.64</v>
      </c>
      <c r="W68" s="124">
        <v>174585.59</v>
      </c>
      <c r="X68" s="79">
        <v>178970.95</v>
      </c>
      <c r="Y68" s="125"/>
      <c r="Z68" s="125"/>
      <c r="AA68" s="125"/>
      <c r="AB68" s="125"/>
      <c r="AC68" s="126">
        <f t="shared" ref="AC68:AC131" si="23">IFERROR((O69-N69)/N69,0)</f>
        <v>-1</v>
      </c>
      <c r="AD68" s="126">
        <f t="shared" ref="AD68:AD131" si="24">IFERROR((P69-O69)/O69,0)</f>
        <v>0</v>
      </c>
      <c r="AE68" s="126">
        <f t="shared" ref="AE68:AE131" si="25">IFERROR((Q69-P69)/P69,0)</f>
        <v>3.7401922167953368</v>
      </c>
      <c r="AF68" s="126">
        <f t="shared" ref="AF68:AF131" si="26">IFERROR((R69-Q69)/Q69,0)</f>
        <v>0.95074120853553135</v>
      </c>
      <c r="AG68" s="126">
        <f t="shared" ref="AG68:AG131" si="27">IFERROR((S69-R69)/R69,0)</f>
        <v>2.5251320497529477E-2</v>
      </c>
      <c r="AH68" s="126">
        <f t="shared" ref="AH68:AH131" si="28">IFERROR((T69-S69)/S69,0)</f>
        <v>1.661902546033189E-5</v>
      </c>
      <c r="AI68" s="126">
        <f t="shared" ref="AI68:AI131" si="29">IFERROR((U69-T69)/T69,0)</f>
        <v>0</v>
      </c>
      <c r="AJ68" s="126">
        <f t="shared" ref="AJ68:AJ131" si="30">IFERROR((V69-U69)/U69,0)</f>
        <v>2.7420936300333659E-3</v>
      </c>
      <c r="AK68" s="126">
        <f t="shared" ref="AK68:AK131" si="31">IFERROR((W69-V69)/V69,0)</f>
        <v>-1.0938380456760289E-2</v>
      </c>
      <c r="AL68" s="121">
        <f t="shared" si="21"/>
        <v>0.41200056422523679</v>
      </c>
      <c r="AM68" s="121">
        <f t="shared" si="22"/>
        <v>3.4143305392525776E-3</v>
      </c>
    </row>
    <row r="69" spans="1:39" ht="15" customHeight="1" x14ac:dyDescent="0.2">
      <c r="A69" s="62" t="s">
        <v>351</v>
      </c>
      <c r="B69" s="62" t="s">
        <v>292</v>
      </c>
      <c r="C69" s="124">
        <v>1500</v>
      </c>
      <c r="D69" s="124">
        <v>0</v>
      </c>
      <c r="E69" s="124">
        <v>0</v>
      </c>
      <c r="F69" s="124">
        <v>0</v>
      </c>
      <c r="G69" s="124">
        <v>301</v>
      </c>
      <c r="H69" s="124">
        <v>601</v>
      </c>
      <c r="I69" s="124">
        <v>601</v>
      </c>
      <c r="J69" s="124">
        <v>601</v>
      </c>
      <c r="K69" s="124">
        <v>601</v>
      </c>
      <c r="L69" s="124">
        <v>601</v>
      </c>
      <c r="M69" s="124">
        <v>600</v>
      </c>
      <c r="N69" s="124">
        <v>680.28</v>
      </c>
      <c r="O69" s="124">
        <v>0</v>
      </c>
      <c r="P69" s="124">
        <v>63.47</v>
      </c>
      <c r="Q69" s="124">
        <v>300.86</v>
      </c>
      <c r="R69" s="124">
        <v>586.9</v>
      </c>
      <c r="S69" s="124">
        <v>601.72</v>
      </c>
      <c r="T69" s="124">
        <v>601.73</v>
      </c>
      <c r="U69" s="124">
        <v>601.73</v>
      </c>
      <c r="V69" s="124">
        <v>603.38</v>
      </c>
      <c r="W69" s="124">
        <v>596.78</v>
      </c>
      <c r="X69" s="79">
        <v>615.13</v>
      </c>
      <c r="Y69" s="125"/>
      <c r="Z69" s="125"/>
      <c r="AA69" s="125"/>
      <c r="AB69" s="125"/>
      <c r="AC69" s="126">
        <f t="shared" si="23"/>
        <v>2.3655547991831224E-2</v>
      </c>
      <c r="AD69" s="126">
        <f t="shared" si="24"/>
        <v>0</v>
      </c>
      <c r="AE69" s="126">
        <f t="shared" si="25"/>
        <v>3.0875192969954983E-4</v>
      </c>
      <c r="AF69" s="126">
        <f t="shared" si="26"/>
        <v>3.0628234958925411E-3</v>
      </c>
      <c r="AG69" s="126">
        <f t="shared" si="27"/>
        <v>-2.7220867753924159E-3</v>
      </c>
      <c r="AH69" s="126">
        <f t="shared" si="28"/>
        <v>-2.3734928320494887E-5</v>
      </c>
      <c r="AI69" s="126">
        <f t="shared" si="29"/>
        <v>2.3735491680688577E-5</v>
      </c>
      <c r="AJ69" s="126">
        <f t="shared" si="30"/>
        <v>2.7057818285388456E-3</v>
      </c>
      <c r="AK69" s="126">
        <f t="shared" si="31"/>
        <v>0.30507030251384759</v>
      </c>
      <c r="AL69" s="121">
        <f t="shared" si="21"/>
        <v>3.6897902394197504E-2</v>
      </c>
      <c r="AM69" s="121">
        <f t="shared" si="22"/>
        <v>6.1010799626070845E-2</v>
      </c>
    </row>
    <row r="70" spans="1:39" ht="15" customHeight="1" x14ac:dyDescent="0.2">
      <c r="A70" s="62" t="s">
        <v>352</v>
      </c>
      <c r="B70" s="62" t="s">
        <v>294</v>
      </c>
      <c r="C70" s="124">
        <v>420</v>
      </c>
      <c r="D70" s="124">
        <v>420</v>
      </c>
      <c r="E70" s="124">
        <v>420</v>
      </c>
      <c r="F70" s="124">
        <v>420</v>
      </c>
      <c r="G70" s="124">
        <v>421</v>
      </c>
      <c r="H70" s="124">
        <v>421</v>
      </c>
      <c r="I70" s="124">
        <v>421</v>
      </c>
      <c r="J70" s="124">
        <v>421</v>
      </c>
      <c r="K70" s="124">
        <v>421</v>
      </c>
      <c r="L70" s="124">
        <v>901</v>
      </c>
      <c r="M70" s="124">
        <v>600</v>
      </c>
      <c r="N70" s="124">
        <v>411.32</v>
      </c>
      <c r="O70" s="124">
        <v>421.05</v>
      </c>
      <c r="P70" s="124">
        <v>421.05</v>
      </c>
      <c r="Q70" s="124">
        <v>421.18</v>
      </c>
      <c r="R70" s="124">
        <v>422.47</v>
      </c>
      <c r="S70" s="124">
        <v>421.32</v>
      </c>
      <c r="T70" s="124">
        <v>421.31</v>
      </c>
      <c r="U70" s="124">
        <v>421.32</v>
      </c>
      <c r="V70" s="124">
        <v>422.46</v>
      </c>
      <c r="W70" s="124">
        <v>551.34</v>
      </c>
      <c r="X70" s="79">
        <v>601.79</v>
      </c>
      <c r="Y70" s="125"/>
      <c r="Z70" s="125"/>
      <c r="AA70" s="125"/>
      <c r="AB70" s="125"/>
      <c r="AC70" s="126">
        <f t="shared" si="23"/>
        <v>0</v>
      </c>
      <c r="AD70" s="126">
        <f t="shared" si="24"/>
        <v>-1</v>
      </c>
      <c r="AE70" s="126">
        <f t="shared" si="25"/>
        <v>0</v>
      </c>
      <c r="AF70" s="126">
        <f t="shared" si="26"/>
        <v>0</v>
      </c>
      <c r="AG70" s="126">
        <f t="shared" si="27"/>
        <v>0</v>
      </c>
      <c r="AH70" s="126">
        <f t="shared" si="28"/>
        <v>0</v>
      </c>
      <c r="AI70" s="126">
        <f t="shared" si="29"/>
        <v>0</v>
      </c>
      <c r="AJ70" s="126">
        <f t="shared" si="30"/>
        <v>0</v>
      </c>
      <c r="AK70" s="126">
        <f t="shared" si="31"/>
        <v>0</v>
      </c>
      <c r="AL70" s="121">
        <f t="shared" ref="AL70:AL133" si="32">AVERAGE(AC70:AK70)</f>
        <v>-0.1111111111111111</v>
      </c>
      <c r="AM70" s="121">
        <f t="shared" si="22"/>
        <v>0</v>
      </c>
    </row>
    <row r="71" spans="1:39" ht="15" customHeight="1" x14ac:dyDescent="0.2">
      <c r="A71" s="62" t="s">
        <v>353</v>
      </c>
      <c r="B71" s="62" t="s">
        <v>296</v>
      </c>
      <c r="C71" s="124">
        <v>0</v>
      </c>
      <c r="D71" s="124">
        <v>4400</v>
      </c>
      <c r="E71" s="124">
        <v>0</v>
      </c>
      <c r="F71" s="124">
        <v>2437</v>
      </c>
      <c r="G71" s="124">
        <v>6453</v>
      </c>
      <c r="H71" s="124">
        <v>6711</v>
      </c>
      <c r="I71" s="124">
        <v>6543</v>
      </c>
      <c r="J71" s="124">
        <v>5511</v>
      </c>
      <c r="K71" s="124">
        <v>16039</v>
      </c>
      <c r="L71" s="124">
        <v>3471</v>
      </c>
      <c r="M71" s="124">
        <v>0</v>
      </c>
      <c r="N71" s="124">
        <v>0</v>
      </c>
      <c r="O71" s="124">
        <v>3000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79"/>
      <c r="Y71" s="125"/>
      <c r="Z71" s="125"/>
      <c r="AA71" s="125"/>
      <c r="AB71" s="125"/>
      <c r="AC71" s="126">
        <f t="shared" si="23"/>
        <v>8.7494607974036048E-2</v>
      </c>
      <c r="AD71" s="126">
        <f t="shared" si="24"/>
        <v>0.19171742928649008</v>
      </c>
      <c r="AE71" s="126">
        <f t="shared" si="25"/>
        <v>0.48672187660973976</v>
      </c>
      <c r="AF71" s="126">
        <f t="shared" si="26"/>
        <v>-8.8495858253110293E-2</v>
      </c>
      <c r="AG71" s="126">
        <f t="shared" si="27"/>
        <v>-0.32456140350877194</v>
      </c>
      <c r="AH71" s="126">
        <f t="shared" si="28"/>
        <v>0.15584415584415584</v>
      </c>
      <c r="AI71" s="126">
        <f t="shared" si="29"/>
        <v>0.1348314606741573</v>
      </c>
      <c r="AJ71" s="126">
        <f t="shared" si="30"/>
        <v>-7.9207920792079209E-2</v>
      </c>
      <c r="AK71" s="126">
        <f t="shared" si="31"/>
        <v>8.6021505376344093E-2</v>
      </c>
      <c r="AL71" s="121">
        <f t="shared" si="32"/>
        <v>7.2262872578995732E-2</v>
      </c>
      <c r="AM71" s="121">
        <f t="shared" si="22"/>
        <v>-5.4144404812387827E-3</v>
      </c>
    </row>
    <row r="72" spans="1:39" ht="15" customHeight="1" x14ac:dyDescent="0.2">
      <c r="A72" s="62" t="s">
        <v>354</v>
      </c>
      <c r="B72" s="62" t="s">
        <v>298</v>
      </c>
      <c r="C72" s="124">
        <v>1211</v>
      </c>
      <c r="D72" s="124">
        <v>1155</v>
      </c>
      <c r="E72" s="124">
        <v>1335</v>
      </c>
      <c r="F72" s="124">
        <v>1515</v>
      </c>
      <c r="G72" s="124">
        <v>850</v>
      </c>
      <c r="H72" s="124">
        <v>1091</v>
      </c>
      <c r="I72" s="124">
        <v>1271</v>
      </c>
      <c r="J72" s="124">
        <v>1451</v>
      </c>
      <c r="K72" s="124">
        <v>1631</v>
      </c>
      <c r="L72" s="124">
        <v>1450</v>
      </c>
      <c r="M72" s="124">
        <v>1570</v>
      </c>
      <c r="N72" s="124">
        <v>973.66</v>
      </c>
      <c r="O72" s="124">
        <v>1058.8499999999999</v>
      </c>
      <c r="P72" s="124">
        <v>1261.8499999999999</v>
      </c>
      <c r="Q72" s="124">
        <v>1876.02</v>
      </c>
      <c r="R72" s="124">
        <v>1710</v>
      </c>
      <c r="S72" s="124">
        <v>1155</v>
      </c>
      <c r="T72" s="124">
        <v>1335</v>
      </c>
      <c r="U72" s="124">
        <v>1515</v>
      </c>
      <c r="V72" s="124">
        <v>1395</v>
      </c>
      <c r="W72" s="124">
        <v>1515</v>
      </c>
      <c r="X72" s="79">
        <v>1635</v>
      </c>
      <c r="Y72" s="125"/>
      <c r="Z72" s="125"/>
      <c r="AA72" s="125"/>
      <c r="AB72" s="125"/>
      <c r="AC72" s="126">
        <f t="shared" si="23"/>
        <v>0</v>
      </c>
      <c r="AD72" s="126">
        <f t="shared" si="24"/>
        <v>0</v>
      </c>
      <c r="AE72" s="126">
        <f t="shared" si="25"/>
        <v>0</v>
      </c>
      <c r="AF72" s="126">
        <f t="shared" si="26"/>
        <v>0</v>
      </c>
      <c r="AG72" s="126">
        <f t="shared" si="27"/>
        <v>0</v>
      </c>
      <c r="AH72" s="126">
        <f t="shared" si="28"/>
        <v>7.6970423661071141</v>
      </c>
      <c r="AI72" s="126">
        <f t="shared" si="29"/>
        <v>1.3680044934640523</v>
      </c>
      <c r="AJ72" s="126">
        <f t="shared" si="30"/>
        <v>-0.35506199460916438</v>
      </c>
      <c r="AK72" s="126">
        <f t="shared" si="31"/>
        <v>0.38967534855729047</v>
      </c>
      <c r="AL72" s="121">
        <f t="shared" si="32"/>
        <v>1.0110733570576993</v>
      </c>
      <c r="AM72" s="121">
        <f t="shared" si="22"/>
        <v>1.8199320427038586</v>
      </c>
    </row>
    <row r="73" spans="1:39" ht="15" customHeight="1" x14ac:dyDescent="0.2">
      <c r="A73" s="62" t="s">
        <v>355</v>
      </c>
      <c r="B73" s="62" t="s">
        <v>300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2500</v>
      </c>
      <c r="K73" s="124">
        <v>2500</v>
      </c>
      <c r="L73" s="124">
        <v>2500</v>
      </c>
      <c r="M73" s="124">
        <v>2500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112.59</v>
      </c>
      <c r="T73" s="124">
        <v>979.2</v>
      </c>
      <c r="U73" s="124">
        <v>2318.75</v>
      </c>
      <c r="V73" s="124">
        <v>1495.45</v>
      </c>
      <c r="W73" s="124">
        <v>2078.19</v>
      </c>
      <c r="X73" s="79">
        <v>2620.7399999999998</v>
      </c>
      <c r="Y73" s="125"/>
      <c r="Z73" s="125"/>
      <c r="AA73" s="125"/>
      <c r="AB73" s="125"/>
      <c r="AC73" s="126">
        <f t="shared" si="23"/>
        <v>-0.18156207499514279</v>
      </c>
      <c r="AD73" s="126">
        <f t="shared" si="24"/>
        <v>0.18629080118694355</v>
      </c>
      <c r="AE73" s="126">
        <f t="shared" si="25"/>
        <v>-0.16148881885036759</v>
      </c>
      <c r="AF73" s="126">
        <f t="shared" si="26"/>
        <v>-0.15777698228029366</v>
      </c>
      <c r="AG73" s="126">
        <f t="shared" si="27"/>
        <v>-5.6671271207451067E-3</v>
      </c>
      <c r="AH73" s="126">
        <f t="shared" si="28"/>
        <v>1.3500516510525997E-2</v>
      </c>
      <c r="AI73" s="126">
        <f t="shared" si="29"/>
        <v>0.11925347954449603</v>
      </c>
      <c r="AJ73" s="126">
        <f t="shared" si="30"/>
        <v>2.093986497095305</v>
      </c>
      <c r="AK73" s="126">
        <f t="shared" si="31"/>
        <v>-0.71062033127638846</v>
      </c>
      <c r="AL73" s="121">
        <f t="shared" si="32"/>
        <v>0.13287955109048141</v>
      </c>
      <c r="AM73" s="121">
        <f t="shared" si="22"/>
        <v>0.30209060695063866</v>
      </c>
    </row>
    <row r="74" spans="1:39" ht="15" customHeight="1" x14ac:dyDescent="0.2">
      <c r="A74" s="62" t="s">
        <v>356</v>
      </c>
      <c r="B74" s="62" t="s">
        <v>302</v>
      </c>
      <c r="C74" s="124">
        <v>405</v>
      </c>
      <c r="D74" s="124">
        <v>337</v>
      </c>
      <c r="E74" s="124">
        <v>340</v>
      </c>
      <c r="F74" s="124">
        <v>344</v>
      </c>
      <c r="G74" s="124">
        <v>344</v>
      </c>
      <c r="H74" s="124">
        <v>350</v>
      </c>
      <c r="I74" s="124">
        <v>359</v>
      </c>
      <c r="J74" s="124">
        <v>372</v>
      </c>
      <c r="K74" s="124">
        <v>378</v>
      </c>
      <c r="L74" s="124">
        <v>322</v>
      </c>
      <c r="M74" s="124">
        <v>270</v>
      </c>
      <c r="N74" s="124">
        <v>411.76</v>
      </c>
      <c r="O74" s="124">
        <v>337</v>
      </c>
      <c r="P74" s="124">
        <v>399.78</v>
      </c>
      <c r="Q74" s="124">
        <v>335.22</v>
      </c>
      <c r="R74" s="124">
        <v>282.33</v>
      </c>
      <c r="S74" s="124">
        <v>280.73</v>
      </c>
      <c r="T74" s="124">
        <v>284.52</v>
      </c>
      <c r="U74" s="124">
        <v>318.45</v>
      </c>
      <c r="V74" s="124">
        <v>985.28</v>
      </c>
      <c r="W74" s="124">
        <v>285.12</v>
      </c>
      <c r="X74" s="79">
        <v>248.25</v>
      </c>
      <c r="Y74" s="125"/>
      <c r="Z74" s="125"/>
      <c r="AA74" s="125"/>
      <c r="AB74" s="125"/>
      <c r="AC74" s="126">
        <f t="shared" si="23"/>
        <v>-0.14145363024286794</v>
      </c>
      <c r="AD74" s="126">
        <f t="shared" si="24"/>
        <v>0.11328700465766878</v>
      </c>
      <c r="AE74" s="126">
        <f t="shared" si="25"/>
        <v>-0.27810302884486854</v>
      </c>
      <c r="AF74" s="126">
        <f t="shared" si="26"/>
        <v>-0.39741334617093771</v>
      </c>
      <c r="AG74" s="126">
        <f t="shared" si="27"/>
        <v>0.68790425417505285</v>
      </c>
      <c r="AH74" s="126">
        <f t="shared" si="28"/>
        <v>-1.7330517731013059E-2</v>
      </c>
      <c r="AI74" s="126">
        <f t="shared" si="29"/>
        <v>-3.8569840681733858E-2</v>
      </c>
      <c r="AJ74" s="126">
        <f t="shared" si="30"/>
        <v>-1</v>
      </c>
      <c r="AK74" s="126">
        <f t="shared" si="31"/>
        <v>0</v>
      </c>
      <c r="AL74" s="121">
        <f t="shared" si="32"/>
        <v>-0.11907545609318884</v>
      </c>
      <c r="AM74" s="121">
        <f t="shared" si="22"/>
        <v>-7.359922084753881E-2</v>
      </c>
    </row>
    <row r="75" spans="1:39" ht="15" customHeight="1" x14ac:dyDescent="0.2">
      <c r="A75" s="62" t="s">
        <v>357</v>
      </c>
      <c r="B75" s="62" t="s">
        <v>304</v>
      </c>
      <c r="C75" s="124">
        <v>1240</v>
      </c>
      <c r="D75" s="124">
        <v>1339</v>
      </c>
      <c r="E75" s="124">
        <v>1493</v>
      </c>
      <c r="F75" s="124">
        <v>1596</v>
      </c>
      <c r="G75" s="124">
        <v>1611</v>
      </c>
      <c r="H75" s="124">
        <v>736</v>
      </c>
      <c r="I75" s="124">
        <v>1167</v>
      </c>
      <c r="J75" s="124">
        <v>1167</v>
      </c>
      <c r="K75" s="124">
        <v>1077</v>
      </c>
      <c r="L75" s="124">
        <v>718</v>
      </c>
      <c r="M75" s="124">
        <v>760</v>
      </c>
      <c r="N75" s="124">
        <v>1565.46</v>
      </c>
      <c r="O75" s="124">
        <v>1344.02</v>
      </c>
      <c r="P75" s="124">
        <v>1496.28</v>
      </c>
      <c r="Q75" s="124">
        <v>1080.1600000000001</v>
      </c>
      <c r="R75" s="124">
        <v>650.89</v>
      </c>
      <c r="S75" s="124">
        <v>1098.6400000000001</v>
      </c>
      <c r="T75" s="124">
        <v>1079.5999999999999</v>
      </c>
      <c r="U75" s="124">
        <v>1037.96</v>
      </c>
      <c r="V75" s="124">
        <v>0</v>
      </c>
      <c r="W75" s="124">
        <v>700.94</v>
      </c>
      <c r="X75" s="79">
        <v>747.98</v>
      </c>
      <c r="Y75" s="125"/>
      <c r="Z75" s="125"/>
      <c r="AA75" s="125"/>
      <c r="AB75" s="125"/>
      <c r="AC75" s="126">
        <f t="shared" si="23"/>
        <v>0.13589518136729981</v>
      </c>
      <c r="AD75" s="126">
        <f t="shared" si="24"/>
        <v>-9.2000333323628333E-3</v>
      </c>
      <c r="AE75" s="126">
        <f t="shared" si="25"/>
        <v>-7.2595505669212274E-2</v>
      </c>
      <c r="AF75" s="126">
        <f t="shared" si="26"/>
        <v>-0.41791649799202057</v>
      </c>
      <c r="AG75" s="126">
        <f t="shared" si="27"/>
        <v>0.83729761336045128</v>
      </c>
      <c r="AH75" s="126">
        <f t="shared" si="28"/>
        <v>3.4062273477963624E-3</v>
      </c>
      <c r="AI75" s="126">
        <f t="shared" si="29"/>
        <v>-6.7706957178253924E-2</v>
      </c>
      <c r="AJ75" s="126">
        <f t="shared" si="30"/>
        <v>-0.30422249101031257</v>
      </c>
      <c r="AK75" s="126">
        <f t="shared" si="31"/>
        <v>-7.7087288575233975E-2</v>
      </c>
      <c r="AL75" s="121">
        <f t="shared" si="32"/>
        <v>3.0966942575723724E-3</v>
      </c>
      <c r="AM75" s="121">
        <f t="shared" si="22"/>
        <v>7.8337420788889431E-2</v>
      </c>
    </row>
    <row r="76" spans="1:39" ht="15" customHeight="1" x14ac:dyDescent="0.2">
      <c r="A76" s="62" t="s">
        <v>358</v>
      </c>
      <c r="B76" s="62" t="s">
        <v>306</v>
      </c>
      <c r="C76" s="124">
        <v>11772</v>
      </c>
      <c r="D76" s="124">
        <v>19744</v>
      </c>
      <c r="E76" s="124">
        <v>20640</v>
      </c>
      <c r="F76" s="124">
        <v>23735</v>
      </c>
      <c r="G76" s="124">
        <v>23985</v>
      </c>
      <c r="H76" s="124">
        <v>13084</v>
      </c>
      <c r="I76" s="124">
        <v>19626</v>
      </c>
      <c r="J76" s="124">
        <v>19626</v>
      </c>
      <c r="K76" s="124">
        <v>18480</v>
      </c>
      <c r="L76" s="124">
        <v>12402</v>
      </c>
      <c r="M76" s="124">
        <v>12360</v>
      </c>
      <c r="N76" s="124">
        <v>17537.34</v>
      </c>
      <c r="O76" s="124">
        <v>19920.580000000002</v>
      </c>
      <c r="P76" s="124">
        <v>19737.310000000001</v>
      </c>
      <c r="Q76" s="124">
        <v>18304.47</v>
      </c>
      <c r="R76" s="124">
        <v>10654.73</v>
      </c>
      <c r="S76" s="124">
        <v>19575.91</v>
      </c>
      <c r="T76" s="124">
        <v>19642.59</v>
      </c>
      <c r="U76" s="124">
        <v>18312.650000000001</v>
      </c>
      <c r="V76" s="124">
        <v>12741.53</v>
      </c>
      <c r="W76" s="124">
        <v>11759.32</v>
      </c>
      <c r="X76" s="79">
        <v>11572.26</v>
      </c>
      <c r="Y76" s="125"/>
      <c r="Z76" s="125"/>
      <c r="AA76" s="125"/>
      <c r="AB76" s="125"/>
      <c r="AC76" s="126">
        <f t="shared" si="23"/>
        <v>-1</v>
      </c>
      <c r="AD76" s="126">
        <f t="shared" si="24"/>
        <v>0</v>
      </c>
      <c r="AE76" s="126">
        <f t="shared" si="25"/>
        <v>0</v>
      </c>
      <c r="AF76" s="126">
        <f t="shared" si="26"/>
        <v>0</v>
      </c>
      <c r="AG76" s="126">
        <f t="shared" si="27"/>
        <v>0</v>
      </c>
      <c r="AH76" s="126">
        <f t="shared" si="28"/>
        <v>0</v>
      </c>
      <c r="AI76" s="126">
        <f t="shared" si="29"/>
        <v>0</v>
      </c>
      <c r="AJ76" s="126">
        <f t="shared" si="30"/>
        <v>-0.52856999999999998</v>
      </c>
      <c r="AK76" s="126">
        <f t="shared" si="31"/>
        <v>2.9393759412850264</v>
      </c>
      <c r="AL76" s="121">
        <f t="shared" si="32"/>
        <v>0.15675621569833628</v>
      </c>
      <c r="AM76" s="121">
        <f t="shared" si="22"/>
        <v>0.48216118825700532</v>
      </c>
    </row>
    <row r="77" spans="1:39" ht="15" customHeight="1" x14ac:dyDescent="0.2">
      <c r="A77" s="62" t="s">
        <v>1768</v>
      </c>
      <c r="B77" s="62" t="s">
        <v>1865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4">
        <v>1000</v>
      </c>
      <c r="N77" s="124">
        <v>20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1000</v>
      </c>
      <c r="V77" s="124">
        <v>471.43</v>
      </c>
      <c r="W77" s="124">
        <v>1857.14</v>
      </c>
      <c r="X77" s="79">
        <v>1071.43</v>
      </c>
      <c r="Y77" s="125"/>
      <c r="Z77" s="125"/>
      <c r="AA77" s="125"/>
      <c r="AB77" s="125"/>
      <c r="AC77" s="126">
        <f t="shared" si="23"/>
        <v>4.2961728990400169E-3</v>
      </c>
      <c r="AD77" s="126">
        <f t="shared" si="24"/>
        <v>-0.23894539264044701</v>
      </c>
      <c r="AE77" s="126">
        <f t="shared" si="25"/>
        <v>-0.21860625179237173</v>
      </c>
      <c r="AF77" s="126">
        <f t="shared" si="26"/>
        <v>-0.29114184209753657</v>
      </c>
      <c r="AG77" s="126">
        <f t="shared" si="27"/>
        <v>0.48962432174957538</v>
      </c>
      <c r="AH77" s="126">
        <f t="shared" si="28"/>
        <v>-3.773217662106549E-2</v>
      </c>
      <c r="AI77" s="126">
        <f t="shared" si="29"/>
        <v>4.3358280116739374E-2</v>
      </c>
      <c r="AJ77" s="126">
        <f t="shared" si="30"/>
        <v>-0.28883196011908874</v>
      </c>
      <c r="AK77" s="126">
        <f t="shared" si="31"/>
        <v>-7.0934828747785228E-2</v>
      </c>
      <c r="AL77" s="121">
        <f t="shared" si="32"/>
        <v>-6.7657075250326673E-2</v>
      </c>
      <c r="AM77" s="121">
        <f t="shared" si="22"/>
        <v>2.709672727567506E-2</v>
      </c>
    </row>
    <row r="78" spans="1:39" ht="15" customHeight="1" x14ac:dyDescent="0.2">
      <c r="A78" s="62" t="s">
        <v>359</v>
      </c>
      <c r="B78" s="62" t="s">
        <v>308</v>
      </c>
      <c r="C78" s="124">
        <v>600</v>
      </c>
      <c r="D78" s="124">
        <v>1146</v>
      </c>
      <c r="E78" s="124">
        <v>960</v>
      </c>
      <c r="F78" s="124">
        <v>960</v>
      </c>
      <c r="G78" s="124">
        <v>960</v>
      </c>
      <c r="H78" s="124">
        <v>480</v>
      </c>
      <c r="I78" s="124">
        <v>720</v>
      </c>
      <c r="J78" s="124">
        <v>720</v>
      </c>
      <c r="K78" s="124">
        <v>720</v>
      </c>
      <c r="L78" s="124">
        <v>480</v>
      </c>
      <c r="M78" s="124">
        <v>500</v>
      </c>
      <c r="N78" s="124">
        <v>1140.55</v>
      </c>
      <c r="O78" s="124">
        <v>1145.45</v>
      </c>
      <c r="P78" s="124">
        <v>871.75</v>
      </c>
      <c r="Q78" s="124">
        <v>681.18</v>
      </c>
      <c r="R78" s="124">
        <v>482.86</v>
      </c>
      <c r="S78" s="124">
        <v>719.28</v>
      </c>
      <c r="T78" s="124">
        <v>692.14</v>
      </c>
      <c r="U78" s="124">
        <v>722.15</v>
      </c>
      <c r="V78" s="124">
        <v>513.57000000000005</v>
      </c>
      <c r="W78" s="124">
        <v>477.14</v>
      </c>
      <c r="X78" s="79">
        <v>461.43</v>
      </c>
      <c r="Y78" s="125"/>
      <c r="Z78" s="125"/>
      <c r="AA78" s="125"/>
      <c r="AB78" s="125"/>
      <c r="AC78" s="126">
        <f t="shared" si="23"/>
        <v>3.3573184008851689E-2</v>
      </c>
      <c r="AD78" s="126">
        <f t="shared" si="24"/>
        <v>6.5936290521808369E-2</v>
      </c>
      <c r="AE78" s="126">
        <f t="shared" si="25"/>
        <v>-0.48876603415254377</v>
      </c>
      <c r="AF78" s="126">
        <f t="shared" si="26"/>
        <v>-1</v>
      </c>
      <c r="AG78" s="126">
        <f t="shared" si="27"/>
        <v>0</v>
      </c>
      <c r="AH78" s="126">
        <f t="shared" si="28"/>
        <v>0</v>
      </c>
      <c r="AI78" s="126">
        <f t="shared" si="29"/>
        <v>0</v>
      </c>
      <c r="AJ78" s="126">
        <f t="shared" si="30"/>
        <v>0</v>
      </c>
      <c r="AK78" s="126">
        <f t="shared" si="31"/>
        <v>-2.8723040241705045</v>
      </c>
      <c r="AL78" s="121">
        <f t="shared" si="32"/>
        <v>-0.47350673153248757</v>
      </c>
      <c r="AM78" s="121">
        <f t="shared" si="22"/>
        <v>-0.57446080483410089</v>
      </c>
    </row>
    <row r="79" spans="1:39" ht="15" customHeight="1" x14ac:dyDescent="0.2">
      <c r="A79" s="62" t="s">
        <v>360</v>
      </c>
      <c r="B79" s="62" t="s">
        <v>1897</v>
      </c>
      <c r="C79" s="124">
        <v>5727</v>
      </c>
      <c r="D79" s="124">
        <v>5842</v>
      </c>
      <c r="E79" s="124">
        <v>6151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5639.62</v>
      </c>
      <c r="O79" s="124">
        <v>5828.96</v>
      </c>
      <c r="P79" s="124">
        <v>6213.3</v>
      </c>
      <c r="Q79" s="124">
        <v>3176.45</v>
      </c>
      <c r="R79" s="124">
        <v>0</v>
      </c>
      <c r="S79" s="124">
        <v>0</v>
      </c>
      <c r="T79" s="124">
        <v>0</v>
      </c>
      <c r="U79" s="124">
        <v>0</v>
      </c>
      <c r="V79" s="124">
        <v>-549.42999999999995</v>
      </c>
      <c r="W79" s="124">
        <v>1028.7</v>
      </c>
      <c r="X79" s="79">
        <v>0</v>
      </c>
      <c r="Y79" s="125"/>
      <c r="Z79" s="125"/>
      <c r="AA79" s="125"/>
      <c r="AB79" s="125"/>
      <c r="AC79" s="126">
        <f t="shared" si="23"/>
        <v>-1.831086631318361E-2</v>
      </c>
      <c r="AD79" s="126">
        <f t="shared" si="24"/>
        <v>0.1594542121513631</v>
      </c>
      <c r="AE79" s="126">
        <f t="shared" si="25"/>
        <v>0.41400800119993408</v>
      </c>
      <c r="AF79" s="126">
        <f t="shared" si="26"/>
        <v>0.18742864893580946</v>
      </c>
      <c r="AG79" s="126">
        <f t="shared" si="27"/>
        <v>0.1311440598847908</v>
      </c>
      <c r="AH79" s="126">
        <f t="shared" si="28"/>
        <v>7.8384066194067611E-2</v>
      </c>
      <c r="AI79" s="126">
        <f t="shared" si="29"/>
        <v>5.7022182896946952E-2</v>
      </c>
      <c r="AJ79" s="126">
        <f t="shared" si="30"/>
        <v>-6.3980873091142393E-2</v>
      </c>
      <c r="AK79" s="126">
        <f t="shared" si="31"/>
        <v>0.50130566045062253</v>
      </c>
      <c r="AL79" s="121">
        <f t="shared" si="32"/>
        <v>0.16071723247880096</v>
      </c>
      <c r="AM79" s="121">
        <f t="shared" si="22"/>
        <v>0.1407750192670571</v>
      </c>
    </row>
    <row r="80" spans="1:39" ht="15" customHeight="1" x14ac:dyDescent="0.2">
      <c r="A80" s="62" t="s">
        <v>361</v>
      </c>
      <c r="B80" s="62" t="s">
        <v>1899</v>
      </c>
      <c r="C80" s="124">
        <v>7298</v>
      </c>
      <c r="D80" s="124">
        <v>7003</v>
      </c>
      <c r="E80" s="124">
        <v>8101</v>
      </c>
      <c r="F80" s="124">
        <v>12050</v>
      </c>
      <c r="G80" s="124">
        <v>13575</v>
      </c>
      <c r="H80" s="124">
        <v>15383</v>
      </c>
      <c r="I80" s="124">
        <v>16486</v>
      </c>
      <c r="J80" s="124">
        <v>17513</v>
      </c>
      <c r="K80" s="124">
        <v>18982</v>
      </c>
      <c r="L80" s="124">
        <v>26352</v>
      </c>
      <c r="M80" s="124">
        <v>30820</v>
      </c>
      <c r="N80" s="124">
        <v>7146.03</v>
      </c>
      <c r="O80" s="124">
        <v>7015.18</v>
      </c>
      <c r="P80" s="124">
        <v>8133.78</v>
      </c>
      <c r="Q80" s="124">
        <v>11501.23</v>
      </c>
      <c r="R80" s="124">
        <v>13656.89</v>
      </c>
      <c r="S80" s="124">
        <v>15447.91</v>
      </c>
      <c r="T80" s="124">
        <v>16658.78</v>
      </c>
      <c r="U80" s="124">
        <v>17608.7</v>
      </c>
      <c r="V80" s="124">
        <v>16482.080000000002</v>
      </c>
      <c r="W80" s="124">
        <v>24744.639999999999</v>
      </c>
      <c r="X80" s="79">
        <v>31219.62</v>
      </c>
      <c r="Y80" s="125"/>
      <c r="Z80" s="125"/>
      <c r="AA80" s="125"/>
      <c r="AB80" s="125"/>
      <c r="AC80" s="126">
        <f t="shared" si="23"/>
        <v>0</v>
      </c>
      <c r="AD80" s="126">
        <f t="shared" si="24"/>
        <v>0</v>
      </c>
      <c r="AE80" s="126">
        <f t="shared" si="25"/>
        <v>0</v>
      </c>
      <c r="AF80" s="126">
        <f t="shared" si="26"/>
        <v>-1</v>
      </c>
      <c r="AG80" s="126">
        <f t="shared" si="27"/>
        <v>0</v>
      </c>
      <c r="AH80" s="126">
        <f t="shared" si="28"/>
        <v>0</v>
      </c>
      <c r="AI80" s="126">
        <f t="shared" si="29"/>
        <v>0</v>
      </c>
      <c r="AJ80" s="126">
        <f t="shared" si="30"/>
        <v>0</v>
      </c>
      <c r="AK80" s="126">
        <f t="shared" si="31"/>
        <v>0</v>
      </c>
      <c r="AL80" s="121">
        <f t="shared" si="32"/>
        <v>-0.1111111111111111</v>
      </c>
      <c r="AM80" s="121">
        <f t="shared" si="22"/>
        <v>0</v>
      </c>
    </row>
    <row r="81" spans="1:39" ht="15" customHeight="1" x14ac:dyDescent="0.2">
      <c r="A81" s="62" t="s">
        <v>362</v>
      </c>
      <c r="B81" s="62" t="s">
        <v>312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260</v>
      </c>
      <c r="R81" s="124">
        <v>0</v>
      </c>
      <c r="S81" s="124">
        <v>0</v>
      </c>
      <c r="T81" s="124">
        <v>0</v>
      </c>
      <c r="U81" s="124">
        <v>0</v>
      </c>
      <c r="V81" s="124">
        <v>0</v>
      </c>
      <c r="W81" s="124">
        <v>0</v>
      </c>
      <c r="X81" s="79"/>
      <c r="Y81" s="125"/>
      <c r="Z81" s="125"/>
      <c r="AA81" s="125"/>
      <c r="AB81" s="125"/>
      <c r="AC81" s="126">
        <f t="shared" si="23"/>
        <v>-0.19880686055182697</v>
      </c>
      <c r="AD81" s="126">
        <f t="shared" si="24"/>
        <v>0.7190990320178704</v>
      </c>
      <c r="AE81" s="126">
        <f t="shared" si="25"/>
        <v>0.7447211694639958</v>
      </c>
      <c r="AF81" s="126">
        <f t="shared" si="26"/>
        <v>-0.24899922420480997</v>
      </c>
      <c r="AG81" s="126">
        <f t="shared" si="27"/>
        <v>0.33329201272674697</v>
      </c>
      <c r="AH81" s="126">
        <f t="shared" si="28"/>
        <v>2.9410853193665383E-2</v>
      </c>
      <c r="AI81" s="126">
        <f t="shared" si="29"/>
        <v>-7.3458574181117457E-3</v>
      </c>
      <c r="AJ81" s="126">
        <f t="shared" si="30"/>
        <v>-0.32130292369283031</v>
      </c>
      <c r="AK81" s="126">
        <f t="shared" si="31"/>
        <v>-3.6955938868531636E-2</v>
      </c>
      <c r="AL81" s="121">
        <f t="shared" si="32"/>
        <v>0.11256802918512977</v>
      </c>
      <c r="AM81" s="121">
        <f t="shared" si="22"/>
        <v>-5.803708118122655E-4</v>
      </c>
    </row>
    <row r="82" spans="1:39" ht="15" customHeight="1" x14ac:dyDescent="0.2">
      <c r="A82" s="62" t="s">
        <v>363</v>
      </c>
      <c r="B82" s="62" t="s">
        <v>314</v>
      </c>
      <c r="C82" s="124">
        <v>141</v>
      </c>
      <c r="D82" s="124">
        <v>109</v>
      </c>
      <c r="E82" s="124">
        <v>215</v>
      </c>
      <c r="F82" s="124">
        <v>254</v>
      </c>
      <c r="G82" s="124">
        <v>257</v>
      </c>
      <c r="H82" s="124">
        <v>325</v>
      </c>
      <c r="I82" s="124">
        <v>318</v>
      </c>
      <c r="J82" s="124">
        <v>312</v>
      </c>
      <c r="K82" s="124">
        <v>322</v>
      </c>
      <c r="L82" s="124">
        <v>178</v>
      </c>
      <c r="M82" s="124">
        <v>270</v>
      </c>
      <c r="N82" s="124">
        <v>134.1</v>
      </c>
      <c r="O82" s="124">
        <v>107.44</v>
      </c>
      <c r="P82" s="124">
        <v>184.7</v>
      </c>
      <c r="Q82" s="124">
        <v>322.25</v>
      </c>
      <c r="R82" s="124">
        <v>242.01</v>
      </c>
      <c r="S82" s="124">
        <v>322.67</v>
      </c>
      <c r="T82" s="124">
        <v>332.16</v>
      </c>
      <c r="U82" s="124">
        <v>329.72</v>
      </c>
      <c r="V82" s="124">
        <v>223.78</v>
      </c>
      <c r="W82" s="124">
        <v>215.51</v>
      </c>
      <c r="X82" s="79">
        <v>141.24</v>
      </c>
      <c r="Y82" s="125"/>
      <c r="Z82" s="125"/>
      <c r="AA82" s="125"/>
      <c r="AB82" s="125"/>
      <c r="AC82" s="126">
        <f t="shared" si="23"/>
        <v>-0.96551724137931039</v>
      </c>
      <c r="AD82" s="126">
        <f t="shared" si="24"/>
        <v>22</v>
      </c>
      <c r="AE82" s="126">
        <f t="shared" si="25"/>
        <v>-0.95505636070853472</v>
      </c>
      <c r="AF82" s="126">
        <f t="shared" si="26"/>
        <v>17.644213543532782</v>
      </c>
      <c r="AG82" s="126">
        <f t="shared" si="27"/>
        <v>-0.94811284495349368</v>
      </c>
      <c r="AH82" s="126">
        <f t="shared" si="28"/>
        <v>17</v>
      </c>
      <c r="AI82" s="126">
        <f t="shared" si="29"/>
        <v>-0.94444444444444442</v>
      </c>
      <c r="AJ82" s="126">
        <f t="shared" si="30"/>
        <v>9.6666666666666661</v>
      </c>
      <c r="AK82" s="126">
        <f t="shared" si="31"/>
        <v>0.75</v>
      </c>
      <c r="AL82" s="121">
        <f t="shared" si="32"/>
        <v>7.0275277020792961</v>
      </c>
      <c r="AM82" s="121">
        <f t="shared" si="22"/>
        <v>5.1048218754537462</v>
      </c>
    </row>
    <row r="83" spans="1:39" ht="15" customHeight="1" x14ac:dyDescent="0.2">
      <c r="A83" s="62" t="s">
        <v>364</v>
      </c>
      <c r="B83" s="62" t="s">
        <v>316</v>
      </c>
      <c r="C83" s="124">
        <v>270</v>
      </c>
      <c r="D83" s="124">
        <v>486</v>
      </c>
      <c r="E83" s="124">
        <v>486</v>
      </c>
      <c r="F83" s="124">
        <v>486</v>
      </c>
      <c r="G83" s="124">
        <v>621</v>
      </c>
      <c r="H83" s="124">
        <v>81</v>
      </c>
      <c r="I83" s="124">
        <v>81</v>
      </c>
      <c r="J83" s="124">
        <v>81</v>
      </c>
      <c r="K83" s="124">
        <v>81</v>
      </c>
      <c r="L83" s="124">
        <v>288</v>
      </c>
      <c r="M83" s="124">
        <v>0</v>
      </c>
      <c r="N83" s="124">
        <v>783</v>
      </c>
      <c r="O83" s="124">
        <v>27</v>
      </c>
      <c r="P83" s="124">
        <v>621</v>
      </c>
      <c r="Q83" s="124">
        <v>27.91</v>
      </c>
      <c r="R83" s="124">
        <v>520.36</v>
      </c>
      <c r="S83" s="124">
        <v>27</v>
      </c>
      <c r="T83" s="124">
        <v>486</v>
      </c>
      <c r="U83" s="124">
        <v>27</v>
      </c>
      <c r="V83" s="124">
        <v>288</v>
      </c>
      <c r="W83" s="124">
        <v>504</v>
      </c>
      <c r="X83" s="79">
        <v>18</v>
      </c>
      <c r="Y83" s="125"/>
      <c r="Z83" s="125"/>
      <c r="AA83" s="125"/>
      <c r="AB83" s="125"/>
      <c r="AC83" s="126">
        <f t="shared" si="23"/>
        <v>4.2818453492715708E-2</v>
      </c>
      <c r="AD83" s="126">
        <f t="shared" si="24"/>
        <v>7.5115548988293257E-2</v>
      </c>
      <c r="AE83" s="126">
        <f t="shared" si="25"/>
        <v>8.0492376038316507E-2</v>
      </c>
      <c r="AF83" s="126">
        <f t="shared" si="26"/>
        <v>5.7180423917186772E-2</v>
      </c>
      <c r="AG83" s="126">
        <f t="shared" si="27"/>
        <v>1.4081996434937514E-2</v>
      </c>
      <c r="AH83" s="126">
        <f t="shared" si="28"/>
        <v>4.0317039262372394E-2</v>
      </c>
      <c r="AI83" s="126">
        <f t="shared" si="29"/>
        <v>5.6015944210623288E-2</v>
      </c>
      <c r="AJ83" s="126">
        <f t="shared" si="30"/>
        <v>-4.3768068510336433E-2</v>
      </c>
      <c r="AK83" s="126">
        <f t="shared" si="31"/>
        <v>7.1417977707550397E-3</v>
      </c>
      <c r="AL83" s="121">
        <f t="shared" si="32"/>
        <v>3.6599501289429334E-2</v>
      </c>
      <c r="AM83" s="121">
        <f t="shared" si="22"/>
        <v>1.475774183367036E-2</v>
      </c>
    </row>
    <row r="84" spans="1:39" ht="15" customHeight="1" x14ac:dyDescent="0.2">
      <c r="A84" s="62" t="s">
        <v>365</v>
      </c>
      <c r="B84" s="62" t="s">
        <v>2026</v>
      </c>
      <c r="C84" s="124">
        <v>2076</v>
      </c>
      <c r="D84" s="124">
        <v>2118</v>
      </c>
      <c r="E84" s="124">
        <v>2256</v>
      </c>
      <c r="F84" s="124">
        <v>2392</v>
      </c>
      <c r="G84" s="124">
        <v>2457</v>
      </c>
      <c r="H84" s="124">
        <v>2562</v>
      </c>
      <c r="I84" s="124">
        <v>2660</v>
      </c>
      <c r="J84" s="124">
        <v>2781</v>
      </c>
      <c r="K84" s="124">
        <v>2866</v>
      </c>
      <c r="L84" s="124">
        <v>2610</v>
      </c>
      <c r="M84" s="124">
        <v>2660</v>
      </c>
      <c r="N84" s="124">
        <v>1927.44</v>
      </c>
      <c r="O84" s="124">
        <v>2009.97</v>
      </c>
      <c r="P84" s="124">
        <v>2160.9499999999998</v>
      </c>
      <c r="Q84" s="124">
        <v>2334.89</v>
      </c>
      <c r="R84" s="124">
        <v>2468.4</v>
      </c>
      <c r="S84" s="124">
        <v>2503.16</v>
      </c>
      <c r="T84" s="124">
        <v>2604.08</v>
      </c>
      <c r="U84" s="124">
        <v>2749.95</v>
      </c>
      <c r="V84" s="124">
        <v>2629.59</v>
      </c>
      <c r="W84" s="124">
        <v>2648.37</v>
      </c>
      <c r="X84" s="79">
        <v>2757.04</v>
      </c>
      <c r="Y84" s="125"/>
      <c r="Z84" s="125"/>
      <c r="AA84" s="125"/>
      <c r="AB84" s="125"/>
      <c r="AC84" s="126">
        <f t="shared" si="23"/>
        <v>-0.16834448269143332</v>
      </c>
      <c r="AD84" s="126">
        <f t="shared" si="24"/>
        <v>8.7114408434205384E-2</v>
      </c>
      <c r="AE84" s="126">
        <f t="shared" si="25"/>
        <v>9.130419165978218E-2</v>
      </c>
      <c r="AF84" s="126">
        <f t="shared" si="26"/>
        <v>-2.5211466938748539E-2</v>
      </c>
      <c r="AG84" s="126">
        <f t="shared" si="27"/>
        <v>2.7315393186345596E-2</v>
      </c>
      <c r="AH84" s="126">
        <f t="shared" si="28"/>
        <v>1.9950042726615373E-2</v>
      </c>
      <c r="AI84" s="126">
        <f t="shared" si="29"/>
        <v>2.310443721200018E-2</v>
      </c>
      <c r="AJ84" s="126">
        <f t="shared" si="30"/>
        <v>-0.17618897637795275</v>
      </c>
      <c r="AK84" s="126">
        <f t="shared" si="31"/>
        <v>0.45664474690319617</v>
      </c>
      <c r="AL84" s="121">
        <f t="shared" si="32"/>
        <v>3.7298699346001135E-2</v>
      </c>
      <c r="AM84" s="121">
        <f t="shared" si="22"/>
        <v>7.016512873004091E-2</v>
      </c>
    </row>
    <row r="85" spans="1:39" ht="15" customHeight="1" x14ac:dyDescent="0.2">
      <c r="A85" s="62" t="s">
        <v>366</v>
      </c>
      <c r="B85" s="62" t="s">
        <v>321</v>
      </c>
      <c r="C85" s="124">
        <v>308</v>
      </c>
      <c r="D85" s="124">
        <v>294</v>
      </c>
      <c r="E85" s="124">
        <v>280</v>
      </c>
      <c r="F85" s="124">
        <v>296</v>
      </c>
      <c r="G85" s="124">
        <v>304</v>
      </c>
      <c r="H85" s="124">
        <v>318</v>
      </c>
      <c r="I85" s="124">
        <v>330</v>
      </c>
      <c r="J85" s="124">
        <v>345</v>
      </c>
      <c r="K85" s="124">
        <v>356</v>
      </c>
      <c r="L85" s="124">
        <v>324</v>
      </c>
      <c r="M85" s="124">
        <v>400</v>
      </c>
      <c r="N85" s="124">
        <v>307.94</v>
      </c>
      <c r="O85" s="124">
        <v>256.10000000000002</v>
      </c>
      <c r="P85" s="124">
        <v>278.41000000000003</v>
      </c>
      <c r="Q85" s="124">
        <v>303.83</v>
      </c>
      <c r="R85" s="124">
        <v>296.17</v>
      </c>
      <c r="S85" s="124">
        <v>304.26</v>
      </c>
      <c r="T85" s="124">
        <v>310.33</v>
      </c>
      <c r="U85" s="124">
        <v>317.5</v>
      </c>
      <c r="V85" s="124">
        <v>261.56</v>
      </c>
      <c r="W85" s="124">
        <v>381</v>
      </c>
      <c r="X85" s="79">
        <v>368.45</v>
      </c>
      <c r="Y85" s="125"/>
      <c r="Z85" s="125"/>
      <c r="AA85" s="125"/>
      <c r="AB85" s="125"/>
      <c r="AC85" s="126">
        <f t="shared" si="23"/>
        <v>0</v>
      </c>
      <c r="AD85" s="126">
        <f t="shared" si="24"/>
        <v>0</v>
      </c>
      <c r="AE85" s="126">
        <f t="shared" si="25"/>
        <v>0</v>
      </c>
      <c r="AF85" s="126">
        <f t="shared" si="26"/>
        <v>-1</v>
      </c>
      <c r="AG85" s="126">
        <f t="shared" si="27"/>
        <v>0</v>
      </c>
      <c r="AH85" s="126">
        <f t="shared" si="28"/>
        <v>0</v>
      </c>
      <c r="AI85" s="126">
        <f t="shared" si="29"/>
        <v>0</v>
      </c>
      <c r="AJ85" s="126">
        <f t="shared" si="30"/>
        <v>0</v>
      </c>
      <c r="AK85" s="126">
        <f t="shared" si="31"/>
        <v>0</v>
      </c>
      <c r="AL85" s="121">
        <f t="shared" si="32"/>
        <v>-0.1111111111111111</v>
      </c>
      <c r="AM85" s="121">
        <f t="shared" si="22"/>
        <v>0</v>
      </c>
    </row>
    <row r="86" spans="1:39" ht="15" customHeight="1" x14ac:dyDescent="0.2">
      <c r="A86" s="62" t="s">
        <v>367</v>
      </c>
      <c r="B86" s="62" t="s">
        <v>323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18.95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79"/>
      <c r="Y86" s="125"/>
      <c r="Z86" s="125"/>
      <c r="AA86" s="125"/>
      <c r="AB86" s="125"/>
      <c r="AC86" s="126">
        <f t="shared" si="23"/>
        <v>0</v>
      </c>
      <c r="AD86" s="126">
        <f t="shared" si="24"/>
        <v>0</v>
      </c>
      <c r="AE86" s="126">
        <f t="shared" si="25"/>
        <v>0</v>
      </c>
      <c r="AF86" s="126">
        <f t="shared" si="26"/>
        <v>-1</v>
      </c>
      <c r="AG86" s="126">
        <f t="shared" si="27"/>
        <v>0</v>
      </c>
      <c r="AH86" s="126">
        <f t="shared" si="28"/>
        <v>0</v>
      </c>
      <c r="AI86" s="126">
        <f t="shared" si="29"/>
        <v>0</v>
      </c>
      <c r="AJ86" s="126">
        <f t="shared" si="30"/>
        <v>0</v>
      </c>
      <c r="AK86" s="126">
        <f t="shared" si="31"/>
        <v>0</v>
      </c>
      <c r="AL86" s="121">
        <f t="shared" si="32"/>
        <v>-0.1111111111111111</v>
      </c>
      <c r="AM86" s="121">
        <f t="shared" si="22"/>
        <v>0</v>
      </c>
    </row>
    <row r="87" spans="1:39" ht="15" customHeight="1" x14ac:dyDescent="0.2">
      <c r="A87" s="62" t="s">
        <v>368</v>
      </c>
      <c r="B87" s="62" t="s">
        <v>325</v>
      </c>
      <c r="C87" s="124">
        <v>0</v>
      </c>
      <c r="D87" s="124">
        <v>1000</v>
      </c>
      <c r="E87" s="124">
        <v>1000</v>
      </c>
      <c r="F87" s="124">
        <v>1000</v>
      </c>
      <c r="G87" s="124">
        <v>0</v>
      </c>
      <c r="H87" s="124">
        <v>0</v>
      </c>
      <c r="I87" s="124">
        <v>1000</v>
      </c>
      <c r="J87" s="124">
        <v>1000</v>
      </c>
      <c r="K87" s="124">
        <v>1000</v>
      </c>
      <c r="L87" s="124">
        <v>2000</v>
      </c>
      <c r="M87" s="124">
        <v>2500</v>
      </c>
      <c r="N87" s="124">
        <v>1000</v>
      </c>
      <c r="O87" s="124">
        <v>1000</v>
      </c>
      <c r="P87" s="124">
        <v>1000</v>
      </c>
      <c r="Q87" s="124">
        <v>1000</v>
      </c>
      <c r="R87" s="124">
        <v>0</v>
      </c>
      <c r="S87" s="124">
        <v>0</v>
      </c>
      <c r="T87" s="124">
        <v>1000</v>
      </c>
      <c r="U87" s="124">
        <v>1000</v>
      </c>
      <c r="V87" s="124">
        <v>1000</v>
      </c>
      <c r="W87" s="124">
        <v>1000</v>
      </c>
      <c r="X87" s="79">
        <v>2000</v>
      </c>
      <c r="Y87" s="125"/>
      <c r="Z87" s="125"/>
      <c r="AA87" s="125"/>
      <c r="AB87" s="125"/>
      <c r="AC87" s="126">
        <f t="shared" si="23"/>
        <v>0.15247878054636271</v>
      </c>
      <c r="AD87" s="126">
        <f t="shared" si="24"/>
        <v>-0.40441071348335267</v>
      </c>
      <c r="AE87" s="126">
        <f t="shared" si="25"/>
        <v>0.35565949742126646</v>
      </c>
      <c r="AF87" s="126">
        <f t="shared" si="26"/>
        <v>-0.55855837625084737</v>
      </c>
      <c r="AG87" s="126">
        <f t="shared" si="27"/>
        <v>0.60373833917806963</v>
      </c>
      <c r="AH87" s="126">
        <f t="shared" si="28"/>
        <v>0.32036816041275118</v>
      </c>
      <c r="AI87" s="126">
        <f t="shared" si="29"/>
        <v>-0.18014190538558547</v>
      </c>
      <c r="AJ87" s="126">
        <f t="shared" si="30"/>
        <v>-0.45178432330380358</v>
      </c>
      <c r="AK87" s="126">
        <f t="shared" si="31"/>
        <v>-5.4884583428660927E-2</v>
      </c>
      <c r="AL87" s="121">
        <f t="shared" si="32"/>
        <v>-2.4170569365977779E-2</v>
      </c>
      <c r="AM87" s="121">
        <f t="shared" si="22"/>
        <v>4.745913749455416E-2</v>
      </c>
    </row>
    <row r="88" spans="1:39" ht="15" customHeight="1" x14ac:dyDescent="0.2">
      <c r="A88" s="62" t="s">
        <v>369</v>
      </c>
      <c r="B88" s="62" t="s">
        <v>262</v>
      </c>
      <c r="C88" s="124">
        <v>1900</v>
      </c>
      <c r="D88" s="124">
        <v>1900</v>
      </c>
      <c r="E88" s="124">
        <v>1900</v>
      </c>
      <c r="F88" s="124">
        <v>1900</v>
      </c>
      <c r="G88" s="124">
        <v>1900</v>
      </c>
      <c r="H88" s="124">
        <v>1400</v>
      </c>
      <c r="I88" s="124">
        <v>1400</v>
      </c>
      <c r="J88" s="124">
        <v>1400</v>
      </c>
      <c r="K88" s="124">
        <v>1400</v>
      </c>
      <c r="L88" s="124">
        <v>1400</v>
      </c>
      <c r="M88" s="124">
        <v>5700</v>
      </c>
      <c r="N88" s="124">
        <v>2124.23</v>
      </c>
      <c r="O88" s="124">
        <v>2448.13</v>
      </c>
      <c r="P88" s="124">
        <v>1458.08</v>
      </c>
      <c r="Q88" s="124">
        <v>1976.66</v>
      </c>
      <c r="R88" s="124">
        <v>872.58</v>
      </c>
      <c r="S88" s="124">
        <v>1399.39</v>
      </c>
      <c r="T88" s="124">
        <v>1847.71</v>
      </c>
      <c r="U88" s="124">
        <v>1514.86</v>
      </c>
      <c r="V88" s="124">
        <v>830.47</v>
      </c>
      <c r="W88" s="124">
        <v>784.89</v>
      </c>
      <c r="X88" s="79">
        <v>1381.01</v>
      </c>
      <c r="Y88" s="125"/>
      <c r="Z88" s="125"/>
      <c r="AA88" s="125"/>
      <c r="AB88" s="125"/>
      <c r="AC88" s="126">
        <f t="shared" si="23"/>
        <v>0.11786987190002529</v>
      </c>
      <c r="AD88" s="126">
        <f t="shared" si="24"/>
        <v>0.28205333440055486</v>
      </c>
      <c r="AE88" s="126">
        <f t="shared" si="25"/>
        <v>-0.35946474652459831</v>
      </c>
      <c r="AF88" s="126">
        <f t="shared" si="26"/>
        <v>-0.38438545761720661</v>
      </c>
      <c r="AG88" s="126">
        <f t="shared" si="27"/>
        <v>0.50963162339033163</v>
      </c>
      <c r="AH88" s="126">
        <f t="shared" si="28"/>
        <v>0.19743397017951708</v>
      </c>
      <c r="AI88" s="126">
        <f t="shared" si="29"/>
        <v>-0.53691755225972204</v>
      </c>
      <c r="AJ88" s="126">
        <f t="shared" si="30"/>
        <v>0.15071084071493868</v>
      </c>
      <c r="AK88" s="126">
        <f t="shared" si="31"/>
        <v>-0.22824895901818976</v>
      </c>
      <c r="AL88" s="121">
        <f t="shared" si="32"/>
        <v>-2.7924119426038799E-2</v>
      </c>
      <c r="AM88" s="121">
        <f t="shared" si="22"/>
        <v>1.8521984601375108E-2</v>
      </c>
    </row>
    <row r="89" spans="1:39" ht="15" customHeight="1" x14ac:dyDescent="0.2">
      <c r="A89" s="62" t="s">
        <v>370</v>
      </c>
      <c r="B89" s="62" t="s">
        <v>371</v>
      </c>
      <c r="C89" s="124">
        <v>900</v>
      </c>
      <c r="D89" s="124">
        <v>900</v>
      </c>
      <c r="E89" s="124">
        <v>900</v>
      </c>
      <c r="F89" s="124">
        <v>900</v>
      </c>
      <c r="G89" s="124">
        <v>900</v>
      </c>
      <c r="H89" s="124">
        <v>900</v>
      </c>
      <c r="I89" s="124">
        <v>750</v>
      </c>
      <c r="J89" s="124">
        <v>750</v>
      </c>
      <c r="K89" s="124">
        <v>650</v>
      </c>
      <c r="L89" s="124">
        <v>550</v>
      </c>
      <c r="M89" s="124">
        <v>550</v>
      </c>
      <c r="N89" s="124">
        <v>670.57</v>
      </c>
      <c r="O89" s="124">
        <v>749.61</v>
      </c>
      <c r="P89" s="124">
        <v>961.04</v>
      </c>
      <c r="Q89" s="124">
        <v>615.58000000000004</v>
      </c>
      <c r="R89" s="124">
        <v>378.96</v>
      </c>
      <c r="S89" s="124">
        <v>572.09</v>
      </c>
      <c r="T89" s="124">
        <v>685.04</v>
      </c>
      <c r="U89" s="124">
        <v>317.23</v>
      </c>
      <c r="V89" s="124">
        <v>365.04</v>
      </c>
      <c r="W89" s="124">
        <v>281.72000000000003</v>
      </c>
      <c r="X89" s="79">
        <v>322.81</v>
      </c>
      <c r="Y89" s="125"/>
      <c r="Z89" s="125"/>
      <c r="AA89" s="125"/>
      <c r="AB89" s="125"/>
      <c r="AC89" s="126">
        <f t="shared" si="23"/>
        <v>0.1158600089610195</v>
      </c>
      <c r="AD89" s="126">
        <f t="shared" si="24"/>
        <v>-0.44863006975909997</v>
      </c>
      <c r="AE89" s="126">
        <f t="shared" si="25"/>
        <v>0.72316192177729444</v>
      </c>
      <c r="AF89" s="126">
        <f t="shared" si="26"/>
        <v>3.3537129387015314E-2</v>
      </c>
      <c r="AG89" s="126">
        <f t="shared" si="27"/>
        <v>0.27476056338028165</v>
      </c>
      <c r="AH89" s="126">
        <f t="shared" si="28"/>
        <v>-0.58549377919898726</v>
      </c>
      <c r="AI89" s="126">
        <f t="shared" si="29"/>
        <v>-1</v>
      </c>
      <c r="AJ89" s="126">
        <f t="shared" si="30"/>
        <v>0</v>
      </c>
      <c r="AK89" s="126">
        <f t="shared" si="31"/>
        <v>0</v>
      </c>
      <c r="AL89" s="121">
        <f t="shared" si="32"/>
        <v>-9.8533802828052922E-2</v>
      </c>
      <c r="AM89" s="121">
        <f t="shared" si="22"/>
        <v>-0.26214664316374109</v>
      </c>
    </row>
    <row r="90" spans="1:39" ht="15" customHeight="1" x14ac:dyDescent="0.2">
      <c r="A90" s="62" t="s">
        <v>372</v>
      </c>
      <c r="B90" s="62" t="s">
        <v>373</v>
      </c>
      <c r="C90" s="124">
        <v>6500</v>
      </c>
      <c r="D90" s="124">
        <v>6500</v>
      </c>
      <c r="E90" s="124">
        <v>6500</v>
      </c>
      <c r="F90" s="124">
        <v>6500</v>
      </c>
      <c r="G90" s="124">
        <v>7000</v>
      </c>
      <c r="H90" s="124">
        <v>7000</v>
      </c>
      <c r="I90" s="124">
        <v>7000</v>
      </c>
      <c r="J90" s="124">
        <v>0</v>
      </c>
      <c r="K90" s="124">
        <v>0</v>
      </c>
      <c r="L90" s="124">
        <v>0</v>
      </c>
      <c r="M90" s="124">
        <v>0</v>
      </c>
      <c r="N90" s="124">
        <v>5021.75</v>
      </c>
      <c r="O90" s="124">
        <v>5603.57</v>
      </c>
      <c r="P90" s="124">
        <v>3089.64</v>
      </c>
      <c r="Q90" s="124">
        <v>5323.95</v>
      </c>
      <c r="R90" s="124">
        <v>5502.5</v>
      </c>
      <c r="S90" s="124">
        <v>7014.37</v>
      </c>
      <c r="T90" s="124">
        <v>2907.5</v>
      </c>
      <c r="U90" s="124">
        <v>0</v>
      </c>
      <c r="V90" s="124">
        <v>0</v>
      </c>
      <c r="W90" s="124">
        <v>0</v>
      </c>
      <c r="X90" s="79"/>
      <c r="Y90" s="125"/>
      <c r="Z90" s="125"/>
      <c r="AA90" s="125"/>
      <c r="AB90" s="125"/>
      <c r="AC90" s="126">
        <f t="shared" si="23"/>
        <v>0</v>
      </c>
      <c r="AD90" s="126">
        <f t="shared" si="24"/>
        <v>0</v>
      </c>
      <c r="AE90" s="126">
        <f t="shared" si="25"/>
        <v>0</v>
      </c>
      <c r="AF90" s="126">
        <f t="shared" si="26"/>
        <v>0</v>
      </c>
      <c r="AG90" s="126">
        <f t="shared" si="27"/>
        <v>0</v>
      </c>
      <c r="AH90" s="126">
        <f t="shared" si="28"/>
        <v>0</v>
      </c>
      <c r="AI90" s="126">
        <f t="shared" si="29"/>
        <v>1.1697309220338132</v>
      </c>
      <c r="AJ90" s="126">
        <f t="shared" si="30"/>
        <v>-0.2375451263537906</v>
      </c>
      <c r="AK90" s="126">
        <f t="shared" si="31"/>
        <v>-0.57327727272727269</v>
      </c>
      <c r="AL90" s="121">
        <f t="shared" si="32"/>
        <v>3.9878724772527768E-2</v>
      </c>
      <c r="AM90" s="121">
        <f t="shared" si="22"/>
        <v>7.1781704590549972E-2</v>
      </c>
    </row>
    <row r="91" spans="1:39" ht="15" customHeight="1" x14ac:dyDescent="0.2">
      <c r="A91" s="62" t="s">
        <v>374</v>
      </c>
      <c r="B91" s="62" t="s">
        <v>334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8000</v>
      </c>
      <c r="K91" s="124">
        <v>8000</v>
      </c>
      <c r="L91" s="124">
        <v>8000</v>
      </c>
      <c r="M91" s="124">
        <v>8000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3989.55</v>
      </c>
      <c r="U91" s="124">
        <v>8656.25</v>
      </c>
      <c r="V91" s="124">
        <v>6600</v>
      </c>
      <c r="W91" s="124">
        <v>2816.37</v>
      </c>
      <c r="X91" s="79">
        <v>21867.1</v>
      </c>
      <c r="Y91" s="125"/>
      <c r="Z91" s="125"/>
      <c r="AA91" s="125"/>
      <c r="AB91" s="125"/>
      <c r="AC91" s="126">
        <f t="shared" si="23"/>
        <v>-3.7076258438729776E-2</v>
      </c>
      <c r="AD91" s="126">
        <f t="shared" si="24"/>
        <v>-1</v>
      </c>
      <c r="AE91" s="126">
        <f t="shared" si="25"/>
        <v>0</v>
      </c>
      <c r="AF91" s="126">
        <f t="shared" si="26"/>
        <v>0</v>
      </c>
      <c r="AG91" s="126">
        <f t="shared" si="27"/>
        <v>-0.18155619596541786</v>
      </c>
      <c r="AH91" s="126">
        <f t="shared" si="28"/>
        <v>0.11267605633802817</v>
      </c>
      <c r="AI91" s="126">
        <f t="shared" si="29"/>
        <v>0.63191455696202536</v>
      </c>
      <c r="AJ91" s="126">
        <f t="shared" si="30"/>
        <v>-0.38722282013244524</v>
      </c>
      <c r="AK91" s="126">
        <f t="shared" si="31"/>
        <v>-1</v>
      </c>
      <c r="AL91" s="121">
        <f t="shared" si="32"/>
        <v>-0.20680718458183772</v>
      </c>
      <c r="AM91" s="121">
        <f t="shared" si="22"/>
        <v>-0.16483768055956191</v>
      </c>
    </row>
    <row r="92" spans="1:39" ht="15" customHeight="1" x14ac:dyDescent="0.2">
      <c r="A92" s="62" t="s">
        <v>375</v>
      </c>
      <c r="B92" s="62" t="s">
        <v>376</v>
      </c>
      <c r="C92" s="124">
        <v>3000</v>
      </c>
      <c r="D92" s="124">
        <v>3000</v>
      </c>
      <c r="E92" s="124">
        <v>3000</v>
      </c>
      <c r="F92" s="124">
        <v>3000</v>
      </c>
      <c r="G92" s="124">
        <v>3000</v>
      </c>
      <c r="H92" s="124">
        <v>3000</v>
      </c>
      <c r="I92" s="124">
        <v>3000</v>
      </c>
      <c r="J92" s="124">
        <v>3000</v>
      </c>
      <c r="K92" s="124">
        <v>3000</v>
      </c>
      <c r="L92" s="124">
        <v>3000</v>
      </c>
      <c r="M92" s="124">
        <v>0</v>
      </c>
      <c r="N92" s="124">
        <v>1661.98</v>
      </c>
      <c r="O92" s="124">
        <v>1600.36</v>
      </c>
      <c r="P92" s="124">
        <v>0</v>
      </c>
      <c r="Q92" s="124">
        <v>0</v>
      </c>
      <c r="R92" s="124">
        <v>2082</v>
      </c>
      <c r="S92" s="124">
        <v>1704</v>
      </c>
      <c r="T92" s="124">
        <v>1896</v>
      </c>
      <c r="U92" s="124">
        <v>3094.11</v>
      </c>
      <c r="V92" s="124">
        <v>1896</v>
      </c>
      <c r="W92" s="124">
        <v>0</v>
      </c>
      <c r="X92" s="79">
        <v>0</v>
      </c>
      <c r="Y92" s="125"/>
      <c r="Z92" s="125"/>
      <c r="AA92" s="125"/>
      <c r="AB92" s="125"/>
      <c r="AC92" s="126">
        <f t="shared" si="23"/>
        <v>0.56860148605900085</v>
      </c>
      <c r="AD92" s="126">
        <f t="shared" si="24"/>
        <v>0.72441609605102719</v>
      </c>
      <c r="AE92" s="126">
        <f t="shared" si="25"/>
        <v>-0.25155026109660578</v>
      </c>
      <c r="AF92" s="126">
        <f t="shared" si="26"/>
        <v>-0.33462335113921293</v>
      </c>
      <c r="AG92" s="126">
        <f t="shared" si="27"/>
        <v>-6.0648261926217147E-2</v>
      </c>
      <c r="AH92" s="126">
        <f t="shared" si="28"/>
        <v>-0.35694767441860464</v>
      </c>
      <c r="AI92" s="126">
        <f t="shared" si="29"/>
        <v>1.5088377559784818</v>
      </c>
      <c r="AJ92" s="126">
        <f t="shared" si="30"/>
        <v>-1</v>
      </c>
      <c r="AK92" s="126">
        <f t="shared" si="31"/>
        <v>0</v>
      </c>
      <c r="AL92" s="121">
        <f t="shared" si="32"/>
        <v>8.8676198834207687E-2</v>
      </c>
      <c r="AM92" s="121">
        <f t="shared" si="22"/>
        <v>1.8248363926731993E-2</v>
      </c>
    </row>
    <row r="93" spans="1:39" ht="15" customHeight="1" x14ac:dyDescent="0.2">
      <c r="A93" s="62" t="s">
        <v>377</v>
      </c>
      <c r="B93" s="62" t="s">
        <v>266</v>
      </c>
      <c r="C93" s="124">
        <v>0</v>
      </c>
      <c r="D93" s="124">
        <v>480</v>
      </c>
      <c r="E93" s="124">
        <v>480</v>
      </c>
      <c r="F93" s="124">
        <v>720</v>
      </c>
      <c r="G93" s="124">
        <v>720</v>
      </c>
      <c r="H93" s="124">
        <v>720</v>
      </c>
      <c r="I93" s="124">
        <v>370</v>
      </c>
      <c r="J93" s="124">
        <v>250</v>
      </c>
      <c r="K93" s="124">
        <v>0</v>
      </c>
      <c r="L93" s="124">
        <v>0</v>
      </c>
      <c r="M93" s="124">
        <v>0</v>
      </c>
      <c r="N93" s="124">
        <v>271.86</v>
      </c>
      <c r="O93" s="124">
        <v>426.44</v>
      </c>
      <c r="P93" s="124">
        <v>735.36</v>
      </c>
      <c r="Q93" s="124">
        <v>550.38</v>
      </c>
      <c r="R93" s="124">
        <v>366.21</v>
      </c>
      <c r="S93" s="124">
        <v>344</v>
      </c>
      <c r="T93" s="124">
        <v>221.21</v>
      </c>
      <c r="U93" s="124">
        <v>554.98</v>
      </c>
      <c r="V93" s="124">
        <v>0</v>
      </c>
      <c r="W93" s="124">
        <v>0</v>
      </c>
      <c r="X93" s="79">
        <v>0</v>
      </c>
      <c r="Y93" s="125"/>
      <c r="Z93" s="125"/>
      <c r="AA93" s="125"/>
      <c r="AB93" s="125"/>
      <c r="AC93" s="126">
        <f t="shared" si="23"/>
        <v>-1</v>
      </c>
      <c r="AD93" s="126">
        <f t="shared" si="24"/>
        <v>0</v>
      </c>
      <c r="AE93" s="126">
        <f t="shared" si="25"/>
        <v>0</v>
      </c>
      <c r="AF93" s="126">
        <f t="shared" si="26"/>
        <v>0</v>
      </c>
      <c r="AG93" s="126">
        <f t="shared" si="27"/>
        <v>0</v>
      </c>
      <c r="AH93" s="126">
        <f t="shared" si="28"/>
        <v>0</v>
      </c>
      <c r="AI93" s="126">
        <f t="shared" si="29"/>
        <v>0</v>
      </c>
      <c r="AJ93" s="126">
        <f t="shared" si="30"/>
        <v>0</v>
      </c>
      <c r="AK93" s="126">
        <f t="shared" si="31"/>
        <v>0</v>
      </c>
      <c r="AL93" s="121">
        <f t="shared" si="32"/>
        <v>-0.1111111111111111</v>
      </c>
      <c r="AM93" s="121">
        <f t="shared" si="22"/>
        <v>0</v>
      </c>
    </row>
    <row r="94" spans="1:39" ht="15" customHeight="1" x14ac:dyDescent="0.2">
      <c r="A94" s="62" t="s">
        <v>1769</v>
      </c>
      <c r="B94" s="62" t="s">
        <v>268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24">
        <v>0</v>
      </c>
      <c r="I94" s="124">
        <v>0</v>
      </c>
      <c r="J94" s="124">
        <v>0</v>
      </c>
      <c r="K94" s="124">
        <v>0</v>
      </c>
      <c r="L94" s="124">
        <v>0</v>
      </c>
      <c r="M94" s="124">
        <v>0</v>
      </c>
      <c r="N94" s="124">
        <v>118.95</v>
      </c>
      <c r="O94" s="124">
        <v>0</v>
      </c>
      <c r="P94" s="124">
        <v>0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24">
        <v>0</v>
      </c>
      <c r="W94" s="124">
        <v>0</v>
      </c>
      <c r="X94" s="79"/>
      <c r="Y94" s="125"/>
      <c r="Z94" s="125"/>
      <c r="AA94" s="125"/>
      <c r="AB94" s="125"/>
      <c r="AC94" s="126">
        <f t="shared" si="23"/>
        <v>-0.58236068618533621</v>
      </c>
      <c r="AD94" s="126">
        <f t="shared" si="24"/>
        <v>0.95537787254205186</v>
      </c>
      <c r="AE94" s="126">
        <f t="shared" si="25"/>
        <v>-0.53491139417971789</v>
      </c>
      <c r="AF94" s="126">
        <f t="shared" si="26"/>
        <v>1.538222788720077</v>
      </c>
      <c r="AG94" s="126">
        <f t="shared" si="27"/>
        <v>-0.15837939004998977</v>
      </c>
      <c r="AH94" s="126">
        <f t="shared" si="28"/>
        <v>0.79160166440628643</v>
      </c>
      <c r="AI94" s="126">
        <f t="shared" si="29"/>
        <v>-0.61483062487085682</v>
      </c>
      <c r="AJ94" s="126">
        <f t="shared" si="30"/>
        <v>-0.96477267850335635</v>
      </c>
      <c r="AK94" s="126">
        <f t="shared" si="31"/>
        <v>99.507488892073965</v>
      </c>
      <c r="AL94" s="121">
        <f t="shared" si="32"/>
        <v>11.10415960488368</v>
      </c>
      <c r="AM94" s="121">
        <f t="shared" si="22"/>
        <v>19.71222157261121</v>
      </c>
    </row>
    <row r="95" spans="1:39" ht="15" customHeight="1" x14ac:dyDescent="0.2">
      <c r="A95" s="62" t="s">
        <v>378</v>
      </c>
      <c r="B95" s="62" t="s">
        <v>379</v>
      </c>
      <c r="C95" s="124">
        <v>10000</v>
      </c>
      <c r="D95" s="124">
        <v>10000</v>
      </c>
      <c r="E95" s="124">
        <v>33000</v>
      </c>
      <c r="F95" s="124">
        <v>10000</v>
      </c>
      <c r="G95" s="124">
        <v>13100</v>
      </c>
      <c r="H95" s="124">
        <v>10100</v>
      </c>
      <c r="I95" s="124">
        <v>33250</v>
      </c>
      <c r="J95" s="124">
        <v>11750</v>
      </c>
      <c r="K95" s="124">
        <v>13750</v>
      </c>
      <c r="L95" s="124">
        <v>12080</v>
      </c>
      <c r="M95" s="124">
        <v>12750</v>
      </c>
      <c r="N95" s="124">
        <v>14149.53</v>
      </c>
      <c r="O95" s="124">
        <v>5909.4</v>
      </c>
      <c r="P95" s="124">
        <v>11555.11</v>
      </c>
      <c r="Q95" s="124">
        <v>5374.15</v>
      </c>
      <c r="R95" s="124">
        <v>13640.79</v>
      </c>
      <c r="S95" s="124">
        <v>11480.37</v>
      </c>
      <c r="T95" s="124">
        <v>20568.25</v>
      </c>
      <c r="U95" s="124">
        <v>7922.26</v>
      </c>
      <c r="V95" s="124">
        <v>279.08</v>
      </c>
      <c r="W95" s="124">
        <v>28049.63</v>
      </c>
      <c r="X95" s="79">
        <v>38091.57</v>
      </c>
      <c r="Y95" s="125"/>
      <c r="Z95" s="125"/>
      <c r="AA95" s="125"/>
      <c r="AB95" s="125"/>
      <c r="AC95" s="126">
        <f t="shared" si="23"/>
        <v>0.93551652009626396</v>
      </c>
      <c r="AD95" s="126">
        <f t="shared" si="24"/>
        <v>15.625495322758702</v>
      </c>
      <c r="AE95" s="126">
        <f t="shared" si="25"/>
        <v>-0.80303444380994848</v>
      </c>
      <c r="AF95" s="126">
        <f t="shared" si="26"/>
        <v>0.635372604684173</v>
      </c>
      <c r="AG95" s="126">
        <f t="shared" si="27"/>
        <v>2.5702031906398641</v>
      </c>
      <c r="AH95" s="126">
        <f t="shared" si="28"/>
        <v>8.137986447629364E-2</v>
      </c>
      <c r="AI95" s="126">
        <f t="shared" si="29"/>
        <v>0.17154062714104024</v>
      </c>
      <c r="AJ95" s="126">
        <f t="shared" si="30"/>
        <v>-5.6133945812394288E-2</v>
      </c>
      <c r="AK95" s="126">
        <f t="shared" si="31"/>
        <v>-0.12891515681975052</v>
      </c>
      <c r="AL95" s="121">
        <f t="shared" si="32"/>
        <v>2.1146027314838047</v>
      </c>
      <c r="AM95" s="121">
        <f t="shared" si="22"/>
        <v>0.52761491592501064</v>
      </c>
    </row>
    <row r="96" spans="1:39" ht="15" customHeight="1" x14ac:dyDescent="0.2">
      <c r="A96" s="62" t="s">
        <v>380</v>
      </c>
      <c r="B96" s="62" t="s">
        <v>270</v>
      </c>
      <c r="C96" s="124">
        <v>1850</v>
      </c>
      <c r="D96" s="124">
        <v>1850</v>
      </c>
      <c r="E96" s="124">
        <v>1850</v>
      </c>
      <c r="F96" s="124">
        <v>3650</v>
      </c>
      <c r="G96" s="124">
        <v>6150</v>
      </c>
      <c r="H96" s="124">
        <v>6150</v>
      </c>
      <c r="I96" s="124">
        <v>17550</v>
      </c>
      <c r="J96" s="124">
        <v>17650</v>
      </c>
      <c r="K96" s="124">
        <v>16600</v>
      </c>
      <c r="L96" s="124">
        <v>16870</v>
      </c>
      <c r="M96" s="124">
        <v>27510</v>
      </c>
      <c r="N96" s="124">
        <v>444.61</v>
      </c>
      <c r="O96" s="124">
        <v>860.55</v>
      </c>
      <c r="P96" s="124">
        <v>14307.07</v>
      </c>
      <c r="Q96" s="124">
        <v>2818</v>
      </c>
      <c r="R96" s="124">
        <v>4608.4799999999996</v>
      </c>
      <c r="S96" s="124">
        <v>16453.21</v>
      </c>
      <c r="T96" s="124">
        <v>17792.169999999998</v>
      </c>
      <c r="U96" s="124">
        <v>20844.25</v>
      </c>
      <c r="V96" s="124">
        <v>19674.18</v>
      </c>
      <c r="W96" s="124">
        <v>17137.88</v>
      </c>
      <c r="X96" s="79">
        <v>14340</v>
      </c>
      <c r="Y96" s="125"/>
      <c r="Z96" s="125"/>
      <c r="AA96" s="125"/>
      <c r="AB96" s="125"/>
      <c r="AC96" s="126">
        <f t="shared" si="23"/>
        <v>-6.228195596225345E-2</v>
      </c>
      <c r="AD96" s="126">
        <f t="shared" si="24"/>
        <v>1.3425289865307328</v>
      </c>
      <c r="AE96" s="126">
        <f t="shared" si="25"/>
        <v>-0.53273568901300983</v>
      </c>
      <c r="AF96" s="126">
        <f t="shared" si="26"/>
        <v>0.14917240489401382</v>
      </c>
      <c r="AG96" s="126">
        <f t="shared" si="27"/>
        <v>6.6682999280344487E-3</v>
      </c>
      <c r="AH96" s="126">
        <f t="shared" si="28"/>
        <v>0.89196054422803417</v>
      </c>
      <c r="AI96" s="126">
        <f t="shared" si="29"/>
        <v>-0.4807239828705267</v>
      </c>
      <c r="AJ96" s="126">
        <f t="shared" si="30"/>
        <v>0.25852548355799604</v>
      </c>
      <c r="AK96" s="126">
        <f t="shared" si="31"/>
        <v>3.9345216860009684E-2</v>
      </c>
      <c r="AL96" s="121">
        <f t="shared" si="32"/>
        <v>0.17916214535033678</v>
      </c>
      <c r="AM96" s="121">
        <f t="shared" si="22"/>
        <v>0.14315511234070952</v>
      </c>
    </row>
    <row r="97" spans="1:39" ht="15" customHeight="1" x14ac:dyDescent="0.2">
      <c r="A97" s="62" t="s">
        <v>381</v>
      </c>
      <c r="B97" s="62" t="s">
        <v>382</v>
      </c>
      <c r="C97" s="124">
        <v>6700</v>
      </c>
      <c r="D97" s="124">
        <v>6700</v>
      </c>
      <c r="E97" s="124">
        <v>6700</v>
      </c>
      <c r="F97" s="124">
        <v>6700</v>
      </c>
      <c r="G97" s="124">
        <v>6500</v>
      </c>
      <c r="H97" s="124">
        <v>6500</v>
      </c>
      <c r="I97" s="124">
        <v>6500</v>
      </c>
      <c r="J97" s="124">
        <v>0</v>
      </c>
      <c r="K97" s="124">
        <v>6500</v>
      </c>
      <c r="L97" s="124">
        <v>5500</v>
      </c>
      <c r="M97" s="124">
        <v>5500</v>
      </c>
      <c r="N97" s="124">
        <v>3322.15</v>
      </c>
      <c r="O97" s="124">
        <v>3115.24</v>
      </c>
      <c r="P97" s="124">
        <v>7297.54</v>
      </c>
      <c r="Q97" s="124">
        <v>3409.88</v>
      </c>
      <c r="R97" s="124">
        <v>3918.54</v>
      </c>
      <c r="S97" s="124">
        <v>3944.67</v>
      </c>
      <c r="T97" s="124">
        <v>7463.16</v>
      </c>
      <c r="U97" s="124">
        <v>3875.44</v>
      </c>
      <c r="V97" s="124">
        <v>4877.34</v>
      </c>
      <c r="W97" s="124">
        <v>5069.24</v>
      </c>
      <c r="X97" s="79">
        <v>6537.33</v>
      </c>
      <c r="Y97" s="125"/>
      <c r="Z97" s="125"/>
      <c r="AA97" s="125"/>
      <c r="AB97" s="125"/>
      <c r="AC97" s="126">
        <f t="shared" si="23"/>
        <v>0</v>
      </c>
      <c r="AD97" s="126">
        <f t="shared" si="24"/>
        <v>0</v>
      </c>
      <c r="AE97" s="126">
        <f t="shared" si="25"/>
        <v>0</v>
      </c>
      <c r="AF97" s="126">
        <f t="shared" si="26"/>
        <v>0</v>
      </c>
      <c r="AG97" s="126">
        <f t="shared" si="27"/>
        <v>0</v>
      </c>
      <c r="AH97" s="126">
        <f t="shared" si="28"/>
        <v>0</v>
      </c>
      <c r="AI97" s="126">
        <f t="shared" si="29"/>
        <v>0</v>
      </c>
      <c r="AJ97" s="126">
        <f t="shared" si="30"/>
        <v>-1</v>
      </c>
      <c r="AK97" s="126">
        <f t="shared" si="31"/>
        <v>0</v>
      </c>
      <c r="AL97" s="121">
        <f t="shared" si="32"/>
        <v>-0.1111111111111111</v>
      </c>
      <c r="AM97" s="121">
        <f t="shared" si="22"/>
        <v>-0.2</v>
      </c>
    </row>
    <row r="98" spans="1:39" ht="15" customHeight="1" x14ac:dyDescent="0.2">
      <c r="A98" s="62" t="s">
        <v>383</v>
      </c>
      <c r="B98" s="62" t="s">
        <v>384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24">
        <v>0</v>
      </c>
      <c r="I98" s="124">
        <v>0</v>
      </c>
      <c r="J98" s="124">
        <v>6500</v>
      </c>
      <c r="K98" s="124">
        <v>0</v>
      </c>
      <c r="L98" s="124">
        <v>0</v>
      </c>
      <c r="M98" s="124">
        <v>0</v>
      </c>
      <c r="N98" s="124">
        <v>0</v>
      </c>
      <c r="O98" s="124">
        <v>0</v>
      </c>
      <c r="P98" s="124">
        <v>0</v>
      </c>
      <c r="Q98" s="124">
        <v>0</v>
      </c>
      <c r="R98" s="124">
        <v>0</v>
      </c>
      <c r="S98" s="124">
        <v>0</v>
      </c>
      <c r="T98" s="124">
        <v>0</v>
      </c>
      <c r="U98" s="124">
        <v>215.22</v>
      </c>
      <c r="V98" s="124">
        <v>0</v>
      </c>
      <c r="W98" s="124">
        <v>0</v>
      </c>
      <c r="X98" s="79">
        <v>0</v>
      </c>
      <c r="Y98" s="125"/>
      <c r="Z98" s="125"/>
      <c r="AA98" s="125"/>
      <c r="AB98" s="125"/>
      <c r="AC98" s="126">
        <f t="shared" si="23"/>
        <v>4.0407360984503198</v>
      </c>
      <c r="AD98" s="126">
        <f t="shared" si="24"/>
        <v>-0.51958933785438444</v>
      </c>
      <c r="AE98" s="126">
        <f t="shared" si="25"/>
        <v>-9.9597688078862899E-3</v>
      </c>
      <c r="AF98" s="126">
        <f t="shared" si="26"/>
        <v>-0.48957169902489645</v>
      </c>
      <c r="AG98" s="126">
        <f t="shared" si="27"/>
        <v>-0.9330984822620193</v>
      </c>
      <c r="AH98" s="126">
        <f t="shared" si="28"/>
        <v>13.534446764091859</v>
      </c>
      <c r="AI98" s="126">
        <f t="shared" si="29"/>
        <v>-0.25964761083979704</v>
      </c>
      <c r="AJ98" s="126">
        <f t="shared" si="30"/>
        <v>-0.93356183578003404</v>
      </c>
      <c r="AK98" s="126">
        <f t="shared" si="31"/>
        <v>21.550940947436725</v>
      </c>
      <c r="AL98" s="121">
        <f t="shared" si="32"/>
        <v>3.9978550083788758</v>
      </c>
      <c r="AM98" s="121">
        <f t="shared" si="22"/>
        <v>6.5918159565293468</v>
      </c>
    </row>
    <row r="99" spans="1:39" ht="15" customHeight="1" x14ac:dyDescent="0.2">
      <c r="A99" s="62" t="s">
        <v>385</v>
      </c>
      <c r="B99" s="62" t="s">
        <v>272</v>
      </c>
      <c r="C99" s="124">
        <v>2375</v>
      </c>
      <c r="D99" s="124">
        <v>2700</v>
      </c>
      <c r="E99" s="124">
        <v>1090</v>
      </c>
      <c r="F99" s="124">
        <v>3260</v>
      </c>
      <c r="G99" s="124">
        <v>730</v>
      </c>
      <c r="H99" s="124">
        <v>550</v>
      </c>
      <c r="I99" s="124">
        <v>750</v>
      </c>
      <c r="J99" s="124">
        <v>450</v>
      </c>
      <c r="K99" s="124">
        <v>1850</v>
      </c>
      <c r="L99" s="124">
        <v>1490</v>
      </c>
      <c r="M99" s="124">
        <v>560</v>
      </c>
      <c r="N99" s="124">
        <v>526.55999999999995</v>
      </c>
      <c r="O99" s="124">
        <v>2654.25</v>
      </c>
      <c r="P99" s="124">
        <v>1275.1300000000001</v>
      </c>
      <c r="Q99" s="124">
        <v>1262.43</v>
      </c>
      <c r="R99" s="124">
        <v>644.38</v>
      </c>
      <c r="S99" s="124">
        <v>43.11</v>
      </c>
      <c r="T99" s="124">
        <v>626.58000000000004</v>
      </c>
      <c r="U99" s="124">
        <v>463.89</v>
      </c>
      <c r="V99" s="124">
        <v>30.82</v>
      </c>
      <c r="W99" s="124">
        <v>695.02</v>
      </c>
      <c r="X99" s="79">
        <v>430.96</v>
      </c>
      <c r="Y99" s="125"/>
      <c r="Z99" s="125"/>
      <c r="AA99" s="125"/>
      <c r="AB99" s="125"/>
      <c r="AC99" s="126">
        <f t="shared" si="23"/>
        <v>-4.9180327868852458E-2</v>
      </c>
      <c r="AD99" s="126">
        <f t="shared" si="24"/>
        <v>-0.13793103448275862</v>
      </c>
      <c r="AE99" s="126">
        <f t="shared" si="25"/>
        <v>0.12</v>
      </c>
      <c r="AF99" s="126">
        <f t="shared" si="26"/>
        <v>-0.42857142857142855</v>
      </c>
      <c r="AG99" s="126">
        <f t="shared" si="27"/>
        <v>0.625</v>
      </c>
      <c r="AH99" s="126">
        <f t="shared" si="28"/>
        <v>0</v>
      </c>
      <c r="AI99" s="126">
        <f t="shared" si="29"/>
        <v>0</v>
      </c>
      <c r="AJ99" s="126">
        <f t="shared" si="30"/>
        <v>0</v>
      </c>
      <c r="AK99" s="126">
        <f t="shared" si="31"/>
        <v>0.19230769230769232</v>
      </c>
      <c r="AL99" s="121">
        <f t="shared" si="32"/>
        <v>3.57361001538503E-2</v>
      </c>
      <c r="AM99" s="121">
        <f t="shared" si="22"/>
        <v>0.16346153846153846</v>
      </c>
    </row>
    <row r="100" spans="1:39" ht="15" customHeight="1" x14ac:dyDescent="0.2">
      <c r="A100" s="62" t="s">
        <v>386</v>
      </c>
      <c r="B100" s="62" t="s">
        <v>274</v>
      </c>
      <c r="C100" s="124">
        <v>220</v>
      </c>
      <c r="D100" s="124">
        <v>220</v>
      </c>
      <c r="E100" s="124">
        <v>240</v>
      </c>
      <c r="F100" s="124">
        <v>250</v>
      </c>
      <c r="G100" s="124">
        <v>160</v>
      </c>
      <c r="H100" s="124">
        <v>160</v>
      </c>
      <c r="I100" s="124">
        <v>260</v>
      </c>
      <c r="J100" s="124">
        <v>260</v>
      </c>
      <c r="K100" s="124">
        <v>260</v>
      </c>
      <c r="L100" s="124">
        <v>260</v>
      </c>
      <c r="M100" s="124">
        <v>260</v>
      </c>
      <c r="N100" s="124">
        <v>305</v>
      </c>
      <c r="O100" s="124">
        <v>290</v>
      </c>
      <c r="P100" s="124">
        <v>250</v>
      </c>
      <c r="Q100" s="124">
        <v>280</v>
      </c>
      <c r="R100" s="124">
        <v>160</v>
      </c>
      <c r="S100" s="124">
        <v>260</v>
      </c>
      <c r="T100" s="124">
        <v>260</v>
      </c>
      <c r="U100" s="124">
        <v>260</v>
      </c>
      <c r="V100" s="124">
        <v>260</v>
      </c>
      <c r="W100" s="124">
        <v>310</v>
      </c>
      <c r="X100" s="79">
        <v>360</v>
      </c>
      <c r="Y100" s="125"/>
      <c r="Z100" s="125"/>
      <c r="AA100" s="125"/>
      <c r="AB100" s="125"/>
      <c r="AC100" s="126">
        <f t="shared" si="23"/>
        <v>-0.1402439024390244</v>
      </c>
      <c r="AD100" s="126">
        <f t="shared" si="24"/>
        <v>0.13546099290780142</v>
      </c>
      <c r="AE100" s="126">
        <f t="shared" si="25"/>
        <v>-5.371642723297939E-2</v>
      </c>
      <c r="AF100" s="126">
        <f t="shared" si="26"/>
        <v>4.2970297029702911E-2</v>
      </c>
      <c r="AG100" s="126">
        <f t="shared" si="27"/>
        <v>-0.89874058603885831</v>
      </c>
      <c r="AH100" s="126">
        <f t="shared" si="28"/>
        <v>6.59375</v>
      </c>
      <c r="AI100" s="126">
        <f t="shared" si="29"/>
        <v>5.3497942386831275E-2</v>
      </c>
      <c r="AJ100" s="126">
        <f t="shared" si="30"/>
        <v>-0.20588281249999998</v>
      </c>
      <c r="AK100" s="126">
        <f t="shared" si="31"/>
        <v>-0.39004594331362463</v>
      </c>
      <c r="AL100" s="121">
        <f t="shared" si="32"/>
        <v>0.57078328453331661</v>
      </c>
      <c r="AM100" s="121">
        <f t="shared" si="22"/>
        <v>1.0305157201068698</v>
      </c>
    </row>
    <row r="101" spans="1:39" ht="15" customHeight="1" x14ac:dyDescent="0.2">
      <c r="A101" s="62" t="s">
        <v>387</v>
      </c>
      <c r="B101" s="62" t="s">
        <v>276</v>
      </c>
      <c r="C101" s="124">
        <v>1750</v>
      </c>
      <c r="D101" s="124">
        <v>1750</v>
      </c>
      <c r="E101" s="124">
        <v>1530</v>
      </c>
      <c r="F101" s="124">
        <v>1780</v>
      </c>
      <c r="G101" s="124">
        <v>1030</v>
      </c>
      <c r="H101" s="124">
        <v>750</v>
      </c>
      <c r="I101" s="124">
        <v>1540</v>
      </c>
      <c r="J101" s="124">
        <v>1540</v>
      </c>
      <c r="K101" s="124">
        <v>800</v>
      </c>
      <c r="L101" s="124">
        <v>800</v>
      </c>
      <c r="M101" s="124">
        <v>1040</v>
      </c>
      <c r="N101" s="124">
        <v>1640</v>
      </c>
      <c r="O101" s="124">
        <v>1410</v>
      </c>
      <c r="P101" s="124">
        <v>1601</v>
      </c>
      <c r="Q101" s="124">
        <v>1515</v>
      </c>
      <c r="R101" s="124">
        <v>1580.1</v>
      </c>
      <c r="S101" s="124">
        <v>160</v>
      </c>
      <c r="T101" s="124">
        <v>1215</v>
      </c>
      <c r="U101" s="124">
        <v>1280</v>
      </c>
      <c r="V101" s="124">
        <v>1016.47</v>
      </c>
      <c r="W101" s="124">
        <v>620</v>
      </c>
      <c r="X101" s="79">
        <v>1065</v>
      </c>
      <c r="Y101" s="125"/>
      <c r="Z101" s="125"/>
      <c r="AA101" s="125"/>
      <c r="AB101" s="125"/>
      <c r="AC101" s="126">
        <f t="shared" si="23"/>
        <v>-0.78208722741433023</v>
      </c>
      <c r="AD101" s="126">
        <f t="shared" si="24"/>
        <v>3.1308077197998569</v>
      </c>
      <c r="AE101" s="126">
        <f t="shared" si="25"/>
        <v>-0.56757224433292963</v>
      </c>
      <c r="AF101" s="126">
        <f t="shared" si="26"/>
        <v>1.720688275310124</v>
      </c>
      <c r="AG101" s="126">
        <f t="shared" si="27"/>
        <v>-1</v>
      </c>
      <c r="AH101" s="126">
        <f t="shared" si="28"/>
        <v>0</v>
      </c>
      <c r="AI101" s="126">
        <f t="shared" si="29"/>
        <v>-0.83464735362425124</v>
      </c>
      <c r="AJ101" s="126">
        <f t="shared" si="30"/>
        <v>4.2690815006468306</v>
      </c>
      <c r="AK101" s="126">
        <f t="shared" si="31"/>
        <v>-0.65237978324155588</v>
      </c>
      <c r="AL101" s="121">
        <f t="shared" si="32"/>
        <v>0.58709898746041611</v>
      </c>
      <c r="AM101" s="121">
        <f t="shared" si="22"/>
        <v>0.3564108727562047</v>
      </c>
    </row>
    <row r="102" spans="1:39" ht="15" customHeight="1" x14ac:dyDescent="0.2">
      <c r="A102" s="62" t="s">
        <v>388</v>
      </c>
      <c r="B102" s="62" t="s">
        <v>278</v>
      </c>
      <c r="C102" s="124">
        <v>255</v>
      </c>
      <c r="D102" s="124">
        <v>180</v>
      </c>
      <c r="E102" s="124">
        <v>180</v>
      </c>
      <c r="F102" s="124">
        <v>205</v>
      </c>
      <c r="G102" s="124">
        <v>435</v>
      </c>
      <c r="H102" s="124">
        <v>210</v>
      </c>
      <c r="I102" s="124">
        <v>410</v>
      </c>
      <c r="J102" s="124">
        <v>210</v>
      </c>
      <c r="K102" s="124">
        <v>390</v>
      </c>
      <c r="L102" s="124">
        <v>190</v>
      </c>
      <c r="M102" s="124">
        <v>390</v>
      </c>
      <c r="N102" s="124">
        <v>321</v>
      </c>
      <c r="O102" s="124">
        <v>69.95</v>
      </c>
      <c r="P102" s="124">
        <v>288.95</v>
      </c>
      <c r="Q102" s="124">
        <v>124.95</v>
      </c>
      <c r="R102" s="124">
        <v>339.95</v>
      </c>
      <c r="S102" s="124">
        <v>0</v>
      </c>
      <c r="T102" s="124">
        <v>327.24</v>
      </c>
      <c r="U102" s="124">
        <v>54.11</v>
      </c>
      <c r="V102" s="124">
        <v>285.11</v>
      </c>
      <c r="W102" s="124">
        <v>99.11</v>
      </c>
      <c r="X102" s="79">
        <v>108.24</v>
      </c>
      <c r="Y102" s="125"/>
      <c r="Z102" s="125"/>
      <c r="AA102" s="125"/>
      <c r="AB102" s="125"/>
      <c r="AC102" s="126">
        <f t="shared" si="23"/>
        <v>0</v>
      </c>
      <c r="AD102" s="126">
        <f t="shared" si="24"/>
        <v>0</v>
      </c>
      <c r="AE102" s="126">
        <f t="shared" si="25"/>
        <v>6.9028</v>
      </c>
      <c r="AF102" s="126">
        <f t="shared" si="26"/>
        <v>-0.59001872753960616</v>
      </c>
      <c r="AG102" s="126">
        <f t="shared" si="27"/>
        <v>-1</v>
      </c>
      <c r="AH102" s="126">
        <f t="shared" si="28"/>
        <v>0</v>
      </c>
      <c r="AI102" s="126">
        <f t="shared" si="29"/>
        <v>-1</v>
      </c>
      <c r="AJ102" s="126">
        <f t="shared" si="30"/>
        <v>0</v>
      </c>
      <c r="AK102" s="126">
        <f t="shared" si="31"/>
        <v>3.4868000000000001</v>
      </c>
      <c r="AL102" s="121">
        <f t="shared" si="32"/>
        <v>0.86662014138448817</v>
      </c>
      <c r="AM102" s="121">
        <f t="shared" si="22"/>
        <v>0.29736000000000001</v>
      </c>
    </row>
    <row r="103" spans="1:39" ht="15" customHeight="1" x14ac:dyDescent="0.2">
      <c r="A103" s="62" t="s">
        <v>389</v>
      </c>
      <c r="B103" s="62" t="s">
        <v>282</v>
      </c>
      <c r="C103" s="124">
        <v>0</v>
      </c>
      <c r="D103" s="124">
        <v>0</v>
      </c>
      <c r="E103" s="124">
        <v>0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50</v>
      </c>
      <c r="P103" s="124">
        <v>50</v>
      </c>
      <c r="Q103" s="124">
        <v>395.14</v>
      </c>
      <c r="R103" s="124">
        <v>162</v>
      </c>
      <c r="S103" s="124">
        <v>0</v>
      </c>
      <c r="T103" s="124">
        <v>50</v>
      </c>
      <c r="U103" s="124">
        <v>0</v>
      </c>
      <c r="V103" s="124">
        <v>50</v>
      </c>
      <c r="W103" s="124">
        <v>224.34</v>
      </c>
      <c r="X103" s="79">
        <v>0</v>
      </c>
      <c r="Y103" s="125"/>
      <c r="Z103" s="125"/>
      <c r="AA103" s="125"/>
      <c r="AB103" s="125"/>
      <c r="AC103" s="126">
        <f t="shared" si="23"/>
        <v>-0.10677618069815203</v>
      </c>
      <c r="AD103" s="126">
        <f t="shared" si="24"/>
        <v>-1.609195402298844E-2</v>
      </c>
      <c r="AE103" s="126">
        <f t="shared" si="25"/>
        <v>7.0093457943925346E-3</v>
      </c>
      <c r="AF103" s="126">
        <f t="shared" si="26"/>
        <v>0.33410672853828305</v>
      </c>
      <c r="AG103" s="126">
        <f t="shared" si="27"/>
        <v>-0.43130434782608701</v>
      </c>
      <c r="AH103" s="126">
        <f t="shared" si="28"/>
        <v>0.16819571865443422</v>
      </c>
      <c r="AI103" s="126">
        <f t="shared" si="29"/>
        <v>-1</v>
      </c>
      <c r="AJ103" s="126">
        <f t="shared" si="30"/>
        <v>0</v>
      </c>
      <c r="AK103" s="126">
        <f t="shared" si="31"/>
        <v>0</v>
      </c>
      <c r="AL103" s="121">
        <f t="shared" si="32"/>
        <v>-0.11609563217334642</v>
      </c>
      <c r="AM103" s="121">
        <f t="shared" si="22"/>
        <v>-0.25262172583433057</v>
      </c>
    </row>
    <row r="104" spans="1:39" ht="15" customHeight="1" x14ac:dyDescent="0.2">
      <c r="A104" s="62" t="s">
        <v>390</v>
      </c>
      <c r="B104" s="62" t="s">
        <v>391</v>
      </c>
      <c r="C104" s="124">
        <v>1500</v>
      </c>
      <c r="D104" s="124">
        <v>1000</v>
      </c>
      <c r="E104" s="124">
        <v>1000</v>
      </c>
      <c r="F104" s="124">
        <v>1000</v>
      </c>
      <c r="G104" s="124">
        <v>1000</v>
      </c>
      <c r="H104" s="124">
        <v>800</v>
      </c>
      <c r="I104" s="124">
        <v>0</v>
      </c>
      <c r="J104" s="124">
        <v>0</v>
      </c>
      <c r="K104" s="124">
        <v>0</v>
      </c>
      <c r="L104" s="124">
        <v>0</v>
      </c>
      <c r="M104" s="124">
        <v>0</v>
      </c>
      <c r="N104" s="124">
        <v>891.21</v>
      </c>
      <c r="O104" s="124">
        <v>796.05</v>
      </c>
      <c r="P104" s="124">
        <v>783.24</v>
      </c>
      <c r="Q104" s="124">
        <v>788.73</v>
      </c>
      <c r="R104" s="124">
        <v>1052.25</v>
      </c>
      <c r="S104" s="124">
        <v>598.41</v>
      </c>
      <c r="T104" s="124">
        <v>699.06</v>
      </c>
      <c r="U104" s="124">
        <v>0</v>
      </c>
      <c r="V104" s="124">
        <v>0</v>
      </c>
      <c r="W104" s="124">
        <v>0</v>
      </c>
      <c r="X104" s="79"/>
      <c r="Y104" s="125"/>
      <c r="Z104" s="125"/>
      <c r="AA104" s="125"/>
      <c r="AB104" s="125"/>
      <c r="AC104" s="126">
        <f t="shared" si="23"/>
        <v>1.0674351393548818</v>
      </c>
      <c r="AD104" s="126">
        <f t="shared" si="24"/>
        <v>-0.34243846005527345</v>
      </c>
      <c r="AE104" s="126">
        <f t="shared" si="25"/>
        <v>-5.0092855048382645E-3</v>
      </c>
      <c r="AF104" s="126">
        <f t="shared" si="26"/>
        <v>-1</v>
      </c>
      <c r="AG104" s="126">
        <f t="shared" si="27"/>
        <v>0</v>
      </c>
      <c r="AH104" s="126">
        <f t="shared" si="28"/>
        <v>0</v>
      </c>
      <c r="AI104" s="126">
        <f t="shared" si="29"/>
        <v>0</v>
      </c>
      <c r="AJ104" s="126">
        <f t="shared" si="30"/>
        <v>0</v>
      </c>
      <c r="AK104" s="126">
        <f t="shared" si="31"/>
        <v>0</v>
      </c>
      <c r="AL104" s="121">
        <f t="shared" si="32"/>
        <v>-3.1112511800581104E-2</v>
      </c>
      <c r="AM104" s="121">
        <f t="shared" si="22"/>
        <v>0</v>
      </c>
    </row>
    <row r="105" spans="1:39" ht="15" customHeight="1" x14ac:dyDescent="0.2">
      <c r="A105" s="62" t="s">
        <v>392</v>
      </c>
      <c r="B105" s="62" t="s">
        <v>393</v>
      </c>
      <c r="C105" s="124">
        <v>150</v>
      </c>
      <c r="D105" s="124">
        <v>150</v>
      </c>
      <c r="E105" s="124">
        <v>400</v>
      </c>
      <c r="F105" s="124">
        <v>400</v>
      </c>
      <c r="G105" s="124">
        <v>550</v>
      </c>
      <c r="H105" s="124">
        <v>550</v>
      </c>
      <c r="I105" s="124">
        <v>550</v>
      </c>
      <c r="J105" s="124">
        <v>550</v>
      </c>
      <c r="K105" s="124">
        <v>50</v>
      </c>
      <c r="L105" s="124">
        <v>50</v>
      </c>
      <c r="M105" s="124">
        <v>200</v>
      </c>
      <c r="N105" s="124">
        <v>301.02999999999997</v>
      </c>
      <c r="O105" s="124">
        <v>622.36</v>
      </c>
      <c r="P105" s="124">
        <v>409.24</v>
      </c>
      <c r="Q105" s="124">
        <v>407.19</v>
      </c>
      <c r="R105" s="124">
        <v>0</v>
      </c>
      <c r="S105" s="124">
        <v>0</v>
      </c>
      <c r="T105" s="124">
        <v>0</v>
      </c>
      <c r="U105" s="124">
        <v>0</v>
      </c>
      <c r="V105" s="124">
        <v>0</v>
      </c>
      <c r="W105" s="124">
        <v>200</v>
      </c>
      <c r="X105" s="79">
        <v>408.28</v>
      </c>
      <c r="Y105" s="125"/>
      <c r="Z105" s="125"/>
      <c r="AA105" s="125"/>
      <c r="AB105" s="125"/>
      <c r="AC105" s="126">
        <f t="shared" si="23"/>
        <v>0</v>
      </c>
      <c r="AD105" s="126">
        <f t="shared" si="24"/>
        <v>0</v>
      </c>
      <c r="AE105" s="126">
        <f t="shared" si="25"/>
        <v>0</v>
      </c>
      <c r="AF105" s="126">
        <f t="shared" si="26"/>
        <v>0</v>
      </c>
      <c r="AG105" s="126">
        <f t="shared" si="27"/>
        <v>0</v>
      </c>
      <c r="AH105" s="126">
        <f t="shared" si="28"/>
        <v>0</v>
      </c>
      <c r="AI105" s="126">
        <f t="shared" si="29"/>
        <v>0</v>
      </c>
      <c r="AJ105" s="126">
        <f t="shared" si="30"/>
        <v>0</v>
      </c>
      <c r="AK105" s="126">
        <f t="shared" si="31"/>
        <v>0</v>
      </c>
      <c r="AL105" s="121">
        <f t="shared" si="32"/>
        <v>0</v>
      </c>
      <c r="AM105" s="121">
        <f t="shared" si="22"/>
        <v>0</v>
      </c>
    </row>
    <row r="106" spans="1:39" ht="15" customHeight="1" x14ac:dyDescent="0.2">
      <c r="A106" s="62" t="s">
        <v>1882</v>
      </c>
      <c r="B106" s="62" t="s">
        <v>1883</v>
      </c>
      <c r="C106" s="124">
        <v>0</v>
      </c>
      <c r="D106" s="124">
        <v>0</v>
      </c>
      <c r="E106" s="124">
        <v>0</v>
      </c>
      <c r="F106" s="124">
        <v>0</v>
      </c>
      <c r="G106" s="124">
        <v>0</v>
      </c>
      <c r="H106" s="124">
        <v>0</v>
      </c>
      <c r="I106" s="124">
        <v>0</v>
      </c>
      <c r="J106" s="124">
        <v>0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0</v>
      </c>
      <c r="Q106" s="124">
        <v>0</v>
      </c>
      <c r="R106" s="124">
        <v>0</v>
      </c>
      <c r="S106" s="124">
        <v>0</v>
      </c>
      <c r="T106" s="124">
        <v>0</v>
      </c>
      <c r="U106" s="124">
        <v>0</v>
      </c>
      <c r="V106" s="124">
        <v>0</v>
      </c>
      <c r="W106" s="124">
        <v>1161.24</v>
      </c>
      <c r="X106" s="79">
        <v>1346.15</v>
      </c>
      <c r="Y106" s="125"/>
      <c r="Z106" s="125"/>
      <c r="AA106" s="125"/>
      <c r="AB106" s="125"/>
      <c r="AC106" s="126">
        <f t="shared" si="23"/>
        <v>0</v>
      </c>
      <c r="AD106" s="126">
        <f t="shared" si="24"/>
        <v>0</v>
      </c>
      <c r="AE106" s="126">
        <f t="shared" si="25"/>
        <v>0</v>
      </c>
      <c r="AF106" s="126">
        <f t="shared" si="26"/>
        <v>0</v>
      </c>
      <c r="AG106" s="126">
        <f t="shared" si="27"/>
        <v>0</v>
      </c>
      <c r="AH106" s="126">
        <f t="shared" si="28"/>
        <v>0</v>
      </c>
      <c r="AI106" s="126">
        <f t="shared" si="29"/>
        <v>0</v>
      </c>
      <c r="AJ106" s="126">
        <f t="shared" si="30"/>
        <v>0</v>
      </c>
      <c r="AK106" s="126">
        <f t="shared" si="31"/>
        <v>0.82684291620383343</v>
      </c>
      <c r="AL106" s="121">
        <f t="shared" si="32"/>
        <v>9.1871435133759269E-2</v>
      </c>
      <c r="AM106" s="121">
        <f t="shared" si="22"/>
        <v>0.1653685832407667</v>
      </c>
    </row>
    <row r="107" spans="1:39" ht="15" customHeight="1" x14ac:dyDescent="0.2">
      <c r="A107" s="62" t="s">
        <v>1885</v>
      </c>
      <c r="B107" s="62" t="s">
        <v>286</v>
      </c>
      <c r="C107" s="124">
        <v>0</v>
      </c>
      <c r="D107" s="124">
        <v>0</v>
      </c>
      <c r="E107" s="124">
        <v>0</v>
      </c>
      <c r="F107" s="124">
        <v>0</v>
      </c>
      <c r="G107" s="124">
        <v>0</v>
      </c>
      <c r="H107" s="124">
        <v>0</v>
      </c>
      <c r="I107" s="124">
        <v>0</v>
      </c>
      <c r="J107" s="124">
        <v>0</v>
      </c>
      <c r="K107" s="124">
        <v>109228</v>
      </c>
      <c r="L107" s="124">
        <v>126078</v>
      </c>
      <c r="M107" s="124">
        <v>254231</v>
      </c>
      <c r="N107" s="124">
        <v>0</v>
      </c>
      <c r="O107" s="124">
        <v>0</v>
      </c>
      <c r="P107" s="124">
        <v>0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24">
        <v>103258.9</v>
      </c>
      <c r="W107" s="124">
        <v>188637.79</v>
      </c>
      <c r="X107" s="79">
        <v>259872.51</v>
      </c>
      <c r="Y107" s="125"/>
      <c r="Z107" s="125"/>
      <c r="AA107" s="125"/>
      <c r="AB107" s="125"/>
      <c r="AC107" s="126">
        <f t="shared" si="23"/>
        <v>0</v>
      </c>
      <c r="AD107" s="126">
        <f t="shared" si="24"/>
        <v>0</v>
      </c>
      <c r="AE107" s="126">
        <f t="shared" si="25"/>
        <v>0</v>
      </c>
      <c r="AF107" s="126">
        <f t="shared" si="26"/>
        <v>0</v>
      </c>
      <c r="AG107" s="126">
        <f t="shared" si="27"/>
        <v>0</v>
      </c>
      <c r="AH107" s="126">
        <f t="shared" si="28"/>
        <v>0</v>
      </c>
      <c r="AI107" s="126">
        <f t="shared" si="29"/>
        <v>0</v>
      </c>
      <c r="AJ107" s="126">
        <f t="shared" si="30"/>
        <v>0</v>
      </c>
      <c r="AK107" s="126">
        <f t="shared" si="31"/>
        <v>-0.58196634353989574</v>
      </c>
      <c r="AL107" s="121">
        <f t="shared" si="32"/>
        <v>-6.4662927059988412E-2</v>
      </c>
      <c r="AM107" s="121">
        <f t="shared" si="22"/>
        <v>-0.11639326870797914</v>
      </c>
    </row>
    <row r="108" spans="1:39" ht="15" customHeight="1" x14ac:dyDescent="0.2">
      <c r="A108" s="62" t="s">
        <v>1886</v>
      </c>
      <c r="B108" s="62" t="s">
        <v>292</v>
      </c>
      <c r="C108" s="124">
        <v>0</v>
      </c>
      <c r="D108" s="124">
        <v>0</v>
      </c>
      <c r="E108" s="124">
        <v>0</v>
      </c>
      <c r="F108" s="124">
        <v>0</v>
      </c>
      <c r="G108" s="124">
        <v>0</v>
      </c>
      <c r="H108" s="124">
        <v>0</v>
      </c>
      <c r="I108" s="124">
        <v>0</v>
      </c>
      <c r="J108" s="124">
        <v>0</v>
      </c>
      <c r="K108" s="124">
        <v>1500</v>
      </c>
      <c r="L108" s="124">
        <v>1501</v>
      </c>
      <c r="M108" s="124">
        <v>0</v>
      </c>
      <c r="N108" s="124">
        <v>0</v>
      </c>
      <c r="O108" s="124">
        <v>0</v>
      </c>
      <c r="P108" s="124">
        <v>0</v>
      </c>
      <c r="Q108" s="124">
        <v>0</v>
      </c>
      <c r="R108" s="124">
        <v>0</v>
      </c>
      <c r="S108" s="124">
        <v>0</v>
      </c>
      <c r="T108" s="124">
        <v>0</v>
      </c>
      <c r="U108" s="124">
        <v>0</v>
      </c>
      <c r="V108" s="124">
        <v>1508.18</v>
      </c>
      <c r="W108" s="124">
        <v>630.47</v>
      </c>
      <c r="X108" s="79">
        <v>0</v>
      </c>
      <c r="Y108" s="125"/>
      <c r="Z108" s="125"/>
      <c r="AA108" s="125"/>
      <c r="AB108" s="125"/>
      <c r="AC108" s="126">
        <f t="shared" si="23"/>
        <v>0</v>
      </c>
      <c r="AD108" s="126">
        <f t="shared" si="24"/>
        <v>0</v>
      </c>
      <c r="AE108" s="126">
        <f t="shared" si="25"/>
        <v>0</v>
      </c>
      <c r="AF108" s="126">
        <f t="shared" si="26"/>
        <v>0</v>
      </c>
      <c r="AG108" s="126">
        <f t="shared" si="27"/>
        <v>0</v>
      </c>
      <c r="AH108" s="126">
        <f t="shared" si="28"/>
        <v>0</v>
      </c>
      <c r="AI108" s="126">
        <f t="shared" si="29"/>
        <v>0</v>
      </c>
      <c r="AJ108" s="126">
        <f t="shared" si="30"/>
        <v>0</v>
      </c>
      <c r="AK108" s="126">
        <f t="shared" si="31"/>
        <v>0</v>
      </c>
      <c r="AL108" s="121">
        <f t="shared" si="32"/>
        <v>0</v>
      </c>
      <c r="AM108" s="121">
        <f t="shared" si="22"/>
        <v>0</v>
      </c>
    </row>
    <row r="109" spans="1:39" ht="15" customHeight="1" x14ac:dyDescent="0.2">
      <c r="A109" s="62" t="s">
        <v>2185</v>
      </c>
      <c r="B109" s="62" t="s">
        <v>294</v>
      </c>
      <c r="C109" s="124">
        <v>0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4">
        <v>600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621.42999999999995</v>
      </c>
      <c r="X109" s="79">
        <v>1203.57</v>
      </c>
      <c r="Y109" s="125"/>
      <c r="Z109" s="125"/>
      <c r="AA109" s="125"/>
      <c r="AB109" s="125"/>
      <c r="AC109" s="126">
        <f t="shared" si="23"/>
        <v>0</v>
      </c>
      <c r="AD109" s="126">
        <f t="shared" si="24"/>
        <v>0</v>
      </c>
      <c r="AE109" s="126">
        <f t="shared" si="25"/>
        <v>0</v>
      </c>
      <c r="AF109" s="126">
        <f t="shared" si="26"/>
        <v>0</v>
      </c>
      <c r="AG109" s="126">
        <f t="shared" si="27"/>
        <v>0</v>
      </c>
      <c r="AH109" s="126">
        <f t="shared" si="28"/>
        <v>0</v>
      </c>
      <c r="AI109" s="126">
        <f t="shared" si="29"/>
        <v>0</v>
      </c>
      <c r="AJ109" s="126">
        <f t="shared" si="30"/>
        <v>0</v>
      </c>
      <c r="AK109" s="126">
        <f t="shared" si="31"/>
        <v>0</v>
      </c>
      <c r="AL109" s="121">
        <f t="shared" si="32"/>
        <v>0</v>
      </c>
      <c r="AM109" s="121">
        <f t="shared" si="22"/>
        <v>0</v>
      </c>
    </row>
    <row r="110" spans="1:39" ht="15" customHeight="1" x14ac:dyDescent="0.2">
      <c r="A110" s="62" t="s">
        <v>1887</v>
      </c>
      <c r="B110" s="62" t="s">
        <v>296</v>
      </c>
      <c r="C110" s="124">
        <v>0</v>
      </c>
      <c r="D110" s="124">
        <v>0</v>
      </c>
      <c r="E110" s="124">
        <v>0</v>
      </c>
      <c r="F110" s="124">
        <v>0</v>
      </c>
      <c r="G110" s="124">
        <v>0</v>
      </c>
      <c r="H110" s="124">
        <v>0</v>
      </c>
      <c r="I110" s="124">
        <v>0</v>
      </c>
      <c r="J110" s="124">
        <v>0</v>
      </c>
      <c r="K110" s="124">
        <v>5853</v>
      </c>
      <c r="L110" s="124">
        <v>2522</v>
      </c>
      <c r="M110" s="124">
        <v>0</v>
      </c>
      <c r="N110" s="124">
        <v>0</v>
      </c>
      <c r="O110" s="124">
        <v>0</v>
      </c>
      <c r="P110" s="124">
        <v>0</v>
      </c>
      <c r="Q110" s="124">
        <v>0</v>
      </c>
      <c r="R110" s="124">
        <v>0</v>
      </c>
      <c r="S110" s="124">
        <v>0</v>
      </c>
      <c r="T110" s="124">
        <v>0</v>
      </c>
      <c r="U110" s="124">
        <v>0</v>
      </c>
      <c r="V110" s="124">
        <v>0</v>
      </c>
      <c r="W110" s="124">
        <v>0</v>
      </c>
      <c r="X110" s="79"/>
      <c r="Y110" s="125"/>
      <c r="Z110" s="125"/>
      <c r="AA110" s="125"/>
      <c r="AB110" s="125"/>
      <c r="AC110" s="126">
        <f t="shared" si="23"/>
        <v>0</v>
      </c>
      <c r="AD110" s="126">
        <f t="shared" si="24"/>
        <v>0</v>
      </c>
      <c r="AE110" s="126">
        <f t="shared" si="25"/>
        <v>0</v>
      </c>
      <c r="AF110" s="126">
        <f t="shared" si="26"/>
        <v>0</v>
      </c>
      <c r="AG110" s="126">
        <f t="shared" si="27"/>
        <v>0</v>
      </c>
      <c r="AH110" s="126">
        <f t="shared" si="28"/>
        <v>0</v>
      </c>
      <c r="AI110" s="126">
        <f t="shared" si="29"/>
        <v>0</v>
      </c>
      <c r="AJ110" s="126">
        <f t="shared" si="30"/>
        <v>0</v>
      </c>
      <c r="AK110" s="126">
        <f t="shared" si="31"/>
        <v>-0.46933333333333338</v>
      </c>
      <c r="AL110" s="121">
        <f t="shared" si="32"/>
        <v>-5.2148148148148152E-2</v>
      </c>
      <c r="AM110" s="121">
        <f t="shared" si="22"/>
        <v>-9.3866666666666682E-2</v>
      </c>
    </row>
    <row r="111" spans="1:39" ht="15" customHeight="1" x14ac:dyDescent="0.2">
      <c r="A111" s="62" t="s">
        <v>1889</v>
      </c>
      <c r="B111" s="62" t="s">
        <v>298</v>
      </c>
      <c r="C111" s="124">
        <v>0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0</v>
      </c>
      <c r="J111" s="124">
        <v>0</v>
      </c>
      <c r="K111" s="124">
        <v>668</v>
      </c>
      <c r="L111" s="124">
        <v>788</v>
      </c>
      <c r="M111" s="124">
        <v>0</v>
      </c>
      <c r="N111" s="124">
        <v>0</v>
      </c>
      <c r="O111" s="124">
        <v>0</v>
      </c>
      <c r="P111" s="124">
        <v>0</v>
      </c>
      <c r="Q111" s="124">
        <v>0</v>
      </c>
      <c r="R111" s="124">
        <v>0</v>
      </c>
      <c r="S111" s="124">
        <v>0</v>
      </c>
      <c r="T111" s="124">
        <v>0</v>
      </c>
      <c r="U111" s="124">
        <v>0</v>
      </c>
      <c r="V111" s="124">
        <v>720</v>
      </c>
      <c r="W111" s="124">
        <v>382.08</v>
      </c>
      <c r="X111" s="79">
        <v>175</v>
      </c>
      <c r="Y111" s="125"/>
      <c r="Z111" s="125"/>
      <c r="AA111" s="125"/>
      <c r="AB111" s="125"/>
      <c r="AC111" s="126">
        <f t="shared" si="23"/>
        <v>0</v>
      </c>
      <c r="AD111" s="126">
        <f t="shared" si="24"/>
        <v>0</v>
      </c>
      <c r="AE111" s="126">
        <f t="shared" si="25"/>
        <v>0</v>
      </c>
      <c r="AF111" s="126">
        <f t="shared" si="26"/>
        <v>0</v>
      </c>
      <c r="AG111" s="126">
        <f t="shared" si="27"/>
        <v>0</v>
      </c>
      <c r="AH111" s="126">
        <f t="shared" si="28"/>
        <v>0</v>
      </c>
      <c r="AI111" s="126">
        <f t="shared" si="29"/>
        <v>0</v>
      </c>
      <c r="AJ111" s="126">
        <f t="shared" si="30"/>
        <v>0</v>
      </c>
      <c r="AK111" s="126">
        <f t="shared" si="31"/>
        <v>-0.33172835609279033</v>
      </c>
      <c r="AL111" s="121">
        <f t="shared" si="32"/>
        <v>-3.6858706232532262E-2</v>
      </c>
      <c r="AM111" s="121">
        <f t="shared" si="22"/>
        <v>-6.6345671218558069E-2</v>
      </c>
    </row>
    <row r="112" spans="1:39" ht="15" customHeight="1" x14ac:dyDescent="0.2">
      <c r="A112" s="62" t="s">
        <v>1890</v>
      </c>
      <c r="B112" s="62" t="s">
        <v>300</v>
      </c>
      <c r="C112" s="124">
        <v>0</v>
      </c>
      <c r="D112" s="124">
        <v>0</v>
      </c>
      <c r="E112" s="124">
        <v>0</v>
      </c>
      <c r="F112" s="124">
        <v>0</v>
      </c>
      <c r="G112" s="124">
        <v>0</v>
      </c>
      <c r="H112" s="124">
        <v>0</v>
      </c>
      <c r="I112" s="124">
        <v>0</v>
      </c>
      <c r="J112" s="124">
        <v>0</v>
      </c>
      <c r="K112" s="124">
        <v>2500</v>
      </c>
      <c r="L112" s="124">
        <v>2500</v>
      </c>
      <c r="M112" s="124">
        <v>2500</v>
      </c>
      <c r="N112" s="124">
        <v>0</v>
      </c>
      <c r="O112" s="124">
        <v>0</v>
      </c>
      <c r="P112" s="124">
        <v>0</v>
      </c>
      <c r="Q112" s="124">
        <v>0</v>
      </c>
      <c r="R112" s="124">
        <v>0</v>
      </c>
      <c r="S112" s="124">
        <v>0</v>
      </c>
      <c r="T112" s="124">
        <v>0</v>
      </c>
      <c r="U112" s="124">
        <v>0</v>
      </c>
      <c r="V112" s="124">
        <v>3865.06</v>
      </c>
      <c r="W112" s="124">
        <v>2582.91</v>
      </c>
      <c r="X112" s="79">
        <v>1843.75</v>
      </c>
      <c r="Y112" s="125"/>
      <c r="Z112" s="125"/>
      <c r="AA112" s="125"/>
      <c r="AB112" s="125"/>
      <c r="AC112" s="126">
        <f t="shared" si="23"/>
        <v>0</v>
      </c>
      <c r="AD112" s="126">
        <f t="shared" si="24"/>
        <v>0</v>
      </c>
      <c r="AE112" s="126">
        <f t="shared" si="25"/>
        <v>0</v>
      </c>
      <c r="AF112" s="126">
        <f t="shared" si="26"/>
        <v>0</v>
      </c>
      <c r="AG112" s="126">
        <f t="shared" si="27"/>
        <v>0</v>
      </c>
      <c r="AH112" s="126">
        <f t="shared" si="28"/>
        <v>0</v>
      </c>
      <c r="AI112" s="126">
        <f t="shared" si="29"/>
        <v>0</v>
      </c>
      <c r="AJ112" s="126">
        <f t="shared" si="30"/>
        <v>0</v>
      </c>
      <c r="AK112" s="126">
        <f t="shared" si="31"/>
        <v>-0.51600478842450415</v>
      </c>
      <c r="AL112" s="121">
        <f t="shared" si="32"/>
        <v>-5.7333865380500462E-2</v>
      </c>
      <c r="AM112" s="121">
        <f t="shared" si="22"/>
        <v>-0.10320095768490083</v>
      </c>
    </row>
    <row r="113" spans="1:39" ht="15" customHeight="1" x14ac:dyDescent="0.2">
      <c r="A113" s="62" t="s">
        <v>1891</v>
      </c>
      <c r="B113" s="62" t="s">
        <v>302</v>
      </c>
      <c r="C113" s="124">
        <v>0</v>
      </c>
      <c r="D113" s="124">
        <v>0</v>
      </c>
      <c r="E113" s="124">
        <v>0</v>
      </c>
      <c r="F113" s="124">
        <v>0</v>
      </c>
      <c r="G113" s="124">
        <v>0</v>
      </c>
      <c r="H113" s="124">
        <v>0</v>
      </c>
      <c r="I113" s="124">
        <v>0</v>
      </c>
      <c r="J113" s="124">
        <v>0</v>
      </c>
      <c r="K113" s="124">
        <v>264</v>
      </c>
      <c r="L113" s="124">
        <v>305</v>
      </c>
      <c r="M113" s="124">
        <v>280</v>
      </c>
      <c r="N113" s="124">
        <v>0</v>
      </c>
      <c r="O113" s="124">
        <v>0</v>
      </c>
      <c r="P113" s="124">
        <v>0</v>
      </c>
      <c r="Q113" s="124">
        <v>0</v>
      </c>
      <c r="R113" s="124">
        <v>0</v>
      </c>
      <c r="S113" s="124">
        <v>0</v>
      </c>
      <c r="T113" s="124">
        <v>0</v>
      </c>
      <c r="U113" s="124">
        <v>0</v>
      </c>
      <c r="V113" s="124">
        <v>576.39</v>
      </c>
      <c r="W113" s="124">
        <v>278.97000000000003</v>
      </c>
      <c r="X113" s="79">
        <v>364.55</v>
      </c>
      <c r="Y113" s="125"/>
      <c r="Z113" s="125"/>
      <c r="AA113" s="125"/>
      <c r="AB113" s="125"/>
      <c r="AC113" s="126">
        <f t="shared" si="23"/>
        <v>0</v>
      </c>
      <c r="AD113" s="126">
        <f t="shared" si="24"/>
        <v>0</v>
      </c>
      <c r="AE113" s="126">
        <f t="shared" si="25"/>
        <v>0</v>
      </c>
      <c r="AF113" s="126">
        <f t="shared" si="26"/>
        <v>0</v>
      </c>
      <c r="AG113" s="126">
        <f t="shared" si="27"/>
        <v>0</v>
      </c>
      <c r="AH113" s="126">
        <f t="shared" si="28"/>
        <v>0</v>
      </c>
      <c r="AI113" s="126">
        <f t="shared" si="29"/>
        <v>0</v>
      </c>
      <c r="AJ113" s="126">
        <f t="shared" si="30"/>
        <v>0</v>
      </c>
      <c r="AK113" s="126">
        <f t="shared" si="31"/>
        <v>4.2963384125540145</v>
      </c>
      <c r="AL113" s="121">
        <f t="shared" si="32"/>
        <v>0.47737093472822384</v>
      </c>
      <c r="AM113" s="121">
        <f t="shared" si="22"/>
        <v>0.85926768251080288</v>
      </c>
    </row>
    <row r="114" spans="1:39" ht="15" customHeight="1" x14ac:dyDescent="0.2">
      <c r="A114" s="62" t="s">
        <v>1892</v>
      </c>
      <c r="B114" s="62" t="s">
        <v>304</v>
      </c>
      <c r="C114" s="124">
        <v>0</v>
      </c>
      <c r="D114" s="124">
        <v>0</v>
      </c>
      <c r="E114" s="124">
        <v>0</v>
      </c>
      <c r="F114" s="124">
        <v>0</v>
      </c>
      <c r="G114" s="124">
        <v>0</v>
      </c>
      <c r="H114" s="124">
        <v>0</v>
      </c>
      <c r="I114" s="124">
        <v>0</v>
      </c>
      <c r="J114" s="124">
        <v>0</v>
      </c>
      <c r="K114" s="124">
        <v>718</v>
      </c>
      <c r="L114" s="124">
        <v>511</v>
      </c>
      <c r="M114" s="124">
        <v>1147</v>
      </c>
      <c r="N114" s="124">
        <v>0</v>
      </c>
      <c r="O114" s="124">
        <v>0</v>
      </c>
      <c r="P114" s="124">
        <v>0</v>
      </c>
      <c r="Q114" s="124">
        <v>0</v>
      </c>
      <c r="R114" s="124">
        <v>0</v>
      </c>
      <c r="S114" s="124">
        <v>0</v>
      </c>
      <c r="T114" s="124">
        <v>0</v>
      </c>
      <c r="U114" s="124">
        <v>0</v>
      </c>
      <c r="V114" s="124">
        <v>131.91</v>
      </c>
      <c r="W114" s="124">
        <v>698.64</v>
      </c>
      <c r="X114" s="79">
        <v>1341.62</v>
      </c>
      <c r="Y114" s="125"/>
      <c r="Z114" s="125"/>
      <c r="AA114" s="125"/>
      <c r="AB114" s="125"/>
      <c r="AC114" s="126">
        <f t="shared" si="23"/>
        <v>0</v>
      </c>
      <c r="AD114" s="126">
        <f t="shared" si="24"/>
        <v>0</v>
      </c>
      <c r="AE114" s="126">
        <f t="shared" si="25"/>
        <v>0</v>
      </c>
      <c r="AF114" s="126">
        <f t="shared" si="26"/>
        <v>0</v>
      </c>
      <c r="AG114" s="126">
        <f t="shared" si="27"/>
        <v>0</v>
      </c>
      <c r="AH114" s="126">
        <f t="shared" si="28"/>
        <v>0</v>
      </c>
      <c r="AI114" s="126">
        <f t="shared" si="29"/>
        <v>0</v>
      </c>
      <c r="AJ114" s="126">
        <f t="shared" si="30"/>
        <v>0</v>
      </c>
      <c r="AK114" s="126">
        <f t="shared" si="31"/>
        <v>0.14370184642772041</v>
      </c>
      <c r="AL114" s="121">
        <f t="shared" si="32"/>
        <v>1.5966871825302268E-2</v>
      </c>
      <c r="AM114" s="121">
        <f t="shared" si="22"/>
        <v>2.8740369285544083E-2</v>
      </c>
    </row>
    <row r="115" spans="1:39" ht="15" customHeight="1" x14ac:dyDescent="0.2">
      <c r="A115" s="62" t="s">
        <v>1893</v>
      </c>
      <c r="B115" s="62" t="s">
        <v>306</v>
      </c>
      <c r="C115" s="124">
        <v>0</v>
      </c>
      <c r="D115" s="124">
        <v>0</v>
      </c>
      <c r="E115" s="124">
        <v>0</v>
      </c>
      <c r="F115" s="124">
        <v>0</v>
      </c>
      <c r="G115" s="124">
        <v>0</v>
      </c>
      <c r="H115" s="124">
        <v>0</v>
      </c>
      <c r="I115" s="124">
        <v>0</v>
      </c>
      <c r="J115" s="124">
        <v>0</v>
      </c>
      <c r="K115" s="124">
        <v>12702</v>
      </c>
      <c r="L115" s="124">
        <v>12402</v>
      </c>
      <c r="M115" s="124">
        <v>21393</v>
      </c>
      <c r="N115" s="124">
        <v>0</v>
      </c>
      <c r="O115" s="124">
        <v>0</v>
      </c>
      <c r="P115" s="124">
        <v>0</v>
      </c>
      <c r="Q115" s="124">
        <v>0</v>
      </c>
      <c r="R115" s="124">
        <v>0</v>
      </c>
      <c r="S115" s="124">
        <v>0</v>
      </c>
      <c r="T115" s="124">
        <v>0</v>
      </c>
      <c r="U115" s="124">
        <v>0</v>
      </c>
      <c r="V115" s="124">
        <v>12212.23</v>
      </c>
      <c r="W115" s="124">
        <v>13967.15</v>
      </c>
      <c r="X115" s="79">
        <v>32925.379999999997</v>
      </c>
      <c r="Y115" s="125"/>
      <c r="Z115" s="125"/>
      <c r="AA115" s="125"/>
      <c r="AB115" s="125"/>
      <c r="AC115" s="126">
        <f t="shared" si="23"/>
        <v>0</v>
      </c>
      <c r="AD115" s="126">
        <f t="shared" si="24"/>
        <v>0</v>
      </c>
      <c r="AE115" s="126">
        <f t="shared" si="25"/>
        <v>0</v>
      </c>
      <c r="AF115" s="126">
        <f t="shared" si="26"/>
        <v>0</v>
      </c>
      <c r="AG115" s="126">
        <f t="shared" si="27"/>
        <v>0</v>
      </c>
      <c r="AH115" s="126">
        <f t="shared" si="28"/>
        <v>0</v>
      </c>
      <c r="AI115" s="126">
        <f t="shared" si="29"/>
        <v>0</v>
      </c>
      <c r="AJ115" s="126">
        <f t="shared" si="30"/>
        <v>0</v>
      </c>
      <c r="AK115" s="126">
        <f t="shared" si="31"/>
        <v>2.1672129305339651</v>
      </c>
      <c r="AL115" s="121">
        <f t="shared" si="32"/>
        <v>0.24080143672599613</v>
      </c>
      <c r="AM115" s="121">
        <f t="shared" si="22"/>
        <v>0.43344258610679304</v>
      </c>
    </row>
    <row r="116" spans="1:39" ht="15" customHeight="1" x14ac:dyDescent="0.2">
      <c r="A116" s="62" t="s">
        <v>1894</v>
      </c>
      <c r="B116" s="62" t="s">
        <v>1865</v>
      </c>
      <c r="C116" s="124">
        <v>0</v>
      </c>
      <c r="D116" s="124">
        <v>0</v>
      </c>
      <c r="E116" s="124">
        <v>0</v>
      </c>
      <c r="F116" s="124">
        <v>0</v>
      </c>
      <c r="G116" s="124">
        <v>0</v>
      </c>
      <c r="H116" s="124">
        <v>0</v>
      </c>
      <c r="I116" s="124">
        <v>0</v>
      </c>
      <c r="J116" s="124">
        <v>0</v>
      </c>
      <c r="K116" s="124">
        <v>0</v>
      </c>
      <c r="L116" s="124">
        <v>0</v>
      </c>
      <c r="M116" s="124">
        <v>1500</v>
      </c>
      <c r="N116" s="124">
        <v>0</v>
      </c>
      <c r="O116" s="124">
        <v>0</v>
      </c>
      <c r="P116" s="124">
        <v>0</v>
      </c>
      <c r="Q116" s="124">
        <v>0</v>
      </c>
      <c r="R116" s="124">
        <v>0</v>
      </c>
      <c r="S116" s="124">
        <v>0</v>
      </c>
      <c r="T116" s="124">
        <v>0</v>
      </c>
      <c r="U116" s="124">
        <v>0</v>
      </c>
      <c r="V116" s="124">
        <v>533.92999999999995</v>
      </c>
      <c r="W116" s="124">
        <v>1691.07</v>
      </c>
      <c r="X116" s="79">
        <v>0</v>
      </c>
      <c r="Y116" s="125"/>
      <c r="Z116" s="125"/>
      <c r="AA116" s="125"/>
      <c r="AB116" s="125"/>
      <c r="AC116" s="126">
        <f t="shared" si="23"/>
        <v>0</v>
      </c>
      <c r="AD116" s="126">
        <f t="shared" si="24"/>
        <v>0</v>
      </c>
      <c r="AE116" s="126">
        <f t="shared" si="25"/>
        <v>0</v>
      </c>
      <c r="AF116" s="126">
        <f t="shared" si="26"/>
        <v>0</v>
      </c>
      <c r="AG116" s="126">
        <f t="shared" si="27"/>
        <v>0</v>
      </c>
      <c r="AH116" s="126">
        <f t="shared" si="28"/>
        <v>0</v>
      </c>
      <c r="AI116" s="126">
        <f t="shared" si="29"/>
        <v>0</v>
      </c>
      <c r="AJ116" s="126">
        <f t="shared" si="30"/>
        <v>0</v>
      </c>
      <c r="AK116" s="126">
        <f t="shared" si="31"/>
        <v>0.16503910469688454</v>
      </c>
      <c r="AL116" s="121">
        <f t="shared" si="32"/>
        <v>1.833767829965384E-2</v>
      </c>
      <c r="AM116" s="121">
        <f t="shared" si="22"/>
        <v>3.300782093937691E-2</v>
      </c>
    </row>
    <row r="117" spans="1:39" ht="15" customHeight="1" x14ac:dyDescent="0.2">
      <c r="A117" s="62" t="s">
        <v>1895</v>
      </c>
      <c r="B117" s="62" t="s">
        <v>308</v>
      </c>
      <c r="C117" s="124">
        <v>0</v>
      </c>
      <c r="D117" s="124">
        <v>0</v>
      </c>
      <c r="E117" s="124">
        <v>0</v>
      </c>
      <c r="F117" s="124">
        <v>0</v>
      </c>
      <c r="G117" s="124">
        <v>0</v>
      </c>
      <c r="H117" s="124">
        <v>0</v>
      </c>
      <c r="I117" s="124">
        <v>0</v>
      </c>
      <c r="J117" s="124">
        <v>0</v>
      </c>
      <c r="K117" s="124">
        <v>480</v>
      </c>
      <c r="L117" s="124">
        <v>480</v>
      </c>
      <c r="M117" s="124">
        <v>880</v>
      </c>
      <c r="N117" s="124">
        <v>0</v>
      </c>
      <c r="O117" s="124">
        <v>0</v>
      </c>
      <c r="P117" s="124">
        <v>0</v>
      </c>
      <c r="Q117" s="124">
        <v>0</v>
      </c>
      <c r="R117" s="124">
        <v>0</v>
      </c>
      <c r="S117" s="124">
        <v>0</v>
      </c>
      <c r="T117" s="124">
        <v>0</v>
      </c>
      <c r="U117" s="124">
        <v>0</v>
      </c>
      <c r="V117" s="124">
        <v>462.86</v>
      </c>
      <c r="W117" s="124">
        <v>539.25</v>
      </c>
      <c r="X117" s="79">
        <v>293.32</v>
      </c>
      <c r="Y117" s="125"/>
      <c r="Z117" s="125"/>
      <c r="AA117" s="125"/>
      <c r="AB117" s="125"/>
      <c r="AC117" s="126">
        <f t="shared" si="23"/>
        <v>0</v>
      </c>
      <c r="AD117" s="126">
        <f t="shared" si="24"/>
        <v>0</v>
      </c>
      <c r="AE117" s="126">
        <f t="shared" si="25"/>
        <v>0</v>
      </c>
      <c r="AF117" s="126">
        <f t="shared" si="26"/>
        <v>0</v>
      </c>
      <c r="AG117" s="126">
        <f t="shared" si="27"/>
        <v>0</v>
      </c>
      <c r="AH117" s="126">
        <f t="shared" si="28"/>
        <v>0</v>
      </c>
      <c r="AI117" s="126">
        <f t="shared" si="29"/>
        <v>0</v>
      </c>
      <c r="AJ117" s="126">
        <f t="shared" si="30"/>
        <v>0</v>
      </c>
      <c r="AK117" s="126">
        <f t="shared" si="31"/>
        <v>-1</v>
      </c>
      <c r="AL117" s="121">
        <f t="shared" si="32"/>
        <v>-0.1111111111111111</v>
      </c>
      <c r="AM117" s="121">
        <f t="shared" si="22"/>
        <v>-0.2</v>
      </c>
    </row>
    <row r="118" spans="1:39" ht="15" customHeight="1" x14ac:dyDescent="0.2">
      <c r="A118" s="62" t="s">
        <v>1896</v>
      </c>
      <c r="B118" s="62" t="s">
        <v>1897</v>
      </c>
      <c r="C118" s="124">
        <v>0</v>
      </c>
      <c r="D118" s="124">
        <v>0</v>
      </c>
      <c r="E118" s="124">
        <v>0</v>
      </c>
      <c r="F118" s="124">
        <v>0</v>
      </c>
      <c r="G118" s="124">
        <v>0</v>
      </c>
      <c r="H118" s="124">
        <v>0</v>
      </c>
      <c r="I118" s="124">
        <v>0</v>
      </c>
      <c r="J118" s="124">
        <v>0</v>
      </c>
      <c r="K118" s="124">
        <v>0</v>
      </c>
      <c r="L118" s="124">
        <v>0</v>
      </c>
      <c r="M118" s="124">
        <v>0</v>
      </c>
      <c r="N118" s="124">
        <v>0</v>
      </c>
      <c r="O118" s="124">
        <v>0</v>
      </c>
      <c r="P118" s="124">
        <v>0</v>
      </c>
      <c r="Q118" s="124">
        <v>0</v>
      </c>
      <c r="R118" s="124">
        <v>0</v>
      </c>
      <c r="S118" s="124">
        <v>0</v>
      </c>
      <c r="T118" s="124">
        <v>0</v>
      </c>
      <c r="U118" s="124">
        <v>0</v>
      </c>
      <c r="V118" s="124">
        <v>-1501.84</v>
      </c>
      <c r="W118" s="124">
        <v>0</v>
      </c>
      <c r="X118" s="79">
        <v>0</v>
      </c>
      <c r="Y118" s="125"/>
      <c r="Z118" s="125"/>
      <c r="AA118" s="125"/>
      <c r="AB118" s="125"/>
      <c r="AC118" s="126">
        <f t="shared" si="23"/>
        <v>0</v>
      </c>
      <c r="AD118" s="126">
        <f t="shared" si="24"/>
        <v>0</v>
      </c>
      <c r="AE118" s="126">
        <f t="shared" si="25"/>
        <v>0</v>
      </c>
      <c r="AF118" s="126">
        <f t="shared" si="26"/>
        <v>0</v>
      </c>
      <c r="AG118" s="126">
        <f t="shared" si="27"/>
        <v>0</v>
      </c>
      <c r="AH118" s="126">
        <f t="shared" si="28"/>
        <v>0</v>
      </c>
      <c r="AI118" s="126">
        <f t="shared" si="29"/>
        <v>0</v>
      </c>
      <c r="AJ118" s="126">
        <f t="shared" si="30"/>
        <v>0</v>
      </c>
      <c r="AK118" s="126">
        <f t="shared" si="31"/>
        <v>1.5780578449603282</v>
      </c>
      <c r="AL118" s="121">
        <f t="shared" si="32"/>
        <v>0.17533976055114758</v>
      </c>
      <c r="AM118" s="121">
        <f t="shared" si="22"/>
        <v>0.31561156899206566</v>
      </c>
    </row>
    <row r="119" spans="1:39" ht="15" customHeight="1" x14ac:dyDescent="0.2">
      <c r="A119" s="62" t="s">
        <v>1898</v>
      </c>
      <c r="B119" s="62" t="s">
        <v>1899</v>
      </c>
      <c r="C119" s="124">
        <v>0</v>
      </c>
      <c r="D119" s="124">
        <v>0</v>
      </c>
      <c r="E119" s="124">
        <v>0</v>
      </c>
      <c r="F119" s="124">
        <v>0</v>
      </c>
      <c r="G119" s="124">
        <v>0</v>
      </c>
      <c r="H119" s="124">
        <v>0</v>
      </c>
      <c r="I119" s="124">
        <v>0</v>
      </c>
      <c r="J119" s="124">
        <v>0</v>
      </c>
      <c r="K119" s="124">
        <v>10803</v>
      </c>
      <c r="L119" s="124">
        <v>19267</v>
      </c>
      <c r="M119" s="124">
        <v>42113</v>
      </c>
      <c r="N119" s="124">
        <v>0</v>
      </c>
      <c r="O119" s="124">
        <v>0</v>
      </c>
      <c r="P119" s="124">
        <v>0</v>
      </c>
      <c r="Q119" s="124">
        <v>0</v>
      </c>
      <c r="R119" s="124">
        <v>0</v>
      </c>
      <c r="S119" s="124">
        <v>0</v>
      </c>
      <c r="T119" s="124">
        <v>0</v>
      </c>
      <c r="U119" s="124">
        <v>0</v>
      </c>
      <c r="V119" s="124">
        <v>11384.57</v>
      </c>
      <c r="W119" s="124">
        <v>29350.080000000002</v>
      </c>
      <c r="X119" s="79">
        <v>43490.91</v>
      </c>
      <c r="Y119" s="125"/>
      <c r="Z119" s="125"/>
      <c r="AA119" s="125"/>
      <c r="AB119" s="125"/>
      <c r="AC119" s="126">
        <f t="shared" si="23"/>
        <v>0</v>
      </c>
      <c r="AD119" s="126">
        <f t="shared" si="24"/>
        <v>0</v>
      </c>
      <c r="AE119" s="126">
        <f t="shared" si="25"/>
        <v>0</v>
      </c>
      <c r="AF119" s="126">
        <f t="shared" si="26"/>
        <v>0</v>
      </c>
      <c r="AG119" s="126">
        <f t="shared" si="27"/>
        <v>0</v>
      </c>
      <c r="AH119" s="126">
        <f t="shared" si="28"/>
        <v>0</v>
      </c>
      <c r="AI119" s="126">
        <f t="shared" si="29"/>
        <v>0</v>
      </c>
      <c r="AJ119" s="126">
        <f t="shared" si="30"/>
        <v>0</v>
      </c>
      <c r="AK119" s="126">
        <f t="shared" si="31"/>
        <v>0</v>
      </c>
      <c r="AL119" s="121">
        <f t="shared" si="32"/>
        <v>0</v>
      </c>
      <c r="AM119" s="121">
        <f t="shared" si="22"/>
        <v>0</v>
      </c>
    </row>
    <row r="120" spans="1:39" ht="15" customHeight="1" x14ac:dyDescent="0.2">
      <c r="A120" s="62" t="s">
        <v>1900</v>
      </c>
      <c r="B120" s="62" t="s">
        <v>312</v>
      </c>
      <c r="C120" s="124">
        <v>0</v>
      </c>
      <c r="D120" s="124">
        <v>0</v>
      </c>
      <c r="E120" s="124">
        <v>0</v>
      </c>
      <c r="F120" s="124">
        <v>0</v>
      </c>
      <c r="G120" s="124">
        <v>0</v>
      </c>
      <c r="H120" s="124">
        <v>0</v>
      </c>
      <c r="I120" s="124">
        <v>0</v>
      </c>
      <c r="J120" s="124">
        <v>0</v>
      </c>
      <c r="K120" s="124">
        <v>0</v>
      </c>
      <c r="L120" s="124">
        <v>0</v>
      </c>
      <c r="M120" s="124">
        <v>0</v>
      </c>
      <c r="N120" s="124">
        <v>0</v>
      </c>
      <c r="O120" s="124">
        <v>0</v>
      </c>
      <c r="P120" s="124">
        <v>0</v>
      </c>
      <c r="Q120" s="124">
        <v>0</v>
      </c>
      <c r="R120" s="124">
        <v>0</v>
      </c>
      <c r="S120" s="124">
        <v>0</v>
      </c>
      <c r="T120" s="124">
        <v>0</v>
      </c>
      <c r="U120" s="124">
        <v>0</v>
      </c>
      <c r="V120" s="124">
        <v>0</v>
      </c>
      <c r="W120" s="124">
        <v>83</v>
      </c>
      <c r="X120" s="79">
        <v>48</v>
      </c>
      <c r="Y120" s="125"/>
      <c r="Z120" s="125"/>
      <c r="AA120" s="125"/>
      <c r="AB120" s="125"/>
      <c r="AC120" s="126">
        <f t="shared" si="23"/>
        <v>0</v>
      </c>
      <c r="AD120" s="126">
        <f t="shared" si="24"/>
        <v>0</v>
      </c>
      <c r="AE120" s="126">
        <f t="shared" si="25"/>
        <v>0</v>
      </c>
      <c r="AF120" s="126">
        <f t="shared" si="26"/>
        <v>0</v>
      </c>
      <c r="AG120" s="126">
        <f t="shared" si="27"/>
        <v>0</v>
      </c>
      <c r="AH120" s="126">
        <f t="shared" si="28"/>
        <v>0</v>
      </c>
      <c r="AI120" s="126">
        <f t="shared" si="29"/>
        <v>0</v>
      </c>
      <c r="AJ120" s="126">
        <f t="shared" si="30"/>
        <v>0</v>
      </c>
      <c r="AK120" s="126">
        <f t="shared" si="31"/>
        <v>0.54754819510932839</v>
      </c>
      <c r="AL120" s="121">
        <f t="shared" si="32"/>
        <v>6.083868834548093E-2</v>
      </c>
      <c r="AM120" s="121">
        <f t="shared" si="22"/>
        <v>0.10950963902186568</v>
      </c>
    </row>
    <row r="121" spans="1:39" ht="15" customHeight="1" x14ac:dyDescent="0.2">
      <c r="A121" s="62" t="s">
        <v>1901</v>
      </c>
      <c r="B121" s="62" t="s">
        <v>314</v>
      </c>
      <c r="C121" s="124">
        <v>0</v>
      </c>
      <c r="D121" s="124">
        <v>0</v>
      </c>
      <c r="E121" s="124">
        <v>0</v>
      </c>
      <c r="F121" s="124">
        <v>0</v>
      </c>
      <c r="G121" s="124">
        <v>0</v>
      </c>
      <c r="H121" s="124">
        <v>0</v>
      </c>
      <c r="I121" s="124">
        <v>0</v>
      </c>
      <c r="J121" s="124">
        <v>0</v>
      </c>
      <c r="K121" s="124">
        <v>187</v>
      </c>
      <c r="L121" s="124">
        <v>130</v>
      </c>
      <c r="M121" s="124">
        <v>351</v>
      </c>
      <c r="N121" s="124">
        <v>0</v>
      </c>
      <c r="O121" s="124">
        <v>0</v>
      </c>
      <c r="P121" s="124">
        <v>0</v>
      </c>
      <c r="Q121" s="124">
        <v>0</v>
      </c>
      <c r="R121" s="124">
        <v>0</v>
      </c>
      <c r="S121" s="124">
        <v>0</v>
      </c>
      <c r="T121" s="124">
        <v>0</v>
      </c>
      <c r="U121" s="124">
        <v>0</v>
      </c>
      <c r="V121" s="124">
        <v>154.58000000000001</v>
      </c>
      <c r="W121" s="124">
        <v>239.22</v>
      </c>
      <c r="X121" s="79">
        <v>203.14</v>
      </c>
      <c r="Y121" s="125"/>
      <c r="Z121" s="125"/>
      <c r="AA121" s="125"/>
      <c r="AB121" s="125"/>
      <c r="AC121" s="126">
        <f t="shared" si="23"/>
        <v>0</v>
      </c>
      <c r="AD121" s="126">
        <f t="shared" si="24"/>
        <v>0</v>
      </c>
      <c r="AE121" s="126">
        <f t="shared" si="25"/>
        <v>0</v>
      </c>
      <c r="AF121" s="126">
        <f t="shared" si="26"/>
        <v>0</v>
      </c>
      <c r="AG121" s="126">
        <f t="shared" si="27"/>
        <v>0</v>
      </c>
      <c r="AH121" s="126">
        <f t="shared" si="28"/>
        <v>0</v>
      </c>
      <c r="AI121" s="126">
        <f t="shared" si="29"/>
        <v>0</v>
      </c>
      <c r="AJ121" s="126">
        <f t="shared" si="30"/>
        <v>0</v>
      </c>
      <c r="AK121" s="126">
        <f t="shared" si="31"/>
        <v>2.1170833333333334</v>
      </c>
      <c r="AL121" s="121">
        <f t="shared" si="32"/>
        <v>0.23523148148148149</v>
      </c>
      <c r="AM121" s="121">
        <f t="shared" si="22"/>
        <v>0.42341666666666666</v>
      </c>
    </row>
    <row r="122" spans="1:39" ht="15" customHeight="1" x14ac:dyDescent="0.2">
      <c r="A122" s="62" t="s">
        <v>1902</v>
      </c>
      <c r="B122" s="62" t="s">
        <v>316</v>
      </c>
      <c r="C122" s="124">
        <v>0</v>
      </c>
      <c r="D122" s="124">
        <v>0</v>
      </c>
      <c r="E122" s="124">
        <v>0</v>
      </c>
      <c r="F122" s="124">
        <v>0</v>
      </c>
      <c r="G122" s="124">
        <v>0</v>
      </c>
      <c r="H122" s="124">
        <v>0</v>
      </c>
      <c r="I122" s="124">
        <v>0</v>
      </c>
      <c r="J122" s="124">
        <v>0</v>
      </c>
      <c r="K122" s="124">
        <v>54</v>
      </c>
      <c r="L122" s="124">
        <v>288</v>
      </c>
      <c r="M122" s="124">
        <v>0</v>
      </c>
      <c r="N122" s="124">
        <v>0</v>
      </c>
      <c r="O122" s="124">
        <v>0</v>
      </c>
      <c r="P122" s="124">
        <v>0</v>
      </c>
      <c r="Q122" s="124">
        <v>0</v>
      </c>
      <c r="R122" s="124">
        <v>0</v>
      </c>
      <c r="S122" s="124">
        <v>0</v>
      </c>
      <c r="T122" s="124">
        <v>0</v>
      </c>
      <c r="U122" s="124">
        <v>0</v>
      </c>
      <c r="V122" s="124">
        <v>288</v>
      </c>
      <c r="W122" s="124">
        <v>897.72</v>
      </c>
      <c r="X122" s="79">
        <v>179.28</v>
      </c>
      <c r="Y122" s="125"/>
      <c r="Z122" s="125"/>
      <c r="AA122" s="125"/>
      <c r="AB122" s="125"/>
      <c r="AC122" s="126">
        <f t="shared" si="23"/>
        <v>0</v>
      </c>
      <c r="AD122" s="126">
        <f t="shared" si="24"/>
        <v>0</v>
      </c>
      <c r="AE122" s="126">
        <f t="shared" si="25"/>
        <v>0</v>
      </c>
      <c r="AF122" s="126">
        <f t="shared" si="26"/>
        <v>0</v>
      </c>
      <c r="AG122" s="126">
        <f t="shared" si="27"/>
        <v>0</v>
      </c>
      <c r="AH122" s="126">
        <f t="shared" si="28"/>
        <v>0</v>
      </c>
      <c r="AI122" s="126">
        <f t="shared" si="29"/>
        <v>0</v>
      </c>
      <c r="AJ122" s="126">
        <f t="shared" si="30"/>
        <v>0</v>
      </c>
      <c r="AK122" s="126">
        <f t="shared" si="31"/>
        <v>0.58694400141768555</v>
      </c>
      <c r="AL122" s="121">
        <f t="shared" si="32"/>
        <v>6.5216000157520618E-2</v>
      </c>
      <c r="AM122" s="121">
        <f t="shared" si="22"/>
        <v>0.11738880028353711</v>
      </c>
    </row>
    <row r="123" spans="1:39" ht="15" customHeight="1" x14ac:dyDescent="0.2">
      <c r="A123" s="62" t="s">
        <v>1903</v>
      </c>
      <c r="B123" s="62" t="s">
        <v>2026</v>
      </c>
      <c r="C123" s="124">
        <v>0</v>
      </c>
      <c r="D123" s="124">
        <v>0</v>
      </c>
      <c r="E123" s="124">
        <v>0</v>
      </c>
      <c r="F123" s="124">
        <v>0</v>
      </c>
      <c r="G123" s="124">
        <v>0</v>
      </c>
      <c r="H123" s="124">
        <v>0</v>
      </c>
      <c r="I123" s="124">
        <v>0</v>
      </c>
      <c r="J123" s="124">
        <v>0</v>
      </c>
      <c r="K123" s="124">
        <v>1664</v>
      </c>
      <c r="L123" s="124">
        <v>1899</v>
      </c>
      <c r="M123" s="124">
        <v>3732</v>
      </c>
      <c r="N123" s="124">
        <v>0</v>
      </c>
      <c r="O123" s="124">
        <v>0</v>
      </c>
      <c r="P123" s="124">
        <v>0</v>
      </c>
      <c r="Q123" s="124">
        <v>0</v>
      </c>
      <c r="R123" s="124">
        <v>0</v>
      </c>
      <c r="S123" s="124">
        <v>0</v>
      </c>
      <c r="T123" s="124">
        <v>0</v>
      </c>
      <c r="U123" s="124">
        <v>0</v>
      </c>
      <c r="V123" s="124">
        <v>1805.76</v>
      </c>
      <c r="W123" s="124">
        <v>2865.64</v>
      </c>
      <c r="X123" s="79">
        <v>3824.81</v>
      </c>
      <c r="Y123" s="125"/>
      <c r="Z123" s="125"/>
      <c r="AA123" s="125"/>
      <c r="AB123" s="125"/>
      <c r="AC123" s="126">
        <f t="shared" si="23"/>
        <v>0</v>
      </c>
      <c r="AD123" s="126">
        <f t="shared" si="24"/>
        <v>0</v>
      </c>
      <c r="AE123" s="126">
        <f t="shared" si="25"/>
        <v>0</v>
      </c>
      <c r="AF123" s="126">
        <f t="shared" si="26"/>
        <v>0</v>
      </c>
      <c r="AG123" s="126">
        <f t="shared" si="27"/>
        <v>0</v>
      </c>
      <c r="AH123" s="126">
        <f t="shared" si="28"/>
        <v>0</v>
      </c>
      <c r="AI123" s="126">
        <f t="shared" si="29"/>
        <v>0</v>
      </c>
      <c r="AJ123" s="126">
        <f t="shared" si="30"/>
        <v>0</v>
      </c>
      <c r="AK123" s="126">
        <f t="shared" si="31"/>
        <v>0.61979820523550477</v>
      </c>
      <c r="AL123" s="121">
        <f t="shared" si="32"/>
        <v>6.8866467248389421E-2</v>
      </c>
      <c r="AM123" s="121">
        <f t="shared" si="22"/>
        <v>0.12395964104710096</v>
      </c>
    </row>
    <row r="124" spans="1:39" ht="15" customHeight="1" x14ac:dyDescent="0.2">
      <c r="A124" s="62" t="s">
        <v>1904</v>
      </c>
      <c r="B124" s="62" t="s">
        <v>321</v>
      </c>
      <c r="C124" s="124">
        <v>0</v>
      </c>
      <c r="D124" s="124">
        <v>0</v>
      </c>
      <c r="E124" s="124">
        <v>0</v>
      </c>
      <c r="F124" s="124">
        <v>0</v>
      </c>
      <c r="G124" s="124">
        <v>0</v>
      </c>
      <c r="H124" s="124">
        <v>0</v>
      </c>
      <c r="I124" s="124">
        <v>0</v>
      </c>
      <c r="J124" s="124">
        <v>0</v>
      </c>
      <c r="K124" s="124">
        <v>206</v>
      </c>
      <c r="L124" s="124">
        <v>235</v>
      </c>
      <c r="M124" s="124">
        <v>823</v>
      </c>
      <c r="N124" s="124">
        <v>0</v>
      </c>
      <c r="O124" s="124">
        <v>0</v>
      </c>
      <c r="P124" s="124">
        <v>0</v>
      </c>
      <c r="Q124" s="124">
        <v>0</v>
      </c>
      <c r="R124" s="124">
        <v>0</v>
      </c>
      <c r="S124" s="124">
        <v>0</v>
      </c>
      <c r="T124" s="124">
        <v>0</v>
      </c>
      <c r="U124" s="124">
        <v>0</v>
      </c>
      <c r="V124" s="124">
        <v>215.07</v>
      </c>
      <c r="W124" s="124">
        <v>348.37</v>
      </c>
      <c r="X124" s="79">
        <v>514.82000000000005</v>
      </c>
      <c r="Y124" s="125"/>
      <c r="Z124" s="125"/>
      <c r="AA124" s="125"/>
      <c r="AB124" s="125"/>
      <c r="AC124" s="126">
        <f t="shared" si="23"/>
        <v>0</v>
      </c>
      <c r="AD124" s="126">
        <f t="shared" si="24"/>
        <v>0</v>
      </c>
      <c r="AE124" s="126">
        <f t="shared" si="25"/>
        <v>0</v>
      </c>
      <c r="AF124" s="126">
        <f t="shared" si="26"/>
        <v>0</v>
      </c>
      <c r="AG124" s="126">
        <f t="shared" si="27"/>
        <v>0</v>
      </c>
      <c r="AH124" s="126">
        <f t="shared" si="28"/>
        <v>0</v>
      </c>
      <c r="AI124" s="126">
        <f t="shared" si="29"/>
        <v>0</v>
      </c>
      <c r="AJ124" s="126">
        <f t="shared" si="30"/>
        <v>0</v>
      </c>
      <c r="AK124" s="126">
        <f t="shared" si="31"/>
        <v>0</v>
      </c>
      <c r="AL124" s="121">
        <f t="shared" si="32"/>
        <v>0</v>
      </c>
      <c r="AM124" s="121">
        <f t="shared" si="22"/>
        <v>0</v>
      </c>
    </row>
    <row r="125" spans="1:39" ht="15" customHeight="1" x14ac:dyDescent="0.2">
      <c r="A125" s="62" t="s">
        <v>1905</v>
      </c>
      <c r="B125" s="62" t="s">
        <v>323</v>
      </c>
      <c r="C125" s="124">
        <v>0</v>
      </c>
      <c r="D125" s="124">
        <v>0</v>
      </c>
      <c r="E125" s="124">
        <v>0</v>
      </c>
      <c r="F125" s="124">
        <v>0</v>
      </c>
      <c r="G125" s="124">
        <v>0</v>
      </c>
      <c r="H125" s="124">
        <v>0</v>
      </c>
      <c r="I125" s="124">
        <v>0</v>
      </c>
      <c r="J125" s="124">
        <v>0</v>
      </c>
      <c r="K125" s="124">
        <v>0</v>
      </c>
      <c r="L125" s="124">
        <v>0</v>
      </c>
      <c r="M125" s="124">
        <v>0</v>
      </c>
      <c r="N125" s="124">
        <v>0</v>
      </c>
      <c r="O125" s="124">
        <v>0</v>
      </c>
      <c r="P125" s="124">
        <v>0</v>
      </c>
      <c r="Q125" s="124">
        <v>0</v>
      </c>
      <c r="R125" s="124">
        <v>0</v>
      </c>
      <c r="S125" s="124">
        <v>0</v>
      </c>
      <c r="T125" s="124">
        <v>0</v>
      </c>
      <c r="U125" s="124">
        <v>0</v>
      </c>
      <c r="V125" s="124">
        <v>0</v>
      </c>
      <c r="W125" s="124">
        <v>37.9</v>
      </c>
      <c r="X125" s="79">
        <v>48.95</v>
      </c>
      <c r="Y125" s="125"/>
      <c r="Z125" s="125"/>
      <c r="AA125" s="125"/>
      <c r="AB125" s="125"/>
      <c r="AC125" s="126">
        <f t="shared" si="23"/>
        <v>0</v>
      </c>
      <c r="AD125" s="126">
        <f t="shared" si="24"/>
        <v>0</v>
      </c>
      <c r="AE125" s="126">
        <f t="shared" si="25"/>
        <v>0</v>
      </c>
      <c r="AF125" s="126">
        <f t="shared" si="26"/>
        <v>0</v>
      </c>
      <c r="AG125" s="126">
        <f t="shared" si="27"/>
        <v>0</v>
      </c>
      <c r="AH125" s="126">
        <f t="shared" si="28"/>
        <v>0</v>
      </c>
      <c r="AI125" s="126">
        <f t="shared" si="29"/>
        <v>0</v>
      </c>
      <c r="AJ125" s="126">
        <f t="shared" si="30"/>
        <v>0</v>
      </c>
      <c r="AK125" s="126">
        <f t="shared" si="31"/>
        <v>8.2074018919332857E-4</v>
      </c>
      <c r="AL125" s="121">
        <f t="shared" si="32"/>
        <v>9.1193354354814283E-5</v>
      </c>
      <c r="AM125" s="121">
        <f t="shared" si="22"/>
        <v>1.6414803783866571E-4</v>
      </c>
    </row>
    <row r="126" spans="1:39" ht="15" customHeight="1" x14ac:dyDescent="0.2">
      <c r="A126" s="62" t="s">
        <v>1906</v>
      </c>
      <c r="B126" s="62" t="s">
        <v>262</v>
      </c>
      <c r="C126" s="124">
        <v>0</v>
      </c>
      <c r="D126" s="124">
        <v>0</v>
      </c>
      <c r="E126" s="124">
        <v>0</v>
      </c>
      <c r="F126" s="124">
        <v>0</v>
      </c>
      <c r="G126" s="124">
        <v>0</v>
      </c>
      <c r="H126" s="124">
        <v>0</v>
      </c>
      <c r="I126" s="124">
        <v>0</v>
      </c>
      <c r="J126" s="124">
        <v>0</v>
      </c>
      <c r="K126" s="124">
        <v>1000</v>
      </c>
      <c r="L126" s="124">
        <v>1000</v>
      </c>
      <c r="M126" s="124">
        <v>1300</v>
      </c>
      <c r="N126" s="124">
        <v>0</v>
      </c>
      <c r="O126" s="124">
        <v>0</v>
      </c>
      <c r="P126" s="124">
        <v>0</v>
      </c>
      <c r="Q126" s="124">
        <v>0</v>
      </c>
      <c r="R126" s="124">
        <v>0</v>
      </c>
      <c r="S126" s="124">
        <v>0</v>
      </c>
      <c r="T126" s="124">
        <v>0</v>
      </c>
      <c r="U126" s="124">
        <v>0</v>
      </c>
      <c r="V126" s="124">
        <v>1181.8599999999999</v>
      </c>
      <c r="W126" s="124">
        <v>1182.83</v>
      </c>
      <c r="X126" s="79">
        <v>1030.55</v>
      </c>
      <c r="Y126" s="125"/>
      <c r="Z126" s="125"/>
      <c r="AA126" s="125"/>
      <c r="AB126" s="125"/>
      <c r="AC126" s="126">
        <f t="shared" si="23"/>
        <v>0</v>
      </c>
      <c r="AD126" s="126">
        <f t="shared" si="24"/>
        <v>0</v>
      </c>
      <c r="AE126" s="126">
        <f t="shared" si="25"/>
        <v>0</v>
      </c>
      <c r="AF126" s="126">
        <f t="shared" si="26"/>
        <v>0</v>
      </c>
      <c r="AG126" s="126">
        <f t="shared" si="27"/>
        <v>0</v>
      </c>
      <c r="AH126" s="126">
        <f t="shared" si="28"/>
        <v>0</v>
      </c>
      <c r="AI126" s="126">
        <f t="shared" si="29"/>
        <v>0</v>
      </c>
      <c r="AJ126" s="126">
        <f t="shared" si="30"/>
        <v>0</v>
      </c>
      <c r="AK126" s="126">
        <f t="shared" si="31"/>
        <v>0</v>
      </c>
      <c r="AL126" s="121">
        <f t="shared" si="32"/>
        <v>0</v>
      </c>
      <c r="AM126" s="121">
        <f t="shared" si="22"/>
        <v>0</v>
      </c>
    </row>
    <row r="127" spans="1:39" ht="15" customHeight="1" x14ac:dyDescent="0.2">
      <c r="A127" s="62" t="s">
        <v>1907</v>
      </c>
      <c r="B127" s="62" t="s">
        <v>787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200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85.49</v>
      </c>
      <c r="X127" s="79">
        <v>195.29</v>
      </c>
      <c r="Y127" s="125"/>
      <c r="Z127" s="125"/>
      <c r="AA127" s="125"/>
      <c r="AB127" s="125"/>
      <c r="AC127" s="126">
        <f t="shared" si="23"/>
        <v>0</v>
      </c>
      <c r="AD127" s="126">
        <f t="shared" si="24"/>
        <v>0</v>
      </c>
      <c r="AE127" s="126">
        <f t="shared" si="25"/>
        <v>0</v>
      </c>
      <c r="AF127" s="126">
        <f t="shared" si="26"/>
        <v>0</v>
      </c>
      <c r="AG127" s="126">
        <f t="shared" si="27"/>
        <v>0</v>
      </c>
      <c r="AH127" s="126">
        <f t="shared" si="28"/>
        <v>0</v>
      </c>
      <c r="AI127" s="126">
        <f t="shared" si="29"/>
        <v>0</v>
      </c>
      <c r="AJ127" s="126">
        <f t="shared" si="30"/>
        <v>0</v>
      </c>
      <c r="AK127" s="126">
        <f t="shared" si="31"/>
        <v>1.128801681850035</v>
      </c>
      <c r="AL127" s="121">
        <f t="shared" si="32"/>
        <v>0.12542240909444835</v>
      </c>
      <c r="AM127" s="121">
        <f t="shared" si="22"/>
        <v>0.225760336370007</v>
      </c>
    </row>
    <row r="128" spans="1:39" ht="15" customHeight="1" x14ac:dyDescent="0.2">
      <c r="A128" s="62" t="s">
        <v>1908</v>
      </c>
      <c r="B128" s="62" t="s">
        <v>420</v>
      </c>
      <c r="C128" s="124">
        <v>0</v>
      </c>
      <c r="D128" s="124">
        <v>0</v>
      </c>
      <c r="E128" s="124">
        <v>0</v>
      </c>
      <c r="F128" s="124">
        <v>0</v>
      </c>
      <c r="G128" s="124">
        <v>0</v>
      </c>
      <c r="H128" s="124">
        <v>0</v>
      </c>
      <c r="I128" s="124">
        <v>0</v>
      </c>
      <c r="J128" s="124">
        <v>0</v>
      </c>
      <c r="K128" s="124">
        <v>1300</v>
      </c>
      <c r="L128" s="124">
        <v>1300</v>
      </c>
      <c r="M128" s="124">
        <v>500</v>
      </c>
      <c r="N128" s="124">
        <v>0</v>
      </c>
      <c r="O128" s="124">
        <v>0</v>
      </c>
      <c r="P128" s="124">
        <v>0</v>
      </c>
      <c r="Q128" s="124">
        <v>0</v>
      </c>
      <c r="R128" s="124">
        <v>0</v>
      </c>
      <c r="S128" s="124">
        <v>0</v>
      </c>
      <c r="T128" s="124">
        <v>0</v>
      </c>
      <c r="U128" s="124">
        <v>0</v>
      </c>
      <c r="V128" s="124">
        <v>214.05</v>
      </c>
      <c r="W128" s="124">
        <v>455.67</v>
      </c>
      <c r="X128" s="79">
        <v>793.7</v>
      </c>
      <c r="Y128" s="125"/>
      <c r="Z128" s="125"/>
      <c r="AA128" s="125"/>
      <c r="AB128" s="125"/>
      <c r="AC128" s="126">
        <f t="shared" si="23"/>
        <v>0</v>
      </c>
      <c r="AD128" s="126">
        <f t="shared" si="24"/>
        <v>0</v>
      </c>
      <c r="AE128" s="126">
        <f t="shared" si="25"/>
        <v>0</v>
      </c>
      <c r="AF128" s="126">
        <f t="shared" si="26"/>
        <v>0</v>
      </c>
      <c r="AG128" s="126">
        <f t="shared" si="27"/>
        <v>0</v>
      </c>
      <c r="AH128" s="126">
        <f t="shared" si="28"/>
        <v>0</v>
      </c>
      <c r="AI128" s="126">
        <f t="shared" si="29"/>
        <v>0</v>
      </c>
      <c r="AJ128" s="126">
        <f t="shared" si="30"/>
        <v>0</v>
      </c>
      <c r="AK128" s="126">
        <f t="shared" si="31"/>
        <v>0</v>
      </c>
      <c r="AL128" s="121">
        <f t="shared" si="32"/>
        <v>0</v>
      </c>
      <c r="AM128" s="121">
        <f t="shared" si="22"/>
        <v>0</v>
      </c>
    </row>
    <row r="129" spans="1:39" ht="15" customHeight="1" x14ac:dyDescent="0.2">
      <c r="A129" s="62" t="s">
        <v>1909</v>
      </c>
      <c r="B129" s="62" t="s">
        <v>422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0</v>
      </c>
      <c r="Q129" s="124">
        <v>0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0</v>
      </c>
      <c r="X129" s="79">
        <v>143.56</v>
      </c>
      <c r="Y129" s="125"/>
      <c r="Z129" s="125"/>
      <c r="AA129" s="125"/>
      <c r="AB129" s="125"/>
      <c r="AC129" s="126">
        <f t="shared" si="23"/>
        <v>0</v>
      </c>
      <c r="AD129" s="126">
        <f t="shared" si="24"/>
        <v>0</v>
      </c>
      <c r="AE129" s="126">
        <f t="shared" si="25"/>
        <v>0</v>
      </c>
      <c r="AF129" s="126">
        <f t="shared" si="26"/>
        <v>0</v>
      </c>
      <c r="AG129" s="126">
        <f t="shared" si="27"/>
        <v>0</v>
      </c>
      <c r="AH129" s="126">
        <f t="shared" si="28"/>
        <v>0</v>
      </c>
      <c r="AI129" s="126">
        <f t="shared" si="29"/>
        <v>0</v>
      </c>
      <c r="AJ129" s="126">
        <f t="shared" si="30"/>
        <v>0</v>
      </c>
      <c r="AK129" s="126">
        <f t="shared" si="31"/>
        <v>-0.45058036359812287</v>
      </c>
      <c r="AL129" s="121">
        <f t="shared" si="32"/>
        <v>-5.0064484844235875E-2</v>
      </c>
      <c r="AM129" s="121">
        <f t="shared" si="22"/>
        <v>-9.0116072719624574E-2</v>
      </c>
    </row>
    <row r="130" spans="1:39" ht="15" customHeight="1" x14ac:dyDescent="0.2">
      <c r="A130" s="62" t="s">
        <v>1910</v>
      </c>
      <c r="B130" s="62" t="s">
        <v>330</v>
      </c>
      <c r="C130" s="124">
        <v>0</v>
      </c>
      <c r="D130" s="124">
        <v>0</v>
      </c>
      <c r="E130" s="124">
        <v>0</v>
      </c>
      <c r="F130" s="124">
        <v>0</v>
      </c>
      <c r="G130" s="124">
        <v>0</v>
      </c>
      <c r="H130" s="124">
        <v>0</v>
      </c>
      <c r="I130" s="124">
        <v>0</v>
      </c>
      <c r="J130" s="124">
        <v>0</v>
      </c>
      <c r="K130" s="124">
        <v>2000</v>
      </c>
      <c r="L130" s="124">
        <v>2000</v>
      </c>
      <c r="M130" s="124">
        <v>2000</v>
      </c>
      <c r="N130" s="124">
        <v>0</v>
      </c>
      <c r="O130" s="124">
        <v>0</v>
      </c>
      <c r="P130" s="124">
        <v>0</v>
      </c>
      <c r="Q130" s="124">
        <v>0</v>
      </c>
      <c r="R130" s="124">
        <v>0</v>
      </c>
      <c r="S130" s="124">
        <v>0</v>
      </c>
      <c r="T130" s="124">
        <v>0</v>
      </c>
      <c r="U130" s="124">
        <v>0</v>
      </c>
      <c r="V130" s="124">
        <v>1521.46</v>
      </c>
      <c r="W130" s="124">
        <v>835.92</v>
      </c>
      <c r="X130" s="79">
        <v>4505.42</v>
      </c>
      <c r="Y130" s="125"/>
      <c r="Z130" s="125"/>
      <c r="AA130" s="125"/>
      <c r="AB130" s="125"/>
      <c r="AC130" s="126">
        <f t="shared" si="23"/>
        <v>0</v>
      </c>
      <c r="AD130" s="126">
        <f t="shared" si="24"/>
        <v>0</v>
      </c>
      <c r="AE130" s="126">
        <f t="shared" si="25"/>
        <v>0</v>
      </c>
      <c r="AF130" s="126">
        <f t="shared" si="26"/>
        <v>0</v>
      </c>
      <c r="AG130" s="126">
        <f t="shared" si="27"/>
        <v>0</v>
      </c>
      <c r="AH130" s="126">
        <f t="shared" si="28"/>
        <v>0</v>
      </c>
      <c r="AI130" s="126">
        <f t="shared" si="29"/>
        <v>0</v>
      </c>
      <c r="AJ130" s="126">
        <f t="shared" si="30"/>
        <v>0</v>
      </c>
      <c r="AK130" s="126">
        <f t="shared" si="31"/>
        <v>0</v>
      </c>
      <c r="AL130" s="121">
        <f t="shared" si="32"/>
        <v>0</v>
      </c>
      <c r="AM130" s="121">
        <f t="shared" si="22"/>
        <v>0</v>
      </c>
    </row>
    <row r="131" spans="1:39" ht="15" customHeight="1" x14ac:dyDescent="0.2">
      <c r="A131" s="62" t="s">
        <v>1911</v>
      </c>
      <c r="B131" s="62" t="s">
        <v>266</v>
      </c>
      <c r="C131" s="124">
        <v>0</v>
      </c>
      <c r="D131" s="124">
        <v>0</v>
      </c>
      <c r="E131" s="124">
        <v>0</v>
      </c>
      <c r="F131" s="124">
        <v>0</v>
      </c>
      <c r="G131" s="124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2344.73</v>
      </c>
      <c r="X131" s="79">
        <v>0</v>
      </c>
      <c r="Y131" s="125"/>
      <c r="Z131" s="125"/>
      <c r="AA131" s="125"/>
      <c r="AB131" s="125"/>
      <c r="AC131" s="126">
        <f t="shared" si="23"/>
        <v>0</v>
      </c>
      <c r="AD131" s="126">
        <f t="shared" si="24"/>
        <v>0</v>
      </c>
      <c r="AE131" s="126">
        <f t="shared" si="25"/>
        <v>0</v>
      </c>
      <c r="AF131" s="126">
        <f t="shared" si="26"/>
        <v>0</v>
      </c>
      <c r="AG131" s="126">
        <f t="shared" si="27"/>
        <v>0</v>
      </c>
      <c r="AH131" s="126">
        <f t="shared" si="28"/>
        <v>0</v>
      </c>
      <c r="AI131" s="126">
        <f t="shared" si="29"/>
        <v>0</v>
      </c>
      <c r="AJ131" s="126">
        <f t="shared" si="30"/>
        <v>0</v>
      </c>
      <c r="AK131" s="126">
        <f t="shared" si="31"/>
        <v>6.383406788931989E-2</v>
      </c>
      <c r="AL131" s="121">
        <f t="shared" si="32"/>
        <v>7.0926742099244322E-3</v>
      </c>
      <c r="AM131" s="121">
        <f t="shared" ref="AM131:AM194" si="33">AVERAGE(AG131:AK131)</f>
        <v>1.2766813577863977E-2</v>
      </c>
    </row>
    <row r="132" spans="1:39" ht="15" customHeight="1" x14ac:dyDescent="0.2">
      <c r="A132" s="62" t="s">
        <v>1912</v>
      </c>
      <c r="B132" s="62" t="s">
        <v>268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2400</v>
      </c>
      <c r="L132" s="124">
        <v>2400</v>
      </c>
      <c r="M132" s="124">
        <v>2400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1590.53</v>
      </c>
      <c r="W132" s="124">
        <v>1692.06</v>
      </c>
      <c r="X132" s="79">
        <v>480</v>
      </c>
      <c r="Y132" s="125"/>
      <c r="Z132" s="125"/>
      <c r="AA132" s="125"/>
      <c r="AB132" s="125"/>
      <c r="AC132" s="126">
        <f t="shared" ref="AC132:AC195" si="34">IFERROR((O133-N133)/N133,0)</f>
        <v>0</v>
      </c>
      <c r="AD132" s="126">
        <f t="shared" ref="AD132:AD195" si="35">IFERROR((P133-O133)/O133,0)</f>
        <v>0</v>
      </c>
      <c r="AE132" s="126">
        <f t="shared" ref="AE132:AE195" si="36">IFERROR((Q133-P133)/P133,0)</f>
        <v>0</v>
      </c>
      <c r="AF132" s="126">
        <f t="shared" ref="AF132:AF195" si="37">IFERROR((R133-Q133)/Q133,0)</f>
        <v>0</v>
      </c>
      <c r="AG132" s="126">
        <f t="shared" ref="AG132:AG195" si="38">IFERROR((S133-R133)/R133,0)</f>
        <v>0</v>
      </c>
      <c r="AH132" s="126">
        <f t="shared" ref="AH132:AH195" si="39">IFERROR((T133-S133)/S133,0)</f>
        <v>0</v>
      </c>
      <c r="AI132" s="126">
        <f t="shared" ref="AI132:AI195" si="40">IFERROR((U133-T133)/T133,0)</f>
        <v>0</v>
      </c>
      <c r="AJ132" s="126">
        <f t="shared" ref="AJ132:AJ195" si="41">IFERROR((V133-U133)/U133,0)</f>
        <v>0</v>
      </c>
      <c r="AK132" s="126">
        <f t="shared" ref="AK132:AK195" si="42">IFERROR((W133-V133)/V133,0)</f>
        <v>0</v>
      </c>
      <c r="AL132" s="121">
        <f t="shared" si="32"/>
        <v>0</v>
      </c>
      <c r="AM132" s="121">
        <f t="shared" si="33"/>
        <v>0</v>
      </c>
    </row>
    <row r="133" spans="1:39" ht="15" customHeight="1" x14ac:dyDescent="0.2">
      <c r="A133" s="62" t="s">
        <v>1913</v>
      </c>
      <c r="B133" s="62" t="s">
        <v>270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15300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4027.08</v>
      </c>
      <c r="X133" s="79">
        <v>13084.49</v>
      </c>
      <c r="Y133" s="125"/>
      <c r="Z133" s="125"/>
      <c r="AA133" s="125"/>
      <c r="AB133" s="125"/>
      <c r="AC133" s="126">
        <f t="shared" si="34"/>
        <v>0</v>
      </c>
      <c r="AD133" s="126">
        <f t="shared" si="35"/>
        <v>0</v>
      </c>
      <c r="AE133" s="126">
        <f t="shared" si="36"/>
        <v>0</v>
      </c>
      <c r="AF133" s="126">
        <f t="shared" si="37"/>
        <v>0</v>
      </c>
      <c r="AG133" s="126">
        <f t="shared" si="38"/>
        <v>0</v>
      </c>
      <c r="AH133" s="126">
        <f t="shared" si="39"/>
        <v>0</v>
      </c>
      <c r="AI133" s="126">
        <f t="shared" si="40"/>
        <v>0</v>
      </c>
      <c r="AJ133" s="126">
        <f t="shared" si="41"/>
        <v>0</v>
      </c>
      <c r="AK133" s="126">
        <f t="shared" si="42"/>
        <v>0</v>
      </c>
      <c r="AL133" s="121">
        <f t="shared" si="32"/>
        <v>0</v>
      </c>
      <c r="AM133" s="121">
        <f t="shared" si="33"/>
        <v>0</v>
      </c>
    </row>
    <row r="134" spans="1:39" ht="15" customHeight="1" x14ac:dyDescent="0.2">
      <c r="A134" s="62" t="s">
        <v>1914</v>
      </c>
      <c r="B134" s="62" t="s">
        <v>382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800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82.2</v>
      </c>
      <c r="X134" s="79">
        <v>479.13</v>
      </c>
      <c r="Y134" s="125"/>
      <c r="Z134" s="125"/>
      <c r="AA134" s="125"/>
      <c r="AB134" s="125"/>
      <c r="AC134" s="126">
        <f t="shared" si="34"/>
        <v>0</v>
      </c>
      <c r="AD134" s="126">
        <f t="shared" si="35"/>
        <v>0</v>
      </c>
      <c r="AE134" s="126">
        <f t="shared" si="36"/>
        <v>0</v>
      </c>
      <c r="AF134" s="126">
        <f t="shared" si="37"/>
        <v>0</v>
      </c>
      <c r="AG134" s="126">
        <f t="shared" si="38"/>
        <v>0</v>
      </c>
      <c r="AH134" s="126">
        <f t="shared" si="39"/>
        <v>0</v>
      </c>
      <c r="AI134" s="126">
        <f t="shared" si="40"/>
        <v>0</v>
      </c>
      <c r="AJ134" s="126">
        <f t="shared" si="41"/>
        <v>0</v>
      </c>
      <c r="AK134" s="126">
        <f t="shared" si="42"/>
        <v>0</v>
      </c>
      <c r="AL134" s="121">
        <f t="shared" ref="AL134:AL197" si="43">AVERAGE(AC134:AK134)</f>
        <v>0</v>
      </c>
      <c r="AM134" s="121">
        <f t="shared" si="33"/>
        <v>0</v>
      </c>
    </row>
    <row r="135" spans="1:39" ht="15" customHeight="1" x14ac:dyDescent="0.2">
      <c r="A135" s="62" t="s">
        <v>1915</v>
      </c>
      <c r="B135" s="62" t="s">
        <v>272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1950</v>
      </c>
      <c r="L135" s="124">
        <v>1950</v>
      </c>
      <c r="M135" s="124">
        <v>10020</v>
      </c>
      <c r="N135" s="124">
        <v>0</v>
      </c>
      <c r="O135" s="124">
        <v>0</v>
      </c>
      <c r="P135" s="124">
        <v>0</v>
      </c>
      <c r="Q135" s="124">
        <v>0</v>
      </c>
      <c r="R135" s="124">
        <v>0</v>
      </c>
      <c r="S135" s="124">
        <v>0</v>
      </c>
      <c r="T135" s="124">
        <v>0</v>
      </c>
      <c r="U135" s="124">
        <v>0</v>
      </c>
      <c r="V135" s="124">
        <v>0</v>
      </c>
      <c r="W135" s="124">
        <v>2524.42</v>
      </c>
      <c r="X135" s="79">
        <v>6488.48</v>
      </c>
      <c r="Y135" s="125"/>
      <c r="Z135" s="125"/>
      <c r="AA135" s="125"/>
      <c r="AB135" s="125"/>
      <c r="AC135" s="126">
        <f t="shared" si="34"/>
        <v>0</v>
      </c>
      <c r="AD135" s="126">
        <f t="shared" si="35"/>
        <v>0</v>
      </c>
      <c r="AE135" s="126">
        <f t="shared" si="36"/>
        <v>0</v>
      </c>
      <c r="AF135" s="126">
        <f t="shared" si="37"/>
        <v>0</v>
      </c>
      <c r="AG135" s="126">
        <f t="shared" si="38"/>
        <v>0</v>
      </c>
      <c r="AH135" s="126">
        <f t="shared" si="39"/>
        <v>0</v>
      </c>
      <c r="AI135" s="126">
        <f t="shared" si="40"/>
        <v>0</v>
      </c>
      <c r="AJ135" s="126">
        <f t="shared" si="41"/>
        <v>0</v>
      </c>
      <c r="AK135" s="126">
        <f t="shared" si="42"/>
        <v>0.66699352814277302</v>
      </c>
      <c r="AL135" s="121">
        <f t="shared" si="43"/>
        <v>7.4110392015863669E-2</v>
      </c>
      <c r="AM135" s="121">
        <f t="shared" si="33"/>
        <v>0.1333987056285546</v>
      </c>
    </row>
    <row r="136" spans="1:39" ht="15" customHeight="1" x14ac:dyDescent="0.2">
      <c r="A136" s="62" t="s">
        <v>1916</v>
      </c>
      <c r="B136" s="62" t="s">
        <v>274</v>
      </c>
      <c r="C136" s="124">
        <v>0</v>
      </c>
      <c r="D136" s="124">
        <v>0</v>
      </c>
      <c r="E136" s="124">
        <v>0</v>
      </c>
      <c r="F136" s="124">
        <v>0</v>
      </c>
      <c r="G136" s="124">
        <v>0</v>
      </c>
      <c r="H136" s="124">
        <v>0</v>
      </c>
      <c r="I136" s="124">
        <v>0</v>
      </c>
      <c r="J136" s="124">
        <v>0</v>
      </c>
      <c r="K136" s="124">
        <v>200</v>
      </c>
      <c r="L136" s="124">
        <v>200</v>
      </c>
      <c r="M136" s="124">
        <v>2250</v>
      </c>
      <c r="N136" s="124">
        <v>0</v>
      </c>
      <c r="O136" s="124">
        <v>0</v>
      </c>
      <c r="P136" s="124">
        <v>0</v>
      </c>
      <c r="Q136" s="124">
        <v>0</v>
      </c>
      <c r="R136" s="124">
        <v>0</v>
      </c>
      <c r="S136" s="124">
        <v>0</v>
      </c>
      <c r="T136" s="124">
        <v>0</v>
      </c>
      <c r="U136" s="124">
        <v>0</v>
      </c>
      <c r="V136" s="124">
        <v>50.99</v>
      </c>
      <c r="W136" s="124">
        <v>85</v>
      </c>
      <c r="X136" s="79">
        <v>819.99</v>
      </c>
      <c r="Y136" s="125"/>
      <c r="Z136" s="125"/>
      <c r="AA136" s="125"/>
      <c r="AB136" s="125"/>
      <c r="AC136" s="126">
        <f t="shared" si="34"/>
        <v>0</v>
      </c>
      <c r="AD136" s="126">
        <f t="shared" si="35"/>
        <v>0</v>
      </c>
      <c r="AE136" s="126">
        <f t="shared" si="36"/>
        <v>0</v>
      </c>
      <c r="AF136" s="126">
        <f t="shared" si="37"/>
        <v>0</v>
      </c>
      <c r="AG136" s="126">
        <f t="shared" si="38"/>
        <v>0</v>
      </c>
      <c r="AH136" s="126">
        <f t="shared" si="39"/>
        <v>0</v>
      </c>
      <c r="AI136" s="126">
        <f t="shared" si="40"/>
        <v>0</v>
      </c>
      <c r="AJ136" s="126">
        <f t="shared" si="41"/>
        <v>0</v>
      </c>
      <c r="AK136" s="126">
        <f t="shared" si="42"/>
        <v>78.498207885304666</v>
      </c>
      <c r="AL136" s="121">
        <f t="shared" si="43"/>
        <v>8.7220230983671847</v>
      </c>
      <c r="AM136" s="121">
        <f t="shared" si="33"/>
        <v>15.699641577060934</v>
      </c>
    </row>
    <row r="137" spans="1:39" ht="15" customHeight="1" x14ac:dyDescent="0.2">
      <c r="A137" s="62" t="s">
        <v>1917</v>
      </c>
      <c r="B137" s="62" t="s">
        <v>276</v>
      </c>
      <c r="C137" s="124">
        <v>0</v>
      </c>
      <c r="D137" s="124">
        <v>0</v>
      </c>
      <c r="E137" s="124">
        <v>0</v>
      </c>
      <c r="F137" s="124">
        <v>0</v>
      </c>
      <c r="G137" s="124">
        <v>0</v>
      </c>
      <c r="H137" s="124">
        <v>0</v>
      </c>
      <c r="I137" s="124">
        <v>0</v>
      </c>
      <c r="J137" s="124">
        <v>0</v>
      </c>
      <c r="K137" s="124">
        <v>1350</v>
      </c>
      <c r="L137" s="124">
        <v>1350</v>
      </c>
      <c r="M137" s="124">
        <v>6640</v>
      </c>
      <c r="N137" s="124">
        <v>0</v>
      </c>
      <c r="O137" s="124">
        <v>0</v>
      </c>
      <c r="P137" s="124">
        <v>0</v>
      </c>
      <c r="Q137" s="124">
        <v>0</v>
      </c>
      <c r="R137" s="124">
        <v>0</v>
      </c>
      <c r="S137" s="124">
        <v>0</v>
      </c>
      <c r="T137" s="124">
        <v>0</v>
      </c>
      <c r="U137" s="124">
        <v>0</v>
      </c>
      <c r="V137" s="124">
        <v>13.95</v>
      </c>
      <c r="W137" s="124">
        <v>1109</v>
      </c>
      <c r="X137" s="79">
        <v>6415</v>
      </c>
      <c r="Y137" s="125"/>
      <c r="Z137" s="125"/>
      <c r="AA137" s="125"/>
      <c r="AB137" s="125"/>
      <c r="AC137" s="126">
        <f t="shared" si="34"/>
        <v>0</v>
      </c>
      <c r="AD137" s="126">
        <f t="shared" si="35"/>
        <v>0</v>
      </c>
      <c r="AE137" s="126">
        <f t="shared" si="36"/>
        <v>0</v>
      </c>
      <c r="AF137" s="126">
        <f t="shared" si="37"/>
        <v>0</v>
      </c>
      <c r="AG137" s="126">
        <f t="shared" si="38"/>
        <v>0</v>
      </c>
      <c r="AH137" s="126">
        <f t="shared" si="39"/>
        <v>0</v>
      </c>
      <c r="AI137" s="126">
        <f t="shared" si="40"/>
        <v>0</v>
      </c>
      <c r="AJ137" s="126">
        <f t="shared" si="41"/>
        <v>0</v>
      </c>
      <c r="AK137" s="126">
        <f t="shared" si="42"/>
        <v>-0.8133390941700912</v>
      </c>
      <c r="AL137" s="121">
        <f t="shared" si="43"/>
        <v>-9.0371010463343462E-2</v>
      </c>
      <c r="AM137" s="121">
        <f t="shared" si="33"/>
        <v>-0.16266781883401824</v>
      </c>
    </row>
    <row r="138" spans="1:39" ht="15" customHeight="1" x14ac:dyDescent="0.2">
      <c r="A138" s="62" t="s">
        <v>1918</v>
      </c>
      <c r="B138" s="62" t="s">
        <v>278</v>
      </c>
      <c r="C138" s="124">
        <v>0</v>
      </c>
      <c r="D138" s="124">
        <v>0</v>
      </c>
      <c r="E138" s="124">
        <v>0</v>
      </c>
      <c r="F138" s="124">
        <v>0</v>
      </c>
      <c r="G138" s="124">
        <v>0</v>
      </c>
      <c r="H138" s="124">
        <v>0</v>
      </c>
      <c r="I138" s="124">
        <v>0</v>
      </c>
      <c r="J138" s="124">
        <v>0</v>
      </c>
      <c r="K138" s="124">
        <v>10570</v>
      </c>
      <c r="L138" s="124">
        <v>10570</v>
      </c>
      <c r="M138" s="124">
        <v>2825</v>
      </c>
      <c r="N138" s="124">
        <v>0</v>
      </c>
      <c r="O138" s="124">
        <v>0</v>
      </c>
      <c r="P138" s="124">
        <v>0</v>
      </c>
      <c r="Q138" s="124">
        <v>0</v>
      </c>
      <c r="R138" s="124">
        <v>0</v>
      </c>
      <c r="S138" s="124">
        <v>0</v>
      </c>
      <c r="T138" s="124">
        <v>0</v>
      </c>
      <c r="U138" s="124">
        <v>0</v>
      </c>
      <c r="V138" s="124">
        <v>9188.48</v>
      </c>
      <c r="W138" s="124">
        <v>1715.13</v>
      </c>
      <c r="X138" s="79">
        <v>415.52</v>
      </c>
      <c r="Y138" s="125"/>
      <c r="Z138" s="125"/>
      <c r="AA138" s="125"/>
      <c r="AB138" s="125"/>
      <c r="AC138" s="126">
        <f t="shared" si="34"/>
        <v>0</v>
      </c>
      <c r="AD138" s="126">
        <f t="shared" si="35"/>
        <v>0</v>
      </c>
      <c r="AE138" s="126">
        <f t="shared" si="36"/>
        <v>0</v>
      </c>
      <c r="AF138" s="126">
        <f t="shared" si="37"/>
        <v>0</v>
      </c>
      <c r="AG138" s="126">
        <f t="shared" si="38"/>
        <v>0</v>
      </c>
      <c r="AH138" s="126">
        <f t="shared" si="39"/>
        <v>0</v>
      </c>
      <c r="AI138" s="126">
        <f t="shared" si="40"/>
        <v>0</v>
      </c>
      <c r="AJ138" s="126">
        <f t="shared" si="41"/>
        <v>0</v>
      </c>
      <c r="AK138" s="126">
        <f t="shared" si="42"/>
        <v>-1</v>
      </c>
      <c r="AL138" s="121">
        <f t="shared" si="43"/>
        <v>-0.1111111111111111</v>
      </c>
      <c r="AM138" s="121">
        <f t="shared" si="33"/>
        <v>-0.2</v>
      </c>
    </row>
    <row r="139" spans="1:39" ht="15" customHeight="1" x14ac:dyDescent="0.2">
      <c r="A139" s="62" t="s">
        <v>1919</v>
      </c>
      <c r="B139" s="62" t="s">
        <v>282</v>
      </c>
      <c r="C139" s="124">
        <v>0</v>
      </c>
      <c r="D139" s="124">
        <v>0</v>
      </c>
      <c r="E139" s="124">
        <v>0</v>
      </c>
      <c r="F139" s="124">
        <v>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0</v>
      </c>
      <c r="T139" s="124">
        <v>0</v>
      </c>
      <c r="U139" s="124">
        <v>0</v>
      </c>
      <c r="V139" s="124">
        <v>47.58</v>
      </c>
      <c r="W139" s="124">
        <v>0</v>
      </c>
      <c r="X139" s="79">
        <v>0</v>
      </c>
      <c r="Y139" s="125"/>
      <c r="Z139" s="125"/>
      <c r="AA139" s="125"/>
      <c r="AB139" s="125"/>
      <c r="AC139" s="126">
        <f t="shared" si="34"/>
        <v>0</v>
      </c>
      <c r="AD139" s="126">
        <f t="shared" si="35"/>
        <v>0</v>
      </c>
      <c r="AE139" s="126">
        <f t="shared" si="36"/>
        <v>0</v>
      </c>
      <c r="AF139" s="126">
        <f t="shared" si="37"/>
        <v>0</v>
      </c>
      <c r="AG139" s="126">
        <f t="shared" si="38"/>
        <v>0</v>
      </c>
      <c r="AH139" s="126">
        <f t="shared" si="39"/>
        <v>0</v>
      </c>
      <c r="AI139" s="126">
        <f t="shared" si="40"/>
        <v>0</v>
      </c>
      <c r="AJ139" s="126">
        <f t="shared" si="41"/>
        <v>0</v>
      </c>
      <c r="AK139" s="126">
        <f t="shared" si="42"/>
        <v>0</v>
      </c>
      <c r="AL139" s="121">
        <f t="shared" si="43"/>
        <v>0</v>
      </c>
      <c r="AM139" s="121">
        <f t="shared" si="33"/>
        <v>0</v>
      </c>
    </row>
    <row r="140" spans="1:39" ht="15" customHeight="1" x14ac:dyDescent="0.2">
      <c r="A140" s="62" t="s">
        <v>2186</v>
      </c>
      <c r="B140" s="62" t="s">
        <v>1884</v>
      </c>
      <c r="C140" s="124">
        <v>0</v>
      </c>
      <c r="D140" s="124">
        <v>0</v>
      </c>
      <c r="E140" s="124">
        <v>0</v>
      </c>
      <c r="F140" s="124">
        <v>0</v>
      </c>
      <c r="G140" s="124">
        <v>0</v>
      </c>
      <c r="H140" s="124">
        <v>0</v>
      </c>
      <c r="I140" s="124">
        <v>0</v>
      </c>
      <c r="J140" s="124">
        <v>0</v>
      </c>
      <c r="K140" s="124">
        <v>0</v>
      </c>
      <c r="L140" s="124">
        <v>0</v>
      </c>
      <c r="M140" s="124">
        <v>0</v>
      </c>
      <c r="N140" s="124">
        <v>0</v>
      </c>
      <c r="O140" s="124">
        <v>0</v>
      </c>
      <c r="P140" s="124">
        <v>0</v>
      </c>
      <c r="Q140" s="124">
        <v>0</v>
      </c>
      <c r="R140" s="124">
        <v>0</v>
      </c>
      <c r="S140" s="124">
        <v>0</v>
      </c>
      <c r="T140" s="124">
        <v>0</v>
      </c>
      <c r="U140" s="124">
        <v>0</v>
      </c>
      <c r="V140" s="124">
        <v>0</v>
      </c>
      <c r="W140" s="124">
        <v>1015.5</v>
      </c>
      <c r="X140" s="79">
        <v>0</v>
      </c>
      <c r="Y140" s="125"/>
      <c r="Z140" s="125"/>
      <c r="AA140" s="125"/>
      <c r="AB140" s="125"/>
      <c r="AC140" s="126">
        <f t="shared" si="34"/>
        <v>9.2120818167896155E-3</v>
      </c>
      <c r="AD140" s="126">
        <f t="shared" si="35"/>
        <v>3.3369154550620478E-2</v>
      </c>
      <c r="AE140" s="126">
        <f t="shared" si="36"/>
        <v>-9.2323827696278796E-2</v>
      </c>
      <c r="AF140" s="126">
        <f t="shared" si="37"/>
        <v>3.8103574859085269E-2</v>
      </c>
      <c r="AG140" s="126">
        <f t="shared" si="38"/>
        <v>3.9791799979394367E-2</v>
      </c>
      <c r="AH140" s="126">
        <f t="shared" si="39"/>
        <v>3.7653111066850098E-2</v>
      </c>
      <c r="AI140" s="126">
        <f t="shared" si="40"/>
        <v>-5.5299785500192017E-3</v>
      </c>
      <c r="AJ140" s="126">
        <f t="shared" si="41"/>
        <v>8.7211212962037987E-2</v>
      </c>
      <c r="AK140" s="126">
        <f t="shared" si="42"/>
        <v>-5.4029432662528014E-2</v>
      </c>
      <c r="AL140" s="121">
        <f t="shared" si="43"/>
        <v>1.0384188480661312E-2</v>
      </c>
      <c r="AM140" s="121">
        <f t="shared" si="33"/>
        <v>2.1019342559147048E-2</v>
      </c>
    </row>
    <row r="141" spans="1:39" ht="15" customHeight="1" x14ac:dyDescent="0.2">
      <c r="A141" s="62" t="s">
        <v>398</v>
      </c>
      <c r="B141" s="62" t="s">
        <v>286</v>
      </c>
      <c r="C141" s="124">
        <v>281830</v>
      </c>
      <c r="D141" s="124">
        <v>281829</v>
      </c>
      <c r="E141" s="124">
        <v>294670</v>
      </c>
      <c r="F141" s="124">
        <v>296765</v>
      </c>
      <c r="G141" s="124">
        <v>265558</v>
      </c>
      <c r="H141" s="124">
        <v>276508</v>
      </c>
      <c r="I141" s="124">
        <v>287568</v>
      </c>
      <c r="J141" s="124">
        <v>298351</v>
      </c>
      <c r="K141" s="124">
        <v>313742</v>
      </c>
      <c r="L141" s="124">
        <v>323591</v>
      </c>
      <c r="M141" s="124">
        <v>338227</v>
      </c>
      <c r="N141" s="124">
        <v>283374.59999999998</v>
      </c>
      <c r="O141" s="124">
        <v>285985.07</v>
      </c>
      <c r="P141" s="124">
        <v>295528.15000000002</v>
      </c>
      <c r="Q141" s="124">
        <v>268243.86</v>
      </c>
      <c r="R141" s="124">
        <v>278464.90999999997</v>
      </c>
      <c r="S141" s="124">
        <v>289545.53000000003</v>
      </c>
      <c r="T141" s="124">
        <v>300447.82</v>
      </c>
      <c r="U141" s="124">
        <v>298786.34999999998</v>
      </c>
      <c r="V141" s="124">
        <v>324843.87</v>
      </c>
      <c r="W141" s="124">
        <v>307292.74</v>
      </c>
      <c r="X141" s="79">
        <v>320675.18</v>
      </c>
      <c r="Y141" s="125"/>
      <c r="Z141" s="125"/>
      <c r="AA141" s="125"/>
      <c r="AB141" s="125"/>
      <c r="AC141" s="126">
        <f t="shared" si="34"/>
        <v>-2.6422663152484956E-3</v>
      </c>
      <c r="AD141" s="126">
        <f t="shared" si="35"/>
        <v>0</v>
      </c>
      <c r="AE141" s="126">
        <f t="shared" si="36"/>
        <v>-7.6685791023740893E-3</v>
      </c>
      <c r="AF141" s="126">
        <f t="shared" si="37"/>
        <v>1.0488023019384904E-2</v>
      </c>
      <c r="AG141" s="126">
        <f t="shared" si="38"/>
        <v>-2.731533968481208E-3</v>
      </c>
      <c r="AH141" s="126">
        <f t="shared" si="39"/>
        <v>3.3240481587311214E-6</v>
      </c>
      <c r="AI141" s="126">
        <f t="shared" si="40"/>
        <v>-0.42739139539753818</v>
      </c>
      <c r="AJ141" s="126">
        <f t="shared" si="41"/>
        <v>-0.64973325670631532</v>
      </c>
      <c r="AK141" s="126">
        <f t="shared" si="42"/>
        <v>-0.23771089528986711</v>
      </c>
      <c r="AL141" s="121">
        <f t="shared" si="43"/>
        <v>-0.14637628663469787</v>
      </c>
      <c r="AM141" s="121">
        <f t="shared" si="33"/>
        <v>-0.26351275146280856</v>
      </c>
    </row>
    <row r="142" spans="1:39" ht="15" customHeight="1" x14ac:dyDescent="0.2">
      <c r="A142" s="62" t="s">
        <v>399</v>
      </c>
      <c r="B142" s="62" t="s">
        <v>292</v>
      </c>
      <c r="C142" s="124">
        <v>3000</v>
      </c>
      <c r="D142" s="124">
        <v>3003</v>
      </c>
      <c r="E142" s="124">
        <v>3003</v>
      </c>
      <c r="F142" s="124">
        <v>3003</v>
      </c>
      <c r="G142" s="124">
        <v>3604</v>
      </c>
      <c r="H142" s="124">
        <v>3002</v>
      </c>
      <c r="I142" s="124">
        <v>3002</v>
      </c>
      <c r="J142" s="124">
        <v>3002</v>
      </c>
      <c r="K142" s="124">
        <v>601</v>
      </c>
      <c r="L142" s="124">
        <v>601</v>
      </c>
      <c r="M142" s="124">
        <v>600</v>
      </c>
      <c r="N142" s="124">
        <v>3016.35</v>
      </c>
      <c r="O142" s="124">
        <v>3008.38</v>
      </c>
      <c r="P142" s="124">
        <v>3008.38</v>
      </c>
      <c r="Q142" s="124">
        <v>2985.31</v>
      </c>
      <c r="R142" s="124">
        <v>3016.62</v>
      </c>
      <c r="S142" s="124">
        <v>3008.38</v>
      </c>
      <c r="T142" s="124">
        <v>3008.39</v>
      </c>
      <c r="U142" s="124">
        <v>1722.63</v>
      </c>
      <c r="V142" s="124">
        <v>603.38</v>
      </c>
      <c r="W142" s="124">
        <v>459.95</v>
      </c>
      <c r="X142" s="79">
        <v>1042.3</v>
      </c>
      <c r="Y142" s="125"/>
      <c r="Z142" s="125"/>
      <c r="AA142" s="125"/>
      <c r="AB142" s="125"/>
      <c r="AC142" s="126">
        <f t="shared" si="34"/>
        <v>0</v>
      </c>
      <c r="AD142" s="126">
        <f t="shared" si="35"/>
        <v>0</v>
      </c>
      <c r="AE142" s="126">
        <f t="shared" si="36"/>
        <v>0</v>
      </c>
      <c r="AF142" s="126">
        <f t="shared" si="37"/>
        <v>2.0743114701319985</v>
      </c>
      <c r="AG142" s="126">
        <f t="shared" si="38"/>
        <v>0.20329398324447825</v>
      </c>
      <c r="AH142" s="126">
        <f t="shared" si="39"/>
        <v>0</v>
      </c>
      <c r="AI142" s="126">
        <f t="shared" si="40"/>
        <v>7.9117679636619649E-6</v>
      </c>
      <c r="AJ142" s="126">
        <f t="shared" si="41"/>
        <v>2.7295383519918078E-3</v>
      </c>
      <c r="AK142" s="126">
        <f t="shared" si="42"/>
        <v>-0.39070538109515546</v>
      </c>
      <c r="AL142" s="121">
        <f t="shared" si="43"/>
        <v>0.20995972471125293</v>
      </c>
      <c r="AM142" s="121">
        <f t="shared" si="33"/>
        <v>-3.6934789546144348E-2</v>
      </c>
    </row>
    <row r="143" spans="1:39" ht="15" customHeight="1" x14ac:dyDescent="0.2">
      <c r="A143" s="62" t="s">
        <v>400</v>
      </c>
      <c r="B143" s="62" t="s">
        <v>294</v>
      </c>
      <c r="C143" s="124">
        <v>0</v>
      </c>
      <c r="D143" s="124">
        <v>0</v>
      </c>
      <c r="E143" s="124">
        <v>0</v>
      </c>
      <c r="F143" s="124">
        <v>0</v>
      </c>
      <c r="G143" s="124">
        <v>842</v>
      </c>
      <c r="H143" s="124">
        <v>1263</v>
      </c>
      <c r="I143" s="124">
        <v>1263</v>
      </c>
      <c r="J143" s="124">
        <v>1263</v>
      </c>
      <c r="K143" s="124">
        <v>1684</v>
      </c>
      <c r="L143" s="124">
        <v>2704</v>
      </c>
      <c r="M143" s="124">
        <v>840</v>
      </c>
      <c r="N143" s="124">
        <v>0</v>
      </c>
      <c r="O143" s="124">
        <v>0</v>
      </c>
      <c r="P143" s="124">
        <v>0</v>
      </c>
      <c r="Q143" s="124">
        <v>341.67</v>
      </c>
      <c r="R143" s="124">
        <v>1050.4000000000001</v>
      </c>
      <c r="S143" s="124">
        <v>1263.94</v>
      </c>
      <c r="T143" s="124">
        <v>1263.94</v>
      </c>
      <c r="U143" s="124">
        <v>1263.95</v>
      </c>
      <c r="V143" s="124">
        <v>1267.4000000000001</v>
      </c>
      <c r="W143" s="124">
        <v>772.22</v>
      </c>
      <c r="X143" s="79">
        <v>850</v>
      </c>
      <c r="Y143" s="125"/>
      <c r="Z143" s="125"/>
      <c r="AA143" s="125"/>
      <c r="AB143" s="125"/>
      <c r="AC143" s="126">
        <f t="shared" si="34"/>
        <v>0</v>
      </c>
      <c r="AD143" s="126">
        <f t="shared" si="35"/>
        <v>-1</v>
      </c>
      <c r="AE143" s="126">
        <f t="shared" si="36"/>
        <v>0</v>
      </c>
      <c r="AF143" s="126">
        <f t="shared" si="37"/>
        <v>0</v>
      </c>
      <c r="AG143" s="126">
        <f t="shared" si="38"/>
        <v>0</v>
      </c>
      <c r="AH143" s="126">
        <f t="shared" si="39"/>
        <v>0</v>
      </c>
      <c r="AI143" s="126">
        <f t="shared" si="40"/>
        <v>0</v>
      </c>
      <c r="AJ143" s="126">
        <f t="shared" si="41"/>
        <v>0</v>
      </c>
      <c r="AK143" s="126">
        <f t="shared" si="42"/>
        <v>0</v>
      </c>
      <c r="AL143" s="121">
        <f t="shared" si="43"/>
        <v>-0.1111111111111111</v>
      </c>
      <c r="AM143" s="121">
        <f t="shared" si="33"/>
        <v>0</v>
      </c>
    </row>
    <row r="144" spans="1:39" ht="15" customHeight="1" x14ac:dyDescent="0.2">
      <c r="A144" s="62" t="s">
        <v>401</v>
      </c>
      <c r="B144" s="62" t="s">
        <v>296</v>
      </c>
      <c r="C144" s="124">
        <v>0</v>
      </c>
      <c r="D144" s="124">
        <v>6818</v>
      </c>
      <c r="E144" s="124">
        <v>0</v>
      </c>
      <c r="F144" s="124">
        <v>4705</v>
      </c>
      <c r="G144" s="124">
        <v>10622</v>
      </c>
      <c r="H144" s="124">
        <v>11060</v>
      </c>
      <c r="I144" s="124">
        <v>10971</v>
      </c>
      <c r="J144" s="124">
        <v>8951</v>
      </c>
      <c r="K144" s="124">
        <v>6837</v>
      </c>
      <c r="L144" s="124">
        <v>6472</v>
      </c>
      <c r="M144" s="124">
        <v>0</v>
      </c>
      <c r="N144" s="124">
        <v>0</v>
      </c>
      <c r="O144" s="124">
        <v>4000</v>
      </c>
      <c r="P144" s="124">
        <v>0</v>
      </c>
      <c r="Q144" s="124">
        <v>0</v>
      </c>
      <c r="R144" s="124">
        <v>0</v>
      </c>
      <c r="S144" s="124">
        <v>0</v>
      </c>
      <c r="T144" s="124">
        <v>0</v>
      </c>
      <c r="U144" s="124">
        <v>0</v>
      </c>
      <c r="V144" s="124">
        <v>0</v>
      </c>
      <c r="W144" s="124">
        <v>0</v>
      </c>
      <c r="X144" s="79"/>
      <c r="Y144" s="125"/>
      <c r="Z144" s="125"/>
      <c r="AA144" s="125"/>
      <c r="AB144" s="125"/>
      <c r="AC144" s="126">
        <f t="shared" si="34"/>
        <v>5.5519708844148918E-2</v>
      </c>
      <c r="AD144" s="126">
        <f t="shared" si="35"/>
        <v>5.5285010749290889E-2</v>
      </c>
      <c r="AE144" s="126">
        <f t="shared" si="36"/>
        <v>-0.23422936735225194</v>
      </c>
      <c r="AF144" s="126">
        <f t="shared" si="37"/>
        <v>1.5795970636816172</v>
      </c>
      <c r="AG144" s="126">
        <f t="shared" si="38"/>
        <v>-0.47830403781691655</v>
      </c>
      <c r="AH144" s="126">
        <f t="shared" si="39"/>
        <v>5.0526315789473683E-2</v>
      </c>
      <c r="AI144" s="126">
        <f t="shared" si="40"/>
        <v>-7.8741482965931878E-2</v>
      </c>
      <c r="AJ144" s="126">
        <f t="shared" si="41"/>
        <v>-5.9185395946992424E-2</v>
      </c>
      <c r="AK144" s="126">
        <f t="shared" si="42"/>
        <v>-0.53179190751445082</v>
      </c>
      <c r="AL144" s="121">
        <f t="shared" si="43"/>
        <v>3.9852878607554126E-2</v>
      </c>
      <c r="AM144" s="121">
        <f t="shared" si="33"/>
        <v>-0.2194993016909636</v>
      </c>
    </row>
    <row r="145" spans="1:39" ht="15" customHeight="1" x14ac:dyDescent="0.2">
      <c r="A145" s="62" t="s">
        <v>402</v>
      </c>
      <c r="B145" s="62" t="s">
        <v>298</v>
      </c>
      <c r="C145" s="124">
        <v>4271</v>
      </c>
      <c r="D145" s="124">
        <v>4511</v>
      </c>
      <c r="E145" s="124">
        <v>4751</v>
      </c>
      <c r="F145" s="124">
        <v>4991</v>
      </c>
      <c r="G145" s="124">
        <v>4268</v>
      </c>
      <c r="H145" s="124">
        <v>4743</v>
      </c>
      <c r="I145" s="124">
        <v>4983</v>
      </c>
      <c r="J145" s="124">
        <v>5223</v>
      </c>
      <c r="K145" s="124">
        <v>4322</v>
      </c>
      <c r="L145" s="124">
        <v>4624</v>
      </c>
      <c r="M145" s="124">
        <v>3550</v>
      </c>
      <c r="N145" s="124">
        <v>4137.99</v>
      </c>
      <c r="O145" s="124">
        <v>4367.7299999999996</v>
      </c>
      <c r="P145" s="124">
        <v>4609.2</v>
      </c>
      <c r="Q145" s="124">
        <v>3529.59</v>
      </c>
      <c r="R145" s="124">
        <v>9104.92</v>
      </c>
      <c r="S145" s="124">
        <v>4750</v>
      </c>
      <c r="T145" s="124">
        <v>4990</v>
      </c>
      <c r="U145" s="124">
        <v>4597.08</v>
      </c>
      <c r="V145" s="124">
        <v>4325</v>
      </c>
      <c r="W145" s="124">
        <v>2025</v>
      </c>
      <c r="X145" s="79">
        <v>1020</v>
      </c>
      <c r="Y145" s="125"/>
      <c r="Z145" s="125"/>
      <c r="AA145" s="125"/>
      <c r="AB145" s="125"/>
      <c r="AC145" s="126">
        <f t="shared" si="34"/>
        <v>1.8323593244531802</v>
      </c>
      <c r="AD145" s="126">
        <f t="shared" si="35"/>
        <v>-0.22719405500524611</v>
      </c>
      <c r="AE145" s="126">
        <f t="shared" si="36"/>
        <v>0.4345980848328706</v>
      </c>
      <c r="AF145" s="126">
        <f t="shared" si="37"/>
        <v>-3.5304637797255921E-2</v>
      </c>
      <c r="AG145" s="126">
        <f t="shared" si="38"/>
        <v>0.481729666263706</v>
      </c>
      <c r="AH145" s="126">
        <f t="shared" si="39"/>
        <v>0.24939331934470668</v>
      </c>
      <c r="AI145" s="126">
        <f t="shared" si="40"/>
        <v>-0.43001334172015349</v>
      </c>
      <c r="AJ145" s="126">
        <f t="shared" si="41"/>
        <v>0.12958258908963141</v>
      </c>
      <c r="AK145" s="126">
        <f t="shared" si="42"/>
        <v>-0.17604686806367892</v>
      </c>
      <c r="AL145" s="121">
        <f t="shared" si="43"/>
        <v>0.25101156459975116</v>
      </c>
      <c r="AM145" s="121">
        <f t="shared" si="33"/>
        <v>5.0929072982842341E-2</v>
      </c>
    </row>
    <row r="146" spans="1:39" ht="15" customHeight="1" x14ac:dyDescent="0.2">
      <c r="A146" s="62" t="s">
        <v>403</v>
      </c>
      <c r="B146" s="62" t="s">
        <v>300</v>
      </c>
      <c r="C146" s="124">
        <v>3000</v>
      </c>
      <c r="D146" s="124">
        <v>3000</v>
      </c>
      <c r="E146" s="124">
        <v>3000</v>
      </c>
      <c r="F146" s="124">
        <v>3000</v>
      </c>
      <c r="G146" s="124">
        <v>3000</v>
      </c>
      <c r="H146" s="124">
        <v>5000</v>
      </c>
      <c r="I146" s="124">
        <v>5000</v>
      </c>
      <c r="J146" s="124">
        <v>5000</v>
      </c>
      <c r="K146" s="124">
        <v>5000</v>
      </c>
      <c r="L146" s="124">
        <v>5000</v>
      </c>
      <c r="M146" s="124">
        <v>5000</v>
      </c>
      <c r="N146" s="124">
        <v>1709.43</v>
      </c>
      <c r="O146" s="124">
        <v>4841.72</v>
      </c>
      <c r="P146" s="124">
        <v>3741.71</v>
      </c>
      <c r="Q146" s="124">
        <v>5367.85</v>
      </c>
      <c r="R146" s="124">
        <v>5178.34</v>
      </c>
      <c r="S146" s="124">
        <v>7672.9</v>
      </c>
      <c r="T146" s="124">
        <v>9586.4699999999993</v>
      </c>
      <c r="U146" s="124">
        <v>5464.16</v>
      </c>
      <c r="V146" s="124">
        <v>6172.22</v>
      </c>
      <c r="W146" s="124">
        <v>5085.62</v>
      </c>
      <c r="X146" s="79">
        <v>1288.0899999999999</v>
      </c>
      <c r="Y146" s="125"/>
      <c r="Z146" s="125"/>
      <c r="AA146" s="125"/>
      <c r="AB146" s="125"/>
      <c r="AC146" s="126">
        <f t="shared" si="34"/>
        <v>1.0186150409530949E-2</v>
      </c>
      <c r="AD146" s="126">
        <f t="shared" si="35"/>
        <v>-3.1842438894950642E-3</v>
      </c>
      <c r="AE146" s="126">
        <f t="shared" si="36"/>
        <v>-0.19908899997042209</v>
      </c>
      <c r="AF146" s="126">
        <f t="shared" si="37"/>
        <v>-5.2607282664893819E-2</v>
      </c>
      <c r="AG146" s="126">
        <f t="shared" si="38"/>
        <v>-1.2844251271756351E-2</v>
      </c>
      <c r="AH146" s="126">
        <f t="shared" si="39"/>
        <v>1.5755804770178523E-2</v>
      </c>
      <c r="AI146" s="126">
        <f t="shared" si="40"/>
        <v>-4.4512692920732483E-2</v>
      </c>
      <c r="AJ146" s="126">
        <f t="shared" si="41"/>
        <v>1.5843437220278296</v>
      </c>
      <c r="AK146" s="126">
        <f t="shared" si="42"/>
        <v>-0.66170219465348401</v>
      </c>
      <c r="AL146" s="121">
        <f t="shared" si="43"/>
        <v>7.070511242630613E-2</v>
      </c>
      <c r="AM146" s="121">
        <f t="shared" si="33"/>
        <v>0.17620807759040705</v>
      </c>
    </row>
    <row r="147" spans="1:39" ht="15" customHeight="1" x14ac:dyDescent="0.2">
      <c r="A147" s="62" t="s">
        <v>404</v>
      </c>
      <c r="B147" s="62" t="s">
        <v>302</v>
      </c>
      <c r="C147" s="124">
        <v>744</v>
      </c>
      <c r="D147" s="124">
        <v>620</v>
      </c>
      <c r="E147" s="124">
        <v>634</v>
      </c>
      <c r="F147" s="124">
        <v>646</v>
      </c>
      <c r="G147" s="124">
        <v>624</v>
      </c>
      <c r="H147" s="124">
        <v>635</v>
      </c>
      <c r="I147" s="124">
        <v>646</v>
      </c>
      <c r="J147" s="124">
        <v>656</v>
      </c>
      <c r="K147" s="124">
        <v>666</v>
      </c>
      <c r="L147" s="124">
        <v>674</v>
      </c>
      <c r="M147" s="124">
        <v>430</v>
      </c>
      <c r="N147" s="124">
        <v>671.5</v>
      </c>
      <c r="O147" s="124">
        <v>678.34</v>
      </c>
      <c r="P147" s="124">
        <v>676.18</v>
      </c>
      <c r="Q147" s="124">
        <v>541.55999999999995</v>
      </c>
      <c r="R147" s="124">
        <v>513.07000000000005</v>
      </c>
      <c r="S147" s="124">
        <v>506.48</v>
      </c>
      <c r="T147" s="124">
        <v>514.46</v>
      </c>
      <c r="U147" s="124">
        <v>491.56</v>
      </c>
      <c r="V147" s="124">
        <v>1270.3599999999999</v>
      </c>
      <c r="W147" s="124">
        <v>429.76</v>
      </c>
      <c r="X147" s="79">
        <v>382.09</v>
      </c>
      <c r="Y147" s="125"/>
      <c r="Z147" s="125"/>
      <c r="AA147" s="125"/>
      <c r="AB147" s="125"/>
      <c r="AC147" s="126">
        <f t="shared" si="34"/>
        <v>0.23673575707959654</v>
      </c>
      <c r="AD147" s="126">
        <f t="shared" si="35"/>
        <v>0.10684583629207936</v>
      </c>
      <c r="AE147" s="126">
        <f t="shared" si="36"/>
        <v>-0.15000353397234795</v>
      </c>
      <c r="AF147" s="126">
        <f t="shared" si="37"/>
        <v>-3.2519077133664753E-2</v>
      </c>
      <c r="AG147" s="126">
        <f t="shared" si="38"/>
        <v>1.5688737562394642E-2</v>
      </c>
      <c r="AH147" s="126">
        <f t="shared" si="39"/>
        <v>9.9155101934543133E-2</v>
      </c>
      <c r="AI147" s="126">
        <f t="shared" si="40"/>
        <v>-0.17841301425432751</v>
      </c>
      <c r="AJ147" s="126">
        <f t="shared" si="41"/>
        <v>-0.27154122277163489</v>
      </c>
      <c r="AK147" s="126">
        <f t="shared" si="42"/>
        <v>0.34871662939581638</v>
      </c>
      <c r="AL147" s="121">
        <f t="shared" si="43"/>
        <v>1.940724601471722E-2</v>
      </c>
      <c r="AM147" s="121">
        <f t="shared" si="33"/>
        <v>2.7212463733583547E-3</v>
      </c>
    </row>
    <row r="148" spans="1:39" ht="15" customHeight="1" x14ac:dyDescent="0.2">
      <c r="A148" s="62" t="s">
        <v>405</v>
      </c>
      <c r="B148" s="62" t="s">
        <v>304</v>
      </c>
      <c r="C148" s="124">
        <v>1554</v>
      </c>
      <c r="D148" s="124">
        <v>1656</v>
      </c>
      <c r="E148" s="124">
        <v>1835</v>
      </c>
      <c r="F148" s="124">
        <v>1956</v>
      </c>
      <c r="G148" s="124">
        <v>2454</v>
      </c>
      <c r="H148" s="124">
        <v>1529</v>
      </c>
      <c r="I148" s="124">
        <v>1654</v>
      </c>
      <c r="J148" s="124">
        <v>1880</v>
      </c>
      <c r="K148" s="124">
        <v>1696</v>
      </c>
      <c r="L148" s="124">
        <v>1696</v>
      </c>
      <c r="M148" s="124">
        <v>1810</v>
      </c>
      <c r="N148" s="124">
        <v>1343.65</v>
      </c>
      <c r="O148" s="124">
        <v>1661.74</v>
      </c>
      <c r="P148" s="124">
        <v>1839.29</v>
      </c>
      <c r="Q148" s="124">
        <v>1563.39</v>
      </c>
      <c r="R148" s="124">
        <v>1512.55</v>
      </c>
      <c r="S148" s="124">
        <v>1536.28</v>
      </c>
      <c r="T148" s="124">
        <v>1688.61</v>
      </c>
      <c r="U148" s="124">
        <v>1387.34</v>
      </c>
      <c r="V148" s="124">
        <v>1010.62</v>
      </c>
      <c r="W148" s="124">
        <v>1363.04</v>
      </c>
      <c r="X148" s="79">
        <v>1325.4</v>
      </c>
      <c r="Y148" s="125"/>
      <c r="Z148" s="125"/>
      <c r="AA148" s="125"/>
      <c r="AB148" s="125"/>
      <c r="AC148" s="126">
        <f t="shared" si="34"/>
        <v>-0.17429260972542285</v>
      </c>
      <c r="AD148" s="126">
        <f t="shared" si="35"/>
        <v>4.3052442184510813E-2</v>
      </c>
      <c r="AE148" s="126">
        <f t="shared" si="36"/>
        <v>0.56389535911612887</v>
      </c>
      <c r="AF148" s="126">
        <f t="shared" si="37"/>
        <v>2.5924449030941286E-2</v>
      </c>
      <c r="AG148" s="126">
        <f t="shared" si="38"/>
        <v>0.30589826021977112</v>
      </c>
      <c r="AH148" s="126">
        <f t="shared" si="39"/>
        <v>1.7171256773229255E-3</v>
      </c>
      <c r="AI148" s="126">
        <f t="shared" si="40"/>
        <v>-0.24457269612460875</v>
      </c>
      <c r="AJ148" s="126">
        <f t="shared" si="41"/>
        <v>-8.0546803165362613E-2</v>
      </c>
      <c r="AK148" s="126">
        <f t="shared" si="42"/>
        <v>-0.38042102772754971</v>
      </c>
      <c r="AL148" s="121">
        <f t="shared" si="43"/>
        <v>6.7393888317479056E-3</v>
      </c>
      <c r="AM148" s="121">
        <f t="shared" si="33"/>
        <v>-7.9585028224085405E-2</v>
      </c>
    </row>
    <row r="149" spans="1:39" ht="15" customHeight="1" x14ac:dyDescent="0.2">
      <c r="A149" s="62" t="s">
        <v>406</v>
      </c>
      <c r="B149" s="62" t="s">
        <v>306</v>
      </c>
      <c r="C149" s="124">
        <v>25883</v>
      </c>
      <c r="D149" s="124">
        <v>27018</v>
      </c>
      <c r="E149" s="124">
        <v>20640</v>
      </c>
      <c r="F149" s="124">
        <v>23735</v>
      </c>
      <c r="G149" s="124">
        <v>33018</v>
      </c>
      <c r="H149" s="124">
        <v>43370</v>
      </c>
      <c r="I149" s="124">
        <v>43370</v>
      </c>
      <c r="J149" s="124">
        <v>43370</v>
      </c>
      <c r="K149" s="124">
        <v>42003</v>
      </c>
      <c r="L149" s="124">
        <v>29389</v>
      </c>
      <c r="M149" s="124">
        <v>24720</v>
      </c>
      <c r="N149" s="124">
        <v>24036.59</v>
      </c>
      <c r="O149" s="124">
        <v>19847.189999999999</v>
      </c>
      <c r="P149" s="124">
        <v>20701.66</v>
      </c>
      <c r="Q149" s="124">
        <v>32375.23</v>
      </c>
      <c r="R149" s="124">
        <v>33214.54</v>
      </c>
      <c r="S149" s="124">
        <v>43374.81</v>
      </c>
      <c r="T149" s="124">
        <v>43449.29</v>
      </c>
      <c r="U149" s="124">
        <v>32822.78</v>
      </c>
      <c r="V149" s="124">
        <v>30179.01</v>
      </c>
      <c r="W149" s="124">
        <v>18698.28</v>
      </c>
      <c r="X149" s="79">
        <v>32627.46</v>
      </c>
      <c r="Y149" s="125"/>
      <c r="Z149" s="125"/>
      <c r="AA149" s="125"/>
      <c r="AB149" s="125"/>
      <c r="AC149" s="126">
        <f t="shared" si="34"/>
        <v>0</v>
      </c>
      <c r="AD149" s="126">
        <f t="shared" si="35"/>
        <v>0</v>
      </c>
      <c r="AE149" s="126">
        <f t="shared" si="36"/>
        <v>0</v>
      </c>
      <c r="AF149" s="126">
        <f t="shared" si="37"/>
        <v>0</v>
      </c>
      <c r="AG149" s="126">
        <f t="shared" si="38"/>
        <v>0</v>
      </c>
      <c r="AH149" s="126">
        <f t="shared" si="39"/>
        <v>0</v>
      </c>
      <c r="AI149" s="126">
        <f t="shared" si="40"/>
        <v>0</v>
      </c>
      <c r="AJ149" s="126">
        <f t="shared" si="41"/>
        <v>-0.49250568852064919</v>
      </c>
      <c r="AK149" s="126">
        <f t="shared" si="42"/>
        <v>4.7782759570366284</v>
      </c>
      <c r="AL149" s="121">
        <f t="shared" si="43"/>
        <v>0.47619669650177548</v>
      </c>
      <c r="AM149" s="121">
        <f t="shared" si="33"/>
        <v>0.85715405370319586</v>
      </c>
    </row>
    <row r="150" spans="1:39" ht="15" customHeight="1" x14ac:dyDescent="0.2">
      <c r="A150" s="62" t="s">
        <v>1923</v>
      </c>
      <c r="B150" s="62" t="s">
        <v>1865</v>
      </c>
      <c r="C150" s="124">
        <v>0</v>
      </c>
      <c r="D150" s="124">
        <v>0</v>
      </c>
      <c r="E150" s="124">
        <v>0</v>
      </c>
      <c r="F150" s="124">
        <v>0</v>
      </c>
      <c r="G150" s="124">
        <v>0</v>
      </c>
      <c r="H150" s="124">
        <v>0</v>
      </c>
      <c r="I150" s="124">
        <v>0</v>
      </c>
      <c r="J150" s="124">
        <v>0</v>
      </c>
      <c r="K150" s="124">
        <v>0</v>
      </c>
      <c r="L150" s="124">
        <v>0</v>
      </c>
      <c r="M150" s="124">
        <v>2000</v>
      </c>
      <c r="N150" s="124">
        <v>0</v>
      </c>
      <c r="O150" s="124">
        <v>0</v>
      </c>
      <c r="P150" s="124">
        <v>0</v>
      </c>
      <c r="Q150" s="124">
        <v>0</v>
      </c>
      <c r="R150" s="124">
        <v>0</v>
      </c>
      <c r="S150" s="124">
        <v>0</v>
      </c>
      <c r="T150" s="124">
        <v>0</v>
      </c>
      <c r="U150" s="124">
        <v>1788.69</v>
      </c>
      <c r="V150" s="124">
        <v>907.75</v>
      </c>
      <c r="W150" s="124">
        <v>5245.23</v>
      </c>
      <c r="X150" s="79">
        <v>1000</v>
      </c>
      <c r="Y150" s="125"/>
      <c r="Z150" s="125"/>
      <c r="AA150" s="125"/>
      <c r="AB150" s="125"/>
      <c r="AC150" s="126">
        <f t="shared" si="34"/>
        <v>-0.23842292476978819</v>
      </c>
      <c r="AD150" s="126">
        <f t="shared" si="35"/>
        <v>-0.19092932908463925</v>
      </c>
      <c r="AE150" s="126">
        <f t="shared" si="36"/>
        <v>0.27939573779336396</v>
      </c>
      <c r="AF150" s="126">
        <f t="shared" si="37"/>
        <v>4.8647189798259084E-2</v>
      </c>
      <c r="AG150" s="126">
        <f t="shared" si="38"/>
        <v>-2.9677647664391868E-3</v>
      </c>
      <c r="AH150" s="126">
        <f t="shared" si="39"/>
        <v>-4.153524728355127E-2</v>
      </c>
      <c r="AI150" s="126">
        <f t="shared" si="40"/>
        <v>-0.11683414970795684</v>
      </c>
      <c r="AJ150" s="126">
        <f t="shared" si="41"/>
        <v>0.28312495235190988</v>
      </c>
      <c r="AK150" s="126">
        <f t="shared" si="42"/>
        <v>-0.39836311513153005</v>
      </c>
      <c r="AL150" s="121">
        <f t="shared" si="43"/>
        <v>-4.1987183422263541E-2</v>
      </c>
      <c r="AM150" s="121">
        <f t="shared" si="33"/>
        <v>-5.5315064907513499E-2</v>
      </c>
    </row>
    <row r="151" spans="1:39" ht="15" customHeight="1" x14ac:dyDescent="0.2">
      <c r="A151" s="62" t="s">
        <v>407</v>
      </c>
      <c r="B151" s="62" t="s">
        <v>308</v>
      </c>
      <c r="C151" s="124">
        <v>1050</v>
      </c>
      <c r="D151" s="124">
        <v>1500</v>
      </c>
      <c r="E151" s="124">
        <v>960</v>
      </c>
      <c r="F151" s="124">
        <v>960</v>
      </c>
      <c r="G151" s="124">
        <v>1272</v>
      </c>
      <c r="H151" s="124">
        <v>1272</v>
      </c>
      <c r="I151" s="124">
        <v>1272</v>
      </c>
      <c r="J151" s="124">
        <v>1272</v>
      </c>
      <c r="K151" s="124">
        <v>1236</v>
      </c>
      <c r="L151" s="124">
        <v>1104</v>
      </c>
      <c r="M151" s="124">
        <v>870</v>
      </c>
      <c r="N151" s="124">
        <v>1504.05</v>
      </c>
      <c r="O151" s="124">
        <v>1145.45</v>
      </c>
      <c r="P151" s="124">
        <v>926.75</v>
      </c>
      <c r="Q151" s="124">
        <v>1185.68</v>
      </c>
      <c r="R151" s="124">
        <v>1243.3599999999999</v>
      </c>
      <c r="S151" s="124">
        <v>1239.67</v>
      </c>
      <c r="T151" s="124">
        <v>1188.18</v>
      </c>
      <c r="U151" s="124">
        <v>1049.3599999999999</v>
      </c>
      <c r="V151" s="124">
        <v>1346.46</v>
      </c>
      <c r="W151" s="124">
        <v>810.08</v>
      </c>
      <c r="X151" s="79">
        <v>738.46</v>
      </c>
      <c r="Y151" s="125"/>
      <c r="Z151" s="125"/>
      <c r="AA151" s="125"/>
      <c r="AB151" s="125"/>
      <c r="AC151" s="126">
        <f t="shared" si="34"/>
        <v>2.3586681009646952E-2</v>
      </c>
      <c r="AD151" s="126">
        <f t="shared" si="35"/>
        <v>1.9475541980622142E-2</v>
      </c>
      <c r="AE151" s="126">
        <f t="shared" si="36"/>
        <v>-0.54884777374916538</v>
      </c>
      <c r="AF151" s="126">
        <f t="shared" si="37"/>
        <v>-1</v>
      </c>
      <c r="AG151" s="126">
        <f t="shared" si="38"/>
        <v>0</v>
      </c>
      <c r="AH151" s="126">
        <f t="shared" si="39"/>
        <v>0</v>
      </c>
      <c r="AI151" s="126">
        <f t="shared" si="40"/>
        <v>0</v>
      </c>
      <c r="AJ151" s="126">
        <f t="shared" si="41"/>
        <v>0</v>
      </c>
      <c r="AK151" s="126">
        <f t="shared" si="42"/>
        <v>0</v>
      </c>
      <c r="AL151" s="121">
        <f t="shared" si="43"/>
        <v>-0.16730950563987734</v>
      </c>
      <c r="AM151" s="121">
        <f t="shared" si="33"/>
        <v>0</v>
      </c>
    </row>
    <row r="152" spans="1:39" ht="15" customHeight="1" x14ac:dyDescent="0.2">
      <c r="A152" s="62" t="s">
        <v>408</v>
      </c>
      <c r="B152" s="62" t="s">
        <v>1897</v>
      </c>
      <c r="C152" s="124">
        <v>11564</v>
      </c>
      <c r="D152" s="124">
        <v>11968</v>
      </c>
      <c r="E152" s="124">
        <v>11788</v>
      </c>
      <c r="F152" s="124">
        <v>0</v>
      </c>
      <c r="G152" s="124">
        <v>0</v>
      </c>
      <c r="H152" s="124">
        <v>0</v>
      </c>
      <c r="I152" s="124">
        <v>0</v>
      </c>
      <c r="J152" s="124">
        <v>0</v>
      </c>
      <c r="K152" s="124">
        <v>0</v>
      </c>
      <c r="L152" s="124">
        <v>0</v>
      </c>
      <c r="M152" s="124">
        <v>0</v>
      </c>
      <c r="N152" s="124">
        <v>11610.79</v>
      </c>
      <c r="O152" s="124">
        <v>11884.65</v>
      </c>
      <c r="P152" s="124">
        <v>12116.11</v>
      </c>
      <c r="Q152" s="124">
        <v>5466.21</v>
      </c>
      <c r="R152" s="124">
        <v>0</v>
      </c>
      <c r="S152" s="124">
        <v>0</v>
      </c>
      <c r="T152" s="124">
        <v>0</v>
      </c>
      <c r="U152" s="124">
        <v>0</v>
      </c>
      <c r="V152" s="124">
        <v>0</v>
      </c>
      <c r="W152" s="124">
        <v>0</v>
      </c>
      <c r="X152" s="79"/>
      <c r="Y152" s="125"/>
      <c r="Z152" s="125"/>
      <c r="AA152" s="125"/>
      <c r="AB152" s="125"/>
      <c r="AC152" s="126">
        <f t="shared" si="34"/>
        <v>-1.8857798730135503E-2</v>
      </c>
      <c r="AD152" s="126">
        <f t="shared" si="35"/>
        <v>0.10289403927373456</v>
      </c>
      <c r="AE152" s="126">
        <f t="shared" si="36"/>
        <v>0.21803488047751471</v>
      </c>
      <c r="AF152" s="126">
        <f t="shared" si="37"/>
        <v>0.20504710480536784</v>
      </c>
      <c r="AG152" s="126">
        <f t="shared" si="38"/>
        <v>0.13678120563326507</v>
      </c>
      <c r="AH152" s="126">
        <f t="shared" si="39"/>
        <v>7.8811662974665728E-2</v>
      </c>
      <c r="AI152" s="126">
        <f t="shared" si="40"/>
        <v>-2.0372497475847597E-2</v>
      </c>
      <c r="AJ152" s="126">
        <f t="shared" si="41"/>
        <v>7.8194880190441199E-2</v>
      </c>
      <c r="AK152" s="126">
        <f t="shared" si="42"/>
        <v>0.41440833043588676</v>
      </c>
      <c r="AL152" s="121">
        <f t="shared" si="43"/>
        <v>0.13277131195387698</v>
      </c>
      <c r="AM152" s="121">
        <f t="shared" si="33"/>
        <v>0.13756471635168224</v>
      </c>
    </row>
    <row r="153" spans="1:39" ht="15" customHeight="1" x14ac:dyDescent="0.2">
      <c r="A153" s="62" t="s">
        <v>409</v>
      </c>
      <c r="B153" s="62" t="s">
        <v>1899</v>
      </c>
      <c r="C153" s="124">
        <v>14873</v>
      </c>
      <c r="D153" s="124">
        <v>14348</v>
      </c>
      <c r="E153" s="124">
        <v>15742</v>
      </c>
      <c r="F153" s="124">
        <v>23271</v>
      </c>
      <c r="G153" s="124">
        <v>22836</v>
      </c>
      <c r="H153" s="124">
        <v>26269</v>
      </c>
      <c r="I153" s="124">
        <v>28131</v>
      </c>
      <c r="J153" s="124">
        <v>29019</v>
      </c>
      <c r="K153" s="124">
        <v>29965</v>
      </c>
      <c r="L153" s="124">
        <v>49539</v>
      </c>
      <c r="M153" s="124">
        <v>55130</v>
      </c>
      <c r="N153" s="124">
        <v>14776.38</v>
      </c>
      <c r="O153" s="124">
        <v>14497.73</v>
      </c>
      <c r="P153" s="124">
        <v>15989.46</v>
      </c>
      <c r="Q153" s="124">
        <v>19475.72</v>
      </c>
      <c r="R153" s="124">
        <v>23469.16</v>
      </c>
      <c r="S153" s="124">
        <v>26679.3</v>
      </c>
      <c r="T153" s="124">
        <v>28781.94</v>
      </c>
      <c r="U153" s="124">
        <v>28195.58</v>
      </c>
      <c r="V153" s="124">
        <v>30400.33</v>
      </c>
      <c r="W153" s="124">
        <v>42998.48</v>
      </c>
      <c r="X153" s="79">
        <v>53561.77</v>
      </c>
      <c r="Y153" s="125"/>
      <c r="Z153" s="125"/>
      <c r="AA153" s="125"/>
      <c r="AB153" s="125"/>
      <c r="AC153" s="126">
        <f t="shared" si="34"/>
        <v>0</v>
      </c>
      <c r="AD153" s="126">
        <f t="shared" si="35"/>
        <v>0</v>
      </c>
      <c r="AE153" s="126">
        <f t="shared" si="36"/>
        <v>-1</v>
      </c>
      <c r="AF153" s="126">
        <f t="shared" si="37"/>
        <v>0</v>
      </c>
      <c r="AG153" s="126">
        <f t="shared" si="38"/>
        <v>0</v>
      </c>
      <c r="AH153" s="126">
        <f t="shared" si="39"/>
        <v>0</v>
      </c>
      <c r="AI153" s="126">
        <f t="shared" si="40"/>
        <v>0</v>
      </c>
      <c r="AJ153" s="126">
        <f t="shared" si="41"/>
        <v>-1</v>
      </c>
      <c r="AK153" s="126">
        <f t="shared" si="42"/>
        <v>0</v>
      </c>
      <c r="AL153" s="121">
        <f t="shared" si="43"/>
        <v>-0.22222222222222221</v>
      </c>
      <c r="AM153" s="121">
        <f t="shared" si="33"/>
        <v>-0.2</v>
      </c>
    </row>
    <row r="154" spans="1:39" ht="15" customHeight="1" x14ac:dyDescent="0.2">
      <c r="A154" s="62" t="s">
        <v>410</v>
      </c>
      <c r="B154" s="62" t="s">
        <v>312</v>
      </c>
      <c r="C154" s="124">
        <v>0</v>
      </c>
      <c r="D154" s="124">
        <v>0</v>
      </c>
      <c r="E154" s="124">
        <v>0</v>
      </c>
      <c r="F154" s="124">
        <v>0</v>
      </c>
      <c r="G154" s="124">
        <v>0</v>
      </c>
      <c r="H154" s="124">
        <v>0</v>
      </c>
      <c r="I154" s="124">
        <v>0</v>
      </c>
      <c r="J154" s="124">
        <v>0</v>
      </c>
      <c r="K154" s="124">
        <v>0</v>
      </c>
      <c r="L154" s="124">
        <v>0</v>
      </c>
      <c r="M154" s="124">
        <v>0</v>
      </c>
      <c r="N154" s="124">
        <v>0</v>
      </c>
      <c r="O154" s="124">
        <v>0</v>
      </c>
      <c r="P154" s="124">
        <v>26</v>
      </c>
      <c r="Q154" s="124">
        <v>0</v>
      </c>
      <c r="R154" s="124">
        <v>0</v>
      </c>
      <c r="S154" s="124">
        <v>0</v>
      </c>
      <c r="T154" s="124">
        <v>0</v>
      </c>
      <c r="U154" s="124">
        <v>48</v>
      </c>
      <c r="V154" s="124">
        <v>0</v>
      </c>
      <c r="W154" s="124">
        <v>96</v>
      </c>
      <c r="X154" s="79">
        <v>144</v>
      </c>
      <c r="Y154" s="125"/>
      <c r="Z154" s="125"/>
      <c r="AA154" s="125"/>
      <c r="AB154" s="125"/>
      <c r="AC154" s="126">
        <f t="shared" si="34"/>
        <v>-0.19798193209966486</v>
      </c>
      <c r="AD154" s="126">
        <f t="shared" si="35"/>
        <v>0.62842349093882</v>
      </c>
      <c r="AE154" s="126">
        <f t="shared" si="36"/>
        <v>0.50765626307421974</v>
      </c>
      <c r="AF154" s="126">
        <f t="shared" si="37"/>
        <v>-0.24196174196174192</v>
      </c>
      <c r="AG154" s="126">
        <f t="shared" si="38"/>
        <v>0.34818791946308714</v>
      </c>
      <c r="AH154" s="126">
        <f t="shared" si="39"/>
        <v>2.9759965243836312E-2</v>
      </c>
      <c r="AI154" s="126">
        <f t="shared" si="40"/>
        <v>-7.2214604647892353E-2</v>
      </c>
      <c r="AJ154" s="126">
        <f t="shared" si="41"/>
        <v>-0.21664329834400695</v>
      </c>
      <c r="AK154" s="126">
        <f t="shared" si="42"/>
        <v>-0.1085042569659443</v>
      </c>
      <c r="AL154" s="121">
        <f t="shared" si="43"/>
        <v>7.5191311633412528E-2</v>
      </c>
      <c r="AM154" s="121">
        <f t="shared" si="33"/>
        <v>-3.8828550501840394E-3</v>
      </c>
    </row>
    <row r="155" spans="1:39" ht="15" customHeight="1" x14ac:dyDescent="0.2">
      <c r="A155" s="62" t="s">
        <v>411</v>
      </c>
      <c r="B155" s="62" t="s">
        <v>314</v>
      </c>
      <c r="C155" s="124">
        <v>285</v>
      </c>
      <c r="D155" s="124">
        <v>222</v>
      </c>
      <c r="E155" s="124">
        <v>417</v>
      </c>
      <c r="F155" s="124">
        <v>483</v>
      </c>
      <c r="G155" s="124">
        <v>433</v>
      </c>
      <c r="H155" s="124">
        <v>547</v>
      </c>
      <c r="I155" s="124">
        <v>534</v>
      </c>
      <c r="J155" s="124">
        <v>515</v>
      </c>
      <c r="K155" s="124">
        <v>530</v>
      </c>
      <c r="L155" s="124">
        <v>335</v>
      </c>
      <c r="M155" s="124">
        <v>500</v>
      </c>
      <c r="N155" s="124">
        <v>274.52</v>
      </c>
      <c r="O155" s="124">
        <v>220.17</v>
      </c>
      <c r="P155" s="124">
        <v>358.53</v>
      </c>
      <c r="Q155" s="124">
        <v>540.54</v>
      </c>
      <c r="R155" s="124">
        <v>409.75</v>
      </c>
      <c r="S155" s="124">
        <v>552.41999999999996</v>
      </c>
      <c r="T155" s="124">
        <v>568.86</v>
      </c>
      <c r="U155" s="124">
        <v>527.78</v>
      </c>
      <c r="V155" s="124">
        <v>413.44</v>
      </c>
      <c r="W155" s="124">
        <v>368.58</v>
      </c>
      <c r="X155" s="79">
        <v>250.24</v>
      </c>
      <c r="Y155" s="125"/>
      <c r="Z155" s="125"/>
      <c r="AA155" s="125"/>
      <c r="AB155" s="125"/>
      <c r="AC155" s="126">
        <f t="shared" si="34"/>
        <v>-0.96551724137931039</v>
      </c>
      <c r="AD155" s="126">
        <f t="shared" si="35"/>
        <v>22</v>
      </c>
      <c r="AE155" s="126">
        <f t="shared" si="36"/>
        <v>-0.95652173913043481</v>
      </c>
      <c r="AF155" s="126">
        <f t="shared" si="37"/>
        <v>18</v>
      </c>
      <c r="AG155" s="126">
        <f t="shared" si="38"/>
        <v>-0.94736842105263153</v>
      </c>
      <c r="AH155" s="126">
        <f t="shared" si="39"/>
        <v>17</v>
      </c>
      <c r="AI155" s="126">
        <f t="shared" si="40"/>
        <v>-0.93055555555555558</v>
      </c>
      <c r="AJ155" s="126">
        <f t="shared" si="41"/>
        <v>11.8</v>
      </c>
      <c r="AK155" s="126">
        <f t="shared" si="42"/>
        <v>0.86630208333333336</v>
      </c>
      <c r="AL155" s="121">
        <f t="shared" si="43"/>
        <v>7.3184821251350449</v>
      </c>
      <c r="AM155" s="121">
        <f t="shared" si="33"/>
        <v>5.5576756213450302</v>
      </c>
    </row>
    <row r="156" spans="1:39" ht="15" customHeight="1" x14ac:dyDescent="0.2">
      <c r="A156" s="62" t="s">
        <v>412</v>
      </c>
      <c r="B156" s="62" t="s">
        <v>316</v>
      </c>
      <c r="C156" s="124">
        <v>360</v>
      </c>
      <c r="D156" s="124">
        <v>648</v>
      </c>
      <c r="E156" s="124">
        <v>648</v>
      </c>
      <c r="F156" s="124">
        <v>648</v>
      </c>
      <c r="G156" s="124">
        <v>828</v>
      </c>
      <c r="H156" s="124">
        <v>108</v>
      </c>
      <c r="I156" s="124">
        <v>109</v>
      </c>
      <c r="J156" s="124">
        <v>108</v>
      </c>
      <c r="K156" s="124">
        <v>108</v>
      </c>
      <c r="L156" s="124">
        <v>576</v>
      </c>
      <c r="M156" s="124">
        <v>0</v>
      </c>
      <c r="N156" s="124">
        <v>1044</v>
      </c>
      <c r="O156" s="124">
        <v>36</v>
      </c>
      <c r="P156" s="124">
        <v>828</v>
      </c>
      <c r="Q156" s="124">
        <v>36</v>
      </c>
      <c r="R156" s="124">
        <v>684</v>
      </c>
      <c r="S156" s="124">
        <v>36</v>
      </c>
      <c r="T156" s="124">
        <v>648</v>
      </c>
      <c r="U156" s="124">
        <v>45</v>
      </c>
      <c r="V156" s="124">
        <v>576</v>
      </c>
      <c r="W156" s="124">
        <v>1074.99</v>
      </c>
      <c r="X156" s="79">
        <v>527.96</v>
      </c>
      <c r="Y156" s="125"/>
      <c r="Z156" s="125"/>
      <c r="AA156" s="125"/>
      <c r="AB156" s="125"/>
      <c r="AC156" s="126">
        <f t="shared" si="34"/>
        <v>4.0413173257612511E-2</v>
      </c>
      <c r="AD156" s="126">
        <f t="shared" si="35"/>
        <v>1.61733930538496E-2</v>
      </c>
      <c r="AE156" s="126">
        <f t="shared" si="36"/>
        <v>-8.5177985748196669E-2</v>
      </c>
      <c r="AF156" s="126">
        <f t="shared" si="37"/>
        <v>3.4639144001313904E-2</v>
      </c>
      <c r="AG156" s="126">
        <f t="shared" si="38"/>
        <v>4.1164332547832069E-2</v>
      </c>
      <c r="AH156" s="126">
        <f t="shared" si="39"/>
        <v>4.3308268560519128E-2</v>
      </c>
      <c r="AI156" s="126">
        <f t="shared" si="40"/>
        <v>-1.160451141679817E-2</v>
      </c>
      <c r="AJ156" s="126">
        <f t="shared" si="41"/>
        <v>8.013828710495495E-2</v>
      </c>
      <c r="AK156" s="126">
        <f t="shared" si="42"/>
        <v>-4.1453024748420123E-2</v>
      </c>
      <c r="AL156" s="121">
        <f t="shared" si="43"/>
        <v>1.3066786290296357E-2</v>
      </c>
      <c r="AM156" s="121">
        <f t="shared" si="33"/>
        <v>2.231067040961757E-2</v>
      </c>
    </row>
    <row r="157" spans="1:39" ht="15" customHeight="1" x14ac:dyDescent="0.2">
      <c r="A157" s="62" t="s">
        <v>413</v>
      </c>
      <c r="B157" s="62" t="s">
        <v>2026</v>
      </c>
      <c r="C157" s="124">
        <v>4235</v>
      </c>
      <c r="D157" s="124">
        <v>4341</v>
      </c>
      <c r="E157" s="124">
        <v>4387</v>
      </c>
      <c r="F157" s="124">
        <v>4575</v>
      </c>
      <c r="G157" s="124">
        <v>4134</v>
      </c>
      <c r="H157" s="124">
        <v>4302</v>
      </c>
      <c r="I157" s="124">
        <v>4462</v>
      </c>
      <c r="J157" s="124">
        <v>4596</v>
      </c>
      <c r="K157" s="124">
        <v>4741</v>
      </c>
      <c r="L157" s="124">
        <v>4903</v>
      </c>
      <c r="M157" s="124">
        <v>4940</v>
      </c>
      <c r="N157" s="124">
        <v>4092.23</v>
      </c>
      <c r="O157" s="124">
        <v>4257.6099999999997</v>
      </c>
      <c r="P157" s="124">
        <v>4326.47</v>
      </c>
      <c r="Q157" s="124">
        <v>3957.95</v>
      </c>
      <c r="R157" s="124">
        <v>4095.05</v>
      </c>
      <c r="S157" s="124">
        <v>4263.62</v>
      </c>
      <c r="T157" s="124">
        <v>4448.2700000000004</v>
      </c>
      <c r="U157" s="124">
        <v>4396.6499999999996</v>
      </c>
      <c r="V157" s="124">
        <v>4748.99</v>
      </c>
      <c r="W157" s="124">
        <v>4552.13</v>
      </c>
      <c r="X157" s="79">
        <v>4629.6400000000003</v>
      </c>
      <c r="Y157" s="125"/>
      <c r="Z157" s="125"/>
      <c r="AA157" s="125"/>
      <c r="AB157" s="125"/>
      <c r="AC157" s="126">
        <f t="shared" si="34"/>
        <v>-0.17254708577246122</v>
      </c>
      <c r="AD157" s="126">
        <f t="shared" si="35"/>
        <v>3.3296806813157338E-2</v>
      </c>
      <c r="AE157" s="126">
        <f t="shared" si="36"/>
        <v>-5.0903272619025497E-2</v>
      </c>
      <c r="AF157" s="126">
        <f t="shared" si="37"/>
        <v>3.7343422264912773E-2</v>
      </c>
      <c r="AG157" s="126">
        <f t="shared" si="38"/>
        <v>1.9388487849125263E-2</v>
      </c>
      <c r="AH157" s="126">
        <f t="shared" si="39"/>
        <v>2.3431706955361089E-2</v>
      </c>
      <c r="AI157" s="126">
        <f t="shared" si="40"/>
        <v>-9.1200550644834122E-2</v>
      </c>
      <c r="AJ157" s="126">
        <f t="shared" si="41"/>
        <v>0.12745899188806714</v>
      </c>
      <c r="AK157" s="126">
        <f t="shared" si="42"/>
        <v>1.4831706972139903E-2</v>
      </c>
      <c r="AL157" s="121">
        <f t="shared" si="43"/>
        <v>-6.5444206992841501E-3</v>
      </c>
      <c r="AM157" s="121">
        <f t="shared" si="33"/>
        <v>1.8782068603971851E-2</v>
      </c>
    </row>
    <row r="158" spans="1:39" ht="15" customHeight="1" x14ac:dyDescent="0.2">
      <c r="A158" s="62" t="s">
        <v>414</v>
      </c>
      <c r="B158" s="62" t="s">
        <v>321</v>
      </c>
      <c r="C158" s="124">
        <v>627</v>
      </c>
      <c r="D158" s="124">
        <v>600</v>
      </c>
      <c r="E158" s="124">
        <v>544</v>
      </c>
      <c r="F158" s="124">
        <v>567</v>
      </c>
      <c r="G158" s="124">
        <v>512</v>
      </c>
      <c r="H158" s="124">
        <v>534</v>
      </c>
      <c r="I158" s="124">
        <v>554</v>
      </c>
      <c r="J158" s="124">
        <v>571</v>
      </c>
      <c r="K158" s="124">
        <v>588</v>
      </c>
      <c r="L158" s="124">
        <v>608</v>
      </c>
      <c r="M158" s="124">
        <v>600</v>
      </c>
      <c r="N158" s="124">
        <v>628.64</v>
      </c>
      <c r="O158" s="124">
        <v>520.16999999999996</v>
      </c>
      <c r="P158" s="124">
        <v>537.49</v>
      </c>
      <c r="Q158" s="124">
        <v>510.13</v>
      </c>
      <c r="R158" s="124">
        <v>529.17999999999995</v>
      </c>
      <c r="S158" s="124">
        <v>539.44000000000005</v>
      </c>
      <c r="T158" s="124">
        <v>552.08000000000004</v>
      </c>
      <c r="U158" s="124">
        <v>501.73</v>
      </c>
      <c r="V158" s="124">
        <v>565.67999999999995</v>
      </c>
      <c r="W158" s="124">
        <v>574.07000000000005</v>
      </c>
      <c r="X158" s="79">
        <v>556.05999999999995</v>
      </c>
      <c r="Y158" s="125"/>
      <c r="Z158" s="125"/>
      <c r="AA158" s="125"/>
      <c r="AB158" s="125"/>
      <c r="AC158" s="126">
        <f t="shared" si="34"/>
        <v>0</v>
      </c>
      <c r="AD158" s="126">
        <f t="shared" si="35"/>
        <v>0</v>
      </c>
      <c r="AE158" s="126">
        <f t="shared" si="36"/>
        <v>-1</v>
      </c>
      <c r="AF158" s="126">
        <f t="shared" si="37"/>
        <v>0</v>
      </c>
      <c r="AG158" s="126">
        <f t="shared" si="38"/>
        <v>0</v>
      </c>
      <c r="AH158" s="126">
        <f t="shared" si="39"/>
        <v>0</v>
      </c>
      <c r="AI158" s="126">
        <f t="shared" si="40"/>
        <v>0</v>
      </c>
      <c r="AJ158" s="126">
        <f t="shared" si="41"/>
        <v>-1</v>
      </c>
      <c r="AK158" s="126">
        <f t="shared" si="42"/>
        <v>0</v>
      </c>
      <c r="AL158" s="121">
        <f t="shared" si="43"/>
        <v>-0.22222222222222221</v>
      </c>
      <c r="AM158" s="121">
        <f t="shared" si="33"/>
        <v>-0.2</v>
      </c>
    </row>
    <row r="159" spans="1:39" ht="15" customHeight="1" x14ac:dyDescent="0.2">
      <c r="A159" s="62" t="s">
        <v>415</v>
      </c>
      <c r="B159" s="62" t="s">
        <v>323</v>
      </c>
      <c r="C159" s="124">
        <v>0</v>
      </c>
      <c r="D159" s="124">
        <v>0</v>
      </c>
      <c r="E159" s="124">
        <v>0</v>
      </c>
      <c r="F159" s="124">
        <v>0</v>
      </c>
      <c r="G159" s="124">
        <v>0</v>
      </c>
      <c r="H159" s="124">
        <v>0</v>
      </c>
      <c r="I159" s="124">
        <v>0</v>
      </c>
      <c r="J159" s="124">
        <v>0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18.95</v>
      </c>
      <c r="Q159" s="124">
        <v>0</v>
      </c>
      <c r="R159" s="124">
        <v>0</v>
      </c>
      <c r="S159" s="124">
        <v>0</v>
      </c>
      <c r="T159" s="124">
        <v>0</v>
      </c>
      <c r="U159" s="124">
        <v>18.95</v>
      </c>
      <c r="V159" s="124">
        <v>0</v>
      </c>
      <c r="W159" s="124">
        <v>47.9</v>
      </c>
      <c r="X159" s="79">
        <v>86.85</v>
      </c>
      <c r="Y159" s="125"/>
      <c r="Z159" s="125"/>
      <c r="AA159" s="125"/>
      <c r="AB159" s="125"/>
      <c r="AC159" s="126">
        <f t="shared" si="34"/>
        <v>0</v>
      </c>
      <c r="AD159" s="126">
        <f t="shared" si="35"/>
        <v>0</v>
      </c>
      <c r="AE159" s="126">
        <f t="shared" si="36"/>
        <v>0.33333333333333331</v>
      </c>
      <c r="AF159" s="126">
        <f t="shared" si="37"/>
        <v>0</v>
      </c>
      <c r="AG159" s="126">
        <f t="shared" si="38"/>
        <v>0.25</v>
      </c>
      <c r="AH159" s="126">
        <f t="shared" si="39"/>
        <v>0.2</v>
      </c>
      <c r="AI159" s="126">
        <f t="shared" si="40"/>
        <v>0</v>
      </c>
      <c r="AJ159" s="126">
        <f t="shared" si="41"/>
        <v>-0.25</v>
      </c>
      <c r="AK159" s="126">
        <f t="shared" si="42"/>
        <v>-0.33333333333333331</v>
      </c>
      <c r="AL159" s="121">
        <f t="shared" si="43"/>
        <v>2.2222222222222213E-2</v>
      </c>
      <c r="AM159" s="121">
        <f t="shared" si="33"/>
        <v>-2.6666666666666661E-2</v>
      </c>
    </row>
    <row r="160" spans="1:39" ht="15" customHeight="1" x14ac:dyDescent="0.2">
      <c r="A160" s="62" t="s">
        <v>416</v>
      </c>
      <c r="B160" s="62" t="s">
        <v>325</v>
      </c>
      <c r="C160" s="124">
        <v>4500</v>
      </c>
      <c r="D160" s="124">
        <v>3000</v>
      </c>
      <c r="E160" s="124">
        <v>4750</v>
      </c>
      <c r="F160" s="124">
        <v>5750</v>
      </c>
      <c r="G160" s="124">
        <v>4000</v>
      </c>
      <c r="H160" s="124">
        <v>5000</v>
      </c>
      <c r="I160" s="124">
        <v>6000</v>
      </c>
      <c r="J160" s="124">
        <v>6000</v>
      </c>
      <c r="K160" s="124">
        <v>4500</v>
      </c>
      <c r="L160" s="124">
        <v>4500</v>
      </c>
      <c r="M160" s="124">
        <v>3000</v>
      </c>
      <c r="N160" s="124">
        <v>3000</v>
      </c>
      <c r="O160" s="124">
        <v>3000</v>
      </c>
      <c r="P160" s="124">
        <v>3000</v>
      </c>
      <c r="Q160" s="124">
        <v>4000</v>
      </c>
      <c r="R160" s="124">
        <v>4000</v>
      </c>
      <c r="S160" s="124">
        <v>5000</v>
      </c>
      <c r="T160" s="124">
        <v>6000</v>
      </c>
      <c r="U160" s="124">
        <v>6000</v>
      </c>
      <c r="V160" s="124">
        <v>4500</v>
      </c>
      <c r="W160" s="124">
        <v>3000</v>
      </c>
      <c r="X160" s="79">
        <v>1000</v>
      </c>
      <c r="Y160" s="125"/>
      <c r="Z160" s="125"/>
      <c r="AA160" s="125"/>
      <c r="AB160" s="125"/>
      <c r="AC160" s="126">
        <f t="shared" si="34"/>
        <v>0</v>
      </c>
      <c r="AD160" s="126">
        <f t="shared" si="35"/>
        <v>0</v>
      </c>
      <c r="AE160" s="126">
        <f t="shared" si="36"/>
        <v>0</v>
      </c>
      <c r="AF160" s="126">
        <f t="shared" si="37"/>
        <v>0.60186074733276029</v>
      </c>
      <c r="AG160" s="126">
        <f t="shared" si="38"/>
        <v>0.11401515151515153</v>
      </c>
      <c r="AH160" s="126">
        <f t="shared" si="39"/>
        <v>-1.6717669726850373E-2</v>
      </c>
      <c r="AI160" s="126">
        <f t="shared" si="40"/>
        <v>4.9622500144083995E-2</v>
      </c>
      <c r="AJ160" s="126">
        <f t="shared" si="41"/>
        <v>-0.74368548209971441</v>
      </c>
      <c r="AK160" s="126">
        <f t="shared" si="42"/>
        <v>-1</v>
      </c>
      <c r="AL160" s="121">
        <f t="shared" si="43"/>
        <v>-0.11054497253717434</v>
      </c>
      <c r="AM160" s="121">
        <f t="shared" si="33"/>
        <v>-0.31935310003346584</v>
      </c>
    </row>
    <row r="161" spans="1:39" ht="15" customHeight="1" x14ac:dyDescent="0.2">
      <c r="A161" s="62" t="s">
        <v>417</v>
      </c>
      <c r="B161" s="62" t="s">
        <v>327</v>
      </c>
      <c r="C161" s="124">
        <v>0</v>
      </c>
      <c r="D161" s="124">
        <v>0</v>
      </c>
      <c r="E161" s="124">
        <v>0</v>
      </c>
      <c r="F161" s="124">
        <v>0</v>
      </c>
      <c r="G161" s="124">
        <v>0</v>
      </c>
      <c r="H161" s="124">
        <v>0</v>
      </c>
      <c r="I161" s="124">
        <v>0</v>
      </c>
      <c r="J161" s="124">
        <v>0</v>
      </c>
      <c r="K161" s="124">
        <v>0</v>
      </c>
      <c r="L161" s="124">
        <v>362</v>
      </c>
      <c r="M161" s="124">
        <v>360</v>
      </c>
      <c r="N161" s="124">
        <v>0</v>
      </c>
      <c r="O161" s="124">
        <v>0</v>
      </c>
      <c r="P161" s="124">
        <v>0</v>
      </c>
      <c r="Q161" s="124">
        <v>197.77</v>
      </c>
      <c r="R161" s="124">
        <v>316.8</v>
      </c>
      <c r="S161" s="124">
        <v>352.92</v>
      </c>
      <c r="T161" s="124">
        <v>347.02</v>
      </c>
      <c r="U161" s="124">
        <v>364.24</v>
      </c>
      <c r="V161" s="124">
        <v>93.36</v>
      </c>
      <c r="W161" s="124">
        <v>0</v>
      </c>
      <c r="X161" s="79">
        <v>380.76</v>
      </c>
      <c r="Y161" s="125"/>
      <c r="Z161" s="125"/>
      <c r="AA161" s="125"/>
      <c r="AB161" s="125"/>
      <c r="AC161" s="126">
        <f t="shared" si="34"/>
        <v>0.11986992089689806</v>
      </c>
      <c r="AD161" s="126">
        <f t="shared" si="35"/>
        <v>-8.3589543503706551E-2</v>
      </c>
      <c r="AE161" s="126">
        <f t="shared" si="36"/>
        <v>0.20681664651418891</v>
      </c>
      <c r="AF161" s="126">
        <f t="shared" si="37"/>
        <v>-0.19364953628876722</v>
      </c>
      <c r="AG161" s="126">
        <f t="shared" si="38"/>
        <v>-0.87764538149845939</v>
      </c>
      <c r="AH161" s="126">
        <f t="shared" si="39"/>
        <v>-0.64757654642370155</v>
      </c>
      <c r="AI161" s="126">
        <f t="shared" si="40"/>
        <v>-0.3624827511566871</v>
      </c>
      <c r="AJ161" s="126">
        <f t="shared" si="41"/>
        <v>-0.44584500466853411</v>
      </c>
      <c r="AK161" s="126">
        <f t="shared" si="42"/>
        <v>5.319751857241326</v>
      </c>
      <c r="AL161" s="121">
        <f t="shared" si="43"/>
        <v>0.33729440679028411</v>
      </c>
      <c r="AM161" s="121">
        <f t="shared" si="33"/>
        <v>0.59724043469878874</v>
      </c>
    </row>
    <row r="162" spans="1:39" ht="15" customHeight="1" x14ac:dyDescent="0.2">
      <c r="A162" s="62" t="s">
        <v>418</v>
      </c>
      <c r="B162" s="62" t="s">
        <v>262</v>
      </c>
      <c r="C162" s="124">
        <v>9025</v>
      </c>
      <c r="D162" s="124">
        <v>9025</v>
      </c>
      <c r="E162" s="124">
        <v>9025</v>
      </c>
      <c r="F162" s="124">
        <v>9030</v>
      </c>
      <c r="G162" s="124">
        <v>9330</v>
      </c>
      <c r="H162" s="124">
        <v>9330</v>
      </c>
      <c r="I162" s="124">
        <v>2300</v>
      </c>
      <c r="J162" s="124">
        <v>2300</v>
      </c>
      <c r="K162" s="124">
        <v>2300</v>
      </c>
      <c r="L162" s="124">
        <v>2300</v>
      </c>
      <c r="M162" s="124">
        <v>2300</v>
      </c>
      <c r="N162" s="124">
        <v>8582.4699999999993</v>
      </c>
      <c r="O162" s="124">
        <v>9611.25</v>
      </c>
      <c r="P162" s="124">
        <v>8807.85</v>
      </c>
      <c r="Q162" s="124">
        <v>10629.46</v>
      </c>
      <c r="R162" s="124">
        <v>8571.07</v>
      </c>
      <c r="S162" s="124">
        <v>1048.71</v>
      </c>
      <c r="T162" s="124">
        <v>369.59</v>
      </c>
      <c r="U162" s="124">
        <v>235.62</v>
      </c>
      <c r="V162" s="124">
        <v>130.57</v>
      </c>
      <c r="W162" s="124">
        <v>825.17</v>
      </c>
      <c r="X162" s="79">
        <v>2917.8</v>
      </c>
      <c r="Y162" s="125"/>
      <c r="Z162" s="125"/>
      <c r="AA162" s="125"/>
      <c r="AB162" s="125"/>
      <c r="AC162" s="126">
        <f t="shared" si="34"/>
        <v>0</v>
      </c>
      <c r="AD162" s="126">
        <f t="shared" si="35"/>
        <v>0</v>
      </c>
      <c r="AE162" s="126">
        <f t="shared" si="36"/>
        <v>0</v>
      </c>
      <c r="AF162" s="126">
        <f t="shared" si="37"/>
        <v>0</v>
      </c>
      <c r="AG162" s="126">
        <f t="shared" si="38"/>
        <v>0</v>
      </c>
      <c r="AH162" s="126">
        <f t="shared" si="39"/>
        <v>0</v>
      </c>
      <c r="AI162" s="126">
        <f t="shared" si="40"/>
        <v>0</v>
      </c>
      <c r="AJ162" s="126">
        <f t="shared" si="41"/>
        <v>0</v>
      </c>
      <c r="AK162" s="126">
        <f t="shared" si="42"/>
        <v>0</v>
      </c>
      <c r="AL162" s="121">
        <f t="shared" si="43"/>
        <v>0</v>
      </c>
      <c r="AM162" s="121">
        <f t="shared" si="33"/>
        <v>0</v>
      </c>
    </row>
    <row r="163" spans="1:39" ht="15" customHeight="1" x14ac:dyDescent="0.2">
      <c r="A163" s="62" t="s">
        <v>419</v>
      </c>
      <c r="B163" s="62" t="s">
        <v>420</v>
      </c>
      <c r="C163" s="124">
        <v>0</v>
      </c>
      <c r="D163" s="124">
        <v>0</v>
      </c>
      <c r="E163" s="124">
        <v>0</v>
      </c>
      <c r="F163" s="124">
        <v>0</v>
      </c>
      <c r="G163" s="124">
        <v>300</v>
      </c>
      <c r="H163" s="124">
        <v>300</v>
      </c>
      <c r="I163" s="124">
        <v>300</v>
      </c>
      <c r="J163" s="124">
        <v>300</v>
      </c>
      <c r="K163" s="124">
        <v>300</v>
      </c>
      <c r="L163" s="124">
        <v>400</v>
      </c>
      <c r="M163" s="124">
        <v>400</v>
      </c>
      <c r="N163" s="124">
        <v>0</v>
      </c>
      <c r="O163" s="124">
        <v>0</v>
      </c>
      <c r="P163" s="124">
        <v>0</v>
      </c>
      <c r="Q163" s="124">
        <v>0</v>
      </c>
      <c r="R163" s="124">
        <v>0</v>
      </c>
      <c r="S163" s="124">
        <v>0</v>
      </c>
      <c r="T163" s="124">
        <v>0</v>
      </c>
      <c r="U163" s="124">
        <v>0</v>
      </c>
      <c r="V163" s="124">
        <v>0</v>
      </c>
      <c r="W163" s="124">
        <v>0</v>
      </c>
      <c r="X163" s="79">
        <v>339.96</v>
      </c>
      <c r="Y163" s="125"/>
      <c r="Z163" s="125"/>
      <c r="AA163" s="125"/>
      <c r="AB163" s="125"/>
      <c r="AC163" s="126">
        <f t="shared" si="34"/>
        <v>1.6254876462938619E-3</v>
      </c>
      <c r="AD163" s="126">
        <f t="shared" si="35"/>
        <v>-0.39428293225761579</v>
      </c>
      <c r="AE163" s="126">
        <f t="shared" si="36"/>
        <v>-0.39908906495196533</v>
      </c>
      <c r="AF163" s="126">
        <f t="shared" si="37"/>
        <v>-0.67445859872611469</v>
      </c>
      <c r="AG163" s="126">
        <f t="shared" si="38"/>
        <v>5.2516141655253366</v>
      </c>
      <c r="AH163" s="126">
        <f t="shared" si="39"/>
        <v>0.78480220330495742</v>
      </c>
      <c r="AI163" s="126">
        <f t="shared" si="40"/>
        <v>-0.38928245774005754</v>
      </c>
      <c r="AJ163" s="126">
        <f t="shared" si="41"/>
        <v>-0.6449695647180429</v>
      </c>
      <c r="AK163" s="126">
        <f t="shared" si="42"/>
        <v>0.31661949049737165</v>
      </c>
      <c r="AL163" s="121">
        <f t="shared" si="43"/>
        <v>0.42806430317557381</v>
      </c>
      <c r="AM163" s="121">
        <f t="shared" si="33"/>
        <v>1.063756767373913</v>
      </c>
    </row>
    <row r="164" spans="1:39" ht="15" customHeight="1" x14ac:dyDescent="0.2">
      <c r="A164" s="62" t="s">
        <v>421</v>
      </c>
      <c r="B164" s="62" t="s">
        <v>422</v>
      </c>
      <c r="C164" s="124">
        <v>450</v>
      </c>
      <c r="D164" s="124">
        <v>450</v>
      </c>
      <c r="E164" s="124">
        <v>450</v>
      </c>
      <c r="F164" s="124">
        <v>450</v>
      </c>
      <c r="G164" s="124">
        <v>450</v>
      </c>
      <c r="H164" s="124">
        <v>450</v>
      </c>
      <c r="I164" s="124">
        <v>450</v>
      </c>
      <c r="J164" s="124">
        <v>400</v>
      </c>
      <c r="K164" s="124">
        <v>500</v>
      </c>
      <c r="L164" s="124">
        <v>350</v>
      </c>
      <c r="M164" s="124">
        <v>350</v>
      </c>
      <c r="N164" s="124">
        <v>430.64</v>
      </c>
      <c r="O164" s="124">
        <v>431.34</v>
      </c>
      <c r="P164" s="124">
        <v>261.27</v>
      </c>
      <c r="Q164" s="124">
        <v>157</v>
      </c>
      <c r="R164" s="124">
        <v>51.11</v>
      </c>
      <c r="S164" s="124">
        <v>319.52</v>
      </c>
      <c r="T164" s="124">
        <v>570.28</v>
      </c>
      <c r="U164" s="124">
        <v>348.28</v>
      </c>
      <c r="V164" s="124">
        <v>123.65</v>
      </c>
      <c r="W164" s="124">
        <v>162.80000000000001</v>
      </c>
      <c r="X164" s="79">
        <v>355.31</v>
      </c>
      <c r="Y164" s="125"/>
      <c r="Z164" s="125"/>
      <c r="AA164" s="125"/>
      <c r="AB164" s="125"/>
      <c r="AC164" s="126">
        <f t="shared" si="34"/>
        <v>-1</v>
      </c>
      <c r="AD164" s="126">
        <f t="shared" si="35"/>
        <v>0</v>
      </c>
      <c r="AE164" s="126">
        <f t="shared" si="36"/>
        <v>0</v>
      </c>
      <c r="AF164" s="126">
        <f t="shared" si="37"/>
        <v>8.5429881543752391</v>
      </c>
      <c r="AG164" s="126">
        <f t="shared" si="38"/>
        <v>-0.30323792062894356</v>
      </c>
      <c r="AH164" s="126">
        <f t="shared" si="39"/>
        <v>0.60661690982632399</v>
      </c>
      <c r="AI164" s="126">
        <f t="shared" si="40"/>
        <v>-0.23062462993602564</v>
      </c>
      <c r="AJ164" s="126">
        <f t="shared" si="41"/>
        <v>1.2636512913851603</v>
      </c>
      <c r="AK164" s="126">
        <f t="shared" si="42"/>
        <v>6.6409047746606971E-3</v>
      </c>
      <c r="AL164" s="121">
        <f t="shared" si="43"/>
        <v>0.98733718997737951</v>
      </c>
      <c r="AM164" s="121">
        <f t="shared" si="33"/>
        <v>0.26860931108423519</v>
      </c>
    </row>
    <row r="165" spans="1:39" ht="15" customHeight="1" x14ac:dyDescent="0.2">
      <c r="A165" s="62" t="s">
        <v>423</v>
      </c>
      <c r="B165" s="62" t="s">
        <v>330</v>
      </c>
      <c r="C165" s="124">
        <v>0</v>
      </c>
      <c r="D165" s="124">
        <v>0</v>
      </c>
      <c r="E165" s="124">
        <v>0</v>
      </c>
      <c r="F165" s="124">
        <v>0</v>
      </c>
      <c r="G165" s="124">
        <v>11850</v>
      </c>
      <c r="H165" s="124">
        <v>11850</v>
      </c>
      <c r="I165" s="124">
        <v>11850</v>
      </c>
      <c r="J165" s="124">
        <v>11850</v>
      </c>
      <c r="K165" s="124">
        <v>213100</v>
      </c>
      <c r="L165" s="124">
        <v>13100</v>
      </c>
      <c r="M165" s="124">
        <v>13100</v>
      </c>
      <c r="N165" s="124">
        <v>99.99</v>
      </c>
      <c r="O165" s="124">
        <v>0</v>
      </c>
      <c r="P165" s="124">
        <v>0</v>
      </c>
      <c r="Q165" s="124">
        <v>1229.99</v>
      </c>
      <c r="R165" s="124">
        <v>11737.78</v>
      </c>
      <c r="S165" s="124">
        <v>8178.44</v>
      </c>
      <c r="T165" s="124">
        <v>13139.62</v>
      </c>
      <c r="U165" s="124">
        <v>10109.299999999999</v>
      </c>
      <c r="V165" s="124">
        <v>22883.93</v>
      </c>
      <c r="W165" s="124">
        <v>23035.9</v>
      </c>
      <c r="X165" s="79">
        <v>43231.33</v>
      </c>
      <c r="Y165" s="125"/>
      <c r="Z165" s="125"/>
      <c r="AA165" s="125"/>
      <c r="AB165" s="125"/>
      <c r="AC165" s="126">
        <f t="shared" si="34"/>
        <v>0</v>
      </c>
      <c r="AD165" s="126">
        <f t="shared" si="35"/>
        <v>0</v>
      </c>
      <c r="AE165" s="126">
        <f t="shared" si="36"/>
        <v>0</v>
      </c>
      <c r="AF165" s="126">
        <f t="shared" si="37"/>
        <v>0</v>
      </c>
      <c r="AG165" s="126">
        <f t="shared" si="38"/>
        <v>0</v>
      </c>
      <c r="AH165" s="126">
        <f t="shared" si="39"/>
        <v>0</v>
      </c>
      <c r="AI165" s="126">
        <f t="shared" si="40"/>
        <v>0</v>
      </c>
      <c r="AJ165" s="126">
        <f t="shared" si="41"/>
        <v>0</v>
      </c>
      <c r="AK165" s="126">
        <f t="shared" si="42"/>
        <v>0</v>
      </c>
      <c r="AL165" s="121">
        <f t="shared" si="43"/>
        <v>0</v>
      </c>
      <c r="AM165" s="121">
        <f t="shared" si="33"/>
        <v>0</v>
      </c>
    </row>
    <row r="166" spans="1:39" ht="15" customHeight="1" x14ac:dyDescent="0.2">
      <c r="A166" s="62" t="s">
        <v>424</v>
      </c>
      <c r="B166" s="62" t="s">
        <v>425</v>
      </c>
      <c r="C166" s="124">
        <v>0</v>
      </c>
      <c r="D166" s="124">
        <v>0</v>
      </c>
      <c r="E166" s="124">
        <v>0</v>
      </c>
      <c r="F166" s="124">
        <v>0</v>
      </c>
      <c r="G166" s="124">
        <v>1250</v>
      </c>
      <c r="H166" s="124">
        <v>1250</v>
      </c>
      <c r="I166" s="124">
        <v>1250</v>
      </c>
      <c r="J166" s="124">
        <v>1250</v>
      </c>
      <c r="K166" s="124">
        <v>0</v>
      </c>
      <c r="L166" s="124">
        <v>0</v>
      </c>
      <c r="M166" s="124">
        <v>0</v>
      </c>
      <c r="N166" s="124">
        <v>0</v>
      </c>
      <c r="O166" s="124">
        <v>0</v>
      </c>
      <c r="P166" s="124">
        <v>0</v>
      </c>
      <c r="Q166" s="124">
        <v>0</v>
      </c>
      <c r="R166" s="124">
        <v>0</v>
      </c>
      <c r="S166" s="124">
        <v>0</v>
      </c>
      <c r="T166" s="124">
        <v>0</v>
      </c>
      <c r="U166" s="124">
        <v>0</v>
      </c>
      <c r="V166" s="124">
        <v>0</v>
      </c>
      <c r="W166" s="124">
        <v>0</v>
      </c>
      <c r="X166" s="79"/>
      <c r="Y166" s="125"/>
      <c r="Z166" s="125"/>
      <c r="AA166" s="125"/>
      <c r="AB166" s="125"/>
      <c r="AC166" s="126">
        <f t="shared" si="34"/>
        <v>0.75782094440204428</v>
      </c>
      <c r="AD166" s="126">
        <f t="shared" si="35"/>
        <v>-8.5386979039048863E-3</v>
      </c>
      <c r="AE166" s="126">
        <f t="shared" si="36"/>
        <v>6.480149833857371E-2</v>
      </c>
      <c r="AF166" s="126">
        <f t="shared" si="37"/>
        <v>-0.88039306560791797</v>
      </c>
      <c r="AG166" s="126">
        <f t="shared" si="38"/>
        <v>0.32192669073794844</v>
      </c>
      <c r="AH166" s="126">
        <f t="shared" si="39"/>
        <v>8.3423247374114481E-2</v>
      </c>
      <c r="AI166" s="126">
        <f t="shared" si="40"/>
        <v>-0.24015229059667192</v>
      </c>
      <c r="AJ166" s="126">
        <f t="shared" si="41"/>
        <v>-0.43162818010107595</v>
      </c>
      <c r="AK166" s="126">
        <f t="shared" si="42"/>
        <v>-0.41586855538501999</v>
      </c>
      <c r="AL166" s="127">
        <f t="shared" si="43"/>
        <v>-8.3178712082434422E-2</v>
      </c>
      <c r="AM166" s="127">
        <f t="shared" si="33"/>
        <v>-0.136459817594141</v>
      </c>
    </row>
    <row r="167" spans="1:39" ht="15" customHeight="1" x14ac:dyDescent="0.2">
      <c r="A167" s="62" t="s">
        <v>426</v>
      </c>
      <c r="B167" s="62" t="s">
        <v>427</v>
      </c>
      <c r="C167" s="124">
        <v>251061</v>
      </c>
      <c r="D167" s="124">
        <v>252114</v>
      </c>
      <c r="E167" s="124">
        <v>260980</v>
      </c>
      <c r="F167" s="124">
        <v>264101</v>
      </c>
      <c r="G167" s="124">
        <v>34600</v>
      </c>
      <c r="H167" s="124">
        <v>39600</v>
      </c>
      <c r="I167" s="124">
        <v>36100</v>
      </c>
      <c r="J167" s="124">
        <v>36700</v>
      </c>
      <c r="K167" s="124">
        <v>22500</v>
      </c>
      <c r="L167" s="124">
        <v>32500</v>
      </c>
      <c r="M167" s="124">
        <v>32500</v>
      </c>
      <c r="N167" s="124">
        <v>146500.53</v>
      </c>
      <c r="O167" s="124">
        <v>257521.7</v>
      </c>
      <c r="P167" s="124">
        <v>255322.8</v>
      </c>
      <c r="Q167" s="124">
        <v>271868.09999999998</v>
      </c>
      <c r="R167" s="124">
        <v>32517.31</v>
      </c>
      <c r="S167" s="124">
        <v>42985.5</v>
      </c>
      <c r="T167" s="124">
        <v>46571.49</v>
      </c>
      <c r="U167" s="124">
        <v>35387.24</v>
      </c>
      <c r="V167" s="124">
        <v>20113.11</v>
      </c>
      <c r="W167" s="124">
        <v>11748.7</v>
      </c>
      <c r="X167" s="79">
        <v>31052.97</v>
      </c>
      <c r="Y167" s="125"/>
      <c r="Z167" s="125"/>
      <c r="AA167" s="125"/>
      <c r="AB167" s="125"/>
      <c r="AC167" s="126">
        <f t="shared" si="34"/>
        <v>0</v>
      </c>
      <c r="AD167" s="126">
        <f t="shared" si="35"/>
        <v>0</v>
      </c>
      <c r="AE167" s="126">
        <f t="shared" si="36"/>
        <v>0</v>
      </c>
      <c r="AF167" s="126">
        <f t="shared" si="37"/>
        <v>0</v>
      </c>
      <c r="AG167" s="126">
        <f t="shared" si="38"/>
        <v>-0.61499735930112864</v>
      </c>
      <c r="AH167" s="126">
        <f t="shared" si="39"/>
        <v>0.17802435520513155</v>
      </c>
      <c r="AI167" s="126">
        <f t="shared" si="40"/>
        <v>1.1772306613648762</v>
      </c>
      <c r="AJ167" s="126">
        <f t="shared" si="41"/>
        <v>3.7121155516944386E-2</v>
      </c>
      <c r="AK167" s="126">
        <f t="shared" si="42"/>
        <v>0.34036023977220592</v>
      </c>
      <c r="AL167" s="127">
        <f t="shared" si="43"/>
        <v>0.12419322806200325</v>
      </c>
      <c r="AM167" s="127">
        <f t="shared" si="33"/>
        <v>0.22354781051160585</v>
      </c>
    </row>
    <row r="168" spans="1:39" ht="15" customHeight="1" x14ac:dyDescent="0.2">
      <c r="A168" s="62" t="s">
        <v>428</v>
      </c>
      <c r="B168" s="62" t="s">
        <v>429</v>
      </c>
      <c r="C168" s="124">
        <v>0</v>
      </c>
      <c r="D168" s="124">
        <v>0</v>
      </c>
      <c r="E168" s="124">
        <v>0</v>
      </c>
      <c r="F168" s="124">
        <v>0</v>
      </c>
      <c r="G168" s="124">
        <v>182790</v>
      </c>
      <c r="H168" s="124">
        <v>143290</v>
      </c>
      <c r="I168" s="124">
        <v>81640</v>
      </c>
      <c r="J168" s="124">
        <v>171140</v>
      </c>
      <c r="K168" s="124">
        <v>259140</v>
      </c>
      <c r="L168" s="124">
        <v>254890</v>
      </c>
      <c r="M168" s="124">
        <v>115890</v>
      </c>
      <c r="N168" s="124">
        <v>0</v>
      </c>
      <c r="O168" s="124">
        <v>0</v>
      </c>
      <c r="P168" s="124">
        <v>0</v>
      </c>
      <c r="Q168" s="124">
        <v>0</v>
      </c>
      <c r="R168" s="124">
        <v>167929.03</v>
      </c>
      <c r="S168" s="124">
        <v>64653.120000000003</v>
      </c>
      <c r="T168" s="124">
        <v>76162.95</v>
      </c>
      <c r="U168" s="124">
        <v>165824.31</v>
      </c>
      <c r="V168" s="124">
        <v>171979.9</v>
      </c>
      <c r="W168" s="124">
        <v>230515.02</v>
      </c>
      <c r="X168" s="79">
        <v>135599.06</v>
      </c>
      <c r="Y168" s="125"/>
      <c r="Z168" s="125"/>
      <c r="AA168" s="125"/>
      <c r="AB168" s="125"/>
      <c r="AC168" s="126">
        <f t="shared" si="34"/>
        <v>1.0717610550814585</v>
      </c>
      <c r="AD168" s="126">
        <f t="shared" si="35"/>
        <v>-0.63191751143445585</v>
      </c>
      <c r="AE168" s="126">
        <f t="shared" si="36"/>
        <v>0.37346946190458874</v>
      </c>
      <c r="AF168" s="126">
        <f t="shared" si="37"/>
        <v>-0.96230358182106768</v>
      </c>
      <c r="AG168" s="126">
        <f t="shared" si="38"/>
        <v>4.8245614035087723</v>
      </c>
      <c r="AH168" s="126">
        <f t="shared" si="39"/>
        <v>-1</v>
      </c>
      <c r="AI168" s="126">
        <f t="shared" si="40"/>
        <v>0</v>
      </c>
      <c r="AJ168" s="126">
        <f t="shared" si="41"/>
        <v>0</v>
      </c>
      <c r="AK168" s="126">
        <f t="shared" si="42"/>
        <v>0</v>
      </c>
      <c r="AL168" s="127">
        <f t="shared" si="43"/>
        <v>0.40839675858214403</v>
      </c>
      <c r="AM168" s="127">
        <f t="shared" si="33"/>
        <v>0.76491228070175443</v>
      </c>
    </row>
    <row r="169" spans="1:39" ht="15" customHeight="1" x14ac:dyDescent="0.2">
      <c r="A169" s="62" t="s">
        <v>430</v>
      </c>
      <c r="B169" s="62" t="s">
        <v>338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4">
        <v>0</v>
      </c>
      <c r="N169" s="124">
        <v>360.92</v>
      </c>
      <c r="O169" s="124">
        <v>747.74</v>
      </c>
      <c r="P169" s="124">
        <v>275.23</v>
      </c>
      <c r="Q169" s="124">
        <v>378.02</v>
      </c>
      <c r="R169" s="124">
        <v>14.25</v>
      </c>
      <c r="S169" s="124">
        <v>83</v>
      </c>
      <c r="T169" s="124">
        <v>0</v>
      </c>
      <c r="U169" s="124">
        <v>0</v>
      </c>
      <c r="V169" s="124">
        <v>0</v>
      </c>
      <c r="W169" s="124">
        <v>0</v>
      </c>
      <c r="X169" s="79">
        <v>0</v>
      </c>
      <c r="Y169" s="125"/>
      <c r="Z169" s="125"/>
      <c r="AA169" s="125"/>
      <c r="AB169" s="125"/>
      <c r="AC169" s="126">
        <f t="shared" si="34"/>
        <v>0</v>
      </c>
      <c r="AD169" s="126">
        <f t="shared" si="35"/>
        <v>-1</v>
      </c>
      <c r="AE169" s="126">
        <f t="shared" si="36"/>
        <v>0</v>
      </c>
      <c r="AF169" s="126">
        <f t="shared" si="37"/>
        <v>0</v>
      </c>
      <c r="AG169" s="126">
        <f t="shared" si="38"/>
        <v>0</v>
      </c>
      <c r="AH169" s="126">
        <f t="shared" si="39"/>
        <v>0</v>
      </c>
      <c r="AI169" s="126">
        <f t="shared" si="40"/>
        <v>0</v>
      </c>
      <c r="AJ169" s="126">
        <f t="shared" si="41"/>
        <v>0</v>
      </c>
      <c r="AK169" s="126">
        <f t="shared" si="42"/>
        <v>0</v>
      </c>
      <c r="AL169" s="127">
        <f t="shared" si="43"/>
        <v>-0.1111111111111111</v>
      </c>
      <c r="AM169" s="127">
        <f t="shared" si="33"/>
        <v>0</v>
      </c>
    </row>
    <row r="170" spans="1:39" ht="15" customHeight="1" x14ac:dyDescent="0.2">
      <c r="A170" s="62" t="s">
        <v>1749</v>
      </c>
      <c r="B170" s="62" t="s">
        <v>266</v>
      </c>
      <c r="C170" s="124">
        <v>0</v>
      </c>
      <c r="D170" s="124">
        <v>0</v>
      </c>
      <c r="E170" s="124">
        <v>0</v>
      </c>
      <c r="F170" s="124">
        <v>0</v>
      </c>
      <c r="G170" s="124">
        <v>0</v>
      </c>
      <c r="H170" s="124">
        <v>0</v>
      </c>
      <c r="I170" s="124">
        <v>0</v>
      </c>
      <c r="J170" s="124">
        <v>0</v>
      </c>
      <c r="K170" s="124">
        <v>0</v>
      </c>
      <c r="L170" s="124">
        <v>0</v>
      </c>
      <c r="M170" s="124">
        <v>0</v>
      </c>
      <c r="N170" s="124">
        <v>0</v>
      </c>
      <c r="O170" s="124">
        <v>440</v>
      </c>
      <c r="P170" s="124">
        <v>0</v>
      </c>
      <c r="Q170" s="124">
        <v>0</v>
      </c>
      <c r="R170" s="124">
        <v>0</v>
      </c>
      <c r="S170" s="124">
        <v>0</v>
      </c>
      <c r="T170" s="124">
        <v>0</v>
      </c>
      <c r="U170" s="124">
        <v>0</v>
      </c>
      <c r="V170" s="124">
        <v>0</v>
      </c>
      <c r="W170" s="124">
        <v>0</v>
      </c>
      <c r="X170" s="79"/>
      <c r="Y170" s="125"/>
      <c r="Z170" s="125"/>
      <c r="AA170" s="125"/>
      <c r="AB170" s="125"/>
      <c r="AC170" s="126">
        <f t="shared" si="34"/>
        <v>-0.20614605055053542</v>
      </c>
      <c r="AD170" s="126">
        <f t="shared" si="35"/>
        <v>8.5617601587069964E-2</v>
      </c>
      <c r="AE170" s="126">
        <f t="shared" si="36"/>
        <v>-0.16040317722794423</v>
      </c>
      <c r="AF170" s="126">
        <f t="shared" si="37"/>
        <v>-0.10377351047898277</v>
      </c>
      <c r="AG170" s="126">
        <f t="shared" si="38"/>
        <v>-4.7688458395772265E-2</v>
      </c>
      <c r="AH170" s="126">
        <f t="shared" si="39"/>
        <v>0.31842968803099297</v>
      </c>
      <c r="AI170" s="126">
        <f t="shared" si="40"/>
        <v>-0.1251313018170481</v>
      </c>
      <c r="AJ170" s="126">
        <f t="shared" si="41"/>
        <v>6.2511313582332792E-2</v>
      </c>
      <c r="AK170" s="126">
        <f t="shared" si="42"/>
        <v>0.29813234709523534</v>
      </c>
      <c r="AL170" s="127">
        <f t="shared" si="43"/>
        <v>1.350538353614981E-2</v>
      </c>
      <c r="AM170" s="127">
        <f t="shared" si="33"/>
        <v>0.10125071769914815</v>
      </c>
    </row>
    <row r="171" spans="1:39" ht="15" customHeight="1" x14ac:dyDescent="0.2">
      <c r="A171" s="62" t="s">
        <v>431</v>
      </c>
      <c r="B171" s="62" t="s">
        <v>268</v>
      </c>
      <c r="C171" s="124">
        <v>28000</v>
      </c>
      <c r="D171" s="124">
        <v>28000</v>
      </c>
      <c r="E171" s="124">
        <v>28000</v>
      </c>
      <c r="F171" s="124">
        <v>28000</v>
      </c>
      <c r="G171" s="124">
        <v>28000</v>
      </c>
      <c r="H171" s="124">
        <v>28000</v>
      </c>
      <c r="I171" s="124">
        <v>25100</v>
      </c>
      <c r="J171" s="124">
        <v>20200</v>
      </c>
      <c r="K171" s="124">
        <v>22150</v>
      </c>
      <c r="L171" s="124">
        <v>26000</v>
      </c>
      <c r="M171" s="124">
        <v>26000</v>
      </c>
      <c r="N171" s="124">
        <v>29780.1</v>
      </c>
      <c r="O171" s="124">
        <v>23641.05</v>
      </c>
      <c r="P171" s="124">
        <v>25665.14</v>
      </c>
      <c r="Q171" s="124">
        <v>21548.37</v>
      </c>
      <c r="R171" s="124">
        <v>19312.22</v>
      </c>
      <c r="S171" s="124">
        <v>18391.25</v>
      </c>
      <c r="T171" s="124">
        <v>24247.57</v>
      </c>
      <c r="U171" s="124">
        <v>21213.439999999999</v>
      </c>
      <c r="V171" s="124">
        <v>22539.52</v>
      </c>
      <c r="W171" s="124">
        <v>29259.279999999999</v>
      </c>
      <c r="X171" s="79">
        <v>11676.42</v>
      </c>
      <c r="Y171" s="125"/>
      <c r="Z171" s="125"/>
      <c r="AA171" s="125"/>
      <c r="AB171" s="125"/>
      <c r="AC171" s="126">
        <f t="shared" si="34"/>
        <v>0</v>
      </c>
      <c r="AD171" s="126">
        <f t="shared" si="35"/>
        <v>0</v>
      </c>
      <c r="AE171" s="126">
        <f t="shared" si="36"/>
        <v>0</v>
      </c>
      <c r="AF171" s="126">
        <f t="shared" si="37"/>
        <v>0</v>
      </c>
      <c r="AG171" s="126">
        <f t="shared" si="38"/>
        <v>-0.29637403110674354</v>
      </c>
      <c r="AH171" s="126">
        <f t="shared" si="39"/>
        <v>0.47265274722893402</v>
      </c>
      <c r="AI171" s="126">
        <f t="shared" si="40"/>
        <v>-8.1668512666027759E-2</v>
      </c>
      <c r="AJ171" s="126">
        <f t="shared" si="41"/>
        <v>-0.43548718941362419</v>
      </c>
      <c r="AK171" s="126">
        <f t="shared" si="42"/>
        <v>-0.73136516114967998</v>
      </c>
      <c r="AL171" s="127">
        <f t="shared" si="43"/>
        <v>-0.11913801634523795</v>
      </c>
      <c r="AM171" s="127">
        <f t="shared" si="33"/>
        <v>-0.2144484294214283</v>
      </c>
    </row>
    <row r="172" spans="1:39" ht="15" customHeight="1" x14ac:dyDescent="0.2">
      <c r="A172" s="62" t="s">
        <v>432</v>
      </c>
      <c r="B172" s="62" t="s">
        <v>270</v>
      </c>
      <c r="C172" s="124">
        <v>0</v>
      </c>
      <c r="D172" s="124">
        <v>0</v>
      </c>
      <c r="E172" s="124">
        <v>0</v>
      </c>
      <c r="F172" s="124">
        <v>0</v>
      </c>
      <c r="G172" s="124">
        <v>48000</v>
      </c>
      <c r="H172" s="124">
        <v>48000</v>
      </c>
      <c r="I172" s="124">
        <v>68000</v>
      </c>
      <c r="J172" s="124">
        <v>68000</v>
      </c>
      <c r="K172" s="124">
        <v>68000</v>
      </c>
      <c r="L172" s="124">
        <v>68000</v>
      </c>
      <c r="M172" s="124">
        <v>8000</v>
      </c>
      <c r="N172" s="124">
        <v>0</v>
      </c>
      <c r="O172" s="124">
        <v>0</v>
      </c>
      <c r="P172" s="124">
        <v>0</v>
      </c>
      <c r="Q172" s="124">
        <v>0</v>
      </c>
      <c r="R172" s="124">
        <v>65583.850000000006</v>
      </c>
      <c r="S172" s="124">
        <v>46146.5</v>
      </c>
      <c r="T172" s="124">
        <v>67957.77</v>
      </c>
      <c r="U172" s="124">
        <v>62407.76</v>
      </c>
      <c r="V172" s="124">
        <v>35229.980000000003</v>
      </c>
      <c r="W172" s="124">
        <v>9464</v>
      </c>
      <c r="X172" s="79">
        <v>29395.93</v>
      </c>
      <c r="Y172" s="125"/>
      <c r="Z172" s="125"/>
      <c r="AA172" s="125"/>
      <c r="AB172" s="125"/>
      <c r="AC172" s="126">
        <f t="shared" si="34"/>
        <v>0.40252741475138948</v>
      </c>
      <c r="AD172" s="126">
        <f t="shared" si="35"/>
        <v>1.7704555495647032</v>
      </c>
      <c r="AE172" s="126">
        <f t="shared" si="36"/>
        <v>2.5910151256221803</v>
      </c>
      <c r="AF172" s="126">
        <f t="shared" si="37"/>
        <v>-0.78291510278782306</v>
      </c>
      <c r="AG172" s="126">
        <f t="shared" si="38"/>
        <v>0.4388208814085045</v>
      </c>
      <c r="AH172" s="126">
        <f t="shared" si="39"/>
        <v>3.9617030843395389</v>
      </c>
      <c r="AI172" s="126">
        <f t="shared" si="40"/>
        <v>-0.69754362211183729</v>
      </c>
      <c r="AJ172" s="126">
        <f t="shared" si="41"/>
        <v>2.3205084773189113</v>
      </c>
      <c r="AK172" s="126">
        <f t="shared" si="42"/>
        <v>0.22265564207533872</v>
      </c>
      <c r="AL172" s="127">
        <f t="shared" si="43"/>
        <v>1.1363586055756563</v>
      </c>
      <c r="AM172" s="127">
        <f t="shared" si="33"/>
        <v>1.2492288926060913</v>
      </c>
    </row>
    <row r="173" spans="1:39" ht="15" customHeight="1" x14ac:dyDescent="0.2">
      <c r="A173" s="62" t="s">
        <v>433</v>
      </c>
      <c r="B173" s="62" t="s">
        <v>434</v>
      </c>
      <c r="C173" s="124">
        <v>9500</v>
      </c>
      <c r="D173" s="124">
        <v>9500</v>
      </c>
      <c r="E173" s="124">
        <v>28090</v>
      </c>
      <c r="F173" s="124">
        <v>97990</v>
      </c>
      <c r="G173" s="124">
        <v>23500</v>
      </c>
      <c r="H173" s="124">
        <v>23500</v>
      </c>
      <c r="I173" s="124">
        <v>122950</v>
      </c>
      <c r="J173" s="124">
        <v>40700</v>
      </c>
      <c r="K173" s="124">
        <v>40700</v>
      </c>
      <c r="L173" s="124">
        <v>132230</v>
      </c>
      <c r="M173" s="124">
        <v>132230</v>
      </c>
      <c r="N173" s="124">
        <v>5858.16</v>
      </c>
      <c r="O173" s="124">
        <v>8216.23</v>
      </c>
      <c r="P173" s="124">
        <v>22762.7</v>
      </c>
      <c r="Q173" s="124">
        <v>81741.2</v>
      </c>
      <c r="R173" s="124">
        <v>17744.78</v>
      </c>
      <c r="S173" s="124">
        <v>25531.56</v>
      </c>
      <c r="T173" s="124">
        <v>126680.02</v>
      </c>
      <c r="U173" s="124">
        <v>38315.18</v>
      </c>
      <c r="V173" s="124">
        <v>127225.88</v>
      </c>
      <c r="W173" s="124">
        <v>155553.44</v>
      </c>
      <c r="X173" s="79">
        <v>149763.29999999999</v>
      </c>
      <c r="Y173" s="125"/>
      <c r="Z173" s="125"/>
      <c r="AA173" s="125"/>
      <c r="AB173" s="125"/>
      <c r="AC173" s="126">
        <f t="shared" si="34"/>
        <v>0</v>
      </c>
      <c r="AD173" s="126">
        <f t="shared" si="35"/>
        <v>0</v>
      </c>
      <c r="AE173" s="126">
        <f t="shared" si="36"/>
        <v>0</v>
      </c>
      <c r="AF173" s="126">
        <f t="shared" si="37"/>
        <v>0</v>
      </c>
      <c r="AG173" s="126">
        <f t="shared" si="38"/>
        <v>-0.63431157784891101</v>
      </c>
      <c r="AH173" s="126">
        <f t="shared" si="39"/>
        <v>0.69443658064296943</v>
      </c>
      <c r="AI173" s="126">
        <f t="shared" si="40"/>
        <v>-0.30959541280724973</v>
      </c>
      <c r="AJ173" s="126">
        <f t="shared" si="41"/>
        <v>-1</v>
      </c>
      <c r="AK173" s="126">
        <f t="shared" si="42"/>
        <v>0</v>
      </c>
      <c r="AL173" s="127">
        <f t="shared" si="43"/>
        <v>-0.13883004555702125</v>
      </c>
      <c r="AM173" s="127">
        <f t="shared" si="33"/>
        <v>-0.24989408200263824</v>
      </c>
    </row>
    <row r="174" spans="1:39" ht="15" customHeight="1" x14ac:dyDescent="0.2">
      <c r="A174" s="62" t="s">
        <v>435</v>
      </c>
      <c r="B174" s="62" t="s">
        <v>272</v>
      </c>
      <c r="C174" s="124">
        <v>0</v>
      </c>
      <c r="D174" s="124">
        <v>0</v>
      </c>
      <c r="E174" s="124">
        <v>0</v>
      </c>
      <c r="F174" s="124">
        <v>0</v>
      </c>
      <c r="G174" s="124">
        <v>1830</v>
      </c>
      <c r="H174" s="124">
        <v>1830</v>
      </c>
      <c r="I174" s="124">
        <v>1830</v>
      </c>
      <c r="J174" s="124">
        <v>1830</v>
      </c>
      <c r="K174" s="124">
        <v>2000</v>
      </c>
      <c r="L174" s="124">
        <v>5000</v>
      </c>
      <c r="M174" s="124">
        <v>5000</v>
      </c>
      <c r="N174" s="124">
        <v>0</v>
      </c>
      <c r="O174" s="124">
        <v>0</v>
      </c>
      <c r="P174" s="124">
        <v>0</v>
      </c>
      <c r="Q174" s="124">
        <v>0</v>
      </c>
      <c r="R174" s="124">
        <v>2414.87</v>
      </c>
      <c r="S174" s="124">
        <v>883.09</v>
      </c>
      <c r="T174" s="124">
        <v>1496.34</v>
      </c>
      <c r="U174" s="124">
        <v>1033.08</v>
      </c>
      <c r="V174" s="124">
        <v>0</v>
      </c>
      <c r="W174" s="124">
        <v>237.38</v>
      </c>
      <c r="X174" s="79">
        <v>1887.89</v>
      </c>
      <c r="Y174" s="125"/>
      <c r="Z174" s="125"/>
      <c r="AA174" s="125"/>
      <c r="AB174" s="125"/>
      <c r="AC174" s="126">
        <f t="shared" si="34"/>
        <v>0</v>
      </c>
      <c r="AD174" s="126">
        <f t="shared" si="35"/>
        <v>0</v>
      </c>
      <c r="AE174" s="126">
        <f t="shared" si="36"/>
        <v>0</v>
      </c>
      <c r="AF174" s="126">
        <f t="shared" si="37"/>
        <v>0</v>
      </c>
      <c r="AG174" s="126">
        <f t="shared" si="38"/>
        <v>0</v>
      </c>
      <c r="AH174" s="126">
        <f t="shared" si="39"/>
        <v>-1</v>
      </c>
      <c r="AI174" s="126">
        <f t="shared" si="40"/>
        <v>0</v>
      </c>
      <c r="AJ174" s="126">
        <f t="shared" si="41"/>
        <v>0</v>
      </c>
      <c r="AK174" s="126">
        <f t="shared" si="42"/>
        <v>0</v>
      </c>
      <c r="AL174" s="127">
        <f t="shared" si="43"/>
        <v>-0.1111111111111111</v>
      </c>
      <c r="AM174" s="127">
        <f t="shared" si="33"/>
        <v>-0.2</v>
      </c>
    </row>
    <row r="175" spans="1:39" ht="15" customHeight="1" x14ac:dyDescent="0.2">
      <c r="A175" s="62" t="s">
        <v>436</v>
      </c>
      <c r="B175" s="62" t="s">
        <v>437</v>
      </c>
      <c r="C175" s="124">
        <v>0</v>
      </c>
      <c r="D175" s="124">
        <v>0</v>
      </c>
      <c r="E175" s="124">
        <v>0</v>
      </c>
      <c r="F175" s="124">
        <v>0</v>
      </c>
      <c r="G175" s="124">
        <v>0</v>
      </c>
      <c r="H175" s="124">
        <v>0</v>
      </c>
      <c r="I175" s="124">
        <v>0</v>
      </c>
      <c r="J175" s="124">
        <v>0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4">
        <v>0</v>
      </c>
      <c r="S175" s="124">
        <v>14.9</v>
      </c>
      <c r="T175" s="124">
        <v>0</v>
      </c>
      <c r="U175" s="124">
        <v>0</v>
      </c>
      <c r="V175" s="124">
        <v>0</v>
      </c>
      <c r="W175" s="124">
        <v>0</v>
      </c>
      <c r="X175" s="79"/>
      <c r="Y175" s="125"/>
      <c r="Z175" s="125"/>
      <c r="AA175" s="125"/>
      <c r="AB175" s="125"/>
      <c r="AC175" s="126">
        <f t="shared" si="34"/>
        <v>0</v>
      </c>
      <c r="AD175" s="126">
        <f t="shared" si="35"/>
        <v>0</v>
      </c>
      <c r="AE175" s="126">
        <f t="shared" si="36"/>
        <v>0</v>
      </c>
      <c r="AF175" s="126">
        <f t="shared" si="37"/>
        <v>0</v>
      </c>
      <c r="AG175" s="126">
        <f t="shared" si="38"/>
        <v>-1</v>
      </c>
      <c r="AH175" s="126">
        <f t="shared" si="39"/>
        <v>0</v>
      </c>
      <c r="AI175" s="126">
        <f t="shared" si="40"/>
        <v>-0.81039881255484891</v>
      </c>
      <c r="AJ175" s="126">
        <f t="shared" si="41"/>
        <v>0</v>
      </c>
      <c r="AK175" s="126">
        <f t="shared" si="42"/>
        <v>1.5714285714285714</v>
      </c>
      <c r="AL175" s="127">
        <f t="shared" si="43"/>
        <v>-2.6552249014030836E-2</v>
      </c>
      <c r="AM175" s="127">
        <f t="shared" si="33"/>
        <v>-4.77940482252555E-2</v>
      </c>
    </row>
    <row r="176" spans="1:39" ht="15" customHeight="1" x14ac:dyDescent="0.2">
      <c r="A176" s="62" t="s">
        <v>438</v>
      </c>
      <c r="B176" s="62" t="s">
        <v>276</v>
      </c>
      <c r="C176" s="124">
        <v>0</v>
      </c>
      <c r="D176" s="124">
        <v>0</v>
      </c>
      <c r="E176" s="124">
        <v>0</v>
      </c>
      <c r="F176" s="124">
        <v>0</v>
      </c>
      <c r="G176" s="124">
        <v>800</v>
      </c>
      <c r="H176" s="124">
        <v>800</v>
      </c>
      <c r="I176" s="124">
        <v>800</v>
      </c>
      <c r="J176" s="124">
        <v>800</v>
      </c>
      <c r="K176" s="124">
        <v>1250</v>
      </c>
      <c r="L176" s="124">
        <v>3250</v>
      </c>
      <c r="M176" s="124">
        <v>3250</v>
      </c>
      <c r="N176" s="124">
        <v>0</v>
      </c>
      <c r="O176" s="124">
        <v>0</v>
      </c>
      <c r="P176" s="124">
        <v>0</v>
      </c>
      <c r="Q176" s="124">
        <v>0</v>
      </c>
      <c r="R176" s="124">
        <v>850</v>
      </c>
      <c r="S176" s="124">
        <v>0</v>
      </c>
      <c r="T176" s="124">
        <v>922.99</v>
      </c>
      <c r="U176" s="124">
        <v>175</v>
      </c>
      <c r="V176" s="124">
        <v>175</v>
      </c>
      <c r="W176" s="124">
        <v>450</v>
      </c>
      <c r="X176" s="79">
        <v>640.21</v>
      </c>
      <c r="Y176" s="125"/>
      <c r="Z176" s="125"/>
      <c r="AA176" s="125"/>
      <c r="AB176" s="125"/>
      <c r="AC176" s="126">
        <f t="shared" si="34"/>
        <v>0</v>
      </c>
      <c r="AD176" s="126">
        <f t="shared" si="35"/>
        <v>0</v>
      </c>
      <c r="AE176" s="126">
        <f t="shared" si="36"/>
        <v>0</v>
      </c>
      <c r="AF176" s="126">
        <f t="shared" si="37"/>
        <v>0</v>
      </c>
      <c r="AG176" s="126">
        <f t="shared" si="38"/>
        <v>0</v>
      </c>
      <c r="AH176" s="126">
        <f t="shared" si="39"/>
        <v>0.35168659410399322</v>
      </c>
      <c r="AI176" s="126">
        <f t="shared" si="40"/>
        <v>1.1198315825548413</v>
      </c>
      <c r="AJ176" s="126">
        <f t="shared" si="41"/>
        <v>0.54570150978137522</v>
      </c>
      <c r="AK176" s="126">
        <f t="shared" si="42"/>
        <v>-0.40153634871668065</v>
      </c>
      <c r="AL176" s="127">
        <f t="shared" si="43"/>
        <v>0.17952037085816994</v>
      </c>
      <c r="AM176" s="127">
        <f t="shared" si="33"/>
        <v>0.32313666754470588</v>
      </c>
    </row>
    <row r="177" spans="1:39" ht="15" customHeight="1" x14ac:dyDescent="0.2">
      <c r="A177" s="62" t="s">
        <v>439</v>
      </c>
      <c r="B177" s="62" t="s">
        <v>278</v>
      </c>
      <c r="C177" s="124">
        <v>0</v>
      </c>
      <c r="D177" s="124">
        <v>0</v>
      </c>
      <c r="E177" s="124">
        <v>0</v>
      </c>
      <c r="F177" s="124">
        <v>0</v>
      </c>
      <c r="G177" s="124">
        <v>0</v>
      </c>
      <c r="H177" s="124">
        <v>15000</v>
      </c>
      <c r="I177" s="124">
        <v>23600</v>
      </c>
      <c r="J177" s="124">
        <v>28100</v>
      </c>
      <c r="K177" s="124">
        <v>76845</v>
      </c>
      <c r="L177" s="124">
        <v>87050</v>
      </c>
      <c r="M177" s="124">
        <v>99950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12088.86</v>
      </c>
      <c r="T177" s="124">
        <v>16340.35</v>
      </c>
      <c r="U177" s="124">
        <v>34638.79</v>
      </c>
      <c r="V177" s="124">
        <v>53541.23</v>
      </c>
      <c r="W177" s="124">
        <v>32042.48</v>
      </c>
      <c r="X177" s="79">
        <v>72719.77</v>
      </c>
      <c r="Y177" s="125"/>
      <c r="Z177" s="125"/>
      <c r="AA177" s="125"/>
      <c r="AB177" s="125"/>
      <c r="AC177" s="126">
        <f t="shared" si="34"/>
        <v>0</v>
      </c>
      <c r="AD177" s="126">
        <f t="shared" si="35"/>
        <v>0</v>
      </c>
      <c r="AE177" s="126">
        <f t="shared" si="36"/>
        <v>7.2146000000000008</v>
      </c>
      <c r="AF177" s="126">
        <f t="shared" si="37"/>
        <v>-0.87826552723200157</v>
      </c>
      <c r="AG177" s="126">
        <f t="shared" si="38"/>
        <v>0.13760000000000006</v>
      </c>
      <c r="AH177" s="126">
        <f t="shared" si="39"/>
        <v>-0.12095639943741214</v>
      </c>
      <c r="AI177" s="126">
        <f t="shared" si="40"/>
        <v>9.3346</v>
      </c>
      <c r="AJ177" s="126">
        <f t="shared" si="41"/>
        <v>-1</v>
      </c>
      <c r="AK177" s="126">
        <f t="shared" si="42"/>
        <v>0</v>
      </c>
      <c r="AL177" s="127">
        <f t="shared" si="43"/>
        <v>1.631953119258954</v>
      </c>
      <c r="AM177" s="127">
        <f t="shared" si="33"/>
        <v>1.6702487201125176</v>
      </c>
    </row>
    <row r="178" spans="1:39" ht="15" customHeight="1" x14ac:dyDescent="0.2">
      <c r="A178" s="62" t="s">
        <v>440</v>
      </c>
      <c r="B178" s="62" t="s">
        <v>282</v>
      </c>
      <c r="C178" s="124">
        <v>0</v>
      </c>
      <c r="D178" s="124">
        <v>0</v>
      </c>
      <c r="E178" s="124">
        <v>0</v>
      </c>
      <c r="F178" s="124">
        <v>0</v>
      </c>
      <c r="G178" s="124">
        <v>0</v>
      </c>
      <c r="H178" s="124">
        <v>0</v>
      </c>
      <c r="I178" s="124">
        <v>0</v>
      </c>
      <c r="J178" s="124">
        <v>0</v>
      </c>
      <c r="K178" s="124">
        <v>0</v>
      </c>
      <c r="L178" s="124">
        <v>0</v>
      </c>
      <c r="M178" s="124">
        <v>0</v>
      </c>
      <c r="N178" s="124">
        <v>0</v>
      </c>
      <c r="O178" s="124">
        <v>50</v>
      </c>
      <c r="P178" s="124">
        <v>50</v>
      </c>
      <c r="Q178" s="124">
        <v>410.73</v>
      </c>
      <c r="R178" s="124">
        <v>50</v>
      </c>
      <c r="S178" s="124">
        <v>56.88</v>
      </c>
      <c r="T178" s="124">
        <v>50</v>
      </c>
      <c r="U178" s="124">
        <v>516.73</v>
      </c>
      <c r="V178" s="124">
        <v>0</v>
      </c>
      <c r="W178" s="124">
        <v>0</v>
      </c>
      <c r="X178" s="79">
        <v>0</v>
      </c>
      <c r="Y178" s="125"/>
      <c r="Z178" s="125"/>
      <c r="AA178" s="125"/>
      <c r="AB178" s="125"/>
      <c r="AC178" s="126">
        <f t="shared" si="34"/>
        <v>0</v>
      </c>
      <c r="AD178" s="126">
        <f t="shared" si="35"/>
        <v>0</v>
      </c>
      <c r="AE178" s="126">
        <f t="shared" si="36"/>
        <v>0</v>
      </c>
      <c r="AF178" s="126">
        <f t="shared" si="37"/>
        <v>0</v>
      </c>
      <c r="AG178" s="126">
        <f t="shared" si="38"/>
        <v>0</v>
      </c>
      <c r="AH178" s="126">
        <f t="shared" si="39"/>
        <v>-1</v>
      </c>
      <c r="AI178" s="126">
        <f t="shared" si="40"/>
        <v>0</v>
      </c>
      <c r="AJ178" s="126">
        <f t="shared" si="41"/>
        <v>0</v>
      </c>
      <c r="AK178" s="126">
        <f t="shared" si="42"/>
        <v>0</v>
      </c>
      <c r="AL178" s="127">
        <f t="shared" si="43"/>
        <v>-0.1111111111111111</v>
      </c>
      <c r="AM178" s="127">
        <f t="shared" si="33"/>
        <v>-0.2</v>
      </c>
    </row>
    <row r="179" spans="1:39" ht="15" customHeight="1" x14ac:dyDescent="0.2">
      <c r="A179" s="62" t="s">
        <v>441</v>
      </c>
      <c r="B179" s="62" t="s">
        <v>442</v>
      </c>
      <c r="C179" s="124">
        <v>0</v>
      </c>
      <c r="D179" s="124">
        <v>0</v>
      </c>
      <c r="E179" s="124">
        <v>0</v>
      </c>
      <c r="F179" s="124">
        <v>0</v>
      </c>
      <c r="G179" s="124">
        <v>0</v>
      </c>
      <c r="H179" s="124">
        <v>0</v>
      </c>
      <c r="I179" s="124">
        <v>0</v>
      </c>
      <c r="J179" s="124">
        <v>0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0</v>
      </c>
      <c r="Q179" s="124">
        <v>0</v>
      </c>
      <c r="R179" s="124">
        <v>0</v>
      </c>
      <c r="S179" s="124">
        <v>1411.97</v>
      </c>
      <c r="T179" s="124">
        <v>0</v>
      </c>
      <c r="U179" s="124">
        <v>0</v>
      </c>
      <c r="V179" s="124">
        <v>0</v>
      </c>
      <c r="W179" s="124">
        <v>0</v>
      </c>
      <c r="X179" s="79">
        <v>0</v>
      </c>
      <c r="Y179" s="125"/>
      <c r="Z179" s="125"/>
      <c r="AA179" s="125"/>
      <c r="AB179" s="125"/>
      <c r="AC179" s="126">
        <f t="shared" si="34"/>
        <v>0</v>
      </c>
      <c r="AD179" s="126">
        <f t="shared" si="35"/>
        <v>0</v>
      </c>
      <c r="AE179" s="126">
        <f t="shared" si="36"/>
        <v>0</v>
      </c>
      <c r="AF179" s="126">
        <f t="shared" si="37"/>
        <v>0</v>
      </c>
      <c r="AG179" s="126">
        <f t="shared" si="38"/>
        <v>0</v>
      </c>
      <c r="AH179" s="126">
        <f t="shared" si="39"/>
        <v>0</v>
      </c>
      <c r="AI179" s="126">
        <f t="shared" si="40"/>
        <v>0</v>
      </c>
      <c r="AJ179" s="126">
        <f t="shared" si="41"/>
        <v>0</v>
      </c>
      <c r="AK179" s="126">
        <f t="shared" si="42"/>
        <v>-1</v>
      </c>
      <c r="AL179" s="127">
        <f t="shared" si="43"/>
        <v>-0.1111111111111111</v>
      </c>
      <c r="AM179" s="127">
        <f t="shared" si="33"/>
        <v>-0.2</v>
      </c>
    </row>
    <row r="180" spans="1:39" ht="15" customHeight="1" x14ac:dyDescent="0.2">
      <c r="A180" s="62" t="s">
        <v>2187</v>
      </c>
      <c r="B180" s="62" t="s">
        <v>1969</v>
      </c>
      <c r="C180" s="124">
        <v>0</v>
      </c>
      <c r="D180" s="124">
        <v>0</v>
      </c>
      <c r="E180" s="124">
        <v>0</v>
      </c>
      <c r="F180" s="124">
        <v>0</v>
      </c>
      <c r="G180" s="124">
        <v>0</v>
      </c>
      <c r="H180" s="124">
        <v>0</v>
      </c>
      <c r="I180" s="124">
        <v>0</v>
      </c>
      <c r="J180" s="124">
        <v>0</v>
      </c>
      <c r="K180" s="124">
        <v>0</v>
      </c>
      <c r="L180" s="124">
        <v>0</v>
      </c>
      <c r="M180" s="124">
        <v>0</v>
      </c>
      <c r="N180" s="124">
        <v>0</v>
      </c>
      <c r="O180" s="124">
        <v>0</v>
      </c>
      <c r="P180" s="124">
        <v>0</v>
      </c>
      <c r="Q180" s="124">
        <v>0</v>
      </c>
      <c r="R180" s="124">
        <v>0</v>
      </c>
      <c r="S180" s="124">
        <v>0</v>
      </c>
      <c r="T180" s="124">
        <v>0</v>
      </c>
      <c r="U180" s="124">
        <v>0</v>
      </c>
      <c r="V180" s="124">
        <v>24977.759999999998</v>
      </c>
      <c r="W180" s="124">
        <v>0</v>
      </c>
      <c r="X180" s="79"/>
      <c r="Y180" s="125"/>
      <c r="Z180" s="125"/>
      <c r="AA180" s="125"/>
      <c r="AB180" s="125"/>
      <c r="AC180" s="126">
        <f t="shared" si="34"/>
        <v>0</v>
      </c>
      <c r="AD180" s="126">
        <f t="shared" si="35"/>
        <v>0</v>
      </c>
      <c r="AE180" s="126">
        <f t="shared" si="36"/>
        <v>0</v>
      </c>
      <c r="AF180" s="126">
        <f t="shared" si="37"/>
        <v>0</v>
      </c>
      <c r="AG180" s="126">
        <f t="shared" si="38"/>
        <v>0</v>
      </c>
      <c r="AH180" s="126">
        <f t="shared" si="39"/>
        <v>-0.49023840637122251</v>
      </c>
      <c r="AI180" s="126">
        <f t="shared" si="40"/>
        <v>-1</v>
      </c>
      <c r="AJ180" s="126">
        <f t="shared" si="41"/>
        <v>0</v>
      </c>
      <c r="AK180" s="126">
        <f t="shared" si="42"/>
        <v>0</v>
      </c>
      <c r="AL180" s="127">
        <f t="shared" si="43"/>
        <v>-0.16558204515235808</v>
      </c>
      <c r="AM180" s="127">
        <f t="shared" si="33"/>
        <v>-0.29804768127424452</v>
      </c>
    </row>
    <row r="181" spans="1:39" ht="15" customHeight="1" x14ac:dyDescent="0.2">
      <c r="A181" s="62" t="s">
        <v>443</v>
      </c>
      <c r="B181" s="62" t="s">
        <v>444</v>
      </c>
      <c r="C181" s="124">
        <v>0</v>
      </c>
      <c r="D181" s="124">
        <v>0</v>
      </c>
      <c r="E181" s="124">
        <v>0</v>
      </c>
      <c r="F181" s="124">
        <v>0</v>
      </c>
      <c r="G181" s="124">
        <v>0</v>
      </c>
      <c r="H181" s="124">
        <v>0</v>
      </c>
      <c r="I181" s="124">
        <v>2500</v>
      </c>
      <c r="J181" s="124">
        <v>0</v>
      </c>
      <c r="K181" s="124">
        <v>0</v>
      </c>
      <c r="L181" s="124">
        <v>0</v>
      </c>
      <c r="M181" s="124">
        <v>0</v>
      </c>
      <c r="N181" s="124">
        <v>0</v>
      </c>
      <c r="O181" s="124">
        <v>0</v>
      </c>
      <c r="P181" s="124">
        <v>0</v>
      </c>
      <c r="Q181" s="124">
        <v>0</v>
      </c>
      <c r="R181" s="124">
        <v>0</v>
      </c>
      <c r="S181" s="124">
        <v>4859.3500000000004</v>
      </c>
      <c r="T181" s="124">
        <v>2477.11</v>
      </c>
      <c r="U181" s="124">
        <v>0</v>
      </c>
      <c r="V181" s="124">
        <v>0</v>
      </c>
      <c r="W181" s="124">
        <v>0</v>
      </c>
      <c r="X181" s="79">
        <v>434</v>
      </c>
      <c r="Y181" s="125"/>
      <c r="Z181" s="125"/>
      <c r="AA181" s="125"/>
      <c r="AB181" s="125"/>
      <c r="AC181" s="126">
        <f t="shared" si="34"/>
        <v>0</v>
      </c>
      <c r="AD181" s="126">
        <f t="shared" si="35"/>
        <v>0</v>
      </c>
      <c r="AE181" s="126">
        <f t="shared" si="36"/>
        <v>0</v>
      </c>
      <c r="AF181" s="126">
        <f t="shared" si="37"/>
        <v>0</v>
      </c>
      <c r="AG181" s="126">
        <f t="shared" si="38"/>
        <v>0</v>
      </c>
      <c r="AH181" s="126">
        <f t="shared" si="39"/>
        <v>1.6358270429920097</v>
      </c>
      <c r="AI181" s="126">
        <f t="shared" si="40"/>
        <v>-0.39450633398060792</v>
      </c>
      <c r="AJ181" s="126">
        <f t="shared" si="41"/>
        <v>0</v>
      </c>
      <c r="AK181" s="126">
        <f t="shared" si="42"/>
        <v>-0.73819686573210574</v>
      </c>
      <c r="AL181" s="127">
        <f t="shared" si="43"/>
        <v>5.5902649253255117E-2</v>
      </c>
      <c r="AM181" s="127">
        <f t="shared" si="33"/>
        <v>0.1006247686558592</v>
      </c>
    </row>
    <row r="182" spans="1:39" ht="15" customHeight="1" x14ac:dyDescent="0.2">
      <c r="A182" s="62" t="s">
        <v>445</v>
      </c>
      <c r="B182" s="62" t="s">
        <v>446</v>
      </c>
      <c r="C182" s="124">
        <v>0</v>
      </c>
      <c r="D182" s="124">
        <v>0</v>
      </c>
      <c r="E182" s="124">
        <v>0</v>
      </c>
      <c r="F182" s="124">
        <v>0</v>
      </c>
      <c r="G182" s="124">
        <v>0</v>
      </c>
      <c r="H182" s="124">
        <v>0</v>
      </c>
      <c r="I182" s="124">
        <v>157700</v>
      </c>
      <c r="J182" s="124">
        <v>95500</v>
      </c>
      <c r="K182" s="124">
        <v>96410</v>
      </c>
      <c r="L182" s="124">
        <v>43000</v>
      </c>
      <c r="M182" s="124">
        <v>43000</v>
      </c>
      <c r="N182" s="124">
        <v>0</v>
      </c>
      <c r="O182" s="124">
        <v>0</v>
      </c>
      <c r="P182" s="124">
        <v>0</v>
      </c>
      <c r="Q182" s="124">
        <v>0</v>
      </c>
      <c r="R182" s="124">
        <v>0</v>
      </c>
      <c r="S182" s="124">
        <v>59779.48</v>
      </c>
      <c r="T182" s="124">
        <v>157568.37</v>
      </c>
      <c r="U182" s="124">
        <v>95406.65</v>
      </c>
      <c r="V182" s="124">
        <v>95406.65</v>
      </c>
      <c r="W182" s="124">
        <v>24977.759999999998</v>
      </c>
      <c r="X182" s="79">
        <v>24543.759999999998</v>
      </c>
      <c r="Y182" s="125"/>
      <c r="Z182" s="125"/>
      <c r="AA182" s="125"/>
      <c r="AB182" s="125"/>
      <c r="AC182" s="126">
        <f t="shared" si="34"/>
        <v>0</v>
      </c>
      <c r="AD182" s="126">
        <f t="shared" si="35"/>
        <v>0</v>
      </c>
      <c r="AE182" s="126">
        <f t="shared" si="36"/>
        <v>0</v>
      </c>
      <c r="AF182" s="126">
        <f t="shared" si="37"/>
        <v>0</v>
      </c>
      <c r="AG182" s="126">
        <f t="shared" si="38"/>
        <v>0</v>
      </c>
      <c r="AH182" s="126">
        <f t="shared" si="39"/>
        <v>0</v>
      </c>
      <c r="AI182" s="126">
        <f t="shared" si="40"/>
        <v>-1</v>
      </c>
      <c r="AJ182" s="126">
        <f t="shared" si="41"/>
        <v>0</v>
      </c>
      <c r="AK182" s="126">
        <f t="shared" si="42"/>
        <v>0</v>
      </c>
      <c r="AL182" s="127">
        <f t="shared" si="43"/>
        <v>-0.1111111111111111</v>
      </c>
      <c r="AM182" s="127">
        <f t="shared" si="33"/>
        <v>-0.2</v>
      </c>
    </row>
    <row r="183" spans="1:39" ht="15" customHeight="1" x14ac:dyDescent="0.2">
      <c r="A183" s="62" t="s">
        <v>447</v>
      </c>
      <c r="B183" s="62" t="s">
        <v>448</v>
      </c>
      <c r="C183" s="124">
        <v>0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  <c r="I183" s="124">
        <v>0</v>
      </c>
      <c r="J183" s="124">
        <v>0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0</v>
      </c>
      <c r="Q183" s="124">
        <v>0</v>
      </c>
      <c r="R183" s="124">
        <v>0</v>
      </c>
      <c r="S183" s="124">
        <v>0</v>
      </c>
      <c r="T183" s="124">
        <v>273437.33</v>
      </c>
      <c r="U183" s="124">
        <v>0</v>
      </c>
      <c r="V183" s="124">
        <v>0</v>
      </c>
      <c r="W183" s="124">
        <v>0</v>
      </c>
      <c r="X183" s="79"/>
      <c r="Y183" s="125"/>
      <c r="Z183" s="125"/>
      <c r="AA183" s="125"/>
      <c r="AB183" s="125"/>
      <c r="AC183" s="126">
        <f t="shared" si="34"/>
        <v>0</v>
      </c>
      <c r="AD183" s="126">
        <f t="shared" si="35"/>
        <v>0</v>
      </c>
      <c r="AE183" s="126">
        <f t="shared" si="36"/>
        <v>0</v>
      </c>
      <c r="AF183" s="126">
        <f t="shared" si="37"/>
        <v>0</v>
      </c>
      <c r="AG183" s="126">
        <f t="shared" si="38"/>
        <v>0</v>
      </c>
      <c r="AH183" s="126">
        <f t="shared" si="39"/>
        <v>0</v>
      </c>
      <c r="AI183" s="126">
        <f t="shared" si="40"/>
        <v>0</v>
      </c>
      <c r="AJ183" s="126">
        <f t="shared" si="41"/>
        <v>0</v>
      </c>
      <c r="AK183" s="126">
        <f t="shared" si="42"/>
        <v>0</v>
      </c>
      <c r="AL183" s="127">
        <f t="shared" si="43"/>
        <v>0</v>
      </c>
      <c r="AM183" s="127">
        <f t="shared" si="33"/>
        <v>0</v>
      </c>
    </row>
    <row r="184" spans="1:39" ht="15" customHeight="1" x14ac:dyDescent="0.2">
      <c r="A184" s="62" t="s">
        <v>2188</v>
      </c>
      <c r="B184" s="62" t="s">
        <v>1883</v>
      </c>
      <c r="C184" s="124">
        <v>0</v>
      </c>
      <c r="D184" s="124">
        <v>0</v>
      </c>
      <c r="E184" s="124">
        <v>0</v>
      </c>
      <c r="F184" s="124">
        <v>0</v>
      </c>
      <c r="G184" s="124">
        <v>0</v>
      </c>
      <c r="H184" s="124">
        <v>0</v>
      </c>
      <c r="I184" s="124">
        <v>0</v>
      </c>
      <c r="J184" s="124">
        <v>0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0</v>
      </c>
      <c r="Q184" s="124">
        <v>0</v>
      </c>
      <c r="R184" s="124">
        <v>0</v>
      </c>
      <c r="S184" s="124">
        <v>0</v>
      </c>
      <c r="T184" s="124">
        <v>0</v>
      </c>
      <c r="U184" s="124">
        <v>0</v>
      </c>
      <c r="V184" s="124">
        <v>0</v>
      </c>
      <c r="W184" s="124">
        <v>243.46</v>
      </c>
      <c r="X184" s="79">
        <v>1800.01</v>
      </c>
      <c r="Y184" s="125"/>
      <c r="Z184" s="125"/>
      <c r="AA184" s="125"/>
      <c r="AB184" s="125"/>
      <c r="AC184" s="126">
        <f t="shared" si="34"/>
        <v>0</v>
      </c>
      <c r="AD184" s="126">
        <f t="shared" si="35"/>
        <v>0</v>
      </c>
      <c r="AE184" s="126">
        <f t="shared" si="36"/>
        <v>0</v>
      </c>
      <c r="AF184" s="126">
        <f t="shared" si="37"/>
        <v>0</v>
      </c>
      <c r="AG184" s="126">
        <f t="shared" si="38"/>
        <v>0</v>
      </c>
      <c r="AH184" s="126">
        <f t="shared" si="39"/>
        <v>0</v>
      </c>
      <c r="AI184" s="126">
        <f t="shared" si="40"/>
        <v>0</v>
      </c>
      <c r="AJ184" s="126">
        <f t="shared" si="41"/>
        <v>0</v>
      </c>
      <c r="AK184" s="126">
        <f t="shared" si="42"/>
        <v>0</v>
      </c>
      <c r="AL184" s="127">
        <f t="shared" si="43"/>
        <v>0</v>
      </c>
      <c r="AM184" s="127">
        <f t="shared" si="33"/>
        <v>0</v>
      </c>
    </row>
    <row r="185" spans="1:39" ht="15" customHeight="1" x14ac:dyDescent="0.2">
      <c r="A185" s="62" t="s">
        <v>2189</v>
      </c>
      <c r="B185" s="62" t="s">
        <v>1884</v>
      </c>
      <c r="C185" s="124">
        <v>0</v>
      </c>
      <c r="D185" s="124">
        <v>0</v>
      </c>
      <c r="E185" s="124">
        <v>0</v>
      </c>
      <c r="F185" s="124">
        <v>0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4">
        <v>0</v>
      </c>
      <c r="S185" s="124">
        <v>0</v>
      </c>
      <c r="T185" s="124">
        <v>0</v>
      </c>
      <c r="U185" s="124">
        <v>0</v>
      </c>
      <c r="V185" s="124">
        <v>0</v>
      </c>
      <c r="W185" s="124">
        <v>12918.5</v>
      </c>
      <c r="X185" s="79">
        <v>0</v>
      </c>
      <c r="Y185" s="125"/>
      <c r="Z185" s="125"/>
      <c r="AA185" s="125"/>
      <c r="AB185" s="125"/>
      <c r="AC185" s="126">
        <f t="shared" si="34"/>
        <v>7.7754345698123908E-2</v>
      </c>
      <c r="AD185" s="126">
        <f t="shared" si="35"/>
        <v>-7.2516414231747608E-2</v>
      </c>
      <c r="AE185" s="126">
        <f t="shared" si="36"/>
        <v>0.10527641556564084</v>
      </c>
      <c r="AF185" s="126">
        <f t="shared" si="37"/>
        <v>0.16356495081412417</v>
      </c>
      <c r="AG185" s="126">
        <f t="shared" si="38"/>
        <v>-4.4617677866408897E-2</v>
      </c>
      <c r="AH185" s="126">
        <f t="shared" si="39"/>
        <v>3.3553791229578183E-3</v>
      </c>
      <c r="AI185" s="126">
        <f t="shared" si="40"/>
        <v>0.19699521205109932</v>
      </c>
      <c r="AJ185" s="126">
        <f t="shared" si="41"/>
        <v>2.8416430969203443E-2</v>
      </c>
      <c r="AK185" s="126">
        <f t="shared" si="42"/>
        <v>7.7686108464702239E-2</v>
      </c>
      <c r="AL185" s="127">
        <f t="shared" si="43"/>
        <v>5.95460833986328E-2</v>
      </c>
      <c r="AM185" s="127">
        <f t="shared" si="33"/>
        <v>5.2367090548310777E-2</v>
      </c>
    </row>
    <row r="186" spans="1:39" ht="15" customHeight="1" x14ac:dyDescent="0.2">
      <c r="A186" s="62" t="s">
        <v>451</v>
      </c>
      <c r="B186" s="62" t="s">
        <v>286</v>
      </c>
      <c r="C186" s="124">
        <v>188780</v>
      </c>
      <c r="D186" s="124">
        <v>188778</v>
      </c>
      <c r="E186" s="124">
        <v>195551</v>
      </c>
      <c r="F186" s="124">
        <v>194120</v>
      </c>
      <c r="G186" s="124">
        <v>242288</v>
      </c>
      <c r="H186" s="124">
        <v>261157</v>
      </c>
      <c r="I186" s="124">
        <v>265080</v>
      </c>
      <c r="J186" s="124">
        <v>289665</v>
      </c>
      <c r="K186" s="124">
        <v>296720</v>
      </c>
      <c r="L186" s="124">
        <v>311986</v>
      </c>
      <c r="M186" s="124">
        <v>329162</v>
      </c>
      <c r="N186" s="124">
        <v>189995.94</v>
      </c>
      <c r="O186" s="124">
        <v>204768.95</v>
      </c>
      <c r="P186" s="124">
        <v>189919.84</v>
      </c>
      <c r="Q186" s="124">
        <v>209913.92</v>
      </c>
      <c r="R186" s="124">
        <v>244248.48</v>
      </c>
      <c r="S186" s="124">
        <v>233350.68</v>
      </c>
      <c r="T186" s="124">
        <v>234133.66</v>
      </c>
      <c r="U186" s="124">
        <v>280256.87</v>
      </c>
      <c r="V186" s="124">
        <v>288220.77</v>
      </c>
      <c r="W186" s="124">
        <v>310611.52</v>
      </c>
      <c r="X186" s="79">
        <v>323520.03999999998</v>
      </c>
      <c r="Y186" s="125"/>
      <c r="Z186" s="125"/>
      <c r="AA186" s="125"/>
      <c r="AB186" s="125"/>
      <c r="AC186" s="126">
        <f t="shared" si="34"/>
        <v>0</v>
      </c>
      <c r="AD186" s="126">
        <f t="shared" si="35"/>
        <v>6.6040573848195674</v>
      </c>
      <c r="AE186" s="126">
        <f t="shared" si="36"/>
        <v>0.93159018941314342</v>
      </c>
      <c r="AF186" s="126">
        <f t="shared" si="37"/>
        <v>-0.22124979023867622</v>
      </c>
      <c r="AG186" s="126">
        <f t="shared" si="38"/>
        <v>0.10566504776586165</v>
      </c>
      <c r="AH186" s="126">
        <f t="shared" si="39"/>
        <v>0.31380583776004334</v>
      </c>
      <c r="AI186" s="126">
        <f t="shared" si="40"/>
        <v>0.14417645783489969</v>
      </c>
      <c r="AJ186" s="126">
        <f t="shared" si="41"/>
        <v>2.739252423440633E-3</v>
      </c>
      <c r="AK186" s="126">
        <f t="shared" si="42"/>
        <v>4.2359002241111797E-2</v>
      </c>
      <c r="AL186" s="127">
        <f t="shared" si="43"/>
        <v>0.88034926466882124</v>
      </c>
      <c r="AM186" s="127">
        <f t="shared" si="33"/>
        <v>0.12174911960507143</v>
      </c>
    </row>
    <row r="187" spans="1:39" ht="15" customHeight="1" x14ac:dyDescent="0.2">
      <c r="A187" s="62" t="s">
        <v>452</v>
      </c>
      <c r="B187" s="62" t="s">
        <v>292</v>
      </c>
      <c r="C187" s="124">
        <v>0</v>
      </c>
      <c r="D187" s="124">
        <v>0</v>
      </c>
      <c r="E187" s="124">
        <v>0</v>
      </c>
      <c r="F187" s="124">
        <v>1200</v>
      </c>
      <c r="G187" s="124">
        <v>3000</v>
      </c>
      <c r="H187" s="124">
        <v>1800</v>
      </c>
      <c r="I187" s="124">
        <v>1800</v>
      </c>
      <c r="J187" s="124">
        <v>4201</v>
      </c>
      <c r="K187" s="124">
        <v>3000</v>
      </c>
      <c r="L187" s="124">
        <v>3001</v>
      </c>
      <c r="M187" s="124">
        <v>3300</v>
      </c>
      <c r="N187" s="124">
        <v>0</v>
      </c>
      <c r="O187" s="124">
        <v>158.22999999999999</v>
      </c>
      <c r="P187" s="124">
        <v>1203.19</v>
      </c>
      <c r="Q187" s="124">
        <v>2324.0700000000002</v>
      </c>
      <c r="R187" s="124">
        <v>1809.87</v>
      </c>
      <c r="S187" s="124">
        <v>2001.11</v>
      </c>
      <c r="T187" s="124">
        <v>2629.07</v>
      </c>
      <c r="U187" s="124">
        <v>3008.12</v>
      </c>
      <c r="V187" s="124">
        <v>3016.36</v>
      </c>
      <c r="W187" s="124">
        <v>3144.13</v>
      </c>
      <c r="X187" s="79">
        <v>4019.58</v>
      </c>
      <c r="Y187" s="125"/>
      <c r="Z187" s="125"/>
      <c r="AA187" s="125"/>
      <c r="AB187" s="125"/>
      <c r="AC187" s="126">
        <f t="shared" si="34"/>
        <v>2.8186543670839767E-2</v>
      </c>
      <c r="AD187" s="126">
        <f t="shared" si="35"/>
        <v>-2.3734928320494887E-5</v>
      </c>
      <c r="AE187" s="126">
        <f t="shared" si="36"/>
        <v>0</v>
      </c>
      <c r="AF187" s="126">
        <f t="shared" si="37"/>
        <v>2.7533170349624387E-3</v>
      </c>
      <c r="AG187" s="126">
        <f t="shared" si="38"/>
        <v>-0.49179823419414403</v>
      </c>
      <c r="AH187" s="126">
        <f t="shared" si="39"/>
        <v>-1</v>
      </c>
      <c r="AI187" s="126">
        <f t="shared" si="40"/>
        <v>0</v>
      </c>
      <c r="AJ187" s="126">
        <f t="shared" si="41"/>
        <v>0</v>
      </c>
      <c r="AK187" s="126">
        <f t="shared" si="42"/>
        <v>0</v>
      </c>
      <c r="AL187" s="127">
        <f t="shared" si="43"/>
        <v>-0.16232023426851805</v>
      </c>
      <c r="AM187" s="127">
        <f t="shared" si="33"/>
        <v>-0.29835964683882882</v>
      </c>
    </row>
    <row r="188" spans="1:39" ht="15" customHeight="1" x14ac:dyDescent="0.2">
      <c r="A188" s="62" t="s">
        <v>453</v>
      </c>
      <c r="B188" s="62" t="s">
        <v>294</v>
      </c>
      <c r="C188" s="124">
        <v>420</v>
      </c>
      <c r="D188" s="124">
        <v>421</v>
      </c>
      <c r="E188" s="124">
        <v>421</v>
      </c>
      <c r="F188" s="124">
        <v>421</v>
      </c>
      <c r="G188" s="124">
        <v>421</v>
      </c>
      <c r="H188" s="124">
        <v>421</v>
      </c>
      <c r="I188" s="124">
        <v>421</v>
      </c>
      <c r="J188" s="124">
        <v>0</v>
      </c>
      <c r="K188" s="124">
        <v>0</v>
      </c>
      <c r="L188" s="124">
        <v>901</v>
      </c>
      <c r="M188" s="124">
        <v>600</v>
      </c>
      <c r="N188" s="124">
        <v>409.77</v>
      </c>
      <c r="O188" s="124">
        <v>421.32</v>
      </c>
      <c r="P188" s="124">
        <v>421.31</v>
      </c>
      <c r="Q188" s="124">
        <v>421.31</v>
      </c>
      <c r="R188" s="124">
        <v>422.47</v>
      </c>
      <c r="S188" s="124">
        <v>214.7</v>
      </c>
      <c r="T188" s="124">
        <v>0</v>
      </c>
      <c r="U188" s="124">
        <v>0</v>
      </c>
      <c r="V188" s="124">
        <v>0</v>
      </c>
      <c r="W188" s="124">
        <v>423.21</v>
      </c>
      <c r="X188" s="79">
        <v>601.79</v>
      </c>
      <c r="Y188" s="125"/>
      <c r="Z188" s="125"/>
      <c r="AA188" s="125"/>
      <c r="AB188" s="125"/>
      <c r="AC188" s="126">
        <f t="shared" si="34"/>
        <v>0</v>
      </c>
      <c r="AD188" s="126">
        <f t="shared" si="35"/>
        <v>-1</v>
      </c>
      <c r="AE188" s="126">
        <f t="shared" si="36"/>
        <v>0</v>
      </c>
      <c r="AF188" s="126">
        <f t="shared" si="37"/>
        <v>0</v>
      </c>
      <c r="AG188" s="126">
        <f t="shared" si="38"/>
        <v>0</v>
      </c>
      <c r="AH188" s="126">
        <f t="shared" si="39"/>
        <v>0</v>
      </c>
      <c r="AI188" s="126">
        <f t="shared" si="40"/>
        <v>0</v>
      </c>
      <c r="AJ188" s="126">
        <f t="shared" si="41"/>
        <v>0</v>
      </c>
      <c r="AK188" s="126">
        <f t="shared" si="42"/>
        <v>0</v>
      </c>
      <c r="AL188" s="127">
        <f t="shared" si="43"/>
        <v>-0.1111111111111111</v>
      </c>
      <c r="AM188" s="127">
        <f t="shared" si="33"/>
        <v>0</v>
      </c>
    </row>
    <row r="189" spans="1:39" ht="15" customHeight="1" x14ac:dyDescent="0.2">
      <c r="A189" s="62" t="s">
        <v>454</v>
      </c>
      <c r="B189" s="62" t="s">
        <v>296</v>
      </c>
      <c r="C189" s="124">
        <v>0</v>
      </c>
      <c r="D189" s="124">
        <v>4888</v>
      </c>
      <c r="E189" s="124">
        <v>0</v>
      </c>
      <c r="F189" s="124">
        <v>3048</v>
      </c>
      <c r="G189" s="124">
        <v>9732</v>
      </c>
      <c r="H189" s="124">
        <v>10446</v>
      </c>
      <c r="I189" s="124">
        <v>1733</v>
      </c>
      <c r="J189" s="124">
        <v>8690</v>
      </c>
      <c r="K189" s="124">
        <v>8902</v>
      </c>
      <c r="L189" s="124">
        <v>6240</v>
      </c>
      <c r="M189" s="124">
        <v>0</v>
      </c>
      <c r="N189" s="124">
        <v>0</v>
      </c>
      <c r="O189" s="124">
        <v>3000</v>
      </c>
      <c r="P189" s="124">
        <v>0</v>
      </c>
      <c r="Q189" s="124">
        <v>0</v>
      </c>
      <c r="R189" s="124">
        <v>0</v>
      </c>
      <c r="S189" s="124">
        <v>0</v>
      </c>
      <c r="T189" s="124">
        <v>0</v>
      </c>
      <c r="U189" s="124">
        <v>0</v>
      </c>
      <c r="V189" s="124">
        <v>0</v>
      </c>
      <c r="W189" s="124">
        <v>0</v>
      </c>
      <c r="X189" s="79"/>
      <c r="Y189" s="125"/>
      <c r="Z189" s="125"/>
      <c r="AA189" s="125"/>
      <c r="AB189" s="125"/>
      <c r="AC189" s="126">
        <f t="shared" si="34"/>
        <v>1.3902801284929709E-2</v>
      </c>
      <c r="AD189" s="126">
        <f t="shared" si="35"/>
        <v>-0.23896639242339068</v>
      </c>
      <c r="AE189" s="126">
        <f t="shared" si="36"/>
        <v>-0.25673485831953086</v>
      </c>
      <c r="AF189" s="126">
        <f t="shared" si="37"/>
        <v>1.1742010864982713</v>
      </c>
      <c r="AG189" s="126">
        <f t="shared" si="38"/>
        <v>-0.41274238227146814</v>
      </c>
      <c r="AH189" s="126">
        <f t="shared" si="39"/>
        <v>-0.77122641509433965</v>
      </c>
      <c r="AI189" s="126">
        <f t="shared" si="40"/>
        <v>0.24742268041237114</v>
      </c>
      <c r="AJ189" s="126">
        <f t="shared" si="41"/>
        <v>0.48760330578512395</v>
      </c>
      <c r="AK189" s="126">
        <f t="shared" si="42"/>
        <v>0.37777777777777777</v>
      </c>
      <c r="AL189" s="127">
        <f t="shared" si="43"/>
        <v>6.9026400405527155E-2</v>
      </c>
      <c r="AM189" s="127">
        <f t="shared" si="33"/>
        <v>-1.4233006678106975E-2</v>
      </c>
    </row>
    <row r="190" spans="1:39" ht="15" customHeight="1" x14ac:dyDescent="0.2">
      <c r="A190" s="62" t="s">
        <v>455</v>
      </c>
      <c r="B190" s="62" t="s">
        <v>298</v>
      </c>
      <c r="C190" s="124">
        <v>3060</v>
      </c>
      <c r="D190" s="124">
        <v>3240</v>
      </c>
      <c r="E190" s="124">
        <v>3420</v>
      </c>
      <c r="F190" s="124">
        <v>2581</v>
      </c>
      <c r="G190" s="124">
        <v>1865</v>
      </c>
      <c r="H190" s="124">
        <v>2109</v>
      </c>
      <c r="I190" s="124">
        <v>243</v>
      </c>
      <c r="J190" s="124">
        <v>602</v>
      </c>
      <c r="K190" s="124">
        <v>902</v>
      </c>
      <c r="L190" s="124">
        <v>1207</v>
      </c>
      <c r="M190" s="124">
        <v>1450</v>
      </c>
      <c r="N190" s="124">
        <v>2895.1</v>
      </c>
      <c r="O190" s="124">
        <v>2935.35</v>
      </c>
      <c r="P190" s="124">
        <v>2233.9</v>
      </c>
      <c r="Q190" s="124">
        <v>1660.38</v>
      </c>
      <c r="R190" s="124">
        <v>3610</v>
      </c>
      <c r="S190" s="124">
        <v>2120</v>
      </c>
      <c r="T190" s="124">
        <v>485</v>
      </c>
      <c r="U190" s="124">
        <v>605</v>
      </c>
      <c r="V190" s="124">
        <v>900</v>
      </c>
      <c r="W190" s="124">
        <v>1240</v>
      </c>
      <c r="X190" s="79">
        <v>1315</v>
      </c>
      <c r="Y190" s="125"/>
      <c r="Z190" s="125"/>
      <c r="AA190" s="125"/>
      <c r="AB190" s="125"/>
      <c r="AC190" s="126">
        <f t="shared" si="34"/>
        <v>4.6185261465816048</v>
      </c>
      <c r="AD190" s="126">
        <f t="shared" si="35"/>
        <v>-0.72629819040125887</v>
      </c>
      <c r="AE190" s="126">
        <f t="shared" si="36"/>
        <v>1.2270603991768203</v>
      </c>
      <c r="AF190" s="126">
        <f t="shared" si="37"/>
        <v>0.20803203426375472</v>
      </c>
      <c r="AG190" s="126">
        <f t="shared" si="38"/>
        <v>0.58382710053423992</v>
      </c>
      <c r="AH190" s="126">
        <f t="shared" si="39"/>
        <v>0.46667535494158413</v>
      </c>
      <c r="AI190" s="126">
        <f t="shared" si="40"/>
        <v>0.62371222931334558</v>
      </c>
      <c r="AJ190" s="126">
        <f t="shared" si="41"/>
        <v>-0.82786571252901198</v>
      </c>
      <c r="AK190" s="126">
        <f t="shared" si="42"/>
        <v>2.3920483234529573</v>
      </c>
      <c r="AL190" s="127">
        <f t="shared" si="43"/>
        <v>0.95174640948155953</v>
      </c>
      <c r="AM190" s="127">
        <f t="shared" si="33"/>
        <v>0.64767945914262293</v>
      </c>
    </row>
    <row r="191" spans="1:39" ht="15" customHeight="1" x14ac:dyDescent="0.2">
      <c r="A191" s="62" t="s">
        <v>456</v>
      </c>
      <c r="B191" s="62" t="s">
        <v>300</v>
      </c>
      <c r="C191" s="124">
        <v>1000</v>
      </c>
      <c r="D191" s="124">
        <v>1000</v>
      </c>
      <c r="E191" s="124">
        <v>1000</v>
      </c>
      <c r="F191" s="124">
        <v>1000</v>
      </c>
      <c r="G191" s="124">
        <v>1000</v>
      </c>
      <c r="H191" s="124">
        <v>1000</v>
      </c>
      <c r="I191" s="124">
        <v>1000</v>
      </c>
      <c r="J191" s="124">
        <v>1000</v>
      </c>
      <c r="K191" s="124">
        <v>2400</v>
      </c>
      <c r="L191" s="124">
        <v>1800</v>
      </c>
      <c r="M191" s="124">
        <v>1800</v>
      </c>
      <c r="N191" s="124">
        <v>199.07</v>
      </c>
      <c r="O191" s="124">
        <v>1118.48</v>
      </c>
      <c r="P191" s="124">
        <v>306.13</v>
      </c>
      <c r="Q191" s="124">
        <v>681.77</v>
      </c>
      <c r="R191" s="124">
        <v>823.6</v>
      </c>
      <c r="S191" s="124">
        <v>1304.44</v>
      </c>
      <c r="T191" s="124">
        <v>1913.19</v>
      </c>
      <c r="U191" s="124">
        <v>3106.47</v>
      </c>
      <c r="V191" s="124">
        <v>534.73</v>
      </c>
      <c r="W191" s="124">
        <v>1813.83</v>
      </c>
      <c r="X191" s="79">
        <v>945.01</v>
      </c>
      <c r="Y191" s="125"/>
      <c r="Z191" s="125"/>
      <c r="AA191" s="125"/>
      <c r="AB191" s="125"/>
      <c r="AC191" s="126">
        <f t="shared" si="34"/>
        <v>-4.5131094074293707E-2</v>
      </c>
      <c r="AD191" s="126">
        <f t="shared" si="35"/>
        <v>5.8109876461064263E-3</v>
      </c>
      <c r="AE191" s="126">
        <f t="shared" si="36"/>
        <v>-0.18869214315640917</v>
      </c>
      <c r="AF191" s="126">
        <f t="shared" si="37"/>
        <v>3.4491193737769071E-2</v>
      </c>
      <c r="AG191" s="126">
        <f t="shared" si="38"/>
        <v>-0.22703029347626186</v>
      </c>
      <c r="AH191" s="126">
        <f t="shared" si="39"/>
        <v>6.539768864717882E-2</v>
      </c>
      <c r="AI191" s="126">
        <f t="shared" si="40"/>
        <v>0.18871235324144964</v>
      </c>
      <c r="AJ191" s="126">
        <f t="shared" si="41"/>
        <v>0.67787648621809493</v>
      </c>
      <c r="AK191" s="126">
        <f t="shared" si="42"/>
        <v>-0.19267067630686543</v>
      </c>
      <c r="AL191" s="127">
        <f t="shared" si="43"/>
        <v>3.541827805297431E-2</v>
      </c>
      <c r="AM191" s="127">
        <f t="shared" si="33"/>
        <v>0.10245711166471923</v>
      </c>
    </row>
    <row r="192" spans="1:39" ht="15" customHeight="1" x14ac:dyDescent="0.2">
      <c r="A192" s="62" t="s">
        <v>457</v>
      </c>
      <c r="B192" s="62" t="s">
        <v>302</v>
      </c>
      <c r="C192" s="124">
        <v>471</v>
      </c>
      <c r="D192" s="124">
        <v>392</v>
      </c>
      <c r="E192" s="124">
        <v>402</v>
      </c>
      <c r="F192" s="124">
        <v>391</v>
      </c>
      <c r="G192" s="124">
        <v>497</v>
      </c>
      <c r="H192" s="124">
        <v>529</v>
      </c>
      <c r="I192" s="124">
        <v>563</v>
      </c>
      <c r="J192" s="124">
        <v>589</v>
      </c>
      <c r="K192" s="124">
        <v>598</v>
      </c>
      <c r="L192" s="124">
        <v>610</v>
      </c>
      <c r="M192" s="124">
        <v>520</v>
      </c>
      <c r="N192" s="124">
        <v>472.18</v>
      </c>
      <c r="O192" s="124">
        <v>450.87</v>
      </c>
      <c r="P192" s="124">
        <v>453.49</v>
      </c>
      <c r="Q192" s="124">
        <v>367.92</v>
      </c>
      <c r="R192" s="124">
        <v>380.61</v>
      </c>
      <c r="S192" s="124">
        <v>294.2</v>
      </c>
      <c r="T192" s="124">
        <v>313.44</v>
      </c>
      <c r="U192" s="124">
        <v>372.59</v>
      </c>
      <c r="V192" s="124">
        <v>625.16</v>
      </c>
      <c r="W192" s="124">
        <v>504.71</v>
      </c>
      <c r="X192" s="79">
        <v>453.55</v>
      </c>
      <c r="Y192" s="125"/>
      <c r="Z192" s="125"/>
      <c r="AA192" s="125"/>
      <c r="AB192" s="125"/>
      <c r="AC192" s="126">
        <f t="shared" si="34"/>
        <v>5.7956621911496024E-2</v>
      </c>
      <c r="AD192" s="126">
        <f t="shared" si="35"/>
        <v>4.5897946157023153E-2</v>
      </c>
      <c r="AE192" s="126">
        <f t="shared" si="36"/>
        <v>-0.24298340716701256</v>
      </c>
      <c r="AF192" s="126">
        <f t="shared" si="37"/>
        <v>-0.1560677194480011</v>
      </c>
      <c r="AG192" s="126">
        <f t="shared" si="38"/>
        <v>0.11726230613621043</v>
      </c>
      <c r="AH192" s="126">
        <f t="shared" si="39"/>
        <v>-0.11582875651316714</v>
      </c>
      <c r="AI192" s="126">
        <f t="shared" si="40"/>
        <v>0.39840043686503834</v>
      </c>
      <c r="AJ192" s="126">
        <f t="shared" si="41"/>
        <v>0.21330480482923561</v>
      </c>
      <c r="AK192" s="126">
        <f t="shared" si="42"/>
        <v>-4.7493244466497199E-2</v>
      </c>
      <c r="AL192" s="127">
        <f t="shared" si="43"/>
        <v>3.0049887589369495E-2</v>
      </c>
      <c r="AM192" s="127">
        <f t="shared" si="33"/>
        <v>0.11312910937016403</v>
      </c>
    </row>
    <row r="193" spans="1:39" ht="15" customHeight="1" x14ac:dyDescent="0.2">
      <c r="A193" s="62" t="s">
        <v>458</v>
      </c>
      <c r="B193" s="62" t="s">
        <v>304</v>
      </c>
      <c r="C193" s="124">
        <v>1222</v>
      </c>
      <c r="D193" s="124">
        <v>1255</v>
      </c>
      <c r="E193" s="124">
        <v>1493</v>
      </c>
      <c r="F193" s="124">
        <v>1482</v>
      </c>
      <c r="G193" s="124">
        <v>1611</v>
      </c>
      <c r="H193" s="124">
        <v>931</v>
      </c>
      <c r="I193" s="124">
        <v>1556</v>
      </c>
      <c r="J193" s="124">
        <v>1538</v>
      </c>
      <c r="K193" s="124">
        <v>1337</v>
      </c>
      <c r="L193" s="124">
        <v>1392</v>
      </c>
      <c r="M193" s="124">
        <v>1500</v>
      </c>
      <c r="N193" s="124">
        <v>1258.7</v>
      </c>
      <c r="O193" s="124">
        <v>1331.65</v>
      </c>
      <c r="P193" s="124">
        <v>1392.77</v>
      </c>
      <c r="Q193" s="124">
        <v>1054.3499999999999</v>
      </c>
      <c r="R193" s="124">
        <v>889.8</v>
      </c>
      <c r="S193" s="124">
        <v>994.14</v>
      </c>
      <c r="T193" s="124">
        <v>878.99</v>
      </c>
      <c r="U193" s="124">
        <v>1229.18</v>
      </c>
      <c r="V193" s="124">
        <v>1491.37</v>
      </c>
      <c r="W193" s="124">
        <v>1420.54</v>
      </c>
      <c r="X193" s="79">
        <v>1190.1400000000001</v>
      </c>
      <c r="Y193" s="125"/>
      <c r="Z193" s="125"/>
      <c r="AA193" s="125"/>
      <c r="AB193" s="125"/>
      <c r="AC193" s="126">
        <f t="shared" si="34"/>
        <v>0.34739847426261694</v>
      </c>
      <c r="AD193" s="126">
        <f t="shared" si="35"/>
        <v>0.24866135023559499</v>
      </c>
      <c r="AE193" s="126">
        <f t="shared" si="36"/>
        <v>-0.18674787003845042</v>
      </c>
      <c r="AF193" s="126">
        <f t="shared" si="37"/>
        <v>-9.1666272616938896E-2</v>
      </c>
      <c r="AG193" s="126">
        <f t="shared" si="38"/>
        <v>-3.7774697313210488E-2</v>
      </c>
      <c r="AH193" s="126">
        <f t="shared" si="39"/>
        <v>0.54848127113777045</v>
      </c>
      <c r="AI193" s="126">
        <f t="shared" si="40"/>
        <v>0.89165216495445676</v>
      </c>
      <c r="AJ193" s="126">
        <f t="shared" si="41"/>
        <v>0.15651355022277444</v>
      </c>
      <c r="AK193" s="126">
        <f t="shared" si="42"/>
        <v>-0.27755397795734993</v>
      </c>
      <c r="AL193" s="127">
        <f t="shared" si="43"/>
        <v>0.17766266587636265</v>
      </c>
      <c r="AM193" s="127">
        <f t="shared" si="33"/>
        <v>0.25626366220888819</v>
      </c>
    </row>
    <row r="194" spans="1:39" ht="15" customHeight="1" x14ac:dyDescent="0.2">
      <c r="A194" s="62" t="s">
        <v>459</v>
      </c>
      <c r="B194" s="62" t="s">
        <v>306</v>
      </c>
      <c r="C194" s="124">
        <v>11772</v>
      </c>
      <c r="D194" s="124">
        <v>13179</v>
      </c>
      <c r="E194" s="124">
        <v>16751</v>
      </c>
      <c r="F194" s="124">
        <v>22955</v>
      </c>
      <c r="G194" s="124">
        <v>15888</v>
      </c>
      <c r="H194" s="124">
        <v>19626</v>
      </c>
      <c r="I194" s="124">
        <v>19626</v>
      </c>
      <c r="J194" s="124">
        <v>38136</v>
      </c>
      <c r="K194" s="124">
        <v>48316</v>
      </c>
      <c r="L194" s="124">
        <v>40629</v>
      </c>
      <c r="M194" s="124">
        <v>37110</v>
      </c>
      <c r="N194" s="124">
        <v>12055.81</v>
      </c>
      <c r="O194" s="124">
        <v>16243.98</v>
      </c>
      <c r="P194" s="124">
        <v>20283.23</v>
      </c>
      <c r="Q194" s="124">
        <v>16495.38</v>
      </c>
      <c r="R194" s="124">
        <v>14983.31</v>
      </c>
      <c r="S194" s="124">
        <v>14417.32</v>
      </c>
      <c r="T194" s="124">
        <v>22324.95</v>
      </c>
      <c r="U194" s="124">
        <v>42231.040000000001</v>
      </c>
      <c r="V194" s="124">
        <v>48840.77</v>
      </c>
      <c r="W194" s="124">
        <v>35284.82</v>
      </c>
      <c r="X194" s="79">
        <v>28317.42</v>
      </c>
      <c r="Y194" s="125"/>
      <c r="Z194" s="125"/>
      <c r="AA194" s="125"/>
      <c r="AB194" s="125"/>
      <c r="AC194" s="126">
        <f t="shared" si="34"/>
        <v>0</v>
      </c>
      <c r="AD194" s="126">
        <f t="shared" si="35"/>
        <v>0</v>
      </c>
      <c r="AE194" s="126">
        <f t="shared" si="36"/>
        <v>0</v>
      </c>
      <c r="AF194" s="126">
        <f t="shared" si="37"/>
        <v>0</v>
      </c>
      <c r="AG194" s="126">
        <f t="shared" si="38"/>
        <v>0</v>
      </c>
      <c r="AH194" s="126">
        <f t="shared" si="39"/>
        <v>0</v>
      </c>
      <c r="AI194" s="126">
        <f t="shared" si="40"/>
        <v>0</v>
      </c>
      <c r="AJ194" s="126">
        <f t="shared" si="41"/>
        <v>-0.40996946982424215</v>
      </c>
      <c r="AK194" s="126">
        <f t="shared" si="42"/>
        <v>4.8243373630739539</v>
      </c>
      <c r="AL194" s="127">
        <f t="shared" si="43"/>
        <v>0.49048532147219021</v>
      </c>
      <c r="AM194" s="127">
        <f t="shared" si="33"/>
        <v>0.88287357864994243</v>
      </c>
    </row>
    <row r="195" spans="1:39" ht="15" customHeight="1" x14ac:dyDescent="0.2">
      <c r="A195" s="62" t="s">
        <v>2039</v>
      </c>
      <c r="B195" s="62" t="s">
        <v>1865</v>
      </c>
      <c r="C195" s="124">
        <v>0</v>
      </c>
      <c r="D195" s="124">
        <v>0</v>
      </c>
      <c r="E195" s="124">
        <v>0</v>
      </c>
      <c r="F195" s="124">
        <v>0</v>
      </c>
      <c r="G195" s="124">
        <v>0</v>
      </c>
      <c r="H195" s="124">
        <v>0</v>
      </c>
      <c r="I195" s="124">
        <v>0</v>
      </c>
      <c r="J195" s="124">
        <v>0</v>
      </c>
      <c r="K195" s="124">
        <v>0</v>
      </c>
      <c r="L195" s="124">
        <v>0</v>
      </c>
      <c r="M195" s="124">
        <v>3000</v>
      </c>
      <c r="N195" s="124">
        <v>0</v>
      </c>
      <c r="O195" s="124">
        <v>0</v>
      </c>
      <c r="P195" s="124">
        <v>0</v>
      </c>
      <c r="Q195" s="124">
        <v>0</v>
      </c>
      <c r="R195" s="124">
        <v>0</v>
      </c>
      <c r="S195" s="124">
        <v>0</v>
      </c>
      <c r="T195" s="124">
        <v>0</v>
      </c>
      <c r="U195" s="124">
        <v>1791.67</v>
      </c>
      <c r="V195" s="124">
        <v>1057.1400000000001</v>
      </c>
      <c r="W195" s="124">
        <v>6157.14</v>
      </c>
      <c r="X195" s="79">
        <v>1785.72</v>
      </c>
      <c r="Y195" s="125"/>
      <c r="Z195" s="125"/>
      <c r="AA195" s="125"/>
      <c r="AB195" s="125"/>
      <c r="AC195" s="126">
        <f t="shared" si="34"/>
        <v>0.22559052513177924</v>
      </c>
      <c r="AD195" s="126">
        <f t="shared" si="35"/>
        <v>-0.18296907476223478</v>
      </c>
      <c r="AE195" s="126">
        <f t="shared" si="36"/>
        <v>-0.26965772432932472</v>
      </c>
      <c r="AF195" s="126">
        <f t="shared" si="37"/>
        <v>-8.471304924756469E-2</v>
      </c>
      <c r="AG195" s="126">
        <f t="shared" si="38"/>
        <v>0.14767710049423391</v>
      </c>
      <c r="AH195" s="126">
        <f t="shared" si="39"/>
        <v>9.7467845659163464E-3</v>
      </c>
      <c r="AI195" s="126">
        <f t="shared" si="40"/>
        <v>0.94278037615683152</v>
      </c>
      <c r="AJ195" s="126">
        <f t="shared" si="41"/>
        <v>0.29208772071037098</v>
      </c>
      <c r="AK195" s="126">
        <f t="shared" si="42"/>
        <v>-0.17088765304851114</v>
      </c>
      <c r="AL195" s="127">
        <f t="shared" si="43"/>
        <v>0.10107277840794407</v>
      </c>
      <c r="AM195" s="127">
        <f t="shared" ref="AM195:AM258" si="44">AVERAGE(AG195:AK195)</f>
        <v>0.24428086577576832</v>
      </c>
    </row>
    <row r="196" spans="1:39" ht="15" customHeight="1" x14ac:dyDescent="0.2">
      <c r="A196" s="62" t="s">
        <v>460</v>
      </c>
      <c r="B196" s="62" t="s">
        <v>308</v>
      </c>
      <c r="C196" s="124">
        <v>996</v>
      </c>
      <c r="D196" s="124">
        <v>900</v>
      </c>
      <c r="E196" s="124">
        <v>840</v>
      </c>
      <c r="F196" s="124">
        <v>912</v>
      </c>
      <c r="G196" s="124">
        <v>720</v>
      </c>
      <c r="H196" s="124">
        <v>720</v>
      </c>
      <c r="I196" s="124">
        <v>960</v>
      </c>
      <c r="J196" s="124">
        <v>1200</v>
      </c>
      <c r="K196" s="124">
        <v>1368</v>
      </c>
      <c r="L196" s="124">
        <v>1236</v>
      </c>
      <c r="M196" s="124">
        <v>1540</v>
      </c>
      <c r="N196" s="124">
        <v>906.82</v>
      </c>
      <c r="O196" s="124">
        <v>1111.3900000000001</v>
      </c>
      <c r="P196" s="124">
        <v>908.04</v>
      </c>
      <c r="Q196" s="124">
        <v>663.18</v>
      </c>
      <c r="R196" s="124">
        <v>607</v>
      </c>
      <c r="S196" s="124">
        <v>696.64</v>
      </c>
      <c r="T196" s="124">
        <v>703.43</v>
      </c>
      <c r="U196" s="124">
        <v>1366.61</v>
      </c>
      <c r="V196" s="124">
        <v>1765.78</v>
      </c>
      <c r="W196" s="124">
        <v>1464.03</v>
      </c>
      <c r="X196" s="79">
        <v>1082.8900000000001</v>
      </c>
      <c r="Y196" s="125"/>
      <c r="Z196" s="125"/>
      <c r="AA196" s="125"/>
      <c r="AB196" s="125"/>
      <c r="AC196" s="126">
        <f t="shared" ref="AC196:AC259" si="45">IFERROR((O197-N197)/N197,0)</f>
        <v>9.9983394264275161E-2</v>
      </c>
      <c r="AD196" s="126">
        <f t="shared" ref="AD196:AD259" si="46">IFERROR((P197-O197)/O197,0)</f>
        <v>-8.8685166773402671E-2</v>
      </c>
      <c r="AE196" s="126">
        <f t="shared" ref="AE196:AE259" si="47">IFERROR((Q197-P197)/P197,0)</f>
        <v>-0.49723046181402164</v>
      </c>
      <c r="AF196" s="126">
        <f t="shared" ref="AF196:AF259" si="48">IFERROR((R197-Q197)/Q197,0)</f>
        <v>-1</v>
      </c>
      <c r="AG196" s="126">
        <f t="shared" ref="AG196:AG259" si="49">IFERROR((S197-R197)/R197,0)</f>
        <v>0</v>
      </c>
      <c r="AH196" s="126">
        <f t="shared" ref="AH196:AH259" si="50">IFERROR((T197-S197)/S197,0)</f>
        <v>0</v>
      </c>
      <c r="AI196" s="126">
        <f t="shared" ref="AI196:AI259" si="51">IFERROR((U197-T197)/T197,0)</f>
        <v>0</v>
      </c>
      <c r="AJ196" s="126">
        <f t="shared" ref="AJ196:AJ259" si="52">IFERROR((V197-U197)/U197,0)</f>
        <v>0</v>
      </c>
      <c r="AK196" s="126">
        <f t="shared" ref="AK196:AK259" si="53">IFERROR((W197-V197)/V197,0)</f>
        <v>-1</v>
      </c>
      <c r="AL196" s="127">
        <f t="shared" si="43"/>
        <v>-0.27621469270257215</v>
      </c>
      <c r="AM196" s="127">
        <f t="shared" si="44"/>
        <v>-0.2</v>
      </c>
    </row>
    <row r="197" spans="1:39" ht="15" customHeight="1" x14ac:dyDescent="0.2">
      <c r="A197" s="62" t="s">
        <v>461</v>
      </c>
      <c r="B197" s="62" t="s">
        <v>1897</v>
      </c>
      <c r="C197" s="124">
        <v>7690</v>
      </c>
      <c r="D197" s="124">
        <v>7934</v>
      </c>
      <c r="E197" s="124">
        <v>7823</v>
      </c>
      <c r="F197" s="124">
        <v>0</v>
      </c>
      <c r="G197" s="124">
        <v>0</v>
      </c>
      <c r="H197" s="124">
        <v>0</v>
      </c>
      <c r="I197" s="124">
        <v>0</v>
      </c>
      <c r="J197" s="124">
        <v>0</v>
      </c>
      <c r="K197" s="124">
        <v>0</v>
      </c>
      <c r="L197" s="124">
        <v>0</v>
      </c>
      <c r="M197" s="124">
        <v>0</v>
      </c>
      <c r="N197" s="124">
        <v>7708.18</v>
      </c>
      <c r="O197" s="124">
        <v>8478.8700000000008</v>
      </c>
      <c r="P197" s="124">
        <v>7726.92</v>
      </c>
      <c r="Q197" s="124">
        <v>3884.86</v>
      </c>
      <c r="R197" s="124">
        <v>0</v>
      </c>
      <c r="S197" s="124">
        <v>0</v>
      </c>
      <c r="T197" s="124">
        <v>0</v>
      </c>
      <c r="U197" s="124">
        <v>0</v>
      </c>
      <c r="V197" s="124">
        <v>-2029.49</v>
      </c>
      <c r="W197" s="124">
        <v>0</v>
      </c>
      <c r="X197" s="79">
        <v>0</v>
      </c>
      <c r="Y197" s="125"/>
      <c r="Z197" s="125"/>
      <c r="AA197" s="125"/>
      <c r="AB197" s="125"/>
      <c r="AC197" s="126">
        <f t="shared" si="45"/>
        <v>4.5178678052331632E-2</v>
      </c>
      <c r="AD197" s="126">
        <f t="shared" si="46"/>
        <v>-1.0516893940876119E-2</v>
      </c>
      <c r="AE197" s="126">
        <f t="shared" si="47"/>
        <v>0.44965492150836023</v>
      </c>
      <c r="AF197" s="126">
        <f t="shared" si="48"/>
        <v>0.29942462145520249</v>
      </c>
      <c r="AG197" s="126">
        <f t="shared" si="49"/>
        <v>9.6979789513681317E-2</v>
      </c>
      <c r="AH197" s="126">
        <f t="shared" si="50"/>
        <v>2.7874127707539297E-2</v>
      </c>
      <c r="AI197" s="126">
        <f t="shared" si="51"/>
        <v>0.20406861896330569</v>
      </c>
      <c r="AJ197" s="126">
        <f t="shared" si="52"/>
        <v>9.792243456774459E-2</v>
      </c>
      <c r="AK197" s="126">
        <f t="shared" si="53"/>
        <v>0.61484859975769213</v>
      </c>
      <c r="AL197" s="127">
        <f t="shared" si="43"/>
        <v>0.20282609973166454</v>
      </c>
      <c r="AM197" s="127">
        <f t="shared" si="44"/>
        <v>0.20833871410199262</v>
      </c>
    </row>
    <row r="198" spans="1:39" ht="15" customHeight="1" x14ac:dyDescent="0.2">
      <c r="A198" s="62" t="s">
        <v>462</v>
      </c>
      <c r="B198" s="62" t="s">
        <v>1899</v>
      </c>
      <c r="C198" s="124">
        <v>9846</v>
      </c>
      <c r="D198" s="124">
        <v>9511</v>
      </c>
      <c r="E198" s="124">
        <v>10375</v>
      </c>
      <c r="F198" s="124">
        <v>15075</v>
      </c>
      <c r="G198" s="124">
        <v>20706</v>
      </c>
      <c r="H198" s="124">
        <v>24124</v>
      </c>
      <c r="I198" s="124">
        <v>24308</v>
      </c>
      <c r="J198" s="124">
        <v>27430</v>
      </c>
      <c r="K198" s="124">
        <v>28138</v>
      </c>
      <c r="L198" s="124">
        <v>46959</v>
      </c>
      <c r="M198" s="124">
        <v>55080</v>
      </c>
      <c r="N198" s="124">
        <v>9780.7199999999993</v>
      </c>
      <c r="O198" s="124">
        <v>10222.6</v>
      </c>
      <c r="P198" s="124">
        <v>10115.09</v>
      </c>
      <c r="Q198" s="124">
        <v>14663.39</v>
      </c>
      <c r="R198" s="124">
        <v>19053.97</v>
      </c>
      <c r="S198" s="124">
        <v>20901.82</v>
      </c>
      <c r="T198" s="124">
        <v>21484.44</v>
      </c>
      <c r="U198" s="124">
        <v>25868.74</v>
      </c>
      <c r="V198" s="124">
        <v>28401.87</v>
      </c>
      <c r="W198" s="124">
        <v>45864.72</v>
      </c>
      <c r="X198" s="79">
        <v>54699.63</v>
      </c>
      <c r="Y198" s="125"/>
      <c r="Z198" s="125"/>
      <c r="AA198" s="125"/>
      <c r="AB198" s="125"/>
      <c r="AC198" s="126">
        <f t="shared" si="45"/>
        <v>0</v>
      </c>
      <c r="AD198" s="126">
        <f t="shared" si="46"/>
        <v>-1</v>
      </c>
      <c r="AE198" s="126">
        <f t="shared" si="47"/>
        <v>0</v>
      </c>
      <c r="AF198" s="126">
        <f t="shared" si="48"/>
        <v>-0.24637681159420291</v>
      </c>
      <c r="AG198" s="126">
        <f t="shared" si="49"/>
        <v>-0.86538461538461542</v>
      </c>
      <c r="AH198" s="126">
        <f t="shared" si="50"/>
        <v>1</v>
      </c>
      <c r="AI198" s="126">
        <f t="shared" si="51"/>
        <v>-0.5</v>
      </c>
      <c r="AJ198" s="126">
        <f t="shared" si="52"/>
        <v>-1</v>
      </c>
      <c r="AK198" s="126">
        <f t="shared" si="53"/>
        <v>0</v>
      </c>
      <c r="AL198" s="127">
        <f t="shared" ref="AL198:AL261" si="54">AVERAGE(AC198:AK198)</f>
        <v>-0.29019571410875755</v>
      </c>
      <c r="AM198" s="127">
        <f t="shared" si="44"/>
        <v>-0.27307692307692311</v>
      </c>
    </row>
    <row r="199" spans="1:39" ht="15" customHeight="1" x14ac:dyDescent="0.2">
      <c r="A199" s="62" t="s">
        <v>463</v>
      </c>
      <c r="B199" s="62" t="s">
        <v>312</v>
      </c>
      <c r="C199" s="124">
        <v>0</v>
      </c>
      <c r="D199" s="124">
        <v>0</v>
      </c>
      <c r="E199" s="124">
        <v>0</v>
      </c>
      <c r="F199" s="124">
        <v>0</v>
      </c>
      <c r="G199" s="124">
        <v>7150</v>
      </c>
      <c r="H199" s="124">
        <v>7150</v>
      </c>
      <c r="I199" s="124">
        <v>7150</v>
      </c>
      <c r="J199" s="124">
        <v>7150</v>
      </c>
      <c r="K199" s="124">
        <v>500</v>
      </c>
      <c r="L199" s="124">
        <v>0</v>
      </c>
      <c r="M199" s="124">
        <v>0</v>
      </c>
      <c r="N199" s="124">
        <v>0</v>
      </c>
      <c r="O199" s="124">
        <v>200</v>
      </c>
      <c r="P199" s="124">
        <v>0</v>
      </c>
      <c r="Q199" s="124">
        <v>345</v>
      </c>
      <c r="R199" s="124">
        <v>260</v>
      </c>
      <c r="S199" s="124">
        <v>35</v>
      </c>
      <c r="T199" s="124">
        <v>70</v>
      </c>
      <c r="U199" s="124">
        <v>35</v>
      </c>
      <c r="V199" s="124">
        <v>0</v>
      </c>
      <c r="W199" s="124">
        <v>0</v>
      </c>
      <c r="X199" s="79">
        <v>48</v>
      </c>
      <c r="Y199" s="125"/>
      <c r="Z199" s="125"/>
      <c r="AA199" s="125"/>
      <c r="AB199" s="125"/>
      <c r="AC199" s="126">
        <f t="shared" si="45"/>
        <v>-0.14217852408307546</v>
      </c>
      <c r="AD199" s="126">
        <f t="shared" si="46"/>
        <v>0.46645202833226007</v>
      </c>
      <c r="AE199" s="126">
        <f t="shared" si="47"/>
        <v>0.82703960656889419</v>
      </c>
      <c r="AF199" s="126">
        <f t="shared" si="48"/>
        <v>-0.17133312504506229</v>
      </c>
      <c r="AG199" s="126">
        <f t="shared" si="49"/>
        <v>0.2686484918793503</v>
      </c>
      <c r="AH199" s="126">
        <f t="shared" si="50"/>
        <v>-1.5362457993278986E-2</v>
      </c>
      <c r="AI199" s="126">
        <f t="shared" si="51"/>
        <v>0.12470107496923694</v>
      </c>
      <c r="AJ199" s="126">
        <f t="shared" si="52"/>
        <v>-0.20399653193509762</v>
      </c>
      <c r="AK199" s="126">
        <f t="shared" si="53"/>
        <v>3.6566390041492948E-3</v>
      </c>
      <c r="AL199" s="127">
        <f t="shared" si="54"/>
        <v>0.12862524463304184</v>
      </c>
      <c r="AM199" s="127">
        <f t="shared" si="44"/>
        <v>3.552944318487198E-2</v>
      </c>
    </row>
    <row r="200" spans="1:39" ht="15" customHeight="1" x14ac:dyDescent="0.2">
      <c r="A200" s="62" t="s">
        <v>464</v>
      </c>
      <c r="B200" s="62" t="s">
        <v>314</v>
      </c>
      <c r="C200" s="124">
        <v>190</v>
      </c>
      <c r="D200" s="124">
        <v>148</v>
      </c>
      <c r="E200" s="124">
        <v>276</v>
      </c>
      <c r="F200" s="124">
        <v>316</v>
      </c>
      <c r="G200" s="124">
        <v>392</v>
      </c>
      <c r="H200" s="124">
        <v>509</v>
      </c>
      <c r="I200" s="124">
        <v>468</v>
      </c>
      <c r="J200" s="124">
        <v>492</v>
      </c>
      <c r="K200" s="124">
        <v>504</v>
      </c>
      <c r="L200" s="124">
        <v>320</v>
      </c>
      <c r="M200" s="124">
        <v>490</v>
      </c>
      <c r="N200" s="124">
        <v>181.04</v>
      </c>
      <c r="O200" s="124">
        <v>155.30000000000001</v>
      </c>
      <c r="P200" s="124">
        <v>227.74</v>
      </c>
      <c r="Q200" s="124">
        <v>416.09</v>
      </c>
      <c r="R200" s="124">
        <v>344.8</v>
      </c>
      <c r="S200" s="124">
        <v>437.43</v>
      </c>
      <c r="T200" s="124">
        <v>430.71</v>
      </c>
      <c r="U200" s="124">
        <v>484.42</v>
      </c>
      <c r="V200" s="124">
        <v>385.6</v>
      </c>
      <c r="W200" s="124">
        <v>387.01</v>
      </c>
      <c r="X200" s="79">
        <v>247.58</v>
      </c>
      <c r="Y200" s="125"/>
      <c r="Z200" s="125"/>
      <c r="AA200" s="125"/>
      <c r="AB200" s="125"/>
      <c r="AC200" s="126">
        <f t="shared" si="45"/>
        <v>-0.96551724137931039</v>
      </c>
      <c r="AD200" s="126">
        <f t="shared" si="46"/>
        <v>22</v>
      </c>
      <c r="AE200" s="126">
        <f t="shared" si="47"/>
        <v>-0.95652173913043481</v>
      </c>
      <c r="AF200" s="126">
        <f t="shared" si="48"/>
        <v>24.333333333333332</v>
      </c>
      <c r="AG200" s="126">
        <f t="shared" si="49"/>
        <v>-0.93421052631578949</v>
      </c>
      <c r="AH200" s="126">
        <f t="shared" si="50"/>
        <v>13.8</v>
      </c>
      <c r="AI200" s="126">
        <f t="shared" si="51"/>
        <v>-0.94594594594594594</v>
      </c>
      <c r="AJ200" s="126">
        <f t="shared" si="52"/>
        <v>15</v>
      </c>
      <c r="AK200" s="126">
        <f t="shared" si="53"/>
        <v>0.75</v>
      </c>
      <c r="AL200" s="127">
        <f t="shared" si="54"/>
        <v>8.0090153200624297</v>
      </c>
      <c r="AM200" s="127">
        <f t="shared" si="44"/>
        <v>5.533968705547653</v>
      </c>
    </row>
    <row r="201" spans="1:39" ht="15" customHeight="1" x14ac:dyDescent="0.2">
      <c r="A201" s="62" t="s">
        <v>465</v>
      </c>
      <c r="B201" s="62" t="s">
        <v>316</v>
      </c>
      <c r="C201" s="124">
        <v>270</v>
      </c>
      <c r="D201" s="124">
        <v>486</v>
      </c>
      <c r="E201" s="124">
        <v>486</v>
      </c>
      <c r="F201" s="124">
        <v>486</v>
      </c>
      <c r="G201" s="124">
        <v>829</v>
      </c>
      <c r="H201" s="124">
        <v>108</v>
      </c>
      <c r="I201" s="124">
        <v>109</v>
      </c>
      <c r="J201" s="124">
        <v>108</v>
      </c>
      <c r="K201" s="124">
        <v>108</v>
      </c>
      <c r="L201" s="124">
        <v>576</v>
      </c>
      <c r="M201" s="124">
        <v>0</v>
      </c>
      <c r="N201" s="124">
        <v>783</v>
      </c>
      <c r="O201" s="124">
        <v>27</v>
      </c>
      <c r="P201" s="124">
        <v>621</v>
      </c>
      <c r="Q201" s="124">
        <v>27</v>
      </c>
      <c r="R201" s="124">
        <v>684</v>
      </c>
      <c r="S201" s="124">
        <v>45</v>
      </c>
      <c r="T201" s="124">
        <v>666</v>
      </c>
      <c r="U201" s="124">
        <v>36</v>
      </c>
      <c r="V201" s="124">
        <v>576</v>
      </c>
      <c r="W201" s="124">
        <v>1008</v>
      </c>
      <c r="X201" s="79">
        <v>43.43</v>
      </c>
      <c r="Y201" s="125"/>
      <c r="Z201" s="125"/>
      <c r="AA201" s="125"/>
      <c r="AB201" s="125"/>
      <c r="AC201" s="126">
        <f t="shared" si="45"/>
        <v>6.7955588872603334E-2</v>
      </c>
      <c r="AD201" s="126">
        <f t="shared" si="46"/>
        <v>-0.12604766161926581</v>
      </c>
      <c r="AE201" s="126">
        <f t="shared" si="47"/>
        <v>0.16249230793820782</v>
      </c>
      <c r="AF201" s="126">
        <f t="shared" si="48"/>
        <v>0.19448101387652403</v>
      </c>
      <c r="AG201" s="126">
        <f t="shared" si="49"/>
        <v>-1.8359606563415516E-2</v>
      </c>
      <c r="AH201" s="126">
        <f t="shared" si="50"/>
        <v>-1.9863861023328828E-2</v>
      </c>
      <c r="AI201" s="126">
        <f t="shared" si="51"/>
        <v>0.15322450395697876</v>
      </c>
      <c r="AJ201" s="126">
        <f t="shared" si="52"/>
        <v>8.2191318961761059E-2</v>
      </c>
      <c r="AK201" s="126">
        <f t="shared" si="53"/>
        <v>6.603925064766672E-2</v>
      </c>
      <c r="AL201" s="127">
        <f t="shared" si="54"/>
        <v>6.2456983894192394E-2</v>
      </c>
      <c r="AM201" s="127">
        <f t="shared" si="44"/>
        <v>5.2646321195932447E-2</v>
      </c>
    </row>
    <row r="202" spans="1:39" ht="15" customHeight="1" x14ac:dyDescent="0.2">
      <c r="A202" s="62" t="s">
        <v>466</v>
      </c>
      <c r="B202" s="62" t="s">
        <v>2026</v>
      </c>
      <c r="C202" s="124">
        <v>2802</v>
      </c>
      <c r="D202" s="124">
        <v>2878</v>
      </c>
      <c r="E202" s="124">
        <v>2893</v>
      </c>
      <c r="F202" s="124">
        <v>2977</v>
      </c>
      <c r="G202" s="124">
        <v>3733</v>
      </c>
      <c r="H202" s="124">
        <v>4003</v>
      </c>
      <c r="I202" s="124">
        <v>3906</v>
      </c>
      <c r="J202" s="124">
        <v>4398</v>
      </c>
      <c r="K202" s="124">
        <v>4490</v>
      </c>
      <c r="L202" s="124">
        <v>4691</v>
      </c>
      <c r="M202" s="124">
        <v>4750</v>
      </c>
      <c r="N202" s="124">
        <v>2681.31</v>
      </c>
      <c r="O202" s="124">
        <v>2863.52</v>
      </c>
      <c r="P202" s="124">
        <v>2502.58</v>
      </c>
      <c r="Q202" s="124">
        <v>2909.23</v>
      </c>
      <c r="R202" s="124">
        <v>3475.02</v>
      </c>
      <c r="S202" s="124">
        <v>3411.22</v>
      </c>
      <c r="T202" s="124">
        <v>3343.46</v>
      </c>
      <c r="U202" s="124">
        <v>3855.76</v>
      </c>
      <c r="V202" s="124">
        <v>4172.67</v>
      </c>
      <c r="W202" s="124">
        <v>4448.2299999999996</v>
      </c>
      <c r="X202" s="79">
        <v>4589.68</v>
      </c>
      <c r="Y202" s="125"/>
      <c r="Z202" s="125"/>
      <c r="AA202" s="125"/>
      <c r="AB202" s="125"/>
      <c r="AC202" s="126">
        <f t="shared" si="45"/>
        <v>-0.11182559223579465</v>
      </c>
      <c r="AD202" s="126">
        <f t="shared" si="46"/>
        <v>-8.7121517965280587E-2</v>
      </c>
      <c r="AE202" s="126">
        <f t="shared" si="47"/>
        <v>0.12494840497670852</v>
      </c>
      <c r="AF202" s="126">
        <f t="shared" si="48"/>
        <v>6.2611384841178286E-2</v>
      </c>
      <c r="AG202" s="126">
        <f t="shared" si="49"/>
        <v>-0.18870390923665062</v>
      </c>
      <c r="AH202" s="126">
        <f t="shared" si="50"/>
        <v>4.6452240530187969E-2</v>
      </c>
      <c r="AI202" s="126">
        <f t="shared" si="51"/>
        <v>0.32833652896403454</v>
      </c>
      <c r="AJ202" s="126">
        <f t="shared" si="52"/>
        <v>0.14987752602571947</v>
      </c>
      <c r="AK202" s="126">
        <f t="shared" si="53"/>
        <v>0.26055119158567436</v>
      </c>
      <c r="AL202" s="127">
        <f t="shared" si="54"/>
        <v>6.5014028609530816E-2</v>
      </c>
      <c r="AM202" s="127">
        <f t="shared" si="44"/>
        <v>0.11930271557379313</v>
      </c>
    </row>
    <row r="203" spans="1:39" ht="15" customHeight="1" x14ac:dyDescent="0.2">
      <c r="A203" s="62" t="s">
        <v>467</v>
      </c>
      <c r="B203" s="62" t="s">
        <v>321</v>
      </c>
      <c r="C203" s="124">
        <v>418</v>
      </c>
      <c r="D203" s="124">
        <v>398</v>
      </c>
      <c r="E203" s="124">
        <v>359</v>
      </c>
      <c r="F203" s="124">
        <v>369</v>
      </c>
      <c r="G203" s="124">
        <v>464</v>
      </c>
      <c r="H203" s="124">
        <v>497</v>
      </c>
      <c r="I203" s="124">
        <v>485</v>
      </c>
      <c r="J203" s="124">
        <v>546</v>
      </c>
      <c r="K203" s="124">
        <v>557</v>
      </c>
      <c r="L203" s="124">
        <v>581</v>
      </c>
      <c r="M203" s="124">
        <v>700</v>
      </c>
      <c r="N203" s="124">
        <v>418.33</v>
      </c>
      <c r="O203" s="124">
        <v>371.55</v>
      </c>
      <c r="P203" s="124">
        <v>339.18</v>
      </c>
      <c r="Q203" s="124">
        <v>381.56</v>
      </c>
      <c r="R203" s="124">
        <v>405.45</v>
      </c>
      <c r="S203" s="124">
        <v>328.94</v>
      </c>
      <c r="T203" s="124">
        <v>344.22</v>
      </c>
      <c r="U203" s="124">
        <v>457.24</v>
      </c>
      <c r="V203" s="124">
        <v>525.77</v>
      </c>
      <c r="W203" s="124">
        <v>662.76</v>
      </c>
      <c r="X203" s="79">
        <v>616.48</v>
      </c>
      <c r="Y203" s="125"/>
      <c r="Z203" s="125"/>
      <c r="AA203" s="125"/>
      <c r="AB203" s="125"/>
      <c r="AC203" s="126">
        <f t="shared" si="45"/>
        <v>0</v>
      </c>
      <c r="AD203" s="126">
        <f t="shared" si="46"/>
        <v>0</v>
      </c>
      <c r="AE203" s="126">
        <f t="shared" si="47"/>
        <v>0</v>
      </c>
      <c r="AF203" s="126">
        <f t="shared" si="48"/>
        <v>5.1187500000000004</v>
      </c>
      <c r="AG203" s="126">
        <f t="shared" si="49"/>
        <v>-0.20429009193054135</v>
      </c>
      <c r="AH203" s="126">
        <f t="shared" si="50"/>
        <v>0.22978177150192541</v>
      </c>
      <c r="AI203" s="126">
        <f t="shared" si="51"/>
        <v>-0.60438413361169108</v>
      </c>
      <c r="AJ203" s="126">
        <f t="shared" si="52"/>
        <v>-1</v>
      </c>
      <c r="AK203" s="126">
        <f t="shared" si="53"/>
        <v>0</v>
      </c>
      <c r="AL203" s="127">
        <f t="shared" si="54"/>
        <v>0.39331750510663255</v>
      </c>
      <c r="AM203" s="127">
        <f t="shared" si="44"/>
        <v>-0.31577849080806136</v>
      </c>
    </row>
    <row r="204" spans="1:39" ht="15" customHeight="1" x14ac:dyDescent="0.2">
      <c r="A204" s="62" t="s">
        <v>468</v>
      </c>
      <c r="B204" s="62" t="s">
        <v>323</v>
      </c>
      <c r="C204" s="124">
        <v>0</v>
      </c>
      <c r="D204" s="124">
        <v>0</v>
      </c>
      <c r="E204" s="124">
        <v>0</v>
      </c>
      <c r="F204" s="124">
        <v>0</v>
      </c>
      <c r="G204" s="124">
        <v>1050</v>
      </c>
      <c r="H204" s="124">
        <v>1050</v>
      </c>
      <c r="I204" s="124">
        <v>1050</v>
      </c>
      <c r="J204" s="124">
        <v>1050</v>
      </c>
      <c r="K204" s="124">
        <v>500</v>
      </c>
      <c r="L204" s="124">
        <v>500</v>
      </c>
      <c r="M204" s="124">
        <v>500</v>
      </c>
      <c r="N204" s="124">
        <v>0</v>
      </c>
      <c r="O204" s="124">
        <v>0</v>
      </c>
      <c r="P204" s="124">
        <v>0</v>
      </c>
      <c r="Q204" s="124">
        <v>8</v>
      </c>
      <c r="R204" s="124">
        <v>48.95</v>
      </c>
      <c r="S204" s="124">
        <v>38.950000000000003</v>
      </c>
      <c r="T204" s="124">
        <v>47.9</v>
      </c>
      <c r="U204" s="124">
        <v>18.95</v>
      </c>
      <c r="V204" s="124">
        <v>0</v>
      </c>
      <c r="W204" s="124">
        <v>357.5</v>
      </c>
      <c r="X204" s="79">
        <v>548.95000000000005</v>
      </c>
      <c r="Y204" s="125"/>
      <c r="Z204" s="125"/>
      <c r="AA204" s="125"/>
      <c r="AB204" s="125"/>
      <c r="AC204" s="126">
        <f t="shared" si="45"/>
        <v>-1</v>
      </c>
      <c r="AD204" s="126">
        <f t="shared" si="46"/>
        <v>0</v>
      </c>
      <c r="AE204" s="126">
        <f t="shared" si="47"/>
        <v>0.2</v>
      </c>
      <c r="AF204" s="126">
        <f t="shared" si="48"/>
        <v>-0.5</v>
      </c>
      <c r="AG204" s="126">
        <f t="shared" si="49"/>
        <v>0.66666666666666663</v>
      </c>
      <c r="AH204" s="126">
        <f t="shared" si="50"/>
        <v>-1</v>
      </c>
      <c r="AI204" s="126">
        <f t="shared" si="51"/>
        <v>0</v>
      </c>
      <c r="AJ204" s="126">
        <f t="shared" si="52"/>
        <v>0</v>
      </c>
      <c r="AK204" s="126">
        <f t="shared" si="53"/>
        <v>0</v>
      </c>
      <c r="AL204" s="127">
        <f t="shared" si="54"/>
        <v>-0.18148148148148147</v>
      </c>
      <c r="AM204" s="127">
        <f t="shared" si="44"/>
        <v>-6.666666666666668E-2</v>
      </c>
    </row>
    <row r="205" spans="1:39" ht="15" customHeight="1" x14ac:dyDescent="0.2">
      <c r="A205" s="62" t="s">
        <v>469</v>
      </c>
      <c r="B205" s="62" t="s">
        <v>325</v>
      </c>
      <c r="C205" s="124">
        <v>2000</v>
      </c>
      <c r="D205" s="124">
        <v>2500</v>
      </c>
      <c r="E205" s="124">
        <v>4250</v>
      </c>
      <c r="F205" s="124">
        <v>3000</v>
      </c>
      <c r="G205" s="124">
        <v>1500</v>
      </c>
      <c r="H205" s="124">
        <v>2500</v>
      </c>
      <c r="I205" s="124">
        <v>0</v>
      </c>
      <c r="J205" s="124">
        <v>0</v>
      </c>
      <c r="K205" s="124">
        <v>0</v>
      </c>
      <c r="L205" s="124">
        <v>0</v>
      </c>
      <c r="M205" s="124">
        <v>0</v>
      </c>
      <c r="N205" s="124">
        <v>2000</v>
      </c>
      <c r="O205" s="124">
        <v>0</v>
      </c>
      <c r="P205" s="124">
        <v>2500</v>
      </c>
      <c r="Q205" s="124">
        <v>3000</v>
      </c>
      <c r="R205" s="124">
        <v>1500</v>
      </c>
      <c r="S205" s="124">
        <v>2500</v>
      </c>
      <c r="T205" s="124">
        <v>0</v>
      </c>
      <c r="U205" s="124">
        <v>0</v>
      </c>
      <c r="V205" s="124">
        <v>0</v>
      </c>
      <c r="W205" s="124">
        <v>0</v>
      </c>
      <c r="X205" s="79">
        <v>0</v>
      </c>
      <c r="Y205" s="125"/>
      <c r="Z205" s="125"/>
      <c r="AA205" s="125"/>
      <c r="AB205" s="125"/>
      <c r="AC205" s="126">
        <f t="shared" si="45"/>
        <v>0</v>
      </c>
      <c r="AD205" s="126">
        <f t="shared" si="46"/>
        <v>-0.88696000000000008</v>
      </c>
      <c r="AE205" s="126">
        <f t="shared" si="47"/>
        <v>4.9716914366595727E-2</v>
      </c>
      <c r="AF205" s="126">
        <f t="shared" si="48"/>
        <v>6.7925164335075131E-2</v>
      </c>
      <c r="AG205" s="126">
        <f t="shared" si="49"/>
        <v>0.11401515151515153</v>
      </c>
      <c r="AH205" s="126">
        <f t="shared" si="50"/>
        <v>-1.6717669726850373E-2</v>
      </c>
      <c r="AI205" s="126">
        <f t="shared" si="51"/>
        <v>4.9622500144083995E-2</v>
      </c>
      <c r="AJ205" s="126">
        <f t="shared" si="52"/>
        <v>2.1602789369646382</v>
      </c>
      <c r="AK205" s="126">
        <f t="shared" si="53"/>
        <v>-0.13496655373121355</v>
      </c>
      <c r="AL205" s="127">
        <f t="shared" si="54"/>
        <v>0.15587938265194232</v>
      </c>
      <c r="AM205" s="127">
        <f t="shared" si="44"/>
        <v>0.43444647303316197</v>
      </c>
    </row>
    <row r="206" spans="1:39" ht="15" customHeight="1" x14ac:dyDescent="0.2">
      <c r="A206" s="62" t="s">
        <v>470</v>
      </c>
      <c r="B206" s="62" t="s">
        <v>327</v>
      </c>
      <c r="C206" s="124">
        <v>1547</v>
      </c>
      <c r="D206" s="124">
        <v>1791</v>
      </c>
      <c r="E206" s="124">
        <v>1791</v>
      </c>
      <c r="F206" s="124">
        <v>1791</v>
      </c>
      <c r="G206" s="124">
        <v>1791</v>
      </c>
      <c r="H206" s="124">
        <v>1791</v>
      </c>
      <c r="I206" s="124">
        <v>1791</v>
      </c>
      <c r="J206" s="124">
        <v>1791</v>
      </c>
      <c r="K206" s="124">
        <v>1791</v>
      </c>
      <c r="L206" s="124">
        <v>76</v>
      </c>
      <c r="M206" s="124">
        <v>360</v>
      </c>
      <c r="N206" s="124">
        <v>0</v>
      </c>
      <c r="O206" s="124">
        <v>2500</v>
      </c>
      <c r="P206" s="124">
        <v>282.60000000000002</v>
      </c>
      <c r="Q206" s="124">
        <v>296.64999999999998</v>
      </c>
      <c r="R206" s="124">
        <v>316.8</v>
      </c>
      <c r="S206" s="124">
        <v>352.92</v>
      </c>
      <c r="T206" s="124">
        <v>347.02</v>
      </c>
      <c r="U206" s="124">
        <v>364.24</v>
      </c>
      <c r="V206" s="124">
        <v>1151.0999999999999</v>
      </c>
      <c r="W206" s="124">
        <v>995.74</v>
      </c>
      <c r="X206" s="79">
        <v>380.76</v>
      </c>
      <c r="Y206" s="125"/>
      <c r="Z206" s="125"/>
      <c r="AA206" s="125"/>
      <c r="AB206" s="125"/>
      <c r="AC206" s="126">
        <f t="shared" si="45"/>
        <v>0.17716590182172157</v>
      </c>
      <c r="AD206" s="126">
        <f t="shared" si="46"/>
        <v>-4.0389840519787425E-2</v>
      </c>
      <c r="AE206" s="126">
        <f t="shared" si="47"/>
        <v>0.35778212751289551</v>
      </c>
      <c r="AF206" s="126">
        <f t="shared" si="48"/>
        <v>-0.19678314323535284</v>
      </c>
      <c r="AG206" s="126">
        <f t="shared" si="49"/>
        <v>1.1196861948301162</v>
      </c>
      <c r="AH206" s="126">
        <f t="shared" si="50"/>
        <v>-4.455674901348889E-2</v>
      </c>
      <c r="AI206" s="126">
        <f t="shared" si="51"/>
        <v>0.14478084451776874</v>
      </c>
      <c r="AJ206" s="126">
        <f t="shared" si="52"/>
        <v>-0.11942529407182362</v>
      </c>
      <c r="AK206" s="126">
        <f t="shared" si="53"/>
        <v>0.89187395984806161</v>
      </c>
      <c r="AL206" s="127">
        <f t="shared" si="54"/>
        <v>0.25445933352112343</v>
      </c>
      <c r="AM206" s="127">
        <f t="shared" si="44"/>
        <v>0.39847179122212684</v>
      </c>
    </row>
    <row r="207" spans="1:39" ht="15" customHeight="1" x14ac:dyDescent="0.2">
      <c r="A207" s="62" t="s">
        <v>471</v>
      </c>
      <c r="B207" s="62" t="s">
        <v>262</v>
      </c>
      <c r="C207" s="124">
        <v>810</v>
      </c>
      <c r="D207" s="124">
        <v>810</v>
      </c>
      <c r="E207" s="124">
        <v>810</v>
      </c>
      <c r="F207" s="124">
        <v>610</v>
      </c>
      <c r="G207" s="124">
        <v>910</v>
      </c>
      <c r="H207" s="124">
        <v>910</v>
      </c>
      <c r="I207" s="124">
        <v>910</v>
      </c>
      <c r="J207" s="124">
        <v>1200</v>
      </c>
      <c r="K207" s="124">
        <v>1600</v>
      </c>
      <c r="L207" s="124">
        <v>1600</v>
      </c>
      <c r="M207" s="124">
        <v>2100</v>
      </c>
      <c r="N207" s="124">
        <v>719.1</v>
      </c>
      <c r="O207" s="124">
        <v>846.5</v>
      </c>
      <c r="P207" s="124">
        <v>812.31</v>
      </c>
      <c r="Q207" s="124">
        <v>1102.94</v>
      </c>
      <c r="R207" s="124">
        <v>885.9</v>
      </c>
      <c r="S207" s="124">
        <v>1877.83</v>
      </c>
      <c r="T207" s="124">
        <v>1794.16</v>
      </c>
      <c r="U207" s="124">
        <v>2053.92</v>
      </c>
      <c r="V207" s="124">
        <v>1808.63</v>
      </c>
      <c r="W207" s="124">
        <v>3421.7</v>
      </c>
      <c r="X207" s="79">
        <v>4720.0600000000004</v>
      </c>
      <c r="Y207" s="125"/>
      <c r="Z207" s="125"/>
      <c r="AA207" s="125"/>
      <c r="AB207" s="125"/>
      <c r="AC207" s="126">
        <f t="shared" si="45"/>
        <v>0</v>
      </c>
      <c r="AD207" s="126">
        <f t="shared" si="46"/>
        <v>0</v>
      </c>
      <c r="AE207" s="126">
        <f t="shared" si="47"/>
        <v>0</v>
      </c>
      <c r="AF207" s="126">
        <f t="shared" si="48"/>
        <v>0</v>
      </c>
      <c r="AG207" s="126">
        <f t="shared" si="49"/>
        <v>-1</v>
      </c>
      <c r="AH207" s="126">
        <f t="shared" si="50"/>
        <v>0</v>
      </c>
      <c r="AI207" s="126">
        <f t="shared" si="51"/>
        <v>0</v>
      </c>
      <c r="AJ207" s="126">
        <f t="shared" si="52"/>
        <v>0</v>
      </c>
      <c r="AK207" s="126">
        <f t="shared" si="53"/>
        <v>0</v>
      </c>
      <c r="AL207" s="127">
        <f t="shared" si="54"/>
        <v>-0.1111111111111111</v>
      </c>
      <c r="AM207" s="127">
        <f t="shared" si="44"/>
        <v>-0.2</v>
      </c>
    </row>
    <row r="208" spans="1:39" ht="15" customHeight="1" x14ac:dyDescent="0.2">
      <c r="A208" s="62" t="s">
        <v>472</v>
      </c>
      <c r="B208" s="62" t="s">
        <v>264</v>
      </c>
      <c r="C208" s="124">
        <v>0</v>
      </c>
      <c r="D208" s="124">
        <v>0</v>
      </c>
      <c r="E208" s="124">
        <v>0</v>
      </c>
      <c r="F208" s="124">
        <v>0</v>
      </c>
      <c r="G208" s="124">
        <v>0</v>
      </c>
      <c r="H208" s="124">
        <v>0</v>
      </c>
      <c r="I208" s="124">
        <v>0</v>
      </c>
      <c r="J208" s="124">
        <v>0</v>
      </c>
      <c r="K208" s="124">
        <v>0</v>
      </c>
      <c r="L208" s="124">
        <v>0</v>
      </c>
      <c r="M208" s="124">
        <v>0</v>
      </c>
      <c r="N208" s="124">
        <v>0</v>
      </c>
      <c r="O208" s="124">
        <v>0</v>
      </c>
      <c r="P208" s="124">
        <v>0</v>
      </c>
      <c r="Q208" s="124">
        <v>0</v>
      </c>
      <c r="R208" s="124">
        <v>794.57</v>
      </c>
      <c r="S208" s="124">
        <v>0</v>
      </c>
      <c r="T208" s="124">
        <v>0</v>
      </c>
      <c r="U208" s="124">
        <v>0</v>
      </c>
      <c r="V208" s="124">
        <v>0</v>
      </c>
      <c r="W208" s="124">
        <v>0</v>
      </c>
      <c r="X208" s="79"/>
      <c r="Y208" s="125"/>
      <c r="Z208" s="125"/>
      <c r="AA208" s="125"/>
      <c r="AB208" s="125"/>
      <c r="AC208" s="126">
        <f t="shared" si="45"/>
        <v>-0.42910412976601098</v>
      </c>
      <c r="AD208" s="126">
        <f t="shared" si="46"/>
        <v>0.7338340953625081</v>
      </c>
      <c r="AE208" s="126">
        <f t="shared" si="47"/>
        <v>0.17582003605736898</v>
      </c>
      <c r="AF208" s="126">
        <f t="shared" si="48"/>
        <v>-0.43807355196008885</v>
      </c>
      <c r="AG208" s="126">
        <f t="shared" si="49"/>
        <v>-0.38272007167728928</v>
      </c>
      <c r="AH208" s="126">
        <f t="shared" si="50"/>
        <v>1.399155505706934</v>
      </c>
      <c r="AI208" s="126">
        <f t="shared" si="51"/>
        <v>-0.44570179298207019</v>
      </c>
      <c r="AJ208" s="126">
        <f t="shared" si="52"/>
        <v>-0.24560315530970156</v>
      </c>
      <c r="AK208" s="126">
        <f t="shared" si="53"/>
        <v>-8.1217940286728879E-2</v>
      </c>
      <c r="AL208" s="127">
        <f t="shared" si="54"/>
        <v>3.1820999460546812E-2</v>
      </c>
      <c r="AM208" s="127">
        <f t="shared" si="44"/>
        <v>4.8782509090228812E-2</v>
      </c>
    </row>
    <row r="209" spans="1:39" ht="15" customHeight="1" x14ac:dyDescent="0.2">
      <c r="A209" s="62" t="s">
        <v>473</v>
      </c>
      <c r="B209" s="62" t="s">
        <v>371</v>
      </c>
      <c r="C209" s="124">
        <v>900</v>
      </c>
      <c r="D209" s="124">
        <v>900</v>
      </c>
      <c r="E209" s="124">
        <v>900</v>
      </c>
      <c r="F209" s="124">
        <v>900</v>
      </c>
      <c r="G209" s="124">
        <v>900</v>
      </c>
      <c r="H209" s="124">
        <v>900</v>
      </c>
      <c r="I209" s="124">
        <v>900</v>
      </c>
      <c r="J209" s="124">
        <v>900</v>
      </c>
      <c r="K209" s="124">
        <v>700</v>
      </c>
      <c r="L209" s="124">
        <v>600</v>
      </c>
      <c r="M209" s="124">
        <v>600</v>
      </c>
      <c r="N209" s="124">
        <v>750.89</v>
      </c>
      <c r="O209" s="124">
        <v>428.68</v>
      </c>
      <c r="P209" s="124">
        <v>743.26</v>
      </c>
      <c r="Q209" s="124">
        <v>873.94</v>
      </c>
      <c r="R209" s="124">
        <v>491.09</v>
      </c>
      <c r="S209" s="124">
        <v>303.14</v>
      </c>
      <c r="T209" s="124">
        <v>727.28</v>
      </c>
      <c r="U209" s="124">
        <v>403.13</v>
      </c>
      <c r="V209" s="124">
        <v>304.12</v>
      </c>
      <c r="W209" s="124">
        <v>279.42</v>
      </c>
      <c r="X209" s="79">
        <v>172.01</v>
      </c>
      <c r="Y209" s="125"/>
      <c r="Z209" s="125"/>
      <c r="AA209" s="125"/>
      <c r="AB209" s="125"/>
      <c r="AC209" s="126">
        <f t="shared" si="45"/>
        <v>0</v>
      </c>
      <c r="AD209" s="126">
        <f t="shared" si="46"/>
        <v>0</v>
      </c>
      <c r="AE209" s="126">
        <f t="shared" si="47"/>
        <v>0</v>
      </c>
      <c r="AF209" s="126">
        <f t="shared" si="48"/>
        <v>0</v>
      </c>
      <c r="AG209" s="126">
        <f t="shared" si="49"/>
        <v>0</v>
      </c>
      <c r="AH209" s="126">
        <f t="shared" si="50"/>
        <v>0</v>
      </c>
      <c r="AI209" s="126">
        <f t="shared" si="51"/>
        <v>0</v>
      </c>
      <c r="AJ209" s="126">
        <f t="shared" si="52"/>
        <v>0</v>
      </c>
      <c r="AK209" s="126">
        <f t="shared" si="53"/>
        <v>-0.5735520793590233</v>
      </c>
      <c r="AL209" s="127">
        <f t="shared" si="54"/>
        <v>-6.3728008817669254E-2</v>
      </c>
      <c r="AM209" s="127">
        <f t="shared" si="44"/>
        <v>-0.11471041587180467</v>
      </c>
    </row>
    <row r="210" spans="1:39" ht="15" customHeight="1" x14ac:dyDescent="0.2">
      <c r="A210" s="62" t="s">
        <v>1921</v>
      </c>
      <c r="B210" s="62" t="s">
        <v>791</v>
      </c>
      <c r="C210" s="124">
        <v>0</v>
      </c>
      <c r="D210" s="124">
        <v>0</v>
      </c>
      <c r="E210" s="124">
        <v>0</v>
      </c>
      <c r="F210" s="124">
        <v>0</v>
      </c>
      <c r="G210" s="124">
        <v>0</v>
      </c>
      <c r="H210" s="124">
        <v>0</v>
      </c>
      <c r="I210" s="124">
        <v>0</v>
      </c>
      <c r="J210" s="124">
        <v>0</v>
      </c>
      <c r="K210" s="124">
        <v>650</v>
      </c>
      <c r="L210" s="124">
        <v>650</v>
      </c>
      <c r="M210" s="124">
        <v>650</v>
      </c>
      <c r="N210" s="124">
        <v>0</v>
      </c>
      <c r="O210" s="124">
        <v>0</v>
      </c>
      <c r="P210" s="124">
        <v>0</v>
      </c>
      <c r="Q210" s="124">
        <v>0</v>
      </c>
      <c r="R210" s="124">
        <v>0</v>
      </c>
      <c r="S210" s="124">
        <v>0</v>
      </c>
      <c r="T210" s="124">
        <v>0</v>
      </c>
      <c r="U210" s="124">
        <v>0</v>
      </c>
      <c r="V210" s="124">
        <v>1310.5</v>
      </c>
      <c r="W210" s="124">
        <v>558.86</v>
      </c>
      <c r="X210" s="79">
        <v>545.08000000000004</v>
      </c>
      <c r="Y210" s="125"/>
      <c r="Z210" s="125"/>
      <c r="AA210" s="125"/>
      <c r="AB210" s="125"/>
      <c r="AC210" s="126">
        <f t="shared" si="45"/>
        <v>-0.11533997475622243</v>
      </c>
      <c r="AD210" s="126">
        <f t="shared" si="46"/>
        <v>-0.15738585154371446</v>
      </c>
      <c r="AE210" s="126">
        <f t="shared" si="47"/>
        <v>0.31169953222168667</v>
      </c>
      <c r="AF210" s="126">
        <f t="shared" si="48"/>
        <v>4.0718615300352784E-2</v>
      </c>
      <c r="AG210" s="126">
        <f t="shared" si="49"/>
        <v>0.3989650534347412</v>
      </c>
      <c r="AH210" s="126">
        <f t="shared" si="50"/>
        <v>-0.87800803704845798</v>
      </c>
      <c r="AI210" s="126">
        <f t="shared" si="51"/>
        <v>0.57344208547322084</v>
      </c>
      <c r="AJ210" s="126">
        <f t="shared" si="52"/>
        <v>-0.62094503276759605</v>
      </c>
      <c r="AK210" s="126">
        <f t="shared" si="53"/>
        <v>-1</v>
      </c>
      <c r="AL210" s="127">
        <f t="shared" si="54"/>
        <v>-0.16076151218733215</v>
      </c>
      <c r="AM210" s="127">
        <f t="shared" si="44"/>
        <v>-0.3053091861816184</v>
      </c>
    </row>
    <row r="211" spans="1:39" ht="15" customHeight="1" x14ac:dyDescent="0.2">
      <c r="A211" s="62" t="s">
        <v>474</v>
      </c>
      <c r="B211" s="62" t="s">
        <v>425</v>
      </c>
      <c r="C211" s="124">
        <v>2660</v>
      </c>
      <c r="D211" s="124">
        <v>2660</v>
      </c>
      <c r="E211" s="124">
        <v>2660</v>
      </c>
      <c r="F211" s="124">
        <v>9460</v>
      </c>
      <c r="G211" s="124">
        <v>9460</v>
      </c>
      <c r="H211" s="124">
        <v>9460</v>
      </c>
      <c r="I211" s="124">
        <v>9460</v>
      </c>
      <c r="J211" s="124">
        <v>9200</v>
      </c>
      <c r="K211" s="124">
        <v>1000</v>
      </c>
      <c r="L211" s="124">
        <v>1000</v>
      </c>
      <c r="M211" s="124">
        <v>1000</v>
      </c>
      <c r="N211" s="124">
        <v>10046.040000000001</v>
      </c>
      <c r="O211" s="124">
        <v>8887.33</v>
      </c>
      <c r="P211" s="124">
        <v>7488.59</v>
      </c>
      <c r="Q211" s="124">
        <v>9822.7800000000007</v>
      </c>
      <c r="R211" s="124">
        <v>10222.75</v>
      </c>
      <c r="S211" s="124">
        <v>14301.27</v>
      </c>
      <c r="T211" s="124">
        <v>1744.64</v>
      </c>
      <c r="U211" s="124">
        <v>2745.09</v>
      </c>
      <c r="V211" s="124">
        <v>1040.54</v>
      </c>
      <c r="W211" s="124">
        <v>0</v>
      </c>
      <c r="X211" s="79">
        <v>123</v>
      </c>
      <c r="Y211" s="125"/>
      <c r="Z211" s="125"/>
      <c r="AA211" s="125"/>
      <c r="AB211" s="125"/>
      <c r="AC211" s="126">
        <f t="shared" si="45"/>
        <v>-0.2008502766463662</v>
      </c>
      <c r="AD211" s="126">
        <f t="shared" si="46"/>
        <v>-0.11409511086692481</v>
      </c>
      <c r="AE211" s="126">
        <f t="shared" si="47"/>
        <v>0.17086546377229064</v>
      </c>
      <c r="AF211" s="126">
        <f t="shared" si="48"/>
        <v>-0.35500207030430792</v>
      </c>
      <c r="AG211" s="126">
        <f t="shared" si="49"/>
        <v>1.969050591621629</v>
      </c>
      <c r="AH211" s="126">
        <f t="shared" si="50"/>
        <v>-1</v>
      </c>
      <c r="AI211" s="126">
        <f t="shared" si="51"/>
        <v>0</v>
      </c>
      <c r="AJ211" s="126">
        <f t="shared" si="52"/>
        <v>0</v>
      </c>
      <c r="AK211" s="126">
        <f t="shared" si="53"/>
        <v>0</v>
      </c>
      <c r="AL211" s="127">
        <f t="shared" si="54"/>
        <v>5.221873306403562E-2</v>
      </c>
      <c r="AM211" s="127">
        <f t="shared" si="44"/>
        <v>0.19381011832432579</v>
      </c>
    </row>
    <row r="212" spans="1:39" ht="15" customHeight="1" x14ac:dyDescent="0.2">
      <c r="A212" s="62" t="s">
        <v>475</v>
      </c>
      <c r="B212" s="62" t="s">
        <v>476</v>
      </c>
      <c r="C212" s="124">
        <v>0</v>
      </c>
      <c r="D212" s="124">
        <v>0</v>
      </c>
      <c r="E212" s="124">
        <v>0</v>
      </c>
      <c r="F212" s="124">
        <v>0</v>
      </c>
      <c r="G212" s="124">
        <v>0</v>
      </c>
      <c r="H212" s="124">
        <v>0</v>
      </c>
      <c r="I212" s="124">
        <v>0</v>
      </c>
      <c r="J212" s="124">
        <v>0</v>
      </c>
      <c r="K212" s="124">
        <v>0</v>
      </c>
      <c r="L212" s="124">
        <v>0</v>
      </c>
      <c r="M212" s="124">
        <v>0</v>
      </c>
      <c r="N212" s="124">
        <v>-8973.5499999999993</v>
      </c>
      <c r="O212" s="124">
        <v>-7171.21</v>
      </c>
      <c r="P212" s="124">
        <v>-6353.01</v>
      </c>
      <c r="Q212" s="124">
        <v>-7438.52</v>
      </c>
      <c r="R212" s="124">
        <v>-4797.83</v>
      </c>
      <c r="S212" s="124">
        <v>-14245</v>
      </c>
      <c r="T212" s="124">
        <v>0</v>
      </c>
      <c r="U212" s="124">
        <v>0</v>
      </c>
      <c r="V212" s="124">
        <v>0</v>
      </c>
      <c r="W212" s="124">
        <v>0</v>
      </c>
      <c r="X212" s="79">
        <v>1089.1400000000001</v>
      </c>
      <c r="Y212" s="125"/>
      <c r="Z212" s="125"/>
      <c r="AA212" s="125"/>
      <c r="AB212" s="125"/>
      <c r="AC212" s="126">
        <f t="shared" si="45"/>
        <v>0</v>
      </c>
      <c r="AD212" s="126">
        <f t="shared" si="46"/>
        <v>-0.63307240704500978</v>
      </c>
      <c r="AE212" s="126">
        <f t="shared" si="47"/>
        <v>-1</v>
      </c>
      <c r="AF212" s="126">
        <f t="shared" si="48"/>
        <v>0</v>
      </c>
      <c r="AG212" s="126">
        <f t="shared" si="49"/>
        <v>0</v>
      </c>
      <c r="AH212" s="126">
        <f t="shared" si="50"/>
        <v>0</v>
      </c>
      <c r="AI212" s="126">
        <f t="shared" si="51"/>
        <v>0</v>
      </c>
      <c r="AJ212" s="126">
        <f t="shared" si="52"/>
        <v>0</v>
      </c>
      <c r="AK212" s="126">
        <f t="shared" si="53"/>
        <v>0</v>
      </c>
      <c r="AL212" s="127">
        <f t="shared" si="54"/>
        <v>-0.18145248967166774</v>
      </c>
      <c r="AM212" s="127">
        <f t="shared" si="44"/>
        <v>0</v>
      </c>
    </row>
    <row r="213" spans="1:39" ht="15" customHeight="1" x14ac:dyDescent="0.2">
      <c r="A213" s="62" t="s">
        <v>477</v>
      </c>
      <c r="B213" s="62" t="s">
        <v>334</v>
      </c>
      <c r="C213" s="124">
        <v>240</v>
      </c>
      <c r="D213" s="124">
        <v>240</v>
      </c>
      <c r="E213" s="124">
        <v>240</v>
      </c>
      <c r="F213" s="124">
        <v>240</v>
      </c>
      <c r="G213" s="124">
        <v>240</v>
      </c>
      <c r="H213" s="124">
        <v>240</v>
      </c>
      <c r="I213" s="124">
        <v>240</v>
      </c>
      <c r="J213" s="124">
        <v>240</v>
      </c>
      <c r="K213" s="124">
        <v>0</v>
      </c>
      <c r="L213" s="124">
        <v>0</v>
      </c>
      <c r="M213" s="124">
        <v>0</v>
      </c>
      <c r="N213" s="124">
        <v>0</v>
      </c>
      <c r="O213" s="124">
        <v>654.08000000000004</v>
      </c>
      <c r="P213" s="124">
        <v>240</v>
      </c>
      <c r="Q213" s="124">
        <v>0</v>
      </c>
      <c r="R213" s="124">
        <v>0</v>
      </c>
      <c r="S213" s="124">
        <v>0</v>
      </c>
      <c r="T213" s="124">
        <v>0</v>
      </c>
      <c r="U213" s="124">
        <v>0</v>
      </c>
      <c r="V213" s="124">
        <v>0</v>
      </c>
      <c r="W213" s="124">
        <v>0</v>
      </c>
      <c r="X213" s="79">
        <v>0</v>
      </c>
      <c r="Y213" s="125"/>
      <c r="Z213" s="125"/>
      <c r="AA213" s="125"/>
      <c r="AB213" s="125"/>
      <c r="AC213" s="126">
        <f t="shared" si="45"/>
        <v>0</v>
      </c>
      <c r="AD213" s="126">
        <f t="shared" si="46"/>
        <v>0</v>
      </c>
      <c r="AE213" s="126">
        <f t="shared" si="47"/>
        <v>0</v>
      </c>
      <c r="AF213" s="126">
        <f t="shared" si="48"/>
        <v>0</v>
      </c>
      <c r="AG213" s="126">
        <f t="shared" si="49"/>
        <v>0</v>
      </c>
      <c r="AH213" s="126">
        <f t="shared" si="50"/>
        <v>0</v>
      </c>
      <c r="AI213" s="126">
        <f t="shared" si="51"/>
        <v>0</v>
      </c>
      <c r="AJ213" s="126">
        <f t="shared" si="52"/>
        <v>0</v>
      </c>
      <c r="AK213" s="126">
        <f t="shared" si="53"/>
        <v>6.8394585709357312</v>
      </c>
      <c r="AL213" s="127">
        <f t="shared" si="54"/>
        <v>0.75993984121508129</v>
      </c>
      <c r="AM213" s="127">
        <f t="shared" si="44"/>
        <v>1.3678917141871463</v>
      </c>
    </row>
    <row r="214" spans="1:39" ht="15" customHeight="1" x14ac:dyDescent="0.2">
      <c r="A214" s="62" t="s">
        <v>1867</v>
      </c>
      <c r="B214" s="62" t="s">
        <v>1868</v>
      </c>
      <c r="C214" s="124">
        <v>0</v>
      </c>
      <c r="D214" s="124">
        <v>0</v>
      </c>
      <c r="E214" s="124">
        <v>0</v>
      </c>
      <c r="F214" s="124">
        <v>0</v>
      </c>
      <c r="G214" s="124">
        <v>0</v>
      </c>
      <c r="H214" s="124">
        <v>0</v>
      </c>
      <c r="I214" s="124">
        <v>0</v>
      </c>
      <c r="J214" s="124">
        <v>0</v>
      </c>
      <c r="K214" s="124">
        <v>5500</v>
      </c>
      <c r="L214" s="124">
        <v>0</v>
      </c>
      <c r="M214" s="124">
        <v>0</v>
      </c>
      <c r="N214" s="124">
        <v>0</v>
      </c>
      <c r="O214" s="124">
        <v>0</v>
      </c>
      <c r="P214" s="124">
        <v>0</v>
      </c>
      <c r="Q214" s="124">
        <v>0</v>
      </c>
      <c r="R214" s="124">
        <v>0</v>
      </c>
      <c r="S214" s="124">
        <v>0</v>
      </c>
      <c r="T214" s="124">
        <v>0</v>
      </c>
      <c r="U214" s="124">
        <v>0</v>
      </c>
      <c r="V214" s="124">
        <v>492.77</v>
      </c>
      <c r="W214" s="124">
        <v>3863.05</v>
      </c>
      <c r="X214" s="79"/>
      <c r="Y214" s="125"/>
      <c r="Z214" s="125"/>
      <c r="AA214" s="125"/>
      <c r="AB214" s="125"/>
      <c r="AC214" s="126">
        <f t="shared" si="45"/>
        <v>0</v>
      </c>
      <c r="AD214" s="126">
        <f t="shared" si="46"/>
        <v>0</v>
      </c>
      <c r="AE214" s="126">
        <f t="shared" si="47"/>
        <v>0</v>
      </c>
      <c r="AF214" s="126">
        <f t="shared" si="48"/>
        <v>0</v>
      </c>
      <c r="AG214" s="126">
        <f t="shared" si="49"/>
        <v>0</v>
      </c>
      <c r="AH214" s="126">
        <f t="shared" si="50"/>
        <v>0</v>
      </c>
      <c r="AI214" s="126">
        <f t="shared" si="51"/>
        <v>0</v>
      </c>
      <c r="AJ214" s="126">
        <f t="shared" si="52"/>
        <v>21.163832247511071</v>
      </c>
      <c r="AK214" s="126">
        <f t="shared" si="53"/>
        <v>-0.5275105202815249</v>
      </c>
      <c r="AL214" s="127">
        <f t="shared" si="54"/>
        <v>2.2929246363588387</v>
      </c>
      <c r="AM214" s="127">
        <f t="shared" si="44"/>
        <v>4.1272643454459095</v>
      </c>
    </row>
    <row r="215" spans="1:39" ht="15" customHeight="1" x14ac:dyDescent="0.2">
      <c r="A215" s="62" t="s">
        <v>1869</v>
      </c>
      <c r="B215" s="62" t="s">
        <v>1866</v>
      </c>
      <c r="C215" s="124">
        <v>0</v>
      </c>
      <c r="D215" s="124">
        <v>0</v>
      </c>
      <c r="E215" s="124">
        <v>0</v>
      </c>
      <c r="F215" s="124">
        <v>0</v>
      </c>
      <c r="G215" s="124">
        <v>0</v>
      </c>
      <c r="H215" s="124">
        <v>0</v>
      </c>
      <c r="I215" s="124">
        <v>0</v>
      </c>
      <c r="J215" s="124">
        <v>0</v>
      </c>
      <c r="K215" s="124">
        <v>4000</v>
      </c>
      <c r="L215" s="124">
        <v>8400</v>
      </c>
      <c r="M215" s="124">
        <v>9900</v>
      </c>
      <c r="N215" s="124">
        <v>0</v>
      </c>
      <c r="O215" s="124">
        <v>0</v>
      </c>
      <c r="P215" s="124">
        <v>0</v>
      </c>
      <c r="Q215" s="124">
        <v>0</v>
      </c>
      <c r="R215" s="124">
        <v>0</v>
      </c>
      <c r="S215" s="124">
        <v>0</v>
      </c>
      <c r="T215" s="124">
        <v>0</v>
      </c>
      <c r="U215" s="124">
        <v>354.57</v>
      </c>
      <c r="V215" s="124">
        <v>7858.63</v>
      </c>
      <c r="W215" s="124">
        <v>3713.12</v>
      </c>
      <c r="X215" s="79">
        <v>7526.7</v>
      </c>
      <c r="Y215" s="125"/>
      <c r="Z215" s="125"/>
      <c r="AA215" s="125"/>
      <c r="AB215" s="125"/>
      <c r="AC215" s="126">
        <f t="shared" si="45"/>
        <v>4.2428243296404871</v>
      </c>
      <c r="AD215" s="126">
        <f t="shared" si="46"/>
        <v>0.1843792343414988</v>
      </c>
      <c r="AE215" s="126">
        <f t="shared" si="47"/>
        <v>-0.45415072769194104</v>
      </c>
      <c r="AF215" s="126">
        <f t="shared" si="48"/>
        <v>1.4722743266547307</v>
      </c>
      <c r="AG215" s="126">
        <f t="shared" si="49"/>
        <v>-0.70310129478822669</v>
      </c>
      <c r="AH215" s="126">
        <f t="shared" si="50"/>
        <v>1.3969703554308253</v>
      </c>
      <c r="AI215" s="126">
        <f t="shared" si="51"/>
        <v>-0.39789106592844892</v>
      </c>
      <c r="AJ215" s="126">
        <f t="shared" si="52"/>
        <v>0.18419358053733259</v>
      </c>
      <c r="AK215" s="126">
        <f t="shared" si="53"/>
        <v>1.0581592812805725</v>
      </c>
      <c r="AL215" s="127">
        <f t="shared" si="54"/>
        <v>0.77596200216409228</v>
      </c>
      <c r="AM215" s="127">
        <f t="shared" si="44"/>
        <v>0.30766617130641094</v>
      </c>
    </row>
    <row r="216" spans="1:39" ht="15" customHeight="1" x14ac:dyDescent="0.2">
      <c r="A216" s="62" t="s">
        <v>478</v>
      </c>
      <c r="B216" s="62" t="s">
        <v>336</v>
      </c>
      <c r="C216" s="124">
        <v>4400</v>
      </c>
      <c r="D216" s="124">
        <v>13300</v>
      </c>
      <c r="E216" s="124">
        <v>25500</v>
      </c>
      <c r="F216" s="124">
        <v>25500</v>
      </c>
      <c r="G216" s="124">
        <v>30050</v>
      </c>
      <c r="H216" s="124">
        <v>32585</v>
      </c>
      <c r="I216" s="124">
        <v>32590</v>
      </c>
      <c r="J216" s="124">
        <v>32590</v>
      </c>
      <c r="K216" s="124">
        <v>32590</v>
      </c>
      <c r="L216" s="124">
        <v>32590</v>
      </c>
      <c r="M216" s="124">
        <v>32840</v>
      </c>
      <c r="N216" s="124">
        <v>3940.05</v>
      </c>
      <c r="O216" s="124">
        <v>20656.990000000002</v>
      </c>
      <c r="P216" s="124">
        <v>24465.71</v>
      </c>
      <c r="Q216" s="124">
        <v>13354.59</v>
      </c>
      <c r="R216" s="124">
        <v>33016.21</v>
      </c>
      <c r="S216" s="124">
        <v>9802.4699999999993</v>
      </c>
      <c r="T216" s="124">
        <v>23496.23</v>
      </c>
      <c r="U216" s="124">
        <v>14147.29</v>
      </c>
      <c r="V216" s="124">
        <v>16753.13</v>
      </c>
      <c r="W216" s="124">
        <v>34480.61</v>
      </c>
      <c r="X216" s="79">
        <v>4901.08</v>
      </c>
      <c r="Y216" s="125"/>
      <c r="Z216" s="125"/>
      <c r="AA216" s="125"/>
      <c r="AB216" s="125"/>
      <c r="AC216" s="126">
        <f t="shared" si="45"/>
        <v>-1</v>
      </c>
      <c r="AD216" s="126">
        <f t="shared" si="46"/>
        <v>0</v>
      </c>
      <c r="AE216" s="126">
        <f t="shared" si="47"/>
        <v>0</v>
      </c>
      <c r="AF216" s="126">
        <f t="shared" si="48"/>
        <v>0</v>
      </c>
      <c r="AG216" s="126">
        <f t="shared" si="49"/>
        <v>0</v>
      </c>
      <c r="AH216" s="126">
        <f t="shared" si="50"/>
        <v>-0.13450874726647921</v>
      </c>
      <c r="AI216" s="126">
        <f t="shared" si="51"/>
        <v>-0.39795158706882933</v>
      </c>
      <c r="AJ216" s="126">
        <f t="shared" si="52"/>
        <v>-1</v>
      </c>
      <c r="AK216" s="126">
        <f t="shared" si="53"/>
        <v>0</v>
      </c>
      <c r="AL216" s="127">
        <f t="shared" si="54"/>
        <v>-0.28138448159281204</v>
      </c>
      <c r="AM216" s="127">
        <f t="shared" si="44"/>
        <v>-0.30649206686706171</v>
      </c>
    </row>
    <row r="217" spans="1:39" ht="15" customHeight="1" x14ac:dyDescent="0.2">
      <c r="A217" s="62" t="s">
        <v>479</v>
      </c>
      <c r="B217" s="62" t="s">
        <v>268</v>
      </c>
      <c r="C217" s="124">
        <v>0</v>
      </c>
      <c r="D217" s="124">
        <v>0</v>
      </c>
      <c r="E217" s="124">
        <v>0</v>
      </c>
      <c r="F217" s="124">
        <v>0</v>
      </c>
      <c r="G217" s="124">
        <v>0</v>
      </c>
      <c r="H217" s="124">
        <v>0</v>
      </c>
      <c r="I217" s="124">
        <v>0</v>
      </c>
      <c r="J217" s="124">
        <v>0</v>
      </c>
      <c r="K217" s="124">
        <v>0</v>
      </c>
      <c r="L217" s="124">
        <v>0</v>
      </c>
      <c r="M217" s="124">
        <v>0</v>
      </c>
      <c r="N217" s="124">
        <v>13.16</v>
      </c>
      <c r="O217" s="124">
        <v>0</v>
      </c>
      <c r="P217" s="124">
        <v>0</v>
      </c>
      <c r="Q217" s="124">
        <v>0</v>
      </c>
      <c r="R217" s="124">
        <v>0</v>
      </c>
      <c r="S217" s="124">
        <v>512.16</v>
      </c>
      <c r="T217" s="124">
        <v>443.27</v>
      </c>
      <c r="U217" s="124">
        <v>266.87</v>
      </c>
      <c r="V217" s="124">
        <v>0</v>
      </c>
      <c r="W217" s="124">
        <v>509.79</v>
      </c>
      <c r="X217" s="79">
        <v>0</v>
      </c>
      <c r="Y217" s="125"/>
      <c r="Z217" s="125"/>
      <c r="AA217" s="125"/>
      <c r="AB217" s="125"/>
      <c r="AC217" s="126">
        <f t="shared" si="45"/>
        <v>-4.0562888707887428E-2</v>
      </c>
      <c r="AD217" s="126">
        <f t="shared" si="46"/>
        <v>-1.127079804722587E-3</v>
      </c>
      <c r="AE217" s="126">
        <f t="shared" si="47"/>
        <v>-0.10461608885033706</v>
      </c>
      <c r="AF217" s="126">
        <f t="shared" si="48"/>
        <v>0.1320149936112045</v>
      </c>
      <c r="AG217" s="126">
        <f t="shared" si="49"/>
        <v>2.3287648444648026</v>
      </c>
      <c r="AH217" s="126">
        <f t="shared" si="50"/>
        <v>-0.14094092179414844</v>
      </c>
      <c r="AI217" s="126">
        <f t="shared" si="51"/>
        <v>-0.3556683434985527</v>
      </c>
      <c r="AJ217" s="126">
        <f t="shared" si="52"/>
        <v>-1.8116222500884991E-2</v>
      </c>
      <c r="AK217" s="126">
        <f t="shared" si="53"/>
        <v>0.34255571105608779</v>
      </c>
      <c r="AL217" s="127">
        <f t="shared" si="54"/>
        <v>0.23803377821950683</v>
      </c>
      <c r="AM217" s="127">
        <f t="shared" si="44"/>
        <v>0.43131901354546082</v>
      </c>
    </row>
    <row r="218" spans="1:39" ht="15" customHeight="1" x14ac:dyDescent="0.2">
      <c r="A218" s="62" t="s">
        <v>480</v>
      </c>
      <c r="B218" s="62" t="s">
        <v>270</v>
      </c>
      <c r="C218" s="124">
        <v>36700</v>
      </c>
      <c r="D218" s="124">
        <v>36700</v>
      </c>
      <c r="E218" s="124">
        <v>36548</v>
      </c>
      <c r="F218" s="124">
        <v>36550</v>
      </c>
      <c r="G218" s="124">
        <v>36550</v>
      </c>
      <c r="H218" s="124">
        <v>34015</v>
      </c>
      <c r="I218" s="124">
        <v>118271</v>
      </c>
      <c r="J218" s="124">
        <v>61800</v>
      </c>
      <c r="K218" s="124">
        <v>61800</v>
      </c>
      <c r="L218" s="124">
        <v>62980</v>
      </c>
      <c r="M218" s="124">
        <v>66540</v>
      </c>
      <c r="N218" s="124">
        <v>35150.11</v>
      </c>
      <c r="O218" s="124">
        <v>33724.32</v>
      </c>
      <c r="P218" s="124">
        <v>33686.31</v>
      </c>
      <c r="Q218" s="124">
        <v>30162.18</v>
      </c>
      <c r="R218" s="124">
        <v>34144.04</v>
      </c>
      <c r="S218" s="124">
        <v>113657.48</v>
      </c>
      <c r="T218" s="124">
        <v>97638.49</v>
      </c>
      <c r="U218" s="124">
        <v>62911.57</v>
      </c>
      <c r="V218" s="124">
        <v>61771.85</v>
      </c>
      <c r="W218" s="124">
        <v>82932.149999999994</v>
      </c>
      <c r="X218" s="79">
        <v>65145.08</v>
      </c>
      <c r="Y218" s="125"/>
      <c r="Z218" s="125"/>
      <c r="AA218" s="125"/>
      <c r="AB218" s="125"/>
      <c r="AC218" s="126">
        <f t="shared" si="45"/>
        <v>0</v>
      </c>
      <c r="AD218" s="126">
        <f t="shared" si="46"/>
        <v>1.0044742729306486</v>
      </c>
      <c r="AE218" s="126">
        <f t="shared" si="47"/>
        <v>-7.0172991071428589E-2</v>
      </c>
      <c r="AF218" s="126">
        <f t="shared" si="48"/>
        <v>0.59499874968742206</v>
      </c>
      <c r="AG218" s="126">
        <f t="shared" si="49"/>
        <v>-1</v>
      </c>
      <c r="AH218" s="126">
        <f t="shared" si="50"/>
        <v>0</v>
      </c>
      <c r="AI218" s="126">
        <f t="shared" si="51"/>
        <v>-0.57878382460834665</v>
      </c>
      <c r="AJ218" s="126">
        <f t="shared" si="52"/>
        <v>-1</v>
      </c>
      <c r="AK218" s="126">
        <f t="shared" si="53"/>
        <v>0</v>
      </c>
      <c r="AL218" s="127">
        <f t="shared" si="54"/>
        <v>-0.11660931034018941</v>
      </c>
      <c r="AM218" s="127">
        <f t="shared" si="44"/>
        <v>-0.51575676492166933</v>
      </c>
    </row>
    <row r="219" spans="1:39" ht="15" customHeight="1" x14ac:dyDescent="0.2">
      <c r="A219" s="62" t="s">
        <v>481</v>
      </c>
      <c r="B219" s="62" t="s">
        <v>382</v>
      </c>
      <c r="C219" s="124">
        <v>0</v>
      </c>
      <c r="D219" s="124">
        <v>0</v>
      </c>
      <c r="E219" s="124">
        <v>0</v>
      </c>
      <c r="F219" s="124">
        <v>200</v>
      </c>
      <c r="G219" s="124">
        <v>200</v>
      </c>
      <c r="H219" s="124">
        <v>200</v>
      </c>
      <c r="I219" s="124">
        <v>200</v>
      </c>
      <c r="J219" s="124">
        <v>500</v>
      </c>
      <c r="K219" s="124">
        <v>500</v>
      </c>
      <c r="L219" s="124">
        <v>500</v>
      </c>
      <c r="M219" s="124">
        <v>500</v>
      </c>
      <c r="N219" s="124">
        <v>0</v>
      </c>
      <c r="O219" s="124">
        <v>107.28</v>
      </c>
      <c r="P219" s="124">
        <v>215.04</v>
      </c>
      <c r="Q219" s="124">
        <v>199.95</v>
      </c>
      <c r="R219" s="124">
        <v>318.92</v>
      </c>
      <c r="S219" s="124">
        <v>0</v>
      </c>
      <c r="T219" s="124">
        <v>231.71</v>
      </c>
      <c r="U219" s="124">
        <v>97.6</v>
      </c>
      <c r="V219" s="124">
        <v>0</v>
      </c>
      <c r="W219" s="124">
        <v>0</v>
      </c>
      <c r="X219" s="79">
        <v>22.27</v>
      </c>
      <c r="Y219" s="125"/>
      <c r="Z219" s="125"/>
      <c r="AA219" s="125"/>
      <c r="AB219" s="125"/>
      <c r="AC219" s="126">
        <f t="shared" si="45"/>
        <v>-0.37432134996331617</v>
      </c>
      <c r="AD219" s="126">
        <f t="shared" si="46"/>
        <v>1.4942877244706512</v>
      </c>
      <c r="AE219" s="126">
        <f t="shared" si="47"/>
        <v>0.41767909791200736</v>
      </c>
      <c r="AF219" s="126">
        <f t="shared" si="48"/>
        <v>0.3194451681976021</v>
      </c>
      <c r="AG219" s="126">
        <f t="shared" si="49"/>
        <v>-0.31233327229708141</v>
      </c>
      <c r="AH219" s="126">
        <f t="shared" si="50"/>
        <v>-0.4326192626781043</v>
      </c>
      <c r="AI219" s="126">
        <f t="shared" si="51"/>
        <v>0.73616696266713288</v>
      </c>
      <c r="AJ219" s="126">
        <f t="shared" si="52"/>
        <v>-1</v>
      </c>
      <c r="AK219" s="126">
        <f t="shared" si="53"/>
        <v>0</v>
      </c>
      <c r="AL219" s="127">
        <f t="shared" si="54"/>
        <v>9.425611870098792E-2</v>
      </c>
      <c r="AM219" s="127">
        <f t="shared" si="44"/>
        <v>-0.2017571144616106</v>
      </c>
    </row>
    <row r="220" spans="1:39" ht="15" customHeight="1" x14ac:dyDescent="0.2">
      <c r="A220" s="62" t="s">
        <v>482</v>
      </c>
      <c r="B220" s="62" t="s">
        <v>272</v>
      </c>
      <c r="C220" s="124">
        <v>750</v>
      </c>
      <c r="D220" s="124">
        <v>750</v>
      </c>
      <c r="E220" s="124">
        <v>1250</v>
      </c>
      <c r="F220" s="124">
        <v>2050</v>
      </c>
      <c r="G220" s="124">
        <v>2050</v>
      </c>
      <c r="H220" s="124">
        <v>2050</v>
      </c>
      <c r="I220" s="124">
        <v>2050</v>
      </c>
      <c r="J220" s="124">
        <v>4110</v>
      </c>
      <c r="K220" s="124">
        <v>2400</v>
      </c>
      <c r="L220" s="124">
        <v>3000</v>
      </c>
      <c r="M220" s="124">
        <v>3000</v>
      </c>
      <c r="N220" s="124">
        <v>954.1</v>
      </c>
      <c r="O220" s="124">
        <v>596.96</v>
      </c>
      <c r="P220" s="124">
        <v>1488.99</v>
      </c>
      <c r="Q220" s="124">
        <v>2110.91</v>
      </c>
      <c r="R220" s="124">
        <v>2785.23</v>
      </c>
      <c r="S220" s="124">
        <v>1915.31</v>
      </c>
      <c r="T220" s="124">
        <v>1086.71</v>
      </c>
      <c r="U220" s="124">
        <v>1886.71</v>
      </c>
      <c r="V220" s="124">
        <v>0</v>
      </c>
      <c r="W220" s="124">
        <v>520.14</v>
      </c>
      <c r="X220" s="79">
        <v>0</v>
      </c>
      <c r="Y220" s="125"/>
      <c r="Z220" s="125"/>
      <c r="AA220" s="125"/>
      <c r="AB220" s="125"/>
      <c r="AC220" s="126">
        <f t="shared" si="45"/>
        <v>0.68627450980392157</v>
      </c>
      <c r="AD220" s="126">
        <f t="shared" si="46"/>
        <v>-0.22093023255813954</v>
      </c>
      <c r="AE220" s="126">
        <f t="shared" si="47"/>
        <v>3.0149253731343282</v>
      </c>
      <c r="AF220" s="126">
        <f t="shared" si="48"/>
        <v>-0.16505576208178438</v>
      </c>
      <c r="AG220" s="126">
        <f t="shared" si="49"/>
        <v>-0.35574354407836151</v>
      </c>
      <c r="AH220" s="126">
        <f t="shared" si="50"/>
        <v>-0.53835521769177608</v>
      </c>
      <c r="AI220" s="126">
        <f t="shared" si="51"/>
        <v>0.6706586826347305</v>
      </c>
      <c r="AJ220" s="126">
        <f t="shared" si="52"/>
        <v>0.17921146953405018</v>
      </c>
      <c r="AK220" s="126">
        <f t="shared" si="53"/>
        <v>4.5592705167173252E-2</v>
      </c>
      <c r="AL220" s="127">
        <f t="shared" si="54"/>
        <v>0.36850866487379358</v>
      </c>
      <c r="AM220" s="127">
        <f t="shared" si="44"/>
        <v>2.7281911316326819E-4</v>
      </c>
    </row>
    <row r="221" spans="1:39" ht="15" customHeight="1" x14ac:dyDescent="0.2">
      <c r="A221" s="62" t="s">
        <v>483</v>
      </c>
      <c r="B221" s="62" t="s">
        <v>274</v>
      </c>
      <c r="C221" s="124">
        <v>255</v>
      </c>
      <c r="D221" s="124">
        <v>355</v>
      </c>
      <c r="E221" s="124">
        <v>255</v>
      </c>
      <c r="F221" s="124">
        <v>260</v>
      </c>
      <c r="G221" s="124">
        <v>1152</v>
      </c>
      <c r="H221" s="124">
        <v>1130</v>
      </c>
      <c r="I221" s="124">
        <v>1130</v>
      </c>
      <c r="J221" s="124">
        <v>620</v>
      </c>
      <c r="K221" s="124">
        <v>620</v>
      </c>
      <c r="L221" s="124">
        <v>410</v>
      </c>
      <c r="M221" s="124">
        <v>295</v>
      </c>
      <c r="N221" s="124">
        <v>255</v>
      </c>
      <c r="O221" s="124">
        <v>430</v>
      </c>
      <c r="P221" s="124">
        <v>335</v>
      </c>
      <c r="Q221" s="124">
        <v>1345</v>
      </c>
      <c r="R221" s="124">
        <v>1123</v>
      </c>
      <c r="S221" s="124">
        <v>723.5</v>
      </c>
      <c r="T221" s="124">
        <v>334</v>
      </c>
      <c r="U221" s="124">
        <v>558</v>
      </c>
      <c r="V221" s="124">
        <v>658</v>
      </c>
      <c r="W221" s="124">
        <v>688</v>
      </c>
      <c r="X221" s="79">
        <v>1022</v>
      </c>
      <c r="Y221" s="125"/>
      <c r="Z221" s="125"/>
      <c r="AA221" s="125"/>
      <c r="AB221" s="125"/>
      <c r="AC221" s="126">
        <f t="shared" si="45"/>
        <v>0.14285714285714285</v>
      </c>
      <c r="AD221" s="126">
        <f t="shared" si="46"/>
        <v>0</v>
      </c>
      <c r="AE221" s="126">
        <f t="shared" si="47"/>
        <v>-1</v>
      </c>
      <c r="AF221" s="126">
        <f t="shared" si="48"/>
        <v>0</v>
      </c>
      <c r="AG221" s="126">
        <f t="shared" si="49"/>
        <v>2.2380952380952381</v>
      </c>
      <c r="AH221" s="126">
        <f t="shared" si="50"/>
        <v>-1</v>
      </c>
      <c r="AI221" s="126">
        <f t="shared" si="51"/>
        <v>0</v>
      </c>
      <c r="AJ221" s="126">
        <f t="shared" si="52"/>
        <v>-0.76298811544991507</v>
      </c>
      <c r="AK221" s="126">
        <f t="shared" si="53"/>
        <v>-1</v>
      </c>
      <c r="AL221" s="127">
        <f t="shared" si="54"/>
        <v>-0.15355952605528156</v>
      </c>
      <c r="AM221" s="127">
        <f t="shared" si="44"/>
        <v>-0.10497857547093539</v>
      </c>
    </row>
    <row r="222" spans="1:39" ht="15" customHeight="1" x14ac:dyDescent="0.2">
      <c r="A222" s="62" t="s">
        <v>484</v>
      </c>
      <c r="B222" s="62" t="s">
        <v>276</v>
      </c>
      <c r="C222" s="124">
        <v>195</v>
      </c>
      <c r="D222" s="124">
        <v>195</v>
      </c>
      <c r="E222" s="124">
        <v>200</v>
      </c>
      <c r="F222" s="124">
        <v>350</v>
      </c>
      <c r="G222" s="124">
        <v>350</v>
      </c>
      <c r="H222" s="124">
        <v>350</v>
      </c>
      <c r="I222" s="124">
        <v>350</v>
      </c>
      <c r="J222" s="124">
        <v>3300</v>
      </c>
      <c r="K222" s="124">
        <v>2450</v>
      </c>
      <c r="L222" s="124">
        <v>2950</v>
      </c>
      <c r="M222" s="124">
        <v>2950</v>
      </c>
      <c r="N222" s="124">
        <v>175</v>
      </c>
      <c r="O222" s="124">
        <v>200</v>
      </c>
      <c r="P222" s="124">
        <v>200</v>
      </c>
      <c r="Q222" s="124">
        <v>0</v>
      </c>
      <c r="R222" s="124">
        <v>525</v>
      </c>
      <c r="S222" s="124">
        <v>1700</v>
      </c>
      <c r="T222" s="124">
        <v>0</v>
      </c>
      <c r="U222" s="124">
        <v>2945</v>
      </c>
      <c r="V222" s="124">
        <v>698</v>
      </c>
      <c r="W222" s="124">
        <v>0</v>
      </c>
      <c r="X222" s="79">
        <v>2473</v>
      </c>
      <c r="Y222" s="125"/>
      <c r="Z222" s="125"/>
      <c r="AA222" s="125"/>
      <c r="AB222" s="125"/>
      <c r="AC222" s="126">
        <f t="shared" si="45"/>
        <v>0</v>
      </c>
      <c r="AD222" s="126">
        <f t="shared" si="46"/>
        <v>0</v>
      </c>
      <c r="AE222" s="126">
        <f t="shared" si="47"/>
        <v>0</v>
      </c>
      <c r="AF222" s="126">
        <f t="shared" si="48"/>
        <v>0</v>
      </c>
      <c r="AG222" s="126">
        <f t="shared" si="49"/>
        <v>0</v>
      </c>
      <c r="AH222" s="126">
        <f t="shared" si="50"/>
        <v>0</v>
      </c>
      <c r="AI222" s="126">
        <f t="shared" si="51"/>
        <v>0</v>
      </c>
      <c r="AJ222" s="126">
        <f t="shared" si="52"/>
        <v>0</v>
      </c>
      <c r="AK222" s="126">
        <f t="shared" si="53"/>
        <v>0</v>
      </c>
      <c r="AL222" s="127">
        <f t="shared" si="54"/>
        <v>0</v>
      </c>
      <c r="AM222" s="127">
        <f t="shared" si="44"/>
        <v>0</v>
      </c>
    </row>
    <row r="223" spans="1:39" ht="15" customHeight="1" x14ac:dyDescent="0.2">
      <c r="A223" s="62" t="s">
        <v>2190</v>
      </c>
      <c r="B223" s="62" t="s">
        <v>278</v>
      </c>
      <c r="C223" s="124">
        <v>0</v>
      </c>
      <c r="D223" s="124">
        <v>0</v>
      </c>
      <c r="E223" s="124">
        <v>0</v>
      </c>
      <c r="F223" s="124">
        <v>0</v>
      </c>
      <c r="G223" s="124">
        <v>0</v>
      </c>
      <c r="H223" s="124">
        <v>0</v>
      </c>
      <c r="I223" s="124">
        <v>0</v>
      </c>
      <c r="J223" s="124">
        <v>0</v>
      </c>
      <c r="K223" s="124">
        <v>0</v>
      </c>
      <c r="L223" s="124">
        <v>0</v>
      </c>
      <c r="M223" s="124">
        <v>0</v>
      </c>
      <c r="N223" s="124">
        <v>0</v>
      </c>
      <c r="O223" s="124">
        <v>0</v>
      </c>
      <c r="P223" s="124">
        <v>0</v>
      </c>
      <c r="Q223" s="124">
        <v>0</v>
      </c>
      <c r="R223" s="124">
        <v>0</v>
      </c>
      <c r="S223" s="124">
        <v>0</v>
      </c>
      <c r="T223" s="124">
        <v>0</v>
      </c>
      <c r="U223" s="124">
        <v>0</v>
      </c>
      <c r="V223" s="124">
        <v>0</v>
      </c>
      <c r="W223" s="124">
        <v>139.94999999999999</v>
      </c>
      <c r="X223" s="79">
        <v>0</v>
      </c>
      <c r="Y223" s="125"/>
      <c r="Z223" s="125"/>
      <c r="AA223" s="125"/>
      <c r="AB223" s="125"/>
      <c r="AC223" s="126">
        <f t="shared" si="45"/>
        <v>0.40917679006314694</v>
      </c>
      <c r="AD223" s="126">
        <f t="shared" si="46"/>
        <v>-0.91588327657578661</v>
      </c>
      <c r="AE223" s="126">
        <f t="shared" si="47"/>
        <v>6.0335757575757576</v>
      </c>
      <c r="AF223" s="126">
        <f t="shared" si="48"/>
        <v>0.29250176641908082</v>
      </c>
      <c r="AG223" s="126">
        <f t="shared" si="49"/>
        <v>0.30486666666666662</v>
      </c>
      <c r="AH223" s="126">
        <f t="shared" si="50"/>
        <v>-5.9295968936800669E-2</v>
      </c>
      <c r="AI223" s="126">
        <f t="shared" si="51"/>
        <v>-1</v>
      </c>
      <c r="AJ223" s="126">
        <f t="shared" si="52"/>
        <v>0</v>
      </c>
      <c r="AK223" s="126">
        <f t="shared" si="53"/>
        <v>0</v>
      </c>
      <c r="AL223" s="127">
        <f t="shared" si="54"/>
        <v>0.56277130391245167</v>
      </c>
      <c r="AM223" s="127">
        <f t="shared" si="44"/>
        <v>-0.1508858604540268</v>
      </c>
    </row>
    <row r="224" spans="1:39" ht="15" customHeight="1" x14ac:dyDescent="0.2">
      <c r="A224" s="62" t="s">
        <v>485</v>
      </c>
      <c r="B224" s="62" t="s">
        <v>486</v>
      </c>
      <c r="C224" s="124">
        <v>2770</v>
      </c>
      <c r="D224" s="124">
        <v>2770</v>
      </c>
      <c r="E224" s="124">
        <v>2770</v>
      </c>
      <c r="F224" s="124">
        <v>2770</v>
      </c>
      <c r="G224" s="124">
        <v>2770</v>
      </c>
      <c r="H224" s="124">
        <v>2770</v>
      </c>
      <c r="I224" s="124">
        <v>2770</v>
      </c>
      <c r="J224" s="124">
        <v>2800</v>
      </c>
      <c r="K224" s="124">
        <v>850</v>
      </c>
      <c r="L224" s="124">
        <v>850</v>
      </c>
      <c r="M224" s="124">
        <v>850</v>
      </c>
      <c r="N224" s="124">
        <v>1391.99</v>
      </c>
      <c r="O224" s="124">
        <v>1961.56</v>
      </c>
      <c r="P224" s="124">
        <v>165</v>
      </c>
      <c r="Q224" s="124">
        <v>1160.54</v>
      </c>
      <c r="R224" s="124">
        <v>1500</v>
      </c>
      <c r="S224" s="124">
        <v>1957.3</v>
      </c>
      <c r="T224" s="124">
        <v>1841.24</v>
      </c>
      <c r="U224" s="124">
        <v>0</v>
      </c>
      <c r="V224" s="124">
        <v>0</v>
      </c>
      <c r="W224" s="124">
        <v>0</v>
      </c>
      <c r="X224" s="79">
        <v>0</v>
      </c>
      <c r="Y224" s="125"/>
      <c r="Z224" s="125"/>
      <c r="AA224" s="125"/>
      <c r="AB224" s="125"/>
      <c r="AC224" s="126">
        <f t="shared" si="45"/>
        <v>1.4259999999999999</v>
      </c>
      <c r="AD224" s="126">
        <f t="shared" si="46"/>
        <v>-0.58779884583676834</v>
      </c>
      <c r="AE224" s="126">
        <f t="shared" si="47"/>
        <v>0</v>
      </c>
      <c r="AF224" s="126">
        <f t="shared" si="48"/>
        <v>0</v>
      </c>
      <c r="AG224" s="126">
        <f t="shared" si="49"/>
        <v>14.841600000000001</v>
      </c>
      <c r="AH224" s="126">
        <f t="shared" si="50"/>
        <v>-0.26758660741339263</v>
      </c>
      <c r="AI224" s="126">
        <f t="shared" si="51"/>
        <v>5.6076569044869258</v>
      </c>
      <c r="AJ224" s="126">
        <f t="shared" si="52"/>
        <v>-0.12698719119296695</v>
      </c>
      <c r="AK224" s="126">
        <f t="shared" si="53"/>
        <v>1.4238133942124953</v>
      </c>
      <c r="AL224" s="127">
        <f t="shared" si="54"/>
        <v>2.4796330726951439</v>
      </c>
      <c r="AM224" s="127">
        <f t="shared" si="44"/>
        <v>4.2956993000186126</v>
      </c>
    </row>
    <row r="225" spans="1:39" ht="15" customHeight="1" x14ac:dyDescent="0.2">
      <c r="A225" s="62" t="s">
        <v>487</v>
      </c>
      <c r="B225" s="62" t="s">
        <v>282</v>
      </c>
      <c r="C225" s="124">
        <v>0</v>
      </c>
      <c r="D225" s="124">
        <v>0</v>
      </c>
      <c r="E225" s="124">
        <v>0</v>
      </c>
      <c r="F225" s="124">
        <v>0</v>
      </c>
      <c r="G225" s="124">
        <v>0</v>
      </c>
      <c r="H225" s="124">
        <v>0</v>
      </c>
      <c r="I225" s="124">
        <v>0</v>
      </c>
      <c r="J225" s="124">
        <v>0</v>
      </c>
      <c r="K225" s="124">
        <v>3350</v>
      </c>
      <c r="L225" s="124">
        <v>8850</v>
      </c>
      <c r="M225" s="124">
        <v>8850</v>
      </c>
      <c r="N225" s="124">
        <v>50</v>
      </c>
      <c r="O225" s="124">
        <v>121.3</v>
      </c>
      <c r="P225" s="124">
        <v>50</v>
      </c>
      <c r="Q225" s="124">
        <v>50</v>
      </c>
      <c r="R225" s="124">
        <v>50</v>
      </c>
      <c r="S225" s="124">
        <v>792.08</v>
      </c>
      <c r="T225" s="124">
        <v>580.13</v>
      </c>
      <c r="U225" s="124">
        <v>3833.3</v>
      </c>
      <c r="V225" s="124">
        <v>3346.52</v>
      </c>
      <c r="W225" s="124">
        <v>8111.34</v>
      </c>
      <c r="X225" s="79">
        <v>7541.97</v>
      </c>
      <c r="Y225" s="125"/>
      <c r="Z225" s="125"/>
      <c r="AA225" s="125"/>
      <c r="AB225" s="125"/>
      <c r="AC225" s="126">
        <f t="shared" si="45"/>
        <v>2.0166454924939653E-2</v>
      </c>
      <c r="AD225" s="126">
        <f t="shared" si="46"/>
        <v>-2.3458070287799702E-2</v>
      </c>
      <c r="AE225" s="126">
        <f t="shared" si="47"/>
        <v>6.7223960149698933E-2</v>
      </c>
      <c r="AF225" s="126">
        <f t="shared" si="48"/>
        <v>-7.8816196338168359E-2</v>
      </c>
      <c r="AG225" s="126">
        <f t="shared" si="49"/>
        <v>0.38132829293603132</v>
      </c>
      <c r="AH225" s="126">
        <f t="shared" si="50"/>
        <v>-1</v>
      </c>
      <c r="AI225" s="126">
        <f t="shared" si="51"/>
        <v>0</v>
      </c>
      <c r="AJ225" s="126">
        <f t="shared" si="52"/>
        <v>0</v>
      </c>
      <c r="AK225" s="126">
        <f t="shared" si="53"/>
        <v>0</v>
      </c>
      <c r="AL225" s="127">
        <f t="shared" si="54"/>
        <v>-7.039506206836646E-2</v>
      </c>
      <c r="AM225" s="127">
        <f t="shared" si="44"/>
        <v>-0.12373434141279374</v>
      </c>
    </row>
    <row r="226" spans="1:39" ht="15" customHeight="1" x14ac:dyDescent="0.2">
      <c r="A226" s="62" t="s">
        <v>488</v>
      </c>
      <c r="B226" s="62" t="s">
        <v>442</v>
      </c>
      <c r="C226" s="124">
        <v>2100</v>
      </c>
      <c r="D226" s="124">
        <v>2100</v>
      </c>
      <c r="E226" s="124">
        <v>2100</v>
      </c>
      <c r="F226" s="124">
        <v>2100</v>
      </c>
      <c r="G226" s="124">
        <v>2100</v>
      </c>
      <c r="H226" s="124">
        <v>2100</v>
      </c>
      <c r="I226" s="124">
        <v>0</v>
      </c>
      <c r="J226" s="124">
        <v>0</v>
      </c>
      <c r="K226" s="124">
        <v>0</v>
      </c>
      <c r="L226" s="124">
        <v>0</v>
      </c>
      <c r="M226" s="124">
        <v>0</v>
      </c>
      <c r="N226" s="124">
        <v>1928.45</v>
      </c>
      <c r="O226" s="124">
        <v>1967.34</v>
      </c>
      <c r="P226" s="124">
        <v>1921.19</v>
      </c>
      <c r="Q226" s="124">
        <v>2050.34</v>
      </c>
      <c r="R226" s="124">
        <v>1888.74</v>
      </c>
      <c r="S226" s="124">
        <v>2608.9699999999998</v>
      </c>
      <c r="T226" s="124">
        <v>0</v>
      </c>
      <c r="U226" s="124">
        <v>0</v>
      </c>
      <c r="V226" s="124">
        <v>0</v>
      </c>
      <c r="W226" s="124">
        <v>0</v>
      </c>
      <c r="X226" s="79"/>
      <c r="Y226" s="125"/>
      <c r="Z226" s="125"/>
      <c r="AA226" s="125"/>
      <c r="AB226" s="125"/>
      <c r="AC226" s="126">
        <f t="shared" si="45"/>
        <v>0</v>
      </c>
      <c r="AD226" s="126">
        <f t="shared" si="46"/>
        <v>-1</v>
      </c>
      <c r="AE226" s="126">
        <f t="shared" si="47"/>
        <v>0</v>
      </c>
      <c r="AF226" s="126">
        <f t="shared" si="48"/>
        <v>0</v>
      </c>
      <c r="AG226" s="126">
        <f t="shared" si="49"/>
        <v>0</v>
      </c>
      <c r="AH226" s="126">
        <f t="shared" si="50"/>
        <v>0</v>
      </c>
      <c r="AI226" s="126">
        <f t="shared" si="51"/>
        <v>0</v>
      </c>
      <c r="AJ226" s="126">
        <f t="shared" si="52"/>
        <v>0</v>
      </c>
      <c r="AK226" s="126">
        <f t="shared" si="53"/>
        <v>0</v>
      </c>
      <c r="AL226" s="127">
        <f t="shared" si="54"/>
        <v>-0.1111111111111111</v>
      </c>
      <c r="AM226" s="127">
        <f t="shared" si="44"/>
        <v>0</v>
      </c>
    </row>
    <row r="227" spans="1:39" ht="15" customHeight="1" x14ac:dyDescent="0.2">
      <c r="A227" s="62" t="s">
        <v>1790</v>
      </c>
      <c r="B227" s="62" t="s">
        <v>286</v>
      </c>
      <c r="C227" s="124">
        <v>0</v>
      </c>
      <c r="D227" s="124">
        <v>373126</v>
      </c>
      <c r="E227" s="124">
        <v>0</v>
      </c>
      <c r="F227" s="124">
        <v>0</v>
      </c>
      <c r="G227" s="124">
        <v>0</v>
      </c>
      <c r="H227" s="124">
        <v>0</v>
      </c>
      <c r="I227" s="124">
        <v>0</v>
      </c>
      <c r="J227" s="124">
        <v>0</v>
      </c>
      <c r="K227" s="124">
        <v>0</v>
      </c>
      <c r="L227" s="124">
        <v>0</v>
      </c>
      <c r="M227" s="124">
        <v>0</v>
      </c>
      <c r="N227" s="124">
        <v>0</v>
      </c>
      <c r="O227" s="124">
        <v>282159</v>
      </c>
      <c r="P227" s="124">
        <v>0</v>
      </c>
      <c r="Q227" s="124">
        <v>0</v>
      </c>
      <c r="R227" s="124">
        <v>0</v>
      </c>
      <c r="S227" s="124">
        <v>0</v>
      </c>
      <c r="T227" s="124">
        <v>0</v>
      </c>
      <c r="U227" s="124">
        <v>0</v>
      </c>
      <c r="V227" s="124">
        <v>0</v>
      </c>
      <c r="W227" s="124">
        <v>0</v>
      </c>
      <c r="X227" s="79"/>
      <c r="Y227" s="125"/>
      <c r="Z227" s="125"/>
      <c r="AA227" s="125"/>
      <c r="AB227" s="125"/>
      <c r="AC227" s="126">
        <f t="shared" si="45"/>
        <v>0</v>
      </c>
      <c r="AD227" s="126">
        <f t="shared" si="46"/>
        <v>-1</v>
      </c>
      <c r="AE227" s="126">
        <f t="shared" si="47"/>
        <v>0</v>
      </c>
      <c r="AF227" s="126">
        <f t="shared" si="48"/>
        <v>0</v>
      </c>
      <c r="AG227" s="126">
        <f t="shared" si="49"/>
        <v>0</v>
      </c>
      <c r="AH227" s="126">
        <f t="shared" si="50"/>
        <v>0</v>
      </c>
      <c r="AI227" s="126">
        <f t="shared" si="51"/>
        <v>0</v>
      </c>
      <c r="AJ227" s="126">
        <f t="shared" si="52"/>
        <v>0</v>
      </c>
      <c r="AK227" s="126">
        <f t="shared" si="53"/>
        <v>0</v>
      </c>
      <c r="AL227" s="127">
        <f t="shared" si="54"/>
        <v>-0.1111111111111111</v>
      </c>
      <c r="AM227" s="127">
        <f t="shared" si="44"/>
        <v>0</v>
      </c>
    </row>
    <row r="228" spans="1:39" ht="15" customHeight="1" x14ac:dyDescent="0.2">
      <c r="A228" s="62" t="s">
        <v>1808</v>
      </c>
      <c r="B228" s="62" t="s">
        <v>292</v>
      </c>
      <c r="C228" s="124">
        <v>0</v>
      </c>
      <c r="D228" s="124">
        <v>3907</v>
      </c>
      <c r="E228" s="124">
        <v>0</v>
      </c>
      <c r="F228" s="124">
        <v>0</v>
      </c>
      <c r="G228" s="124">
        <v>0</v>
      </c>
      <c r="H228" s="124">
        <v>0</v>
      </c>
      <c r="I228" s="124">
        <v>0</v>
      </c>
      <c r="J228" s="124">
        <v>0</v>
      </c>
      <c r="K228" s="124">
        <v>0</v>
      </c>
      <c r="L228" s="124">
        <v>0</v>
      </c>
      <c r="M228" s="124">
        <v>0</v>
      </c>
      <c r="N228" s="124">
        <v>0</v>
      </c>
      <c r="O228" s="124">
        <v>2946.82</v>
      </c>
      <c r="P228" s="124">
        <v>0</v>
      </c>
      <c r="Q228" s="124">
        <v>0</v>
      </c>
      <c r="R228" s="124">
        <v>0</v>
      </c>
      <c r="S228" s="124">
        <v>0</v>
      </c>
      <c r="T228" s="124">
        <v>0</v>
      </c>
      <c r="U228" s="124">
        <v>0</v>
      </c>
      <c r="V228" s="124">
        <v>0</v>
      </c>
      <c r="W228" s="124">
        <v>0</v>
      </c>
      <c r="X228" s="79"/>
      <c r="Y228" s="125"/>
      <c r="Z228" s="125"/>
      <c r="AA228" s="125"/>
      <c r="AB228" s="125"/>
      <c r="AC228" s="126">
        <f t="shared" si="45"/>
        <v>0</v>
      </c>
      <c r="AD228" s="126">
        <f t="shared" si="46"/>
        <v>0</v>
      </c>
      <c r="AE228" s="126">
        <f t="shared" si="47"/>
        <v>0</v>
      </c>
      <c r="AF228" s="126">
        <f t="shared" si="48"/>
        <v>0</v>
      </c>
      <c r="AG228" s="126">
        <f t="shared" si="49"/>
        <v>0</v>
      </c>
      <c r="AH228" s="126">
        <f t="shared" si="50"/>
        <v>0</v>
      </c>
      <c r="AI228" s="126">
        <f t="shared" si="51"/>
        <v>0</v>
      </c>
      <c r="AJ228" s="126">
        <f t="shared" si="52"/>
        <v>0</v>
      </c>
      <c r="AK228" s="126">
        <f t="shared" si="53"/>
        <v>0</v>
      </c>
      <c r="AL228" s="127">
        <f t="shared" si="54"/>
        <v>0</v>
      </c>
      <c r="AM228" s="127">
        <f t="shared" si="44"/>
        <v>0</v>
      </c>
    </row>
    <row r="229" spans="1:39" ht="15" customHeight="1" x14ac:dyDescent="0.2">
      <c r="A229" s="62" t="s">
        <v>2366</v>
      </c>
      <c r="B229" s="62" t="s">
        <v>294</v>
      </c>
      <c r="C229" s="124">
        <v>0</v>
      </c>
      <c r="D229" s="124">
        <v>421</v>
      </c>
      <c r="E229" s="124">
        <v>0</v>
      </c>
      <c r="F229" s="124">
        <v>0</v>
      </c>
      <c r="G229" s="124">
        <v>0</v>
      </c>
      <c r="H229" s="124">
        <v>0</v>
      </c>
      <c r="I229" s="124">
        <v>0</v>
      </c>
      <c r="J229" s="124">
        <v>0</v>
      </c>
      <c r="K229" s="124">
        <v>0</v>
      </c>
      <c r="L229" s="124">
        <v>0</v>
      </c>
      <c r="M229" s="124">
        <v>0</v>
      </c>
      <c r="N229" s="124">
        <v>0</v>
      </c>
      <c r="O229" s="124">
        <v>0</v>
      </c>
      <c r="P229" s="124">
        <v>0</v>
      </c>
      <c r="Q229" s="124">
        <v>0</v>
      </c>
      <c r="R229" s="124">
        <v>0</v>
      </c>
      <c r="S229" s="124">
        <v>0</v>
      </c>
      <c r="T229" s="124">
        <v>0</v>
      </c>
      <c r="U229" s="124">
        <v>0</v>
      </c>
      <c r="V229" s="124">
        <v>0</v>
      </c>
      <c r="W229" s="124">
        <v>0</v>
      </c>
      <c r="X229" s="79"/>
      <c r="Y229" s="125"/>
      <c r="Z229" s="125"/>
      <c r="AA229" s="125"/>
      <c r="AB229" s="125"/>
      <c r="AC229" s="126">
        <f t="shared" si="45"/>
        <v>0</v>
      </c>
      <c r="AD229" s="126">
        <f t="shared" si="46"/>
        <v>-1</v>
      </c>
      <c r="AE229" s="126">
        <f t="shared" si="47"/>
        <v>0</v>
      </c>
      <c r="AF229" s="126">
        <f t="shared" si="48"/>
        <v>0</v>
      </c>
      <c r="AG229" s="126">
        <f t="shared" si="49"/>
        <v>0</v>
      </c>
      <c r="AH229" s="126">
        <f t="shared" si="50"/>
        <v>0</v>
      </c>
      <c r="AI229" s="126">
        <f t="shared" si="51"/>
        <v>0</v>
      </c>
      <c r="AJ229" s="126">
        <f t="shared" si="52"/>
        <v>0</v>
      </c>
      <c r="AK229" s="126">
        <f t="shared" si="53"/>
        <v>0</v>
      </c>
      <c r="AL229" s="127">
        <f t="shared" si="54"/>
        <v>-0.1111111111111111</v>
      </c>
      <c r="AM229" s="127">
        <f t="shared" si="44"/>
        <v>0</v>
      </c>
    </row>
    <row r="230" spans="1:39" ht="15" customHeight="1" x14ac:dyDescent="0.2">
      <c r="A230" s="62" t="s">
        <v>1791</v>
      </c>
      <c r="B230" s="62" t="s">
        <v>296</v>
      </c>
      <c r="C230" s="124">
        <v>0</v>
      </c>
      <c r="D230" s="124">
        <v>11731</v>
      </c>
      <c r="E230" s="124">
        <v>0</v>
      </c>
      <c r="F230" s="124">
        <v>0</v>
      </c>
      <c r="G230" s="124">
        <v>0</v>
      </c>
      <c r="H230" s="124">
        <v>0</v>
      </c>
      <c r="I230" s="124">
        <v>0</v>
      </c>
      <c r="J230" s="124">
        <v>0</v>
      </c>
      <c r="K230" s="124">
        <v>0</v>
      </c>
      <c r="L230" s="124">
        <v>0</v>
      </c>
      <c r="M230" s="124">
        <v>0</v>
      </c>
      <c r="N230" s="124">
        <v>0</v>
      </c>
      <c r="O230" s="124">
        <v>8000</v>
      </c>
      <c r="P230" s="124">
        <v>0</v>
      </c>
      <c r="Q230" s="124">
        <v>0</v>
      </c>
      <c r="R230" s="124">
        <v>0</v>
      </c>
      <c r="S230" s="124">
        <v>0</v>
      </c>
      <c r="T230" s="124">
        <v>0</v>
      </c>
      <c r="U230" s="124">
        <v>0</v>
      </c>
      <c r="V230" s="124">
        <v>0</v>
      </c>
      <c r="W230" s="124">
        <v>0</v>
      </c>
      <c r="X230" s="79"/>
      <c r="Y230" s="125"/>
      <c r="Z230" s="125"/>
      <c r="AA230" s="125"/>
      <c r="AB230" s="125"/>
      <c r="AC230" s="126">
        <f t="shared" si="45"/>
        <v>0</v>
      </c>
      <c r="AD230" s="126">
        <f t="shared" si="46"/>
        <v>-1</v>
      </c>
      <c r="AE230" s="126">
        <f t="shared" si="47"/>
        <v>0</v>
      </c>
      <c r="AF230" s="126">
        <f t="shared" si="48"/>
        <v>0</v>
      </c>
      <c r="AG230" s="126">
        <f t="shared" si="49"/>
        <v>0</v>
      </c>
      <c r="AH230" s="126">
        <f t="shared" si="50"/>
        <v>0</v>
      </c>
      <c r="AI230" s="126">
        <f t="shared" si="51"/>
        <v>0</v>
      </c>
      <c r="AJ230" s="126">
        <f t="shared" si="52"/>
        <v>0</v>
      </c>
      <c r="AK230" s="126">
        <f t="shared" si="53"/>
        <v>0</v>
      </c>
      <c r="AL230" s="127">
        <f t="shared" si="54"/>
        <v>-0.1111111111111111</v>
      </c>
      <c r="AM230" s="127">
        <f t="shared" si="44"/>
        <v>0</v>
      </c>
    </row>
    <row r="231" spans="1:39" ht="15" customHeight="1" x14ac:dyDescent="0.2">
      <c r="A231" s="62" t="s">
        <v>2367</v>
      </c>
      <c r="B231" s="62" t="s">
        <v>298</v>
      </c>
      <c r="C231" s="124">
        <v>0</v>
      </c>
      <c r="D231" s="124">
        <v>7277</v>
      </c>
      <c r="E231" s="124">
        <v>0</v>
      </c>
      <c r="F231" s="124">
        <v>0</v>
      </c>
      <c r="G231" s="124">
        <v>0</v>
      </c>
      <c r="H231" s="124">
        <v>0</v>
      </c>
      <c r="I231" s="124">
        <v>0</v>
      </c>
      <c r="J231" s="124">
        <v>0</v>
      </c>
      <c r="K231" s="124">
        <v>0</v>
      </c>
      <c r="L231" s="124">
        <v>0</v>
      </c>
      <c r="M231" s="124">
        <v>0</v>
      </c>
      <c r="N231" s="124">
        <v>0</v>
      </c>
      <c r="O231" s="124">
        <v>5187.1400000000003</v>
      </c>
      <c r="P231" s="124">
        <v>0</v>
      </c>
      <c r="Q231" s="124">
        <v>0</v>
      </c>
      <c r="R231" s="124">
        <v>0</v>
      </c>
      <c r="S231" s="124">
        <v>0</v>
      </c>
      <c r="T231" s="124">
        <v>0</v>
      </c>
      <c r="U231" s="124">
        <v>0</v>
      </c>
      <c r="V231" s="124">
        <v>0</v>
      </c>
      <c r="W231" s="124">
        <v>0</v>
      </c>
      <c r="X231" s="79"/>
      <c r="Y231" s="125"/>
      <c r="Z231" s="125"/>
      <c r="AA231" s="125"/>
      <c r="AB231" s="125"/>
      <c r="AC231" s="126">
        <f t="shared" si="45"/>
        <v>0</v>
      </c>
      <c r="AD231" s="126">
        <f t="shared" si="46"/>
        <v>-1</v>
      </c>
      <c r="AE231" s="126">
        <f t="shared" si="47"/>
        <v>0</v>
      </c>
      <c r="AF231" s="126">
        <f t="shared" si="48"/>
        <v>0</v>
      </c>
      <c r="AG231" s="126">
        <f t="shared" si="49"/>
        <v>0</v>
      </c>
      <c r="AH231" s="126">
        <f t="shared" si="50"/>
        <v>0</v>
      </c>
      <c r="AI231" s="126">
        <f t="shared" si="51"/>
        <v>0</v>
      </c>
      <c r="AJ231" s="126">
        <f t="shared" si="52"/>
        <v>0</v>
      </c>
      <c r="AK231" s="126">
        <f t="shared" si="53"/>
        <v>0</v>
      </c>
      <c r="AL231" s="127">
        <f t="shared" si="54"/>
        <v>-0.1111111111111111</v>
      </c>
      <c r="AM231" s="127">
        <f t="shared" si="44"/>
        <v>0</v>
      </c>
    </row>
    <row r="232" spans="1:39" ht="15" customHeight="1" x14ac:dyDescent="0.2">
      <c r="A232" s="62" t="s">
        <v>1807</v>
      </c>
      <c r="B232" s="62" t="s">
        <v>302</v>
      </c>
      <c r="C232" s="124">
        <v>0</v>
      </c>
      <c r="D232" s="124">
        <v>883</v>
      </c>
      <c r="E232" s="124">
        <v>0</v>
      </c>
      <c r="F232" s="124">
        <v>0</v>
      </c>
      <c r="G232" s="124">
        <v>0</v>
      </c>
      <c r="H232" s="124">
        <v>0</v>
      </c>
      <c r="I232" s="124">
        <v>0</v>
      </c>
      <c r="J232" s="124">
        <v>0</v>
      </c>
      <c r="K232" s="124">
        <v>0</v>
      </c>
      <c r="L232" s="124">
        <v>0</v>
      </c>
      <c r="M232" s="124">
        <v>0</v>
      </c>
      <c r="N232" s="124">
        <v>0</v>
      </c>
      <c r="O232" s="124">
        <v>695.56</v>
      </c>
      <c r="P232" s="124">
        <v>0</v>
      </c>
      <c r="Q232" s="124">
        <v>0</v>
      </c>
      <c r="R232" s="124">
        <v>0</v>
      </c>
      <c r="S232" s="124">
        <v>0</v>
      </c>
      <c r="T232" s="124">
        <v>0</v>
      </c>
      <c r="U232" s="124">
        <v>0</v>
      </c>
      <c r="V232" s="124">
        <v>0</v>
      </c>
      <c r="W232" s="124">
        <v>0</v>
      </c>
      <c r="X232" s="79"/>
      <c r="Y232" s="125"/>
      <c r="Z232" s="125"/>
      <c r="AA232" s="125"/>
      <c r="AB232" s="125"/>
      <c r="AC232" s="126">
        <f t="shared" si="45"/>
        <v>0</v>
      </c>
      <c r="AD232" s="126">
        <f t="shared" si="46"/>
        <v>-1</v>
      </c>
      <c r="AE232" s="126">
        <f t="shared" si="47"/>
        <v>0</v>
      </c>
      <c r="AF232" s="126">
        <f t="shared" si="48"/>
        <v>0</v>
      </c>
      <c r="AG232" s="126">
        <f t="shared" si="49"/>
        <v>0</v>
      </c>
      <c r="AH232" s="126">
        <f t="shared" si="50"/>
        <v>0</v>
      </c>
      <c r="AI232" s="126">
        <f t="shared" si="51"/>
        <v>0</v>
      </c>
      <c r="AJ232" s="126">
        <f t="shared" si="52"/>
        <v>0</v>
      </c>
      <c r="AK232" s="126">
        <f t="shared" si="53"/>
        <v>0</v>
      </c>
      <c r="AL232" s="127">
        <f t="shared" si="54"/>
        <v>-0.1111111111111111</v>
      </c>
      <c r="AM232" s="127">
        <f t="shared" si="44"/>
        <v>0</v>
      </c>
    </row>
    <row r="233" spans="1:39" ht="15" customHeight="1" x14ac:dyDescent="0.2">
      <c r="A233" s="62" t="s">
        <v>1806</v>
      </c>
      <c r="B233" s="62" t="s">
        <v>304</v>
      </c>
      <c r="C233" s="124">
        <v>0</v>
      </c>
      <c r="D233" s="124">
        <v>2458</v>
      </c>
      <c r="E233" s="124">
        <v>0</v>
      </c>
      <c r="F233" s="124">
        <v>0</v>
      </c>
      <c r="G233" s="124">
        <v>0</v>
      </c>
      <c r="H233" s="124">
        <v>0</v>
      </c>
      <c r="I233" s="124">
        <v>0</v>
      </c>
      <c r="J233" s="124">
        <v>0</v>
      </c>
      <c r="K233" s="124">
        <v>0</v>
      </c>
      <c r="L233" s="124">
        <v>0</v>
      </c>
      <c r="M233" s="124">
        <v>0</v>
      </c>
      <c r="N233" s="124">
        <v>0</v>
      </c>
      <c r="O233" s="124">
        <v>1868.18</v>
      </c>
      <c r="P233" s="124">
        <v>0</v>
      </c>
      <c r="Q233" s="124">
        <v>0</v>
      </c>
      <c r="R233" s="124">
        <v>0</v>
      </c>
      <c r="S233" s="124">
        <v>0</v>
      </c>
      <c r="T233" s="124">
        <v>0</v>
      </c>
      <c r="U233" s="124">
        <v>0</v>
      </c>
      <c r="V233" s="124">
        <v>0</v>
      </c>
      <c r="W233" s="124">
        <v>0</v>
      </c>
      <c r="X233" s="79"/>
      <c r="Y233" s="125"/>
      <c r="Z233" s="125"/>
      <c r="AA233" s="125"/>
      <c r="AB233" s="125"/>
      <c r="AC233" s="126">
        <f t="shared" si="45"/>
        <v>0</v>
      </c>
      <c r="AD233" s="126">
        <f t="shared" si="46"/>
        <v>-1</v>
      </c>
      <c r="AE233" s="126">
        <f t="shared" si="47"/>
        <v>0</v>
      </c>
      <c r="AF233" s="126">
        <f t="shared" si="48"/>
        <v>0</v>
      </c>
      <c r="AG233" s="126">
        <f t="shared" si="49"/>
        <v>0</v>
      </c>
      <c r="AH233" s="126">
        <f t="shared" si="50"/>
        <v>0</v>
      </c>
      <c r="AI233" s="126">
        <f t="shared" si="51"/>
        <v>0</v>
      </c>
      <c r="AJ233" s="126">
        <f t="shared" si="52"/>
        <v>0</v>
      </c>
      <c r="AK233" s="126">
        <f t="shared" si="53"/>
        <v>0</v>
      </c>
      <c r="AL233" s="127">
        <f t="shared" si="54"/>
        <v>-0.1111111111111111</v>
      </c>
      <c r="AM233" s="127">
        <f t="shared" si="44"/>
        <v>0</v>
      </c>
    </row>
    <row r="234" spans="1:39" ht="15" customHeight="1" x14ac:dyDescent="0.2">
      <c r="A234" s="62" t="s">
        <v>1805</v>
      </c>
      <c r="B234" s="62" t="s">
        <v>306</v>
      </c>
      <c r="C234" s="124">
        <v>0</v>
      </c>
      <c r="D234" s="124">
        <v>30777</v>
      </c>
      <c r="E234" s="124">
        <v>0</v>
      </c>
      <c r="F234" s="124">
        <v>0</v>
      </c>
      <c r="G234" s="124">
        <v>0</v>
      </c>
      <c r="H234" s="124">
        <v>0</v>
      </c>
      <c r="I234" s="124">
        <v>0</v>
      </c>
      <c r="J234" s="124">
        <v>0</v>
      </c>
      <c r="K234" s="124">
        <v>0</v>
      </c>
      <c r="L234" s="124">
        <v>0</v>
      </c>
      <c r="M234" s="124">
        <v>0</v>
      </c>
      <c r="N234" s="124">
        <v>0</v>
      </c>
      <c r="O234" s="124">
        <v>26930.78</v>
      </c>
      <c r="P234" s="124">
        <v>0</v>
      </c>
      <c r="Q234" s="124">
        <v>0</v>
      </c>
      <c r="R234" s="124">
        <v>0</v>
      </c>
      <c r="S234" s="124">
        <v>0</v>
      </c>
      <c r="T234" s="124">
        <v>0</v>
      </c>
      <c r="U234" s="124">
        <v>0</v>
      </c>
      <c r="V234" s="124">
        <v>0</v>
      </c>
      <c r="W234" s="124">
        <v>0</v>
      </c>
      <c r="X234" s="79"/>
      <c r="Y234" s="125"/>
      <c r="Z234" s="125"/>
      <c r="AA234" s="125"/>
      <c r="AB234" s="125"/>
      <c r="AC234" s="126">
        <f t="shared" si="45"/>
        <v>0</v>
      </c>
      <c r="AD234" s="126">
        <f t="shared" si="46"/>
        <v>-1</v>
      </c>
      <c r="AE234" s="126">
        <f t="shared" si="47"/>
        <v>0</v>
      </c>
      <c r="AF234" s="126">
        <f t="shared" si="48"/>
        <v>0</v>
      </c>
      <c r="AG234" s="126">
        <f t="shared" si="49"/>
        <v>0</v>
      </c>
      <c r="AH234" s="126">
        <f t="shared" si="50"/>
        <v>0</v>
      </c>
      <c r="AI234" s="126">
        <f t="shared" si="51"/>
        <v>0</v>
      </c>
      <c r="AJ234" s="126">
        <f t="shared" si="52"/>
        <v>0</v>
      </c>
      <c r="AK234" s="126">
        <f t="shared" si="53"/>
        <v>0</v>
      </c>
      <c r="AL234" s="127">
        <f t="shared" si="54"/>
        <v>-0.1111111111111111</v>
      </c>
      <c r="AM234" s="127">
        <f t="shared" si="44"/>
        <v>0</v>
      </c>
    </row>
    <row r="235" spans="1:39" ht="15" customHeight="1" x14ac:dyDescent="0.2">
      <c r="A235" s="62" t="s">
        <v>1804</v>
      </c>
      <c r="B235" s="62" t="s">
        <v>308</v>
      </c>
      <c r="C235" s="124">
        <v>0</v>
      </c>
      <c r="D235" s="124">
        <v>1746</v>
      </c>
      <c r="E235" s="124">
        <v>0</v>
      </c>
      <c r="F235" s="124">
        <v>0</v>
      </c>
      <c r="G235" s="124">
        <v>0</v>
      </c>
      <c r="H235" s="124">
        <v>0</v>
      </c>
      <c r="I235" s="124">
        <v>0</v>
      </c>
      <c r="J235" s="124">
        <v>0</v>
      </c>
      <c r="K235" s="124">
        <v>0</v>
      </c>
      <c r="L235" s="124">
        <v>0</v>
      </c>
      <c r="M235" s="124">
        <v>0</v>
      </c>
      <c r="N235" s="124">
        <v>0</v>
      </c>
      <c r="O235" s="124">
        <v>1478.61</v>
      </c>
      <c r="P235" s="124">
        <v>0</v>
      </c>
      <c r="Q235" s="124">
        <v>0</v>
      </c>
      <c r="R235" s="124">
        <v>0</v>
      </c>
      <c r="S235" s="124">
        <v>0</v>
      </c>
      <c r="T235" s="124">
        <v>0</v>
      </c>
      <c r="U235" s="124">
        <v>0</v>
      </c>
      <c r="V235" s="124">
        <v>0</v>
      </c>
      <c r="W235" s="124">
        <v>0</v>
      </c>
      <c r="X235" s="79"/>
      <c r="Y235" s="125"/>
      <c r="Z235" s="125"/>
      <c r="AA235" s="125"/>
      <c r="AB235" s="125"/>
      <c r="AC235" s="126">
        <f t="shared" si="45"/>
        <v>0</v>
      </c>
      <c r="AD235" s="126">
        <f t="shared" si="46"/>
        <v>-1</v>
      </c>
      <c r="AE235" s="126">
        <f t="shared" si="47"/>
        <v>0</v>
      </c>
      <c r="AF235" s="126">
        <f t="shared" si="48"/>
        <v>0</v>
      </c>
      <c r="AG235" s="126">
        <f t="shared" si="49"/>
        <v>0</v>
      </c>
      <c r="AH235" s="126">
        <f t="shared" si="50"/>
        <v>0</v>
      </c>
      <c r="AI235" s="126">
        <f t="shared" si="51"/>
        <v>0</v>
      </c>
      <c r="AJ235" s="126">
        <f t="shared" si="52"/>
        <v>0</v>
      </c>
      <c r="AK235" s="126">
        <f t="shared" si="53"/>
        <v>0</v>
      </c>
      <c r="AL235" s="127">
        <f t="shared" si="54"/>
        <v>-0.1111111111111111</v>
      </c>
      <c r="AM235" s="127">
        <f t="shared" si="44"/>
        <v>0</v>
      </c>
    </row>
    <row r="236" spans="1:39" ht="15" customHeight="1" x14ac:dyDescent="0.2">
      <c r="A236" s="62" t="s">
        <v>1803</v>
      </c>
      <c r="B236" s="62" t="s">
        <v>1897</v>
      </c>
      <c r="C236" s="124">
        <v>0</v>
      </c>
      <c r="D236" s="124">
        <v>15862</v>
      </c>
      <c r="E236" s="124">
        <v>0</v>
      </c>
      <c r="F236" s="124">
        <v>0</v>
      </c>
      <c r="G236" s="124">
        <v>0</v>
      </c>
      <c r="H236" s="124">
        <v>0</v>
      </c>
      <c r="I236" s="124">
        <v>0</v>
      </c>
      <c r="J236" s="124">
        <v>0</v>
      </c>
      <c r="K236" s="124">
        <v>0</v>
      </c>
      <c r="L236" s="124">
        <v>0</v>
      </c>
      <c r="M236" s="124">
        <v>0</v>
      </c>
      <c r="N236" s="124">
        <v>0</v>
      </c>
      <c r="O236" s="124">
        <v>11982.43</v>
      </c>
      <c r="P236" s="124">
        <v>0</v>
      </c>
      <c r="Q236" s="124">
        <v>0</v>
      </c>
      <c r="R236" s="124">
        <v>0</v>
      </c>
      <c r="S236" s="124">
        <v>0</v>
      </c>
      <c r="T236" s="124">
        <v>0</v>
      </c>
      <c r="U236" s="124">
        <v>0</v>
      </c>
      <c r="V236" s="124">
        <v>0</v>
      </c>
      <c r="W236" s="124">
        <v>0</v>
      </c>
      <c r="X236" s="79"/>
      <c r="Y236" s="125"/>
      <c r="Z236" s="125"/>
      <c r="AA236" s="125"/>
      <c r="AB236" s="125"/>
      <c r="AC236" s="126">
        <f t="shared" si="45"/>
        <v>0</v>
      </c>
      <c r="AD236" s="126">
        <f t="shared" si="46"/>
        <v>-1</v>
      </c>
      <c r="AE236" s="126">
        <f t="shared" si="47"/>
        <v>0</v>
      </c>
      <c r="AF236" s="126">
        <f t="shared" si="48"/>
        <v>0</v>
      </c>
      <c r="AG236" s="126">
        <f t="shared" si="49"/>
        <v>0</v>
      </c>
      <c r="AH236" s="126">
        <f t="shared" si="50"/>
        <v>0</v>
      </c>
      <c r="AI236" s="126">
        <f t="shared" si="51"/>
        <v>0</v>
      </c>
      <c r="AJ236" s="126">
        <f t="shared" si="52"/>
        <v>0</v>
      </c>
      <c r="AK236" s="126">
        <f t="shared" si="53"/>
        <v>0</v>
      </c>
      <c r="AL236" s="127">
        <f t="shared" si="54"/>
        <v>-0.1111111111111111</v>
      </c>
      <c r="AM236" s="127">
        <f t="shared" si="44"/>
        <v>0</v>
      </c>
    </row>
    <row r="237" spans="1:39" ht="15" customHeight="1" x14ac:dyDescent="0.2">
      <c r="A237" s="62" t="s">
        <v>1802</v>
      </c>
      <c r="B237" s="62" t="s">
        <v>1899</v>
      </c>
      <c r="C237" s="124">
        <v>0</v>
      </c>
      <c r="D237" s="124">
        <v>19015</v>
      </c>
      <c r="E237" s="124">
        <v>0</v>
      </c>
      <c r="F237" s="124">
        <v>0</v>
      </c>
      <c r="G237" s="124">
        <v>0</v>
      </c>
      <c r="H237" s="124">
        <v>0</v>
      </c>
      <c r="I237" s="124">
        <v>0</v>
      </c>
      <c r="J237" s="124">
        <v>0</v>
      </c>
      <c r="K237" s="124">
        <v>0</v>
      </c>
      <c r="L237" s="124">
        <v>0</v>
      </c>
      <c r="M237" s="124">
        <v>0</v>
      </c>
      <c r="N237" s="124">
        <v>0</v>
      </c>
      <c r="O237" s="124">
        <v>14292.14</v>
      </c>
      <c r="P237" s="124">
        <v>0</v>
      </c>
      <c r="Q237" s="124">
        <v>0</v>
      </c>
      <c r="R237" s="124">
        <v>0</v>
      </c>
      <c r="S237" s="124">
        <v>0</v>
      </c>
      <c r="T237" s="124">
        <v>0</v>
      </c>
      <c r="U237" s="124">
        <v>0</v>
      </c>
      <c r="V237" s="124">
        <v>0</v>
      </c>
      <c r="W237" s="124">
        <v>0</v>
      </c>
      <c r="X237" s="79"/>
      <c r="Y237" s="125"/>
      <c r="Z237" s="125"/>
      <c r="AA237" s="125"/>
      <c r="AB237" s="125"/>
      <c r="AC237" s="126">
        <f t="shared" si="45"/>
        <v>0</v>
      </c>
      <c r="AD237" s="126">
        <f t="shared" si="46"/>
        <v>-1</v>
      </c>
      <c r="AE237" s="126">
        <f t="shared" si="47"/>
        <v>0</v>
      </c>
      <c r="AF237" s="126">
        <f t="shared" si="48"/>
        <v>0</v>
      </c>
      <c r="AG237" s="126">
        <f t="shared" si="49"/>
        <v>0</v>
      </c>
      <c r="AH237" s="126">
        <f t="shared" si="50"/>
        <v>0</v>
      </c>
      <c r="AI237" s="126">
        <f t="shared" si="51"/>
        <v>0</v>
      </c>
      <c r="AJ237" s="126">
        <f t="shared" si="52"/>
        <v>0</v>
      </c>
      <c r="AK237" s="126">
        <f t="shared" si="53"/>
        <v>0</v>
      </c>
      <c r="AL237" s="127">
        <f t="shared" si="54"/>
        <v>-0.1111111111111111</v>
      </c>
      <c r="AM237" s="127">
        <f t="shared" si="44"/>
        <v>0</v>
      </c>
    </row>
    <row r="238" spans="1:39" ht="15" customHeight="1" x14ac:dyDescent="0.2">
      <c r="A238" s="62" t="s">
        <v>1801</v>
      </c>
      <c r="B238" s="62" t="s">
        <v>312</v>
      </c>
      <c r="C238" s="124">
        <v>0</v>
      </c>
      <c r="D238" s="124">
        <v>0</v>
      </c>
      <c r="E238" s="124">
        <v>0</v>
      </c>
      <c r="F238" s="124">
        <v>0</v>
      </c>
      <c r="G238" s="124">
        <v>0</v>
      </c>
      <c r="H238" s="124">
        <v>0</v>
      </c>
      <c r="I238" s="124">
        <v>0</v>
      </c>
      <c r="J238" s="124">
        <v>0</v>
      </c>
      <c r="K238" s="124">
        <v>0</v>
      </c>
      <c r="L238" s="124">
        <v>0</v>
      </c>
      <c r="M238" s="124">
        <v>0</v>
      </c>
      <c r="N238" s="124">
        <v>0</v>
      </c>
      <c r="O238" s="124">
        <v>76.2</v>
      </c>
      <c r="P238" s="124">
        <v>0</v>
      </c>
      <c r="Q238" s="124">
        <v>0</v>
      </c>
      <c r="R238" s="124">
        <v>0</v>
      </c>
      <c r="S238" s="124">
        <v>0</v>
      </c>
      <c r="T238" s="124">
        <v>0</v>
      </c>
      <c r="U238" s="124">
        <v>0</v>
      </c>
      <c r="V238" s="124">
        <v>0</v>
      </c>
      <c r="W238" s="124">
        <v>0</v>
      </c>
      <c r="X238" s="79"/>
      <c r="Y238" s="125"/>
      <c r="Z238" s="125"/>
      <c r="AA238" s="125"/>
      <c r="AB238" s="125"/>
      <c r="AC238" s="126">
        <f t="shared" si="45"/>
        <v>0</v>
      </c>
      <c r="AD238" s="126">
        <f t="shared" si="46"/>
        <v>-1</v>
      </c>
      <c r="AE238" s="126">
        <f t="shared" si="47"/>
        <v>0</v>
      </c>
      <c r="AF238" s="126">
        <f t="shared" si="48"/>
        <v>0</v>
      </c>
      <c r="AG238" s="126">
        <f t="shared" si="49"/>
        <v>0</v>
      </c>
      <c r="AH238" s="126">
        <f t="shared" si="50"/>
        <v>0</v>
      </c>
      <c r="AI238" s="126">
        <f t="shared" si="51"/>
        <v>0</v>
      </c>
      <c r="AJ238" s="126">
        <f t="shared" si="52"/>
        <v>0</v>
      </c>
      <c r="AK238" s="126">
        <f t="shared" si="53"/>
        <v>0</v>
      </c>
      <c r="AL238" s="127">
        <f t="shared" si="54"/>
        <v>-0.1111111111111111</v>
      </c>
      <c r="AM238" s="127">
        <f t="shared" si="44"/>
        <v>0</v>
      </c>
    </row>
    <row r="239" spans="1:39" ht="15" customHeight="1" x14ac:dyDescent="0.2">
      <c r="A239" s="62" t="s">
        <v>1800</v>
      </c>
      <c r="B239" s="62" t="s">
        <v>314</v>
      </c>
      <c r="C239" s="124">
        <v>0</v>
      </c>
      <c r="D239" s="124">
        <v>642</v>
      </c>
      <c r="E239" s="124">
        <v>0</v>
      </c>
      <c r="F239" s="124">
        <v>0</v>
      </c>
      <c r="G239" s="124">
        <v>0</v>
      </c>
      <c r="H239" s="124">
        <v>0</v>
      </c>
      <c r="I239" s="124">
        <v>0</v>
      </c>
      <c r="J239" s="124">
        <v>0</v>
      </c>
      <c r="K239" s="124">
        <v>0</v>
      </c>
      <c r="L239" s="124">
        <v>0</v>
      </c>
      <c r="M239" s="124">
        <v>0</v>
      </c>
      <c r="N239" s="124">
        <v>0</v>
      </c>
      <c r="O239" s="124">
        <v>447.72</v>
      </c>
      <c r="P239" s="124">
        <v>0</v>
      </c>
      <c r="Q239" s="124">
        <v>0</v>
      </c>
      <c r="R239" s="124">
        <v>0</v>
      </c>
      <c r="S239" s="124">
        <v>0</v>
      </c>
      <c r="T239" s="124">
        <v>0</v>
      </c>
      <c r="U239" s="124">
        <v>0</v>
      </c>
      <c r="V239" s="124">
        <v>0</v>
      </c>
      <c r="W239" s="124">
        <v>0</v>
      </c>
      <c r="X239" s="79"/>
      <c r="Y239" s="125"/>
      <c r="Z239" s="125"/>
      <c r="AA239" s="125"/>
      <c r="AB239" s="125"/>
      <c r="AC239" s="126">
        <f t="shared" si="45"/>
        <v>0</v>
      </c>
      <c r="AD239" s="126">
        <f t="shared" si="46"/>
        <v>-1</v>
      </c>
      <c r="AE239" s="126">
        <f t="shared" si="47"/>
        <v>0</v>
      </c>
      <c r="AF239" s="126">
        <f t="shared" si="48"/>
        <v>0</v>
      </c>
      <c r="AG239" s="126">
        <f t="shared" si="49"/>
        <v>0</v>
      </c>
      <c r="AH239" s="126">
        <f t="shared" si="50"/>
        <v>0</v>
      </c>
      <c r="AI239" s="126">
        <f t="shared" si="51"/>
        <v>0</v>
      </c>
      <c r="AJ239" s="126">
        <f t="shared" si="52"/>
        <v>0</v>
      </c>
      <c r="AK239" s="126">
        <f t="shared" si="53"/>
        <v>0</v>
      </c>
      <c r="AL239" s="127">
        <f t="shared" si="54"/>
        <v>-0.1111111111111111</v>
      </c>
      <c r="AM239" s="127">
        <f t="shared" si="44"/>
        <v>0</v>
      </c>
    </row>
    <row r="240" spans="1:39" ht="15" customHeight="1" x14ac:dyDescent="0.2">
      <c r="A240" s="62" t="s">
        <v>1799</v>
      </c>
      <c r="B240" s="62" t="s">
        <v>316</v>
      </c>
      <c r="C240" s="124">
        <v>0</v>
      </c>
      <c r="D240" s="124">
        <v>1296</v>
      </c>
      <c r="E240" s="124">
        <v>0</v>
      </c>
      <c r="F240" s="124">
        <v>0</v>
      </c>
      <c r="G240" s="124">
        <v>0</v>
      </c>
      <c r="H240" s="124">
        <v>0</v>
      </c>
      <c r="I240" s="124">
        <v>0</v>
      </c>
      <c r="J240" s="124">
        <v>0</v>
      </c>
      <c r="K240" s="124">
        <v>0</v>
      </c>
      <c r="L240" s="124">
        <v>0</v>
      </c>
      <c r="M240" s="124">
        <v>0</v>
      </c>
      <c r="N240" s="124">
        <v>0</v>
      </c>
      <c r="O240" s="124">
        <v>72</v>
      </c>
      <c r="P240" s="124">
        <v>0</v>
      </c>
      <c r="Q240" s="124">
        <v>0</v>
      </c>
      <c r="R240" s="124">
        <v>0</v>
      </c>
      <c r="S240" s="124">
        <v>0</v>
      </c>
      <c r="T240" s="124">
        <v>0</v>
      </c>
      <c r="U240" s="124">
        <v>0</v>
      </c>
      <c r="V240" s="124">
        <v>0</v>
      </c>
      <c r="W240" s="124">
        <v>0</v>
      </c>
      <c r="X240" s="79"/>
      <c r="Y240" s="125"/>
      <c r="Z240" s="125"/>
      <c r="AA240" s="125"/>
      <c r="AB240" s="125"/>
      <c r="AC240" s="126">
        <f t="shared" si="45"/>
        <v>0</v>
      </c>
      <c r="AD240" s="126">
        <f t="shared" si="46"/>
        <v>-1</v>
      </c>
      <c r="AE240" s="126">
        <f t="shared" si="47"/>
        <v>0</v>
      </c>
      <c r="AF240" s="126">
        <f t="shared" si="48"/>
        <v>0</v>
      </c>
      <c r="AG240" s="126">
        <f t="shared" si="49"/>
        <v>0</v>
      </c>
      <c r="AH240" s="126">
        <f t="shared" si="50"/>
        <v>0</v>
      </c>
      <c r="AI240" s="126">
        <f t="shared" si="51"/>
        <v>0</v>
      </c>
      <c r="AJ240" s="126">
        <f t="shared" si="52"/>
        <v>0</v>
      </c>
      <c r="AK240" s="126">
        <f t="shared" si="53"/>
        <v>0</v>
      </c>
      <c r="AL240" s="127">
        <f t="shared" si="54"/>
        <v>-0.1111111111111111</v>
      </c>
      <c r="AM240" s="127">
        <f t="shared" si="44"/>
        <v>0</v>
      </c>
    </row>
    <row r="241" spans="1:39" ht="15" customHeight="1" x14ac:dyDescent="0.2">
      <c r="A241" s="62" t="s">
        <v>1798</v>
      </c>
      <c r="B241" s="62" t="s">
        <v>2026</v>
      </c>
      <c r="C241" s="124">
        <v>0</v>
      </c>
      <c r="D241" s="124">
        <v>4809</v>
      </c>
      <c r="E241" s="124">
        <v>0</v>
      </c>
      <c r="F241" s="124">
        <v>0</v>
      </c>
      <c r="G241" s="124">
        <v>0</v>
      </c>
      <c r="H241" s="124">
        <v>0</v>
      </c>
      <c r="I241" s="124">
        <v>0</v>
      </c>
      <c r="J241" s="124">
        <v>0</v>
      </c>
      <c r="K241" s="124">
        <v>0</v>
      </c>
      <c r="L241" s="124">
        <v>0</v>
      </c>
      <c r="M241" s="124">
        <v>0</v>
      </c>
      <c r="N241" s="124">
        <v>0</v>
      </c>
      <c r="O241" s="124">
        <v>3449.68</v>
      </c>
      <c r="P241" s="124">
        <v>0</v>
      </c>
      <c r="Q241" s="124">
        <v>0</v>
      </c>
      <c r="R241" s="124">
        <v>0</v>
      </c>
      <c r="S241" s="124">
        <v>0</v>
      </c>
      <c r="T241" s="124">
        <v>0</v>
      </c>
      <c r="U241" s="124">
        <v>0</v>
      </c>
      <c r="V241" s="124">
        <v>0</v>
      </c>
      <c r="W241" s="124">
        <v>0</v>
      </c>
      <c r="X241" s="79"/>
      <c r="Y241" s="125"/>
      <c r="Z241" s="125"/>
      <c r="AA241" s="125"/>
      <c r="AB241" s="125"/>
      <c r="AC241" s="126">
        <f t="shared" si="45"/>
        <v>0</v>
      </c>
      <c r="AD241" s="126">
        <f t="shared" si="46"/>
        <v>-1</v>
      </c>
      <c r="AE241" s="126">
        <f t="shared" si="47"/>
        <v>0</v>
      </c>
      <c r="AF241" s="126">
        <f t="shared" si="48"/>
        <v>0</v>
      </c>
      <c r="AG241" s="126">
        <f t="shared" si="49"/>
        <v>0</v>
      </c>
      <c r="AH241" s="126">
        <f t="shared" si="50"/>
        <v>0</v>
      </c>
      <c r="AI241" s="126">
        <f t="shared" si="51"/>
        <v>0</v>
      </c>
      <c r="AJ241" s="126">
        <f t="shared" si="52"/>
        <v>0</v>
      </c>
      <c r="AK241" s="126">
        <f t="shared" si="53"/>
        <v>0</v>
      </c>
      <c r="AL241" s="127">
        <f t="shared" si="54"/>
        <v>-0.1111111111111111</v>
      </c>
      <c r="AM241" s="127">
        <f t="shared" si="44"/>
        <v>0</v>
      </c>
    </row>
    <row r="242" spans="1:39" ht="15" customHeight="1" x14ac:dyDescent="0.2">
      <c r="A242" s="62" t="s">
        <v>1797</v>
      </c>
      <c r="B242" s="62" t="s">
        <v>321</v>
      </c>
      <c r="C242" s="124">
        <v>0</v>
      </c>
      <c r="D242" s="124">
        <v>798</v>
      </c>
      <c r="E242" s="124">
        <v>0</v>
      </c>
      <c r="F242" s="124">
        <v>0</v>
      </c>
      <c r="G242" s="124">
        <v>0</v>
      </c>
      <c r="H242" s="124">
        <v>0</v>
      </c>
      <c r="I242" s="124">
        <v>0</v>
      </c>
      <c r="J242" s="124">
        <v>0</v>
      </c>
      <c r="K242" s="124">
        <v>0</v>
      </c>
      <c r="L242" s="124">
        <v>0</v>
      </c>
      <c r="M242" s="124">
        <v>0</v>
      </c>
      <c r="N242" s="124">
        <v>0</v>
      </c>
      <c r="O242" s="124">
        <v>513.19000000000005</v>
      </c>
      <c r="P242" s="124">
        <v>0</v>
      </c>
      <c r="Q242" s="124">
        <v>0</v>
      </c>
      <c r="R242" s="124">
        <v>0</v>
      </c>
      <c r="S242" s="124">
        <v>0</v>
      </c>
      <c r="T242" s="124">
        <v>0</v>
      </c>
      <c r="U242" s="124">
        <v>0</v>
      </c>
      <c r="V242" s="124">
        <v>0</v>
      </c>
      <c r="W242" s="124">
        <v>0</v>
      </c>
      <c r="X242" s="79"/>
      <c r="Y242" s="125"/>
      <c r="Z242" s="125"/>
      <c r="AA242" s="125"/>
      <c r="AB242" s="125"/>
      <c r="AC242" s="126">
        <f t="shared" si="45"/>
        <v>0</v>
      </c>
      <c r="AD242" s="126">
        <f t="shared" si="46"/>
        <v>-1</v>
      </c>
      <c r="AE242" s="126">
        <f t="shared" si="47"/>
        <v>0</v>
      </c>
      <c r="AF242" s="126">
        <f t="shared" si="48"/>
        <v>0</v>
      </c>
      <c r="AG242" s="126">
        <f t="shared" si="49"/>
        <v>0</v>
      </c>
      <c r="AH242" s="126">
        <f t="shared" si="50"/>
        <v>0</v>
      </c>
      <c r="AI242" s="126">
        <f t="shared" si="51"/>
        <v>0</v>
      </c>
      <c r="AJ242" s="126">
        <f t="shared" si="52"/>
        <v>0</v>
      </c>
      <c r="AK242" s="126">
        <f t="shared" si="53"/>
        <v>0</v>
      </c>
      <c r="AL242" s="127">
        <f t="shared" si="54"/>
        <v>-0.1111111111111111</v>
      </c>
      <c r="AM242" s="127">
        <f t="shared" si="44"/>
        <v>0</v>
      </c>
    </row>
    <row r="243" spans="1:39" ht="15" customHeight="1" x14ac:dyDescent="0.2">
      <c r="A243" s="62" t="s">
        <v>1796</v>
      </c>
      <c r="B243" s="62" t="s">
        <v>325</v>
      </c>
      <c r="C243" s="124">
        <v>0</v>
      </c>
      <c r="D243" s="124">
        <v>5500</v>
      </c>
      <c r="E243" s="124">
        <v>0</v>
      </c>
      <c r="F243" s="124">
        <v>0</v>
      </c>
      <c r="G243" s="124">
        <v>0</v>
      </c>
      <c r="H243" s="124">
        <v>0</v>
      </c>
      <c r="I243" s="124">
        <v>0</v>
      </c>
      <c r="J243" s="124">
        <v>0</v>
      </c>
      <c r="K243" s="124">
        <v>0</v>
      </c>
      <c r="L243" s="124">
        <v>0</v>
      </c>
      <c r="M243" s="124">
        <v>0</v>
      </c>
      <c r="N243" s="124">
        <v>0</v>
      </c>
      <c r="O243" s="124">
        <v>5500</v>
      </c>
      <c r="P243" s="124">
        <v>0</v>
      </c>
      <c r="Q243" s="124">
        <v>0</v>
      </c>
      <c r="R243" s="124">
        <v>0</v>
      </c>
      <c r="S243" s="124">
        <v>0</v>
      </c>
      <c r="T243" s="124">
        <v>0</v>
      </c>
      <c r="U243" s="124">
        <v>0</v>
      </c>
      <c r="V243" s="124">
        <v>0</v>
      </c>
      <c r="W243" s="124">
        <v>0</v>
      </c>
      <c r="X243" s="79"/>
      <c r="Y243" s="125"/>
      <c r="Z243" s="125"/>
      <c r="AA243" s="125"/>
      <c r="AB243" s="125"/>
      <c r="AC243" s="126">
        <f t="shared" si="45"/>
        <v>0</v>
      </c>
      <c r="AD243" s="126">
        <f t="shared" si="46"/>
        <v>-1</v>
      </c>
      <c r="AE243" s="126">
        <f t="shared" si="47"/>
        <v>0</v>
      </c>
      <c r="AF243" s="126">
        <f t="shared" si="48"/>
        <v>0</v>
      </c>
      <c r="AG243" s="126">
        <f t="shared" si="49"/>
        <v>0</v>
      </c>
      <c r="AH243" s="126">
        <f t="shared" si="50"/>
        <v>0</v>
      </c>
      <c r="AI243" s="126">
        <f t="shared" si="51"/>
        <v>0</v>
      </c>
      <c r="AJ243" s="126">
        <f t="shared" si="52"/>
        <v>0</v>
      </c>
      <c r="AK243" s="126">
        <f t="shared" si="53"/>
        <v>0</v>
      </c>
      <c r="AL243" s="127">
        <f t="shared" si="54"/>
        <v>-0.1111111111111111</v>
      </c>
      <c r="AM243" s="127">
        <f t="shared" si="44"/>
        <v>0</v>
      </c>
    </row>
    <row r="244" spans="1:39" ht="15" customHeight="1" x14ac:dyDescent="0.2">
      <c r="A244" s="62" t="s">
        <v>1795</v>
      </c>
      <c r="B244" s="62" t="s">
        <v>327</v>
      </c>
      <c r="C244" s="124">
        <v>0</v>
      </c>
      <c r="D244" s="124">
        <v>1791</v>
      </c>
      <c r="E244" s="124">
        <v>0</v>
      </c>
      <c r="F244" s="124">
        <v>0</v>
      </c>
      <c r="G244" s="124">
        <v>0</v>
      </c>
      <c r="H244" s="124">
        <v>0</v>
      </c>
      <c r="I244" s="124">
        <v>0</v>
      </c>
      <c r="J244" s="124">
        <v>0</v>
      </c>
      <c r="K244" s="124">
        <v>0</v>
      </c>
      <c r="L244" s="124">
        <v>0</v>
      </c>
      <c r="M244" s="124">
        <v>0</v>
      </c>
      <c r="N244" s="124">
        <v>0</v>
      </c>
      <c r="O244" s="124">
        <v>2458.17</v>
      </c>
      <c r="P244" s="124">
        <v>0</v>
      </c>
      <c r="Q244" s="124">
        <v>0</v>
      </c>
      <c r="R244" s="124">
        <v>0</v>
      </c>
      <c r="S244" s="124">
        <v>0</v>
      </c>
      <c r="T244" s="124">
        <v>0</v>
      </c>
      <c r="U244" s="124">
        <v>0</v>
      </c>
      <c r="V244" s="124">
        <v>0</v>
      </c>
      <c r="W244" s="124">
        <v>0</v>
      </c>
      <c r="X244" s="79"/>
      <c r="Y244" s="125"/>
      <c r="Z244" s="125"/>
      <c r="AA244" s="125"/>
      <c r="AB244" s="125"/>
      <c r="AC244" s="126">
        <f t="shared" si="45"/>
        <v>0</v>
      </c>
      <c r="AD244" s="126">
        <f t="shared" si="46"/>
        <v>-1</v>
      </c>
      <c r="AE244" s="126">
        <f t="shared" si="47"/>
        <v>0</v>
      </c>
      <c r="AF244" s="126">
        <f t="shared" si="48"/>
        <v>0</v>
      </c>
      <c r="AG244" s="126">
        <f t="shared" si="49"/>
        <v>0</v>
      </c>
      <c r="AH244" s="126">
        <f t="shared" si="50"/>
        <v>0</v>
      </c>
      <c r="AI244" s="126">
        <f t="shared" si="51"/>
        <v>0</v>
      </c>
      <c r="AJ244" s="126">
        <f t="shared" si="52"/>
        <v>0</v>
      </c>
      <c r="AK244" s="126">
        <f t="shared" si="53"/>
        <v>0</v>
      </c>
      <c r="AL244" s="127">
        <f t="shared" si="54"/>
        <v>-0.1111111111111111</v>
      </c>
      <c r="AM244" s="127">
        <f t="shared" si="44"/>
        <v>0</v>
      </c>
    </row>
    <row r="245" spans="1:39" ht="15" customHeight="1" x14ac:dyDescent="0.2">
      <c r="A245" s="62" t="s">
        <v>1794</v>
      </c>
      <c r="B245" s="62" t="s">
        <v>262</v>
      </c>
      <c r="C245" s="124">
        <v>0</v>
      </c>
      <c r="D245" s="124">
        <v>3890</v>
      </c>
      <c r="E245" s="124">
        <v>0</v>
      </c>
      <c r="F245" s="124">
        <v>0</v>
      </c>
      <c r="G245" s="124">
        <v>0</v>
      </c>
      <c r="H245" s="124">
        <v>0</v>
      </c>
      <c r="I245" s="124">
        <v>0</v>
      </c>
      <c r="J245" s="124">
        <v>0</v>
      </c>
      <c r="K245" s="124">
        <v>0</v>
      </c>
      <c r="L245" s="124">
        <v>0</v>
      </c>
      <c r="M245" s="124">
        <v>0</v>
      </c>
      <c r="N245" s="124">
        <v>0</v>
      </c>
      <c r="O245" s="124">
        <v>2842.99</v>
      </c>
      <c r="P245" s="124">
        <v>0</v>
      </c>
      <c r="Q245" s="124">
        <v>0</v>
      </c>
      <c r="R245" s="124">
        <v>0</v>
      </c>
      <c r="S245" s="124">
        <v>0</v>
      </c>
      <c r="T245" s="124">
        <v>0</v>
      </c>
      <c r="U245" s="124">
        <v>0</v>
      </c>
      <c r="V245" s="124">
        <v>0</v>
      </c>
      <c r="W245" s="124">
        <v>0</v>
      </c>
      <c r="X245" s="79"/>
      <c r="Y245" s="125"/>
      <c r="Z245" s="125"/>
      <c r="AA245" s="125"/>
      <c r="AB245" s="125"/>
      <c r="AC245" s="126">
        <f t="shared" si="45"/>
        <v>0</v>
      </c>
      <c r="AD245" s="126">
        <f t="shared" si="46"/>
        <v>-1</v>
      </c>
      <c r="AE245" s="126">
        <f t="shared" si="47"/>
        <v>0</v>
      </c>
      <c r="AF245" s="126">
        <f t="shared" si="48"/>
        <v>0</v>
      </c>
      <c r="AG245" s="126">
        <f t="shared" si="49"/>
        <v>0</v>
      </c>
      <c r="AH245" s="126">
        <f t="shared" si="50"/>
        <v>0</v>
      </c>
      <c r="AI245" s="126">
        <f t="shared" si="51"/>
        <v>0</v>
      </c>
      <c r="AJ245" s="126">
        <f t="shared" si="52"/>
        <v>0</v>
      </c>
      <c r="AK245" s="126">
        <f t="shared" si="53"/>
        <v>0</v>
      </c>
      <c r="AL245" s="127">
        <f t="shared" si="54"/>
        <v>-0.1111111111111111</v>
      </c>
      <c r="AM245" s="127">
        <f t="shared" si="44"/>
        <v>0</v>
      </c>
    </row>
    <row r="246" spans="1:39" ht="15" customHeight="1" x14ac:dyDescent="0.2">
      <c r="A246" s="62" t="s">
        <v>1793</v>
      </c>
      <c r="B246" s="62" t="s">
        <v>420</v>
      </c>
      <c r="C246" s="124">
        <v>0</v>
      </c>
      <c r="D246" s="124">
        <v>2250</v>
      </c>
      <c r="E246" s="124">
        <v>0</v>
      </c>
      <c r="F246" s="124">
        <v>0</v>
      </c>
      <c r="G246" s="124">
        <v>0</v>
      </c>
      <c r="H246" s="124">
        <v>0</v>
      </c>
      <c r="I246" s="124">
        <v>0</v>
      </c>
      <c r="J246" s="124">
        <v>0</v>
      </c>
      <c r="K246" s="124">
        <v>0</v>
      </c>
      <c r="L246" s="124">
        <v>0</v>
      </c>
      <c r="M246" s="124">
        <v>0</v>
      </c>
      <c r="N246" s="124">
        <v>0</v>
      </c>
      <c r="O246" s="124">
        <v>1867.3</v>
      </c>
      <c r="P246" s="124">
        <v>0</v>
      </c>
      <c r="Q246" s="124">
        <v>0</v>
      </c>
      <c r="R246" s="124">
        <v>0</v>
      </c>
      <c r="S246" s="124">
        <v>0</v>
      </c>
      <c r="T246" s="124">
        <v>0</v>
      </c>
      <c r="U246" s="124">
        <v>0</v>
      </c>
      <c r="V246" s="124">
        <v>0</v>
      </c>
      <c r="W246" s="124">
        <v>0</v>
      </c>
      <c r="X246" s="79"/>
      <c r="Y246" s="125"/>
      <c r="Z246" s="125"/>
      <c r="AA246" s="125"/>
      <c r="AB246" s="125"/>
      <c r="AC246" s="126">
        <f t="shared" si="45"/>
        <v>0</v>
      </c>
      <c r="AD246" s="126">
        <f t="shared" si="46"/>
        <v>-1</v>
      </c>
      <c r="AE246" s="126">
        <f t="shared" si="47"/>
        <v>0</v>
      </c>
      <c r="AF246" s="126">
        <f t="shared" si="48"/>
        <v>0</v>
      </c>
      <c r="AG246" s="126">
        <f t="shared" si="49"/>
        <v>0</v>
      </c>
      <c r="AH246" s="126">
        <f t="shared" si="50"/>
        <v>0</v>
      </c>
      <c r="AI246" s="126">
        <f t="shared" si="51"/>
        <v>0</v>
      </c>
      <c r="AJ246" s="126">
        <f t="shared" si="52"/>
        <v>0</v>
      </c>
      <c r="AK246" s="126">
        <f t="shared" si="53"/>
        <v>0</v>
      </c>
      <c r="AL246" s="127">
        <f t="shared" si="54"/>
        <v>-0.1111111111111111</v>
      </c>
      <c r="AM246" s="127">
        <f t="shared" si="44"/>
        <v>0</v>
      </c>
    </row>
    <row r="247" spans="1:39" ht="15" customHeight="1" x14ac:dyDescent="0.2">
      <c r="A247" s="62" t="s">
        <v>1792</v>
      </c>
      <c r="B247" s="62" t="s">
        <v>422</v>
      </c>
      <c r="C247" s="124">
        <v>0</v>
      </c>
      <c r="D247" s="124">
        <v>5180</v>
      </c>
      <c r="E247" s="124">
        <v>0</v>
      </c>
      <c r="F247" s="124">
        <v>0</v>
      </c>
      <c r="G247" s="124">
        <v>0</v>
      </c>
      <c r="H247" s="124">
        <v>0</v>
      </c>
      <c r="I247" s="124">
        <v>0</v>
      </c>
      <c r="J247" s="124">
        <v>0</v>
      </c>
      <c r="K247" s="124">
        <v>0</v>
      </c>
      <c r="L247" s="124">
        <v>0</v>
      </c>
      <c r="M247" s="124">
        <v>0</v>
      </c>
      <c r="N247" s="124">
        <v>0</v>
      </c>
      <c r="O247" s="124">
        <v>5567.67</v>
      </c>
      <c r="P247" s="124">
        <v>0</v>
      </c>
      <c r="Q247" s="124">
        <v>0</v>
      </c>
      <c r="R247" s="124">
        <v>0</v>
      </c>
      <c r="S247" s="124">
        <v>0</v>
      </c>
      <c r="T247" s="124">
        <v>0</v>
      </c>
      <c r="U247" s="124">
        <v>0</v>
      </c>
      <c r="V247" s="124">
        <v>0</v>
      </c>
      <c r="W247" s="124">
        <v>0</v>
      </c>
      <c r="X247" s="79"/>
      <c r="Y247" s="125"/>
      <c r="Z247" s="125"/>
      <c r="AA247" s="125"/>
      <c r="AB247" s="125"/>
      <c r="AC247" s="126">
        <f t="shared" si="45"/>
        <v>0</v>
      </c>
      <c r="AD247" s="126">
        <f t="shared" si="46"/>
        <v>-1</v>
      </c>
      <c r="AE247" s="126">
        <f t="shared" si="47"/>
        <v>0</v>
      </c>
      <c r="AF247" s="126">
        <f t="shared" si="48"/>
        <v>0</v>
      </c>
      <c r="AG247" s="126">
        <f t="shared" si="49"/>
        <v>0</v>
      </c>
      <c r="AH247" s="126">
        <f t="shared" si="50"/>
        <v>0</v>
      </c>
      <c r="AI247" s="126">
        <f t="shared" si="51"/>
        <v>0</v>
      </c>
      <c r="AJ247" s="126">
        <f t="shared" si="52"/>
        <v>0</v>
      </c>
      <c r="AK247" s="126">
        <f t="shared" si="53"/>
        <v>0</v>
      </c>
      <c r="AL247" s="127">
        <f t="shared" si="54"/>
        <v>-0.1111111111111111</v>
      </c>
      <c r="AM247" s="127">
        <f t="shared" si="44"/>
        <v>0</v>
      </c>
    </row>
    <row r="248" spans="1:39" ht="15" customHeight="1" x14ac:dyDescent="0.2">
      <c r="A248" s="62" t="s">
        <v>1820</v>
      </c>
      <c r="B248" s="62" t="s">
        <v>330</v>
      </c>
      <c r="C248" s="124">
        <v>0</v>
      </c>
      <c r="D248" s="124">
        <v>670</v>
      </c>
      <c r="E248" s="124">
        <v>0</v>
      </c>
      <c r="F248" s="124">
        <v>0</v>
      </c>
      <c r="G248" s="124">
        <v>0</v>
      </c>
      <c r="H248" s="124">
        <v>0</v>
      </c>
      <c r="I248" s="124">
        <v>0</v>
      </c>
      <c r="J248" s="124">
        <v>0</v>
      </c>
      <c r="K248" s="124">
        <v>0</v>
      </c>
      <c r="L248" s="124">
        <v>0</v>
      </c>
      <c r="M248" s="124">
        <v>0</v>
      </c>
      <c r="N248" s="124">
        <v>0</v>
      </c>
      <c r="O248" s="124">
        <v>471.94</v>
      </c>
      <c r="P248" s="124">
        <v>0</v>
      </c>
      <c r="Q248" s="124">
        <v>0</v>
      </c>
      <c r="R248" s="124">
        <v>0</v>
      </c>
      <c r="S248" s="124">
        <v>0</v>
      </c>
      <c r="T248" s="124">
        <v>0</v>
      </c>
      <c r="U248" s="124">
        <v>0</v>
      </c>
      <c r="V248" s="124">
        <v>0</v>
      </c>
      <c r="W248" s="124">
        <v>0</v>
      </c>
      <c r="X248" s="79"/>
      <c r="Y248" s="125"/>
      <c r="Z248" s="125"/>
      <c r="AA248" s="125"/>
      <c r="AB248" s="125"/>
      <c r="AC248" s="126">
        <f t="shared" si="45"/>
        <v>0</v>
      </c>
      <c r="AD248" s="126">
        <f t="shared" si="46"/>
        <v>-1</v>
      </c>
      <c r="AE248" s="126">
        <f t="shared" si="47"/>
        <v>0</v>
      </c>
      <c r="AF248" s="126">
        <f t="shared" si="48"/>
        <v>0</v>
      </c>
      <c r="AG248" s="126">
        <f t="shared" si="49"/>
        <v>0</v>
      </c>
      <c r="AH248" s="126">
        <f t="shared" si="50"/>
        <v>0</v>
      </c>
      <c r="AI248" s="126">
        <f t="shared" si="51"/>
        <v>0</v>
      </c>
      <c r="AJ248" s="126">
        <f t="shared" si="52"/>
        <v>0</v>
      </c>
      <c r="AK248" s="126">
        <f t="shared" si="53"/>
        <v>0</v>
      </c>
      <c r="AL248" s="127">
        <f t="shared" si="54"/>
        <v>-0.1111111111111111</v>
      </c>
      <c r="AM248" s="127">
        <f t="shared" si="44"/>
        <v>0</v>
      </c>
    </row>
    <row r="249" spans="1:39" ht="15" customHeight="1" x14ac:dyDescent="0.2">
      <c r="A249" s="62" t="s">
        <v>1819</v>
      </c>
      <c r="B249" s="62" t="s">
        <v>373</v>
      </c>
      <c r="C249" s="124">
        <v>0</v>
      </c>
      <c r="D249" s="124">
        <v>1080</v>
      </c>
      <c r="E249" s="124">
        <v>0</v>
      </c>
      <c r="F249" s="124">
        <v>0</v>
      </c>
      <c r="G249" s="124">
        <v>0</v>
      </c>
      <c r="H249" s="124">
        <v>0</v>
      </c>
      <c r="I249" s="124">
        <v>0</v>
      </c>
      <c r="J249" s="124">
        <v>0</v>
      </c>
      <c r="K249" s="124">
        <v>0</v>
      </c>
      <c r="L249" s="124">
        <v>0</v>
      </c>
      <c r="M249" s="124">
        <v>0</v>
      </c>
      <c r="N249" s="124">
        <v>0</v>
      </c>
      <c r="O249" s="124">
        <v>767.45</v>
      </c>
      <c r="P249" s="124">
        <v>0</v>
      </c>
      <c r="Q249" s="124">
        <v>0</v>
      </c>
      <c r="R249" s="124">
        <v>0</v>
      </c>
      <c r="S249" s="124">
        <v>0</v>
      </c>
      <c r="T249" s="124">
        <v>0</v>
      </c>
      <c r="U249" s="124">
        <v>0</v>
      </c>
      <c r="V249" s="124">
        <v>0</v>
      </c>
      <c r="W249" s="124">
        <v>0</v>
      </c>
      <c r="X249" s="79"/>
      <c r="Y249" s="125"/>
      <c r="Z249" s="125"/>
      <c r="AA249" s="125"/>
      <c r="AB249" s="125"/>
      <c r="AC249" s="126">
        <f t="shared" si="45"/>
        <v>0</v>
      </c>
      <c r="AD249" s="126">
        <f t="shared" si="46"/>
        <v>-1</v>
      </c>
      <c r="AE249" s="126">
        <f t="shared" si="47"/>
        <v>0</v>
      </c>
      <c r="AF249" s="126">
        <f t="shared" si="48"/>
        <v>0</v>
      </c>
      <c r="AG249" s="126">
        <f t="shared" si="49"/>
        <v>0</v>
      </c>
      <c r="AH249" s="126">
        <f t="shared" si="50"/>
        <v>0</v>
      </c>
      <c r="AI249" s="126">
        <f t="shared" si="51"/>
        <v>0</v>
      </c>
      <c r="AJ249" s="126">
        <f t="shared" si="52"/>
        <v>0</v>
      </c>
      <c r="AK249" s="126">
        <f t="shared" si="53"/>
        <v>0</v>
      </c>
      <c r="AL249" s="127">
        <f t="shared" si="54"/>
        <v>-0.1111111111111111</v>
      </c>
      <c r="AM249" s="127">
        <f t="shared" si="44"/>
        <v>0</v>
      </c>
    </row>
    <row r="250" spans="1:39" ht="15" customHeight="1" x14ac:dyDescent="0.2">
      <c r="A250" s="62" t="s">
        <v>1818</v>
      </c>
      <c r="B250" s="62" t="s">
        <v>633</v>
      </c>
      <c r="C250" s="124">
        <v>0</v>
      </c>
      <c r="D250" s="124">
        <v>5000</v>
      </c>
      <c r="E250" s="124">
        <v>0</v>
      </c>
      <c r="F250" s="124">
        <v>0</v>
      </c>
      <c r="G250" s="124">
        <v>0</v>
      </c>
      <c r="H250" s="124">
        <v>0</v>
      </c>
      <c r="I250" s="124">
        <v>0</v>
      </c>
      <c r="J250" s="124">
        <v>0</v>
      </c>
      <c r="K250" s="124">
        <v>0</v>
      </c>
      <c r="L250" s="124">
        <v>0</v>
      </c>
      <c r="M250" s="124">
        <v>0</v>
      </c>
      <c r="N250" s="124">
        <v>0</v>
      </c>
      <c r="O250" s="124">
        <v>4972.5</v>
      </c>
      <c r="P250" s="124">
        <v>0</v>
      </c>
      <c r="Q250" s="124">
        <v>0</v>
      </c>
      <c r="R250" s="124">
        <v>0</v>
      </c>
      <c r="S250" s="124">
        <v>0</v>
      </c>
      <c r="T250" s="124">
        <v>0</v>
      </c>
      <c r="U250" s="124">
        <v>0</v>
      </c>
      <c r="V250" s="124">
        <v>0</v>
      </c>
      <c r="W250" s="124">
        <v>0</v>
      </c>
      <c r="X250" s="79"/>
      <c r="Y250" s="125"/>
      <c r="Z250" s="125"/>
      <c r="AA250" s="125"/>
      <c r="AB250" s="125"/>
      <c r="AC250" s="126">
        <f t="shared" si="45"/>
        <v>0</v>
      </c>
      <c r="AD250" s="126">
        <f t="shared" si="46"/>
        <v>-1</v>
      </c>
      <c r="AE250" s="126">
        <f t="shared" si="47"/>
        <v>0</v>
      </c>
      <c r="AF250" s="126">
        <f t="shared" si="48"/>
        <v>0</v>
      </c>
      <c r="AG250" s="126">
        <f t="shared" si="49"/>
        <v>0</v>
      </c>
      <c r="AH250" s="126">
        <f t="shared" si="50"/>
        <v>0</v>
      </c>
      <c r="AI250" s="126">
        <f t="shared" si="51"/>
        <v>0</v>
      </c>
      <c r="AJ250" s="126">
        <f t="shared" si="52"/>
        <v>0</v>
      </c>
      <c r="AK250" s="126">
        <f t="shared" si="53"/>
        <v>0</v>
      </c>
      <c r="AL250" s="127">
        <f t="shared" si="54"/>
        <v>-0.1111111111111111</v>
      </c>
      <c r="AM250" s="127">
        <f t="shared" si="44"/>
        <v>0</v>
      </c>
    </row>
    <row r="251" spans="1:39" ht="15" customHeight="1" x14ac:dyDescent="0.2">
      <c r="A251" s="62" t="s">
        <v>1817</v>
      </c>
      <c r="B251" s="62" t="s">
        <v>338</v>
      </c>
      <c r="C251" s="124">
        <v>0</v>
      </c>
      <c r="D251" s="124">
        <v>2175</v>
      </c>
      <c r="E251" s="124">
        <v>0</v>
      </c>
      <c r="F251" s="124">
        <v>0</v>
      </c>
      <c r="G251" s="124">
        <v>0</v>
      </c>
      <c r="H251" s="124">
        <v>0</v>
      </c>
      <c r="I251" s="124">
        <v>0</v>
      </c>
      <c r="J251" s="124">
        <v>0</v>
      </c>
      <c r="K251" s="124">
        <v>0</v>
      </c>
      <c r="L251" s="124">
        <v>0</v>
      </c>
      <c r="M251" s="124">
        <v>0</v>
      </c>
      <c r="N251" s="124">
        <v>0</v>
      </c>
      <c r="O251" s="124">
        <v>2002.96</v>
      </c>
      <c r="P251" s="124">
        <v>0</v>
      </c>
      <c r="Q251" s="124">
        <v>0</v>
      </c>
      <c r="R251" s="124">
        <v>0</v>
      </c>
      <c r="S251" s="124">
        <v>0</v>
      </c>
      <c r="T251" s="124">
        <v>0</v>
      </c>
      <c r="U251" s="124">
        <v>0</v>
      </c>
      <c r="V251" s="124">
        <v>0</v>
      </c>
      <c r="W251" s="124">
        <v>0</v>
      </c>
      <c r="X251" s="79"/>
      <c r="Y251" s="125"/>
      <c r="Z251" s="125"/>
      <c r="AA251" s="125"/>
      <c r="AB251" s="125"/>
      <c r="AC251" s="126">
        <f t="shared" si="45"/>
        <v>0</v>
      </c>
      <c r="AD251" s="126">
        <f t="shared" si="46"/>
        <v>-1</v>
      </c>
      <c r="AE251" s="126">
        <f t="shared" si="47"/>
        <v>0</v>
      </c>
      <c r="AF251" s="126">
        <f t="shared" si="48"/>
        <v>0</v>
      </c>
      <c r="AG251" s="126">
        <f t="shared" si="49"/>
        <v>0</v>
      </c>
      <c r="AH251" s="126">
        <f t="shared" si="50"/>
        <v>0</v>
      </c>
      <c r="AI251" s="126">
        <f t="shared" si="51"/>
        <v>0</v>
      </c>
      <c r="AJ251" s="126">
        <f t="shared" si="52"/>
        <v>0</v>
      </c>
      <c r="AK251" s="126">
        <f t="shared" si="53"/>
        <v>0</v>
      </c>
      <c r="AL251" s="127">
        <f t="shared" si="54"/>
        <v>-0.1111111111111111</v>
      </c>
      <c r="AM251" s="127">
        <f t="shared" si="44"/>
        <v>0</v>
      </c>
    </row>
    <row r="252" spans="1:39" ht="15" customHeight="1" x14ac:dyDescent="0.2">
      <c r="A252" s="62" t="s">
        <v>1816</v>
      </c>
      <c r="B252" s="62" t="s">
        <v>268</v>
      </c>
      <c r="C252" s="124">
        <v>0</v>
      </c>
      <c r="D252" s="124">
        <v>820</v>
      </c>
      <c r="E252" s="124">
        <v>0</v>
      </c>
      <c r="F252" s="124">
        <v>0</v>
      </c>
      <c r="G252" s="124">
        <v>0</v>
      </c>
      <c r="H252" s="124">
        <v>0</v>
      </c>
      <c r="I252" s="124">
        <v>0</v>
      </c>
      <c r="J252" s="124">
        <v>0</v>
      </c>
      <c r="K252" s="124">
        <v>0</v>
      </c>
      <c r="L252" s="124">
        <v>0</v>
      </c>
      <c r="M252" s="124">
        <v>0</v>
      </c>
      <c r="N252" s="124">
        <v>0</v>
      </c>
      <c r="O252" s="124">
        <v>365.87</v>
      </c>
      <c r="P252" s="124">
        <v>0</v>
      </c>
      <c r="Q252" s="124">
        <v>0</v>
      </c>
      <c r="R252" s="124">
        <v>0</v>
      </c>
      <c r="S252" s="124">
        <v>0</v>
      </c>
      <c r="T252" s="124">
        <v>0</v>
      </c>
      <c r="U252" s="124">
        <v>0</v>
      </c>
      <c r="V252" s="124">
        <v>0</v>
      </c>
      <c r="W252" s="124">
        <v>0</v>
      </c>
      <c r="X252" s="79"/>
      <c r="Y252" s="125"/>
      <c r="Z252" s="125"/>
      <c r="AA252" s="125"/>
      <c r="AB252" s="125"/>
      <c r="AC252" s="126">
        <f t="shared" si="45"/>
        <v>0</v>
      </c>
      <c r="AD252" s="126">
        <f t="shared" si="46"/>
        <v>-1</v>
      </c>
      <c r="AE252" s="126">
        <f t="shared" si="47"/>
        <v>0</v>
      </c>
      <c r="AF252" s="126">
        <f t="shared" si="48"/>
        <v>0</v>
      </c>
      <c r="AG252" s="126">
        <f t="shared" si="49"/>
        <v>0</v>
      </c>
      <c r="AH252" s="126">
        <f t="shared" si="50"/>
        <v>0</v>
      </c>
      <c r="AI252" s="126">
        <f t="shared" si="51"/>
        <v>0</v>
      </c>
      <c r="AJ252" s="126">
        <f t="shared" si="52"/>
        <v>0</v>
      </c>
      <c r="AK252" s="126">
        <f t="shared" si="53"/>
        <v>0</v>
      </c>
      <c r="AL252" s="127">
        <f t="shared" si="54"/>
        <v>-0.1111111111111111</v>
      </c>
      <c r="AM252" s="127">
        <f t="shared" si="44"/>
        <v>0</v>
      </c>
    </row>
    <row r="253" spans="1:39" ht="15" customHeight="1" x14ac:dyDescent="0.2">
      <c r="A253" s="62" t="s">
        <v>1815</v>
      </c>
      <c r="B253" s="62" t="s">
        <v>270</v>
      </c>
      <c r="C253" s="124">
        <v>0</v>
      </c>
      <c r="D253" s="124">
        <v>103390</v>
      </c>
      <c r="E253" s="124">
        <v>0</v>
      </c>
      <c r="F253" s="124">
        <v>0</v>
      </c>
      <c r="G253" s="124">
        <v>0</v>
      </c>
      <c r="H253" s="124">
        <v>0</v>
      </c>
      <c r="I253" s="124">
        <v>0</v>
      </c>
      <c r="J253" s="124">
        <v>0</v>
      </c>
      <c r="K253" s="124">
        <v>0</v>
      </c>
      <c r="L253" s="124">
        <v>0</v>
      </c>
      <c r="M253" s="124">
        <v>0</v>
      </c>
      <c r="N253" s="124">
        <v>0</v>
      </c>
      <c r="O253" s="124">
        <v>68868.67</v>
      </c>
      <c r="P253" s="124">
        <v>0</v>
      </c>
      <c r="Q253" s="124">
        <v>0</v>
      </c>
      <c r="R253" s="124">
        <v>0</v>
      </c>
      <c r="S253" s="124">
        <v>0</v>
      </c>
      <c r="T253" s="124">
        <v>0</v>
      </c>
      <c r="U253" s="124">
        <v>0</v>
      </c>
      <c r="V253" s="124">
        <v>0</v>
      </c>
      <c r="W253" s="124">
        <v>0</v>
      </c>
      <c r="X253" s="79"/>
      <c r="Y253" s="125"/>
      <c r="Z253" s="125"/>
      <c r="AA253" s="125"/>
      <c r="AB253" s="125"/>
      <c r="AC253" s="126">
        <f t="shared" si="45"/>
        <v>0</v>
      </c>
      <c r="AD253" s="126">
        <f t="shared" si="46"/>
        <v>-1</v>
      </c>
      <c r="AE253" s="126">
        <f t="shared" si="47"/>
        <v>0</v>
      </c>
      <c r="AF253" s="126">
        <f t="shared" si="48"/>
        <v>0</v>
      </c>
      <c r="AG253" s="126">
        <f t="shared" si="49"/>
        <v>0</v>
      </c>
      <c r="AH253" s="126">
        <f t="shared" si="50"/>
        <v>0</v>
      </c>
      <c r="AI253" s="126">
        <f t="shared" si="51"/>
        <v>0</v>
      </c>
      <c r="AJ253" s="126">
        <f t="shared" si="52"/>
        <v>0</v>
      </c>
      <c r="AK253" s="126">
        <f t="shared" si="53"/>
        <v>0</v>
      </c>
      <c r="AL253" s="127">
        <f t="shared" si="54"/>
        <v>-0.1111111111111111</v>
      </c>
      <c r="AM253" s="127">
        <f t="shared" si="44"/>
        <v>0</v>
      </c>
    </row>
    <row r="254" spans="1:39" ht="15" customHeight="1" x14ac:dyDescent="0.2">
      <c r="A254" s="62" t="s">
        <v>1814</v>
      </c>
      <c r="B254" s="62" t="s">
        <v>272</v>
      </c>
      <c r="C254" s="124">
        <v>0</v>
      </c>
      <c r="D254" s="124">
        <v>3080</v>
      </c>
      <c r="E254" s="124">
        <v>0</v>
      </c>
      <c r="F254" s="124">
        <v>0</v>
      </c>
      <c r="G254" s="124">
        <v>0</v>
      </c>
      <c r="H254" s="124">
        <v>0</v>
      </c>
      <c r="I254" s="124">
        <v>0</v>
      </c>
      <c r="J254" s="124">
        <v>0</v>
      </c>
      <c r="K254" s="124">
        <v>0</v>
      </c>
      <c r="L254" s="124">
        <v>0</v>
      </c>
      <c r="M254" s="124">
        <v>0</v>
      </c>
      <c r="N254" s="124">
        <v>0</v>
      </c>
      <c r="O254" s="124">
        <v>1935.04</v>
      </c>
      <c r="P254" s="124">
        <v>0</v>
      </c>
      <c r="Q254" s="124">
        <v>0</v>
      </c>
      <c r="R254" s="124">
        <v>0</v>
      </c>
      <c r="S254" s="124">
        <v>0</v>
      </c>
      <c r="T254" s="124">
        <v>0</v>
      </c>
      <c r="U254" s="124">
        <v>0</v>
      </c>
      <c r="V254" s="124">
        <v>0</v>
      </c>
      <c r="W254" s="124">
        <v>0</v>
      </c>
      <c r="X254" s="79"/>
      <c r="Y254" s="125"/>
      <c r="Z254" s="125"/>
      <c r="AA254" s="125"/>
      <c r="AB254" s="125"/>
      <c r="AC254" s="126">
        <f t="shared" si="45"/>
        <v>0</v>
      </c>
      <c r="AD254" s="126">
        <f t="shared" si="46"/>
        <v>-1</v>
      </c>
      <c r="AE254" s="126">
        <f t="shared" si="47"/>
        <v>0</v>
      </c>
      <c r="AF254" s="126">
        <f t="shared" si="48"/>
        <v>0</v>
      </c>
      <c r="AG254" s="126">
        <f t="shared" si="49"/>
        <v>0</v>
      </c>
      <c r="AH254" s="126">
        <f t="shared" si="50"/>
        <v>0</v>
      </c>
      <c r="AI254" s="126">
        <f t="shared" si="51"/>
        <v>0</v>
      </c>
      <c r="AJ254" s="126">
        <f t="shared" si="52"/>
        <v>0</v>
      </c>
      <c r="AK254" s="126">
        <f t="shared" si="53"/>
        <v>0</v>
      </c>
      <c r="AL254" s="127">
        <f t="shared" si="54"/>
        <v>-0.1111111111111111</v>
      </c>
      <c r="AM254" s="127">
        <f t="shared" si="44"/>
        <v>0</v>
      </c>
    </row>
    <row r="255" spans="1:39" ht="15" customHeight="1" x14ac:dyDescent="0.2">
      <c r="A255" s="62" t="s">
        <v>1813</v>
      </c>
      <c r="B255" s="62" t="s">
        <v>274</v>
      </c>
      <c r="C255" s="124">
        <v>0</v>
      </c>
      <c r="D255" s="124">
        <v>1550</v>
      </c>
      <c r="E255" s="124">
        <v>0</v>
      </c>
      <c r="F255" s="124">
        <v>0</v>
      </c>
      <c r="G255" s="124">
        <v>0</v>
      </c>
      <c r="H255" s="124">
        <v>0</v>
      </c>
      <c r="I255" s="124">
        <v>0</v>
      </c>
      <c r="J255" s="124">
        <v>0</v>
      </c>
      <c r="K255" s="124">
        <v>0</v>
      </c>
      <c r="L255" s="124">
        <v>0</v>
      </c>
      <c r="M255" s="124">
        <v>0</v>
      </c>
      <c r="N255" s="124">
        <v>0</v>
      </c>
      <c r="O255" s="124">
        <v>1548</v>
      </c>
      <c r="P255" s="124">
        <v>0</v>
      </c>
      <c r="Q255" s="124">
        <v>0</v>
      </c>
      <c r="R255" s="124">
        <v>0</v>
      </c>
      <c r="S255" s="124">
        <v>0</v>
      </c>
      <c r="T255" s="124">
        <v>0</v>
      </c>
      <c r="U255" s="124">
        <v>0</v>
      </c>
      <c r="V255" s="124">
        <v>0</v>
      </c>
      <c r="W255" s="124">
        <v>0</v>
      </c>
      <c r="X255" s="79"/>
      <c r="Y255" s="125"/>
      <c r="Z255" s="125"/>
      <c r="AA255" s="125"/>
      <c r="AB255" s="125"/>
      <c r="AC255" s="126">
        <f t="shared" si="45"/>
        <v>0</v>
      </c>
      <c r="AD255" s="126">
        <f t="shared" si="46"/>
        <v>-1</v>
      </c>
      <c r="AE255" s="126">
        <f t="shared" si="47"/>
        <v>0</v>
      </c>
      <c r="AF255" s="126">
        <f t="shared" si="48"/>
        <v>0</v>
      </c>
      <c r="AG255" s="126">
        <f t="shared" si="49"/>
        <v>0</v>
      </c>
      <c r="AH255" s="126">
        <f t="shared" si="50"/>
        <v>0</v>
      </c>
      <c r="AI255" s="126">
        <f t="shared" si="51"/>
        <v>0</v>
      </c>
      <c r="AJ255" s="126">
        <f t="shared" si="52"/>
        <v>0</v>
      </c>
      <c r="AK255" s="126">
        <f t="shared" si="53"/>
        <v>0</v>
      </c>
      <c r="AL255" s="127">
        <f t="shared" si="54"/>
        <v>-0.1111111111111111</v>
      </c>
      <c r="AM255" s="127">
        <f t="shared" si="44"/>
        <v>0</v>
      </c>
    </row>
    <row r="256" spans="1:39" ht="15" customHeight="1" x14ac:dyDescent="0.2">
      <c r="A256" s="62" t="s">
        <v>1812</v>
      </c>
      <c r="B256" s="62" t="s">
        <v>276</v>
      </c>
      <c r="C256" s="124">
        <v>0</v>
      </c>
      <c r="D256" s="124">
        <v>2670</v>
      </c>
      <c r="E256" s="124">
        <v>0</v>
      </c>
      <c r="F256" s="124">
        <v>0</v>
      </c>
      <c r="G256" s="124">
        <v>0</v>
      </c>
      <c r="H256" s="124">
        <v>0</v>
      </c>
      <c r="I256" s="124">
        <v>0</v>
      </c>
      <c r="J256" s="124">
        <v>0</v>
      </c>
      <c r="K256" s="124">
        <v>0</v>
      </c>
      <c r="L256" s="124">
        <v>0</v>
      </c>
      <c r="M256" s="124">
        <v>0</v>
      </c>
      <c r="N256" s="124">
        <v>0</v>
      </c>
      <c r="O256" s="124">
        <v>2399.98</v>
      </c>
      <c r="P256" s="124">
        <v>0</v>
      </c>
      <c r="Q256" s="124">
        <v>0</v>
      </c>
      <c r="R256" s="124">
        <v>0</v>
      </c>
      <c r="S256" s="124">
        <v>0</v>
      </c>
      <c r="T256" s="124">
        <v>0</v>
      </c>
      <c r="U256" s="124">
        <v>0</v>
      </c>
      <c r="V256" s="124">
        <v>0</v>
      </c>
      <c r="W256" s="124">
        <v>0</v>
      </c>
      <c r="X256" s="79"/>
      <c r="Y256" s="125"/>
      <c r="Z256" s="125"/>
      <c r="AA256" s="125"/>
      <c r="AB256" s="125"/>
      <c r="AC256" s="126">
        <f t="shared" si="45"/>
        <v>0</v>
      </c>
      <c r="AD256" s="126">
        <f t="shared" si="46"/>
        <v>-1</v>
      </c>
      <c r="AE256" s="126">
        <f t="shared" si="47"/>
        <v>0</v>
      </c>
      <c r="AF256" s="126">
        <f t="shared" si="48"/>
        <v>0</v>
      </c>
      <c r="AG256" s="126">
        <f t="shared" si="49"/>
        <v>0</v>
      </c>
      <c r="AH256" s="126">
        <f t="shared" si="50"/>
        <v>0</v>
      </c>
      <c r="AI256" s="126">
        <f t="shared" si="51"/>
        <v>0</v>
      </c>
      <c r="AJ256" s="126">
        <f t="shared" si="52"/>
        <v>0</v>
      </c>
      <c r="AK256" s="126">
        <f t="shared" si="53"/>
        <v>0</v>
      </c>
      <c r="AL256" s="127">
        <f t="shared" si="54"/>
        <v>-0.1111111111111111</v>
      </c>
      <c r="AM256" s="127">
        <f t="shared" si="44"/>
        <v>0</v>
      </c>
    </row>
    <row r="257" spans="1:39" ht="15" customHeight="1" x14ac:dyDescent="0.2">
      <c r="A257" s="62" t="s">
        <v>1811</v>
      </c>
      <c r="B257" s="62" t="s">
        <v>278</v>
      </c>
      <c r="C257" s="124">
        <v>0</v>
      </c>
      <c r="D257" s="124">
        <v>980</v>
      </c>
      <c r="E257" s="124">
        <v>0</v>
      </c>
      <c r="F257" s="124">
        <v>0</v>
      </c>
      <c r="G257" s="124">
        <v>0</v>
      </c>
      <c r="H257" s="124">
        <v>0</v>
      </c>
      <c r="I257" s="124">
        <v>0</v>
      </c>
      <c r="J257" s="124">
        <v>0</v>
      </c>
      <c r="K257" s="124">
        <v>0</v>
      </c>
      <c r="L257" s="124">
        <v>0</v>
      </c>
      <c r="M257" s="124">
        <v>0</v>
      </c>
      <c r="N257" s="124">
        <v>0</v>
      </c>
      <c r="O257" s="124">
        <v>438.86</v>
      </c>
      <c r="P257" s="124">
        <v>0</v>
      </c>
      <c r="Q257" s="124">
        <v>0</v>
      </c>
      <c r="R257" s="124">
        <v>0</v>
      </c>
      <c r="S257" s="124">
        <v>0</v>
      </c>
      <c r="T257" s="124">
        <v>0</v>
      </c>
      <c r="U257" s="124">
        <v>0</v>
      </c>
      <c r="V257" s="124">
        <v>0</v>
      </c>
      <c r="W257" s="124">
        <v>0</v>
      </c>
      <c r="X257" s="79"/>
      <c r="Y257" s="125"/>
      <c r="Z257" s="125"/>
      <c r="AA257" s="125"/>
      <c r="AB257" s="125"/>
      <c r="AC257" s="126">
        <f t="shared" si="45"/>
        <v>0</v>
      </c>
      <c r="AD257" s="126">
        <f t="shared" si="46"/>
        <v>-1</v>
      </c>
      <c r="AE257" s="126">
        <f t="shared" si="47"/>
        <v>0</v>
      </c>
      <c r="AF257" s="126">
        <f t="shared" si="48"/>
        <v>0</v>
      </c>
      <c r="AG257" s="126">
        <f t="shared" si="49"/>
        <v>0</v>
      </c>
      <c r="AH257" s="126">
        <f t="shared" si="50"/>
        <v>0</v>
      </c>
      <c r="AI257" s="126">
        <f t="shared" si="51"/>
        <v>0</v>
      </c>
      <c r="AJ257" s="126">
        <f t="shared" si="52"/>
        <v>0</v>
      </c>
      <c r="AK257" s="126">
        <f t="shared" si="53"/>
        <v>0</v>
      </c>
      <c r="AL257" s="127">
        <f t="shared" si="54"/>
        <v>-0.1111111111111111</v>
      </c>
      <c r="AM257" s="127">
        <f t="shared" si="44"/>
        <v>0</v>
      </c>
    </row>
    <row r="258" spans="1:39" ht="15" customHeight="1" x14ac:dyDescent="0.2">
      <c r="A258" s="62" t="s">
        <v>1810</v>
      </c>
      <c r="B258" s="62" t="s">
        <v>282</v>
      </c>
      <c r="C258" s="124">
        <v>0</v>
      </c>
      <c r="D258" s="124">
        <v>0</v>
      </c>
      <c r="E258" s="124">
        <v>0</v>
      </c>
      <c r="F258" s="124">
        <v>0</v>
      </c>
      <c r="G258" s="124">
        <v>0</v>
      </c>
      <c r="H258" s="124">
        <v>0</v>
      </c>
      <c r="I258" s="124">
        <v>0</v>
      </c>
      <c r="J258" s="124">
        <v>0</v>
      </c>
      <c r="K258" s="124">
        <v>0</v>
      </c>
      <c r="L258" s="124">
        <v>0</v>
      </c>
      <c r="M258" s="124">
        <v>0</v>
      </c>
      <c r="N258" s="124">
        <v>0</v>
      </c>
      <c r="O258" s="124">
        <v>50</v>
      </c>
      <c r="P258" s="124">
        <v>0</v>
      </c>
      <c r="Q258" s="124">
        <v>0</v>
      </c>
      <c r="R258" s="124">
        <v>0</v>
      </c>
      <c r="S258" s="124">
        <v>0</v>
      </c>
      <c r="T258" s="124">
        <v>0</v>
      </c>
      <c r="U258" s="124">
        <v>0</v>
      </c>
      <c r="V258" s="124">
        <v>0</v>
      </c>
      <c r="W258" s="124">
        <v>0</v>
      </c>
      <c r="X258" s="79"/>
      <c r="Y258" s="125"/>
      <c r="Z258" s="125"/>
      <c r="AA258" s="125"/>
      <c r="AB258" s="125"/>
      <c r="AC258" s="126">
        <f t="shared" si="45"/>
        <v>0</v>
      </c>
      <c r="AD258" s="126">
        <f t="shared" si="46"/>
        <v>-1</v>
      </c>
      <c r="AE258" s="126">
        <f t="shared" si="47"/>
        <v>0</v>
      </c>
      <c r="AF258" s="126">
        <f t="shared" si="48"/>
        <v>0</v>
      </c>
      <c r="AG258" s="126">
        <f t="shared" si="49"/>
        <v>0</v>
      </c>
      <c r="AH258" s="126">
        <f t="shared" si="50"/>
        <v>0</v>
      </c>
      <c r="AI258" s="126">
        <f t="shared" si="51"/>
        <v>0</v>
      </c>
      <c r="AJ258" s="126">
        <f t="shared" si="52"/>
        <v>0</v>
      </c>
      <c r="AK258" s="126">
        <f t="shared" si="53"/>
        <v>0</v>
      </c>
      <c r="AL258" s="127">
        <f t="shared" si="54"/>
        <v>-0.1111111111111111</v>
      </c>
      <c r="AM258" s="127">
        <f t="shared" si="44"/>
        <v>0</v>
      </c>
    </row>
    <row r="259" spans="1:39" ht="15" customHeight="1" x14ac:dyDescent="0.2">
      <c r="A259" s="62" t="s">
        <v>1809</v>
      </c>
      <c r="B259" s="62" t="s">
        <v>835</v>
      </c>
      <c r="C259" s="124">
        <v>0</v>
      </c>
      <c r="D259" s="124">
        <v>86000</v>
      </c>
      <c r="E259" s="124">
        <v>0</v>
      </c>
      <c r="F259" s="124">
        <v>0</v>
      </c>
      <c r="G259" s="124">
        <v>0</v>
      </c>
      <c r="H259" s="124">
        <v>0</v>
      </c>
      <c r="I259" s="124">
        <v>0</v>
      </c>
      <c r="J259" s="124">
        <v>0</v>
      </c>
      <c r="K259" s="124">
        <v>0</v>
      </c>
      <c r="L259" s="124">
        <v>0</v>
      </c>
      <c r="M259" s="124">
        <v>0</v>
      </c>
      <c r="N259" s="124">
        <v>0</v>
      </c>
      <c r="O259" s="124">
        <v>614.98</v>
      </c>
      <c r="P259" s="124">
        <v>0</v>
      </c>
      <c r="Q259" s="124">
        <v>0</v>
      </c>
      <c r="R259" s="124">
        <v>0</v>
      </c>
      <c r="S259" s="124">
        <v>0</v>
      </c>
      <c r="T259" s="124">
        <v>0</v>
      </c>
      <c r="U259" s="124">
        <v>0</v>
      </c>
      <c r="V259" s="124">
        <v>0</v>
      </c>
      <c r="W259" s="124">
        <v>0</v>
      </c>
      <c r="X259" s="79"/>
      <c r="Y259" s="125"/>
      <c r="Z259" s="125"/>
      <c r="AA259" s="125"/>
      <c r="AB259" s="125"/>
      <c r="AC259" s="126">
        <f t="shared" si="45"/>
        <v>0</v>
      </c>
      <c r="AD259" s="126">
        <f t="shared" si="46"/>
        <v>0</v>
      </c>
      <c r="AE259" s="126">
        <f t="shared" si="47"/>
        <v>0</v>
      </c>
      <c r="AF259" s="126">
        <f t="shared" si="48"/>
        <v>0</v>
      </c>
      <c r="AG259" s="126">
        <f t="shared" si="49"/>
        <v>5.9436414374749662E-2</v>
      </c>
      <c r="AH259" s="126">
        <f t="shared" si="50"/>
        <v>9.2655812174032112E-2</v>
      </c>
      <c r="AI259" s="126">
        <f t="shared" si="51"/>
        <v>-1</v>
      </c>
      <c r="AJ259" s="126">
        <f t="shared" si="52"/>
        <v>0</v>
      </c>
      <c r="AK259" s="126">
        <f t="shared" si="53"/>
        <v>0</v>
      </c>
      <c r="AL259" s="127">
        <f t="shared" si="54"/>
        <v>-9.4211974827913145E-2</v>
      </c>
      <c r="AM259" s="127">
        <f t="shared" ref="AM259:AM322" si="55">AVERAGE(AG259:AK259)</f>
        <v>-0.16958155469024366</v>
      </c>
    </row>
    <row r="260" spans="1:39" ht="15" customHeight="1" x14ac:dyDescent="0.2">
      <c r="A260" s="62" t="s">
        <v>491</v>
      </c>
      <c r="B260" s="62" t="s">
        <v>286</v>
      </c>
      <c r="C260" s="124">
        <v>0</v>
      </c>
      <c r="D260" s="124">
        <v>0</v>
      </c>
      <c r="E260" s="124">
        <v>0</v>
      </c>
      <c r="F260" s="124">
        <v>0</v>
      </c>
      <c r="G260" s="124">
        <v>193336</v>
      </c>
      <c r="H260" s="124">
        <v>201075</v>
      </c>
      <c r="I260" s="124">
        <v>205883</v>
      </c>
      <c r="J260" s="124">
        <v>0</v>
      </c>
      <c r="K260" s="124">
        <v>0</v>
      </c>
      <c r="L260" s="124">
        <v>0</v>
      </c>
      <c r="M260" s="124">
        <v>0</v>
      </c>
      <c r="N260" s="124">
        <v>0</v>
      </c>
      <c r="O260" s="124">
        <v>0</v>
      </c>
      <c r="P260" s="124">
        <v>0</v>
      </c>
      <c r="Q260" s="124">
        <v>0</v>
      </c>
      <c r="R260" s="124">
        <v>167002.84</v>
      </c>
      <c r="S260" s="124">
        <v>176928.89</v>
      </c>
      <c r="T260" s="124">
        <v>193322.38</v>
      </c>
      <c r="U260" s="124">
        <v>0</v>
      </c>
      <c r="V260" s="124">
        <v>0</v>
      </c>
      <c r="W260" s="124">
        <v>0</v>
      </c>
      <c r="X260" s="79"/>
      <c r="Y260" s="125"/>
      <c r="Z260" s="125"/>
      <c r="AA260" s="125"/>
      <c r="AB260" s="125"/>
      <c r="AC260" s="126">
        <f t="shared" ref="AC260:AC323" si="56">IFERROR((O261-N261)/N261,0)</f>
        <v>0</v>
      </c>
      <c r="AD260" s="126">
        <f t="shared" ref="AD260:AD323" si="57">IFERROR((P261-O261)/O261,0)</f>
        <v>0</v>
      </c>
      <c r="AE260" s="126">
        <f t="shared" ref="AE260:AE323" si="58">IFERROR((Q261-P261)/P261,0)</f>
        <v>0</v>
      </c>
      <c r="AF260" s="126">
        <f t="shared" ref="AF260:AF323" si="59">IFERROR((R261-Q261)/Q261,0)</f>
        <v>0</v>
      </c>
      <c r="AG260" s="126">
        <f t="shared" ref="AG260:AG323" si="60">IFERROR((S261-R261)/R261,0)</f>
        <v>-1.45014011816334E-2</v>
      </c>
      <c r="AH260" s="126">
        <f t="shared" ref="AH260:AH323" si="61">IFERROR((T261-S261)/S261,0)</f>
        <v>-0.10322861090555317</v>
      </c>
      <c r="AI260" s="126">
        <f t="shared" ref="AI260:AI323" si="62">IFERROR((U261-T261)/T261,0)</f>
        <v>-1</v>
      </c>
      <c r="AJ260" s="126">
        <f t="shared" ref="AJ260:AJ323" si="63">IFERROR((V261-U261)/U261,0)</f>
        <v>0</v>
      </c>
      <c r="AK260" s="126">
        <f t="shared" ref="AK260:AK323" si="64">IFERROR((W261-V261)/V261,0)</f>
        <v>0</v>
      </c>
      <c r="AL260" s="127">
        <f t="shared" si="54"/>
        <v>-0.12419222356524294</v>
      </c>
      <c r="AM260" s="127">
        <f t="shared" si="55"/>
        <v>-0.2235460024174373</v>
      </c>
    </row>
    <row r="261" spans="1:39" ht="15" customHeight="1" x14ac:dyDescent="0.2">
      <c r="A261" s="62" t="s">
        <v>492</v>
      </c>
      <c r="B261" s="62" t="s">
        <v>292</v>
      </c>
      <c r="C261" s="124">
        <v>0</v>
      </c>
      <c r="D261" s="124">
        <v>0</v>
      </c>
      <c r="E261" s="124">
        <v>0</v>
      </c>
      <c r="F261" s="124">
        <v>0</v>
      </c>
      <c r="G261" s="124">
        <v>3601</v>
      </c>
      <c r="H261" s="124">
        <v>3903</v>
      </c>
      <c r="I261" s="124">
        <v>3903</v>
      </c>
      <c r="J261" s="124">
        <v>0</v>
      </c>
      <c r="K261" s="124">
        <v>0</v>
      </c>
      <c r="L261" s="124">
        <v>0</v>
      </c>
      <c r="M261" s="124">
        <v>0</v>
      </c>
      <c r="N261" s="124">
        <v>0</v>
      </c>
      <c r="O261" s="124">
        <v>0</v>
      </c>
      <c r="P261" s="124">
        <v>0</v>
      </c>
      <c r="Q261" s="124">
        <v>0</v>
      </c>
      <c r="R261" s="124">
        <v>3921.69</v>
      </c>
      <c r="S261" s="124">
        <v>3864.82</v>
      </c>
      <c r="T261" s="124">
        <v>3465.86</v>
      </c>
      <c r="U261" s="124">
        <v>0</v>
      </c>
      <c r="V261" s="124">
        <v>0</v>
      </c>
      <c r="W261" s="124">
        <v>0</v>
      </c>
      <c r="X261" s="79"/>
      <c r="Y261" s="125"/>
      <c r="Z261" s="125"/>
      <c r="AA261" s="125"/>
      <c r="AB261" s="125"/>
      <c r="AC261" s="126">
        <f t="shared" si="56"/>
        <v>0</v>
      </c>
      <c r="AD261" s="126">
        <f t="shared" si="57"/>
        <v>0</v>
      </c>
      <c r="AE261" s="126">
        <f t="shared" si="58"/>
        <v>0</v>
      </c>
      <c r="AF261" s="126">
        <f t="shared" si="59"/>
        <v>0</v>
      </c>
      <c r="AG261" s="126">
        <f t="shared" si="60"/>
        <v>0</v>
      </c>
      <c r="AH261" s="126">
        <f t="shared" si="61"/>
        <v>0</v>
      </c>
      <c r="AI261" s="126">
        <f t="shared" si="62"/>
        <v>0</v>
      </c>
      <c r="AJ261" s="126">
        <f t="shared" si="63"/>
        <v>0</v>
      </c>
      <c r="AK261" s="126">
        <f t="shared" si="64"/>
        <v>0</v>
      </c>
      <c r="AL261" s="127">
        <f t="shared" si="54"/>
        <v>0</v>
      </c>
      <c r="AM261" s="127">
        <f t="shared" si="55"/>
        <v>0</v>
      </c>
    </row>
    <row r="262" spans="1:39" ht="15" customHeight="1" x14ac:dyDescent="0.2">
      <c r="A262" s="62" t="s">
        <v>1824</v>
      </c>
      <c r="B262" s="62" t="s">
        <v>296</v>
      </c>
      <c r="C262" s="124">
        <v>0</v>
      </c>
      <c r="D262" s="124">
        <v>0</v>
      </c>
      <c r="E262" s="124">
        <v>0</v>
      </c>
      <c r="F262" s="124">
        <v>0</v>
      </c>
      <c r="G262" s="124">
        <v>6174</v>
      </c>
      <c r="H262" s="124">
        <v>8043</v>
      </c>
      <c r="I262" s="124">
        <v>6493</v>
      </c>
      <c r="J262" s="124">
        <v>0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0</v>
      </c>
      <c r="Q262" s="124">
        <v>0</v>
      </c>
      <c r="R262" s="124">
        <v>0</v>
      </c>
      <c r="S262" s="124">
        <v>0</v>
      </c>
      <c r="T262" s="124">
        <v>0</v>
      </c>
      <c r="U262" s="124">
        <v>0</v>
      </c>
      <c r="V262" s="124">
        <v>0</v>
      </c>
      <c r="W262" s="124">
        <v>0</v>
      </c>
      <c r="X262" s="79"/>
      <c r="Y262" s="125"/>
      <c r="Z262" s="125"/>
      <c r="AA262" s="125"/>
      <c r="AB262" s="125"/>
      <c r="AC262" s="126">
        <f t="shared" si="56"/>
        <v>0</v>
      </c>
      <c r="AD262" s="126">
        <f t="shared" si="57"/>
        <v>0</v>
      </c>
      <c r="AE262" s="126">
        <f t="shared" si="58"/>
        <v>0</v>
      </c>
      <c r="AF262" s="126">
        <f t="shared" si="59"/>
        <v>0</v>
      </c>
      <c r="AG262" s="126">
        <f t="shared" si="60"/>
        <v>-0.41260162601626016</v>
      </c>
      <c r="AH262" s="126">
        <f t="shared" si="61"/>
        <v>-6.228373702422145E-2</v>
      </c>
      <c r="AI262" s="126">
        <f t="shared" si="62"/>
        <v>-1</v>
      </c>
      <c r="AJ262" s="126">
        <f t="shared" si="63"/>
        <v>0</v>
      </c>
      <c r="AK262" s="126">
        <f t="shared" si="64"/>
        <v>0</v>
      </c>
      <c r="AL262" s="127">
        <f t="shared" ref="AL262:AL325" si="65">AVERAGE(AC262:AK262)</f>
        <v>-0.16387615144894241</v>
      </c>
      <c r="AM262" s="127">
        <f t="shared" si="55"/>
        <v>-0.29497707260809636</v>
      </c>
    </row>
    <row r="263" spans="1:39" ht="15" customHeight="1" x14ac:dyDescent="0.2">
      <c r="A263" s="62" t="s">
        <v>493</v>
      </c>
      <c r="B263" s="62" t="s">
        <v>298</v>
      </c>
      <c r="C263" s="124">
        <v>0</v>
      </c>
      <c r="D263" s="124">
        <v>0</v>
      </c>
      <c r="E263" s="124">
        <v>0</v>
      </c>
      <c r="F263" s="124">
        <v>0</v>
      </c>
      <c r="G263" s="124">
        <v>2525</v>
      </c>
      <c r="H263" s="124">
        <v>2830</v>
      </c>
      <c r="I263" s="124">
        <v>3070</v>
      </c>
      <c r="J263" s="124">
        <v>0</v>
      </c>
      <c r="K263" s="124">
        <v>0</v>
      </c>
      <c r="L263" s="124">
        <v>0</v>
      </c>
      <c r="M263" s="124">
        <v>0</v>
      </c>
      <c r="N263" s="124">
        <v>0</v>
      </c>
      <c r="O263" s="124">
        <v>0</v>
      </c>
      <c r="P263" s="124">
        <v>0</v>
      </c>
      <c r="Q263" s="124">
        <v>0</v>
      </c>
      <c r="R263" s="124">
        <v>4920</v>
      </c>
      <c r="S263" s="124">
        <v>2890</v>
      </c>
      <c r="T263" s="124">
        <v>2710</v>
      </c>
      <c r="U263" s="124">
        <v>0</v>
      </c>
      <c r="V263" s="124">
        <v>0</v>
      </c>
      <c r="W263" s="124">
        <v>0</v>
      </c>
      <c r="X263" s="79"/>
      <c r="Y263" s="125"/>
      <c r="Z263" s="125"/>
      <c r="AA263" s="125"/>
      <c r="AB263" s="125"/>
      <c r="AC263" s="126">
        <f t="shared" si="56"/>
        <v>0</v>
      </c>
      <c r="AD263" s="126">
        <f t="shared" si="57"/>
        <v>0</v>
      </c>
      <c r="AE263" s="126">
        <f t="shared" si="58"/>
        <v>0</v>
      </c>
      <c r="AF263" s="126">
        <f t="shared" si="59"/>
        <v>0</v>
      </c>
      <c r="AG263" s="126">
        <f t="shared" si="60"/>
        <v>0.64399914076165343</v>
      </c>
      <c r="AH263" s="126">
        <f t="shared" si="61"/>
        <v>0.96122113751329941</v>
      </c>
      <c r="AI263" s="126">
        <f t="shared" si="62"/>
        <v>-1</v>
      </c>
      <c r="AJ263" s="126">
        <f t="shared" si="63"/>
        <v>0</v>
      </c>
      <c r="AK263" s="126">
        <f t="shared" si="64"/>
        <v>0</v>
      </c>
      <c r="AL263" s="127">
        <f t="shared" si="65"/>
        <v>6.724669758610588E-2</v>
      </c>
      <c r="AM263" s="127">
        <f t="shared" si="55"/>
        <v>0.12104405565499059</v>
      </c>
    </row>
    <row r="264" spans="1:39" ht="15" customHeight="1" x14ac:dyDescent="0.2">
      <c r="A264" s="62" t="s">
        <v>494</v>
      </c>
      <c r="B264" s="62" t="s">
        <v>300</v>
      </c>
      <c r="C264" s="124">
        <v>0</v>
      </c>
      <c r="D264" s="124">
        <v>0</v>
      </c>
      <c r="E264" s="124">
        <v>0</v>
      </c>
      <c r="F264" s="124">
        <v>0</v>
      </c>
      <c r="G264" s="124">
        <v>2000</v>
      </c>
      <c r="H264" s="124">
        <v>2000</v>
      </c>
      <c r="I264" s="124">
        <v>2000</v>
      </c>
      <c r="J264" s="124">
        <v>0</v>
      </c>
      <c r="K264" s="124">
        <v>0</v>
      </c>
      <c r="L264" s="124">
        <v>0</v>
      </c>
      <c r="M264" s="124">
        <v>0</v>
      </c>
      <c r="N264" s="124">
        <v>0</v>
      </c>
      <c r="O264" s="124">
        <v>0</v>
      </c>
      <c r="P264" s="124">
        <v>0</v>
      </c>
      <c r="Q264" s="124">
        <v>0</v>
      </c>
      <c r="R264" s="124">
        <v>651.74</v>
      </c>
      <c r="S264" s="124">
        <v>1071.46</v>
      </c>
      <c r="T264" s="124">
        <v>2101.37</v>
      </c>
      <c r="U264" s="124">
        <v>0</v>
      </c>
      <c r="V264" s="124">
        <v>0</v>
      </c>
      <c r="W264" s="124">
        <v>0</v>
      </c>
      <c r="X264" s="79"/>
      <c r="Y264" s="125"/>
      <c r="Z264" s="125"/>
      <c r="AA264" s="125"/>
      <c r="AB264" s="125"/>
      <c r="AC264" s="126">
        <f t="shared" si="56"/>
        <v>0</v>
      </c>
      <c r="AD264" s="126">
        <f t="shared" si="57"/>
        <v>0</v>
      </c>
      <c r="AE264" s="126">
        <f t="shared" si="58"/>
        <v>0</v>
      </c>
      <c r="AF264" s="126">
        <f t="shared" si="59"/>
        <v>0</v>
      </c>
      <c r="AG264" s="126">
        <f t="shared" si="60"/>
        <v>3.8432911563705305E-2</v>
      </c>
      <c r="AH264" s="126">
        <f t="shared" si="61"/>
        <v>-9.7445754870658846E-2</v>
      </c>
      <c r="AI264" s="126">
        <f t="shared" si="62"/>
        <v>-1</v>
      </c>
      <c r="AJ264" s="126">
        <f t="shared" si="63"/>
        <v>0</v>
      </c>
      <c r="AK264" s="126">
        <f t="shared" si="64"/>
        <v>0</v>
      </c>
      <c r="AL264" s="127">
        <f t="shared" si="65"/>
        <v>-0.11766809370077261</v>
      </c>
      <c r="AM264" s="127">
        <f t="shared" si="55"/>
        <v>-0.21180256866139069</v>
      </c>
    </row>
    <row r="265" spans="1:39" ht="15" customHeight="1" x14ac:dyDescent="0.2">
      <c r="A265" s="62" t="s">
        <v>495</v>
      </c>
      <c r="B265" s="62" t="s">
        <v>302</v>
      </c>
      <c r="C265" s="124">
        <v>0</v>
      </c>
      <c r="D265" s="124">
        <v>0</v>
      </c>
      <c r="E265" s="124">
        <v>0</v>
      </c>
      <c r="F265" s="124">
        <v>0</v>
      </c>
      <c r="G265" s="124">
        <v>467</v>
      </c>
      <c r="H265" s="124">
        <v>486</v>
      </c>
      <c r="I265" s="124">
        <v>497</v>
      </c>
      <c r="J265" s="124">
        <v>0</v>
      </c>
      <c r="K265" s="124">
        <v>0</v>
      </c>
      <c r="L265" s="124">
        <v>0</v>
      </c>
      <c r="M265" s="124">
        <v>0</v>
      </c>
      <c r="N265" s="124">
        <v>0</v>
      </c>
      <c r="O265" s="124">
        <v>0</v>
      </c>
      <c r="P265" s="124">
        <v>0</v>
      </c>
      <c r="Q265" s="124">
        <v>0</v>
      </c>
      <c r="R265" s="124">
        <v>295.58</v>
      </c>
      <c r="S265" s="124">
        <v>306.94</v>
      </c>
      <c r="T265" s="124">
        <v>277.02999999999997</v>
      </c>
      <c r="U265" s="124">
        <v>0</v>
      </c>
      <c r="V265" s="124">
        <v>0</v>
      </c>
      <c r="W265" s="124">
        <v>0</v>
      </c>
      <c r="X265" s="79"/>
      <c r="Y265" s="125"/>
      <c r="Z265" s="125"/>
      <c r="AA265" s="125"/>
      <c r="AB265" s="125"/>
      <c r="AC265" s="126">
        <f t="shared" si="56"/>
        <v>0</v>
      </c>
      <c r="AD265" s="126">
        <f t="shared" si="57"/>
        <v>0</v>
      </c>
      <c r="AE265" s="126">
        <f t="shared" si="58"/>
        <v>0</v>
      </c>
      <c r="AF265" s="126">
        <f t="shared" si="59"/>
        <v>0</v>
      </c>
      <c r="AG265" s="126">
        <f t="shared" si="60"/>
        <v>-7.4918663117421E-2</v>
      </c>
      <c r="AH265" s="126">
        <f t="shared" si="61"/>
        <v>2.848738689772045E-2</v>
      </c>
      <c r="AI265" s="126">
        <f t="shared" si="62"/>
        <v>-1</v>
      </c>
      <c r="AJ265" s="126">
        <f t="shared" si="63"/>
        <v>0</v>
      </c>
      <c r="AK265" s="126">
        <f t="shared" si="64"/>
        <v>0</v>
      </c>
      <c r="AL265" s="127">
        <f t="shared" si="65"/>
        <v>-0.11627014180218895</v>
      </c>
      <c r="AM265" s="127">
        <f t="shared" si="55"/>
        <v>-0.20928625524394012</v>
      </c>
    </row>
    <row r="266" spans="1:39" ht="15" customHeight="1" x14ac:dyDescent="0.2">
      <c r="A266" s="62" t="s">
        <v>496</v>
      </c>
      <c r="B266" s="62" t="s">
        <v>304</v>
      </c>
      <c r="C266" s="124">
        <v>0</v>
      </c>
      <c r="D266" s="124">
        <v>0</v>
      </c>
      <c r="E266" s="124">
        <v>0</v>
      </c>
      <c r="F266" s="124">
        <v>0</v>
      </c>
      <c r="G266" s="124">
        <v>2294</v>
      </c>
      <c r="H266" s="124">
        <v>1684</v>
      </c>
      <c r="I266" s="124">
        <v>1550</v>
      </c>
      <c r="J266" s="124">
        <v>0</v>
      </c>
      <c r="K266" s="124">
        <v>0</v>
      </c>
      <c r="L266" s="124">
        <v>0</v>
      </c>
      <c r="M266" s="124">
        <v>0</v>
      </c>
      <c r="N266" s="124">
        <v>0</v>
      </c>
      <c r="O266" s="124">
        <v>0</v>
      </c>
      <c r="P266" s="124">
        <v>0</v>
      </c>
      <c r="Q266" s="124">
        <v>0</v>
      </c>
      <c r="R266" s="124">
        <v>1352.4</v>
      </c>
      <c r="S266" s="124">
        <v>1251.08</v>
      </c>
      <c r="T266" s="124">
        <v>1286.72</v>
      </c>
      <c r="U266" s="124">
        <v>0</v>
      </c>
      <c r="V266" s="124">
        <v>0</v>
      </c>
      <c r="W266" s="124">
        <v>0</v>
      </c>
      <c r="X266" s="79"/>
      <c r="Y266" s="125"/>
      <c r="Z266" s="125"/>
      <c r="AA266" s="125"/>
      <c r="AB266" s="125"/>
      <c r="AC266" s="126">
        <f t="shared" si="56"/>
        <v>0</v>
      </c>
      <c r="AD266" s="126">
        <f t="shared" si="57"/>
        <v>0</v>
      </c>
      <c r="AE266" s="126">
        <f t="shared" si="58"/>
        <v>0</v>
      </c>
      <c r="AF266" s="126">
        <f t="shared" si="59"/>
        <v>0</v>
      </c>
      <c r="AG266" s="126">
        <f t="shared" si="60"/>
        <v>0.59082911586360021</v>
      </c>
      <c r="AH266" s="126">
        <f t="shared" si="61"/>
        <v>-0.10081889565240769</v>
      </c>
      <c r="AI266" s="126">
        <f t="shared" si="62"/>
        <v>-1</v>
      </c>
      <c r="AJ266" s="126">
        <f t="shared" si="63"/>
        <v>0</v>
      </c>
      <c r="AK266" s="126">
        <f t="shared" si="64"/>
        <v>0</v>
      </c>
      <c r="AL266" s="127">
        <f t="shared" si="65"/>
        <v>-5.6665531087645285E-2</v>
      </c>
      <c r="AM266" s="127">
        <f t="shared" si="55"/>
        <v>-0.10199795595776151</v>
      </c>
    </row>
    <row r="267" spans="1:39" ht="15" customHeight="1" x14ac:dyDescent="0.2">
      <c r="A267" s="62" t="s">
        <v>497</v>
      </c>
      <c r="B267" s="62" t="s">
        <v>306</v>
      </c>
      <c r="C267" s="124">
        <v>0</v>
      </c>
      <c r="D267" s="124">
        <v>0</v>
      </c>
      <c r="E267" s="124">
        <v>0</v>
      </c>
      <c r="F267" s="124">
        <v>0</v>
      </c>
      <c r="G267" s="124">
        <v>24873</v>
      </c>
      <c r="H267" s="124">
        <v>43370</v>
      </c>
      <c r="I267" s="124">
        <v>48170</v>
      </c>
      <c r="J267" s="124">
        <v>0</v>
      </c>
      <c r="K267" s="124">
        <v>0</v>
      </c>
      <c r="L267" s="124">
        <v>0</v>
      </c>
      <c r="M267" s="124">
        <v>0</v>
      </c>
      <c r="N267" s="124">
        <v>0</v>
      </c>
      <c r="O267" s="124">
        <v>0</v>
      </c>
      <c r="P267" s="124">
        <v>0</v>
      </c>
      <c r="Q267" s="124">
        <v>0</v>
      </c>
      <c r="R267" s="124">
        <v>28520.26</v>
      </c>
      <c r="S267" s="124">
        <v>45370.86</v>
      </c>
      <c r="T267" s="124">
        <v>40796.620000000003</v>
      </c>
      <c r="U267" s="124">
        <v>0</v>
      </c>
      <c r="V267" s="124">
        <v>0</v>
      </c>
      <c r="W267" s="124">
        <v>0</v>
      </c>
      <c r="X267" s="79"/>
      <c r="Y267" s="125"/>
      <c r="Z267" s="125"/>
      <c r="AA267" s="125"/>
      <c r="AB267" s="125"/>
      <c r="AC267" s="126">
        <f t="shared" si="56"/>
        <v>0</v>
      </c>
      <c r="AD267" s="126">
        <f t="shared" si="57"/>
        <v>0</v>
      </c>
      <c r="AE267" s="126">
        <f t="shared" si="58"/>
        <v>0</v>
      </c>
      <c r="AF267" s="126">
        <f t="shared" si="59"/>
        <v>0</v>
      </c>
      <c r="AG267" s="126">
        <f t="shared" si="60"/>
        <v>0.35267932889523224</v>
      </c>
      <c r="AH267" s="126">
        <f t="shared" si="61"/>
        <v>-0.15263154011318603</v>
      </c>
      <c r="AI267" s="126">
        <f t="shared" si="62"/>
        <v>-1</v>
      </c>
      <c r="AJ267" s="126">
        <f t="shared" si="63"/>
        <v>0</v>
      </c>
      <c r="AK267" s="126">
        <f t="shared" si="64"/>
        <v>0</v>
      </c>
      <c r="AL267" s="127">
        <f t="shared" si="65"/>
        <v>-8.8883579024217091E-2</v>
      </c>
      <c r="AM267" s="127">
        <f t="shared" si="55"/>
        <v>-0.15999044224359077</v>
      </c>
    </row>
    <row r="268" spans="1:39" ht="15" customHeight="1" x14ac:dyDescent="0.2">
      <c r="A268" s="62" t="s">
        <v>498</v>
      </c>
      <c r="B268" s="62" t="s">
        <v>308</v>
      </c>
      <c r="C268" s="124">
        <v>0</v>
      </c>
      <c r="D268" s="124">
        <v>0</v>
      </c>
      <c r="E268" s="124">
        <v>0</v>
      </c>
      <c r="F268" s="124">
        <v>0</v>
      </c>
      <c r="G268" s="124">
        <v>1032</v>
      </c>
      <c r="H268" s="124">
        <v>1272</v>
      </c>
      <c r="I268" s="124">
        <v>1512</v>
      </c>
      <c r="J268" s="124">
        <v>0</v>
      </c>
      <c r="K268" s="124">
        <v>0</v>
      </c>
      <c r="L268" s="124">
        <v>0</v>
      </c>
      <c r="M268" s="124">
        <v>0</v>
      </c>
      <c r="N268" s="124">
        <v>0</v>
      </c>
      <c r="O268" s="124">
        <v>0</v>
      </c>
      <c r="P268" s="124">
        <v>0</v>
      </c>
      <c r="Q268" s="124">
        <v>0</v>
      </c>
      <c r="R268" s="124">
        <v>1001.93</v>
      </c>
      <c r="S268" s="124">
        <v>1355.29</v>
      </c>
      <c r="T268" s="124">
        <v>1148.43</v>
      </c>
      <c r="U268" s="124">
        <v>0</v>
      </c>
      <c r="V268" s="124">
        <v>0</v>
      </c>
      <c r="W268" s="124">
        <v>0</v>
      </c>
      <c r="X268" s="79"/>
      <c r="Y268" s="125"/>
      <c r="Z268" s="125"/>
      <c r="AA268" s="125"/>
      <c r="AB268" s="125"/>
      <c r="AC268" s="126">
        <f t="shared" si="56"/>
        <v>0</v>
      </c>
      <c r="AD268" s="126">
        <f t="shared" si="57"/>
        <v>0</v>
      </c>
      <c r="AE268" s="126">
        <f t="shared" si="58"/>
        <v>0</v>
      </c>
      <c r="AF268" s="126">
        <f t="shared" si="59"/>
        <v>0</v>
      </c>
      <c r="AG268" s="126">
        <f t="shared" si="60"/>
        <v>0.15269744784542025</v>
      </c>
      <c r="AH268" s="126">
        <f t="shared" si="61"/>
        <v>0.13101535891929367</v>
      </c>
      <c r="AI268" s="126">
        <f t="shared" si="62"/>
        <v>-1</v>
      </c>
      <c r="AJ268" s="126">
        <f t="shared" si="63"/>
        <v>0</v>
      </c>
      <c r="AK268" s="126">
        <f t="shared" si="64"/>
        <v>0</v>
      </c>
      <c r="AL268" s="127">
        <f t="shared" si="65"/>
        <v>-7.9587465915031796E-2</v>
      </c>
      <c r="AM268" s="127">
        <f t="shared" si="55"/>
        <v>-0.14325743864705723</v>
      </c>
    </row>
    <row r="269" spans="1:39" ht="15" customHeight="1" x14ac:dyDescent="0.2">
      <c r="A269" s="62" t="s">
        <v>499</v>
      </c>
      <c r="B269" s="62" t="s">
        <v>1899</v>
      </c>
      <c r="C269" s="124">
        <v>0</v>
      </c>
      <c r="D269" s="124">
        <v>0</v>
      </c>
      <c r="E269" s="124">
        <v>0</v>
      </c>
      <c r="F269" s="124">
        <v>0</v>
      </c>
      <c r="G269" s="124">
        <v>16290</v>
      </c>
      <c r="H269" s="124">
        <v>18979</v>
      </c>
      <c r="I269" s="124">
        <v>19907</v>
      </c>
      <c r="J269" s="124">
        <v>0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0</v>
      </c>
      <c r="Q269" s="124">
        <v>0</v>
      </c>
      <c r="R269" s="124">
        <v>13940.77</v>
      </c>
      <c r="S269" s="124">
        <v>16069.49</v>
      </c>
      <c r="T269" s="124">
        <v>18174.84</v>
      </c>
      <c r="U269" s="124">
        <v>0</v>
      </c>
      <c r="V269" s="124">
        <v>0</v>
      </c>
      <c r="W269" s="124">
        <v>0</v>
      </c>
      <c r="X269" s="79"/>
      <c r="Y269" s="125"/>
      <c r="Z269" s="125"/>
      <c r="AA269" s="125"/>
      <c r="AB269" s="125"/>
      <c r="AC269" s="126">
        <f t="shared" si="56"/>
        <v>0</v>
      </c>
      <c r="AD269" s="126">
        <f t="shared" si="57"/>
        <v>0</v>
      </c>
      <c r="AE269" s="126">
        <f t="shared" si="58"/>
        <v>0</v>
      </c>
      <c r="AF269" s="126">
        <f t="shared" si="59"/>
        <v>0</v>
      </c>
      <c r="AG269" s="126">
        <f t="shared" si="60"/>
        <v>2.7167645488521082</v>
      </c>
      <c r="AH269" s="126">
        <f t="shared" si="61"/>
        <v>-0.56891474538533349</v>
      </c>
      <c r="AI269" s="126">
        <f t="shared" si="62"/>
        <v>-1</v>
      </c>
      <c r="AJ269" s="126">
        <f t="shared" si="63"/>
        <v>0</v>
      </c>
      <c r="AK269" s="126">
        <f t="shared" si="64"/>
        <v>0</v>
      </c>
      <c r="AL269" s="127">
        <f t="shared" si="65"/>
        <v>0.12753886705186387</v>
      </c>
      <c r="AM269" s="127">
        <f t="shared" si="55"/>
        <v>0.22956996069335495</v>
      </c>
    </row>
    <row r="270" spans="1:39" ht="15" customHeight="1" x14ac:dyDescent="0.2">
      <c r="A270" s="62" t="s">
        <v>500</v>
      </c>
      <c r="B270" s="62" t="s">
        <v>312</v>
      </c>
      <c r="C270" s="124">
        <v>0</v>
      </c>
      <c r="D270" s="124">
        <v>0</v>
      </c>
      <c r="E270" s="124">
        <v>0</v>
      </c>
      <c r="F270" s="124">
        <v>0</v>
      </c>
      <c r="G270" s="124">
        <v>0</v>
      </c>
      <c r="H270" s="124">
        <v>0</v>
      </c>
      <c r="I270" s="124">
        <v>0</v>
      </c>
      <c r="J270" s="124">
        <v>0</v>
      </c>
      <c r="K270" s="124">
        <v>0</v>
      </c>
      <c r="L270" s="124">
        <v>0</v>
      </c>
      <c r="M270" s="124">
        <v>0</v>
      </c>
      <c r="N270" s="124">
        <v>0</v>
      </c>
      <c r="O270" s="124">
        <v>0</v>
      </c>
      <c r="P270" s="124">
        <v>0</v>
      </c>
      <c r="Q270" s="124">
        <v>0</v>
      </c>
      <c r="R270" s="124">
        <v>149.84</v>
      </c>
      <c r="S270" s="124">
        <v>556.91999999999996</v>
      </c>
      <c r="T270" s="124">
        <v>240.08</v>
      </c>
      <c r="U270" s="124">
        <v>0</v>
      </c>
      <c r="V270" s="124">
        <v>0</v>
      </c>
      <c r="W270" s="124">
        <v>0</v>
      </c>
      <c r="X270" s="79"/>
      <c r="Y270" s="125"/>
      <c r="Z270" s="125"/>
      <c r="AA270" s="125"/>
      <c r="AB270" s="125"/>
      <c r="AC270" s="126">
        <f t="shared" si="56"/>
        <v>0</v>
      </c>
      <c r="AD270" s="126">
        <f t="shared" si="57"/>
        <v>0</v>
      </c>
      <c r="AE270" s="126">
        <f t="shared" si="58"/>
        <v>0</v>
      </c>
      <c r="AF270" s="126">
        <f t="shared" si="59"/>
        <v>0</v>
      </c>
      <c r="AG270" s="126">
        <f t="shared" si="60"/>
        <v>0.36200178478339623</v>
      </c>
      <c r="AH270" s="126">
        <f t="shared" si="61"/>
        <v>7.950048653908523E-2</v>
      </c>
      <c r="AI270" s="126">
        <f t="shared" si="62"/>
        <v>-1</v>
      </c>
      <c r="AJ270" s="126">
        <f t="shared" si="63"/>
        <v>0</v>
      </c>
      <c r="AK270" s="126">
        <f t="shared" si="64"/>
        <v>0</v>
      </c>
      <c r="AL270" s="127">
        <f t="shared" si="65"/>
        <v>-6.205530318639095E-2</v>
      </c>
      <c r="AM270" s="127">
        <f t="shared" si="55"/>
        <v>-0.11169954573550371</v>
      </c>
    </row>
    <row r="271" spans="1:39" ht="15" customHeight="1" x14ac:dyDescent="0.2">
      <c r="A271" s="62" t="s">
        <v>501</v>
      </c>
      <c r="B271" s="62" t="s">
        <v>314</v>
      </c>
      <c r="C271" s="124">
        <v>0</v>
      </c>
      <c r="D271" s="124">
        <v>0</v>
      </c>
      <c r="E271" s="124">
        <v>0</v>
      </c>
      <c r="F271" s="124">
        <v>0</v>
      </c>
      <c r="G271" s="124">
        <v>4321</v>
      </c>
      <c r="H271" s="124">
        <v>6334</v>
      </c>
      <c r="I271" s="124">
        <v>6060</v>
      </c>
      <c r="J271" s="124">
        <v>0</v>
      </c>
      <c r="K271" s="124">
        <v>0</v>
      </c>
      <c r="L271" s="124">
        <v>0</v>
      </c>
      <c r="M271" s="124">
        <v>0</v>
      </c>
      <c r="N271" s="124">
        <v>0</v>
      </c>
      <c r="O271" s="124">
        <v>0</v>
      </c>
      <c r="P271" s="124">
        <v>0</v>
      </c>
      <c r="Q271" s="124">
        <v>0</v>
      </c>
      <c r="R271" s="124">
        <v>3395.37</v>
      </c>
      <c r="S271" s="124">
        <v>4624.5</v>
      </c>
      <c r="T271" s="124">
        <v>4992.1499999999996</v>
      </c>
      <c r="U271" s="124">
        <v>0</v>
      </c>
      <c r="V271" s="124">
        <v>0</v>
      </c>
      <c r="W271" s="124">
        <v>0</v>
      </c>
      <c r="X271" s="79"/>
      <c r="Y271" s="125"/>
      <c r="Z271" s="125"/>
      <c r="AA271" s="125"/>
      <c r="AB271" s="125"/>
      <c r="AC271" s="126">
        <f t="shared" si="56"/>
        <v>0</v>
      </c>
      <c r="AD271" s="126">
        <f t="shared" si="57"/>
        <v>0</v>
      </c>
      <c r="AE271" s="126">
        <f t="shared" si="58"/>
        <v>0</v>
      </c>
      <c r="AF271" s="126">
        <f t="shared" si="59"/>
        <v>0</v>
      </c>
      <c r="AG271" s="126">
        <f t="shared" si="60"/>
        <v>-0.93751461988304097</v>
      </c>
      <c r="AH271" s="126">
        <f t="shared" si="61"/>
        <v>18.004679457182966</v>
      </c>
      <c r="AI271" s="126">
        <f t="shared" si="62"/>
        <v>-1</v>
      </c>
      <c r="AJ271" s="126">
        <f t="shared" si="63"/>
        <v>0</v>
      </c>
      <c r="AK271" s="126">
        <f t="shared" si="64"/>
        <v>0</v>
      </c>
      <c r="AL271" s="127">
        <f t="shared" si="65"/>
        <v>1.7852405374777698</v>
      </c>
      <c r="AM271" s="127">
        <f t="shared" si="55"/>
        <v>3.2134329674599855</v>
      </c>
    </row>
    <row r="272" spans="1:39" ht="15" customHeight="1" x14ac:dyDescent="0.2">
      <c r="A272" s="62" t="s">
        <v>502</v>
      </c>
      <c r="B272" s="62" t="s">
        <v>316</v>
      </c>
      <c r="C272" s="124">
        <v>0</v>
      </c>
      <c r="D272" s="124">
        <v>0</v>
      </c>
      <c r="E272" s="124">
        <v>0</v>
      </c>
      <c r="F272" s="124">
        <v>0</v>
      </c>
      <c r="G272" s="124">
        <v>992</v>
      </c>
      <c r="H272" s="124">
        <v>135</v>
      </c>
      <c r="I272" s="124">
        <v>136</v>
      </c>
      <c r="J272" s="124">
        <v>0</v>
      </c>
      <c r="K272" s="124">
        <v>0</v>
      </c>
      <c r="L272" s="124">
        <v>0</v>
      </c>
      <c r="M272" s="124">
        <v>0</v>
      </c>
      <c r="N272" s="124">
        <v>0</v>
      </c>
      <c r="O272" s="124">
        <v>0</v>
      </c>
      <c r="P272" s="124">
        <v>0</v>
      </c>
      <c r="Q272" s="124">
        <v>0</v>
      </c>
      <c r="R272" s="124">
        <v>684</v>
      </c>
      <c r="S272" s="124">
        <v>42.74</v>
      </c>
      <c r="T272" s="124">
        <v>812.26</v>
      </c>
      <c r="U272" s="124">
        <v>0</v>
      </c>
      <c r="V272" s="124">
        <v>0</v>
      </c>
      <c r="W272" s="124">
        <v>0</v>
      </c>
      <c r="X272" s="79"/>
      <c r="Y272" s="125"/>
      <c r="Z272" s="125"/>
      <c r="AA272" s="125"/>
      <c r="AB272" s="125"/>
      <c r="AC272" s="126">
        <f t="shared" si="56"/>
        <v>0</v>
      </c>
      <c r="AD272" s="126">
        <f t="shared" si="57"/>
        <v>0</v>
      </c>
      <c r="AE272" s="126">
        <f t="shared" si="58"/>
        <v>0</v>
      </c>
      <c r="AF272" s="126">
        <f t="shared" si="59"/>
        <v>0</v>
      </c>
      <c r="AG272" s="126">
        <f t="shared" si="60"/>
        <v>4.4191998002621483E-2</v>
      </c>
      <c r="AH272" s="126">
        <f t="shared" si="61"/>
        <v>9.7670711538844782E-2</v>
      </c>
      <c r="AI272" s="126">
        <f t="shared" si="62"/>
        <v>-1</v>
      </c>
      <c r="AJ272" s="126">
        <f t="shared" si="63"/>
        <v>0</v>
      </c>
      <c r="AK272" s="126">
        <f t="shared" si="64"/>
        <v>0</v>
      </c>
      <c r="AL272" s="127">
        <f t="shared" si="65"/>
        <v>-9.5348587828725961E-2</v>
      </c>
      <c r="AM272" s="127">
        <f t="shared" si="55"/>
        <v>-0.17162745809170674</v>
      </c>
    </row>
    <row r="273" spans="1:39" ht="15" customHeight="1" x14ac:dyDescent="0.2">
      <c r="A273" s="62" t="s">
        <v>503</v>
      </c>
      <c r="B273" s="62" t="s">
        <v>2026</v>
      </c>
      <c r="C273" s="124">
        <v>0</v>
      </c>
      <c r="D273" s="124">
        <v>0</v>
      </c>
      <c r="E273" s="124">
        <v>0</v>
      </c>
      <c r="F273" s="124">
        <v>0</v>
      </c>
      <c r="G273" s="124">
        <v>2982</v>
      </c>
      <c r="H273" s="124">
        <v>3132</v>
      </c>
      <c r="I273" s="124">
        <v>3182</v>
      </c>
      <c r="J273" s="124">
        <v>0</v>
      </c>
      <c r="K273" s="124">
        <v>0</v>
      </c>
      <c r="L273" s="124">
        <v>0</v>
      </c>
      <c r="M273" s="124">
        <v>0</v>
      </c>
      <c r="N273" s="124">
        <v>0</v>
      </c>
      <c r="O273" s="124">
        <v>0</v>
      </c>
      <c r="P273" s="124">
        <v>0</v>
      </c>
      <c r="Q273" s="124">
        <v>0</v>
      </c>
      <c r="R273" s="124">
        <v>2403.15</v>
      </c>
      <c r="S273" s="124">
        <v>2509.35</v>
      </c>
      <c r="T273" s="124">
        <v>2754.44</v>
      </c>
      <c r="U273" s="124">
        <v>0</v>
      </c>
      <c r="V273" s="124">
        <v>0</v>
      </c>
      <c r="W273" s="124">
        <v>0</v>
      </c>
      <c r="X273" s="79"/>
      <c r="Y273" s="125"/>
      <c r="Z273" s="125"/>
      <c r="AA273" s="125"/>
      <c r="AB273" s="125"/>
      <c r="AC273" s="126">
        <f t="shared" si="56"/>
        <v>0</v>
      </c>
      <c r="AD273" s="126">
        <f t="shared" si="57"/>
        <v>0</v>
      </c>
      <c r="AE273" s="126">
        <f t="shared" si="58"/>
        <v>0</v>
      </c>
      <c r="AF273" s="126">
        <f t="shared" si="59"/>
        <v>0</v>
      </c>
      <c r="AG273" s="126">
        <f t="shared" si="60"/>
        <v>1.7314603070891988E-2</v>
      </c>
      <c r="AH273" s="126">
        <f t="shared" si="61"/>
        <v>-2.2771063233491012E-2</v>
      </c>
      <c r="AI273" s="126">
        <f t="shared" si="62"/>
        <v>-1</v>
      </c>
      <c r="AJ273" s="126">
        <f t="shared" si="63"/>
        <v>0</v>
      </c>
      <c r="AK273" s="126">
        <f t="shared" si="64"/>
        <v>0</v>
      </c>
      <c r="AL273" s="127">
        <f t="shared" si="65"/>
        <v>-0.111717384462511</v>
      </c>
      <c r="AM273" s="127">
        <f t="shared" si="55"/>
        <v>-0.2010912920325198</v>
      </c>
    </row>
    <row r="274" spans="1:39" ht="15" customHeight="1" x14ac:dyDescent="0.2">
      <c r="A274" s="62" t="s">
        <v>504</v>
      </c>
      <c r="B274" s="62" t="s">
        <v>321</v>
      </c>
      <c r="C274" s="124">
        <v>0</v>
      </c>
      <c r="D274" s="124">
        <v>0</v>
      </c>
      <c r="E274" s="124">
        <v>0</v>
      </c>
      <c r="F274" s="124">
        <v>0</v>
      </c>
      <c r="G274" s="124">
        <v>370</v>
      </c>
      <c r="H274" s="124">
        <v>388</v>
      </c>
      <c r="I274" s="124">
        <v>396</v>
      </c>
      <c r="J274" s="124">
        <v>0</v>
      </c>
      <c r="K274" s="124">
        <v>0</v>
      </c>
      <c r="L274" s="124">
        <v>0</v>
      </c>
      <c r="M274" s="124">
        <v>0</v>
      </c>
      <c r="N274" s="124">
        <v>0</v>
      </c>
      <c r="O274" s="124">
        <v>0</v>
      </c>
      <c r="P274" s="124">
        <v>0</v>
      </c>
      <c r="Q274" s="124">
        <v>0</v>
      </c>
      <c r="R274" s="124">
        <v>336.71</v>
      </c>
      <c r="S274" s="124">
        <v>342.54</v>
      </c>
      <c r="T274" s="124">
        <v>334.74</v>
      </c>
      <c r="U274" s="124">
        <v>0</v>
      </c>
      <c r="V274" s="124">
        <v>0</v>
      </c>
      <c r="W274" s="124">
        <v>0</v>
      </c>
      <c r="X274" s="79"/>
      <c r="Y274" s="125"/>
      <c r="Z274" s="125"/>
      <c r="AA274" s="125"/>
      <c r="AB274" s="125"/>
      <c r="AC274" s="126">
        <f t="shared" si="56"/>
        <v>0</v>
      </c>
      <c r="AD274" s="126">
        <f t="shared" si="57"/>
        <v>0</v>
      </c>
      <c r="AE274" s="126">
        <f t="shared" si="58"/>
        <v>0</v>
      </c>
      <c r="AF274" s="126">
        <f t="shared" si="59"/>
        <v>0</v>
      </c>
      <c r="AG274" s="126">
        <f t="shared" si="60"/>
        <v>0</v>
      </c>
      <c r="AH274" s="126">
        <f t="shared" si="61"/>
        <v>-1</v>
      </c>
      <c r="AI274" s="126">
        <f t="shared" si="62"/>
        <v>0</v>
      </c>
      <c r="AJ274" s="126">
        <f t="shared" si="63"/>
        <v>0</v>
      </c>
      <c r="AK274" s="126">
        <f t="shared" si="64"/>
        <v>0</v>
      </c>
      <c r="AL274" s="127">
        <f t="shared" si="65"/>
        <v>-0.1111111111111111</v>
      </c>
      <c r="AM274" s="127">
        <f t="shared" si="55"/>
        <v>-0.2</v>
      </c>
    </row>
    <row r="275" spans="1:39" ht="15" customHeight="1" x14ac:dyDescent="0.2">
      <c r="A275" s="62" t="s">
        <v>505</v>
      </c>
      <c r="B275" s="62" t="s">
        <v>323</v>
      </c>
      <c r="C275" s="124">
        <v>0</v>
      </c>
      <c r="D275" s="124">
        <v>0</v>
      </c>
      <c r="E275" s="124">
        <v>0</v>
      </c>
      <c r="F275" s="124">
        <v>0</v>
      </c>
      <c r="G275" s="124">
        <v>0</v>
      </c>
      <c r="H275" s="124">
        <v>0</v>
      </c>
      <c r="I275" s="124">
        <v>0</v>
      </c>
      <c r="J275" s="124">
        <v>0</v>
      </c>
      <c r="K275" s="124">
        <v>0</v>
      </c>
      <c r="L275" s="124">
        <v>0</v>
      </c>
      <c r="M275" s="124">
        <v>0</v>
      </c>
      <c r="N275" s="124">
        <v>0</v>
      </c>
      <c r="O275" s="124">
        <v>0</v>
      </c>
      <c r="P275" s="124">
        <v>0</v>
      </c>
      <c r="Q275" s="124">
        <v>0</v>
      </c>
      <c r="R275" s="124">
        <v>18.95</v>
      </c>
      <c r="S275" s="124">
        <v>18.95</v>
      </c>
      <c r="T275" s="124">
        <v>0</v>
      </c>
      <c r="U275" s="124">
        <v>0</v>
      </c>
      <c r="V275" s="124">
        <v>0</v>
      </c>
      <c r="W275" s="124">
        <v>0</v>
      </c>
      <c r="X275" s="79"/>
      <c r="Y275" s="125"/>
      <c r="Z275" s="125"/>
      <c r="AA275" s="125"/>
      <c r="AB275" s="125"/>
      <c r="AC275" s="126">
        <f t="shared" si="56"/>
        <v>0</v>
      </c>
      <c r="AD275" s="126">
        <f t="shared" si="57"/>
        <v>0</v>
      </c>
      <c r="AE275" s="126">
        <f t="shared" si="58"/>
        <v>0</v>
      </c>
      <c r="AF275" s="126">
        <f t="shared" si="59"/>
        <v>0</v>
      </c>
      <c r="AG275" s="126">
        <f t="shared" si="60"/>
        <v>1.1428571428571428</v>
      </c>
      <c r="AH275" s="126">
        <f t="shared" si="61"/>
        <v>0</v>
      </c>
      <c r="AI275" s="126">
        <f t="shared" si="62"/>
        <v>-1</v>
      </c>
      <c r="AJ275" s="126">
        <f t="shared" si="63"/>
        <v>0</v>
      </c>
      <c r="AK275" s="126">
        <f t="shared" si="64"/>
        <v>0</v>
      </c>
      <c r="AL275" s="127">
        <f t="shared" si="65"/>
        <v>1.5873015873015865E-2</v>
      </c>
      <c r="AM275" s="127">
        <f t="shared" si="55"/>
        <v>2.857142857142856E-2</v>
      </c>
    </row>
    <row r="276" spans="1:39" ht="15" customHeight="1" x14ac:dyDescent="0.2">
      <c r="A276" s="62" t="s">
        <v>506</v>
      </c>
      <c r="B276" s="62" t="s">
        <v>325</v>
      </c>
      <c r="C276" s="124">
        <v>0</v>
      </c>
      <c r="D276" s="124">
        <v>0</v>
      </c>
      <c r="E276" s="124">
        <v>0</v>
      </c>
      <c r="F276" s="124">
        <v>0</v>
      </c>
      <c r="G276" s="124">
        <v>1750</v>
      </c>
      <c r="H276" s="124">
        <v>3750</v>
      </c>
      <c r="I276" s="124">
        <v>3750</v>
      </c>
      <c r="J276" s="124">
        <v>0</v>
      </c>
      <c r="K276" s="124">
        <v>0</v>
      </c>
      <c r="L276" s="124">
        <v>0</v>
      </c>
      <c r="M276" s="124">
        <v>0</v>
      </c>
      <c r="N276" s="124">
        <v>0</v>
      </c>
      <c r="O276" s="124">
        <v>0</v>
      </c>
      <c r="P276" s="124">
        <v>0</v>
      </c>
      <c r="Q276" s="124">
        <v>0</v>
      </c>
      <c r="R276" s="124">
        <v>1750</v>
      </c>
      <c r="S276" s="124">
        <v>3750</v>
      </c>
      <c r="T276" s="124">
        <v>3750</v>
      </c>
      <c r="U276" s="124">
        <v>0</v>
      </c>
      <c r="V276" s="124">
        <v>0</v>
      </c>
      <c r="W276" s="124">
        <v>0</v>
      </c>
      <c r="X276" s="79"/>
      <c r="Y276" s="125"/>
      <c r="Z276" s="125"/>
      <c r="AA276" s="125"/>
      <c r="AB276" s="125"/>
      <c r="AC276" s="126">
        <f t="shared" si="56"/>
        <v>0</v>
      </c>
      <c r="AD276" s="126">
        <f t="shared" si="57"/>
        <v>0</v>
      </c>
      <c r="AE276" s="126">
        <f t="shared" si="58"/>
        <v>0</v>
      </c>
      <c r="AF276" s="126">
        <f t="shared" si="59"/>
        <v>0</v>
      </c>
      <c r="AG276" s="126">
        <f t="shared" si="60"/>
        <v>-1</v>
      </c>
      <c r="AH276" s="126">
        <f t="shared" si="61"/>
        <v>0</v>
      </c>
      <c r="AI276" s="126">
        <f t="shared" si="62"/>
        <v>0</v>
      </c>
      <c r="AJ276" s="126">
        <f t="shared" si="63"/>
        <v>0</v>
      </c>
      <c r="AK276" s="126">
        <f t="shared" si="64"/>
        <v>0</v>
      </c>
      <c r="AL276" s="127">
        <f t="shared" si="65"/>
        <v>-0.1111111111111111</v>
      </c>
      <c r="AM276" s="127">
        <f t="shared" si="55"/>
        <v>-0.2</v>
      </c>
    </row>
    <row r="277" spans="1:39" ht="15" customHeight="1" x14ac:dyDescent="0.2">
      <c r="A277" s="62" t="s">
        <v>507</v>
      </c>
      <c r="B277" s="62" t="s">
        <v>327</v>
      </c>
      <c r="C277" s="124">
        <v>0</v>
      </c>
      <c r="D277" s="124">
        <v>0</v>
      </c>
      <c r="E277" s="124">
        <v>0</v>
      </c>
      <c r="F277" s="124">
        <v>0</v>
      </c>
      <c r="G277" s="124">
        <v>0</v>
      </c>
      <c r="H277" s="124">
        <v>0</v>
      </c>
      <c r="I277" s="124">
        <v>0</v>
      </c>
      <c r="J277" s="124">
        <v>0</v>
      </c>
      <c r="K277" s="124">
        <v>0</v>
      </c>
      <c r="L277" s="124">
        <v>0</v>
      </c>
      <c r="M277" s="124">
        <v>0</v>
      </c>
      <c r="N277" s="124">
        <v>0</v>
      </c>
      <c r="O277" s="124">
        <v>0</v>
      </c>
      <c r="P277" s="124">
        <v>0</v>
      </c>
      <c r="Q277" s="124">
        <v>0</v>
      </c>
      <c r="R277" s="124">
        <v>5832.84</v>
      </c>
      <c r="S277" s="124">
        <v>0</v>
      </c>
      <c r="T277" s="124">
        <v>0</v>
      </c>
      <c r="U277" s="124">
        <v>0</v>
      </c>
      <c r="V277" s="124">
        <v>0</v>
      </c>
      <c r="W277" s="124">
        <v>0</v>
      </c>
      <c r="X277" s="79"/>
      <c r="Y277" s="125"/>
      <c r="Z277" s="125"/>
      <c r="AA277" s="125"/>
      <c r="AB277" s="125"/>
      <c r="AC277" s="126">
        <f t="shared" si="56"/>
        <v>0</v>
      </c>
      <c r="AD277" s="126">
        <f t="shared" si="57"/>
        <v>0</v>
      </c>
      <c r="AE277" s="126">
        <f t="shared" si="58"/>
        <v>0</v>
      </c>
      <c r="AF277" s="126">
        <f t="shared" si="59"/>
        <v>0</v>
      </c>
      <c r="AG277" s="126">
        <f t="shared" si="60"/>
        <v>0.29444101096184488</v>
      </c>
      <c r="AH277" s="126">
        <f t="shared" si="61"/>
        <v>-0.9616534740545295</v>
      </c>
      <c r="AI277" s="126">
        <f t="shared" si="62"/>
        <v>-1</v>
      </c>
      <c r="AJ277" s="126">
        <f t="shared" si="63"/>
        <v>0</v>
      </c>
      <c r="AK277" s="126">
        <f t="shared" si="64"/>
        <v>0</v>
      </c>
      <c r="AL277" s="127">
        <f t="shared" si="65"/>
        <v>-0.1852458292325205</v>
      </c>
      <c r="AM277" s="127">
        <f t="shared" si="55"/>
        <v>-0.33344249261853692</v>
      </c>
    </row>
    <row r="278" spans="1:39" ht="15" customHeight="1" x14ac:dyDescent="0.2">
      <c r="A278" s="62" t="s">
        <v>508</v>
      </c>
      <c r="B278" s="62" t="s">
        <v>262</v>
      </c>
      <c r="C278" s="124">
        <v>0</v>
      </c>
      <c r="D278" s="124">
        <v>0</v>
      </c>
      <c r="E278" s="124">
        <v>0</v>
      </c>
      <c r="F278" s="124">
        <v>0</v>
      </c>
      <c r="G278" s="124">
        <v>250</v>
      </c>
      <c r="H278" s="124">
        <v>250</v>
      </c>
      <c r="I278" s="124">
        <v>250</v>
      </c>
      <c r="J278" s="124">
        <v>0</v>
      </c>
      <c r="K278" s="124">
        <v>0</v>
      </c>
      <c r="L278" s="124">
        <v>0</v>
      </c>
      <c r="M278" s="124">
        <v>0</v>
      </c>
      <c r="N278" s="124">
        <v>0</v>
      </c>
      <c r="O278" s="124">
        <v>0</v>
      </c>
      <c r="P278" s="124">
        <v>0</v>
      </c>
      <c r="Q278" s="124">
        <v>0</v>
      </c>
      <c r="R278" s="124">
        <v>307.43</v>
      </c>
      <c r="S278" s="124">
        <v>397.95</v>
      </c>
      <c r="T278" s="124">
        <v>15.26</v>
      </c>
      <c r="U278" s="124">
        <v>0</v>
      </c>
      <c r="V278" s="124">
        <v>0</v>
      </c>
      <c r="W278" s="124">
        <v>0</v>
      </c>
      <c r="X278" s="79"/>
      <c r="Y278" s="125"/>
      <c r="Z278" s="125"/>
      <c r="AA278" s="125"/>
      <c r="AB278" s="125"/>
      <c r="AC278" s="126">
        <f t="shared" si="56"/>
        <v>0</v>
      </c>
      <c r="AD278" s="126">
        <f t="shared" si="57"/>
        <v>0</v>
      </c>
      <c r="AE278" s="126">
        <f t="shared" si="58"/>
        <v>0</v>
      </c>
      <c r="AF278" s="126">
        <f t="shared" si="59"/>
        <v>0</v>
      </c>
      <c r="AG278" s="126">
        <f t="shared" si="60"/>
        <v>1.5154983746165392E-2</v>
      </c>
      <c r="AH278" s="126">
        <f t="shared" si="61"/>
        <v>1.7230440796199411</v>
      </c>
      <c r="AI278" s="126">
        <f t="shared" si="62"/>
        <v>-1</v>
      </c>
      <c r="AJ278" s="126">
        <f t="shared" si="63"/>
        <v>0</v>
      </c>
      <c r="AK278" s="126">
        <f t="shared" si="64"/>
        <v>0</v>
      </c>
      <c r="AL278" s="127">
        <f t="shared" si="65"/>
        <v>8.20221181517896E-2</v>
      </c>
      <c r="AM278" s="127">
        <f t="shared" si="55"/>
        <v>0.14763981267322129</v>
      </c>
    </row>
    <row r="279" spans="1:39" ht="15" customHeight="1" x14ac:dyDescent="0.2">
      <c r="A279" s="62" t="s">
        <v>509</v>
      </c>
      <c r="B279" s="62" t="s">
        <v>420</v>
      </c>
      <c r="C279" s="124">
        <v>0</v>
      </c>
      <c r="D279" s="124">
        <v>0</v>
      </c>
      <c r="E279" s="124">
        <v>0</v>
      </c>
      <c r="F279" s="124">
        <v>0</v>
      </c>
      <c r="G279" s="124">
        <v>1950</v>
      </c>
      <c r="H279" s="124">
        <v>1950</v>
      </c>
      <c r="I279" s="124">
        <v>1950</v>
      </c>
      <c r="J279" s="124">
        <v>0</v>
      </c>
      <c r="K279" s="124">
        <v>0</v>
      </c>
      <c r="L279" s="124">
        <v>0</v>
      </c>
      <c r="M279" s="124">
        <v>0</v>
      </c>
      <c r="N279" s="124">
        <v>0</v>
      </c>
      <c r="O279" s="124">
        <v>0</v>
      </c>
      <c r="P279" s="124">
        <v>0</v>
      </c>
      <c r="Q279" s="124">
        <v>0</v>
      </c>
      <c r="R279" s="124">
        <v>655.23</v>
      </c>
      <c r="S279" s="124">
        <v>665.16</v>
      </c>
      <c r="T279" s="124">
        <v>1811.26</v>
      </c>
      <c r="U279" s="124">
        <v>0</v>
      </c>
      <c r="V279" s="124">
        <v>0</v>
      </c>
      <c r="W279" s="124">
        <v>0</v>
      </c>
      <c r="X279" s="79"/>
      <c r="Y279" s="125"/>
      <c r="Z279" s="125"/>
      <c r="AA279" s="125"/>
      <c r="AB279" s="125"/>
      <c r="AC279" s="126">
        <f t="shared" si="56"/>
        <v>0</v>
      </c>
      <c r="AD279" s="126">
        <f t="shared" si="57"/>
        <v>0</v>
      </c>
      <c r="AE279" s="126">
        <f t="shared" si="58"/>
        <v>0</v>
      </c>
      <c r="AF279" s="126">
        <f t="shared" si="59"/>
        <v>0</v>
      </c>
      <c r="AG279" s="126">
        <f t="shared" si="60"/>
        <v>0.24250553097345132</v>
      </c>
      <c r="AH279" s="126">
        <f t="shared" si="61"/>
        <v>1.4577611342340135</v>
      </c>
      <c r="AI279" s="126">
        <f t="shared" si="62"/>
        <v>-1</v>
      </c>
      <c r="AJ279" s="126">
        <f t="shared" si="63"/>
        <v>0</v>
      </c>
      <c r="AK279" s="126">
        <f t="shared" si="64"/>
        <v>0</v>
      </c>
      <c r="AL279" s="127">
        <f t="shared" si="65"/>
        <v>7.780740724527388E-2</v>
      </c>
      <c r="AM279" s="127">
        <f t="shared" si="55"/>
        <v>0.14005333304149298</v>
      </c>
    </row>
    <row r="280" spans="1:39" ht="15" customHeight="1" x14ac:dyDescent="0.2">
      <c r="A280" s="62" t="s">
        <v>510</v>
      </c>
      <c r="B280" s="62" t="s">
        <v>422</v>
      </c>
      <c r="C280" s="124">
        <v>0</v>
      </c>
      <c r="D280" s="124">
        <v>0</v>
      </c>
      <c r="E280" s="124">
        <v>0</v>
      </c>
      <c r="F280" s="124">
        <v>0</v>
      </c>
      <c r="G280" s="124">
        <v>2600</v>
      </c>
      <c r="H280" s="124">
        <v>2600</v>
      </c>
      <c r="I280" s="124">
        <v>2600</v>
      </c>
      <c r="J280" s="124">
        <v>0</v>
      </c>
      <c r="K280" s="124">
        <v>0</v>
      </c>
      <c r="L280" s="124">
        <v>0</v>
      </c>
      <c r="M280" s="124">
        <v>0</v>
      </c>
      <c r="N280" s="124">
        <v>0</v>
      </c>
      <c r="O280" s="124">
        <v>0</v>
      </c>
      <c r="P280" s="124">
        <v>0</v>
      </c>
      <c r="Q280" s="124">
        <v>0</v>
      </c>
      <c r="R280" s="124">
        <v>1446.4</v>
      </c>
      <c r="S280" s="124">
        <v>1797.16</v>
      </c>
      <c r="T280" s="124">
        <v>4416.99</v>
      </c>
      <c r="U280" s="124">
        <v>0</v>
      </c>
      <c r="V280" s="124">
        <v>0</v>
      </c>
      <c r="W280" s="124">
        <v>0</v>
      </c>
      <c r="X280" s="79"/>
      <c r="Y280" s="125"/>
      <c r="Z280" s="125"/>
      <c r="AA280" s="125"/>
      <c r="AB280" s="125"/>
      <c r="AC280" s="126">
        <f t="shared" si="56"/>
        <v>0</v>
      </c>
      <c r="AD280" s="126">
        <f t="shared" si="57"/>
        <v>0</v>
      </c>
      <c r="AE280" s="126">
        <f t="shared" si="58"/>
        <v>0</v>
      </c>
      <c r="AF280" s="126">
        <f t="shared" si="59"/>
        <v>0</v>
      </c>
      <c r="AG280" s="126">
        <f t="shared" si="60"/>
        <v>-0.70967701924130422</v>
      </c>
      <c r="AH280" s="126">
        <f t="shared" si="61"/>
        <v>0.50679891862896576</v>
      </c>
      <c r="AI280" s="126">
        <f t="shared" si="62"/>
        <v>-1</v>
      </c>
      <c r="AJ280" s="126">
        <f t="shared" si="63"/>
        <v>0</v>
      </c>
      <c r="AK280" s="126">
        <f t="shared" si="64"/>
        <v>0</v>
      </c>
      <c r="AL280" s="127">
        <f t="shared" si="65"/>
        <v>-0.13365312229025983</v>
      </c>
      <c r="AM280" s="127">
        <f t="shared" si="55"/>
        <v>-0.24057562012246772</v>
      </c>
    </row>
    <row r="281" spans="1:39" ht="15" customHeight="1" x14ac:dyDescent="0.2">
      <c r="A281" s="62" t="s">
        <v>511</v>
      </c>
      <c r="B281" s="62" t="s">
        <v>330</v>
      </c>
      <c r="C281" s="124">
        <v>0</v>
      </c>
      <c r="D281" s="124">
        <v>0</v>
      </c>
      <c r="E281" s="124">
        <v>0</v>
      </c>
      <c r="F281" s="124">
        <v>0</v>
      </c>
      <c r="G281" s="124">
        <v>14320</v>
      </c>
      <c r="H281" s="124">
        <v>14320</v>
      </c>
      <c r="I281" s="124">
        <v>14320</v>
      </c>
      <c r="J281" s="124">
        <v>0</v>
      </c>
      <c r="K281" s="124">
        <v>0</v>
      </c>
      <c r="L281" s="124">
        <v>0</v>
      </c>
      <c r="M281" s="124">
        <v>0</v>
      </c>
      <c r="N281" s="124">
        <v>0</v>
      </c>
      <c r="O281" s="124">
        <v>0</v>
      </c>
      <c r="P281" s="124">
        <v>0</v>
      </c>
      <c r="Q281" s="124">
        <v>0</v>
      </c>
      <c r="R281" s="124">
        <v>14512.01</v>
      </c>
      <c r="S281" s="124">
        <v>4213.17</v>
      </c>
      <c r="T281" s="124">
        <v>6348.4</v>
      </c>
      <c r="U281" s="124">
        <v>0</v>
      </c>
      <c r="V281" s="124">
        <v>0</v>
      </c>
      <c r="W281" s="124">
        <v>0</v>
      </c>
      <c r="X281" s="79"/>
      <c r="Y281" s="125"/>
      <c r="Z281" s="125"/>
      <c r="AA281" s="125"/>
      <c r="AB281" s="125"/>
      <c r="AC281" s="126">
        <f t="shared" si="56"/>
        <v>0</v>
      </c>
      <c r="AD281" s="126">
        <f t="shared" si="57"/>
        <v>0</v>
      </c>
      <c r="AE281" s="126">
        <f t="shared" si="58"/>
        <v>0</v>
      </c>
      <c r="AF281" s="126">
        <f t="shared" si="59"/>
        <v>0</v>
      </c>
      <c r="AG281" s="126">
        <f t="shared" si="60"/>
        <v>-0.1657223688313269</v>
      </c>
      <c r="AH281" s="126">
        <f t="shared" si="61"/>
        <v>9.9471285323609743E-2</v>
      </c>
      <c r="AI281" s="126">
        <f t="shared" si="62"/>
        <v>-1.0319371206845089</v>
      </c>
      <c r="AJ281" s="126">
        <f t="shared" si="63"/>
        <v>-1</v>
      </c>
      <c r="AK281" s="126">
        <f t="shared" si="64"/>
        <v>0</v>
      </c>
      <c r="AL281" s="127">
        <f t="shared" si="65"/>
        <v>-0.23313202268802513</v>
      </c>
      <c r="AM281" s="127">
        <f t="shared" si="55"/>
        <v>-0.41963764083844524</v>
      </c>
    </row>
    <row r="282" spans="1:39" ht="15" customHeight="1" x14ac:dyDescent="0.2">
      <c r="A282" s="62" t="s">
        <v>512</v>
      </c>
      <c r="B282" s="62" t="s">
        <v>513</v>
      </c>
      <c r="C282" s="124">
        <v>0</v>
      </c>
      <c r="D282" s="124">
        <v>0</v>
      </c>
      <c r="E282" s="124">
        <v>0</v>
      </c>
      <c r="F282" s="124">
        <v>0</v>
      </c>
      <c r="G282" s="124">
        <v>1400</v>
      </c>
      <c r="H282" s="124">
        <v>1400</v>
      </c>
      <c r="I282" s="124">
        <v>2300</v>
      </c>
      <c r="J282" s="124">
        <v>0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0</v>
      </c>
      <c r="Q282" s="124">
        <v>0</v>
      </c>
      <c r="R282" s="124">
        <v>1314.91</v>
      </c>
      <c r="S282" s="124">
        <v>1097</v>
      </c>
      <c r="T282" s="124">
        <v>1206.1199999999999</v>
      </c>
      <c r="U282" s="124">
        <v>-38.520000000000003</v>
      </c>
      <c r="V282" s="124">
        <v>0</v>
      </c>
      <c r="W282" s="124">
        <v>0</v>
      </c>
      <c r="X282" s="79"/>
      <c r="Y282" s="125"/>
      <c r="Z282" s="125"/>
      <c r="AA282" s="125"/>
      <c r="AB282" s="125"/>
      <c r="AC282" s="126">
        <f t="shared" si="56"/>
        <v>0</v>
      </c>
      <c r="AD282" s="126">
        <f t="shared" si="57"/>
        <v>0</v>
      </c>
      <c r="AE282" s="126">
        <f t="shared" si="58"/>
        <v>0</v>
      </c>
      <c r="AF282" s="126">
        <f t="shared" si="59"/>
        <v>0</v>
      </c>
      <c r="AG282" s="126">
        <f t="shared" si="60"/>
        <v>-0.31255363939700653</v>
      </c>
      <c r="AH282" s="126">
        <f t="shared" si="61"/>
        <v>0.12312595171981362</v>
      </c>
      <c r="AI282" s="126">
        <f t="shared" si="62"/>
        <v>-1</v>
      </c>
      <c r="AJ282" s="126">
        <f t="shared" si="63"/>
        <v>0</v>
      </c>
      <c r="AK282" s="126">
        <f t="shared" si="64"/>
        <v>0</v>
      </c>
      <c r="AL282" s="127">
        <f t="shared" si="65"/>
        <v>-0.13215863196413255</v>
      </c>
      <c r="AM282" s="127">
        <f t="shared" si="55"/>
        <v>-0.23788553753543859</v>
      </c>
    </row>
    <row r="283" spans="1:39" ht="15" customHeight="1" x14ac:dyDescent="0.2">
      <c r="A283" s="62" t="s">
        <v>514</v>
      </c>
      <c r="B283" s="62" t="s">
        <v>515</v>
      </c>
      <c r="C283" s="124">
        <v>0</v>
      </c>
      <c r="D283" s="124">
        <v>0</v>
      </c>
      <c r="E283" s="124">
        <v>0</v>
      </c>
      <c r="F283" s="124">
        <v>0</v>
      </c>
      <c r="G283" s="124">
        <v>9830</v>
      </c>
      <c r="H283" s="124">
        <v>9830</v>
      </c>
      <c r="I283" s="124">
        <v>9830</v>
      </c>
      <c r="J283" s="124">
        <v>0</v>
      </c>
      <c r="K283" s="124">
        <v>0</v>
      </c>
      <c r="L283" s="124">
        <v>0</v>
      </c>
      <c r="M283" s="124">
        <v>0</v>
      </c>
      <c r="N283" s="124">
        <v>0</v>
      </c>
      <c r="O283" s="124">
        <v>0</v>
      </c>
      <c r="P283" s="124">
        <v>0</v>
      </c>
      <c r="Q283" s="124">
        <v>0</v>
      </c>
      <c r="R283" s="124">
        <v>10393.48</v>
      </c>
      <c r="S283" s="124">
        <v>7144.96</v>
      </c>
      <c r="T283" s="124">
        <v>8024.69</v>
      </c>
      <c r="U283" s="124">
        <v>0</v>
      </c>
      <c r="V283" s="124">
        <v>0</v>
      </c>
      <c r="W283" s="124">
        <v>0</v>
      </c>
      <c r="X283" s="79"/>
      <c r="Y283" s="125"/>
      <c r="Z283" s="125"/>
      <c r="AA283" s="125"/>
      <c r="AB283" s="125"/>
      <c r="AC283" s="126">
        <f t="shared" si="56"/>
        <v>0</v>
      </c>
      <c r="AD283" s="126">
        <f t="shared" si="57"/>
        <v>0</v>
      </c>
      <c r="AE283" s="126">
        <f t="shared" si="58"/>
        <v>0</v>
      </c>
      <c r="AF283" s="126">
        <f t="shared" si="59"/>
        <v>0</v>
      </c>
      <c r="AG283" s="126">
        <f t="shared" si="60"/>
        <v>-0.52253984001984255</v>
      </c>
      <c r="AH283" s="126">
        <f t="shared" si="61"/>
        <v>4.3972943722943727</v>
      </c>
      <c r="AI283" s="126">
        <f t="shared" si="62"/>
        <v>-1</v>
      </c>
      <c r="AJ283" s="126">
        <f t="shared" si="63"/>
        <v>0</v>
      </c>
      <c r="AK283" s="126">
        <f t="shared" si="64"/>
        <v>0</v>
      </c>
      <c r="AL283" s="127">
        <f t="shared" si="65"/>
        <v>0.31941717025272554</v>
      </c>
      <c r="AM283" s="127">
        <f t="shared" si="55"/>
        <v>0.57495090645490599</v>
      </c>
    </row>
    <row r="284" spans="1:39" ht="15" customHeight="1" x14ac:dyDescent="0.2">
      <c r="A284" s="62" t="s">
        <v>516</v>
      </c>
      <c r="B284" s="62" t="s">
        <v>376</v>
      </c>
      <c r="C284" s="124">
        <v>0</v>
      </c>
      <c r="D284" s="124">
        <v>0</v>
      </c>
      <c r="E284" s="124">
        <v>0</v>
      </c>
      <c r="F284" s="124">
        <v>0</v>
      </c>
      <c r="G284" s="124">
        <v>2420</v>
      </c>
      <c r="H284" s="124">
        <v>2820</v>
      </c>
      <c r="I284" s="124">
        <v>2820</v>
      </c>
      <c r="J284" s="124">
        <v>0</v>
      </c>
      <c r="K284" s="124">
        <v>0</v>
      </c>
      <c r="L284" s="124">
        <v>0</v>
      </c>
      <c r="M284" s="124">
        <v>0</v>
      </c>
      <c r="N284" s="124">
        <v>0</v>
      </c>
      <c r="O284" s="124">
        <v>0</v>
      </c>
      <c r="P284" s="124">
        <v>0</v>
      </c>
      <c r="Q284" s="124">
        <v>0</v>
      </c>
      <c r="R284" s="124">
        <v>967.62</v>
      </c>
      <c r="S284" s="124">
        <v>462</v>
      </c>
      <c r="T284" s="124">
        <v>2493.5500000000002</v>
      </c>
      <c r="U284" s="124">
        <v>0</v>
      </c>
      <c r="V284" s="124">
        <v>0</v>
      </c>
      <c r="W284" s="124">
        <v>0</v>
      </c>
      <c r="X284" s="79"/>
      <c r="Y284" s="125"/>
      <c r="Z284" s="125"/>
      <c r="AA284" s="125"/>
      <c r="AB284" s="125"/>
      <c r="AC284" s="126">
        <f t="shared" si="56"/>
        <v>0</v>
      </c>
      <c r="AD284" s="126">
        <f t="shared" si="57"/>
        <v>0</v>
      </c>
      <c r="AE284" s="126">
        <f t="shared" si="58"/>
        <v>0</v>
      </c>
      <c r="AF284" s="126">
        <f t="shared" si="59"/>
        <v>0</v>
      </c>
      <c r="AG284" s="126">
        <f t="shared" si="60"/>
        <v>-9.625343602863129E-2</v>
      </c>
      <c r="AH284" s="126">
        <f t="shared" si="61"/>
        <v>12.324247523667154</v>
      </c>
      <c r="AI284" s="126">
        <f t="shared" si="62"/>
        <v>-1</v>
      </c>
      <c r="AJ284" s="126">
        <f t="shared" si="63"/>
        <v>0</v>
      </c>
      <c r="AK284" s="126">
        <f t="shared" si="64"/>
        <v>0</v>
      </c>
      <c r="AL284" s="127">
        <f t="shared" si="65"/>
        <v>1.2475548986265026</v>
      </c>
      <c r="AM284" s="127">
        <f t="shared" si="55"/>
        <v>2.2455988175277044</v>
      </c>
    </row>
    <row r="285" spans="1:39" ht="15" customHeight="1" x14ac:dyDescent="0.2">
      <c r="A285" s="62" t="s">
        <v>517</v>
      </c>
      <c r="B285" s="62" t="s">
        <v>338</v>
      </c>
      <c r="C285" s="124">
        <v>0</v>
      </c>
      <c r="D285" s="124">
        <v>0</v>
      </c>
      <c r="E285" s="124">
        <v>0</v>
      </c>
      <c r="F285" s="124">
        <v>0</v>
      </c>
      <c r="G285" s="124">
        <v>2000</v>
      </c>
      <c r="H285" s="124">
        <v>2000</v>
      </c>
      <c r="I285" s="124">
        <v>69900</v>
      </c>
      <c r="J285" s="124">
        <v>0</v>
      </c>
      <c r="K285" s="124">
        <v>0</v>
      </c>
      <c r="L285" s="124">
        <v>0</v>
      </c>
      <c r="M285" s="124">
        <v>0</v>
      </c>
      <c r="N285" s="124">
        <v>0</v>
      </c>
      <c r="O285" s="124">
        <v>0</v>
      </c>
      <c r="P285" s="124">
        <v>0</v>
      </c>
      <c r="Q285" s="124">
        <v>0</v>
      </c>
      <c r="R285" s="124">
        <v>9185.75</v>
      </c>
      <c r="S285" s="124">
        <v>8301.59</v>
      </c>
      <c r="T285" s="124">
        <v>110612.44</v>
      </c>
      <c r="U285" s="124">
        <v>0</v>
      </c>
      <c r="V285" s="124">
        <v>0</v>
      </c>
      <c r="W285" s="124">
        <v>0</v>
      </c>
      <c r="X285" s="79"/>
      <c r="Y285" s="125"/>
      <c r="Z285" s="125"/>
      <c r="AA285" s="125"/>
      <c r="AB285" s="125"/>
      <c r="AC285" s="126">
        <f t="shared" si="56"/>
        <v>0</v>
      </c>
      <c r="AD285" s="126">
        <f t="shared" si="57"/>
        <v>0</v>
      </c>
      <c r="AE285" s="126">
        <f t="shared" si="58"/>
        <v>0</v>
      </c>
      <c r="AF285" s="126">
        <f t="shared" si="59"/>
        <v>0</v>
      </c>
      <c r="AG285" s="126">
        <f t="shared" si="60"/>
        <v>0</v>
      </c>
      <c r="AH285" s="126">
        <f t="shared" si="61"/>
        <v>0</v>
      </c>
      <c r="AI285" s="126">
        <f t="shared" si="62"/>
        <v>-1</v>
      </c>
      <c r="AJ285" s="126">
        <f t="shared" si="63"/>
        <v>0</v>
      </c>
      <c r="AK285" s="126">
        <f t="shared" si="64"/>
        <v>0</v>
      </c>
      <c r="AL285" s="127">
        <f t="shared" si="65"/>
        <v>-0.1111111111111111</v>
      </c>
      <c r="AM285" s="127">
        <f t="shared" si="55"/>
        <v>-0.2</v>
      </c>
    </row>
    <row r="286" spans="1:39" ht="15" customHeight="1" x14ac:dyDescent="0.2">
      <c r="A286" s="62" t="s">
        <v>1851</v>
      </c>
      <c r="B286" s="62" t="s">
        <v>1833</v>
      </c>
      <c r="C286" s="124">
        <v>0</v>
      </c>
      <c r="D286" s="124">
        <v>0</v>
      </c>
      <c r="E286" s="124">
        <v>0</v>
      </c>
      <c r="F286" s="124">
        <v>0</v>
      </c>
      <c r="G286" s="124">
        <v>0</v>
      </c>
      <c r="H286" s="124">
        <v>0</v>
      </c>
      <c r="I286" s="124">
        <v>0</v>
      </c>
      <c r="J286" s="124">
        <v>0</v>
      </c>
      <c r="K286" s="124">
        <v>0</v>
      </c>
      <c r="L286" s="124">
        <v>0</v>
      </c>
      <c r="M286" s="124">
        <v>0</v>
      </c>
      <c r="N286" s="124">
        <v>0</v>
      </c>
      <c r="O286" s="124">
        <v>0</v>
      </c>
      <c r="P286" s="124">
        <v>0</v>
      </c>
      <c r="Q286" s="124">
        <v>0</v>
      </c>
      <c r="R286" s="124">
        <v>0</v>
      </c>
      <c r="S286" s="124">
        <v>0</v>
      </c>
      <c r="T286" s="124">
        <v>23003.5</v>
      </c>
      <c r="U286" s="124">
        <v>0</v>
      </c>
      <c r="V286" s="124">
        <v>0</v>
      </c>
      <c r="W286" s="124">
        <v>0</v>
      </c>
      <c r="X286" s="79"/>
      <c r="Y286" s="125"/>
      <c r="Z286" s="125"/>
      <c r="AA286" s="125"/>
      <c r="AB286" s="125"/>
      <c r="AC286" s="126">
        <f t="shared" si="56"/>
        <v>0</v>
      </c>
      <c r="AD286" s="126">
        <f t="shared" si="57"/>
        <v>0</v>
      </c>
      <c r="AE286" s="126">
        <f t="shared" si="58"/>
        <v>0</v>
      </c>
      <c r="AF286" s="126">
        <f t="shared" si="59"/>
        <v>12.190584415584414</v>
      </c>
      <c r="AG286" s="126">
        <f t="shared" si="60"/>
        <v>-0.19272897334285072</v>
      </c>
      <c r="AH286" s="126">
        <f t="shared" si="61"/>
        <v>-0.47458609019117609</v>
      </c>
      <c r="AI286" s="126">
        <f t="shared" si="62"/>
        <v>-1</v>
      </c>
      <c r="AJ286" s="126">
        <f t="shared" si="63"/>
        <v>0</v>
      </c>
      <c r="AK286" s="126">
        <f t="shared" si="64"/>
        <v>0</v>
      </c>
      <c r="AL286" s="127">
        <f t="shared" si="65"/>
        <v>1.1692521502278208</v>
      </c>
      <c r="AM286" s="127">
        <f t="shared" si="55"/>
        <v>-0.33346301270680534</v>
      </c>
    </row>
    <row r="287" spans="1:39" ht="15" customHeight="1" x14ac:dyDescent="0.2">
      <c r="A287" s="62" t="s">
        <v>518</v>
      </c>
      <c r="B287" s="62" t="s">
        <v>268</v>
      </c>
      <c r="C287" s="124">
        <v>0</v>
      </c>
      <c r="D287" s="124">
        <v>0</v>
      </c>
      <c r="E287" s="124">
        <v>0</v>
      </c>
      <c r="F287" s="124">
        <v>0</v>
      </c>
      <c r="G287" s="124">
        <v>300</v>
      </c>
      <c r="H287" s="124">
        <v>300</v>
      </c>
      <c r="I287" s="124">
        <v>300</v>
      </c>
      <c r="J287" s="124">
        <v>0</v>
      </c>
      <c r="K287" s="124">
        <v>0</v>
      </c>
      <c r="L287" s="124">
        <v>0</v>
      </c>
      <c r="M287" s="124">
        <v>0</v>
      </c>
      <c r="N287" s="124">
        <v>0</v>
      </c>
      <c r="O287" s="124">
        <v>0</v>
      </c>
      <c r="P287" s="124">
        <v>0</v>
      </c>
      <c r="Q287" s="124">
        <v>30.8</v>
      </c>
      <c r="R287" s="124">
        <v>406.27</v>
      </c>
      <c r="S287" s="124">
        <v>327.97</v>
      </c>
      <c r="T287" s="124">
        <v>172.32</v>
      </c>
      <c r="U287" s="124">
        <v>0</v>
      </c>
      <c r="V287" s="124">
        <v>0</v>
      </c>
      <c r="W287" s="124">
        <v>0</v>
      </c>
      <c r="X287" s="79"/>
      <c r="Y287" s="125"/>
      <c r="Z287" s="125"/>
      <c r="AA287" s="125"/>
      <c r="AB287" s="125"/>
      <c r="AC287" s="126">
        <f t="shared" si="56"/>
        <v>0</v>
      </c>
      <c r="AD287" s="126">
        <f t="shared" si="57"/>
        <v>0</v>
      </c>
      <c r="AE287" s="126">
        <f t="shared" si="58"/>
        <v>0</v>
      </c>
      <c r="AF287" s="126">
        <f t="shared" si="59"/>
        <v>0</v>
      </c>
      <c r="AG287" s="126">
        <f t="shared" si="60"/>
        <v>51.73507329281373</v>
      </c>
      <c r="AH287" s="126">
        <f t="shared" si="61"/>
        <v>0.4</v>
      </c>
      <c r="AI287" s="126">
        <f t="shared" si="62"/>
        <v>-1</v>
      </c>
      <c r="AJ287" s="126">
        <f t="shared" si="63"/>
        <v>0</v>
      </c>
      <c r="AK287" s="126">
        <f t="shared" si="64"/>
        <v>0</v>
      </c>
      <c r="AL287" s="127">
        <f t="shared" si="65"/>
        <v>5.6816748103126367</v>
      </c>
      <c r="AM287" s="127">
        <f t="shared" si="55"/>
        <v>10.227014658562746</v>
      </c>
    </row>
    <row r="288" spans="1:39" ht="15" customHeight="1" x14ac:dyDescent="0.2">
      <c r="A288" s="62" t="s">
        <v>519</v>
      </c>
      <c r="B288" s="62" t="s">
        <v>270</v>
      </c>
      <c r="C288" s="124">
        <v>0</v>
      </c>
      <c r="D288" s="124">
        <v>0</v>
      </c>
      <c r="E288" s="124">
        <v>0</v>
      </c>
      <c r="F288" s="124">
        <v>0</v>
      </c>
      <c r="G288" s="124">
        <v>1050</v>
      </c>
      <c r="H288" s="124">
        <v>1050</v>
      </c>
      <c r="I288" s="124">
        <v>1050</v>
      </c>
      <c r="J288" s="124">
        <v>0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0</v>
      </c>
      <c r="Q288" s="124">
        <v>0</v>
      </c>
      <c r="R288" s="124">
        <v>83.91</v>
      </c>
      <c r="S288" s="124">
        <v>4425</v>
      </c>
      <c r="T288" s="124">
        <v>6195</v>
      </c>
      <c r="U288" s="124">
        <v>0</v>
      </c>
      <c r="V288" s="124">
        <v>0</v>
      </c>
      <c r="W288" s="124">
        <v>0</v>
      </c>
      <c r="X288" s="79"/>
      <c r="Y288" s="125"/>
      <c r="Z288" s="125"/>
      <c r="AA288" s="125"/>
      <c r="AB288" s="125"/>
      <c r="AC288" s="126">
        <f t="shared" si="56"/>
        <v>0</v>
      </c>
      <c r="AD288" s="126">
        <f t="shared" si="57"/>
        <v>0</v>
      </c>
      <c r="AE288" s="126">
        <f t="shared" si="58"/>
        <v>0</v>
      </c>
      <c r="AF288" s="126">
        <f t="shared" si="59"/>
        <v>0</v>
      </c>
      <c r="AG288" s="126">
        <f t="shared" si="60"/>
        <v>-1</v>
      </c>
      <c r="AH288" s="126">
        <f t="shared" si="61"/>
        <v>0</v>
      </c>
      <c r="AI288" s="126">
        <f t="shared" si="62"/>
        <v>0</v>
      </c>
      <c r="AJ288" s="126">
        <f t="shared" si="63"/>
        <v>0</v>
      </c>
      <c r="AK288" s="126">
        <f t="shared" si="64"/>
        <v>0</v>
      </c>
      <c r="AL288" s="127">
        <f t="shared" si="65"/>
        <v>-0.1111111111111111</v>
      </c>
      <c r="AM288" s="127">
        <f t="shared" si="55"/>
        <v>-0.2</v>
      </c>
    </row>
    <row r="289" spans="1:39" ht="15" customHeight="1" x14ac:dyDescent="0.2">
      <c r="A289" s="62" t="s">
        <v>520</v>
      </c>
      <c r="B289" s="62" t="s">
        <v>382</v>
      </c>
      <c r="C289" s="124">
        <v>0</v>
      </c>
      <c r="D289" s="124">
        <v>0</v>
      </c>
      <c r="E289" s="124">
        <v>0</v>
      </c>
      <c r="F289" s="124">
        <v>0</v>
      </c>
      <c r="G289" s="124">
        <v>0</v>
      </c>
      <c r="H289" s="124">
        <v>0</v>
      </c>
      <c r="I289" s="124">
        <v>0</v>
      </c>
      <c r="J289" s="124">
        <v>0</v>
      </c>
      <c r="K289" s="124">
        <v>0</v>
      </c>
      <c r="L289" s="124">
        <v>0</v>
      </c>
      <c r="M289" s="124">
        <v>0</v>
      </c>
      <c r="N289" s="124">
        <v>0</v>
      </c>
      <c r="O289" s="124">
        <v>0</v>
      </c>
      <c r="P289" s="124">
        <v>0</v>
      </c>
      <c r="Q289" s="124">
        <v>0</v>
      </c>
      <c r="R289" s="124">
        <v>425</v>
      </c>
      <c r="S289" s="124">
        <v>0</v>
      </c>
      <c r="T289" s="124">
        <v>0</v>
      </c>
      <c r="U289" s="124">
        <v>0</v>
      </c>
      <c r="V289" s="124">
        <v>0</v>
      </c>
      <c r="W289" s="124">
        <v>0</v>
      </c>
      <c r="X289" s="79"/>
      <c r="Y289" s="125"/>
      <c r="Z289" s="125"/>
      <c r="AA289" s="125"/>
      <c r="AB289" s="125"/>
      <c r="AC289" s="126">
        <f t="shared" si="56"/>
        <v>0</v>
      </c>
      <c r="AD289" s="126">
        <f t="shared" si="57"/>
        <v>0</v>
      </c>
      <c r="AE289" s="126">
        <f t="shared" si="58"/>
        <v>0</v>
      </c>
      <c r="AF289" s="126">
        <f t="shared" si="59"/>
        <v>0</v>
      </c>
      <c r="AG289" s="126">
        <f t="shared" si="60"/>
        <v>0.1850754310344829</v>
      </c>
      <c r="AH289" s="126">
        <f t="shared" si="61"/>
        <v>0.14003182541486695</v>
      </c>
      <c r="AI289" s="126">
        <f t="shared" si="62"/>
        <v>-1</v>
      </c>
      <c r="AJ289" s="126">
        <f t="shared" si="63"/>
        <v>0</v>
      </c>
      <c r="AK289" s="126">
        <f t="shared" si="64"/>
        <v>0</v>
      </c>
      <c r="AL289" s="127">
        <f t="shared" si="65"/>
        <v>-7.4988082616738908E-2</v>
      </c>
      <c r="AM289" s="127">
        <f t="shared" si="55"/>
        <v>-0.13497854871013004</v>
      </c>
    </row>
    <row r="290" spans="1:39" ht="15" customHeight="1" x14ac:dyDescent="0.2">
      <c r="A290" s="62" t="s">
        <v>521</v>
      </c>
      <c r="B290" s="62" t="s">
        <v>272</v>
      </c>
      <c r="C290" s="124">
        <v>0</v>
      </c>
      <c r="D290" s="124">
        <v>0</v>
      </c>
      <c r="E290" s="124">
        <v>0</v>
      </c>
      <c r="F290" s="124">
        <v>0</v>
      </c>
      <c r="G290" s="124">
        <v>1530</v>
      </c>
      <c r="H290" s="124">
        <v>530</v>
      </c>
      <c r="I290" s="124">
        <v>530</v>
      </c>
      <c r="J290" s="124">
        <v>0</v>
      </c>
      <c r="K290" s="124">
        <v>0</v>
      </c>
      <c r="L290" s="124">
        <v>0</v>
      </c>
      <c r="M290" s="124">
        <v>0</v>
      </c>
      <c r="N290" s="124">
        <v>0</v>
      </c>
      <c r="O290" s="124">
        <v>0</v>
      </c>
      <c r="P290" s="124">
        <v>0</v>
      </c>
      <c r="Q290" s="124">
        <v>0</v>
      </c>
      <c r="R290" s="124">
        <v>37.119999999999997</v>
      </c>
      <c r="S290" s="124">
        <v>43.99</v>
      </c>
      <c r="T290" s="124">
        <v>50.15</v>
      </c>
      <c r="U290" s="124">
        <v>0</v>
      </c>
      <c r="V290" s="124">
        <v>0</v>
      </c>
      <c r="W290" s="124">
        <v>0</v>
      </c>
      <c r="X290" s="79"/>
      <c r="Y290" s="125"/>
      <c r="Z290" s="125"/>
      <c r="AA290" s="125"/>
      <c r="AB290" s="125"/>
      <c r="AC290" s="126">
        <f t="shared" si="56"/>
        <v>0</v>
      </c>
      <c r="AD290" s="126">
        <f t="shared" si="57"/>
        <v>0</v>
      </c>
      <c r="AE290" s="126">
        <f t="shared" si="58"/>
        <v>0</v>
      </c>
      <c r="AF290" s="126">
        <f t="shared" si="59"/>
        <v>0</v>
      </c>
      <c r="AG290" s="126">
        <f t="shared" si="60"/>
        <v>-0.14429593373493976</v>
      </c>
      <c r="AH290" s="126">
        <f t="shared" si="61"/>
        <v>-1</v>
      </c>
      <c r="AI290" s="126">
        <f t="shared" si="62"/>
        <v>0</v>
      </c>
      <c r="AJ290" s="126">
        <f t="shared" si="63"/>
        <v>0</v>
      </c>
      <c r="AK290" s="126">
        <f t="shared" si="64"/>
        <v>0</v>
      </c>
      <c r="AL290" s="127">
        <f t="shared" si="65"/>
        <v>-0.12714399263721551</v>
      </c>
      <c r="AM290" s="127">
        <f t="shared" si="55"/>
        <v>-0.22885918674698794</v>
      </c>
    </row>
    <row r="291" spans="1:39" ht="15" customHeight="1" x14ac:dyDescent="0.2">
      <c r="A291" s="62" t="s">
        <v>522</v>
      </c>
      <c r="B291" s="62" t="s">
        <v>437</v>
      </c>
      <c r="C291" s="124">
        <v>0</v>
      </c>
      <c r="D291" s="124">
        <v>0</v>
      </c>
      <c r="E291" s="124">
        <v>0</v>
      </c>
      <c r="F291" s="124">
        <v>0</v>
      </c>
      <c r="G291" s="124">
        <v>1550</v>
      </c>
      <c r="H291" s="124">
        <v>1550</v>
      </c>
      <c r="I291" s="124">
        <v>1550</v>
      </c>
      <c r="J291" s="124">
        <v>0</v>
      </c>
      <c r="K291" s="124">
        <v>0</v>
      </c>
      <c r="L291" s="124">
        <v>0</v>
      </c>
      <c r="M291" s="124">
        <v>0</v>
      </c>
      <c r="N291" s="124">
        <v>0</v>
      </c>
      <c r="O291" s="124">
        <v>0</v>
      </c>
      <c r="P291" s="124">
        <v>0</v>
      </c>
      <c r="Q291" s="124">
        <v>0</v>
      </c>
      <c r="R291" s="124">
        <v>106.24</v>
      </c>
      <c r="S291" s="124">
        <v>90.91</v>
      </c>
      <c r="T291" s="124">
        <v>0</v>
      </c>
      <c r="U291" s="124">
        <v>0</v>
      </c>
      <c r="V291" s="124">
        <v>0</v>
      </c>
      <c r="W291" s="124">
        <v>0</v>
      </c>
      <c r="X291" s="79"/>
      <c r="Y291" s="125"/>
      <c r="Z291" s="125"/>
      <c r="AA291" s="125"/>
      <c r="AB291" s="125"/>
      <c r="AC291" s="126">
        <f t="shared" si="56"/>
        <v>0</v>
      </c>
      <c r="AD291" s="126">
        <f t="shared" si="57"/>
        <v>0</v>
      </c>
      <c r="AE291" s="126">
        <f t="shared" si="58"/>
        <v>0</v>
      </c>
      <c r="AF291" s="126">
        <f t="shared" si="59"/>
        <v>0</v>
      </c>
      <c r="AG291" s="126">
        <f t="shared" si="60"/>
        <v>0</v>
      </c>
      <c r="AH291" s="126">
        <f t="shared" si="61"/>
        <v>0</v>
      </c>
      <c r="AI291" s="126">
        <f t="shared" si="62"/>
        <v>-1</v>
      </c>
      <c r="AJ291" s="126">
        <f t="shared" si="63"/>
        <v>0</v>
      </c>
      <c r="AK291" s="126">
        <f t="shared" si="64"/>
        <v>0</v>
      </c>
      <c r="AL291" s="127">
        <f t="shared" si="65"/>
        <v>-0.1111111111111111</v>
      </c>
      <c r="AM291" s="127">
        <f t="shared" si="55"/>
        <v>-0.2</v>
      </c>
    </row>
    <row r="292" spans="1:39" ht="15" customHeight="1" x14ac:dyDescent="0.2">
      <c r="A292" s="62" t="s">
        <v>523</v>
      </c>
      <c r="B292" s="62" t="s">
        <v>274</v>
      </c>
      <c r="C292" s="124">
        <v>0</v>
      </c>
      <c r="D292" s="124">
        <v>0</v>
      </c>
      <c r="E292" s="124">
        <v>0</v>
      </c>
      <c r="F292" s="124">
        <v>0</v>
      </c>
      <c r="G292" s="124">
        <v>0</v>
      </c>
      <c r="H292" s="124">
        <v>0</v>
      </c>
      <c r="I292" s="124">
        <v>0</v>
      </c>
      <c r="J292" s="124">
        <v>0</v>
      </c>
      <c r="K292" s="124">
        <v>0</v>
      </c>
      <c r="L292" s="124">
        <v>0</v>
      </c>
      <c r="M292" s="124">
        <v>0</v>
      </c>
      <c r="N292" s="124">
        <v>0</v>
      </c>
      <c r="O292" s="124">
        <v>0</v>
      </c>
      <c r="P292" s="124">
        <v>0</v>
      </c>
      <c r="Q292" s="124">
        <v>0</v>
      </c>
      <c r="R292" s="124">
        <v>0</v>
      </c>
      <c r="S292" s="124">
        <v>0</v>
      </c>
      <c r="T292" s="124">
        <v>110</v>
      </c>
      <c r="U292" s="124">
        <v>0</v>
      </c>
      <c r="V292" s="124">
        <v>0</v>
      </c>
      <c r="W292" s="124">
        <v>0</v>
      </c>
      <c r="X292" s="79"/>
      <c r="Y292" s="125"/>
      <c r="Z292" s="125"/>
      <c r="AA292" s="125"/>
      <c r="AB292" s="125"/>
      <c r="AC292" s="126">
        <f t="shared" si="56"/>
        <v>0</v>
      </c>
      <c r="AD292" s="126">
        <f t="shared" si="57"/>
        <v>0</v>
      </c>
      <c r="AE292" s="126">
        <f t="shared" si="58"/>
        <v>0</v>
      </c>
      <c r="AF292" s="126">
        <f t="shared" si="59"/>
        <v>0</v>
      </c>
      <c r="AG292" s="126">
        <f t="shared" si="60"/>
        <v>0</v>
      </c>
      <c r="AH292" s="126">
        <f t="shared" si="61"/>
        <v>9.784349298500242</v>
      </c>
      <c r="AI292" s="126">
        <f t="shared" si="62"/>
        <v>-1</v>
      </c>
      <c r="AJ292" s="126">
        <f t="shared" si="63"/>
        <v>0</v>
      </c>
      <c r="AK292" s="126">
        <f t="shared" si="64"/>
        <v>0</v>
      </c>
      <c r="AL292" s="127">
        <f t="shared" si="65"/>
        <v>0.97603881094447131</v>
      </c>
      <c r="AM292" s="127">
        <f t="shared" si="55"/>
        <v>1.7568698597000485</v>
      </c>
    </row>
    <row r="293" spans="1:39" ht="15" customHeight="1" x14ac:dyDescent="0.2">
      <c r="A293" s="62" t="s">
        <v>524</v>
      </c>
      <c r="B293" s="62" t="s">
        <v>276</v>
      </c>
      <c r="C293" s="124">
        <v>0</v>
      </c>
      <c r="D293" s="124">
        <v>0</v>
      </c>
      <c r="E293" s="124">
        <v>0</v>
      </c>
      <c r="F293" s="124">
        <v>0</v>
      </c>
      <c r="G293" s="124">
        <v>2380</v>
      </c>
      <c r="H293" s="124">
        <v>2130</v>
      </c>
      <c r="I293" s="124">
        <v>2130</v>
      </c>
      <c r="J293" s="124">
        <v>0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0</v>
      </c>
      <c r="Q293" s="124">
        <v>0</v>
      </c>
      <c r="R293" s="124">
        <v>0</v>
      </c>
      <c r="S293" s="124">
        <v>578.76</v>
      </c>
      <c r="T293" s="124">
        <v>6241.55</v>
      </c>
      <c r="U293" s="124">
        <v>0</v>
      </c>
      <c r="V293" s="124">
        <v>0</v>
      </c>
      <c r="W293" s="124">
        <v>0</v>
      </c>
      <c r="X293" s="79"/>
      <c r="Y293" s="125"/>
      <c r="Z293" s="125"/>
      <c r="AA293" s="125"/>
      <c r="AB293" s="125"/>
      <c r="AC293" s="126">
        <f t="shared" si="56"/>
        <v>0</v>
      </c>
      <c r="AD293" s="126">
        <f t="shared" si="57"/>
        <v>0</v>
      </c>
      <c r="AE293" s="126">
        <f t="shared" si="58"/>
        <v>0</v>
      </c>
      <c r="AF293" s="126">
        <f t="shared" si="59"/>
        <v>0</v>
      </c>
      <c r="AG293" s="126">
        <f t="shared" si="60"/>
        <v>-0.39345839345839345</v>
      </c>
      <c r="AH293" s="126">
        <f t="shared" si="61"/>
        <v>19.618292360560403</v>
      </c>
      <c r="AI293" s="126">
        <f t="shared" si="62"/>
        <v>-1</v>
      </c>
      <c r="AJ293" s="126">
        <f t="shared" si="63"/>
        <v>0</v>
      </c>
      <c r="AK293" s="126">
        <f t="shared" si="64"/>
        <v>0</v>
      </c>
      <c r="AL293" s="127">
        <f t="shared" si="65"/>
        <v>2.0249815519002237</v>
      </c>
      <c r="AM293" s="127">
        <f t="shared" si="55"/>
        <v>3.6449667934204024</v>
      </c>
    </row>
    <row r="294" spans="1:39" ht="15" customHeight="1" x14ac:dyDescent="0.2">
      <c r="A294" s="62" t="s">
        <v>525</v>
      </c>
      <c r="B294" s="62" t="s">
        <v>278</v>
      </c>
      <c r="C294" s="124">
        <v>0</v>
      </c>
      <c r="D294" s="124">
        <v>0</v>
      </c>
      <c r="E294" s="124">
        <v>0</v>
      </c>
      <c r="F294" s="124">
        <v>0</v>
      </c>
      <c r="G294" s="124">
        <v>900</v>
      </c>
      <c r="H294" s="124">
        <v>900</v>
      </c>
      <c r="I294" s="124">
        <v>900</v>
      </c>
      <c r="J294" s="124">
        <v>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0</v>
      </c>
      <c r="Q294" s="124">
        <v>0</v>
      </c>
      <c r="R294" s="124">
        <v>62.37</v>
      </c>
      <c r="S294" s="124">
        <v>37.83</v>
      </c>
      <c r="T294" s="124">
        <v>779.99</v>
      </c>
      <c r="U294" s="124">
        <v>0</v>
      </c>
      <c r="V294" s="124">
        <v>0</v>
      </c>
      <c r="W294" s="124">
        <v>0</v>
      </c>
      <c r="X294" s="79"/>
      <c r="Y294" s="125"/>
      <c r="Z294" s="125"/>
      <c r="AA294" s="125"/>
      <c r="AB294" s="125"/>
      <c r="AC294" s="126">
        <f t="shared" si="56"/>
        <v>0</v>
      </c>
      <c r="AD294" s="126">
        <f t="shared" si="57"/>
        <v>0</v>
      </c>
      <c r="AE294" s="126">
        <f t="shared" si="58"/>
        <v>0</v>
      </c>
      <c r="AF294" s="126">
        <f t="shared" si="59"/>
        <v>0</v>
      </c>
      <c r="AG294" s="126">
        <f t="shared" si="60"/>
        <v>-1</v>
      </c>
      <c r="AH294" s="126">
        <f t="shared" si="61"/>
        <v>0</v>
      </c>
      <c r="AI294" s="126">
        <f t="shared" si="62"/>
        <v>0</v>
      </c>
      <c r="AJ294" s="126">
        <f t="shared" si="63"/>
        <v>0</v>
      </c>
      <c r="AK294" s="126">
        <f t="shared" si="64"/>
        <v>0</v>
      </c>
      <c r="AL294" s="127">
        <f t="shared" si="65"/>
        <v>-0.1111111111111111</v>
      </c>
      <c r="AM294" s="127">
        <f t="shared" si="55"/>
        <v>-0.2</v>
      </c>
    </row>
    <row r="295" spans="1:39" ht="15" customHeight="1" x14ac:dyDescent="0.2">
      <c r="A295" s="62" t="s">
        <v>526</v>
      </c>
      <c r="B295" s="62" t="s">
        <v>282</v>
      </c>
      <c r="C295" s="124">
        <v>0</v>
      </c>
      <c r="D295" s="124">
        <v>0</v>
      </c>
      <c r="E295" s="124">
        <v>0</v>
      </c>
      <c r="F295" s="124">
        <v>0</v>
      </c>
      <c r="G295" s="124">
        <v>0</v>
      </c>
      <c r="H295" s="124">
        <v>0</v>
      </c>
      <c r="I295" s="124">
        <v>0</v>
      </c>
      <c r="J295" s="124">
        <v>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0</v>
      </c>
      <c r="Q295" s="124">
        <v>0</v>
      </c>
      <c r="R295" s="124">
        <v>50</v>
      </c>
      <c r="S295" s="124">
        <v>0</v>
      </c>
      <c r="T295" s="124">
        <v>0</v>
      </c>
      <c r="U295" s="124">
        <v>0</v>
      </c>
      <c r="V295" s="124">
        <v>0</v>
      </c>
      <c r="W295" s="124">
        <v>0</v>
      </c>
      <c r="X295" s="79"/>
      <c r="Y295" s="125"/>
      <c r="Z295" s="125"/>
      <c r="AA295" s="125"/>
      <c r="AB295" s="125"/>
      <c r="AC295" s="126">
        <f t="shared" si="56"/>
        <v>0</v>
      </c>
      <c r="AD295" s="126">
        <f t="shared" si="57"/>
        <v>0</v>
      </c>
      <c r="AE295" s="126">
        <f t="shared" si="58"/>
        <v>0</v>
      </c>
      <c r="AF295" s="126">
        <f t="shared" si="59"/>
        <v>0</v>
      </c>
      <c r="AG295" s="126">
        <f t="shared" si="60"/>
        <v>0</v>
      </c>
      <c r="AH295" s="126">
        <f t="shared" si="61"/>
        <v>0</v>
      </c>
      <c r="AI295" s="126">
        <f t="shared" si="62"/>
        <v>-1</v>
      </c>
      <c r="AJ295" s="126">
        <f t="shared" si="63"/>
        <v>0</v>
      </c>
      <c r="AK295" s="126">
        <f t="shared" si="64"/>
        <v>0</v>
      </c>
      <c r="AL295" s="127">
        <f t="shared" si="65"/>
        <v>-0.1111111111111111</v>
      </c>
      <c r="AM295" s="127">
        <f t="shared" si="55"/>
        <v>-0.2</v>
      </c>
    </row>
    <row r="296" spans="1:39" ht="15" customHeight="1" x14ac:dyDescent="0.2">
      <c r="A296" s="62" t="s">
        <v>527</v>
      </c>
      <c r="B296" s="62" t="s">
        <v>446</v>
      </c>
      <c r="C296" s="124">
        <v>0</v>
      </c>
      <c r="D296" s="124">
        <v>0</v>
      </c>
      <c r="E296" s="124">
        <v>0</v>
      </c>
      <c r="F296" s="124">
        <v>0</v>
      </c>
      <c r="G296" s="124">
        <v>0</v>
      </c>
      <c r="H296" s="124">
        <v>0</v>
      </c>
      <c r="I296" s="124">
        <v>208567</v>
      </c>
      <c r="J296" s="124">
        <v>0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0</v>
      </c>
      <c r="Q296" s="124">
        <v>0</v>
      </c>
      <c r="R296" s="124">
        <v>0</v>
      </c>
      <c r="S296" s="124">
        <v>0</v>
      </c>
      <c r="T296" s="124">
        <v>3586.73</v>
      </c>
      <c r="U296" s="124">
        <v>0</v>
      </c>
      <c r="V296" s="124">
        <v>0</v>
      </c>
      <c r="W296" s="124">
        <v>0</v>
      </c>
      <c r="X296" s="79"/>
      <c r="Y296" s="125"/>
      <c r="Z296" s="125"/>
      <c r="AA296" s="125"/>
      <c r="AB296" s="125"/>
      <c r="AC296" s="126">
        <f t="shared" si="56"/>
        <v>0</v>
      </c>
      <c r="AD296" s="126">
        <f t="shared" si="57"/>
        <v>0</v>
      </c>
      <c r="AE296" s="126">
        <f t="shared" si="58"/>
        <v>0</v>
      </c>
      <c r="AF296" s="126">
        <f t="shared" si="59"/>
        <v>0</v>
      </c>
      <c r="AG296" s="126">
        <f t="shared" si="60"/>
        <v>0</v>
      </c>
      <c r="AH296" s="126">
        <f t="shared" si="61"/>
        <v>0</v>
      </c>
      <c r="AI296" s="126">
        <f t="shared" si="62"/>
        <v>-1</v>
      </c>
      <c r="AJ296" s="126">
        <f t="shared" si="63"/>
        <v>0</v>
      </c>
      <c r="AK296" s="126">
        <f t="shared" si="64"/>
        <v>0</v>
      </c>
      <c r="AL296" s="127">
        <f t="shared" si="65"/>
        <v>-0.1111111111111111</v>
      </c>
      <c r="AM296" s="127">
        <f t="shared" si="55"/>
        <v>-0.2</v>
      </c>
    </row>
    <row r="297" spans="1:39" ht="15" customHeight="1" x14ac:dyDescent="0.2">
      <c r="A297" s="62" t="s">
        <v>528</v>
      </c>
      <c r="B297" s="62" t="s">
        <v>448</v>
      </c>
      <c r="C297" s="124">
        <v>0</v>
      </c>
      <c r="D297" s="124">
        <v>0</v>
      </c>
      <c r="E297" s="124">
        <v>0</v>
      </c>
      <c r="F297" s="124">
        <v>0</v>
      </c>
      <c r="G297" s="124">
        <v>0</v>
      </c>
      <c r="H297" s="124">
        <v>0</v>
      </c>
      <c r="I297" s="124">
        <v>0</v>
      </c>
      <c r="J297" s="124">
        <v>0</v>
      </c>
      <c r="K297" s="124">
        <v>0</v>
      </c>
      <c r="L297" s="124">
        <v>0</v>
      </c>
      <c r="M297" s="124">
        <v>0</v>
      </c>
      <c r="N297" s="124">
        <v>0</v>
      </c>
      <c r="O297" s="124">
        <v>0</v>
      </c>
      <c r="P297" s="124">
        <v>0</v>
      </c>
      <c r="Q297" s="124">
        <v>0</v>
      </c>
      <c r="R297" s="124">
        <v>0</v>
      </c>
      <c r="S297" s="124">
        <v>0</v>
      </c>
      <c r="T297" s="124">
        <v>7090.7</v>
      </c>
      <c r="U297" s="124">
        <v>0</v>
      </c>
      <c r="V297" s="124">
        <v>0</v>
      </c>
      <c r="W297" s="124">
        <v>0</v>
      </c>
      <c r="X297" s="79"/>
      <c r="Y297" s="125"/>
      <c r="Z297" s="125"/>
      <c r="AA297" s="125"/>
      <c r="AB297" s="125"/>
      <c r="AC297" s="126">
        <f t="shared" si="56"/>
        <v>0</v>
      </c>
      <c r="AD297" s="126">
        <f t="shared" si="57"/>
        <v>0</v>
      </c>
      <c r="AE297" s="126">
        <f t="shared" si="58"/>
        <v>0</v>
      </c>
      <c r="AF297" s="126">
        <f t="shared" si="59"/>
        <v>0</v>
      </c>
      <c r="AG297" s="126">
        <f t="shared" si="60"/>
        <v>0</v>
      </c>
      <c r="AH297" s="126">
        <f t="shared" si="61"/>
        <v>0</v>
      </c>
      <c r="AI297" s="126">
        <f t="shared" si="62"/>
        <v>0</v>
      </c>
      <c r="AJ297" s="126">
        <f t="shared" si="63"/>
        <v>0</v>
      </c>
      <c r="AK297" s="126">
        <f t="shared" si="64"/>
        <v>0</v>
      </c>
      <c r="AL297" s="127">
        <f t="shared" si="65"/>
        <v>0</v>
      </c>
      <c r="AM297" s="127">
        <f t="shared" si="55"/>
        <v>0</v>
      </c>
    </row>
    <row r="298" spans="1:39" ht="15" customHeight="1" x14ac:dyDescent="0.2">
      <c r="A298" s="62" t="s">
        <v>2191</v>
      </c>
      <c r="B298" s="62" t="s">
        <v>1883</v>
      </c>
      <c r="C298" s="124">
        <v>0</v>
      </c>
      <c r="D298" s="124">
        <v>0</v>
      </c>
      <c r="E298" s="124">
        <v>0</v>
      </c>
      <c r="F298" s="124">
        <v>0</v>
      </c>
      <c r="G298" s="124">
        <v>0</v>
      </c>
      <c r="H298" s="124">
        <v>0</v>
      </c>
      <c r="I298" s="124">
        <v>0</v>
      </c>
      <c r="J298" s="124">
        <v>0</v>
      </c>
      <c r="K298" s="124">
        <v>0</v>
      </c>
      <c r="L298" s="124">
        <v>0</v>
      </c>
      <c r="M298" s="124">
        <v>0</v>
      </c>
      <c r="N298" s="124">
        <v>0</v>
      </c>
      <c r="O298" s="124">
        <v>0</v>
      </c>
      <c r="P298" s="124">
        <v>0</v>
      </c>
      <c r="Q298" s="124">
        <v>0</v>
      </c>
      <c r="R298" s="124">
        <v>0</v>
      </c>
      <c r="S298" s="124">
        <v>0</v>
      </c>
      <c r="T298" s="124">
        <v>0</v>
      </c>
      <c r="U298" s="124">
        <v>0</v>
      </c>
      <c r="V298" s="124">
        <v>0</v>
      </c>
      <c r="W298" s="124">
        <v>1256.1300000000001</v>
      </c>
      <c r="X298" s="79">
        <v>1134.4100000000001</v>
      </c>
      <c r="Y298" s="125"/>
      <c r="Z298" s="125"/>
      <c r="AA298" s="125"/>
      <c r="AB298" s="125"/>
      <c r="AC298" s="126">
        <f t="shared" si="56"/>
        <v>0</v>
      </c>
      <c r="AD298" s="126">
        <f t="shared" si="57"/>
        <v>0</v>
      </c>
      <c r="AE298" s="126">
        <f t="shared" si="58"/>
        <v>0</v>
      </c>
      <c r="AF298" s="126">
        <f t="shared" si="59"/>
        <v>0</v>
      </c>
      <c r="AG298" s="126">
        <f t="shared" si="60"/>
        <v>0</v>
      </c>
      <c r="AH298" s="126">
        <f t="shared" si="61"/>
        <v>0</v>
      </c>
      <c r="AI298" s="126">
        <f t="shared" si="62"/>
        <v>0</v>
      </c>
      <c r="AJ298" s="126">
        <f t="shared" si="63"/>
        <v>0</v>
      </c>
      <c r="AK298" s="126">
        <f t="shared" si="64"/>
        <v>-0.7185741088180112</v>
      </c>
      <c r="AL298" s="127">
        <f t="shared" si="65"/>
        <v>-7.9841567646445691E-2</v>
      </c>
      <c r="AM298" s="127">
        <f t="shared" si="55"/>
        <v>-0.14371482176360223</v>
      </c>
    </row>
    <row r="299" spans="1:39" ht="15" customHeight="1" x14ac:dyDescent="0.2">
      <c r="A299" s="62" t="s">
        <v>2193</v>
      </c>
      <c r="B299" s="62" t="s">
        <v>1884</v>
      </c>
      <c r="C299" s="124">
        <v>0</v>
      </c>
      <c r="D299" s="124">
        <v>0</v>
      </c>
      <c r="E299" s="124">
        <v>0</v>
      </c>
      <c r="F299" s="124">
        <v>0</v>
      </c>
      <c r="G299" s="124">
        <v>0</v>
      </c>
      <c r="H299" s="124">
        <v>0</v>
      </c>
      <c r="I299" s="124">
        <v>0</v>
      </c>
      <c r="J299" s="124">
        <v>0</v>
      </c>
      <c r="K299" s="124">
        <v>0</v>
      </c>
      <c r="L299" s="124">
        <v>0</v>
      </c>
      <c r="M299" s="124">
        <v>0</v>
      </c>
      <c r="N299" s="124">
        <v>0</v>
      </c>
      <c r="O299" s="124">
        <v>0</v>
      </c>
      <c r="P299" s="124">
        <v>0</v>
      </c>
      <c r="Q299" s="124">
        <v>0</v>
      </c>
      <c r="R299" s="124">
        <v>0</v>
      </c>
      <c r="S299" s="124">
        <v>0</v>
      </c>
      <c r="T299" s="124">
        <v>0</v>
      </c>
      <c r="U299" s="124">
        <v>0</v>
      </c>
      <c r="V299" s="124">
        <v>3464.5</v>
      </c>
      <c r="W299" s="124">
        <v>975</v>
      </c>
      <c r="X299" s="79">
        <v>0</v>
      </c>
      <c r="Y299" s="125"/>
      <c r="Z299" s="125"/>
      <c r="AA299" s="125"/>
      <c r="AB299" s="125"/>
      <c r="AC299" s="126">
        <f t="shared" si="56"/>
        <v>-0.23130759636214471</v>
      </c>
      <c r="AD299" s="126">
        <f t="shared" si="57"/>
        <v>5.090673726543226E-2</v>
      </c>
      <c r="AE299" s="126">
        <f t="shared" si="58"/>
        <v>-2.2616102450764387E-2</v>
      </c>
      <c r="AF299" s="126">
        <f t="shared" si="59"/>
        <v>1.6135191954297841</v>
      </c>
      <c r="AG299" s="126">
        <f t="shared" si="60"/>
        <v>0.15281679219211125</v>
      </c>
      <c r="AH299" s="126">
        <f t="shared" si="61"/>
        <v>8.565886539456681E-2</v>
      </c>
      <c r="AI299" s="126">
        <f t="shared" si="62"/>
        <v>-3.45289515834361E-2</v>
      </c>
      <c r="AJ299" s="126">
        <f t="shared" si="63"/>
        <v>4.501691777282326E-2</v>
      </c>
      <c r="AK299" s="126">
        <f t="shared" si="64"/>
        <v>0.6087645633584734</v>
      </c>
      <c r="AL299" s="127">
        <f t="shared" si="65"/>
        <v>0.2520256023352051</v>
      </c>
      <c r="AM299" s="127">
        <f t="shared" si="55"/>
        <v>0.1715456374269077</v>
      </c>
    </row>
    <row r="300" spans="1:39" ht="15" customHeight="1" x14ac:dyDescent="0.2">
      <c r="A300" s="62" t="s">
        <v>531</v>
      </c>
      <c r="B300" s="62" t="s">
        <v>286</v>
      </c>
      <c r="C300" s="124">
        <v>129840</v>
      </c>
      <c r="D300" s="124">
        <v>72728</v>
      </c>
      <c r="E300" s="124">
        <v>76753</v>
      </c>
      <c r="F300" s="124">
        <v>77678</v>
      </c>
      <c r="G300" s="124">
        <v>195434</v>
      </c>
      <c r="H300" s="124">
        <v>225268</v>
      </c>
      <c r="I300" s="124">
        <v>240143</v>
      </c>
      <c r="J300" s="124">
        <v>243294</v>
      </c>
      <c r="K300" s="124">
        <v>246358</v>
      </c>
      <c r="L300" s="124">
        <v>425872</v>
      </c>
      <c r="M300" s="124">
        <v>402253</v>
      </c>
      <c r="N300" s="124">
        <v>95711.34</v>
      </c>
      <c r="O300" s="124">
        <v>73572.58</v>
      </c>
      <c r="P300" s="124">
        <v>77317.919999999998</v>
      </c>
      <c r="Q300" s="124">
        <v>75569.289999999994</v>
      </c>
      <c r="R300" s="124">
        <v>197501.79</v>
      </c>
      <c r="S300" s="124">
        <v>227683.38</v>
      </c>
      <c r="T300" s="124">
        <v>247186.48</v>
      </c>
      <c r="U300" s="124">
        <v>238651.39</v>
      </c>
      <c r="V300" s="124">
        <v>249394.74</v>
      </c>
      <c r="W300" s="124">
        <v>401217.42</v>
      </c>
      <c r="X300" s="79">
        <v>372254.07</v>
      </c>
      <c r="Y300" s="125"/>
      <c r="Z300" s="125"/>
      <c r="AA300" s="125"/>
      <c r="AB300" s="125"/>
      <c r="AC300" s="126">
        <f t="shared" si="56"/>
        <v>0</v>
      </c>
      <c r="AD300" s="126">
        <f t="shared" si="57"/>
        <v>0</v>
      </c>
      <c r="AE300" s="126">
        <f t="shared" si="58"/>
        <v>0</v>
      </c>
      <c r="AF300" s="126">
        <f t="shared" si="59"/>
        <v>0</v>
      </c>
      <c r="AG300" s="126">
        <f t="shared" si="60"/>
        <v>0.14779659723447774</v>
      </c>
      <c r="AH300" s="126">
        <f t="shared" si="61"/>
        <v>-9.5890524811023989E-2</v>
      </c>
      <c r="AI300" s="126">
        <f t="shared" si="62"/>
        <v>0.10606534169255953</v>
      </c>
      <c r="AJ300" s="126">
        <f t="shared" si="63"/>
        <v>0.84982130984042537</v>
      </c>
      <c r="AK300" s="126">
        <f t="shared" si="64"/>
        <v>0.27339427282591355</v>
      </c>
      <c r="AL300" s="127">
        <f t="shared" si="65"/>
        <v>0.14235411075359469</v>
      </c>
      <c r="AM300" s="127">
        <f t="shared" si="55"/>
        <v>0.25623739935647044</v>
      </c>
    </row>
    <row r="301" spans="1:39" ht="15" customHeight="1" x14ac:dyDescent="0.2">
      <c r="A301" s="62" t="s">
        <v>532</v>
      </c>
      <c r="B301" s="62" t="s">
        <v>292</v>
      </c>
      <c r="C301" s="124">
        <v>0</v>
      </c>
      <c r="D301" s="124">
        <v>0</v>
      </c>
      <c r="E301" s="124">
        <v>0</v>
      </c>
      <c r="F301" s="124">
        <v>0</v>
      </c>
      <c r="G301" s="124">
        <v>2400</v>
      </c>
      <c r="H301" s="124">
        <v>2400</v>
      </c>
      <c r="I301" s="124">
        <v>2400</v>
      </c>
      <c r="J301" s="124">
        <v>1200</v>
      </c>
      <c r="K301" s="124">
        <v>2400</v>
      </c>
      <c r="L301" s="124">
        <v>5703</v>
      </c>
      <c r="M301" s="124">
        <v>5700</v>
      </c>
      <c r="N301" s="124">
        <v>0</v>
      </c>
      <c r="O301" s="124">
        <v>0</v>
      </c>
      <c r="P301" s="124">
        <v>0</v>
      </c>
      <c r="Q301" s="124">
        <v>0</v>
      </c>
      <c r="R301" s="124">
        <v>2096.5300000000002</v>
      </c>
      <c r="S301" s="124">
        <v>2406.39</v>
      </c>
      <c r="T301" s="124">
        <v>2175.64</v>
      </c>
      <c r="U301" s="124">
        <v>2406.4</v>
      </c>
      <c r="V301" s="124">
        <v>4451.41</v>
      </c>
      <c r="W301" s="124">
        <v>5668.4</v>
      </c>
      <c r="X301" s="79">
        <v>5165.6000000000004</v>
      </c>
      <c r="Y301" s="125"/>
      <c r="Z301" s="125"/>
      <c r="AA301" s="125"/>
      <c r="AB301" s="125"/>
      <c r="AC301" s="126">
        <f t="shared" si="56"/>
        <v>0</v>
      </c>
      <c r="AD301" s="126">
        <f t="shared" si="57"/>
        <v>0</v>
      </c>
      <c r="AE301" s="126">
        <f t="shared" si="58"/>
        <v>0</v>
      </c>
      <c r="AF301" s="126">
        <f t="shared" si="59"/>
        <v>0</v>
      </c>
      <c r="AG301" s="126">
        <f t="shared" si="60"/>
        <v>0</v>
      </c>
      <c r="AH301" s="126">
        <f t="shared" si="61"/>
        <v>0</v>
      </c>
      <c r="AI301" s="126">
        <f t="shared" si="62"/>
        <v>0</v>
      </c>
      <c r="AJ301" s="126">
        <f t="shared" si="63"/>
        <v>0</v>
      </c>
      <c r="AK301" s="126">
        <f t="shared" si="64"/>
        <v>0</v>
      </c>
      <c r="AL301" s="127">
        <f t="shared" si="65"/>
        <v>0</v>
      </c>
      <c r="AM301" s="127">
        <f t="shared" si="55"/>
        <v>0</v>
      </c>
    </row>
    <row r="302" spans="1:39" ht="15" customHeight="1" x14ac:dyDescent="0.2">
      <c r="A302" s="62" t="s">
        <v>2192</v>
      </c>
      <c r="B302" s="62" t="s">
        <v>294</v>
      </c>
      <c r="C302" s="124">
        <v>0</v>
      </c>
      <c r="D302" s="124">
        <v>0</v>
      </c>
      <c r="E302" s="124">
        <v>0</v>
      </c>
      <c r="F302" s="124">
        <v>0</v>
      </c>
      <c r="G302" s="124">
        <v>0</v>
      </c>
      <c r="H302" s="124">
        <v>0</v>
      </c>
      <c r="I302" s="124">
        <v>0</v>
      </c>
      <c r="J302" s="124">
        <v>0</v>
      </c>
      <c r="K302" s="124">
        <v>0</v>
      </c>
      <c r="L302" s="124">
        <v>0</v>
      </c>
      <c r="M302" s="124">
        <v>600</v>
      </c>
      <c r="N302" s="124">
        <v>0</v>
      </c>
      <c r="O302" s="124">
        <v>0</v>
      </c>
      <c r="P302" s="124">
        <v>0</v>
      </c>
      <c r="Q302" s="124">
        <v>0</v>
      </c>
      <c r="R302" s="124">
        <v>0</v>
      </c>
      <c r="S302" s="124">
        <v>0</v>
      </c>
      <c r="T302" s="124">
        <v>0</v>
      </c>
      <c r="U302" s="124">
        <v>0</v>
      </c>
      <c r="V302" s="124">
        <v>0</v>
      </c>
      <c r="W302" s="124">
        <v>196.29</v>
      </c>
      <c r="X302" s="79">
        <v>151.79</v>
      </c>
      <c r="Y302" s="125"/>
      <c r="Z302" s="125"/>
      <c r="AA302" s="125"/>
      <c r="AB302" s="125"/>
      <c r="AC302" s="126">
        <f t="shared" si="56"/>
        <v>0</v>
      </c>
      <c r="AD302" s="126">
        <f t="shared" si="57"/>
        <v>-1</v>
      </c>
      <c r="AE302" s="126">
        <f t="shared" si="58"/>
        <v>0</v>
      </c>
      <c r="AF302" s="126">
        <f t="shared" si="59"/>
        <v>0</v>
      </c>
      <c r="AG302" s="126">
        <f t="shared" si="60"/>
        <v>0</v>
      </c>
      <c r="AH302" s="126">
        <f t="shared" si="61"/>
        <v>0</v>
      </c>
      <c r="AI302" s="126">
        <f t="shared" si="62"/>
        <v>0</v>
      </c>
      <c r="AJ302" s="126">
        <f t="shared" si="63"/>
        <v>0</v>
      </c>
      <c r="AK302" s="126">
        <f t="shared" si="64"/>
        <v>0</v>
      </c>
      <c r="AL302" s="127">
        <f t="shared" si="65"/>
        <v>-0.1111111111111111</v>
      </c>
      <c r="AM302" s="127">
        <f t="shared" si="55"/>
        <v>0</v>
      </c>
    </row>
    <row r="303" spans="1:39" ht="15" customHeight="1" x14ac:dyDescent="0.2">
      <c r="A303" s="62" t="s">
        <v>533</v>
      </c>
      <c r="B303" s="62" t="s">
        <v>296</v>
      </c>
      <c r="C303" s="124">
        <v>0</v>
      </c>
      <c r="D303" s="124">
        <v>2727</v>
      </c>
      <c r="E303" s="124">
        <v>0</v>
      </c>
      <c r="F303" s="124">
        <v>1238</v>
      </c>
      <c r="G303" s="124">
        <v>5727</v>
      </c>
      <c r="H303" s="124">
        <v>9011</v>
      </c>
      <c r="I303" s="124">
        <v>8084</v>
      </c>
      <c r="J303" s="124">
        <v>7299</v>
      </c>
      <c r="K303" s="124">
        <v>9545</v>
      </c>
      <c r="L303" s="124">
        <v>7618</v>
      </c>
      <c r="M303" s="124">
        <v>0</v>
      </c>
      <c r="N303" s="124">
        <v>0</v>
      </c>
      <c r="O303" s="124">
        <v>2000</v>
      </c>
      <c r="P303" s="124">
        <v>0</v>
      </c>
      <c r="Q303" s="124">
        <v>0</v>
      </c>
      <c r="R303" s="124">
        <v>0</v>
      </c>
      <c r="S303" s="124">
        <v>0</v>
      </c>
      <c r="T303" s="124">
        <v>0</v>
      </c>
      <c r="U303" s="124">
        <v>0</v>
      </c>
      <c r="V303" s="124">
        <v>0</v>
      </c>
      <c r="W303" s="124">
        <v>0</v>
      </c>
      <c r="X303" s="79"/>
      <c r="Y303" s="125"/>
      <c r="Z303" s="125"/>
      <c r="AA303" s="125"/>
      <c r="AB303" s="125"/>
      <c r="AC303" s="126">
        <f t="shared" si="56"/>
        <v>7.9829918502615976E-2</v>
      </c>
      <c r="AD303" s="126">
        <f t="shared" si="57"/>
        <v>0.11643214237458245</v>
      </c>
      <c r="AE303" s="126">
        <f t="shared" si="58"/>
        <v>0.54607617697401412</v>
      </c>
      <c r="AF303" s="126">
        <f t="shared" si="59"/>
        <v>0.1602095645999094</v>
      </c>
      <c r="AG303" s="126">
        <f t="shared" si="60"/>
        <v>-0.15903614457831325</v>
      </c>
      <c r="AH303" s="126">
        <f t="shared" si="61"/>
        <v>0.2693409742120344</v>
      </c>
      <c r="AI303" s="126">
        <f t="shared" si="62"/>
        <v>-0.21218961625282168</v>
      </c>
      <c r="AJ303" s="126">
        <f t="shared" si="63"/>
        <v>0.17765042979942694</v>
      </c>
      <c r="AK303" s="126">
        <f t="shared" si="64"/>
        <v>0.83211678832116787</v>
      </c>
      <c r="AL303" s="127">
        <f t="shared" si="65"/>
        <v>0.20115891488362403</v>
      </c>
      <c r="AM303" s="127">
        <f t="shared" si="55"/>
        <v>0.18157648630029885</v>
      </c>
    </row>
    <row r="304" spans="1:39" ht="15" customHeight="1" x14ac:dyDescent="0.2">
      <c r="A304" s="62" t="s">
        <v>534</v>
      </c>
      <c r="B304" s="62" t="s">
        <v>298</v>
      </c>
      <c r="C304" s="124">
        <v>1329</v>
      </c>
      <c r="D304" s="124">
        <v>1089</v>
      </c>
      <c r="E304" s="124">
        <v>1209</v>
      </c>
      <c r="F304" s="124">
        <v>1329</v>
      </c>
      <c r="G304" s="124">
        <v>2414</v>
      </c>
      <c r="H304" s="124">
        <v>1689</v>
      </c>
      <c r="I304" s="124">
        <v>2348</v>
      </c>
      <c r="J304" s="124">
        <v>1985</v>
      </c>
      <c r="K304" s="124">
        <v>2232</v>
      </c>
      <c r="L304" s="124">
        <v>3437</v>
      </c>
      <c r="M304" s="124">
        <v>4270</v>
      </c>
      <c r="N304" s="124">
        <v>959.54</v>
      </c>
      <c r="O304" s="124">
        <v>1036.1400000000001</v>
      </c>
      <c r="P304" s="124">
        <v>1156.78</v>
      </c>
      <c r="Q304" s="124">
        <v>1788.47</v>
      </c>
      <c r="R304" s="124">
        <v>2075</v>
      </c>
      <c r="S304" s="124">
        <v>1745</v>
      </c>
      <c r="T304" s="124">
        <v>2215</v>
      </c>
      <c r="U304" s="124">
        <v>1745</v>
      </c>
      <c r="V304" s="124">
        <v>2055</v>
      </c>
      <c r="W304" s="124">
        <v>3765</v>
      </c>
      <c r="X304" s="79">
        <v>3315</v>
      </c>
      <c r="Y304" s="125"/>
      <c r="Z304" s="125"/>
      <c r="AA304" s="125"/>
      <c r="AB304" s="125"/>
      <c r="AC304" s="126">
        <f t="shared" si="56"/>
        <v>6.4484960381567813</v>
      </c>
      <c r="AD304" s="126">
        <f t="shared" si="57"/>
        <v>0.20723381841091484</v>
      </c>
      <c r="AE304" s="126">
        <f t="shared" si="58"/>
        <v>-0.29106495106426672</v>
      </c>
      <c r="AF304" s="126">
        <f t="shared" si="59"/>
        <v>2.8931769362585382</v>
      </c>
      <c r="AG304" s="126">
        <f t="shared" si="60"/>
        <v>-0.71169082365194103</v>
      </c>
      <c r="AH304" s="126">
        <f t="shared" si="61"/>
        <v>0.42906291661291018</v>
      </c>
      <c r="AI304" s="126">
        <f t="shared" si="62"/>
        <v>-3.1289497442070525E-2</v>
      </c>
      <c r="AJ304" s="126">
        <f t="shared" si="63"/>
        <v>0.93951584718975489</v>
      </c>
      <c r="AK304" s="126">
        <f t="shared" si="64"/>
        <v>0.31165960582059299</v>
      </c>
      <c r="AL304" s="127">
        <f t="shared" si="65"/>
        <v>1.1327888766990237</v>
      </c>
      <c r="AM304" s="127">
        <f t="shared" si="55"/>
        <v>0.18745160970584931</v>
      </c>
    </row>
    <row r="305" spans="1:39" ht="15" customHeight="1" x14ac:dyDescent="0.2">
      <c r="A305" s="62" t="s">
        <v>535</v>
      </c>
      <c r="B305" s="62" t="s">
        <v>300</v>
      </c>
      <c r="C305" s="124">
        <v>600</v>
      </c>
      <c r="D305" s="124">
        <v>0</v>
      </c>
      <c r="E305" s="124">
        <v>2000</v>
      </c>
      <c r="F305" s="124">
        <v>2000</v>
      </c>
      <c r="G305" s="124">
        <v>2000</v>
      </c>
      <c r="H305" s="124">
        <v>3000</v>
      </c>
      <c r="I305" s="124">
        <v>4000</v>
      </c>
      <c r="J305" s="124">
        <v>4000</v>
      </c>
      <c r="K305" s="124">
        <v>4000</v>
      </c>
      <c r="L305" s="124">
        <v>4000</v>
      </c>
      <c r="M305" s="124">
        <v>4000</v>
      </c>
      <c r="N305" s="124">
        <v>129.99</v>
      </c>
      <c r="O305" s="124">
        <v>968.23</v>
      </c>
      <c r="P305" s="124">
        <v>1168.8800000000001</v>
      </c>
      <c r="Q305" s="124">
        <v>828.66</v>
      </c>
      <c r="R305" s="124">
        <v>3226.12</v>
      </c>
      <c r="S305" s="124">
        <v>930.12</v>
      </c>
      <c r="T305" s="124">
        <v>1329.2</v>
      </c>
      <c r="U305" s="124">
        <v>1287.6099999999999</v>
      </c>
      <c r="V305" s="124">
        <v>2497.34</v>
      </c>
      <c r="W305" s="124">
        <v>3275.66</v>
      </c>
      <c r="X305" s="79">
        <v>2627.3</v>
      </c>
      <c r="Y305" s="125"/>
      <c r="Z305" s="125"/>
      <c r="AA305" s="125"/>
      <c r="AB305" s="125"/>
      <c r="AC305" s="126">
        <f t="shared" si="56"/>
        <v>-0.22332682407243029</v>
      </c>
      <c r="AD305" s="126">
        <f t="shared" si="57"/>
        <v>-8.6285714285713761E-3</v>
      </c>
      <c r="AE305" s="126">
        <f t="shared" si="58"/>
        <v>4.6515649316963469E-2</v>
      </c>
      <c r="AF305" s="126">
        <f t="shared" si="59"/>
        <v>0.87596386869354492</v>
      </c>
      <c r="AG305" s="126">
        <f t="shared" si="60"/>
        <v>0.1846153846153846</v>
      </c>
      <c r="AH305" s="126">
        <f t="shared" si="61"/>
        <v>8.4167740656290221E-2</v>
      </c>
      <c r="AI305" s="126">
        <f t="shared" si="62"/>
        <v>-3.8290965618141916E-2</v>
      </c>
      <c r="AJ305" s="126">
        <f t="shared" si="63"/>
        <v>2.5565380684114194</v>
      </c>
      <c r="AK305" s="126">
        <f t="shared" si="64"/>
        <v>-0.52728244887047193</v>
      </c>
      <c r="AL305" s="127">
        <f t="shared" si="65"/>
        <v>0.32780798907822079</v>
      </c>
      <c r="AM305" s="127">
        <f t="shared" si="55"/>
        <v>0.45194955583889607</v>
      </c>
    </row>
    <row r="306" spans="1:39" ht="15" customHeight="1" x14ac:dyDescent="0.2">
      <c r="A306" s="62" t="s">
        <v>536</v>
      </c>
      <c r="B306" s="62" t="s">
        <v>302</v>
      </c>
      <c r="C306" s="124">
        <v>377</v>
      </c>
      <c r="D306" s="124">
        <v>176</v>
      </c>
      <c r="E306" s="124">
        <v>179</v>
      </c>
      <c r="F306" s="124">
        <v>187</v>
      </c>
      <c r="G306" s="124">
        <v>532</v>
      </c>
      <c r="H306" s="124">
        <v>544</v>
      </c>
      <c r="I306" s="124">
        <v>582</v>
      </c>
      <c r="J306" s="124">
        <v>589</v>
      </c>
      <c r="K306" s="124">
        <v>595</v>
      </c>
      <c r="L306" s="124">
        <v>968</v>
      </c>
      <c r="M306" s="124">
        <v>720</v>
      </c>
      <c r="N306" s="124">
        <v>225.32</v>
      </c>
      <c r="O306" s="124">
        <v>175</v>
      </c>
      <c r="P306" s="124">
        <v>173.49</v>
      </c>
      <c r="Q306" s="124">
        <v>181.56</v>
      </c>
      <c r="R306" s="124">
        <v>340.6</v>
      </c>
      <c r="S306" s="124">
        <v>403.48</v>
      </c>
      <c r="T306" s="124">
        <v>437.44</v>
      </c>
      <c r="U306" s="124">
        <v>420.69</v>
      </c>
      <c r="V306" s="124">
        <v>1496.2</v>
      </c>
      <c r="W306" s="124">
        <v>707.28</v>
      </c>
      <c r="X306" s="79">
        <v>570.86</v>
      </c>
      <c r="Y306" s="125"/>
      <c r="Z306" s="125"/>
      <c r="AA306" s="125"/>
      <c r="AB306" s="125"/>
      <c r="AC306" s="126">
        <f t="shared" si="56"/>
        <v>-0.14718632148273403</v>
      </c>
      <c r="AD306" s="126">
        <f t="shared" si="57"/>
        <v>7.9629862772252147E-2</v>
      </c>
      <c r="AE306" s="126">
        <f t="shared" si="58"/>
        <v>-0.33412045944842866</v>
      </c>
      <c r="AF306" s="126">
        <f t="shared" si="59"/>
        <v>2.1677028151131736</v>
      </c>
      <c r="AG306" s="126">
        <f t="shared" si="60"/>
        <v>-1.5597034006647872E-2</v>
      </c>
      <c r="AH306" s="126">
        <f t="shared" si="61"/>
        <v>0.36786942786942783</v>
      </c>
      <c r="AI306" s="126">
        <f t="shared" si="62"/>
        <v>2.5881048790626814E-2</v>
      </c>
      <c r="AJ306" s="126">
        <f t="shared" si="63"/>
        <v>-0.53631388321927409</v>
      </c>
      <c r="AK306" s="126">
        <f t="shared" si="64"/>
        <v>2.4553075337958119</v>
      </c>
      <c r="AL306" s="127">
        <f t="shared" si="65"/>
        <v>0.45146366557602313</v>
      </c>
      <c r="AM306" s="127">
        <f t="shared" si="55"/>
        <v>0.45942941864598891</v>
      </c>
    </row>
    <row r="307" spans="1:39" ht="15" customHeight="1" x14ac:dyDescent="0.2">
      <c r="A307" s="62" t="s">
        <v>537</v>
      </c>
      <c r="B307" s="62" t="s">
        <v>304</v>
      </c>
      <c r="C307" s="124">
        <v>1438</v>
      </c>
      <c r="D307" s="124">
        <v>634</v>
      </c>
      <c r="E307" s="124">
        <v>684</v>
      </c>
      <c r="F307" s="124">
        <v>720</v>
      </c>
      <c r="G307" s="124">
        <v>2693</v>
      </c>
      <c r="H307" s="124">
        <v>1807</v>
      </c>
      <c r="I307" s="124">
        <v>1760</v>
      </c>
      <c r="J307" s="124">
        <v>2375</v>
      </c>
      <c r="K307" s="124">
        <v>2173</v>
      </c>
      <c r="L307" s="124">
        <v>2744</v>
      </c>
      <c r="M307" s="124">
        <v>3430</v>
      </c>
      <c r="N307" s="124">
        <v>745.11</v>
      </c>
      <c r="O307" s="124">
        <v>635.44000000000005</v>
      </c>
      <c r="P307" s="124">
        <v>686.04</v>
      </c>
      <c r="Q307" s="124">
        <v>456.82</v>
      </c>
      <c r="R307" s="124">
        <v>1447.07</v>
      </c>
      <c r="S307" s="124">
        <v>1424.5</v>
      </c>
      <c r="T307" s="124">
        <v>1948.53</v>
      </c>
      <c r="U307" s="124">
        <v>1998.96</v>
      </c>
      <c r="V307" s="124">
        <v>926.89</v>
      </c>
      <c r="W307" s="124">
        <v>3202.69</v>
      </c>
      <c r="X307" s="79">
        <v>2793.98</v>
      </c>
      <c r="Y307" s="125"/>
      <c r="Z307" s="125"/>
      <c r="AA307" s="125"/>
      <c r="AB307" s="125"/>
      <c r="AC307" s="126">
        <f t="shared" si="56"/>
        <v>0.11985399380897772</v>
      </c>
      <c r="AD307" s="126">
        <f t="shared" si="57"/>
        <v>4.3831127543173275E-2</v>
      </c>
      <c r="AE307" s="126">
        <f t="shared" si="58"/>
        <v>0.80292846947843854</v>
      </c>
      <c r="AF307" s="126">
        <f t="shared" si="59"/>
        <v>1.4321489767133195</v>
      </c>
      <c r="AG307" s="126">
        <f t="shared" si="60"/>
        <v>0.21972986370356085</v>
      </c>
      <c r="AH307" s="126">
        <f t="shared" si="61"/>
        <v>0.12384558467758358</v>
      </c>
      <c r="AI307" s="126">
        <f t="shared" si="62"/>
        <v>-8.3756964635141561E-3</v>
      </c>
      <c r="AJ307" s="126">
        <f t="shared" si="63"/>
        <v>1.0089516055639479E-2</v>
      </c>
      <c r="AK307" s="126">
        <f t="shared" si="64"/>
        <v>0.25976780281706335</v>
      </c>
      <c r="AL307" s="127">
        <f t="shared" si="65"/>
        <v>0.33375773759269362</v>
      </c>
      <c r="AM307" s="127">
        <f t="shared" si="55"/>
        <v>0.12101141415806663</v>
      </c>
    </row>
    <row r="308" spans="1:39" ht="15" customHeight="1" x14ac:dyDescent="0.2">
      <c r="A308" s="62" t="s">
        <v>538</v>
      </c>
      <c r="B308" s="62" t="s">
        <v>306</v>
      </c>
      <c r="C308" s="124">
        <v>6500</v>
      </c>
      <c r="D308" s="124">
        <v>7443</v>
      </c>
      <c r="E308" s="124">
        <v>7775</v>
      </c>
      <c r="F308" s="124">
        <v>8941</v>
      </c>
      <c r="G308" s="124">
        <v>44233</v>
      </c>
      <c r="H308" s="124">
        <v>51028</v>
      </c>
      <c r="I308" s="124">
        <v>44486</v>
      </c>
      <c r="J308" s="124">
        <v>51028</v>
      </c>
      <c r="K308" s="124">
        <v>48940</v>
      </c>
      <c r="L308" s="124">
        <v>59755</v>
      </c>
      <c r="M308" s="124">
        <v>59270</v>
      </c>
      <c r="N308" s="124">
        <v>6670.95</v>
      </c>
      <c r="O308" s="124">
        <v>7470.49</v>
      </c>
      <c r="P308" s="124">
        <v>7797.93</v>
      </c>
      <c r="Q308" s="124">
        <v>14059.11</v>
      </c>
      <c r="R308" s="124">
        <v>34193.85</v>
      </c>
      <c r="S308" s="124">
        <v>41707.26</v>
      </c>
      <c r="T308" s="124">
        <v>46872.52</v>
      </c>
      <c r="U308" s="124">
        <v>46479.93</v>
      </c>
      <c r="V308" s="124">
        <v>46948.89</v>
      </c>
      <c r="W308" s="124">
        <v>59144.7</v>
      </c>
      <c r="X308" s="79">
        <v>52779.62</v>
      </c>
      <c r="Y308" s="125"/>
      <c r="Z308" s="125"/>
      <c r="AA308" s="125"/>
      <c r="AB308" s="125"/>
      <c r="AC308" s="126">
        <f t="shared" si="56"/>
        <v>0</v>
      </c>
      <c r="AD308" s="126">
        <f t="shared" si="57"/>
        <v>0</v>
      </c>
      <c r="AE308" s="126">
        <f t="shared" si="58"/>
        <v>0</v>
      </c>
      <c r="AF308" s="126">
        <f t="shared" si="59"/>
        <v>0</v>
      </c>
      <c r="AG308" s="126">
        <f t="shared" si="60"/>
        <v>0</v>
      </c>
      <c r="AH308" s="126">
        <f t="shared" si="61"/>
        <v>0</v>
      </c>
      <c r="AI308" s="126">
        <f t="shared" si="62"/>
        <v>0</v>
      </c>
      <c r="AJ308" s="126">
        <f t="shared" si="63"/>
        <v>-0.486904</v>
      </c>
      <c r="AK308" s="126">
        <f t="shared" si="64"/>
        <v>7.8153016199697518</v>
      </c>
      <c r="AL308" s="127">
        <f t="shared" si="65"/>
        <v>0.81426640221886126</v>
      </c>
      <c r="AM308" s="127">
        <f t="shared" si="55"/>
        <v>1.4656795239939504</v>
      </c>
    </row>
    <row r="309" spans="1:39" ht="15" customHeight="1" x14ac:dyDescent="0.2">
      <c r="A309" s="62" t="s">
        <v>1924</v>
      </c>
      <c r="B309" s="62" t="s">
        <v>1865</v>
      </c>
      <c r="C309" s="124">
        <v>0</v>
      </c>
      <c r="D309" s="124">
        <v>0</v>
      </c>
      <c r="E309" s="124">
        <v>0</v>
      </c>
      <c r="F309" s="124">
        <v>0</v>
      </c>
      <c r="G309" s="124">
        <v>0</v>
      </c>
      <c r="H309" s="124">
        <v>0</v>
      </c>
      <c r="I309" s="124">
        <v>0</v>
      </c>
      <c r="J309" s="124">
        <v>0</v>
      </c>
      <c r="K309" s="124">
        <v>0</v>
      </c>
      <c r="L309" s="124">
        <v>0</v>
      </c>
      <c r="M309" s="124">
        <v>5500</v>
      </c>
      <c r="N309" s="124">
        <v>0</v>
      </c>
      <c r="O309" s="124">
        <v>0</v>
      </c>
      <c r="P309" s="124">
        <v>0</v>
      </c>
      <c r="Q309" s="124">
        <v>0</v>
      </c>
      <c r="R309" s="124">
        <v>0</v>
      </c>
      <c r="S309" s="124">
        <v>0</v>
      </c>
      <c r="T309" s="124">
        <v>0</v>
      </c>
      <c r="U309" s="124">
        <v>2500</v>
      </c>
      <c r="V309" s="124">
        <v>1282.74</v>
      </c>
      <c r="W309" s="124">
        <v>11307.74</v>
      </c>
      <c r="X309" s="79">
        <v>464.29</v>
      </c>
      <c r="Y309" s="125"/>
      <c r="Z309" s="125"/>
      <c r="AA309" s="125"/>
      <c r="AB309" s="125"/>
      <c r="AC309" s="126">
        <f t="shared" si="56"/>
        <v>-5.5542989268390248E-3</v>
      </c>
      <c r="AD309" s="126">
        <f t="shared" si="57"/>
        <v>-0.20913364334816012</v>
      </c>
      <c r="AE309" s="126">
        <f t="shared" si="58"/>
        <v>0</v>
      </c>
      <c r="AF309" s="126">
        <f t="shared" si="59"/>
        <v>3.6002939954622435</v>
      </c>
      <c r="AG309" s="126">
        <f t="shared" si="60"/>
        <v>0.13531123877268905</v>
      </c>
      <c r="AH309" s="126">
        <f t="shared" si="61"/>
        <v>-5.3354218164907369E-3</v>
      </c>
      <c r="AI309" s="126">
        <f t="shared" si="62"/>
        <v>-0.1154683693806747</v>
      </c>
      <c r="AJ309" s="126">
        <f t="shared" si="63"/>
        <v>2.0863324362103857E-3</v>
      </c>
      <c r="AK309" s="126">
        <f t="shared" si="64"/>
        <v>0.36970567619523503</v>
      </c>
      <c r="AL309" s="127">
        <f t="shared" si="65"/>
        <v>0.41910061215491257</v>
      </c>
      <c r="AM309" s="127">
        <f t="shared" si="55"/>
        <v>7.7259891241393805E-2</v>
      </c>
    </row>
    <row r="310" spans="1:39" ht="15" customHeight="1" x14ac:dyDescent="0.2">
      <c r="A310" s="62" t="s">
        <v>539</v>
      </c>
      <c r="B310" s="62" t="s">
        <v>308</v>
      </c>
      <c r="C310" s="124">
        <v>300</v>
      </c>
      <c r="D310" s="124">
        <v>396</v>
      </c>
      <c r="E310" s="124">
        <v>312</v>
      </c>
      <c r="F310" s="124">
        <v>312</v>
      </c>
      <c r="G310" s="124">
        <v>1512</v>
      </c>
      <c r="H310" s="124">
        <v>1752</v>
      </c>
      <c r="I310" s="124">
        <v>1752</v>
      </c>
      <c r="J310" s="124">
        <v>1752</v>
      </c>
      <c r="K310" s="124">
        <v>1512</v>
      </c>
      <c r="L310" s="124">
        <v>1992</v>
      </c>
      <c r="M310" s="124">
        <v>2080</v>
      </c>
      <c r="N310" s="124">
        <v>397.89</v>
      </c>
      <c r="O310" s="124">
        <v>395.68</v>
      </c>
      <c r="P310" s="124">
        <v>312.93</v>
      </c>
      <c r="Q310" s="124">
        <v>312.93</v>
      </c>
      <c r="R310" s="124">
        <v>1439.57</v>
      </c>
      <c r="S310" s="124">
        <v>1634.36</v>
      </c>
      <c r="T310" s="124">
        <v>1625.64</v>
      </c>
      <c r="U310" s="124">
        <v>1437.93</v>
      </c>
      <c r="V310" s="124">
        <v>1440.93</v>
      </c>
      <c r="W310" s="124">
        <v>1973.65</v>
      </c>
      <c r="X310" s="79">
        <v>1563.11</v>
      </c>
      <c r="Y310" s="125"/>
      <c r="Z310" s="125"/>
      <c r="AA310" s="125"/>
      <c r="AB310" s="125"/>
      <c r="AC310" s="126">
        <f t="shared" si="56"/>
        <v>-0.20955436885929896</v>
      </c>
      <c r="AD310" s="126">
        <f t="shared" si="57"/>
        <v>2.4421732465673213E-2</v>
      </c>
      <c r="AE310" s="126">
        <f t="shared" si="58"/>
        <v>-0.49441500307884717</v>
      </c>
      <c r="AF310" s="126">
        <f t="shared" si="59"/>
        <v>-1</v>
      </c>
      <c r="AG310" s="126">
        <f t="shared" si="60"/>
        <v>0</v>
      </c>
      <c r="AH310" s="126">
        <f t="shared" si="61"/>
        <v>0</v>
      </c>
      <c r="AI310" s="126">
        <f t="shared" si="62"/>
        <v>0</v>
      </c>
      <c r="AJ310" s="126">
        <f t="shared" si="63"/>
        <v>0</v>
      </c>
      <c r="AK310" s="126">
        <f t="shared" si="64"/>
        <v>0</v>
      </c>
      <c r="AL310" s="127">
        <f t="shared" si="65"/>
        <v>-0.18661640438583033</v>
      </c>
      <c r="AM310" s="127">
        <f t="shared" si="55"/>
        <v>0</v>
      </c>
    </row>
    <row r="311" spans="1:39" ht="15" customHeight="1" x14ac:dyDescent="0.2">
      <c r="A311" s="62" t="s">
        <v>540</v>
      </c>
      <c r="B311" s="62" t="s">
        <v>1897</v>
      </c>
      <c r="C311" s="124">
        <v>5247</v>
      </c>
      <c r="D311" s="124">
        <v>2978</v>
      </c>
      <c r="E311" s="124">
        <v>3071</v>
      </c>
      <c r="F311" s="124">
        <v>0</v>
      </c>
      <c r="G311" s="124">
        <v>0</v>
      </c>
      <c r="H311" s="124">
        <v>0</v>
      </c>
      <c r="I311" s="124">
        <v>0</v>
      </c>
      <c r="J311" s="124">
        <v>0</v>
      </c>
      <c r="K311" s="124">
        <v>0</v>
      </c>
      <c r="L311" s="124">
        <v>0</v>
      </c>
      <c r="M311" s="124">
        <v>0</v>
      </c>
      <c r="N311" s="124">
        <v>3870.69</v>
      </c>
      <c r="O311" s="124">
        <v>3059.57</v>
      </c>
      <c r="P311" s="124">
        <v>3134.29</v>
      </c>
      <c r="Q311" s="124">
        <v>1584.65</v>
      </c>
      <c r="R311" s="124">
        <v>0</v>
      </c>
      <c r="S311" s="124">
        <v>0</v>
      </c>
      <c r="T311" s="124">
        <v>0</v>
      </c>
      <c r="U311" s="124">
        <v>0</v>
      </c>
      <c r="V311" s="124">
        <v>0</v>
      </c>
      <c r="W311" s="124">
        <v>0</v>
      </c>
      <c r="X311" s="79"/>
      <c r="Y311" s="125"/>
      <c r="Z311" s="125"/>
      <c r="AA311" s="125"/>
      <c r="AB311" s="125"/>
      <c r="AC311" s="126">
        <f t="shared" si="56"/>
        <v>-0.29780297045048171</v>
      </c>
      <c r="AD311" s="126">
        <f t="shared" si="57"/>
        <v>0.11692600876945056</v>
      </c>
      <c r="AE311" s="126">
        <f t="shared" si="58"/>
        <v>0.29432206228597191</v>
      </c>
      <c r="AF311" s="126">
        <f t="shared" si="59"/>
        <v>2.0532128813155381</v>
      </c>
      <c r="AG311" s="126">
        <f t="shared" si="60"/>
        <v>0.23584865389634643</v>
      </c>
      <c r="AH311" s="126">
        <f t="shared" si="61"/>
        <v>0.12300213313043173</v>
      </c>
      <c r="AI311" s="126">
        <f t="shared" si="62"/>
        <v>-3.2437633877080312E-2</v>
      </c>
      <c r="AJ311" s="126">
        <f t="shared" si="63"/>
        <v>6.5954421582424858E-2</v>
      </c>
      <c r="AK311" s="126">
        <f t="shared" si="64"/>
        <v>1.522087636530018</v>
      </c>
      <c r="AL311" s="127">
        <f t="shared" si="65"/>
        <v>0.45345702146473549</v>
      </c>
      <c r="AM311" s="127">
        <f t="shared" si="55"/>
        <v>0.38289104225242815</v>
      </c>
    </row>
    <row r="312" spans="1:39" ht="15" customHeight="1" x14ac:dyDescent="0.2">
      <c r="A312" s="62" t="s">
        <v>541</v>
      </c>
      <c r="B312" s="62" t="s">
        <v>1899</v>
      </c>
      <c r="C312" s="124">
        <v>6714</v>
      </c>
      <c r="D312" s="124">
        <v>3569</v>
      </c>
      <c r="E312" s="124">
        <v>4060</v>
      </c>
      <c r="F312" s="124">
        <v>6126</v>
      </c>
      <c r="G312" s="124">
        <v>17989</v>
      </c>
      <c r="H312" s="124">
        <v>21026</v>
      </c>
      <c r="I312" s="124">
        <v>23111</v>
      </c>
      <c r="J312" s="124">
        <v>23247</v>
      </c>
      <c r="K312" s="124">
        <v>23865</v>
      </c>
      <c r="L312" s="124">
        <v>64509</v>
      </c>
      <c r="M312" s="124">
        <v>68270</v>
      </c>
      <c r="N312" s="124">
        <v>5290.78</v>
      </c>
      <c r="O312" s="124">
        <v>3715.17</v>
      </c>
      <c r="P312" s="124">
        <v>4149.57</v>
      </c>
      <c r="Q312" s="124">
        <v>5370.88</v>
      </c>
      <c r="R312" s="124">
        <v>16398.439999999999</v>
      </c>
      <c r="S312" s="124">
        <v>20265.990000000002</v>
      </c>
      <c r="T312" s="124">
        <v>22758.75</v>
      </c>
      <c r="U312" s="124">
        <v>22020.51</v>
      </c>
      <c r="V312" s="124">
        <v>23472.86</v>
      </c>
      <c r="W312" s="124">
        <v>59200.61</v>
      </c>
      <c r="X312" s="79">
        <v>63651.01</v>
      </c>
      <c r="Y312" s="125"/>
      <c r="Z312" s="125"/>
      <c r="AA312" s="125"/>
      <c r="AB312" s="125"/>
      <c r="AC312" s="126">
        <f t="shared" si="56"/>
        <v>0</v>
      </c>
      <c r="AD312" s="126">
        <f t="shared" si="57"/>
        <v>0</v>
      </c>
      <c r="AE312" s="126">
        <f t="shared" si="58"/>
        <v>0</v>
      </c>
      <c r="AF312" s="126">
        <f t="shared" si="59"/>
        <v>0</v>
      </c>
      <c r="AG312" s="126">
        <f t="shared" si="60"/>
        <v>-5.3995051666424015E-2</v>
      </c>
      <c r="AH312" s="126">
        <f t="shared" si="61"/>
        <v>-0.93269230769230771</v>
      </c>
      <c r="AI312" s="126">
        <f t="shared" si="62"/>
        <v>4.5571428571428569</v>
      </c>
      <c r="AJ312" s="126">
        <f t="shared" si="63"/>
        <v>-0.4241645244215938</v>
      </c>
      <c r="AK312" s="126">
        <f t="shared" si="64"/>
        <v>-1</v>
      </c>
      <c r="AL312" s="127">
        <f t="shared" si="65"/>
        <v>0.23847677481805901</v>
      </c>
      <c r="AM312" s="127">
        <f t="shared" si="55"/>
        <v>0.4292581946725062</v>
      </c>
    </row>
    <row r="313" spans="1:39" ht="15" customHeight="1" x14ac:dyDescent="0.2">
      <c r="A313" s="62" t="s">
        <v>542</v>
      </c>
      <c r="B313" s="62" t="s">
        <v>312</v>
      </c>
      <c r="C313" s="124">
        <v>0</v>
      </c>
      <c r="D313" s="124">
        <v>0</v>
      </c>
      <c r="E313" s="124">
        <v>0</v>
      </c>
      <c r="F313" s="124">
        <v>0</v>
      </c>
      <c r="G313" s="124">
        <v>0</v>
      </c>
      <c r="H313" s="124">
        <v>0</v>
      </c>
      <c r="I313" s="124">
        <v>0</v>
      </c>
      <c r="J313" s="124">
        <v>0</v>
      </c>
      <c r="K313" s="124">
        <v>0</v>
      </c>
      <c r="L313" s="124">
        <v>0</v>
      </c>
      <c r="M313" s="124">
        <v>0</v>
      </c>
      <c r="N313" s="124">
        <v>0</v>
      </c>
      <c r="O313" s="124">
        <v>0</v>
      </c>
      <c r="P313" s="124">
        <v>0</v>
      </c>
      <c r="Q313" s="124">
        <v>0</v>
      </c>
      <c r="R313" s="124">
        <v>1099.3599999999999</v>
      </c>
      <c r="S313" s="124">
        <v>1040</v>
      </c>
      <c r="T313" s="124">
        <v>70</v>
      </c>
      <c r="U313" s="124">
        <v>389</v>
      </c>
      <c r="V313" s="124">
        <v>224</v>
      </c>
      <c r="W313" s="124">
        <v>0</v>
      </c>
      <c r="X313" s="79">
        <v>324</v>
      </c>
      <c r="Y313" s="125"/>
      <c r="Z313" s="125"/>
      <c r="AA313" s="125"/>
      <c r="AB313" s="125"/>
      <c r="AC313" s="126">
        <f t="shared" si="56"/>
        <v>-0.38149339538703714</v>
      </c>
      <c r="AD313" s="126">
        <f t="shared" si="57"/>
        <v>0.64156878863086675</v>
      </c>
      <c r="AE313" s="126">
        <f t="shared" si="58"/>
        <v>0.47099495396941554</v>
      </c>
      <c r="AF313" s="126">
        <f t="shared" si="59"/>
        <v>1.6583002736425887</v>
      </c>
      <c r="AG313" s="126">
        <f t="shared" si="60"/>
        <v>0.27707318514724216</v>
      </c>
      <c r="AH313" s="126">
        <f t="shared" si="61"/>
        <v>7.2238206164573687E-2</v>
      </c>
      <c r="AI313" s="126">
        <f t="shared" si="62"/>
        <v>-9.0646845443738411E-2</v>
      </c>
      <c r="AJ313" s="126">
        <f t="shared" si="63"/>
        <v>-0.22740361605430012</v>
      </c>
      <c r="AK313" s="126">
        <f t="shared" si="64"/>
        <v>0.1492559855216036</v>
      </c>
      <c r="AL313" s="127">
        <f t="shared" si="65"/>
        <v>0.28554305957680159</v>
      </c>
      <c r="AM313" s="127">
        <f t="shared" si="55"/>
        <v>3.6103383067076188E-2</v>
      </c>
    </row>
    <row r="314" spans="1:39" ht="15" customHeight="1" x14ac:dyDescent="0.2">
      <c r="A314" s="62" t="s">
        <v>543</v>
      </c>
      <c r="B314" s="62" t="s">
        <v>314</v>
      </c>
      <c r="C314" s="124">
        <v>1446</v>
      </c>
      <c r="D314" s="124">
        <v>634</v>
      </c>
      <c r="E314" s="124">
        <v>1198</v>
      </c>
      <c r="F314" s="124">
        <v>1411</v>
      </c>
      <c r="G314" s="124">
        <v>4290</v>
      </c>
      <c r="H314" s="124">
        <v>5372</v>
      </c>
      <c r="I314" s="124">
        <v>5365</v>
      </c>
      <c r="J314" s="124">
        <v>5045</v>
      </c>
      <c r="K314" s="124">
        <v>5121</v>
      </c>
      <c r="L314" s="124">
        <v>4054</v>
      </c>
      <c r="M314" s="124">
        <v>5580</v>
      </c>
      <c r="N314" s="124">
        <v>1022.77</v>
      </c>
      <c r="O314" s="124">
        <v>632.59</v>
      </c>
      <c r="P314" s="124">
        <v>1038.44</v>
      </c>
      <c r="Q314" s="124">
        <v>1527.54</v>
      </c>
      <c r="R314" s="124">
        <v>4060.66</v>
      </c>
      <c r="S314" s="124">
        <v>5185.76</v>
      </c>
      <c r="T314" s="124">
        <v>5560.37</v>
      </c>
      <c r="U314" s="124">
        <v>5056.34</v>
      </c>
      <c r="V314" s="124">
        <v>3906.51</v>
      </c>
      <c r="W314" s="124">
        <v>4489.58</v>
      </c>
      <c r="X314" s="79">
        <v>2959.51</v>
      </c>
      <c r="Y314" s="125"/>
      <c r="Z314" s="125"/>
      <c r="AA314" s="125"/>
      <c r="AB314" s="125"/>
      <c r="AC314" s="126">
        <f t="shared" si="56"/>
        <v>-0.96551724137931039</v>
      </c>
      <c r="AD314" s="126">
        <f t="shared" si="57"/>
        <v>22</v>
      </c>
      <c r="AE314" s="126">
        <f t="shared" si="58"/>
        <v>-0.95652173913043481</v>
      </c>
      <c r="AF314" s="126">
        <f t="shared" si="59"/>
        <v>66.347777777777779</v>
      </c>
      <c r="AG314" s="126">
        <f t="shared" si="60"/>
        <v>-0.80391995116559145</v>
      </c>
      <c r="AH314" s="126">
        <f t="shared" si="61"/>
        <v>4.442111905763567</v>
      </c>
      <c r="AI314" s="126">
        <f t="shared" si="62"/>
        <v>-0.87500676412155309</v>
      </c>
      <c r="AJ314" s="126">
        <f t="shared" si="63"/>
        <v>0.92238233656997948</v>
      </c>
      <c r="AK314" s="126">
        <f t="shared" si="64"/>
        <v>6.6534761766882218</v>
      </c>
      <c r="AL314" s="127">
        <f t="shared" si="65"/>
        <v>10.751642500111407</v>
      </c>
      <c r="AM314" s="127">
        <f t="shared" si="55"/>
        <v>2.067808740746925</v>
      </c>
    </row>
    <row r="315" spans="1:39" ht="15" customHeight="1" x14ac:dyDescent="0.2">
      <c r="A315" s="62" t="s">
        <v>544</v>
      </c>
      <c r="B315" s="62" t="s">
        <v>316</v>
      </c>
      <c r="C315" s="124">
        <v>270</v>
      </c>
      <c r="D315" s="124">
        <v>324</v>
      </c>
      <c r="E315" s="124">
        <v>324</v>
      </c>
      <c r="F315" s="124">
        <v>324</v>
      </c>
      <c r="G315" s="124">
        <v>1316</v>
      </c>
      <c r="H315" s="124">
        <v>189</v>
      </c>
      <c r="I315" s="124">
        <v>190</v>
      </c>
      <c r="J315" s="124">
        <v>189</v>
      </c>
      <c r="K315" s="124">
        <v>189</v>
      </c>
      <c r="L315" s="124">
        <v>1440</v>
      </c>
      <c r="M315" s="124">
        <v>0</v>
      </c>
      <c r="N315" s="124">
        <v>522</v>
      </c>
      <c r="O315" s="124">
        <v>18</v>
      </c>
      <c r="P315" s="124">
        <v>414</v>
      </c>
      <c r="Q315" s="124">
        <v>18</v>
      </c>
      <c r="R315" s="124">
        <v>1212.26</v>
      </c>
      <c r="S315" s="124">
        <v>237.7</v>
      </c>
      <c r="T315" s="124">
        <v>1293.5899999999999</v>
      </c>
      <c r="U315" s="124">
        <v>161.69</v>
      </c>
      <c r="V315" s="124">
        <v>310.83</v>
      </c>
      <c r="W315" s="124">
        <v>2378.9299999999998</v>
      </c>
      <c r="X315" s="79">
        <v>90</v>
      </c>
      <c r="Y315" s="125"/>
      <c r="Z315" s="125"/>
      <c r="AA315" s="125"/>
      <c r="AB315" s="125"/>
      <c r="AC315" s="126">
        <f t="shared" si="56"/>
        <v>-0.21091671077532145</v>
      </c>
      <c r="AD315" s="126">
        <f t="shared" si="57"/>
        <v>2.5443819605248701E-2</v>
      </c>
      <c r="AE315" s="126">
        <f t="shared" si="58"/>
        <v>-3.3047483355287427E-2</v>
      </c>
      <c r="AF315" s="126">
        <f t="shared" si="59"/>
        <v>1.688821136327832</v>
      </c>
      <c r="AG315" s="126">
        <f t="shared" si="60"/>
        <v>0.13198092008216497</v>
      </c>
      <c r="AH315" s="126">
        <f t="shared" si="61"/>
        <v>-4.7423898283410836E-2</v>
      </c>
      <c r="AI315" s="126">
        <f t="shared" si="62"/>
        <v>0.36001035587120378</v>
      </c>
      <c r="AJ315" s="126">
        <f t="shared" si="63"/>
        <v>-0.15494205654040771</v>
      </c>
      <c r="AK315" s="126">
        <f t="shared" si="64"/>
        <v>0.62920185887149482</v>
      </c>
      <c r="AL315" s="127">
        <f t="shared" si="65"/>
        <v>0.26545866020039077</v>
      </c>
      <c r="AM315" s="127">
        <f t="shared" si="55"/>
        <v>0.183765436000209</v>
      </c>
    </row>
    <row r="316" spans="1:39" ht="15" customHeight="1" x14ac:dyDescent="0.2">
      <c r="A316" s="62" t="s">
        <v>545</v>
      </c>
      <c r="B316" s="62" t="s">
        <v>2026</v>
      </c>
      <c r="C316" s="124">
        <v>1911</v>
      </c>
      <c r="D316" s="124">
        <v>1111</v>
      </c>
      <c r="E316" s="124">
        <v>1132</v>
      </c>
      <c r="F316" s="124">
        <v>1187</v>
      </c>
      <c r="G316" s="124">
        <v>3352</v>
      </c>
      <c r="H316" s="124">
        <v>3460</v>
      </c>
      <c r="I316" s="124">
        <v>3669</v>
      </c>
      <c r="J316" s="124">
        <v>3114</v>
      </c>
      <c r="K316" s="124">
        <v>3738</v>
      </c>
      <c r="L316" s="124">
        <v>6424</v>
      </c>
      <c r="M316" s="124">
        <v>5880</v>
      </c>
      <c r="N316" s="124">
        <v>1379.17</v>
      </c>
      <c r="O316" s="124">
        <v>1088.28</v>
      </c>
      <c r="P316" s="124">
        <v>1115.97</v>
      </c>
      <c r="Q316" s="124">
        <v>1079.0899999999999</v>
      </c>
      <c r="R316" s="124">
        <v>2901.48</v>
      </c>
      <c r="S316" s="124">
        <v>3284.42</v>
      </c>
      <c r="T316" s="124">
        <v>3128.66</v>
      </c>
      <c r="U316" s="124">
        <v>4255.01</v>
      </c>
      <c r="V316" s="124">
        <v>3595.73</v>
      </c>
      <c r="W316" s="124">
        <v>5858.17</v>
      </c>
      <c r="X316" s="79">
        <v>5498.01</v>
      </c>
      <c r="Y316" s="125"/>
      <c r="Z316" s="125"/>
      <c r="AA316" s="125"/>
      <c r="AB316" s="125"/>
      <c r="AC316" s="126">
        <f t="shared" si="56"/>
        <v>-0.27777777777777779</v>
      </c>
      <c r="AD316" s="126">
        <f t="shared" si="57"/>
        <v>5.1911742481487111E-2</v>
      </c>
      <c r="AE316" s="126">
        <f t="shared" si="58"/>
        <v>4.0729832626966361E-2</v>
      </c>
      <c r="AF316" s="126">
        <f t="shared" si="59"/>
        <v>1.8014218663721702</v>
      </c>
      <c r="AG316" s="126">
        <f t="shared" si="60"/>
        <v>9.2172370463448811E-2</v>
      </c>
      <c r="AH316" s="126">
        <f t="shared" si="61"/>
        <v>0.11516423028334238</v>
      </c>
      <c r="AI316" s="126">
        <f t="shared" si="62"/>
        <v>-8.6986426071652537E-2</v>
      </c>
      <c r="AJ316" s="126">
        <f t="shared" si="63"/>
        <v>7.2009394456384462E-3</v>
      </c>
      <c r="AK316" s="126">
        <f t="shared" si="64"/>
        <v>0.80214703682520139</v>
      </c>
      <c r="AL316" s="127">
        <f t="shared" si="65"/>
        <v>0.28288709051653599</v>
      </c>
      <c r="AM316" s="127">
        <f t="shared" si="55"/>
        <v>0.18593963018919571</v>
      </c>
    </row>
    <row r="317" spans="1:39" ht="15" customHeight="1" x14ac:dyDescent="0.2">
      <c r="A317" s="62" t="s">
        <v>546</v>
      </c>
      <c r="B317" s="62" t="s">
        <v>321</v>
      </c>
      <c r="C317" s="124">
        <v>287</v>
      </c>
      <c r="D317" s="124">
        <v>154</v>
      </c>
      <c r="E317" s="124">
        <v>141</v>
      </c>
      <c r="F317" s="124">
        <v>147</v>
      </c>
      <c r="G317" s="124">
        <v>418</v>
      </c>
      <c r="H317" s="124">
        <v>428</v>
      </c>
      <c r="I317" s="124">
        <v>454</v>
      </c>
      <c r="J317" s="124">
        <v>456</v>
      </c>
      <c r="K317" s="124">
        <v>464</v>
      </c>
      <c r="L317" s="124">
        <v>795</v>
      </c>
      <c r="M317" s="124">
        <v>940</v>
      </c>
      <c r="N317" s="124">
        <v>183.24</v>
      </c>
      <c r="O317" s="124">
        <v>132.34</v>
      </c>
      <c r="P317" s="124">
        <v>139.21</v>
      </c>
      <c r="Q317" s="124">
        <v>144.88</v>
      </c>
      <c r="R317" s="124">
        <v>405.87</v>
      </c>
      <c r="S317" s="124">
        <v>443.28</v>
      </c>
      <c r="T317" s="124">
        <v>494.33</v>
      </c>
      <c r="U317" s="124">
        <v>451.33</v>
      </c>
      <c r="V317" s="124">
        <v>454.58</v>
      </c>
      <c r="W317" s="124">
        <v>819.22</v>
      </c>
      <c r="X317" s="79">
        <v>691.62</v>
      </c>
      <c r="Y317" s="125"/>
      <c r="Z317" s="125"/>
      <c r="AA317" s="125"/>
      <c r="AB317" s="125"/>
      <c r="AC317" s="126">
        <f t="shared" si="56"/>
        <v>0</v>
      </c>
      <c r="AD317" s="126">
        <f t="shared" si="57"/>
        <v>0</v>
      </c>
      <c r="AE317" s="126">
        <f t="shared" si="58"/>
        <v>0</v>
      </c>
      <c r="AF317" s="126">
        <f t="shared" si="59"/>
        <v>0</v>
      </c>
      <c r="AG317" s="126">
        <f t="shared" si="60"/>
        <v>0.2626518218623482</v>
      </c>
      <c r="AH317" s="126">
        <f t="shared" si="61"/>
        <v>-0.61603206412825651</v>
      </c>
      <c r="AI317" s="126">
        <f t="shared" si="62"/>
        <v>-0.20876826722338204</v>
      </c>
      <c r="AJ317" s="126">
        <f t="shared" si="63"/>
        <v>1.2915567282321898</v>
      </c>
      <c r="AK317" s="126">
        <f t="shared" si="64"/>
        <v>-1</v>
      </c>
      <c r="AL317" s="127">
        <f t="shared" si="65"/>
        <v>-3.0065753473011176E-2</v>
      </c>
      <c r="AM317" s="127">
        <f t="shared" si="55"/>
        <v>-5.411835625142012E-2</v>
      </c>
    </row>
    <row r="318" spans="1:39" ht="15" customHeight="1" x14ac:dyDescent="0.2">
      <c r="A318" s="62" t="s">
        <v>547</v>
      </c>
      <c r="B318" s="62" t="s">
        <v>323</v>
      </c>
      <c r="C318" s="124">
        <v>0</v>
      </c>
      <c r="D318" s="124">
        <v>0</v>
      </c>
      <c r="E318" s="124">
        <v>0</v>
      </c>
      <c r="F318" s="124">
        <v>0</v>
      </c>
      <c r="G318" s="124">
        <v>0</v>
      </c>
      <c r="H318" s="124">
        <v>0</v>
      </c>
      <c r="I318" s="124">
        <v>0</v>
      </c>
      <c r="J318" s="124">
        <v>0</v>
      </c>
      <c r="K318" s="124">
        <v>0</v>
      </c>
      <c r="L318" s="124">
        <v>0</v>
      </c>
      <c r="M318" s="124">
        <v>0</v>
      </c>
      <c r="N318" s="124">
        <v>0</v>
      </c>
      <c r="O318" s="124">
        <v>0</v>
      </c>
      <c r="P318" s="124">
        <v>0</v>
      </c>
      <c r="Q318" s="124">
        <v>0</v>
      </c>
      <c r="R318" s="124">
        <v>98.8</v>
      </c>
      <c r="S318" s="124">
        <v>124.75</v>
      </c>
      <c r="T318" s="124">
        <v>47.9</v>
      </c>
      <c r="U318" s="124">
        <v>37.9</v>
      </c>
      <c r="V318" s="124">
        <v>86.85</v>
      </c>
      <c r="W318" s="124">
        <v>0</v>
      </c>
      <c r="X318" s="79">
        <v>95.8</v>
      </c>
      <c r="Y318" s="125"/>
      <c r="Z318" s="125"/>
      <c r="AA318" s="125"/>
      <c r="AB318" s="125"/>
      <c r="AC318" s="126">
        <f t="shared" si="56"/>
        <v>0</v>
      </c>
      <c r="AD318" s="126">
        <f t="shared" si="57"/>
        <v>0</v>
      </c>
      <c r="AE318" s="126">
        <f t="shared" si="58"/>
        <v>0</v>
      </c>
      <c r="AF318" s="126">
        <f t="shared" si="59"/>
        <v>0</v>
      </c>
      <c r="AG318" s="126">
        <f t="shared" si="60"/>
        <v>0</v>
      </c>
      <c r="AH318" s="126">
        <f t="shared" si="61"/>
        <v>0</v>
      </c>
      <c r="AI318" s="126">
        <f t="shared" si="62"/>
        <v>-0.5</v>
      </c>
      <c r="AJ318" s="126">
        <f t="shared" si="63"/>
        <v>1</v>
      </c>
      <c r="AK318" s="126">
        <f t="shared" si="64"/>
        <v>0.75</v>
      </c>
      <c r="AL318" s="127">
        <f t="shared" si="65"/>
        <v>0.1388888888888889</v>
      </c>
      <c r="AM318" s="127">
        <f t="shared" si="55"/>
        <v>0.25</v>
      </c>
    </row>
    <row r="319" spans="1:39" ht="15" customHeight="1" x14ac:dyDescent="0.2">
      <c r="A319" s="62" t="s">
        <v>548</v>
      </c>
      <c r="B319" s="62" t="s">
        <v>325</v>
      </c>
      <c r="C319" s="124">
        <v>0</v>
      </c>
      <c r="D319" s="124">
        <v>0</v>
      </c>
      <c r="E319" s="124">
        <v>1000</v>
      </c>
      <c r="F319" s="124">
        <v>1000</v>
      </c>
      <c r="G319" s="124">
        <v>1000</v>
      </c>
      <c r="H319" s="124">
        <v>0</v>
      </c>
      <c r="I319" s="124">
        <v>2000</v>
      </c>
      <c r="J319" s="124">
        <v>1000</v>
      </c>
      <c r="K319" s="124">
        <v>2000</v>
      </c>
      <c r="L319" s="124">
        <v>3500</v>
      </c>
      <c r="M319" s="124">
        <v>4250</v>
      </c>
      <c r="N319" s="124">
        <v>0</v>
      </c>
      <c r="O319" s="124">
        <v>0</v>
      </c>
      <c r="P319" s="124">
        <v>0</v>
      </c>
      <c r="Q319" s="124">
        <v>0</v>
      </c>
      <c r="R319" s="124">
        <v>0</v>
      </c>
      <c r="S319" s="124">
        <v>0</v>
      </c>
      <c r="T319" s="124">
        <v>2000</v>
      </c>
      <c r="U319" s="124">
        <v>1000</v>
      </c>
      <c r="V319" s="124">
        <v>2000</v>
      </c>
      <c r="W319" s="124">
        <v>3500</v>
      </c>
      <c r="X319" s="79">
        <v>3500</v>
      </c>
      <c r="Y319" s="125"/>
      <c r="Z319" s="125"/>
      <c r="AA319" s="125"/>
      <c r="AB319" s="125"/>
      <c r="AC319" s="126">
        <f t="shared" si="56"/>
        <v>0</v>
      </c>
      <c r="AD319" s="126">
        <f t="shared" si="57"/>
        <v>0</v>
      </c>
      <c r="AE319" s="126">
        <f t="shared" si="58"/>
        <v>0</v>
      </c>
      <c r="AF319" s="126">
        <f t="shared" si="59"/>
        <v>0</v>
      </c>
      <c r="AG319" s="126">
        <f t="shared" si="60"/>
        <v>-0.66835256721419289</v>
      </c>
      <c r="AH319" s="126">
        <f t="shared" si="61"/>
        <v>-0.17799811142587355</v>
      </c>
      <c r="AI319" s="126">
        <f t="shared" si="62"/>
        <v>0.76105686387133853</v>
      </c>
      <c r="AJ319" s="126">
        <f t="shared" si="63"/>
        <v>-0.69549902152641874</v>
      </c>
      <c r="AK319" s="126">
        <f t="shared" si="64"/>
        <v>-0.21722365038560412</v>
      </c>
      <c r="AL319" s="127">
        <f t="shared" si="65"/>
        <v>-0.11089072074230563</v>
      </c>
      <c r="AM319" s="127">
        <f t="shared" si="55"/>
        <v>-0.19960329733615015</v>
      </c>
    </row>
    <row r="320" spans="1:39" ht="15" customHeight="1" x14ac:dyDescent="0.2">
      <c r="A320" s="62" t="s">
        <v>549</v>
      </c>
      <c r="B320" s="62" t="s">
        <v>327</v>
      </c>
      <c r="C320" s="124">
        <v>1547</v>
      </c>
      <c r="D320" s="124">
        <v>1791</v>
      </c>
      <c r="E320" s="124">
        <v>0</v>
      </c>
      <c r="F320" s="124">
        <v>0</v>
      </c>
      <c r="G320" s="124">
        <v>0</v>
      </c>
      <c r="H320" s="124">
        <v>0</v>
      </c>
      <c r="I320" s="124">
        <v>0</v>
      </c>
      <c r="J320" s="124">
        <v>0</v>
      </c>
      <c r="K320" s="124">
        <v>0</v>
      </c>
      <c r="L320" s="124">
        <v>181</v>
      </c>
      <c r="M320" s="124">
        <v>180</v>
      </c>
      <c r="N320" s="124">
        <v>0</v>
      </c>
      <c r="O320" s="124">
        <v>0</v>
      </c>
      <c r="P320" s="124">
        <v>0</v>
      </c>
      <c r="Q320" s="124">
        <v>0</v>
      </c>
      <c r="R320" s="124">
        <v>638.63</v>
      </c>
      <c r="S320" s="124">
        <v>211.8</v>
      </c>
      <c r="T320" s="124">
        <v>174.1</v>
      </c>
      <c r="U320" s="124">
        <v>306.60000000000002</v>
      </c>
      <c r="V320" s="124">
        <v>93.36</v>
      </c>
      <c r="W320" s="124">
        <v>73.08</v>
      </c>
      <c r="X320" s="79">
        <v>190.44</v>
      </c>
      <c r="Y320" s="125"/>
      <c r="Z320" s="125"/>
      <c r="AA320" s="125"/>
      <c r="AB320" s="125"/>
      <c r="AC320" s="126">
        <f t="shared" si="56"/>
        <v>0.58064970260092219</v>
      </c>
      <c r="AD320" s="126">
        <f t="shared" si="57"/>
        <v>0.6277192669947228</v>
      </c>
      <c r="AE320" s="126">
        <f t="shared" si="58"/>
        <v>-0.59743510823843227</v>
      </c>
      <c r="AF320" s="126">
        <f t="shared" si="59"/>
        <v>-0.86682977385867443</v>
      </c>
      <c r="AG320" s="126">
        <f t="shared" si="60"/>
        <v>1.8067108956366422</v>
      </c>
      <c r="AH320" s="126">
        <f t="shared" si="61"/>
        <v>2.4587481249147687</v>
      </c>
      <c r="AI320" s="126">
        <f t="shared" si="62"/>
        <v>-0.66357817818607157</v>
      </c>
      <c r="AJ320" s="126">
        <f t="shared" si="63"/>
        <v>0.81541526681772014</v>
      </c>
      <c r="AK320" s="126">
        <f t="shared" si="64"/>
        <v>0.86109616750231333</v>
      </c>
      <c r="AL320" s="127">
        <f t="shared" si="65"/>
        <v>0.55805515157599006</v>
      </c>
      <c r="AM320" s="127">
        <f t="shared" si="55"/>
        <v>1.0556784553370746</v>
      </c>
    </row>
    <row r="321" spans="1:39" ht="15" customHeight="1" x14ac:dyDescent="0.2">
      <c r="A321" s="62" t="s">
        <v>550</v>
      </c>
      <c r="B321" s="62" t="s">
        <v>262</v>
      </c>
      <c r="C321" s="124">
        <v>660</v>
      </c>
      <c r="D321" s="124">
        <v>660</v>
      </c>
      <c r="E321" s="124">
        <v>660</v>
      </c>
      <c r="F321" s="124">
        <v>660</v>
      </c>
      <c r="G321" s="124">
        <v>660</v>
      </c>
      <c r="H321" s="124">
        <v>660</v>
      </c>
      <c r="I321" s="124">
        <v>660</v>
      </c>
      <c r="J321" s="124">
        <v>1560</v>
      </c>
      <c r="K321" s="124">
        <v>660</v>
      </c>
      <c r="L321" s="124">
        <v>1560</v>
      </c>
      <c r="M321" s="124">
        <v>1560</v>
      </c>
      <c r="N321" s="124">
        <v>568.26</v>
      </c>
      <c r="O321" s="124">
        <v>898.22</v>
      </c>
      <c r="P321" s="124">
        <v>1462.05</v>
      </c>
      <c r="Q321" s="124">
        <v>588.57000000000005</v>
      </c>
      <c r="R321" s="124">
        <v>78.38</v>
      </c>
      <c r="S321" s="124">
        <v>219.99</v>
      </c>
      <c r="T321" s="124">
        <v>760.89</v>
      </c>
      <c r="U321" s="124">
        <v>255.98</v>
      </c>
      <c r="V321" s="124">
        <v>464.71</v>
      </c>
      <c r="W321" s="124">
        <v>864.87</v>
      </c>
      <c r="X321" s="79">
        <v>179.21</v>
      </c>
      <c r="Y321" s="125"/>
      <c r="Z321" s="125"/>
      <c r="AA321" s="125"/>
      <c r="AB321" s="125"/>
      <c r="AC321" s="126">
        <f t="shared" si="56"/>
        <v>0.20869259966212497</v>
      </c>
      <c r="AD321" s="126">
        <f t="shared" si="57"/>
        <v>-5.2803543228476378E-2</v>
      </c>
      <c r="AE321" s="126">
        <f t="shared" si="58"/>
        <v>0.25786669732858059</v>
      </c>
      <c r="AF321" s="126">
        <f t="shared" si="59"/>
        <v>1.4685090953411133</v>
      </c>
      <c r="AG321" s="126">
        <f t="shared" si="60"/>
        <v>1.7484632285777721E-2</v>
      </c>
      <c r="AH321" s="126">
        <f t="shared" si="61"/>
        <v>-0.47713528366320718</v>
      </c>
      <c r="AI321" s="126">
        <f t="shared" si="62"/>
        <v>0.76238979118329475</v>
      </c>
      <c r="AJ321" s="126">
        <f t="shared" si="63"/>
        <v>-0.14572335075501264</v>
      </c>
      <c r="AK321" s="126">
        <f t="shared" si="64"/>
        <v>0.27964247187548164</v>
      </c>
      <c r="AL321" s="127">
        <f t="shared" si="65"/>
        <v>0.25765812333663074</v>
      </c>
      <c r="AM321" s="127">
        <f t="shared" si="55"/>
        <v>8.7331652185266867E-2</v>
      </c>
    </row>
    <row r="322" spans="1:39" ht="15" customHeight="1" x14ac:dyDescent="0.2">
      <c r="A322" s="62" t="s">
        <v>551</v>
      </c>
      <c r="B322" s="62" t="s">
        <v>420</v>
      </c>
      <c r="C322" s="124">
        <v>500</v>
      </c>
      <c r="D322" s="124">
        <v>800</v>
      </c>
      <c r="E322" s="124">
        <v>800</v>
      </c>
      <c r="F322" s="124">
        <v>800</v>
      </c>
      <c r="G322" s="124">
        <v>1600</v>
      </c>
      <c r="H322" s="124">
        <v>1875</v>
      </c>
      <c r="I322" s="124">
        <v>1230</v>
      </c>
      <c r="J322" s="124">
        <v>1845</v>
      </c>
      <c r="K322" s="124">
        <v>1845</v>
      </c>
      <c r="L322" s="124">
        <v>2400</v>
      </c>
      <c r="M322" s="124">
        <v>2400</v>
      </c>
      <c r="N322" s="124">
        <v>455.79</v>
      </c>
      <c r="O322" s="124">
        <v>550.91</v>
      </c>
      <c r="P322" s="124">
        <v>521.82000000000005</v>
      </c>
      <c r="Q322" s="124">
        <v>656.38</v>
      </c>
      <c r="R322" s="124">
        <v>1620.28</v>
      </c>
      <c r="S322" s="124">
        <v>1648.61</v>
      </c>
      <c r="T322" s="124">
        <v>862</v>
      </c>
      <c r="U322" s="124">
        <v>1519.18</v>
      </c>
      <c r="V322" s="124">
        <v>1297.8</v>
      </c>
      <c r="W322" s="124">
        <v>1660.72</v>
      </c>
      <c r="X322" s="79">
        <v>2113.52</v>
      </c>
      <c r="Y322" s="125"/>
      <c r="Z322" s="125"/>
      <c r="AA322" s="125"/>
      <c r="AB322" s="125"/>
      <c r="AC322" s="126">
        <f t="shared" si="56"/>
        <v>-0.19517864561196241</v>
      </c>
      <c r="AD322" s="126">
        <f t="shared" si="57"/>
        <v>0.12537631392861298</v>
      </c>
      <c r="AE322" s="126">
        <f t="shared" si="58"/>
        <v>-0.43374516146137121</v>
      </c>
      <c r="AF322" s="126">
        <f t="shared" si="59"/>
        <v>1.2249227455754281</v>
      </c>
      <c r="AG322" s="126">
        <f t="shared" si="60"/>
        <v>8.0522054970654469E-2</v>
      </c>
      <c r="AH322" s="126">
        <f t="shared" si="61"/>
        <v>0.38883619657112578</v>
      </c>
      <c r="AI322" s="126">
        <f t="shared" si="62"/>
        <v>-0.50082174569074323</v>
      </c>
      <c r="AJ322" s="126">
        <f t="shared" si="63"/>
        <v>7.5365478183677434E-2</v>
      </c>
      <c r="AK322" s="126">
        <f t="shared" si="64"/>
        <v>-6.9958202716823459E-2</v>
      </c>
      <c r="AL322" s="127">
        <f t="shared" si="65"/>
        <v>7.7257670416510951E-2</v>
      </c>
      <c r="AM322" s="127">
        <f t="shared" si="55"/>
        <v>-5.2112437364218028E-3</v>
      </c>
    </row>
    <row r="323" spans="1:39" ht="15" customHeight="1" x14ac:dyDescent="0.2">
      <c r="A323" s="62" t="s">
        <v>552</v>
      </c>
      <c r="B323" s="62" t="s">
        <v>422</v>
      </c>
      <c r="C323" s="124">
        <v>4500</v>
      </c>
      <c r="D323" s="124">
        <v>4500</v>
      </c>
      <c r="E323" s="124">
        <v>4500</v>
      </c>
      <c r="F323" s="124">
        <v>4500</v>
      </c>
      <c r="G323" s="124">
        <v>5500</v>
      </c>
      <c r="H323" s="124">
        <v>5500</v>
      </c>
      <c r="I323" s="124">
        <v>5500</v>
      </c>
      <c r="J323" s="124">
        <v>5400</v>
      </c>
      <c r="K323" s="124">
        <v>5400</v>
      </c>
      <c r="L323" s="124">
        <v>5400</v>
      </c>
      <c r="M323" s="124">
        <v>5400</v>
      </c>
      <c r="N323" s="124">
        <v>4164.3900000000003</v>
      </c>
      <c r="O323" s="124">
        <v>3351.59</v>
      </c>
      <c r="P323" s="124">
        <v>3771.8</v>
      </c>
      <c r="Q323" s="124">
        <v>2135.8000000000002</v>
      </c>
      <c r="R323" s="124">
        <v>4751.99</v>
      </c>
      <c r="S323" s="124">
        <v>5134.63</v>
      </c>
      <c r="T323" s="124">
        <v>7131.16</v>
      </c>
      <c r="U323" s="124">
        <v>3559.72</v>
      </c>
      <c r="V323" s="124">
        <v>3828</v>
      </c>
      <c r="W323" s="124">
        <v>3560.2</v>
      </c>
      <c r="X323" s="79">
        <v>5202.7700000000004</v>
      </c>
      <c r="Y323" s="125"/>
      <c r="Z323" s="125"/>
      <c r="AA323" s="125"/>
      <c r="AB323" s="125"/>
      <c r="AC323" s="126">
        <f t="shared" si="56"/>
        <v>-2.3980790311635462E-2</v>
      </c>
      <c r="AD323" s="126">
        <f t="shared" si="57"/>
        <v>2.5104826287865853E-2</v>
      </c>
      <c r="AE323" s="126">
        <f t="shared" si="58"/>
        <v>-0.27993947931340318</v>
      </c>
      <c r="AF323" s="126">
        <f t="shared" si="59"/>
        <v>0.61190893677452984</v>
      </c>
      <c r="AG323" s="126">
        <f t="shared" si="60"/>
        <v>-0.82753319608389597</v>
      </c>
      <c r="AH323" s="126">
        <f t="shared" si="61"/>
        <v>13.133392410341949</v>
      </c>
      <c r="AI323" s="126">
        <f t="shared" si="62"/>
        <v>0.40362181201246616</v>
      </c>
      <c r="AJ323" s="126">
        <f t="shared" si="63"/>
        <v>-0.16123141279813752</v>
      </c>
      <c r="AK323" s="126">
        <f t="shared" si="64"/>
        <v>-0.70886654908508795</v>
      </c>
      <c r="AL323" s="127">
        <f t="shared" si="65"/>
        <v>1.3524973953138502</v>
      </c>
      <c r="AM323" s="127">
        <f t="shared" ref="AM323:AM386" si="66">AVERAGE(AG323:AK323)</f>
        <v>2.3678766128774589</v>
      </c>
    </row>
    <row r="324" spans="1:39" ht="15" customHeight="1" x14ac:dyDescent="0.2">
      <c r="A324" s="62" t="s">
        <v>553</v>
      </c>
      <c r="B324" s="62" t="s">
        <v>330</v>
      </c>
      <c r="C324" s="124">
        <v>1000</v>
      </c>
      <c r="D324" s="124">
        <v>1000</v>
      </c>
      <c r="E324" s="124">
        <v>1000</v>
      </c>
      <c r="F324" s="124">
        <v>1000</v>
      </c>
      <c r="G324" s="124">
        <v>4000</v>
      </c>
      <c r="H324" s="124">
        <v>4000</v>
      </c>
      <c r="I324" s="124">
        <v>4000</v>
      </c>
      <c r="J324" s="124">
        <v>3385</v>
      </c>
      <c r="K324" s="124">
        <v>3385</v>
      </c>
      <c r="L324" s="124">
        <v>3630</v>
      </c>
      <c r="M324" s="124">
        <v>3630</v>
      </c>
      <c r="N324" s="124">
        <v>957.85</v>
      </c>
      <c r="O324" s="124">
        <v>934.88</v>
      </c>
      <c r="P324" s="124">
        <v>958.35</v>
      </c>
      <c r="Q324" s="124">
        <v>690.07</v>
      </c>
      <c r="R324" s="124">
        <v>1112.33</v>
      </c>
      <c r="S324" s="124">
        <v>191.84</v>
      </c>
      <c r="T324" s="124">
        <v>2711.35</v>
      </c>
      <c r="U324" s="124">
        <v>3805.71</v>
      </c>
      <c r="V324" s="124">
        <v>3192.11</v>
      </c>
      <c r="W324" s="124">
        <v>929.33</v>
      </c>
      <c r="X324" s="79">
        <v>3117.34</v>
      </c>
      <c r="Y324" s="125"/>
      <c r="Z324" s="125"/>
      <c r="AA324" s="125"/>
      <c r="AB324" s="125"/>
      <c r="AC324" s="126">
        <f t="shared" ref="AC324:AC387" si="67">IFERROR((O325-N325)/N325,0)</f>
        <v>0</v>
      </c>
      <c r="AD324" s="126">
        <f t="shared" ref="AD324:AD387" si="68">IFERROR((P325-O325)/O325,0)</f>
        <v>0</v>
      </c>
      <c r="AE324" s="126">
        <f t="shared" ref="AE324:AE387" si="69">IFERROR((Q325-P325)/P325,0)</f>
        <v>-1</v>
      </c>
      <c r="AF324" s="126">
        <f t="shared" ref="AF324:AF387" si="70">IFERROR((R325-Q325)/Q325,0)</f>
        <v>0</v>
      </c>
      <c r="AG324" s="126">
        <f t="shared" ref="AG324:AG387" si="71">IFERROR((S325-R325)/R325,0)</f>
        <v>0</v>
      </c>
      <c r="AH324" s="126">
        <f t="shared" ref="AH324:AH387" si="72">IFERROR((T325-S325)/S325,0)</f>
        <v>0</v>
      </c>
      <c r="AI324" s="126">
        <f t="shared" ref="AI324:AI387" si="73">IFERROR((U325-T325)/T325,0)</f>
        <v>0</v>
      </c>
      <c r="AJ324" s="126">
        <f t="shared" ref="AJ324:AJ387" si="74">IFERROR((V325-U325)/U325,0)</f>
        <v>0</v>
      </c>
      <c r="AK324" s="126">
        <f t="shared" ref="AK324:AK387" si="75">IFERROR((W325-V325)/V325,0)</f>
        <v>0</v>
      </c>
      <c r="AL324" s="127">
        <f t="shared" si="65"/>
        <v>-0.1111111111111111</v>
      </c>
      <c r="AM324" s="127">
        <f t="shared" si="66"/>
        <v>0</v>
      </c>
    </row>
    <row r="325" spans="1:39" ht="15" customHeight="1" x14ac:dyDescent="0.2">
      <c r="A325" s="62" t="s">
        <v>554</v>
      </c>
      <c r="B325" s="62" t="s">
        <v>513</v>
      </c>
      <c r="C325" s="124">
        <v>300</v>
      </c>
      <c r="D325" s="124">
        <v>0</v>
      </c>
      <c r="E325" s="124">
        <v>0</v>
      </c>
      <c r="F325" s="124">
        <v>0</v>
      </c>
      <c r="G325" s="124">
        <v>0</v>
      </c>
      <c r="H325" s="124">
        <v>0</v>
      </c>
      <c r="I325" s="124">
        <v>0</v>
      </c>
      <c r="J325" s="124">
        <v>0</v>
      </c>
      <c r="K325" s="124">
        <v>0</v>
      </c>
      <c r="L325" s="124">
        <v>0</v>
      </c>
      <c r="M325" s="124">
        <v>0</v>
      </c>
      <c r="N325" s="124">
        <v>0</v>
      </c>
      <c r="O325" s="124">
        <v>0</v>
      </c>
      <c r="P325" s="124">
        <v>64.8</v>
      </c>
      <c r="Q325" s="124">
        <v>0</v>
      </c>
      <c r="R325" s="124">
        <v>0</v>
      </c>
      <c r="S325" s="124">
        <v>0</v>
      </c>
      <c r="T325" s="124">
        <v>0</v>
      </c>
      <c r="U325" s="124">
        <v>0</v>
      </c>
      <c r="V325" s="124">
        <v>0</v>
      </c>
      <c r="W325" s="124">
        <v>0</v>
      </c>
      <c r="X325" s="79"/>
      <c r="Y325" s="125"/>
      <c r="Z325" s="125"/>
      <c r="AA325" s="125"/>
      <c r="AB325" s="125"/>
      <c r="AC325" s="126">
        <f t="shared" si="67"/>
        <v>-7.1395827463864053E-2</v>
      </c>
      <c r="AD325" s="126">
        <f t="shared" si="68"/>
        <v>3.4707221295588002E-2</v>
      </c>
      <c r="AE325" s="126">
        <f t="shared" si="69"/>
        <v>7.3002987566950464E-2</v>
      </c>
      <c r="AF325" s="126">
        <f t="shared" si="70"/>
        <v>0.21445429817068293</v>
      </c>
      <c r="AG325" s="126">
        <f t="shared" si="71"/>
        <v>-1.065412108268333E-2</v>
      </c>
      <c r="AH325" s="126">
        <f t="shared" si="72"/>
        <v>0.10759767276011434</v>
      </c>
      <c r="AI325" s="126">
        <f t="shared" si="73"/>
        <v>-3.8235542716790902E-2</v>
      </c>
      <c r="AJ325" s="126">
        <f t="shared" si="74"/>
        <v>-4.3385229697761728E-2</v>
      </c>
      <c r="AK325" s="126">
        <f t="shared" si="75"/>
        <v>0.25701763629829566</v>
      </c>
      <c r="AL325" s="127">
        <f t="shared" si="65"/>
        <v>5.8123232792281265E-2</v>
      </c>
      <c r="AM325" s="127">
        <f t="shared" si="66"/>
        <v>5.4468083112234812E-2</v>
      </c>
    </row>
    <row r="326" spans="1:39" ht="15" customHeight="1" x14ac:dyDescent="0.2">
      <c r="A326" s="62" t="s">
        <v>555</v>
      </c>
      <c r="B326" s="62" t="s">
        <v>556</v>
      </c>
      <c r="C326" s="124">
        <v>26400</v>
      </c>
      <c r="D326" s="124">
        <v>33400</v>
      </c>
      <c r="E326" s="124">
        <v>33400</v>
      </c>
      <c r="F326" s="124">
        <v>33400</v>
      </c>
      <c r="G326" s="124">
        <v>33400</v>
      </c>
      <c r="H326" s="124">
        <v>33400</v>
      </c>
      <c r="I326" s="124">
        <v>33400</v>
      </c>
      <c r="J326" s="124">
        <v>33400</v>
      </c>
      <c r="K326" s="124">
        <v>33400</v>
      </c>
      <c r="L326" s="124">
        <v>36400</v>
      </c>
      <c r="M326" s="124">
        <v>36400</v>
      </c>
      <c r="N326" s="124">
        <v>29318.38</v>
      </c>
      <c r="O326" s="124">
        <v>27225.17</v>
      </c>
      <c r="P326" s="124">
        <v>28170.080000000002</v>
      </c>
      <c r="Q326" s="124">
        <v>30226.58</v>
      </c>
      <c r="R326" s="124">
        <v>36708.800000000003</v>
      </c>
      <c r="S326" s="124">
        <v>36317.699999999997</v>
      </c>
      <c r="T326" s="124">
        <v>40225.4</v>
      </c>
      <c r="U326" s="124">
        <v>38687.360000000001</v>
      </c>
      <c r="V326" s="124">
        <v>37008.9</v>
      </c>
      <c r="W326" s="124">
        <v>46520.84</v>
      </c>
      <c r="X326" s="79">
        <v>39801.26</v>
      </c>
      <c r="Y326" s="125"/>
      <c r="Z326" s="125"/>
      <c r="AA326" s="125"/>
      <c r="AB326" s="125"/>
      <c r="AC326" s="126">
        <f t="shared" si="67"/>
        <v>0.32199141702779904</v>
      </c>
      <c r="AD326" s="126">
        <f t="shared" si="68"/>
        <v>0.25858132283029422</v>
      </c>
      <c r="AE326" s="126">
        <f t="shared" si="69"/>
        <v>-0.13863552921560587</v>
      </c>
      <c r="AF326" s="126">
        <f t="shared" si="70"/>
        <v>0.16181467517958317</v>
      </c>
      <c r="AG326" s="126">
        <f t="shared" si="71"/>
        <v>-0.22045345994284596</v>
      </c>
      <c r="AH326" s="126">
        <f t="shared" si="72"/>
        <v>2.4200319196380441E-2</v>
      </c>
      <c r="AI326" s="126">
        <f t="shared" si="73"/>
        <v>-7.6395455163121122E-3</v>
      </c>
      <c r="AJ326" s="126">
        <f t="shared" si="74"/>
        <v>0.25435942202321843</v>
      </c>
      <c r="AK326" s="126">
        <f t="shared" si="75"/>
        <v>-0.14024876908243825</v>
      </c>
      <c r="AL326" s="127">
        <f t="shared" ref="AL326:AL389" si="76">AVERAGE(AC326:AK326)</f>
        <v>5.7107761388897026E-2</v>
      </c>
      <c r="AM326" s="127">
        <f t="shared" si="66"/>
        <v>-1.7956406664399488E-2</v>
      </c>
    </row>
    <row r="327" spans="1:39" ht="15" customHeight="1" x14ac:dyDescent="0.2">
      <c r="A327" s="62" t="s">
        <v>557</v>
      </c>
      <c r="B327" s="62" t="s">
        <v>558</v>
      </c>
      <c r="C327" s="124">
        <v>210000</v>
      </c>
      <c r="D327" s="124">
        <v>178000</v>
      </c>
      <c r="E327" s="124">
        <v>178000</v>
      </c>
      <c r="F327" s="124">
        <v>178000</v>
      </c>
      <c r="G327" s="124">
        <v>178000</v>
      </c>
      <c r="H327" s="124">
        <v>176640</v>
      </c>
      <c r="I327" s="124">
        <v>160000</v>
      </c>
      <c r="J327" s="124">
        <v>160000</v>
      </c>
      <c r="K327" s="124">
        <v>168000</v>
      </c>
      <c r="L327" s="124">
        <v>157000</v>
      </c>
      <c r="M327" s="124">
        <v>157000</v>
      </c>
      <c r="N327" s="124">
        <v>85026.49</v>
      </c>
      <c r="O327" s="124">
        <v>112404.29</v>
      </c>
      <c r="P327" s="124">
        <v>141469.94</v>
      </c>
      <c r="Q327" s="124">
        <v>121857.18</v>
      </c>
      <c r="R327" s="124">
        <v>141575.46</v>
      </c>
      <c r="S327" s="124">
        <v>110364.66</v>
      </c>
      <c r="T327" s="124">
        <v>113035.52</v>
      </c>
      <c r="U327" s="124">
        <v>112171.98</v>
      </c>
      <c r="V327" s="124">
        <v>140703.98000000001</v>
      </c>
      <c r="W327" s="124">
        <v>120970.42</v>
      </c>
      <c r="X327" s="79">
        <v>172467.79</v>
      </c>
      <c r="Y327" s="125"/>
      <c r="Z327" s="125"/>
      <c r="AA327" s="125"/>
      <c r="AB327" s="125"/>
      <c r="AC327" s="126">
        <f t="shared" si="67"/>
        <v>-4.2214884429768777E-2</v>
      </c>
      <c r="AD327" s="126">
        <f t="shared" si="68"/>
        <v>-0.75225416357271668</v>
      </c>
      <c r="AE327" s="126">
        <f t="shared" si="69"/>
        <v>1.969956468993078</v>
      </c>
      <c r="AF327" s="126">
        <f t="shared" si="70"/>
        <v>4.7169253688307942</v>
      </c>
      <c r="AG327" s="126">
        <f t="shared" si="71"/>
        <v>-0.14309851340957522</v>
      </c>
      <c r="AH327" s="126">
        <f t="shared" si="72"/>
        <v>-0.9965666078085148</v>
      </c>
      <c r="AI327" s="126">
        <f t="shared" si="73"/>
        <v>6.2857142857142856</v>
      </c>
      <c r="AJ327" s="126">
        <f t="shared" si="74"/>
        <v>-1</v>
      </c>
      <c r="AK327" s="126">
        <f t="shared" si="75"/>
        <v>0</v>
      </c>
      <c r="AL327" s="127">
        <f t="shared" si="76"/>
        <v>1.1153846615908425</v>
      </c>
      <c r="AM327" s="127">
        <f t="shared" si="66"/>
        <v>0.82920983289923922</v>
      </c>
    </row>
    <row r="328" spans="1:39" ht="15" customHeight="1" x14ac:dyDescent="0.2">
      <c r="A328" s="62" t="s">
        <v>559</v>
      </c>
      <c r="B328" s="62" t="s">
        <v>338</v>
      </c>
      <c r="C328" s="124">
        <v>490</v>
      </c>
      <c r="D328" s="124">
        <v>490</v>
      </c>
      <c r="E328" s="124">
        <v>550</v>
      </c>
      <c r="F328" s="124">
        <v>550</v>
      </c>
      <c r="G328" s="124">
        <v>550</v>
      </c>
      <c r="H328" s="124">
        <v>1600</v>
      </c>
      <c r="I328" s="124">
        <v>0</v>
      </c>
      <c r="J328" s="124">
        <v>0</v>
      </c>
      <c r="K328" s="124">
        <v>0</v>
      </c>
      <c r="L328" s="124">
        <v>0</v>
      </c>
      <c r="M328" s="124">
        <v>0</v>
      </c>
      <c r="N328" s="124">
        <v>590.54999999999995</v>
      </c>
      <c r="O328" s="124">
        <v>565.62</v>
      </c>
      <c r="P328" s="124">
        <v>140.13</v>
      </c>
      <c r="Q328" s="124">
        <v>416.18</v>
      </c>
      <c r="R328" s="124">
        <v>2379.27</v>
      </c>
      <c r="S328" s="124">
        <v>2038.8</v>
      </c>
      <c r="T328" s="124">
        <v>7</v>
      </c>
      <c r="U328" s="124">
        <v>51</v>
      </c>
      <c r="V328" s="124">
        <v>0</v>
      </c>
      <c r="W328" s="124">
        <v>7</v>
      </c>
      <c r="X328" s="79">
        <v>68.91</v>
      </c>
      <c r="Y328" s="125"/>
      <c r="Z328" s="125"/>
      <c r="AA328" s="125"/>
      <c r="AB328" s="125"/>
      <c r="AC328" s="126">
        <f t="shared" si="67"/>
        <v>0.10510758764529088</v>
      </c>
      <c r="AD328" s="126">
        <f t="shared" si="68"/>
        <v>-0.149913335516105</v>
      </c>
      <c r="AE328" s="126">
        <f t="shared" si="69"/>
        <v>-0.14189215420704751</v>
      </c>
      <c r="AF328" s="126">
        <f t="shared" si="70"/>
        <v>0.51222087574997821</v>
      </c>
      <c r="AG328" s="126">
        <f t="shared" si="71"/>
        <v>-0.1526162002071251</v>
      </c>
      <c r="AH328" s="126">
        <f t="shared" si="72"/>
        <v>1.155354934454613</v>
      </c>
      <c r="AI328" s="126">
        <f t="shared" si="73"/>
        <v>-0.3121965661140213</v>
      </c>
      <c r="AJ328" s="126">
        <f t="shared" si="74"/>
        <v>-0.2866802950303477</v>
      </c>
      <c r="AK328" s="126">
        <f t="shared" si="75"/>
        <v>2.5077021715096754E-2</v>
      </c>
      <c r="AL328" s="127">
        <f t="shared" si="76"/>
        <v>8.3829096498925781E-2</v>
      </c>
      <c r="AM328" s="127">
        <f t="shared" si="66"/>
        <v>8.5787778963643105E-2</v>
      </c>
    </row>
    <row r="329" spans="1:39" ht="15" customHeight="1" x14ac:dyDescent="0.2">
      <c r="A329" s="62" t="s">
        <v>560</v>
      </c>
      <c r="B329" s="62" t="s">
        <v>561</v>
      </c>
      <c r="C329" s="124">
        <v>52500</v>
      </c>
      <c r="D329" s="124">
        <v>52500</v>
      </c>
      <c r="E329" s="124">
        <v>52500</v>
      </c>
      <c r="F329" s="124">
        <v>52500</v>
      </c>
      <c r="G329" s="124">
        <v>52500</v>
      </c>
      <c r="H329" s="124">
        <v>52500</v>
      </c>
      <c r="I329" s="124">
        <v>62500</v>
      </c>
      <c r="J329" s="124">
        <v>62500</v>
      </c>
      <c r="K329" s="124">
        <v>62500</v>
      </c>
      <c r="L329" s="124">
        <v>62500</v>
      </c>
      <c r="M329" s="124">
        <v>62500</v>
      </c>
      <c r="N329" s="124">
        <v>48531.13</v>
      </c>
      <c r="O329" s="124">
        <v>53632.12</v>
      </c>
      <c r="P329" s="124">
        <v>45591.95</v>
      </c>
      <c r="Q329" s="124">
        <v>39122.81</v>
      </c>
      <c r="R329" s="124">
        <v>59162.33</v>
      </c>
      <c r="S329" s="124">
        <v>50133.2</v>
      </c>
      <c r="T329" s="124">
        <v>108054.84</v>
      </c>
      <c r="U329" s="124">
        <v>74320.490000000005</v>
      </c>
      <c r="V329" s="124">
        <v>53014.27</v>
      </c>
      <c r="W329" s="124">
        <v>54343.71</v>
      </c>
      <c r="X329" s="79">
        <v>62059.59</v>
      </c>
      <c r="Y329" s="125"/>
      <c r="Z329" s="125"/>
      <c r="AA329" s="125"/>
      <c r="AB329" s="125"/>
      <c r="AC329" s="126">
        <f t="shared" si="67"/>
        <v>0.42874577710172096</v>
      </c>
      <c r="AD329" s="126">
        <f t="shared" si="68"/>
        <v>0.44214318432227007</v>
      </c>
      <c r="AE329" s="126">
        <f t="shared" si="69"/>
        <v>1.1417436390481748</v>
      </c>
      <c r="AF329" s="126">
        <f t="shared" si="70"/>
        <v>7.8678616090037956E-3</v>
      </c>
      <c r="AG329" s="126">
        <f t="shared" si="71"/>
        <v>-7.8903519062749908E-2</v>
      </c>
      <c r="AH329" s="126">
        <f t="shared" si="72"/>
        <v>-4.9253512248616231E-2</v>
      </c>
      <c r="AI329" s="126">
        <f t="shared" si="73"/>
        <v>0.10016348031424557</v>
      </c>
      <c r="AJ329" s="126">
        <f t="shared" si="74"/>
        <v>9.1262945427978744E-3</v>
      </c>
      <c r="AK329" s="126">
        <f t="shared" si="75"/>
        <v>-0.39466536866302898</v>
      </c>
      <c r="AL329" s="127">
        <f t="shared" si="76"/>
        <v>0.17855198188486862</v>
      </c>
      <c r="AM329" s="127">
        <f t="shared" si="66"/>
        <v>-8.270652502347034E-2</v>
      </c>
    </row>
    <row r="330" spans="1:39" ht="15" customHeight="1" x14ac:dyDescent="0.2">
      <c r="A330" s="62" t="s">
        <v>562</v>
      </c>
      <c r="B330" s="62" t="s">
        <v>268</v>
      </c>
      <c r="C330" s="124">
        <v>740</v>
      </c>
      <c r="D330" s="124">
        <v>720</v>
      </c>
      <c r="E330" s="124">
        <v>720</v>
      </c>
      <c r="F330" s="124">
        <v>720</v>
      </c>
      <c r="G330" s="124">
        <v>1600</v>
      </c>
      <c r="H330" s="124">
        <v>1600</v>
      </c>
      <c r="I330" s="124">
        <v>1600</v>
      </c>
      <c r="J330" s="124">
        <v>1600</v>
      </c>
      <c r="K330" s="124">
        <v>1600</v>
      </c>
      <c r="L330" s="124">
        <v>3700</v>
      </c>
      <c r="M330" s="124">
        <v>720</v>
      </c>
      <c r="N330" s="124">
        <v>565.37</v>
      </c>
      <c r="O330" s="124">
        <v>807.77</v>
      </c>
      <c r="P330" s="124">
        <v>1164.92</v>
      </c>
      <c r="Q330" s="124">
        <v>2494.96</v>
      </c>
      <c r="R330" s="124">
        <v>2514.59</v>
      </c>
      <c r="S330" s="124">
        <v>2316.1799999999998</v>
      </c>
      <c r="T330" s="124">
        <v>2202.1</v>
      </c>
      <c r="U330" s="124">
        <v>2422.67</v>
      </c>
      <c r="V330" s="124">
        <v>2444.7800000000002</v>
      </c>
      <c r="W330" s="124">
        <v>1479.91</v>
      </c>
      <c r="X330" s="79">
        <v>1252.9100000000001</v>
      </c>
      <c r="Y330" s="125"/>
      <c r="Z330" s="125"/>
      <c r="AA330" s="125"/>
      <c r="AB330" s="125"/>
      <c r="AC330" s="126">
        <f t="shared" si="67"/>
        <v>-2.3775647192590784E-2</v>
      </c>
      <c r="AD330" s="126">
        <f t="shared" si="68"/>
        <v>0.23136197254032995</v>
      </c>
      <c r="AE330" s="126">
        <f t="shared" si="69"/>
        <v>-9.4136385831485158E-3</v>
      </c>
      <c r="AF330" s="126">
        <f t="shared" si="70"/>
        <v>-0.27819814747155902</v>
      </c>
      <c r="AG330" s="126">
        <f t="shared" si="71"/>
        <v>-1.0404737318303357E-2</v>
      </c>
      <c r="AH330" s="126">
        <f t="shared" si="72"/>
        <v>-0.18286545318304898</v>
      </c>
      <c r="AI330" s="126">
        <f t="shared" si="73"/>
        <v>0.38457741536773171</v>
      </c>
      <c r="AJ330" s="126">
        <f t="shared" si="74"/>
        <v>-0.13161659681098864</v>
      </c>
      <c r="AK330" s="126">
        <f t="shared" si="75"/>
        <v>-0.10651089943141841</v>
      </c>
      <c r="AL330" s="127">
        <f t="shared" si="76"/>
        <v>-1.4093970231443998E-2</v>
      </c>
      <c r="AM330" s="127">
        <f t="shared" si="66"/>
        <v>-9.3640542752055321E-3</v>
      </c>
    </row>
    <row r="331" spans="1:39" ht="15" customHeight="1" x14ac:dyDescent="0.2">
      <c r="A331" s="62" t="s">
        <v>563</v>
      </c>
      <c r="B331" s="62" t="s">
        <v>270</v>
      </c>
      <c r="C331" s="124">
        <v>181573</v>
      </c>
      <c r="D331" s="124">
        <v>181530</v>
      </c>
      <c r="E331" s="124">
        <v>186140</v>
      </c>
      <c r="F331" s="124">
        <v>188280</v>
      </c>
      <c r="G331" s="124">
        <v>129480</v>
      </c>
      <c r="H331" s="124">
        <v>129480</v>
      </c>
      <c r="I331" s="124">
        <v>135790</v>
      </c>
      <c r="J331" s="124">
        <v>137970</v>
      </c>
      <c r="K331" s="124">
        <v>137970</v>
      </c>
      <c r="L331" s="124">
        <v>142490</v>
      </c>
      <c r="M331" s="124">
        <v>142490</v>
      </c>
      <c r="N331" s="124">
        <v>150876.65</v>
      </c>
      <c r="O331" s="124">
        <v>147289.46</v>
      </c>
      <c r="P331" s="124">
        <v>181366.64</v>
      </c>
      <c r="Q331" s="124">
        <v>179659.32</v>
      </c>
      <c r="R331" s="124">
        <v>129678.43</v>
      </c>
      <c r="S331" s="124">
        <v>128329.16</v>
      </c>
      <c r="T331" s="124">
        <v>104862.19</v>
      </c>
      <c r="U331" s="124">
        <v>145189.82</v>
      </c>
      <c r="V331" s="124">
        <v>126080.43</v>
      </c>
      <c r="W331" s="124">
        <v>112651.49</v>
      </c>
      <c r="X331" s="79">
        <v>164345.94</v>
      </c>
      <c r="Y331" s="125"/>
      <c r="Z331" s="125"/>
      <c r="AA331" s="125"/>
      <c r="AB331" s="125"/>
      <c r="AC331" s="126">
        <f t="shared" si="67"/>
        <v>0</v>
      </c>
      <c r="AD331" s="126">
        <f t="shared" si="68"/>
        <v>0</v>
      </c>
      <c r="AE331" s="126">
        <f t="shared" si="69"/>
        <v>0</v>
      </c>
      <c r="AF331" s="126">
        <f t="shared" si="70"/>
        <v>0</v>
      </c>
      <c r="AG331" s="126">
        <f t="shared" si="71"/>
        <v>0</v>
      </c>
      <c r="AH331" s="126">
        <f t="shared" si="72"/>
        <v>0</v>
      </c>
      <c r="AI331" s="126">
        <f t="shared" si="73"/>
        <v>0</v>
      </c>
      <c r="AJ331" s="126">
        <f t="shared" si="74"/>
        <v>-0.88145012533699096</v>
      </c>
      <c r="AK331" s="126">
        <f t="shared" si="75"/>
        <v>-0.82046678635547576</v>
      </c>
      <c r="AL331" s="127">
        <f t="shared" si="76"/>
        <v>-0.18910187907694073</v>
      </c>
      <c r="AM331" s="127">
        <f t="shared" si="66"/>
        <v>-0.3403833823384933</v>
      </c>
    </row>
    <row r="332" spans="1:39" ht="15" customHeight="1" x14ac:dyDescent="0.2">
      <c r="A332" s="62" t="s">
        <v>564</v>
      </c>
      <c r="B332" s="62" t="s">
        <v>272</v>
      </c>
      <c r="C332" s="124">
        <v>0</v>
      </c>
      <c r="D332" s="124">
        <v>0</v>
      </c>
      <c r="E332" s="124">
        <v>0</v>
      </c>
      <c r="F332" s="124">
        <v>0</v>
      </c>
      <c r="G332" s="124">
        <v>0</v>
      </c>
      <c r="H332" s="124">
        <v>0</v>
      </c>
      <c r="I332" s="124">
        <v>0</v>
      </c>
      <c r="J332" s="124">
        <v>570</v>
      </c>
      <c r="K332" s="124">
        <v>570</v>
      </c>
      <c r="L332" s="124">
        <v>1320</v>
      </c>
      <c r="M332" s="124">
        <v>1320</v>
      </c>
      <c r="N332" s="124">
        <v>0</v>
      </c>
      <c r="O332" s="124">
        <v>0</v>
      </c>
      <c r="P332" s="124">
        <v>0</v>
      </c>
      <c r="Q332" s="124">
        <v>0</v>
      </c>
      <c r="R332" s="124">
        <v>0</v>
      </c>
      <c r="S332" s="124">
        <v>0</v>
      </c>
      <c r="T332" s="124">
        <v>0</v>
      </c>
      <c r="U332" s="124">
        <v>422.86</v>
      </c>
      <c r="V332" s="124">
        <v>50.13</v>
      </c>
      <c r="W332" s="124">
        <v>9</v>
      </c>
      <c r="X332" s="79">
        <v>0</v>
      </c>
      <c r="Y332" s="125"/>
      <c r="Z332" s="125"/>
      <c r="AA332" s="125"/>
      <c r="AB332" s="125"/>
      <c r="AC332" s="126">
        <f t="shared" si="67"/>
        <v>80.666666666666671</v>
      </c>
      <c r="AD332" s="126">
        <f t="shared" si="68"/>
        <v>-1</v>
      </c>
      <c r="AE332" s="126">
        <f t="shared" si="69"/>
        <v>0</v>
      </c>
      <c r="AF332" s="126">
        <f t="shared" si="70"/>
        <v>0</v>
      </c>
      <c r="AG332" s="126">
        <f t="shared" si="71"/>
        <v>0</v>
      </c>
      <c r="AH332" s="126">
        <f t="shared" si="72"/>
        <v>0</v>
      </c>
      <c r="AI332" s="126">
        <f t="shared" si="73"/>
        <v>-1</v>
      </c>
      <c r="AJ332" s="126">
        <f t="shared" si="74"/>
        <v>0</v>
      </c>
      <c r="AK332" s="126">
        <f t="shared" si="75"/>
        <v>-1</v>
      </c>
      <c r="AL332" s="127">
        <f t="shared" si="76"/>
        <v>8.6296296296296298</v>
      </c>
      <c r="AM332" s="127">
        <f t="shared" si="66"/>
        <v>-0.4</v>
      </c>
    </row>
    <row r="333" spans="1:39" ht="15" customHeight="1" x14ac:dyDescent="0.2">
      <c r="A333" s="62" t="s">
        <v>565</v>
      </c>
      <c r="B333" s="62" t="s">
        <v>276</v>
      </c>
      <c r="C333" s="124">
        <v>950</v>
      </c>
      <c r="D333" s="124">
        <v>2695</v>
      </c>
      <c r="E333" s="124">
        <v>2695</v>
      </c>
      <c r="F333" s="124">
        <v>2700</v>
      </c>
      <c r="G333" s="124">
        <v>2700</v>
      </c>
      <c r="H333" s="124">
        <v>4060</v>
      </c>
      <c r="I333" s="124">
        <v>4060</v>
      </c>
      <c r="J333" s="124">
        <v>3695</v>
      </c>
      <c r="K333" s="124">
        <v>3695</v>
      </c>
      <c r="L333" s="124">
        <v>3900</v>
      </c>
      <c r="M333" s="124">
        <v>3900</v>
      </c>
      <c r="N333" s="124">
        <v>33</v>
      </c>
      <c r="O333" s="124">
        <v>2695</v>
      </c>
      <c r="P333" s="124">
        <v>0</v>
      </c>
      <c r="Q333" s="124">
        <v>0</v>
      </c>
      <c r="R333" s="124">
        <v>0</v>
      </c>
      <c r="S333" s="124">
        <v>0</v>
      </c>
      <c r="T333" s="124">
        <v>1935</v>
      </c>
      <c r="U333" s="124">
        <v>0</v>
      </c>
      <c r="V333" s="124">
        <v>1795</v>
      </c>
      <c r="W333" s="124">
        <v>0</v>
      </c>
      <c r="X333" s="79">
        <v>0</v>
      </c>
      <c r="Y333" s="125"/>
      <c r="Z333" s="125"/>
      <c r="AA333" s="125"/>
      <c r="AB333" s="125"/>
      <c r="AC333" s="126">
        <f t="shared" si="67"/>
        <v>0</v>
      </c>
      <c r="AD333" s="126">
        <f t="shared" si="68"/>
        <v>-1.2186210458450959</v>
      </c>
      <c r="AE333" s="126">
        <f t="shared" si="69"/>
        <v>-4.6243325552336909</v>
      </c>
      <c r="AF333" s="126">
        <f t="shared" si="70"/>
        <v>0.78086500669836734</v>
      </c>
      <c r="AG333" s="126">
        <f t="shared" si="71"/>
        <v>-0.48565866320571061</v>
      </c>
      <c r="AH333" s="126">
        <f t="shared" si="72"/>
        <v>-0.14299960485812702</v>
      </c>
      <c r="AI333" s="126">
        <f t="shared" si="73"/>
        <v>0.15301633746488966</v>
      </c>
      <c r="AJ333" s="126">
        <f t="shared" si="74"/>
        <v>-9.8392248696235751E-2</v>
      </c>
      <c r="AK333" s="126">
        <f t="shared" si="75"/>
        <v>-0.78040919844079948</v>
      </c>
      <c r="AL333" s="127">
        <f t="shared" si="76"/>
        <v>-0.71294799690182242</v>
      </c>
      <c r="AM333" s="127">
        <f t="shared" si="66"/>
        <v>-0.27088867554719664</v>
      </c>
    </row>
    <row r="334" spans="1:39" ht="15" customHeight="1" x14ac:dyDescent="0.2">
      <c r="A334" s="62" t="s">
        <v>566</v>
      </c>
      <c r="B334" s="62" t="s">
        <v>567</v>
      </c>
      <c r="C334" s="124">
        <v>0</v>
      </c>
      <c r="D334" s="124">
        <v>24500</v>
      </c>
      <c r="E334" s="124">
        <v>24500</v>
      </c>
      <c r="F334" s="124">
        <v>5300</v>
      </c>
      <c r="G334" s="124">
        <v>5300</v>
      </c>
      <c r="H334" s="124">
        <v>10000</v>
      </c>
      <c r="I334" s="124">
        <v>10000</v>
      </c>
      <c r="J334" s="124">
        <v>0</v>
      </c>
      <c r="K334" s="124">
        <v>23500</v>
      </c>
      <c r="L334" s="124">
        <v>4780</v>
      </c>
      <c r="M334" s="124">
        <v>4780</v>
      </c>
      <c r="N334" s="124">
        <v>0</v>
      </c>
      <c r="O334" s="124">
        <v>22769.72</v>
      </c>
      <c r="P334" s="124">
        <v>-4977.9399999999996</v>
      </c>
      <c r="Q334" s="124">
        <v>18041.71</v>
      </c>
      <c r="R334" s="124">
        <v>32129.85</v>
      </c>
      <c r="S334" s="124">
        <v>16525.71</v>
      </c>
      <c r="T334" s="124">
        <v>14162.54</v>
      </c>
      <c r="U334" s="124">
        <v>16329.64</v>
      </c>
      <c r="V334" s="124">
        <v>14722.93</v>
      </c>
      <c r="W334" s="124">
        <v>3233.02</v>
      </c>
      <c r="X334" s="79">
        <v>5250.69</v>
      </c>
      <c r="Y334" s="125"/>
      <c r="Z334" s="125"/>
      <c r="AA334" s="125"/>
      <c r="AB334" s="125"/>
      <c r="AC334" s="126">
        <f t="shared" si="67"/>
        <v>0</v>
      </c>
      <c r="AD334" s="126">
        <f t="shared" si="68"/>
        <v>-0.35594358014537947</v>
      </c>
      <c r="AE334" s="126">
        <f t="shared" si="69"/>
        <v>-9.3555145319575012E-2</v>
      </c>
      <c r="AF334" s="126">
        <f t="shared" si="70"/>
        <v>0.10462373988078651</v>
      </c>
      <c r="AG334" s="126">
        <f t="shared" si="71"/>
        <v>0.50111012827754275</v>
      </c>
      <c r="AH334" s="126">
        <f t="shared" si="72"/>
        <v>0.18099398666701386</v>
      </c>
      <c r="AI334" s="126">
        <f t="shared" si="73"/>
        <v>-9.3511167396732112E-2</v>
      </c>
      <c r="AJ334" s="126">
        <f t="shared" si="74"/>
        <v>0.37723486657117078</v>
      </c>
      <c r="AK334" s="126">
        <f t="shared" si="75"/>
        <v>-0.88949934834389466</v>
      </c>
      <c r="AL334" s="127">
        <f t="shared" si="76"/>
        <v>-2.9838502201007477E-2</v>
      </c>
      <c r="AM334" s="127">
        <f t="shared" si="66"/>
        <v>1.526569315502011E-2</v>
      </c>
    </row>
    <row r="335" spans="1:39" ht="15" customHeight="1" x14ac:dyDescent="0.2">
      <c r="A335" s="62" t="s">
        <v>568</v>
      </c>
      <c r="B335" s="62" t="s">
        <v>569</v>
      </c>
      <c r="C335" s="124">
        <v>0</v>
      </c>
      <c r="D335" s="124">
        <v>4600</v>
      </c>
      <c r="E335" s="124">
        <v>4600</v>
      </c>
      <c r="F335" s="124">
        <v>4600</v>
      </c>
      <c r="G335" s="124">
        <v>4600</v>
      </c>
      <c r="H335" s="124">
        <v>4600</v>
      </c>
      <c r="I335" s="124">
        <v>4600</v>
      </c>
      <c r="J335" s="124">
        <v>0</v>
      </c>
      <c r="K335" s="124">
        <v>4500</v>
      </c>
      <c r="L335" s="124">
        <v>0</v>
      </c>
      <c r="M335" s="124">
        <v>0</v>
      </c>
      <c r="N335" s="124">
        <v>0</v>
      </c>
      <c r="O335" s="124">
        <v>4365.13</v>
      </c>
      <c r="P335" s="124">
        <v>2811.39</v>
      </c>
      <c r="Q335" s="124">
        <v>2548.37</v>
      </c>
      <c r="R335" s="124">
        <v>2814.99</v>
      </c>
      <c r="S335" s="124">
        <v>4225.6099999999997</v>
      </c>
      <c r="T335" s="124">
        <v>4990.42</v>
      </c>
      <c r="U335" s="124">
        <v>4523.76</v>
      </c>
      <c r="V335" s="124">
        <v>6230.28</v>
      </c>
      <c r="W335" s="124">
        <v>688.45</v>
      </c>
      <c r="X335" s="79">
        <v>526.71</v>
      </c>
      <c r="Y335" s="125"/>
      <c r="Z335" s="125"/>
      <c r="AA335" s="125"/>
      <c r="AB335" s="125"/>
      <c r="AC335" s="126">
        <f t="shared" si="67"/>
        <v>0</v>
      </c>
      <c r="AD335" s="126">
        <f t="shared" si="68"/>
        <v>0</v>
      </c>
      <c r="AE335" s="126">
        <f t="shared" si="69"/>
        <v>0</v>
      </c>
      <c r="AF335" s="126">
        <f t="shared" si="70"/>
        <v>0</v>
      </c>
      <c r="AG335" s="126">
        <f t="shared" si="71"/>
        <v>0</v>
      </c>
      <c r="AH335" s="126">
        <f t="shared" si="72"/>
        <v>0</v>
      </c>
      <c r="AI335" s="126">
        <f t="shared" si="73"/>
        <v>0</v>
      </c>
      <c r="AJ335" s="126">
        <f t="shared" si="74"/>
        <v>0</v>
      </c>
      <c r="AK335" s="126">
        <f t="shared" si="75"/>
        <v>0</v>
      </c>
      <c r="AL335" s="127">
        <f t="shared" si="76"/>
        <v>0</v>
      </c>
      <c r="AM335" s="127">
        <f t="shared" si="66"/>
        <v>0</v>
      </c>
    </row>
    <row r="336" spans="1:39" ht="15" customHeight="1" x14ac:dyDescent="0.2">
      <c r="A336" s="62" t="s">
        <v>2100</v>
      </c>
      <c r="B336" s="62" t="s">
        <v>807</v>
      </c>
      <c r="C336" s="124">
        <v>0</v>
      </c>
      <c r="D336" s="124">
        <v>0</v>
      </c>
      <c r="E336" s="124">
        <v>0</v>
      </c>
      <c r="F336" s="124">
        <v>0</v>
      </c>
      <c r="G336" s="124">
        <v>0</v>
      </c>
      <c r="H336" s="124">
        <v>0</v>
      </c>
      <c r="I336" s="124">
        <v>0</v>
      </c>
      <c r="J336" s="124">
        <v>0</v>
      </c>
      <c r="K336" s="124">
        <v>0</v>
      </c>
      <c r="L336" s="124">
        <v>1650</v>
      </c>
      <c r="M336" s="124">
        <v>1650</v>
      </c>
      <c r="N336" s="124">
        <v>0</v>
      </c>
      <c r="O336" s="124">
        <v>0</v>
      </c>
      <c r="P336" s="124">
        <v>0</v>
      </c>
      <c r="Q336" s="124">
        <v>0</v>
      </c>
      <c r="R336" s="124">
        <v>0</v>
      </c>
      <c r="S336" s="124">
        <v>0</v>
      </c>
      <c r="T336" s="124">
        <v>0</v>
      </c>
      <c r="U336" s="124">
        <v>0</v>
      </c>
      <c r="V336" s="124">
        <v>0</v>
      </c>
      <c r="W336" s="124">
        <v>1150.77</v>
      </c>
      <c r="X336" s="79">
        <v>2631.24</v>
      </c>
      <c r="Y336" s="125"/>
      <c r="Z336" s="125"/>
      <c r="AA336" s="125"/>
      <c r="AB336" s="125"/>
      <c r="AC336" s="126">
        <f t="shared" si="67"/>
        <v>0</v>
      </c>
      <c r="AD336" s="126">
        <f t="shared" si="68"/>
        <v>0</v>
      </c>
      <c r="AE336" s="126">
        <f t="shared" si="69"/>
        <v>0</v>
      </c>
      <c r="AF336" s="126">
        <f t="shared" si="70"/>
        <v>0</v>
      </c>
      <c r="AG336" s="126">
        <f t="shared" si="71"/>
        <v>0</v>
      </c>
      <c r="AH336" s="126">
        <f t="shared" si="72"/>
        <v>0</v>
      </c>
      <c r="AI336" s="126">
        <f t="shared" si="73"/>
        <v>0</v>
      </c>
      <c r="AJ336" s="126">
        <f t="shared" si="74"/>
        <v>0</v>
      </c>
      <c r="AK336" s="126">
        <f t="shared" si="75"/>
        <v>-1</v>
      </c>
      <c r="AL336" s="127">
        <f t="shared" si="76"/>
        <v>-0.1111111111111111</v>
      </c>
      <c r="AM336" s="127">
        <f t="shared" si="66"/>
        <v>-0.2</v>
      </c>
    </row>
    <row r="337" spans="1:39" ht="15" customHeight="1" x14ac:dyDescent="0.2">
      <c r="A337" s="62" t="s">
        <v>1925</v>
      </c>
      <c r="B337" s="62" t="s">
        <v>1599</v>
      </c>
      <c r="C337" s="124">
        <v>0</v>
      </c>
      <c r="D337" s="124">
        <v>0</v>
      </c>
      <c r="E337" s="124">
        <v>0</v>
      </c>
      <c r="F337" s="124">
        <v>0</v>
      </c>
      <c r="G337" s="124">
        <v>0</v>
      </c>
      <c r="H337" s="124">
        <v>0</v>
      </c>
      <c r="I337" s="124">
        <v>0</v>
      </c>
      <c r="J337" s="124">
        <v>0</v>
      </c>
      <c r="K337" s="124">
        <v>127600</v>
      </c>
      <c r="L337" s="124">
        <v>0</v>
      </c>
      <c r="M337" s="124">
        <v>0</v>
      </c>
      <c r="N337" s="124">
        <v>0</v>
      </c>
      <c r="O337" s="124">
        <v>0</v>
      </c>
      <c r="P337" s="124">
        <v>0</v>
      </c>
      <c r="Q337" s="124">
        <v>0</v>
      </c>
      <c r="R337" s="124">
        <v>0</v>
      </c>
      <c r="S337" s="124">
        <v>0</v>
      </c>
      <c r="T337" s="124">
        <v>0</v>
      </c>
      <c r="U337" s="124">
        <v>0</v>
      </c>
      <c r="V337" s="124">
        <v>8781</v>
      </c>
      <c r="W337" s="124">
        <v>0</v>
      </c>
      <c r="X337" s="79">
        <v>0</v>
      </c>
      <c r="Y337" s="125"/>
      <c r="Z337" s="125"/>
      <c r="AA337" s="125"/>
      <c r="AB337" s="125"/>
      <c r="AC337" s="126">
        <f t="shared" si="67"/>
        <v>-0.19851995074899936</v>
      </c>
      <c r="AD337" s="126">
        <f t="shared" si="68"/>
        <v>6.2182239516948991E-2</v>
      </c>
      <c r="AE337" s="126">
        <f t="shared" si="69"/>
        <v>0.51352296600657055</v>
      </c>
      <c r="AF337" s="126">
        <f t="shared" si="70"/>
        <v>-0.14392558082698154</v>
      </c>
      <c r="AG337" s="126">
        <f t="shared" si="71"/>
        <v>0.11114800234898531</v>
      </c>
      <c r="AH337" s="126">
        <f t="shared" si="72"/>
        <v>-0.34688962330782963</v>
      </c>
      <c r="AI337" s="126">
        <f t="shared" si="73"/>
        <v>0.33526928986908644</v>
      </c>
      <c r="AJ337" s="126">
        <f t="shared" si="74"/>
        <v>1.883494948265888</v>
      </c>
      <c r="AK337" s="126">
        <f t="shared" si="75"/>
        <v>7.1401185205665421E-2</v>
      </c>
      <c r="AL337" s="127">
        <f t="shared" si="76"/>
        <v>0.25418705292548155</v>
      </c>
      <c r="AM337" s="127">
        <f t="shared" si="66"/>
        <v>0.41088476047635913</v>
      </c>
    </row>
    <row r="338" spans="1:39" ht="15" customHeight="1" x14ac:dyDescent="0.2">
      <c r="A338" s="62" t="s">
        <v>574</v>
      </c>
      <c r="B338" s="62" t="s">
        <v>286</v>
      </c>
      <c r="C338" s="124">
        <v>69680</v>
      </c>
      <c r="D338" s="124">
        <v>69671</v>
      </c>
      <c r="E338" s="124">
        <v>70870</v>
      </c>
      <c r="F338" s="124">
        <v>80222</v>
      </c>
      <c r="G338" s="124">
        <v>84852</v>
      </c>
      <c r="H338" s="124">
        <v>85470</v>
      </c>
      <c r="I338" s="124">
        <v>88888</v>
      </c>
      <c r="J338" s="124">
        <v>111490</v>
      </c>
      <c r="K338" s="124">
        <v>185266</v>
      </c>
      <c r="L338" s="124">
        <v>194417</v>
      </c>
      <c r="M338" s="124">
        <v>212631</v>
      </c>
      <c r="N338" s="124">
        <v>63511.4</v>
      </c>
      <c r="O338" s="124">
        <v>50903.12</v>
      </c>
      <c r="P338" s="124">
        <v>54068.39</v>
      </c>
      <c r="Q338" s="124">
        <v>81833.75</v>
      </c>
      <c r="R338" s="124">
        <v>70055.78</v>
      </c>
      <c r="S338" s="124">
        <v>77842.34</v>
      </c>
      <c r="T338" s="124">
        <v>50839.64</v>
      </c>
      <c r="U338" s="124">
        <v>67884.61</v>
      </c>
      <c r="V338" s="124">
        <v>195744.93</v>
      </c>
      <c r="W338" s="124">
        <v>209721.35</v>
      </c>
      <c r="X338" s="79">
        <v>225119.4</v>
      </c>
      <c r="Y338" s="125"/>
      <c r="Z338" s="125"/>
      <c r="AA338" s="125"/>
      <c r="AB338" s="125"/>
      <c r="AC338" s="126">
        <f t="shared" si="67"/>
        <v>0</v>
      </c>
      <c r="AD338" s="126">
        <f t="shared" si="68"/>
        <v>0</v>
      </c>
      <c r="AE338" s="126">
        <f t="shared" si="69"/>
        <v>0</v>
      </c>
      <c r="AF338" s="126">
        <f t="shared" si="70"/>
        <v>0</v>
      </c>
      <c r="AG338" s="126">
        <f t="shared" si="71"/>
        <v>0</v>
      </c>
      <c r="AH338" s="126">
        <f t="shared" si="72"/>
        <v>0</v>
      </c>
      <c r="AI338" s="126">
        <f t="shared" si="73"/>
        <v>0</v>
      </c>
      <c r="AJ338" s="126">
        <f t="shared" si="74"/>
        <v>0</v>
      </c>
      <c r="AK338" s="126">
        <f t="shared" si="75"/>
        <v>0</v>
      </c>
      <c r="AL338" s="127">
        <f t="shared" si="76"/>
        <v>0</v>
      </c>
      <c r="AM338" s="127">
        <f t="shared" si="66"/>
        <v>0</v>
      </c>
    </row>
    <row r="339" spans="1:39" ht="15" customHeight="1" x14ac:dyDescent="0.2">
      <c r="A339" s="62" t="s">
        <v>2194</v>
      </c>
      <c r="B339" s="62" t="s">
        <v>288</v>
      </c>
      <c r="C339" s="124">
        <v>0</v>
      </c>
      <c r="D339" s="124">
        <v>0</v>
      </c>
      <c r="E339" s="124">
        <v>0</v>
      </c>
      <c r="F339" s="124">
        <v>0</v>
      </c>
      <c r="G339" s="124">
        <v>0</v>
      </c>
      <c r="H339" s="124">
        <v>0</v>
      </c>
      <c r="I339" s="124">
        <v>0</v>
      </c>
      <c r="J339" s="124">
        <v>0</v>
      </c>
      <c r="K339" s="124">
        <v>0</v>
      </c>
      <c r="L339" s="124">
        <v>0</v>
      </c>
      <c r="M339" s="124">
        <v>0</v>
      </c>
      <c r="N339" s="124">
        <v>0</v>
      </c>
      <c r="O339" s="124">
        <v>0</v>
      </c>
      <c r="P339" s="124">
        <v>0</v>
      </c>
      <c r="Q339" s="124">
        <v>0</v>
      </c>
      <c r="R339" s="124">
        <v>0</v>
      </c>
      <c r="S339" s="124">
        <v>0</v>
      </c>
      <c r="T339" s="124">
        <v>0</v>
      </c>
      <c r="U339" s="124">
        <v>0</v>
      </c>
      <c r="V339" s="124">
        <v>0</v>
      </c>
      <c r="W339" s="124">
        <v>0</v>
      </c>
      <c r="X339" s="79">
        <v>2584.6</v>
      </c>
      <c r="Y339" s="125"/>
      <c r="Z339" s="125"/>
      <c r="AA339" s="125"/>
      <c r="AB339" s="125"/>
      <c r="AC339" s="126">
        <f t="shared" si="67"/>
        <v>-2.9697588396728081E-3</v>
      </c>
      <c r="AD339" s="126">
        <f t="shared" si="68"/>
        <v>-0.55616132335146207</v>
      </c>
      <c r="AE339" s="126">
        <f t="shared" si="69"/>
        <v>0.69867877044760041</v>
      </c>
      <c r="AF339" s="126">
        <f t="shared" si="70"/>
        <v>-0.41278869811370672</v>
      </c>
      <c r="AG339" s="126">
        <f t="shared" si="71"/>
        <v>-1</v>
      </c>
      <c r="AH339" s="126">
        <f t="shared" si="72"/>
        <v>0</v>
      </c>
      <c r="AI339" s="126">
        <f t="shared" si="73"/>
        <v>0</v>
      </c>
      <c r="AJ339" s="126">
        <f t="shared" si="74"/>
        <v>0</v>
      </c>
      <c r="AK339" s="126">
        <f t="shared" si="75"/>
        <v>0</v>
      </c>
      <c r="AL339" s="127">
        <f t="shared" si="76"/>
        <v>-0.14147122331747122</v>
      </c>
      <c r="AM339" s="127">
        <f t="shared" si="66"/>
        <v>-0.2</v>
      </c>
    </row>
    <row r="340" spans="1:39" ht="15" customHeight="1" x14ac:dyDescent="0.2">
      <c r="A340" s="62" t="s">
        <v>575</v>
      </c>
      <c r="B340" s="62" t="s">
        <v>292</v>
      </c>
      <c r="C340" s="124">
        <v>1500</v>
      </c>
      <c r="D340" s="124">
        <v>1500</v>
      </c>
      <c r="E340" s="124">
        <v>1500</v>
      </c>
      <c r="F340" s="124">
        <v>0</v>
      </c>
      <c r="G340" s="124">
        <v>1200</v>
      </c>
      <c r="H340" s="124">
        <v>0</v>
      </c>
      <c r="I340" s="124">
        <v>0</v>
      </c>
      <c r="J340" s="124">
        <v>0</v>
      </c>
      <c r="K340" s="124">
        <v>0</v>
      </c>
      <c r="L340" s="124">
        <v>0</v>
      </c>
      <c r="M340" s="124">
        <v>0</v>
      </c>
      <c r="N340" s="124">
        <v>1508.54</v>
      </c>
      <c r="O340" s="124">
        <v>1504.06</v>
      </c>
      <c r="P340" s="124">
        <v>667.56</v>
      </c>
      <c r="Q340" s="124">
        <v>1133.97</v>
      </c>
      <c r="R340" s="124">
        <v>665.88</v>
      </c>
      <c r="S340" s="124">
        <v>0</v>
      </c>
      <c r="T340" s="124">
        <v>0</v>
      </c>
      <c r="U340" s="124">
        <v>0</v>
      </c>
      <c r="V340" s="124">
        <v>0</v>
      </c>
      <c r="W340" s="124">
        <v>0</v>
      </c>
      <c r="X340" s="79"/>
      <c r="Y340" s="125"/>
      <c r="Z340" s="125"/>
      <c r="AA340" s="125"/>
      <c r="AB340" s="125"/>
      <c r="AC340" s="126">
        <f t="shared" si="67"/>
        <v>0</v>
      </c>
      <c r="AD340" s="126">
        <f t="shared" si="68"/>
        <v>0</v>
      </c>
      <c r="AE340" s="126">
        <f t="shared" si="69"/>
        <v>0</v>
      </c>
      <c r="AF340" s="126">
        <f t="shared" si="70"/>
        <v>0</v>
      </c>
      <c r="AG340" s="126">
        <f t="shared" si="71"/>
        <v>0</v>
      </c>
      <c r="AH340" s="126">
        <f t="shared" si="72"/>
        <v>0</v>
      </c>
      <c r="AI340" s="126">
        <f t="shared" si="73"/>
        <v>0</v>
      </c>
      <c r="AJ340" s="126">
        <f t="shared" si="74"/>
        <v>0</v>
      </c>
      <c r="AK340" s="126">
        <f t="shared" si="75"/>
        <v>4.013671643208095E-2</v>
      </c>
      <c r="AL340" s="127">
        <f t="shared" si="76"/>
        <v>4.459635159120106E-3</v>
      </c>
      <c r="AM340" s="127">
        <f t="shared" si="66"/>
        <v>8.0273432864161904E-3</v>
      </c>
    </row>
    <row r="341" spans="1:39" ht="15" customHeight="1" x14ac:dyDescent="0.2">
      <c r="A341" s="62" t="s">
        <v>1929</v>
      </c>
      <c r="B341" s="62" t="s">
        <v>294</v>
      </c>
      <c r="C341" s="124">
        <v>0</v>
      </c>
      <c r="D341" s="124">
        <v>0</v>
      </c>
      <c r="E341" s="124">
        <v>0</v>
      </c>
      <c r="F341" s="124">
        <v>0</v>
      </c>
      <c r="G341" s="124">
        <v>0</v>
      </c>
      <c r="H341" s="124">
        <v>0</v>
      </c>
      <c r="I341" s="124">
        <v>0</v>
      </c>
      <c r="J341" s="124">
        <v>0</v>
      </c>
      <c r="K341" s="124">
        <v>421</v>
      </c>
      <c r="L341" s="124">
        <v>901</v>
      </c>
      <c r="M341" s="124">
        <v>600</v>
      </c>
      <c r="N341" s="124">
        <v>0</v>
      </c>
      <c r="O341" s="124">
        <v>0</v>
      </c>
      <c r="P341" s="124">
        <v>0</v>
      </c>
      <c r="Q341" s="124">
        <v>0</v>
      </c>
      <c r="R341" s="124">
        <v>0</v>
      </c>
      <c r="S341" s="124">
        <v>0</v>
      </c>
      <c r="T341" s="124">
        <v>0</v>
      </c>
      <c r="U341" s="124">
        <v>0</v>
      </c>
      <c r="V341" s="124">
        <v>421.31</v>
      </c>
      <c r="W341" s="124">
        <v>438.22</v>
      </c>
      <c r="X341" s="79">
        <v>601.79</v>
      </c>
      <c r="Y341" s="125"/>
      <c r="Z341" s="125"/>
      <c r="AA341" s="125"/>
      <c r="AB341" s="125"/>
      <c r="AC341" s="126">
        <f t="shared" si="67"/>
        <v>0</v>
      </c>
      <c r="AD341" s="126">
        <f t="shared" si="68"/>
        <v>-1</v>
      </c>
      <c r="AE341" s="126">
        <f t="shared" si="69"/>
        <v>0</v>
      </c>
      <c r="AF341" s="126">
        <f t="shared" si="70"/>
        <v>0</v>
      </c>
      <c r="AG341" s="126">
        <f t="shared" si="71"/>
        <v>0</v>
      </c>
      <c r="AH341" s="126">
        <f t="shared" si="72"/>
        <v>0</v>
      </c>
      <c r="AI341" s="126">
        <f t="shared" si="73"/>
        <v>0</v>
      </c>
      <c r="AJ341" s="126">
        <f t="shared" si="74"/>
        <v>0</v>
      </c>
      <c r="AK341" s="126">
        <f t="shared" si="75"/>
        <v>0</v>
      </c>
      <c r="AL341" s="127">
        <f t="shared" si="76"/>
        <v>-0.1111111111111111</v>
      </c>
      <c r="AM341" s="127">
        <f t="shared" si="66"/>
        <v>0</v>
      </c>
    </row>
    <row r="342" spans="1:39" ht="15" customHeight="1" x14ac:dyDescent="0.2">
      <c r="A342" s="62" t="s">
        <v>576</v>
      </c>
      <c r="B342" s="62" t="s">
        <v>296</v>
      </c>
      <c r="C342" s="124">
        <v>0</v>
      </c>
      <c r="D342" s="124">
        <v>1697</v>
      </c>
      <c r="E342" s="124">
        <v>0</v>
      </c>
      <c r="F342" s="124">
        <v>1230</v>
      </c>
      <c r="G342" s="124">
        <v>3394</v>
      </c>
      <c r="H342" s="124">
        <v>3419</v>
      </c>
      <c r="I342" s="124">
        <v>1825</v>
      </c>
      <c r="J342" s="124">
        <v>1562</v>
      </c>
      <c r="K342" s="124">
        <v>9046</v>
      </c>
      <c r="L342" s="124">
        <v>3888</v>
      </c>
      <c r="M342" s="124">
        <v>0</v>
      </c>
      <c r="N342" s="124">
        <v>0</v>
      </c>
      <c r="O342" s="124">
        <v>1000</v>
      </c>
      <c r="P342" s="124">
        <v>0</v>
      </c>
      <c r="Q342" s="124">
        <v>0</v>
      </c>
      <c r="R342" s="124">
        <v>0</v>
      </c>
      <c r="S342" s="124">
        <v>0</v>
      </c>
      <c r="T342" s="124">
        <v>0</v>
      </c>
      <c r="U342" s="124">
        <v>0</v>
      </c>
      <c r="V342" s="124">
        <v>0</v>
      </c>
      <c r="W342" s="124">
        <v>0</v>
      </c>
      <c r="X342" s="79"/>
      <c r="Y342" s="125"/>
      <c r="Z342" s="125"/>
      <c r="AA342" s="125"/>
      <c r="AB342" s="125"/>
      <c r="AC342" s="126">
        <f t="shared" si="67"/>
        <v>-0.75133075057482124</v>
      </c>
      <c r="AD342" s="126">
        <f t="shared" si="68"/>
        <v>-0.37356976989655899</v>
      </c>
      <c r="AE342" s="126">
        <f t="shared" si="69"/>
        <v>0.7426029520792613</v>
      </c>
      <c r="AF342" s="126">
        <f t="shared" si="70"/>
        <v>1.707406691162251</v>
      </c>
      <c r="AG342" s="126">
        <f t="shared" si="71"/>
        <v>-0.5714285714285714</v>
      </c>
      <c r="AH342" s="126">
        <f t="shared" si="72"/>
        <v>0.2</v>
      </c>
      <c r="AI342" s="126">
        <f t="shared" si="73"/>
        <v>0.16666666666666666</v>
      </c>
      <c r="AJ342" s="126">
        <f t="shared" si="74"/>
        <v>2.7023809523809526</v>
      </c>
      <c r="AK342" s="126">
        <f t="shared" si="75"/>
        <v>-0.65273311897106112</v>
      </c>
      <c r="AL342" s="127">
        <f t="shared" si="76"/>
        <v>0.35222167237979096</v>
      </c>
      <c r="AM342" s="127">
        <f t="shared" si="66"/>
        <v>0.36897718572959731</v>
      </c>
    </row>
    <row r="343" spans="1:39" ht="15" customHeight="1" x14ac:dyDescent="0.2">
      <c r="A343" s="62" t="s">
        <v>577</v>
      </c>
      <c r="B343" s="62" t="s">
        <v>298</v>
      </c>
      <c r="C343" s="124">
        <v>1439</v>
      </c>
      <c r="D343" s="124">
        <v>299</v>
      </c>
      <c r="E343" s="124">
        <v>480</v>
      </c>
      <c r="F343" s="124">
        <v>180</v>
      </c>
      <c r="G343" s="124">
        <v>546</v>
      </c>
      <c r="H343" s="124">
        <v>425</v>
      </c>
      <c r="I343" s="124">
        <v>360</v>
      </c>
      <c r="J343" s="124">
        <v>420</v>
      </c>
      <c r="K343" s="124">
        <v>1560</v>
      </c>
      <c r="L343" s="124">
        <v>1680</v>
      </c>
      <c r="M343" s="124">
        <v>600</v>
      </c>
      <c r="N343" s="124">
        <v>952.47</v>
      </c>
      <c r="O343" s="124">
        <v>236.85</v>
      </c>
      <c r="P343" s="124">
        <v>148.37</v>
      </c>
      <c r="Q343" s="124">
        <v>258.55</v>
      </c>
      <c r="R343" s="124">
        <v>700</v>
      </c>
      <c r="S343" s="124">
        <v>300</v>
      </c>
      <c r="T343" s="124">
        <v>360</v>
      </c>
      <c r="U343" s="124">
        <v>420</v>
      </c>
      <c r="V343" s="124">
        <v>1555</v>
      </c>
      <c r="W343" s="124">
        <v>540</v>
      </c>
      <c r="X343" s="79">
        <v>700</v>
      </c>
      <c r="Y343" s="125"/>
      <c r="Z343" s="125"/>
      <c r="AA343" s="125"/>
      <c r="AB343" s="125"/>
      <c r="AC343" s="126">
        <f t="shared" si="67"/>
        <v>-1</v>
      </c>
      <c r="AD343" s="126">
        <f t="shared" si="68"/>
        <v>0</v>
      </c>
      <c r="AE343" s="126">
        <f t="shared" si="69"/>
        <v>0</v>
      </c>
      <c r="AF343" s="126">
        <f t="shared" si="70"/>
        <v>0</v>
      </c>
      <c r="AG343" s="126">
        <f t="shared" si="71"/>
        <v>0</v>
      </c>
      <c r="AH343" s="126">
        <f t="shared" si="72"/>
        <v>0</v>
      </c>
      <c r="AI343" s="126">
        <f t="shared" si="73"/>
        <v>-1</v>
      </c>
      <c r="AJ343" s="126">
        <f t="shared" si="74"/>
        <v>0</v>
      </c>
      <c r="AK343" s="126">
        <f t="shared" si="75"/>
        <v>16.217241379310348</v>
      </c>
      <c r="AL343" s="127">
        <f t="shared" si="76"/>
        <v>1.5796934865900387</v>
      </c>
      <c r="AM343" s="127">
        <f t="shared" si="66"/>
        <v>3.0434482758620698</v>
      </c>
    </row>
    <row r="344" spans="1:39" ht="15" customHeight="1" x14ac:dyDescent="0.2">
      <c r="A344" s="62" t="s">
        <v>1770</v>
      </c>
      <c r="B344" s="62" t="s">
        <v>300</v>
      </c>
      <c r="C344" s="124">
        <v>1000</v>
      </c>
      <c r="D344" s="124">
        <v>0</v>
      </c>
      <c r="E344" s="124">
        <v>0</v>
      </c>
      <c r="F344" s="124">
        <v>0</v>
      </c>
      <c r="G344" s="124">
        <v>0</v>
      </c>
      <c r="H344" s="124">
        <v>0</v>
      </c>
      <c r="I344" s="124">
        <v>0</v>
      </c>
      <c r="J344" s="124">
        <v>0</v>
      </c>
      <c r="K344" s="124">
        <v>0</v>
      </c>
      <c r="L344" s="124">
        <v>0</v>
      </c>
      <c r="M344" s="124">
        <v>0</v>
      </c>
      <c r="N344" s="124">
        <v>187.7</v>
      </c>
      <c r="O344" s="124">
        <v>0</v>
      </c>
      <c r="P344" s="124">
        <v>0</v>
      </c>
      <c r="Q344" s="124">
        <v>0</v>
      </c>
      <c r="R344" s="124">
        <v>0</v>
      </c>
      <c r="S344" s="124">
        <v>0</v>
      </c>
      <c r="T344" s="124">
        <v>192.32</v>
      </c>
      <c r="U344" s="124">
        <v>0</v>
      </c>
      <c r="V344" s="124">
        <v>63.8</v>
      </c>
      <c r="W344" s="124">
        <v>1098.46</v>
      </c>
      <c r="X344" s="79">
        <v>267.16000000000003</v>
      </c>
      <c r="Y344" s="125"/>
      <c r="Z344" s="125"/>
      <c r="AA344" s="125"/>
      <c r="AB344" s="125"/>
      <c r="AC344" s="126">
        <f t="shared" si="67"/>
        <v>-1</v>
      </c>
      <c r="AD344" s="126">
        <f t="shared" si="68"/>
        <v>0</v>
      </c>
      <c r="AE344" s="126">
        <f t="shared" si="69"/>
        <v>0</v>
      </c>
      <c r="AF344" s="126">
        <f t="shared" si="70"/>
        <v>0</v>
      </c>
      <c r="AG344" s="126">
        <f t="shared" si="71"/>
        <v>0</v>
      </c>
      <c r="AH344" s="126">
        <f t="shared" si="72"/>
        <v>0</v>
      </c>
      <c r="AI344" s="126">
        <f t="shared" si="73"/>
        <v>0</v>
      </c>
      <c r="AJ344" s="126">
        <f t="shared" si="74"/>
        <v>0</v>
      </c>
      <c r="AK344" s="126">
        <f t="shared" si="75"/>
        <v>0</v>
      </c>
      <c r="AL344" s="127">
        <f t="shared" si="76"/>
        <v>-0.1111111111111111</v>
      </c>
      <c r="AM344" s="127">
        <f t="shared" si="66"/>
        <v>0</v>
      </c>
    </row>
    <row r="345" spans="1:39" ht="15" customHeight="1" x14ac:dyDescent="0.2">
      <c r="A345" s="62" t="s">
        <v>1771</v>
      </c>
      <c r="B345" s="62" t="s">
        <v>1772</v>
      </c>
      <c r="C345" s="124">
        <v>0</v>
      </c>
      <c r="D345" s="124">
        <v>0</v>
      </c>
      <c r="E345" s="124">
        <v>0</v>
      </c>
      <c r="F345" s="124">
        <v>0</v>
      </c>
      <c r="G345" s="124">
        <v>0</v>
      </c>
      <c r="H345" s="124">
        <v>0</v>
      </c>
      <c r="I345" s="124">
        <v>0</v>
      </c>
      <c r="J345" s="124">
        <v>0</v>
      </c>
      <c r="K345" s="124">
        <v>0</v>
      </c>
      <c r="L345" s="124">
        <v>0</v>
      </c>
      <c r="M345" s="124">
        <v>0</v>
      </c>
      <c r="N345" s="124">
        <v>19.079999999999998</v>
      </c>
      <c r="O345" s="124">
        <v>0</v>
      </c>
      <c r="P345" s="124">
        <v>0</v>
      </c>
      <c r="Q345" s="124">
        <v>0</v>
      </c>
      <c r="R345" s="124">
        <v>0</v>
      </c>
      <c r="S345" s="124">
        <v>0</v>
      </c>
      <c r="T345" s="124">
        <v>0</v>
      </c>
      <c r="U345" s="124">
        <v>0</v>
      </c>
      <c r="V345" s="124">
        <v>0</v>
      </c>
      <c r="W345" s="124">
        <v>0</v>
      </c>
      <c r="X345" s="79"/>
      <c r="Y345" s="125"/>
      <c r="Z345" s="125"/>
      <c r="AA345" s="125"/>
      <c r="AB345" s="125"/>
      <c r="AC345" s="126">
        <f t="shared" si="67"/>
        <v>-0.30057837237833729</v>
      </c>
      <c r="AD345" s="126">
        <f t="shared" si="68"/>
        <v>0.20255596391580355</v>
      </c>
      <c r="AE345" s="126">
        <f t="shared" si="69"/>
        <v>0.28151698270473019</v>
      </c>
      <c r="AF345" s="126">
        <f t="shared" si="70"/>
        <v>-0.71723577235772351</v>
      </c>
      <c r="AG345" s="126">
        <f t="shared" si="71"/>
        <v>1.5466743339083766</v>
      </c>
      <c r="AH345" s="126">
        <f t="shared" si="72"/>
        <v>-0.303477344573235</v>
      </c>
      <c r="AI345" s="126">
        <f t="shared" si="73"/>
        <v>0.20682947914415387</v>
      </c>
      <c r="AJ345" s="126">
        <f t="shared" si="74"/>
        <v>4.4936425501432655</v>
      </c>
      <c r="AK345" s="126">
        <f t="shared" si="75"/>
        <v>-0.58083549296692905</v>
      </c>
      <c r="AL345" s="127">
        <f t="shared" si="76"/>
        <v>0.5365658141711227</v>
      </c>
      <c r="AM345" s="127">
        <f t="shared" si="66"/>
        <v>1.0725667051311265</v>
      </c>
    </row>
    <row r="346" spans="1:39" ht="15" customHeight="1" x14ac:dyDescent="0.2">
      <c r="A346" s="62" t="s">
        <v>578</v>
      </c>
      <c r="B346" s="62" t="s">
        <v>302</v>
      </c>
      <c r="C346" s="124">
        <v>202</v>
      </c>
      <c r="D346" s="124">
        <v>168</v>
      </c>
      <c r="E346" s="124">
        <v>172</v>
      </c>
      <c r="F346" s="124">
        <v>194</v>
      </c>
      <c r="G346" s="124">
        <v>204</v>
      </c>
      <c r="H346" s="124">
        <v>206</v>
      </c>
      <c r="I346" s="124">
        <v>215</v>
      </c>
      <c r="J346" s="124">
        <v>269</v>
      </c>
      <c r="K346" s="124">
        <v>310</v>
      </c>
      <c r="L346" s="124">
        <v>322</v>
      </c>
      <c r="M346" s="124">
        <v>270</v>
      </c>
      <c r="N346" s="124">
        <v>171.17</v>
      </c>
      <c r="O346" s="124">
        <v>119.72</v>
      </c>
      <c r="P346" s="124">
        <v>143.97</v>
      </c>
      <c r="Q346" s="124">
        <v>184.5</v>
      </c>
      <c r="R346" s="124">
        <v>52.17</v>
      </c>
      <c r="S346" s="124">
        <v>132.86000000000001</v>
      </c>
      <c r="T346" s="124">
        <v>92.54</v>
      </c>
      <c r="U346" s="124">
        <v>111.68</v>
      </c>
      <c r="V346" s="124">
        <v>613.53</v>
      </c>
      <c r="W346" s="124">
        <v>257.17</v>
      </c>
      <c r="X346" s="79">
        <v>249.17</v>
      </c>
      <c r="Y346" s="125"/>
      <c r="Z346" s="125"/>
      <c r="AA346" s="125"/>
      <c r="AB346" s="125"/>
      <c r="AC346" s="126">
        <f t="shared" si="67"/>
        <v>4.4092823090764031E-2</v>
      </c>
      <c r="AD346" s="126">
        <f t="shared" si="68"/>
        <v>0.54857335749564717</v>
      </c>
      <c r="AE346" s="126">
        <f t="shared" si="69"/>
        <v>2.9152277916088213E-2</v>
      </c>
      <c r="AF346" s="126">
        <f t="shared" si="70"/>
        <v>1.4068491929010975E-2</v>
      </c>
      <c r="AG346" s="126">
        <f t="shared" si="71"/>
        <v>-0.11397665061671389</v>
      </c>
      <c r="AH346" s="126">
        <f t="shared" si="72"/>
        <v>-0.17868929750117865</v>
      </c>
      <c r="AI346" s="126">
        <f t="shared" si="73"/>
        <v>0.12497734002054507</v>
      </c>
      <c r="AJ346" s="126">
        <f t="shared" si="74"/>
        <v>-8.5458378654205233E-2</v>
      </c>
      <c r="AK346" s="126">
        <f t="shared" si="75"/>
        <v>-0.43427061155568603</v>
      </c>
      <c r="AL346" s="127">
        <f t="shared" si="76"/>
        <v>-5.7256275417476082E-3</v>
      </c>
      <c r="AM346" s="127">
        <f t="shared" si="66"/>
        <v>-0.13748351966144776</v>
      </c>
    </row>
    <row r="347" spans="1:39" ht="15" customHeight="1" x14ac:dyDescent="0.2">
      <c r="A347" s="62" t="s">
        <v>579</v>
      </c>
      <c r="B347" s="62" t="s">
        <v>304</v>
      </c>
      <c r="C347" s="124">
        <v>672</v>
      </c>
      <c r="D347" s="124">
        <v>634</v>
      </c>
      <c r="E347" s="124">
        <v>1047</v>
      </c>
      <c r="F347" s="124">
        <v>1122</v>
      </c>
      <c r="G347" s="124">
        <v>1227</v>
      </c>
      <c r="H347" s="124">
        <v>1057</v>
      </c>
      <c r="I347" s="124">
        <v>1149</v>
      </c>
      <c r="J347" s="124">
        <v>1149</v>
      </c>
      <c r="K347" s="124">
        <v>1019</v>
      </c>
      <c r="L347" s="124">
        <v>1019</v>
      </c>
      <c r="M347" s="124">
        <v>400</v>
      </c>
      <c r="N347" s="124">
        <v>539.09</v>
      </c>
      <c r="O347" s="124">
        <v>562.86</v>
      </c>
      <c r="P347" s="124">
        <v>871.63</v>
      </c>
      <c r="Q347" s="124">
        <v>897.04</v>
      </c>
      <c r="R347" s="124">
        <v>909.66</v>
      </c>
      <c r="S347" s="124">
        <v>805.98</v>
      </c>
      <c r="T347" s="124">
        <v>661.96</v>
      </c>
      <c r="U347" s="124">
        <v>744.69</v>
      </c>
      <c r="V347" s="124">
        <v>681.05</v>
      </c>
      <c r="W347" s="124">
        <v>385.29</v>
      </c>
      <c r="X347" s="79">
        <v>397.75</v>
      </c>
      <c r="Y347" s="125"/>
      <c r="Z347" s="125"/>
      <c r="AA347" s="125"/>
      <c r="AB347" s="125"/>
      <c r="AC347" s="126">
        <f t="shared" si="67"/>
        <v>-0.35198800582070472</v>
      </c>
      <c r="AD347" s="126">
        <f t="shared" si="68"/>
        <v>-0.50088236228116734</v>
      </c>
      <c r="AE347" s="126">
        <f t="shared" si="69"/>
        <v>1.2436852964434062</v>
      </c>
      <c r="AF347" s="126">
        <f t="shared" si="70"/>
        <v>-0.39981365390263418</v>
      </c>
      <c r="AG347" s="126">
        <f t="shared" si="71"/>
        <v>0.63823971111823574</v>
      </c>
      <c r="AH347" s="126">
        <f t="shared" si="72"/>
        <v>-1</v>
      </c>
      <c r="AI347" s="126">
        <f t="shared" si="73"/>
        <v>0</v>
      </c>
      <c r="AJ347" s="126">
        <f t="shared" si="74"/>
        <v>-0.97561199979557411</v>
      </c>
      <c r="AK347" s="126">
        <f t="shared" si="75"/>
        <v>-1</v>
      </c>
      <c r="AL347" s="127">
        <f t="shared" si="76"/>
        <v>-0.26070789047093762</v>
      </c>
      <c r="AM347" s="127">
        <f t="shared" si="66"/>
        <v>-0.46747445773546764</v>
      </c>
    </row>
    <row r="348" spans="1:39" ht="15" customHeight="1" x14ac:dyDescent="0.2">
      <c r="A348" s="62" t="s">
        <v>580</v>
      </c>
      <c r="B348" s="62" t="s">
        <v>306</v>
      </c>
      <c r="C348" s="124">
        <v>7848</v>
      </c>
      <c r="D348" s="124">
        <v>8786</v>
      </c>
      <c r="E348" s="124">
        <v>9128</v>
      </c>
      <c r="F348" s="124">
        <v>5248</v>
      </c>
      <c r="G348" s="124">
        <v>5296</v>
      </c>
      <c r="H348" s="124">
        <v>6542</v>
      </c>
      <c r="I348" s="124">
        <v>6542</v>
      </c>
      <c r="J348" s="124">
        <v>6542</v>
      </c>
      <c r="K348" s="124">
        <v>0</v>
      </c>
      <c r="L348" s="124">
        <v>0</v>
      </c>
      <c r="M348" s="124">
        <v>0</v>
      </c>
      <c r="N348" s="124">
        <v>6803.3</v>
      </c>
      <c r="O348" s="124">
        <v>4408.62</v>
      </c>
      <c r="P348" s="124">
        <v>2200.42</v>
      </c>
      <c r="Q348" s="124">
        <v>4937.05</v>
      </c>
      <c r="R348" s="124">
        <v>2963.15</v>
      </c>
      <c r="S348" s="124">
        <v>4854.3500000000004</v>
      </c>
      <c r="T348" s="124">
        <v>0</v>
      </c>
      <c r="U348" s="124">
        <v>1956.7</v>
      </c>
      <c r="V348" s="124">
        <v>47.72</v>
      </c>
      <c r="W348" s="124">
        <v>0</v>
      </c>
      <c r="X348" s="79">
        <v>0</v>
      </c>
      <c r="Y348" s="125"/>
      <c r="Z348" s="125"/>
      <c r="AA348" s="125"/>
      <c r="AB348" s="125"/>
      <c r="AC348" s="126">
        <f t="shared" si="67"/>
        <v>-0.4143487772482225</v>
      </c>
      <c r="AD348" s="126">
        <f t="shared" si="68"/>
        <v>-0.61408131274388822</v>
      </c>
      <c r="AE348" s="126">
        <f t="shared" si="69"/>
        <v>-1</v>
      </c>
      <c r="AF348" s="126">
        <f t="shared" si="70"/>
        <v>0</v>
      </c>
      <c r="AG348" s="126">
        <f t="shared" si="71"/>
        <v>0</v>
      </c>
      <c r="AH348" s="126">
        <f t="shared" si="72"/>
        <v>-0.44787727947159334</v>
      </c>
      <c r="AI348" s="126">
        <f t="shared" si="73"/>
        <v>4.3387802869403108E-2</v>
      </c>
      <c r="AJ348" s="126">
        <f t="shared" si="74"/>
        <v>1.0029079428381522</v>
      </c>
      <c r="AK348" s="126">
        <f t="shared" si="75"/>
        <v>-0.46517608993238474</v>
      </c>
      <c r="AL348" s="127">
        <f t="shared" si="76"/>
        <v>-0.21057641263205931</v>
      </c>
      <c r="AM348" s="127">
        <f t="shared" si="66"/>
        <v>2.6648475260715444E-2</v>
      </c>
    </row>
    <row r="349" spans="1:39" ht="15" customHeight="1" x14ac:dyDescent="0.2">
      <c r="A349" s="62" t="s">
        <v>581</v>
      </c>
      <c r="B349" s="62" t="s">
        <v>308</v>
      </c>
      <c r="C349" s="124">
        <v>600</v>
      </c>
      <c r="D349" s="124">
        <v>600</v>
      </c>
      <c r="E349" s="124">
        <v>720</v>
      </c>
      <c r="F349" s="124">
        <v>240</v>
      </c>
      <c r="G349" s="124">
        <v>0</v>
      </c>
      <c r="H349" s="124">
        <v>240</v>
      </c>
      <c r="I349" s="124">
        <v>480</v>
      </c>
      <c r="J349" s="124">
        <v>480</v>
      </c>
      <c r="K349" s="124">
        <v>480</v>
      </c>
      <c r="L349" s="124">
        <v>480</v>
      </c>
      <c r="M349" s="124">
        <v>250</v>
      </c>
      <c r="N349" s="124">
        <v>511.96</v>
      </c>
      <c r="O349" s="124">
        <v>299.83</v>
      </c>
      <c r="P349" s="124">
        <v>115.71</v>
      </c>
      <c r="Q349" s="124">
        <v>0</v>
      </c>
      <c r="R349" s="124">
        <v>0</v>
      </c>
      <c r="S349" s="124">
        <v>417.86</v>
      </c>
      <c r="T349" s="124">
        <v>230.71</v>
      </c>
      <c r="U349" s="124">
        <v>240.72</v>
      </c>
      <c r="V349" s="124">
        <v>482.14</v>
      </c>
      <c r="W349" s="124">
        <v>257.86</v>
      </c>
      <c r="X349" s="79">
        <v>230.71</v>
      </c>
      <c r="Y349" s="125"/>
      <c r="Z349" s="125"/>
      <c r="AA349" s="125"/>
      <c r="AB349" s="125"/>
      <c r="AC349" s="126">
        <f t="shared" si="67"/>
        <v>-0.14099301467199415</v>
      </c>
      <c r="AD349" s="126">
        <f t="shared" si="68"/>
        <v>2.8216588442769041E-2</v>
      </c>
      <c r="AE349" s="126">
        <f t="shared" si="69"/>
        <v>-0.30957393711148418</v>
      </c>
      <c r="AF349" s="126">
        <f t="shared" si="70"/>
        <v>-1</v>
      </c>
      <c r="AG349" s="126">
        <f t="shared" si="71"/>
        <v>0</v>
      </c>
      <c r="AH349" s="126">
        <f t="shared" si="72"/>
        <v>0</v>
      </c>
      <c r="AI349" s="126">
        <f t="shared" si="73"/>
        <v>0</v>
      </c>
      <c r="AJ349" s="126">
        <f t="shared" si="74"/>
        <v>0</v>
      </c>
      <c r="AK349" s="126">
        <f t="shared" si="75"/>
        <v>0</v>
      </c>
      <c r="AL349" s="127">
        <f t="shared" si="76"/>
        <v>-0.15803892926007881</v>
      </c>
      <c r="AM349" s="127">
        <f t="shared" si="66"/>
        <v>0</v>
      </c>
    </row>
    <row r="350" spans="1:39" ht="15" customHeight="1" x14ac:dyDescent="0.2">
      <c r="A350" s="62" t="s">
        <v>582</v>
      </c>
      <c r="B350" s="62" t="s">
        <v>1897</v>
      </c>
      <c r="C350" s="124">
        <v>2904</v>
      </c>
      <c r="D350" s="124">
        <v>2928</v>
      </c>
      <c r="E350" s="124">
        <v>2836</v>
      </c>
      <c r="F350" s="124">
        <v>0</v>
      </c>
      <c r="G350" s="124">
        <v>0</v>
      </c>
      <c r="H350" s="124">
        <v>0</v>
      </c>
      <c r="I350" s="124">
        <v>0</v>
      </c>
      <c r="J350" s="124">
        <v>0</v>
      </c>
      <c r="K350" s="124">
        <v>0</v>
      </c>
      <c r="L350" s="124">
        <v>0</v>
      </c>
      <c r="M350" s="124">
        <v>0</v>
      </c>
      <c r="N350" s="124">
        <v>2495.23</v>
      </c>
      <c r="O350" s="124">
        <v>2143.42</v>
      </c>
      <c r="P350" s="124">
        <v>2203.9</v>
      </c>
      <c r="Q350" s="124">
        <v>1521.63</v>
      </c>
      <c r="R350" s="124">
        <v>0</v>
      </c>
      <c r="S350" s="124">
        <v>0</v>
      </c>
      <c r="T350" s="124">
        <v>0</v>
      </c>
      <c r="U350" s="124">
        <v>0</v>
      </c>
      <c r="V350" s="124">
        <v>0</v>
      </c>
      <c r="W350" s="124">
        <v>0</v>
      </c>
      <c r="X350" s="79"/>
      <c r="Y350" s="125"/>
      <c r="Z350" s="125"/>
      <c r="AA350" s="125"/>
      <c r="AB350" s="125"/>
      <c r="AC350" s="126">
        <f t="shared" si="67"/>
        <v>-0.19877753645671731</v>
      </c>
      <c r="AD350" s="126">
        <f t="shared" si="68"/>
        <v>0.10676750544080175</v>
      </c>
      <c r="AE350" s="126">
        <f t="shared" si="69"/>
        <v>1.0355312188380186</v>
      </c>
      <c r="AF350" s="126">
        <f t="shared" si="70"/>
        <v>-1.9497563449158921E-2</v>
      </c>
      <c r="AG350" s="126">
        <f t="shared" si="71"/>
        <v>0.1870527434075123</v>
      </c>
      <c r="AH350" s="126">
        <f t="shared" si="72"/>
        <v>-0.31824888018537312</v>
      </c>
      <c r="AI350" s="126">
        <f t="shared" si="73"/>
        <v>0.33320119230202688</v>
      </c>
      <c r="AJ350" s="126">
        <f t="shared" si="74"/>
        <v>1.8821320577210237</v>
      </c>
      <c r="AK350" s="126">
        <f t="shared" si="75"/>
        <v>0.67610447246232352</v>
      </c>
      <c r="AL350" s="127">
        <f t="shared" si="76"/>
        <v>0.4093628011200508</v>
      </c>
      <c r="AM350" s="127">
        <f t="shared" si="66"/>
        <v>0.55204831714150271</v>
      </c>
    </row>
    <row r="351" spans="1:39" ht="15" customHeight="1" x14ac:dyDescent="0.2">
      <c r="A351" s="62" t="s">
        <v>583</v>
      </c>
      <c r="B351" s="62" t="s">
        <v>1899</v>
      </c>
      <c r="C351" s="124">
        <v>3747</v>
      </c>
      <c r="D351" s="124">
        <v>3509</v>
      </c>
      <c r="E351" s="124">
        <v>3791</v>
      </c>
      <c r="F351" s="124">
        <v>6084</v>
      </c>
      <c r="G351" s="124">
        <v>7214</v>
      </c>
      <c r="H351" s="124">
        <v>7780</v>
      </c>
      <c r="I351" s="124">
        <v>8191</v>
      </c>
      <c r="J351" s="124">
        <v>10228</v>
      </c>
      <c r="K351" s="124">
        <v>17707</v>
      </c>
      <c r="L351" s="124">
        <v>29014</v>
      </c>
      <c r="M351" s="124">
        <v>35060</v>
      </c>
      <c r="N351" s="124">
        <v>3223</v>
      </c>
      <c r="O351" s="124">
        <v>2582.34</v>
      </c>
      <c r="P351" s="124">
        <v>2858.05</v>
      </c>
      <c r="Q351" s="124">
        <v>5817.65</v>
      </c>
      <c r="R351" s="124">
        <v>5704.22</v>
      </c>
      <c r="S351" s="124">
        <v>6771.21</v>
      </c>
      <c r="T351" s="124">
        <v>4616.28</v>
      </c>
      <c r="U351" s="124">
        <v>6154.43</v>
      </c>
      <c r="V351" s="124">
        <v>17737.88</v>
      </c>
      <c r="W351" s="124">
        <v>29730.54</v>
      </c>
      <c r="X351" s="79">
        <v>37725.99</v>
      </c>
      <c r="Y351" s="125"/>
      <c r="Z351" s="125"/>
      <c r="AA351" s="125"/>
      <c r="AB351" s="125"/>
      <c r="AC351" s="126">
        <f t="shared" si="67"/>
        <v>0</v>
      </c>
      <c r="AD351" s="126">
        <f t="shared" si="68"/>
        <v>0</v>
      </c>
      <c r="AE351" s="126">
        <f t="shared" si="69"/>
        <v>0</v>
      </c>
      <c r="AF351" s="126">
        <f t="shared" si="70"/>
        <v>0</v>
      </c>
      <c r="AG351" s="126">
        <f t="shared" si="71"/>
        <v>0</v>
      </c>
      <c r="AH351" s="126">
        <f t="shared" si="72"/>
        <v>0</v>
      </c>
      <c r="AI351" s="126">
        <f t="shared" si="73"/>
        <v>0</v>
      </c>
      <c r="AJ351" s="126">
        <f t="shared" si="74"/>
        <v>-1</v>
      </c>
      <c r="AK351" s="126">
        <f t="shared" si="75"/>
        <v>0</v>
      </c>
      <c r="AL351" s="127">
        <f t="shared" si="76"/>
        <v>-0.1111111111111111</v>
      </c>
      <c r="AM351" s="127">
        <f t="shared" si="66"/>
        <v>-0.2</v>
      </c>
    </row>
    <row r="352" spans="1:39" ht="15" customHeight="1" x14ac:dyDescent="0.2">
      <c r="A352" s="62" t="s">
        <v>1930</v>
      </c>
      <c r="B352" s="62" t="s">
        <v>312</v>
      </c>
      <c r="C352" s="124">
        <v>0</v>
      </c>
      <c r="D352" s="124">
        <v>0</v>
      </c>
      <c r="E352" s="124">
        <v>0</v>
      </c>
      <c r="F352" s="124">
        <v>0</v>
      </c>
      <c r="G352" s="124">
        <v>0</v>
      </c>
      <c r="H352" s="124">
        <v>0</v>
      </c>
      <c r="I352" s="124">
        <v>0</v>
      </c>
      <c r="J352" s="124">
        <v>0</v>
      </c>
      <c r="K352" s="124">
        <v>0</v>
      </c>
      <c r="L352" s="124">
        <v>0</v>
      </c>
      <c r="M352" s="124">
        <v>0</v>
      </c>
      <c r="N352" s="124">
        <v>0</v>
      </c>
      <c r="O352" s="124">
        <v>0</v>
      </c>
      <c r="P352" s="124">
        <v>0</v>
      </c>
      <c r="Q352" s="124">
        <v>0</v>
      </c>
      <c r="R352" s="124">
        <v>0</v>
      </c>
      <c r="S352" s="124">
        <v>0</v>
      </c>
      <c r="T352" s="124">
        <v>0</v>
      </c>
      <c r="U352" s="124">
        <v>48</v>
      </c>
      <c r="V352" s="124">
        <v>0</v>
      </c>
      <c r="W352" s="124">
        <v>48</v>
      </c>
      <c r="X352" s="79">
        <v>0</v>
      </c>
      <c r="Y352" s="125"/>
      <c r="Z352" s="125"/>
      <c r="AA352" s="125"/>
      <c r="AB352" s="125"/>
      <c r="AC352" s="126">
        <f t="shared" si="67"/>
        <v>-0.31862068965517237</v>
      </c>
      <c r="AD352" s="126">
        <f t="shared" si="68"/>
        <v>0.53517206477732782</v>
      </c>
      <c r="AE352" s="126">
        <f t="shared" si="69"/>
        <v>1.5381572441074667</v>
      </c>
      <c r="AF352" s="126">
        <f t="shared" si="70"/>
        <v>-0.33833365802974225</v>
      </c>
      <c r="AG352" s="126">
        <f t="shared" si="71"/>
        <v>0.39895966238099906</v>
      </c>
      <c r="AH352" s="126">
        <f t="shared" si="72"/>
        <v>-0.3533744913708432</v>
      </c>
      <c r="AI352" s="126">
        <f t="shared" si="73"/>
        <v>0.25040685689486814</v>
      </c>
      <c r="AJ352" s="126">
        <f t="shared" si="74"/>
        <v>1.0900650759219088</v>
      </c>
      <c r="AK352" s="126">
        <f t="shared" si="75"/>
        <v>2.3289604782464356E-2</v>
      </c>
      <c r="AL352" s="127">
        <f t="shared" si="76"/>
        <v>0.313969074423253</v>
      </c>
      <c r="AM352" s="127">
        <f t="shared" si="66"/>
        <v>0.2818693417218795</v>
      </c>
    </row>
    <row r="353" spans="1:39" ht="15" customHeight="1" x14ac:dyDescent="0.2">
      <c r="A353" s="62" t="s">
        <v>584</v>
      </c>
      <c r="B353" s="62" t="s">
        <v>314</v>
      </c>
      <c r="C353" s="124">
        <v>72</v>
      </c>
      <c r="D353" s="124">
        <v>55</v>
      </c>
      <c r="E353" s="124">
        <v>101</v>
      </c>
      <c r="F353" s="124">
        <v>129</v>
      </c>
      <c r="G353" s="124">
        <v>137</v>
      </c>
      <c r="H353" s="124">
        <v>165</v>
      </c>
      <c r="I353" s="124">
        <v>158</v>
      </c>
      <c r="J353" s="124">
        <v>185</v>
      </c>
      <c r="K353" s="124">
        <v>314</v>
      </c>
      <c r="L353" s="124">
        <v>199</v>
      </c>
      <c r="M353" s="124">
        <v>320</v>
      </c>
      <c r="N353" s="124">
        <v>58</v>
      </c>
      <c r="O353" s="124">
        <v>39.520000000000003</v>
      </c>
      <c r="P353" s="124">
        <v>60.67</v>
      </c>
      <c r="Q353" s="124">
        <v>153.99</v>
      </c>
      <c r="R353" s="124">
        <v>101.89</v>
      </c>
      <c r="S353" s="124">
        <v>142.54</v>
      </c>
      <c r="T353" s="124">
        <v>92.17</v>
      </c>
      <c r="U353" s="124">
        <v>115.25</v>
      </c>
      <c r="V353" s="124">
        <v>240.88</v>
      </c>
      <c r="W353" s="124">
        <v>246.49</v>
      </c>
      <c r="X353" s="79">
        <v>171.3</v>
      </c>
      <c r="Y353" s="125"/>
      <c r="Z353" s="125"/>
      <c r="AA353" s="125"/>
      <c r="AB353" s="125"/>
      <c r="AC353" s="126">
        <f t="shared" si="67"/>
        <v>-0.98208812260536393</v>
      </c>
      <c r="AD353" s="126">
        <f t="shared" si="68"/>
        <v>43.278074866310156</v>
      </c>
      <c r="AE353" s="126">
        <f t="shared" si="69"/>
        <v>-0.95652173913043481</v>
      </c>
      <c r="AF353" s="126">
        <f t="shared" si="70"/>
        <v>8.5</v>
      </c>
      <c r="AG353" s="126">
        <f t="shared" si="71"/>
        <v>-1</v>
      </c>
      <c r="AH353" s="126">
        <f t="shared" si="72"/>
        <v>0</v>
      </c>
      <c r="AI353" s="126">
        <f t="shared" si="73"/>
        <v>0</v>
      </c>
      <c r="AJ353" s="126">
        <f t="shared" si="74"/>
        <v>0</v>
      </c>
      <c r="AK353" s="126">
        <f t="shared" si="75"/>
        <v>0.75</v>
      </c>
      <c r="AL353" s="127">
        <f t="shared" si="76"/>
        <v>5.5099405560638175</v>
      </c>
      <c r="AM353" s="127">
        <f t="shared" si="66"/>
        <v>-0.05</v>
      </c>
    </row>
    <row r="354" spans="1:39" ht="15" customHeight="1" x14ac:dyDescent="0.2">
      <c r="A354" s="62" t="s">
        <v>585</v>
      </c>
      <c r="B354" s="62" t="s">
        <v>316</v>
      </c>
      <c r="C354" s="124">
        <v>180</v>
      </c>
      <c r="D354" s="124">
        <v>324</v>
      </c>
      <c r="E354" s="124">
        <v>324</v>
      </c>
      <c r="F354" s="124">
        <v>324</v>
      </c>
      <c r="G354" s="124">
        <v>414</v>
      </c>
      <c r="H354" s="124">
        <v>54</v>
      </c>
      <c r="I354" s="124">
        <v>54</v>
      </c>
      <c r="J354" s="124">
        <v>232</v>
      </c>
      <c r="K354" s="124">
        <v>54</v>
      </c>
      <c r="L354" s="124">
        <v>288</v>
      </c>
      <c r="M354" s="124">
        <v>0</v>
      </c>
      <c r="N354" s="124">
        <v>522</v>
      </c>
      <c r="O354" s="124">
        <v>9.35</v>
      </c>
      <c r="P354" s="124">
        <v>414</v>
      </c>
      <c r="Q354" s="124">
        <v>18</v>
      </c>
      <c r="R354" s="124">
        <v>171</v>
      </c>
      <c r="S354" s="124">
        <v>0</v>
      </c>
      <c r="T354" s="124">
        <v>0</v>
      </c>
      <c r="U354" s="124">
        <v>0</v>
      </c>
      <c r="V354" s="124">
        <v>288</v>
      </c>
      <c r="W354" s="124">
        <v>504</v>
      </c>
      <c r="X354" s="79">
        <v>18</v>
      </c>
      <c r="Y354" s="125"/>
      <c r="Z354" s="125"/>
      <c r="AA354" s="125"/>
      <c r="AB354" s="125"/>
      <c r="AC354" s="126">
        <f t="shared" si="67"/>
        <v>-0.21031321933574479</v>
      </c>
      <c r="AD354" s="126">
        <f t="shared" si="68"/>
        <v>1.4093121307550071E-2</v>
      </c>
      <c r="AE354" s="126">
        <f t="shared" si="69"/>
        <v>0.47299464897534954</v>
      </c>
      <c r="AF354" s="126">
        <f t="shared" si="70"/>
        <v>-0.1316938034132191</v>
      </c>
      <c r="AG354" s="126">
        <f t="shared" si="71"/>
        <v>0.12658519945420987</v>
      </c>
      <c r="AH354" s="126">
        <f t="shared" si="72"/>
        <v>-0.34467312025220642</v>
      </c>
      <c r="AI354" s="126">
        <f t="shared" si="73"/>
        <v>0.29400973011170606</v>
      </c>
      <c r="AJ354" s="126">
        <f t="shared" si="74"/>
        <v>1.984194662941998</v>
      </c>
      <c r="AK354" s="126">
        <f t="shared" si="75"/>
        <v>6.6287065646576951E-2</v>
      </c>
      <c r="AL354" s="127">
        <f t="shared" si="76"/>
        <v>0.25238714282624675</v>
      </c>
      <c r="AM354" s="127">
        <f t="shared" si="66"/>
        <v>0.42528070758045688</v>
      </c>
    </row>
    <row r="355" spans="1:39" ht="15" customHeight="1" x14ac:dyDescent="0.2">
      <c r="A355" s="62" t="s">
        <v>586</v>
      </c>
      <c r="B355" s="62" t="s">
        <v>2026</v>
      </c>
      <c r="C355" s="124">
        <v>1067</v>
      </c>
      <c r="D355" s="124">
        <v>1062</v>
      </c>
      <c r="E355" s="124">
        <v>1057</v>
      </c>
      <c r="F355" s="124">
        <v>1208</v>
      </c>
      <c r="G355" s="124">
        <v>1306</v>
      </c>
      <c r="H355" s="124">
        <v>1296</v>
      </c>
      <c r="I355" s="124">
        <v>1322</v>
      </c>
      <c r="J355" s="124">
        <v>1646</v>
      </c>
      <c r="K355" s="124">
        <v>2797</v>
      </c>
      <c r="L355" s="124">
        <v>2914</v>
      </c>
      <c r="M355" s="124">
        <v>3070</v>
      </c>
      <c r="N355" s="124">
        <v>973.12</v>
      </c>
      <c r="O355" s="124">
        <v>768.46</v>
      </c>
      <c r="P355" s="124">
        <v>779.29</v>
      </c>
      <c r="Q355" s="124">
        <v>1147.8900000000001</v>
      </c>
      <c r="R355" s="124">
        <v>996.72</v>
      </c>
      <c r="S355" s="124">
        <v>1122.8900000000001</v>
      </c>
      <c r="T355" s="124">
        <v>735.86</v>
      </c>
      <c r="U355" s="124">
        <v>952.21</v>
      </c>
      <c r="V355" s="124">
        <v>2841.58</v>
      </c>
      <c r="W355" s="124">
        <v>3029.94</v>
      </c>
      <c r="X355" s="79">
        <v>3335.95</v>
      </c>
      <c r="Y355" s="125"/>
      <c r="Z355" s="125"/>
      <c r="AA355" s="125"/>
      <c r="AB355" s="125"/>
      <c r="AC355" s="126">
        <f t="shared" si="67"/>
        <v>-0.29903417533432392</v>
      </c>
      <c r="AD355" s="126">
        <f t="shared" si="68"/>
        <v>4.6104928457869725E-2</v>
      </c>
      <c r="AE355" s="126">
        <f t="shared" si="69"/>
        <v>0.7081053698074975</v>
      </c>
      <c r="AF355" s="126">
        <f t="shared" si="70"/>
        <v>0.37576368705142649</v>
      </c>
      <c r="AG355" s="126">
        <f t="shared" si="71"/>
        <v>-0.45882555833405192</v>
      </c>
      <c r="AH355" s="126">
        <f t="shared" si="72"/>
        <v>-0.13352453792224339</v>
      </c>
      <c r="AI355" s="126">
        <f t="shared" si="73"/>
        <v>0.20752114748069148</v>
      </c>
      <c r="AJ355" s="126">
        <f t="shared" si="74"/>
        <v>0.98827381405619419</v>
      </c>
      <c r="AK355" s="126">
        <f t="shared" si="75"/>
        <v>0.27902879901960786</v>
      </c>
      <c r="AL355" s="127">
        <f t="shared" si="76"/>
        <v>0.19037927492029647</v>
      </c>
      <c r="AM355" s="127">
        <f t="shared" si="66"/>
        <v>0.17649473286003964</v>
      </c>
    </row>
    <row r="356" spans="1:39" ht="15" customHeight="1" x14ac:dyDescent="0.2">
      <c r="A356" s="62" t="s">
        <v>587</v>
      </c>
      <c r="B356" s="62" t="s">
        <v>321</v>
      </c>
      <c r="C356" s="124">
        <v>155</v>
      </c>
      <c r="D356" s="124">
        <v>147</v>
      </c>
      <c r="E356" s="124">
        <v>131</v>
      </c>
      <c r="F356" s="124">
        <v>150</v>
      </c>
      <c r="G356" s="124">
        <v>162</v>
      </c>
      <c r="H356" s="124">
        <v>161</v>
      </c>
      <c r="I356" s="124">
        <v>164</v>
      </c>
      <c r="J356" s="124">
        <v>204</v>
      </c>
      <c r="K356" s="124">
        <v>347</v>
      </c>
      <c r="L356" s="124">
        <v>362</v>
      </c>
      <c r="M356" s="124">
        <v>410</v>
      </c>
      <c r="N356" s="124">
        <v>134.6</v>
      </c>
      <c r="O356" s="124">
        <v>94.35</v>
      </c>
      <c r="P356" s="124">
        <v>98.7</v>
      </c>
      <c r="Q356" s="124">
        <v>168.59</v>
      </c>
      <c r="R356" s="124">
        <v>231.94</v>
      </c>
      <c r="S356" s="124">
        <v>125.52</v>
      </c>
      <c r="T356" s="124">
        <v>108.76</v>
      </c>
      <c r="U356" s="124">
        <v>131.33000000000001</v>
      </c>
      <c r="V356" s="124">
        <v>261.12</v>
      </c>
      <c r="W356" s="124">
        <v>333.98</v>
      </c>
      <c r="X356" s="79">
        <v>373.76</v>
      </c>
      <c r="Y356" s="125"/>
      <c r="Z356" s="125"/>
      <c r="AA356" s="125"/>
      <c r="AB356" s="125"/>
      <c r="AC356" s="126">
        <f t="shared" si="67"/>
        <v>0</v>
      </c>
      <c r="AD356" s="126">
        <f t="shared" si="68"/>
        <v>0</v>
      </c>
      <c r="AE356" s="126">
        <f t="shared" si="69"/>
        <v>0</v>
      </c>
      <c r="AF356" s="126">
        <f t="shared" si="70"/>
        <v>0</v>
      </c>
      <c r="AG356" s="126">
        <f t="shared" si="71"/>
        <v>0</v>
      </c>
      <c r="AH356" s="126">
        <f t="shared" si="72"/>
        <v>0</v>
      </c>
      <c r="AI356" s="126">
        <f t="shared" si="73"/>
        <v>0</v>
      </c>
      <c r="AJ356" s="126">
        <f t="shared" si="74"/>
        <v>-1</v>
      </c>
      <c r="AK356" s="126">
        <f t="shared" si="75"/>
        <v>0</v>
      </c>
      <c r="AL356" s="127">
        <f t="shared" si="76"/>
        <v>-0.1111111111111111</v>
      </c>
      <c r="AM356" s="127">
        <f t="shared" si="66"/>
        <v>-0.2</v>
      </c>
    </row>
    <row r="357" spans="1:39" ht="15" customHeight="1" x14ac:dyDescent="0.2">
      <c r="A357" s="62" t="s">
        <v>1931</v>
      </c>
      <c r="B357" s="62" t="s">
        <v>323</v>
      </c>
      <c r="C357" s="124">
        <v>0</v>
      </c>
      <c r="D357" s="124">
        <v>0</v>
      </c>
      <c r="E357" s="124">
        <v>0</v>
      </c>
      <c r="F357" s="124">
        <v>0</v>
      </c>
      <c r="G357" s="124">
        <v>0</v>
      </c>
      <c r="H357" s="124">
        <v>0</v>
      </c>
      <c r="I357" s="124">
        <v>0</v>
      </c>
      <c r="J357" s="124">
        <v>0</v>
      </c>
      <c r="K357" s="124">
        <v>0</v>
      </c>
      <c r="L357" s="124">
        <v>0</v>
      </c>
      <c r="M357" s="124">
        <v>0</v>
      </c>
      <c r="N357" s="124">
        <v>0</v>
      </c>
      <c r="O357" s="124">
        <v>0</v>
      </c>
      <c r="P357" s="124">
        <v>0</v>
      </c>
      <c r="Q357" s="124">
        <v>0</v>
      </c>
      <c r="R357" s="124">
        <v>0</v>
      </c>
      <c r="S357" s="124">
        <v>0</v>
      </c>
      <c r="T357" s="124">
        <v>0</v>
      </c>
      <c r="U357" s="124">
        <v>18.95</v>
      </c>
      <c r="V357" s="124">
        <v>0</v>
      </c>
      <c r="W357" s="124">
        <v>18.95</v>
      </c>
      <c r="X357" s="79">
        <v>0</v>
      </c>
      <c r="Y357" s="125"/>
      <c r="Z357" s="125"/>
      <c r="AA357" s="125"/>
      <c r="AB357" s="125"/>
      <c r="AC357" s="126">
        <f t="shared" si="67"/>
        <v>-1</v>
      </c>
      <c r="AD357" s="126">
        <f t="shared" si="68"/>
        <v>0</v>
      </c>
      <c r="AE357" s="126">
        <f t="shared" si="69"/>
        <v>0</v>
      </c>
      <c r="AF357" s="126">
        <f t="shared" si="70"/>
        <v>0</v>
      </c>
      <c r="AG357" s="126">
        <f t="shared" si="71"/>
        <v>0</v>
      </c>
      <c r="AH357" s="126">
        <f t="shared" si="72"/>
        <v>0</v>
      </c>
      <c r="AI357" s="126">
        <f t="shared" si="73"/>
        <v>0</v>
      </c>
      <c r="AJ357" s="126">
        <f t="shared" si="74"/>
        <v>0</v>
      </c>
      <c r="AK357" s="126">
        <f t="shared" si="75"/>
        <v>-1</v>
      </c>
      <c r="AL357" s="127">
        <f t="shared" si="76"/>
        <v>-0.22222222222222221</v>
      </c>
      <c r="AM357" s="127">
        <f t="shared" si="66"/>
        <v>-0.2</v>
      </c>
    </row>
    <row r="358" spans="1:39" ht="15" customHeight="1" x14ac:dyDescent="0.2">
      <c r="A358" s="62" t="s">
        <v>1773</v>
      </c>
      <c r="B358" s="62" t="s">
        <v>325</v>
      </c>
      <c r="C358" s="124">
        <v>1500</v>
      </c>
      <c r="D358" s="124">
        <v>0</v>
      </c>
      <c r="E358" s="124">
        <v>0</v>
      </c>
      <c r="F358" s="124">
        <v>0</v>
      </c>
      <c r="G358" s="124">
        <v>0</v>
      </c>
      <c r="H358" s="124">
        <v>0</v>
      </c>
      <c r="I358" s="124">
        <v>0</v>
      </c>
      <c r="J358" s="124">
        <v>0</v>
      </c>
      <c r="K358" s="124">
        <v>1500</v>
      </c>
      <c r="L358" s="124">
        <v>1500</v>
      </c>
      <c r="M358" s="124">
        <v>1000</v>
      </c>
      <c r="N358" s="124">
        <v>1500</v>
      </c>
      <c r="O358" s="124">
        <v>0</v>
      </c>
      <c r="P358" s="124">
        <v>0</v>
      </c>
      <c r="Q358" s="124">
        <v>0</v>
      </c>
      <c r="R358" s="124">
        <v>0</v>
      </c>
      <c r="S358" s="124">
        <v>0</v>
      </c>
      <c r="T358" s="124">
        <v>0</v>
      </c>
      <c r="U358" s="124">
        <v>0</v>
      </c>
      <c r="V358" s="124">
        <v>1500</v>
      </c>
      <c r="W358" s="124">
        <v>0</v>
      </c>
      <c r="X358" s="79">
        <v>0</v>
      </c>
      <c r="Y358" s="125"/>
      <c r="Z358" s="125"/>
      <c r="AA358" s="125"/>
      <c r="AB358" s="125"/>
      <c r="AC358" s="126">
        <f t="shared" si="67"/>
        <v>1.0684950872976604</v>
      </c>
      <c r="AD358" s="126">
        <f t="shared" si="68"/>
        <v>-0.48369271776646283</v>
      </c>
      <c r="AE358" s="126">
        <f t="shared" si="69"/>
        <v>5.2023006612084526E-2</v>
      </c>
      <c r="AF358" s="126">
        <f t="shared" si="70"/>
        <v>8.792238922408098E-2</v>
      </c>
      <c r="AG358" s="126">
        <f t="shared" si="71"/>
        <v>-0.5655844831773863</v>
      </c>
      <c r="AH358" s="126">
        <f t="shared" si="72"/>
        <v>4.7896698615548329E-2</v>
      </c>
      <c r="AI358" s="126">
        <f t="shared" si="73"/>
        <v>0.80400924820244424</v>
      </c>
      <c r="AJ358" s="126">
        <f t="shared" si="74"/>
        <v>-0.20381950312658431</v>
      </c>
      <c r="AK358" s="126">
        <f t="shared" si="75"/>
        <v>0.23348722847236961</v>
      </c>
      <c r="AL358" s="127">
        <f t="shared" si="76"/>
        <v>0.1156374393726394</v>
      </c>
      <c r="AM358" s="127">
        <f t="shared" si="66"/>
        <v>6.319783779727832E-2</v>
      </c>
    </row>
    <row r="359" spans="1:39" ht="15" customHeight="1" x14ac:dyDescent="0.2">
      <c r="A359" s="62" t="s">
        <v>588</v>
      </c>
      <c r="B359" s="62" t="s">
        <v>262</v>
      </c>
      <c r="C359" s="124">
        <v>680</v>
      </c>
      <c r="D359" s="124">
        <v>3080</v>
      </c>
      <c r="E359" s="124">
        <v>1080</v>
      </c>
      <c r="F359" s="124">
        <v>1680</v>
      </c>
      <c r="G359" s="124">
        <v>1680</v>
      </c>
      <c r="H359" s="124">
        <v>1680</v>
      </c>
      <c r="I359" s="124">
        <v>1680</v>
      </c>
      <c r="J359" s="124">
        <v>3155</v>
      </c>
      <c r="K359" s="124">
        <v>1455</v>
      </c>
      <c r="L359" s="124">
        <v>1460</v>
      </c>
      <c r="M359" s="124">
        <v>1460</v>
      </c>
      <c r="N359" s="124">
        <v>1414.7</v>
      </c>
      <c r="O359" s="124">
        <v>2926.3</v>
      </c>
      <c r="P359" s="124">
        <v>1510.87</v>
      </c>
      <c r="Q359" s="124">
        <v>1589.47</v>
      </c>
      <c r="R359" s="124">
        <v>1729.22</v>
      </c>
      <c r="S359" s="124">
        <v>751.2</v>
      </c>
      <c r="T359" s="124">
        <v>787.18</v>
      </c>
      <c r="U359" s="124">
        <v>1420.08</v>
      </c>
      <c r="V359" s="124">
        <v>1130.6400000000001</v>
      </c>
      <c r="W359" s="124">
        <v>1394.63</v>
      </c>
      <c r="X359" s="79">
        <v>1323.7</v>
      </c>
      <c r="Y359" s="125"/>
      <c r="Z359" s="125"/>
      <c r="AA359" s="125"/>
      <c r="AB359" s="125"/>
      <c r="AC359" s="126">
        <f t="shared" si="67"/>
        <v>-8.4154733122559083E-2</v>
      </c>
      <c r="AD359" s="126">
        <f t="shared" si="68"/>
        <v>-0.71424220007832562</v>
      </c>
      <c r="AE359" s="126">
        <f t="shared" si="69"/>
        <v>3.3665296177858992</v>
      </c>
      <c r="AF359" s="126">
        <f t="shared" si="70"/>
        <v>-0.29622784074396985</v>
      </c>
      <c r="AG359" s="126">
        <f t="shared" si="71"/>
        <v>-0.17582835056654875</v>
      </c>
      <c r="AH359" s="126">
        <f t="shared" si="72"/>
        <v>-0.34503076337254746</v>
      </c>
      <c r="AI359" s="126">
        <f t="shared" si="73"/>
        <v>-0.40488357149414028</v>
      </c>
      <c r="AJ359" s="126">
        <f t="shared" si="74"/>
        <v>1.2025811095686152</v>
      </c>
      <c r="AK359" s="126">
        <f t="shared" si="75"/>
        <v>-0.65684672487044216</v>
      </c>
      <c r="AL359" s="127">
        <f t="shared" si="76"/>
        <v>0.21021072701177568</v>
      </c>
      <c r="AM359" s="127">
        <f t="shared" si="66"/>
        <v>-7.6001660147012678E-2</v>
      </c>
    </row>
    <row r="360" spans="1:39" ht="15" customHeight="1" x14ac:dyDescent="0.2">
      <c r="A360" s="62" t="s">
        <v>589</v>
      </c>
      <c r="B360" s="62" t="s">
        <v>371</v>
      </c>
      <c r="C360" s="124">
        <v>340</v>
      </c>
      <c r="D360" s="124">
        <v>340</v>
      </c>
      <c r="E360" s="124">
        <v>750</v>
      </c>
      <c r="F360" s="124">
        <v>750</v>
      </c>
      <c r="G360" s="124">
        <v>750</v>
      </c>
      <c r="H360" s="124">
        <v>750</v>
      </c>
      <c r="I360" s="124">
        <v>750</v>
      </c>
      <c r="J360" s="124">
        <v>750</v>
      </c>
      <c r="K360" s="124">
        <v>750</v>
      </c>
      <c r="L360" s="124">
        <v>750</v>
      </c>
      <c r="M360" s="124">
        <v>750</v>
      </c>
      <c r="N360" s="124">
        <v>752.78</v>
      </c>
      <c r="O360" s="124">
        <v>689.43</v>
      </c>
      <c r="P360" s="124">
        <v>197.01</v>
      </c>
      <c r="Q360" s="124">
        <v>860.25</v>
      </c>
      <c r="R360" s="124">
        <v>605.41999999999996</v>
      </c>
      <c r="S360" s="124">
        <v>498.97</v>
      </c>
      <c r="T360" s="124">
        <v>326.81</v>
      </c>
      <c r="U360" s="124">
        <v>194.49</v>
      </c>
      <c r="V360" s="124">
        <v>428.38</v>
      </c>
      <c r="W360" s="124">
        <v>147</v>
      </c>
      <c r="X360" s="79">
        <v>186.38</v>
      </c>
      <c r="Y360" s="125"/>
      <c r="Z360" s="125"/>
      <c r="AA360" s="125"/>
      <c r="AB360" s="125"/>
      <c r="AC360" s="126">
        <f t="shared" si="67"/>
        <v>3.4989466368394755</v>
      </c>
      <c r="AD360" s="126">
        <f t="shared" si="68"/>
        <v>-0.38283086726689031</v>
      </c>
      <c r="AE360" s="126">
        <f t="shared" si="69"/>
        <v>-0.39066906021815734</v>
      </c>
      <c r="AF360" s="126">
        <f t="shared" si="70"/>
        <v>1.4979588954928817</v>
      </c>
      <c r="AG360" s="126">
        <f t="shared" si="71"/>
        <v>-0.85451863804901118</v>
      </c>
      <c r="AH360" s="126">
        <f t="shared" si="72"/>
        <v>-0.47412483662439503</v>
      </c>
      <c r="AI360" s="126">
        <f t="shared" si="73"/>
        <v>5.9839457244575804</v>
      </c>
      <c r="AJ360" s="126">
        <f t="shared" si="74"/>
        <v>9.4705203424064549E-2</v>
      </c>
      <c r="AK360" s="126">
        <f t="shared" si="75"/>
        <v>-0.91435776007872327</v>
      </c>
      <c r="AL360" s="127">
        <f t="shared" si="76"/>
        <v>0.89545058866409177</v>
      </c>
      <c r="AM360" s="127">
        <f t="shared" si="66"/>
        <v>0.76712993862590317</v>
      </c>
    </row>
    <row r="361" spans="1:39" ht="15" customHeight="1" x14ac:dyDescent="0.2">
      <c r="A361" s="62" t="s">
        <v>590</v>
      </c>
      <c r="B361" s="62" t="s">
        <v>591</v>
      </c>
      <c r="C361" s="124">
        <v>2710</v>
      </c>
      <c r="D361" s="124">
        <v>4210</v>
      </c>
      <c r="E361" s="124">
        <v>2710</v>
      </c>
      <c r="F361" s="124">
        <v>2710</v>
      </c>
      <c r="G361" s="124">
        <v>2710</v>
      </c>
      <c r="H361" s="124">
        <v>2710</v>
      </c>
      <c r="I361" s="124">
        <v>2710</v>
      </c>
      <c r="J361" s="124">
        <v>2710</v>
      </c>
      <c r="K361" s="124">
        <v>2710</v>
      </c>
      <c r="L361" s="124">
        <v>2710</v>
      </c>
      <c r="M361" s="124">
        <v>2710</v>
      </c>
      <c r="N361" s="124">
        <v>920.86</v>
      </c>
      <c r="O361" s="124">
        <v>4142.8999999999996</v>
      </c>
      <c r="P361" s="124">
        <v>2556.87</v>
      </c>
      <c r="Q361" s="124">
        <v>1557.98</v>
      </c>
      <c r="R361" s="124">
        <v>3891.77</v>
      </c>
      <c r="S361" s="124">
        <v>566.17999999999995</v>
      </c>
      <c r="T361" s="124">
        <v>297.74</v>
      </c>
      <c r="U361" s="124">
        <v>2079.4</v>
      </c>
      <c r="V361" s="124">
        <v>2276.33</v>
      </c>
      <c r="W361" s="124">
        <v>194.95</v>
      </c>
      <c r="X361" s="79">
        <v>0</v>
      </c>
      <c r="Y361" s="125"/>
      <c r="Z361" s="125"/>
      <c r="AA361" s="125"/>
      <c r="AB361" s="125"/>
      <c r="AC361" s="126">
        <f t="shared" si="67"/>
        <v>0.21462093366453705</v>
      </c>
      <c r="AD361" s="126">
        <f t="shared" si="68"/>
        <v>-7.7381963074902901E-2</v>
      </c>
      <c r="AE361" s="126">
        <f t="shared" si="69"/>
        <v>0.21005971003823898</v>
      </c>
      <c r="AF361" s="126">
        <f t="shared" si="70"/>
        <v>-0.28108568488167834</v>
      </c>
      <c r="AG361" s="126">
        <f t="shared" si="71"/>
        <v>0.41046468032292677</v>
      </c>
      <c r="AH361" s="126">
        <f t="shared" si="72"/>
        <v>-0.34692904829995236</v>
      </c>
      <c r="AI361" s="126">
        <f t="shared" si="73"/>
        <v>0.71757087809732834</v>
      </c>
      <c r="AJ361" s="126">
        <f t="shared" si="74"/>
        <v>-0.34681668695942219</v>
      </c>
      <c r="AK361" s="126">
        <f t="shared" si="75"/>
        <v>-0.13267839534886369</v>
      </c>
      <c r="AL361" s="127">
        <f t="shared" si="76"/>
        <v>4.0869380395356841E-2</v>
      </c>
      <c r="AM361" s="127">
        <f t="shared" si="66"/>
        <v>6.0322285562403377E-2</v>
      </c>
    </row>
    <row r="362" spans="1:39" ht="15" customHeight="1" x14ac:dyDescent="0.2">
      <c r="A362" s="62" t="s">
        <v>592</v>
      </c>
      <c r="B362" s="62" t="s">
        <v>425</v>
      </c>
      <c r="C362" s="124">
        <v>1690</v>
      </c>
      <c r="D362" s="124">
        <v>10510</v>
      </c>
      <c r="E362" s="124">
        <v>11110</v>
      </c>
      <c r="F362" s="124">
        <v>11110</v>
      </c>
      <c r="G362" s="124">
        <v>11110</v>
      </c>
      <c r="H362" s="124">
        <v>11110</v>
      </c>
      <c r="I362" s="124">
        <v>11110</v>
      </c>
      <c r="J362" s="124">
        <v>11110</v>
      </c>
      <c r="K362" s="124">
        <v>11110</v>
      </c>
      <c r="L362" s="124">
        <v>11110</v>
      </c>
      <c r="M362" s="124">
        <v>11110</v>
      </c>
      <c r="N362" s="124">
        <v>8727.76</v>
      </c>
      <c r="O362" s="124">
        <v>10600.92</v>
      </c>
      <c r="P362" s="124">
        <v>9780.6</v>
      </c>
      <c r="Q362" s="124">
        <v>11835.11</v>
      </c>
      <c r="R362" s="124">
        <v>8508.43</v>
      </c>
      <c r="S362" s="124">
        <v>12000.84</v>
      </c>
      <c r="T362" s="124">
        <v>7837.4</v>
      </c>
      <c r="U362" s="124">
        <v>13461.29</v>
      </c>
      <c r="V362" s="124">
        <v>8792.69</v>
      </c>
      <c r="W362" s="124">
        <v>7626.09</v>
      </c>
      <c r="X362" s="79">
        <v>9722.23</v>
      </c>
      <c r="Y362" s="125"/>
      <c r="Z362" s="125"/>
      <c r="AA362" s="125"/>
      <c r="AB362" s="125"/>
      <c r="AC362" s="126">
        <f t="shared" si="67"/>
        <v>-0.17248680939260919</v>
      </c>
      <c r="AD362" s="126">
        <f t="shared" si="68"/>
        <v>-0.85901102407716246</v>
      </c>
      <c r="AE362" s="126">
        <f t="shared" si="69"/>
        <v>-1</v>
      </c>
      <c r="AF362" s="126">
        <f t="shared" si="70"/>
        <v>0</v>
      </c>
      <c r="AG362" s="126">
        <f t="shared" si="71"/>
        <v>0</v>
      </c>
      <c r="AH362" s="126">
        <f t="shared" si="72"/>
        <v>0</v>
      </c>
      <c r="AI362" s="126">
        <f t="shared" si="73"/>
        <v>0</v>
      </c>
      <c r="AJ362" s="126">
        <f t="shared" si="74"/>
        <v>0</v>
      </c>
      <c r="AK362" s="126">
        <f t="shared" si="75"/>
        <v>0</v>
      </c>
      <c r="AL362" s="127">
        <f t="shared" si="76"/>
        <v>-0.2257219814966413</v>
      </c>
      <c r="AM362" s="127">
        <f t="shared" si="66"/>
        <v>0</v>
      </c>
    </row>
    <row r="363" spans="1:39" ht="15" customHeight="1" x14ac:dyDescent="0.2">
      <c r="A363" s="62" t="s">
        <v>593</v>
      </c>
      <c r="B363" s="62" t="s">
        <v>476</v>
      </c>
      <c r="C363" s="124">
        <v>2000</v>
      </c>
      <c r="D363" s="124">
        <v>2000</v>
      </c>
      <c r="E363" s="124">
        <v>2000</v>
      </c>
      <c r="F363" s="124">
        <v>0</v>
      </c>
      <c r="G363" s="124">
        <v>0</v>
      </c>
      <c r="H363" s="124">
        <v>0</v>
      </c>
      <c r="I363" s="124">
        <v>0</v>
      </c>
      <c r="J363" s="124">
        <v>0</v>
      </c>
      <c r="K363" s="124">
        <v>0</v>
      </c>
      <c r="L363" s="124">
        <v>0</v>
      </c>
      <c r="M363" s="124">
        <v>0</v>
      </c>
      <c r="N363" s="124">
        <v>2007.11</v>
      </c>
      <c r="O363" s="124">
        <v>1660.91</v>
      </c>
      <c r="P363" s="124">
        <v>234.17</v>
      </c>
      <c r="Q363" s="124">
        <v>0</v>
      </c>
      <c r="R363" s="124">
        <v>0</v>
      </c>
      <c r="S363" s="124">
        <v>0</v>
      </c>
      <c r="T363" s="124">
        <v>0</v>
      </c>
      <c r="U363" s="124">
        <v>0</v>
      </c>
      <c r="V363" s="124">
        <v>0</v>
      </c>
      <c r="W363" s="124">
        <v>0</v>
      </c>
      <c r="X363" s="79"/>
      <c r="Y363" s="125"/>
      <c r="Z363" s="125"/>
      <c r="AA363" s="125"/>
      <c r="AB363" s="125"/>
      <c r="AC363" s="126">
        <f t="shared" si="67"/>
        <v>-1</v>
      </c>
      <c r="AD363" s="126">
        <f t="shared" si="68"/>
        <v>0</v>
      </c>
      <c r="AE363" s="126">
        <f t="shared" si="69"/>
        <v>0</v>
      </c>
      <c r="AF363" s="126">
        <f t="shared" si="70"/>
        <v>0</v>
      </c>
      <c r="AG363" s="126">
        <f t="shared" si="71"/>
        <v>0</v>
      </c>
      <c r="AH363" s="126">
        <f t="shared" si="72"/>
        <v>0</v>
      </c>
      <c r="AI363" s="126">
        <f t="shared" si="73"/>
        <v>0</v>
      </c>
      <c r="AJ363" s="126">
        <f t="shared" si="74"/>
        <v>0</v>
      </c>
      <c r="AK363" s="126">
        <f t="shared" si="75"/>
        <v>0</v>
      </c>
      <c r="AL363" s="127">
        <f t="shared" si="76"/>
        <v>-0.1111111111111111</v>
      </c>
      <c r="AM363" s="127">
        <f t="shared" si="66"/>
        <v>0</v>
      </c>
    </row>
    <row r="364" spans="1:39" ht="15" customHeight="1" x14ac:dyDescent="0.2">
      <c r="A364" s="62" t="s">
        <v>1774</v>
      </c>
      <c r="B364" s="62" t="s">
        <v>266</v>
      </c>
      <c r="C364" s="124">
        <v>0</v>
      </c>
      <c r="D364" s="124">
        <v>0</v>
      </c>
      <c r="E364" s="124">
        <v>0</v>
      </c>
      <c r="F364" s="124">
        <v>0</v>
      </c>
      <c r="G364" s="124">
        <v>0</v>
      </c>
      <c r="H364" s="124">
        <v>0</v>
      </c>
      <c r="I364" s="124">
        <v>0</v>
      </c>
      <c r="J364" s="124">
        <v>0</v>
      </c>
      <c r="K364" s="124">
        <v>0</v>
      </c>
      <c r="L364" s="124">
        <v>0</v>
      </c>
      <c r="M364" s="124">
        <v>0</v>
      </c>
      <c r="N364" s="124">
        <v>40</v>
      </c>
      <c r="O364" s="124">
        <v>0</v>
      </c>
      <c r="P364" s="124">
        <v>0</v>
      </c>
      <c r="Q364" s="124">
        <v>0</v>
      </c>
      <c r="R364" s="124">
        <v>0</v>
      </c>
      <c r="S364" s="124">
        <v>0</v>
      </c>
      <c r="T364" s="124">
        <v>0</v>
      </c>
      <c r="U364" s="124">
        <v>0</v>
      </c>
      <c r="V364" s="124">
        <v>0</v>
      </c>
      <c r="W364" s="124">
        <v>0</v>
      </c>
      <c r="X364" s="79"/>
      <c r="Y364" s="125"/>
      <c r="Z364" s="125"/>
      <c r="AA364" s="125"/>
      <c r="AB364" s="125"/>
      <c r="AC364" s="126">
        <f t="shared" si="67"/>
        <v>0</v>
      </c>
      <c r="AD364" s="126">
        <f t="shared" si="68"/>
        <v>0</v>
      </c>
      <c r="AE364" s="126">
        <f t="shared" si="69"/>
        <v>0</v>
      </c>
      <c r="AF364" s="126">
        <f t="shared" si="70"/>
        <v>1.1207550349709263E-2</v>
      </c>
      <c r="AG364" s="126">
        <f t="shared" si="71"/>
        <v>-0.44104166666666667</v>
      </c>
      <c r="AH364" s="126">
        <f t="shared" si="72"/>
        <v>-1</v>
      </c>
      <c r="AI364" s="126">
        <f t="shared" si="73"/>
        <v>0</v>
      </c>
      <c r="AJ364" s="126">
        <f t="shared" si="74"/>
        <v>0</v>
      </c>
      <c r="AK364" s="126">
        <f t="shared" si="75"/>
        <v>-0.41776783364043169</v>
      </c>
      <c r="AL364" s="127">
        <f t="shared" si="76"/>
        <v>-0.20528910555082103</v>
      </c>
      <c r="AM364" s="127">
        <f t="shared" si="66"/>
        <v>-0.37176190006141968</v>
      </c>
    </row>
    <row r="365" spans="1:39" ht="15" customHeight="1" x14ac:dyDescent="0.2">
      <c r="A365" s="62" t="s">
        <v>594</v>
      </c>
      <c r="B365" s="62" t="s">
        <v>268</v>
      </c>
      <c r="C365" s="124">
        <v>0</v>
      </c>
      <c r="D365" s="124">
        <v>0</v>
      </c>
      <c r="E365" s="124">
        <v>0</v>
      </c>
      <c r="F365" s="124">
        <v>0</v>
      </c>
      <c r="G365" s="124">
        <v>0</v>
      </c>
      <c r="H365" s="124">
        <v>0</v>
      </c>
      <c r="I365" s="124">
        <v>0</v>
      </c>
      <c r="J365" s="124">
        <v>0</v>
      </c>
      <c r="K365" s="124">
        <v>0</v>
      </c>
      <c r="L365" s="124">
        <v>0</v>
      </c>
      <c r="M365" s="124">
        <v>200</v>
      </c>
      <c r="N365" s="124">
        <v>0</v>
      </c>
      <c r="O365" s="124">
        <v>0</v>
      </c>
      <c r="P365" s="124">
        <v>0</v>
      </c>
      <c r="Q365" s="124">
        <v>237.34</v>
      </c>
      <c r="R365" s="124">
        <v>240</v>
      </c>
      <c r="S365" s="124">
        <v>134.15</v>
      </c>
      <c r="T365" s="124">
        <v>0</v>
      </c>
      <c r="U365" s="124">
        <v>0</v>
      </c>
      <c r="V365" s="124">
        <v>379.9</v>
      </c>
      <c r="W365" s="124">
        <v>221.19</v>
      </c>
      <c r="X365" s="79">
        <v>93.31</v>
      </c>
      <c r="Y365" s="125"/>
      <c r="Z365" s="125"/>
      <c r="AA365" s="125"/>
      <c r="AB365" s="125"/>
      <c r="AC365" s="126">
        <f t="shared" si="67"/>
        <v>0</v>
      </c>
      <c r="AD365" s="126">
        <f t="shared" si="68"/>
        <v>0</v>
      </c>
      <c r="AE365" s="126">
        <f t="shared" si="69"/>
        <v>0</v>
      </c>
      <c r="AF365" s="126">
        <f t="shared" si="70"/>
        <v>0</v>
      </c>
      <c r="AG365" s="126">
        <f t="shared" si="71"/>
        <v>0</v>
      </c>
      <c r="AH365" s="126">
        <f t="shared" si="72"/>
        <v>-1</v>
      </c>
      <c r="AI365" s="126">
        <f t="shared" si="73"/>
        <v>0</v>
      </c>
      <c r="AJ365" s="126">
        <f t="shared" si="74"/>
        <v>0</v>
      </c>
      <c r="AK365" s="126">
        <f t="shared" si="75"/>
        <v>0</v>
      </c>
      <c r="AL365" s="127">
        <f t="shared" si="76"/>
        <v>-0.1111111111111111</v>
      </c>
      <c r="AM365" s="127">
        <f t="shared" si="66"/>
        <v>-0.2</v>
      </c>
    </row>
    <row r="366" spans="1:39" ht="15" customHeight="1" x14ac:dyDescent="0.2">
      <c r="A366" s="62" t="s">
        <v>595</v>
      </c>
      <c r="B366" s="62" t="s">
        <v>596</v>
      </c>
      <c r="C366" s="124">
        <v>0</v>
      </c>
      <c r="D366" s="124">
        <v>0</v>
      </c>
      <c r="E366" s="124">
        <v>0</v>
      </c>
      <c r="F366" s="124">
        <v>0</v>
      </c>
      <c r="G366" s="124">
        <v>0</v>
      </c>
      <c r="H366" s="124">
        <v>0</v>
      </c>
      <c r="I366" s="124">
        <v>0</v>
      </c>
      <c r="J366" s="124">
        <v>0</v>
      </c>
      <c r="K366" s="124">
        <v>0</v>
      </c>
      <c r="L366" s="124">
        <v>0</v>
      </c>
      <c r="M366" s="124">
        <v>198000</v>
      </c>
      <c r="N366" s="124">
        <v>0</v>
      </c>
      <c r="O366" s="124">
        <v>0</v>
      </c>
      <c r="P366" s="124">
        <v>0</v>
      </c>
      <c r="Q366" s="124">
        <v>0</v>
      </c>
      <c r="R366" s="124">
        <v>0</v>
      </c>
      <c r="S366" s="124">
        <v>1250</v>
      </c>
      <c r="T366" s="124">
        <v>0</v>
      </c>
      <c r="U366" s="124">
        <v>0</v>
      </c>
      <c r="V366" s="124">
        <v>0</v>
      </c>
      <c r="W366" s="124">
        <v>109105</v>
      </c>
      <c r="X366" s="79">
        <v>66000</v>
      </c>
      <c r="Y366" s="125"/>
      <c r="Z366" s="125"/>
      <c r="AA366" s="125"/>
      <c r="AB366" s="125"/>
      <c r="AC366" s="126">
        <f t="shared" si="67"/>
        <v>-0.83128112076666238</v>
      </c>
      <c r="AD366" s="126">
        <f t="shared" si="68"/>
        <v>1.5752079379434203</v>
      </c>
      <c r="AE366" s="126">
        <f t="shared" si="69"/>
        <v>-0.64387706481614293</v>
      </c>
      <c r="AF366" s="126">
        <f t="shared" si="70"/>
        <v>-0.6051131576169585</v>
      </c>
      <c r="AG366" s="126">
        <f t="shared" si="71"/>
        <v>-0.29656229995990413</v>
      </c>
      <c r="AH366" s="126">
        <f t="shared" si="72"/>
        <v>0.4</v>
      </c>
      <c r="AI366" s="126">
        <f t="shared" si="73"/>
        <v>1.399242857142857</v>
      </c>
      <c r="AJ366" s="126">
        <f t="shared" si="74"/>
        <v>-0.58955305344344744</v>
      </c>
      <c r="AK366" s="126">
        <f t="shared" si="75"/>
        <v>5.8027079303675051E-3</v>
      </c>
      <c r="AL366" s="127">
        <f t="shared" si="76"/>
        <v>4.5985200712614388E-2</v>
      </c>
      <c r="AM366" s="127">
        <f t="shared" si="66"/>
        <v>0.18378604233397461</v>
      </c>
    </row>
    <row r="367" spans="1:39" ht="15" customHeight="1" x14ac:dyDescent="0.2">
      <c r="A367" s="62" t="s">
        <v>597</v>
      </c>
      <c r="B367" s="62" t="s">
        <v>270</v>
      </c>
      <c r="C367" s="124">
        <v>10630</v>
      </c>
      <c r="D367" s="124">
        <v>10630</v>
      </c>
      <c r="E367" s="124">
        <v>45220</v>
      </c>
      <c r="F367" s="124">
        <v>10220</v>
      </c>
      <c r="G367" s="124">
        <v>10220</v>
      </c>
      <c r="H367" s="124">
        <v>10220</v>
      </c>
      <c r="I367" s="124">
        <v>10220</v>
      </c>
      <c r="J367" s="124">
        <v>10220</v>
      </c>
      <c r="K367" s="124">
        <v>10220</v>
      </c>
      <c r="L367" s="124">
        <v>10220</v>
      </c>
      <c r="M367" s="124">
        <v>9220</v>
      </c>
      <c r="N367" s="124">
        <v>69798.649999999994</v>
      </c>
      <c r="O367" s="124">
        <v>11776.35</v>
      </c>
      <c r="P367" s="124">
        <v>30326.55</v>
      </c>
      <c r="Q367" s="124">
        <v>10799.98</v>
      </c>
      <c r="R367" s="124">
        <v>4264.7700000000004</v>
      </c>
      <c r="S367" s="124">
        <v>3000</v>
      </c>
      <c r="T367" s="124">
        <v>4200</v>
      </c>
      <c r="U367" s="124">
        <v>10076.82</v>
      </c>
      <c r="V367" s="124">
        <v>4136</v>
      </c>
      <c r="W367" s="124">
        <v>4160</v>
      </c>
      <c r="X367" s="79">
        <v>2715</v>
      </c>
      <c r="Y367" s="125"/>
      <c r="Z367" s="125"/>
      <c r="AA367" s="125"/>
      <c r="AB367" s="125"/>
      <c r="AC367" s="126">
        <f t="shared" si="67"/>
        <v>6.1629451531274783E-2</v>
      </c>
      <c r="AD367" s="126">
        <f t="shared" si="68"/>
        <v>1.0500482308369801</v>
      </c>
      <c r="AE367" s="126">
        <f t="shared" si="69"/>
        <v>-1</v>
      </c>
      <c r="AF367" s="126">
        <f t="shared" si="70"/>
        <v>0</v>
      </c>
      <c r="AG367" s="126">
        <f t="shared" si="71"/>
        <v>6.9422070409343837</v>
      </c>
      <c r="AH367" s="126">
        <f t="shared" si="72"/>
        <v>-0.52153524927337169</v>
      </c>
      <c r="AI367" s="126">
        <f t="shared" si="73"/>
        <v>-0.58718376223269297</v>
      </c>
      <c r="AJ367" s="126">
        <f t="shared" si="74"/>
        <v>5.83133736039896</v>
      </c>
      <c r="AK367" s="126">
        <f t="shared" si="75"/>
        <v>-0.86816217730720691</v>
      </c>
      <c r="AL367" s="127">
        <f t="shared" si="76"/>
        <v>1.2120378772098139</v>
      </c>
      <c r="AM367" s="127">
        <f t="shared" si="66"/>
        <v>2.1593326425040145</v>
      </c>
    </row>
    <row r="368" spans="1:39" ht="15" customHeight="1" x14ac:dyDescent="0.2">
      <c r="A368" s="62" t="s">
        <v>598</v>
      </c>
      <c r="B368" s="62" t="s">
        <v>382</v>
      </c>
      <c r="C368" s="124">
        <v>5390</v>
      </c>
      <c r="D368" s="124">
        <v>5390</v>
      </c>
      <c r="E368" s="124">
        <v>4790</v>
      </c>
      <c r="F368" s="124">
        <v>4790</v>
      </c>
      <c r="G368" s="124">
        <v>4790</v>
      </c>
      <c r="H368" s="124">
        <v>4790</v>
      </c>
      <c r="I368" s="124">
        <v>4790</v>
      </c>
      <c r="J368" s="124">
        <v>4790</v>
      </c>
      <c r="K368" s="124">
        <v>4790</v>
      </c>
      <c r="L368" s="124">
        <v>4790</v>
      </c>
      <c r="M368" s="124">
        <v>4790</v>
      </c>
      <c r="N368" s="124">
        <v>1347.57</v>
      </c>
      <c r="O368" s="124">
        <v>1430.62</v>
      </c>
      <c r="P368" s="124">
        <v>2932.84</v>
      </c>
      <c r="Q368" s="124">
        <v>0</v>
      </c>
      <c r="R368" s="124">
        <v>363.02</v>
      </c>
      <c r="S368" s="124">
        <v>2883.18</v>
      </c>
      <c r="T368" s="124">
        <v>1379.5</v>
      </c>
      <c r="U368" s="124">
        <v>569.48</v>
      </c>
      <c r="V368" s="124">
        <v>3890.31</v>
      </c>
      <c r="W368" s="124">
        <v>512.89</v>
      </c>
      <c r="X368" s="79">
        <v>113</v>
      </c>
      <c r="Y368" s="125"/>
      <c r="Z368" s="125"/>
      <c r="AA368" s="125"/>
      <c r="AB368" s="125"/>
      <c r="AC368" s="126">
        <f t="shared" si="67"/>
        <v>-0.48209471005962101</v>
      </c>
      <c r="AD368" s="126">
        <f t="shared" si="68"/>
        <v>1.7439996089358167</v>
      </c>
      <c r="AE368" s="126">
        <f t="shared" si="69"/>
        <v>-0.40450974453985117</v>
      </c>
      <c r="AF368" s="126">
        <f t="shared" si="70"/>
        <v>0.43616360903155366</v>
      </c>
      <c r="AG368" s="126">
        <f t="shared" si="71"/>
        <v>-0.74094923656966694</v>
      </c>
      <c r="AH368" s="126">
        <f t="shared" si="72"/>
        <v>-0.13358126444868829</v>
      </c>
      <c r="AI368" s="126">
        <f t="shared" si="73"/>
        <v>0.22877030162412998</v>
      </c>
      <c r="AJ368" s="126">
        <f t="shared" si="74"/>
        <v>-0.25991314199395776</v>
      </c>
      <c r="AK368" s="126">
        <f t="shared" si="75"/>
        <v>-0.88603138155376959</v>
      </c>
      <c r="AL368" s="127">
        <f t="shared" si="76"/>
        <v>-5.5349551063783822E-2</v>
      </c>
      <c r="AM368" s="127">
        <f t="shared" si="66"/>
        <v>-0.35834094458839055</v>
      </c>
    </row>
    <row r="369" spans="1:39" ht="15" customHeight="1" x14ac:dyDescent="0.2">
      <c r="A369" s="62" t="s">
        <v>599</v>
      </c>
      <c r="B369" s="62" t="s">
        <v>272</v>
      </c>
      <c r="C369" s="124">
        <v>3000</v>
      </c>
      <c r="D369" s="124">
        <v>3100</v>
      </c>
      <c r="E369" s="124">
        <v>3100</v>
      </c>
      <c r="F369" s="124">
        <v>3100</v>
      </c>
      <c r="G369" s="124">
        <v>3100</v>
      </c>
      <c r="H369" s="124">
        <v>3100</v>
      </c>
      <c r="I369" s="124">
        <v>3100</v>
      </c>
      <c r="J369" s="124">
        <v>2650</v>
      </c>
      <c r="K369" s="124">
        <v>2650</v>
      </c>
      <c r="L369" s="124">
        <v>2650</v>
      </c>
      <c r="M369" s="124">
        <v>2650</v>
      </c>
      <c r="N369" s="124">
        <v>1579.98</v>
      </c>
      <c r="O369" s="124">
        <v>818.28</v>
      </c>
      <c r="P369" s="124">
        <v>2245.36</v>
      </c>
      <c r="Q369" s="124">
        <v>1337.09</v>
      </c>
      <c r="R369" s="124">
        <v>1920.28</v>
      </c>
      <c r="S369" s="124">
        <v>497.45</v>
      </c>
      <c r="T369" s="124">
        <v>431</v>
      </c>
      <c r="U369" s="124">
        <v>529.6</v>
      </c>
      <c r="V369" s="124">
        <v>391.95</v>
      </c>
      <c r="W369" s="124">
        <v>44.67</v>
      </c>
      <c r="X369" s="79">
        <v>810.52</v>
      </c>
      <c r="Y369" s="125"/>
      <c r="Z369" s="125"/>
      <c r="AA369" s="125"/>
      <c r="AB369" s="125"/>
      <c r="AC369" s="126">
        <f t="shared" si="67"/>
        <v>1</v>
      </c>
      <c r="AD369" s="126">
        <f t="shared" si="68"/>
        <v>-0.47222222222222221</v>
      </c>
      <c r="AE369" s="126">
        <f t="shared" si="69"/>
        <v>5.2631578947368418E-2</v>
      </c>
      <c r="AF369" s="126">
        <f t="shared" si="70"/>
        <v>-0.82811999999999997</v>
      </c>
      <c r="AG369" s="126">
        <f t="shared" si="71"/>
        <v>-0.70909937165464276</v>
      </c>
      <c r="AH369" s="126">
        <f t="shared" si="72"/>
        <v>20.2</v>
      </c>
      <c r="AI369" s="126">
        <f t="shared" si="73"/>
        <v>-5.6603773584905662E-2</v>
      </c>
      <c r="AJ369" s="126">
        <f t="shared" si="74"/>
        <v>0.96</v>
      </c>
      <c r="AK369" s="126">
        <f t="shared" si="75"/>
        <v>0</v>
      </c>
      <c r="AL369" s="127">
        <f t="shared" si="76"/>
        <v>2.2385095790539555</v>
      </c>
      <c r="AM369" s="127">
        <f t="shared" si="66"/>
        <v>4.0788593709520899</v>
      </c>
    </row>
    <row r="370" spans="1:39" ht="15" customHeight="1" x14ac:dyDescent="0.2">
      <c r="A370" s="62" t="s">
        <v>600</v>
      </c>
      <c r="B370" s="62" t="s">
        <v>274</v>
      </c>
      <c r="C370" s="124">
        <v>1580</v>
      </c>
      <c r="D370" s="124">
        <v>1570</v>
      </c>
      <c r="E370" s="124">
        <v>1570</v>
      </c>
      <c r="F370" s="124">
        <v>970</v>
      </c>
      <c r="G370" s="124">
        <v>970</v>
      </c>
      <c r="H370" s="124">
        <v>970</v>
      </c>
      <c r="I370" s="124">
        <v>970</v>
      </c>
      <c r="J370" s="124">
        <v>1045</v>
      </c>
      <c r="K370" s="124">
        <v>1045</v>
      </c>
      <c r="L370" s="124">
        <v>1050</v>
      </c>
      <c r="M370" s="124">
        <v>1250</v>
      </c>
      <c r="N370" s="124">
        <v>450</v>
      </c>
      <c r="O370" s="124">
        <v>900</v>
      </c>
      <c r="P370" s="124">
        <v>475</v>
      </c>
      <c r="Q370" s="124">
        <v>500</v>
      </c>
      <c r="R370" s="124">
        <v>85.94</v>
      </c>
      <c r="S370" s="124">
        <v>25</v>
      </c>
      <c r="T370" s="124">
        <v>530</v>
      </c>
      <c r="U370" s="124">
        <v>500</v>
      </c>
      <c r="V370" s="124">
        <v>980</v>
      </c>
      <c r="W370" s="124">
        <v>980</v>
      </c>
      <c r="X370" s="79">
        <v>980</v>
      </c>
      <c r="Y370" s="125"/>
      <c r="Z370" s="125"/>
      <c r="AA370" s="125"/>
      <c r="AB370" s="125"/>
      <c r="AC370" s="126">
        <f t="shared" si="67"/>
        <v>-0.73053892215568861</v>
      </c>
      <c r="AD370" s="126">
        <f t="shared" si="68"/>
        <v>2.0114222222222224</v>
      </c>
      <c r="AE370" s="126">
        <f t="shared" si="69"/>
        <v>-1</v>
      </c>
      <c r="AF370" s="126">
        <f t="shared" si="70"/>
        <v>0</v>
      </c>
      <c r="AG370" s="126">
        <f t="shared" si="71"/>
        <v>-0.33333333333333331</v>
      </c>
      <c r="AH370" s="126">
        <f t="shared" si="72"/>
        <v>0.53602857142857152</v>
      </c>
      <c r="AI370" s="126">
        <f t="shared" si="73"/>
        <v>-0.75849593571548146</v>
      </c>
      <c r="AJ370" s="126">
        <f t="shared" si="74"/>
        <v>-7.6212115377209608E-2</v>
      </c>
      <c r="AK370" s="126">
        <f t="shared" si="75"/>
        <v>-1</v>
      </c>
      <c r="AL370" s="127">
        <f t="shared" si="76"/>
        <v>-0.15012550143676878</v>
      </c>
      <c r="AM370" s="127">
        <f t="shared" si="66"/>
        <v>-0.32640256259949058</v>
      </c>
    </row>
    <row r="371" spans="1:39" ht="15" customHeight="1" x14ac:dyDescent="0.2">
      <c r="A371" s="62" t="s">
        <v>601</v>
      </c>
      <c r="B371" s="62" t="s">
        <v>276</v>
      </c>
      <c r="C371" s="124">
        <v>1300</v>
      </c>
      <c r="D371" s="124">
        <v>2300</v>
      </c>
      <c r="E371" s="124">
        <v>1400</v>
      </c>
      <c r="F371" s="124">
        <v>1400</v>
      </c>
      <c r="G371" s="124">
        <v>1400</v>
      </c>
      <c r="H371" s="124">
        <v>1400</v>
      </c>
      <c r="I371" s="124">
        <v>1400</v>
      </c>
      <c r="J371" s="124">
        <v>3100</v>
      </c>
      <c r="K371" s="124">
        <v>2100</v>
      </c>
      <c r="L371" s="124">
        <v>2100</v>
      </c>
      <c r="M371" s="124">
        <v>2100</v>
      </c>
      <c r="N371" s="124">
        <v>1670</v>
      </c>
      <c r="O371" s="124">
        <v>450</v>
      </c>
      <c r="P371" s="124">
        <v>1355.14</v>
      </c>
      <c r="Q371" s="124">
        <v>0</v>
      </c>
      <c r="R371" s="124">
        <v>1050</v>
      </c>
      <c r="S371" s="124">
        <v>700</v>
      </c>
      <c r="T371" s="124">
        <v>1075.22</v>
      </c>
      <c r="U371" s="124">
        <v>259.67</v>
      </c>
      <c r="V371" s="124">
        <v>239.88</v>
      </c>
      <c r="W371" s="124">
        <v>0</v>
      </c>
      <c r="X371" s="79">
        <v>745</v>
      </c>
      <c r="Y371" s="125"/>
      <c r="Z371" s="125"/>
      <c r="AA371" s="125"/>
      <c r="AB371" s="125"/>
      <c r="AC371" s="126">
        <f t="shared" si="67"/>
        <v>0</v>
      </c>
      <c r="AD371" s="126">
        <f t="shared" si="68"/>
        <v>0</v>
      </c>
      <c r="AE371" s="126">
        <f t="shared" si="69"/>
        <v>0</v>
      </c>
      <c r="AF371" s="126">
        <f t="shared" si="70"/>
        <v>0</v>
      </c>
      <c r="AG371" s="126">
        <f t="shared" si="71"/>
        <v>0</v>
      </c>
      <c r="AH371" s="126">
        <f t="shared" si="72"/>
        <v>0</v>
      </c>
      <c r="AI371" s="126">
        <f t="shared" si="73"/>
        <v>0</v>
      </c>
      <c r="AJ371" s="126">
        <f t="shared" si="74"/>
        <v>0</v>
      </c>
      <c r="AK371" s="126">
        <f t="shared" si="75"/>
        <v>0</v>
      </c>
      <c r="AL371" s="127">
        <f t="shared" si="76"/>
        <v>0</v>
      </c>
      <c r="AM371" s="127">
        <f t="shared" si="66"/>
        <v>0</v>
      </c>
    </row>
    <row r="372" spans="1:39" ht="15" customHeight="1" x14ac:dyDescent="0.2">
      <c r="A372" s="62" t="s">
        <v>2040</v>
      </c>
      <c r="B372" s="62" t="s">
        <v>567</v>
      </c>
      <c r="C372" s="124">
        <v>0</v>
      </c>
      <c r="D372" s="124">
        <v>0</v>
      </c>
      <c r="E372" s="124">
        <v>0</v>
      </c>
      <c r="F372" s="124">
        <v>0</v>
      </c>
      <c r="G372" s="124">
        <v>0</v>
      </c>
      <c r="H372" s="124">
        <v>0</v>
      </c>
      <c r="I372" s="124">
        <v>0</v>
      </c>
      <c r="J372" s="124">
        <v>23500</v>
      </c>
      <c r="K372" s="124">
        <v>0</v>
      </c>
      <c r="L372" s="124">
        <v>20780</v>
      </c>
      <c r="M372" s="124">
        <v>20780</v>
      </c>
      <c r="N372" s="124">
        <v>0</v>
      </c>
      <c r="O372" s="124">
        <v>0</v>
      </c>
      <c r="P372" s="124">
        <v>0</v>
      </c>
      <c r="Q372" s="124">
        <v>0</v>
      </c>
      <c r="R372" s="124">
        <v>0</v>
      </c>
      <c r="S372" s="124">
        <v>0</v>
      </c>
      <c r="T372" s="124">
        <v>0</v>
      </c>
      <c r="U372" s="124">
        <v>0</v>
      </c>
      <c r="V372" s="124">
        <v>0</v>
      </c>
      <c r="W372" s="124">
        <v>14693.53</v>
      </c>
      <c r="X372" s="79">
        <v>29553.99</v>
      </c>
      <c r="Y372" s="125"/>
      <c r="Z372" s="125"/>
      <c r="AA372" s="125"/>
      <c r="AB372" s="125"/>
      <c r="AC372" s="126">
        <f t="shared" si="67"/>
        <v>0</v>
      </c>
      <c r="AD372" s="126">
        <f t="shared" si="68"/>
        <v>0</v>
      </c>
      <c r="AE372" s="126">
        <f t="shared" si="69"/>
        <v>0</v>
      </c>
      <c r="AF372" s="126">
        <f t="shared" si="70"/>
        <v>0</v>
      </c>
      <c r="AG372" s="126">
        <f t="shared" si="71"/>
        <v>0</v>
      </c>
      <c r="AH372" s="126">
        <f t="shared" si="72"/>
        <v>0</v>
      </c>
      <c r="AI372" s="126">
        <f t="shared" si="73"/>
        <v>0</v>
      </c>
      <c r="AJ372" s="126">
        <f t="shared" si="74"/>
        <v>0</v>
      </c>
      <c r="AK372" s="126">
        <f t="shared" si="75"/>
        <v>0</v>
      </c>
      <c r="AL372" s="127">
        <f t="shared" si="76"/>
        <v>0</v>
      </c>
      <c r="AM372" s="127">
        <f t="shared" si="66"/>
        <v>0</v>
      </c>
    </row>
    <row r="373" spans="1:39" ht="15" customHeight="1" x14ac:dyDescent="0.2">
      <c r="A373" s="62" t="s">
        <v>2041</v>
      </c>
      <c r="B373" s="62" t="s">
        <v>569</v>
      </c>
      <c r="C373" s="124">
        <v>0</v>
      </c>
      <c r="D373" s="124">
        <v>0</v>
      </c>
      <c r="E373" s="124">
        <v>0</v>
      </c>
      <c r="F373" s="124">
        <v>0</v>
      </c>
      <c r="G373" s="124">
        <v>0</v>
      </c>
      <c r="H373" s="124">
        <v>0</v>
      </c>
      <c r="I373" s="124">
        <v>0</v>
      </c>
      <c r="J373" s="124">
        <v>4500</v>
      </c>
      <c r="K373" s="124">
        <v>0</v>
      </c>
      <c r="L373" s="124">
        <v>4500</v>
      </c>
      <c r="M373" s="124">
        <v>4500</v>
      </c>
      <c r="N373" s="124">
        <v>0</v>
      </c>
      <c r="O373" s="124">
        <v>0</v>
      </c>
      <c r="P373" s="124">
        <v>0</v>
      </c>
      <c r="Q373" s="124">
        <v>0</v>
      </c>
      <c r="R373" s="124">
        <v>0</v>
      </c>
      <c r="S373" s="124">
        <v>0</v>
      </c>
      <c r="T373" s="124">
        <v>0</v>
      </c>
      <c r="U373" s="124">
        <v>0</v>
      </c>
      <c r="V373" s="124">
        <v>0</v>
      </c>
      <c r="W373" s="124">
        <v>6785.93</v>
      </c>
      <c r="X373" s="79">
        <v>9050.2800000000007</v>
      </c>
      <c r="Y373" s="125"/>
      <c r="Z373" s="125"/>
      <c r="AA373" s="125"/>
      <c r="AB373" s="125"/>
      <c r="AC373" s="126">
        <f t="shared" si="67"/>
        <v>0</v>
      </c>
      <c r="AD373" s="126">
        <f t="shared" si="68"/>
        <v>0</v>
      </c>
      <c r="AE373" s="126">
        <f t="shared" si="69"/>
        <v>0</v>
      </c>
      <c r="AF373" s="126">
        <f t="shared" si="70"/>
        <v>0</v>
      </c>
      <c r="AG373" s="126">
        <f t="shared" si="71"/>
        <v>0</v>
      </c>
      <c r="AH373" s="126">
        <f t="shared" si="72"/>
        <v>0</v>
      </c>
      <c r="AI373" s="126">
        <f t="shared" si="73"/>
        <v>0</v>
      </c>
      <c r="AJ373" s="126">
        <f t="shared" si="74"/>
        <v>0</v>
      </c>
      <c r="AK373" s="126">
        <f t="shared" si="75"/>
        <v>0</v>
      </c>
      <c r="AL373" s="127">
        <f t="shared" si="76"/>
        <v>0</v>
      </c>
      <c r="AM373" s="127">
        <f t="shared" si="66"/>
        <v>0</v>
      </c>
    </row>
    <row r="374" spans="1:39" ht="15" customHeight="1" x14ac:dyDescent="0.2">
      <c r="A374" s="62" t="s">
        <v>2195</v>
      </c>
      <c r="B374" s="62" t="s">
        <v>807</v>
      </c>
      <c r="C374" s="124">
        <v>0</v>
      </c>
      <c r="D374" s="124">
        <v>0</v>
      </c>
      <c r="E374" s="124">
        <v>0</v>
      </c>
      <c r="F374" s="124">
        <v>0</v>
      </c>
      <c r="G374" s="124">
        <v>0</v>
      </c>
      <c r="H374" s="124">
        <v>0</v>
      </c>
      <c r="I374" s="124">
        <v>0</v>
      </c>
      <c r="J374" s="124">
        <v>0</v>
      </c>
      <c r="K374" s="124">
        <v>0</v>
      </c>
      <c r="L374" s="124">
        <v>0</v>
      </c>
      <c r="M374" s="124">
        <v>0</v>
      </c>
      <c r="N374" s="124">
        <v>0</v>
      </c>
      <c r="O374" s="124">
        <v>0</v>
      </c>
      <c r="P374" s="124">
        <v>0</v>
      </c>
      <c r="Q374" s="124">
        <v>0</v>
      </c>
      <c r="R374" s="124">
        <v>0</v>
      </c>
      <c r="S374" s="124">
        <v>0</v>
      </c>
      <c r="T374" s="124">
        <v>0</v>
      </c>
      <c r="U374" s="124">
        <v>0</v>
      </c>
      <c r="V374" s="124">
        <v>0</v>
      </c>
      <c r="W374" s="124">
        <v>1039.02</v>
      </c>
      <c r="X374" s="79">
        <v>0</v>
      </c>
      <c r="Y374" s="125"/>
      <c r="Z374" s="125"/>
      <c r="AA374" s="125"/>
      <c r="AB374" s="125"/>
      <c r="AC374" s="126">
        <f t="shared" si="67"/>
        <v>0.33990781434237333</v>
      </c>
      <c r="AD374" s="126">
        <f t="shared" si="68"/>
        <v>-0.24012266666666668</v>
      </c>
      <c r="AE374" s="126">
        <f t="shared" si="69"/>
        <v>0.30054675491482841</v>
      </c>
      <c r="AF374" s="126">
        <f t="shared" si="70"/>
        <v>0.14363349847273046</v>
      </c>
      <c r="AG374" s="126">
        <f t="shared" si="71"/>
        <v>-9.2316186359496635E-2</v>
      </c>
      <c r="AH374" s="126">
        <f t="shared" si="72"/>
        <v>-0.22277099038211592</v>
      </c>
      <c r="AI374" s="126">
        <f t="shared" si="73"/>
        <v>0.39965217391304347</v>
      </c>
      <c r="AJ374" s="126">
        <f t="shared" si="74"/>
        <v>0.2584062930111638</v>
      </c>
      <c r="AK374" s="126">
        <f t="shared" si="75"/>
        <v>-0.10110550321093427</v>
      </c>
      <c r="AL374" s="127">
        <f t="shared" si="76"/>
        <v>8.7314576448325118E-2</v>
      </c>
      <c r="AM374" s="127">
        <f t="shared" si="66"/>
        <v>4.8373157394332088E-2</v>
      </c>
    </row>
    <row r="375" spans="1:39" ht="15" customHeight="1" x14ac:dyDescent="0.2">
      <c r="A375" s="62" t="s">
        <v>602</v>
      </c>
      <c r="B375" s="62" t="s">
        <v>278</v>
      </c>
      <c r="C375" s="124">
        <v>1080</v>
      </c>
      <c r="D375" s="124">
        <v>2000</v>
      </c>
      <c r="E375" s="124">
        <v>2000</v>
      </c>
      <c r="F375" s="124">
        <v>2000</v>
      </c>
      <c r="G375" s="124">
        <v>2000</v>
      </c>
      <c r="H375" s="124">
        <v>2000</v>
      </c>
      <c r="I375" s="124">
        <v>2000</v>
      </c>
      <c r="J375" s="124">
        <v>1900</v>
      </c>
      <c r="K375" s="124">
        <v>1900</v>
      </c>
      <c r="L375" s="124">
        <v>1900</v>
      </c>
      <c r="M375" s="124">
        <v>1900</v>
      </c>
      <c r="N375" s="124">
        <v>1399.35</v>
      </c>
      <c r="O375" s="124">
        <v>1875</v>
      </c>
      <c r="P375" s="124">
        <v>1424.77</v>
      </c>
      <c r="Q375" s="124">
        <v>1852.98</v>
      </c>
      <c r="R375" s="124">
        <v>2119.13</v>
      </c>
      <c r="S375" s="124">
        <v>1923.5</v>
      </c>
      <c r="T375" s="124">
        <v>1495</v>
      </c>
      <c r="U375" s="124">
        <v>2092.48</v>
      </c>
      <c r="V375" s="124">
        <v>2633.19</v>
      </c>
      <c r="W375" s="124">
        <v>2366.96</v>
      </c>
      <c r="X375" s="79">
        <v>1295</v>
      </c>
      <c r="Y375" s="125"/>
      <c r="Z375" s="125"/>
      <c r="AA375" s="125"/>
      <c r="AB375" s="125"/>
      <c r="AC375" s="126">
        <f t="shared" si="67"/>
        <v>0</v>
      </c>
      <c r="AD375" s="126">
        <f t="shared" si="68"/>
        <v>9.4073377234242701E-3</v>
      </c>
      <c r="AE375" s="126">
        <f t="shared" si="69"/>
        <v>9.3196644920782848E-2</v>
      </c>
      <c r="AF375" s="126">
        <f t="shared" si="70"/>
        <v>2.2506393861892585E-2</v>
      </c>
      <c r="AG375" s="126">
        <f t="shared" si="71"/>
        <v>-8.3375020843755206E-3</v>
      </c>
      <c r="AH375" s="126">
        <f t="shared" si="72"/>
        <v>2.1019001177064067E-2</v>
      </c>
      <c r="AI375" s="126">
        <f t="shared" si="73"/>
        <v>0.36693017127799737</v>
      </c>
      <c r="AJ375" s="126">
        <f t="shared" si="74"/>
        <v>-3.6144578313253013E-3</v>
      </c>
      <c r="AK375" s="126">
        <f t="shared" si="75"/>
        <v>2.539298669891173E-2</v>
      </c>
      <c r="AL375" s="127">
        <f t="shared" si="76"/>
        <v>5.8500063971596905E-2</v>
      </c>
      <c r="AM375" s="127">
        <f t="shared" si="66"/>
        <v>8.027803984765447E-2</v>
      </c>
    </row>
    <row r="376" spans="1:39" ht="15" customHeight="1" x14ac:dyDescent="0.2">
      <c r="A376" s="62" t="s">
        <v>603</v>
      </c>
      <c r="B376" s="62" t="s">
        <v>604</v>
      </c>
      <c r="C376" s="124">
        <v>5350</v>
      </c>
      <c r="D376" s="124">
        <v>5350</v>
      </c>
      <c r="E376" s="124">
        <v>5350</v>
      </c>
      <c r="F376" s="124">
        <v>5350</v>
      </c>
      <c r="G376" s="124">
        <v>5350</v>
      </c>
      <c r="H376" s="124">
        <v>5350</v>
      </c>
      <c r="I376" s="124">
        <v>5350</v>
      </c>
      <c r="J376" s="124">
        <v>5350</v>
      </c>
      <c r="K376" s="124">
        <v>5350</v>
      </c>
      <c r="L376" s="124">
        <v>5350</v>
      </c>
      <c r="M376" s="124">
        <v>5350</v>
      </c>
      <c r="N376" s="124">
        <v>5315</v>
      </c>
      <c r="O376" s="124">
        <v>5315</v>
      </c>
      <c r="P376" s="124">
        <v>5365</v>
      </c>
      <c r="Q376" s="124">
        <v>5865</v>
      </c>
      <c r="R376" s="124">
        <v>5997</v>
      </c>
      <c r="S376" s="124">
        <v>5947</v>
      </c>
      <c r="T376" s="124">
        <v>6072</v>
      </c>
      <c r="U376" s="124">
        <v>8300</v>
      </c>
      <c r="V376" s="124">
        <v>8270</v>
      </c>
      <c r="W376" s="124">
        <v>8480</v>
      </c>
      <c r="X376" s="79">
        <v>8320</v>
      </c>
      <c r="Y376" s="125"/>
      <c r="Z376" s="125"/>
      <c r="AA376" s="125"/>
      <c r="AB376" s="125"/>
      <c r="AC376" s="126">
        <f t="shared" si="67"/>
        <v>0.35466666666666669</v>
      </c>
      <c r="AD376" s="126">
        <f t="shared" si="68"/>
        <v>-1.5748031496062992E-2</v>
      </c>
      <c r="AE376" s="126">
        <f t="shared" si="69"/>
        <v>0</v>
      </c>
      <c r="AF376" s="126">
        <f t="shared" si="70"/>
        <v>0</v>
      </c>
      <c r="AG376" s="126">
        <f t="shared" si="71"/>
        <v>0</v>
      </c>
      <c r="AH376" s="126">
        <f t="shared" si="72"/>
        <v>0</v>
      </c>
      <c r="AI376" s="126">
        <f t="shared" si="73"/>
        <v>0</v>
      </c>
      <c r="AJ376" s="126">
        <f t="shared" si="74"/>
        <v>0</v>
      </c>
      <c r="AK376" s="126">
        <f t="shared" si="75"/>
        <v>0</v>
      </c>
      <c r="AL376" s="127">
        <f t="shared" si="76"/>
        <v>3.7657626130067082E-2</v>
      </c>
      <c r="AM376" s="127">
        <f t="shared" si="66"/>
        <v>0</v>
      </c>
    </row>
    <row r="377" spans="1:39" ht="15" customHeight="1" x14ac:dyDescent="0.2">
      <c r="A377" s="62" t="s">
        <v>605</v>
      </c>
      <c r="B377" s="62" t="s">
        <v>606</v>
      </c>
      <c r="C377" s="124">
        <v>20000</v>
      </c>
      <c r="D377" s="124">
        <v>20000</v>
      </c>
      <c r="E377" s="124">
        <v>20000</v>
      </c>
      <c r="F377" s="124">
        <v>20000</v>
      </c>
      <c r="G377" s="124">
        <v>20000</v>
      </c>
      <c r="H377" s="124">
        <v>20000</v>
      </c>
      <c r="I377" s="124">
        <v>20000</v>
      </c>
      <c r="J377" s="124">
        <v>20000</v>
      </c>
      <c r="K377" s="124">
        <v>20000</v>
      </c>
      <c r="L377" s="124">
        <v>20000</v>
      </c>
      <c r="M377" s="124">
        <v>20000</v>
      </c>
      <c r="N377" s="124">
        <v>15000</v>
      </c>
      <c r="O377" s="124">
        <v>20320</v>
      </c>
      <c r="P377" s="124">
        <v>20000</v>
      </c>
      <c r="Q377" s="124">
        <v>20000</v>
      </c>
      <c r="R377" s="124">
        <v>20000</v>
      </c>
      <c r="S377" s="124">
        <v>20000</v>
      </c>
      <c r="T377" s="124">
        <v>20000</v>
      </c>
      <c r="U377" s="124">
        <v>20000</v>
      </c>
      <c r="V377" s="124">
        <v>20000</v>
      </c>
      <c r="W377" s="124">
        <v>20000</v>
      </c>
      <c r="X377" s="79">
        <v>20000</v>
      </c>
      <c r="Y377" s="125"/>
      <c r="Z377" s="125"/>
      <c r="AA377" s="125"/>
      <c r="AB377" s="125"/>
      <c r="AC377" s="126">
        <f t="shared" si="67"/>
        <v>-1</v>
      </c>
      <c r="AD377" s="126">
        <f t="shared" si="68"/>
        <v>0</v>
      </c>
      <c r="AE377" s="126">
        <f t="shared" si="69"/>
        <v>0</v>
      </c>
      <c r="AF377" s="126">
        <f t="shared" si="70"/>
        <v>0</v>
      </c>
      <c r="AG377" s="126">
        <f t="shared" si="71"/>
        <v>0</v>
      </c>
      <c r="AH377" s="126">
        <f t="shared" si="72"/>
        <v>0</v>
      </c>
      <c r="AI377" s="126">
        <f t="shared" si="73"/>
        <v>0</v>
      </c>
      <c r="AJ377" s="126">
        <f t="shared" si="74"/>
        <v>0</v>
      </c>
      <c r="AK377" s="126">
        <f t="shared" si="75"/>
        <v>0</v>
      </c>
      <c r="AL377" s="127">
        <f t="shared" si="76"/>
        <v>-0.1111111111111111</v>
      </c>
      <c r="AM377" s="127">
        <f t="shared" si="66"/>
        <v>0</v>
      </c>
    </row>
    <row r="378" spans="1:39" ht="15" customHeight="1" x14ac:dyDescent="0.2">
      <c r="A378" s="62" t="s">
        <v>1775</v>
      </c>
      <c r="B378" s="62" t="s">
        <v>1776</v>
      </c>
      <c r="C378" s="124">
        <v>2700</v>
      </c>
      <c r="D378" s="124">
        <v>0</v>
      </c>
      <c r="E378" s="124">
        <v>0</v>
      </c>
      <c r="F378" s="124">
        <v>0</v>
      </c>
      <c r="G378" s="124">
        <v>0</v>
      </c>
      <c r="H378" s="124">
        <v>0</v>
      </c>
      <c r="I378" s="124">
        <v>0</v>
      </c>
      <c r="J378" s="124">
        <v>0</v>
      </c>
      <c r="K378" s="124">
        <v>0</v>
      </c>
      <c r="L378" s="124">
        <v>0</v>
      </c>
      <c r="M378" s="124">
        <v>0</v>
      </c>
      <c r="N378" s="124">
        <v>400</v>
      </c>
      <c r="O378" s="124">
        <v>0</v>
      </c>
      <c r="P378" s="124">
        <v>0</v>
      </c>
      <c r="Q378" s="124">
        <v>0</v>
      </c>
      <c r="R378" s="124">
        <v>0</v>
      </c>
      <c r="S378" s="124">
        <v>0</v>
      </c>
      <c r="T378" s="124">
        <v>0</v>
      </c>
      <c r="U378" s="124">
        <v>0</v>
      </c>
      <c r="V378" s="124">
        <v>0</v>
      </c>
      <c r="W378" s="124">
        <v>0</v>
      </c>
      <c r="X378" s="79"/>
      <c r="Y378" s="125"/>
      <c r="Z378" s="125"/>
      <c r="AA378" s="125"/>
      <c r="AB378" s="125"/>
      <c r="AC378" s="126">
        <f t="shared" si="67"/>
        <v>0</v>
      </c>
      <c r="AD378" s="126">
        <f t="shared" si="68"/>
        <v>0</v>
      </c>
      <c r="AE378" s="126">
        <f t="shared" si="69"/>
        <v>0</v>
      </c>
      <c r="AF378" s="126">
        <f t="shared" si="70"/>
        <v>0</v>
      </c>
      <c r="AG378" s="126">
        <f t="shared" si="71"/>
        <v>0</v>
      </c>
      <c r="AH378" s="126">
        <f t="shared" si="72"/>
        <v>-1</v>
      </c>
      <c r="AI378" s="126">
        <f t="shared" si="73"/>
        <v>0</v>
      </c>
      <c r="AJ378" s="126">
        <f t="shared" si="74"/>
        <v>0</v>
      </c>
      <c r="AK378" s="126">
        <f t="shared" si="75"/>
        <v>0</v>
      </c>
      <c r="AL378" s="127">
        <f t="shared" si="76"/>
        <v>-0.1111111111111111</v>
      </c>
      <c r="AM378" s="127">
        <f t="shared" si="66"/>
        <v>-0.2</v>
      </c>
    </row>
    <row r="379" spans="1:39" ht="15" customHeight="1" x14ac:dyDescent="0.2">
      <c r="A379" s="62" t="s">
        <v>607</v>
      </c>
      <c r="B379" s="62" t="s">
        <v>486</v>
      </c>
      <c r="C379" s="124">
        <v>0</v>
      </c>
      <c r="D379" s="124">
        <v>0</v>
      </c>
      <c r="E379" s="124">
        <v>0</v>
      </c>
      <c r="F379" s="124">
        <v>0</v>
      </c>
      <c r="G379" s="124">
        <v>0</v>
      </c>
      <c r="H379" s="124">
        <v>0</v>
      </c>
      <c r="I379" s="124">
        <v>0</v>
      </c>
      <c r="J379" s="124">
        <v>0</v>
      </c>
      <c r="K379" s="124">
        <v>0</v>
      </c>
      <c r="L379" s="124">
        <v>0</v>
      </c>
      <c r="M379" s="124">
        <v>0</v>
      </c>
      <c r="N379" s="124">
        <v>0</v>
      </c>
      <c r="O379" s="124">
        <v>0</v>
      </c>
      <c r="P379" s="124">
        <v>0</v>
      </c>
      <c r="Q379" s="124">
        <v>0</v>
      </c>
      <c r="R379" s="124">
        <v>0</v>
      </c>
      <c r="S379" s="124">
        <v>750</v>
      </c>
      <c r="T379" s="124">
        <v>0</v>
      </c>
      <c r="U379" s="124">
        <v>0</v>
      </c>
      <c r="V379" s="124">
        <v>0</v>
      </c>
      <c r="W379" s="124">
        <v>0</v>
      </c>
      <c r="X379" s="79"/>
      <c r="Y379" s="125"/>
      <c r="Z379" s="125"/>
      <c r="AA379" s="125"/>
      <c r="AB379" s="125"/>
      <c r="AC379" s="126">
        <f t="shared" si="67"/>
        <v>0</v>
      </c>
      <c r="AD379" s="126">
        <f t="shared" si="68"/>
        <v>0</v>
      </c>
      <c r="AE379" s="126">
        <f t="shared" si="69"/>
        <v>0</v>
      </c>
      <c r="AF379" s="126">
        <f t="shared" si="70"/>
        <v>0</v>
      </c>
      <c r="AG379" s="126">
        <f t="shared" si="71"/>
        <v>-1</v>
      </c>
      <c r="AH379" s="126">
        <f t="shared" si="72"/>
        <v>0</v>
      </c>
      <c r="AI379" s="126">
        <f t="shared" si="73"/>
        <v>0</v>
      </c>
      <c r="AJ379" s="126">
        <f t="shared" si="74"/>
        <v>0</v>
      </c>
      <c r="AK379" s="126">
        <f t="shared" si="75"/>
        <v>0</v>
      </c>
      <c r="AL379" s="127">
        <f t="shared" si="76"/>
        <v>-0.1111111111111111</v>
      </c>
      <c r="AM379" s="127">
        <f t="shared" si="66"/>
        <v>-0.2</v>
      </c>
    </row>
    <row r="380" spans="1:39" ht="15" customHeight="1" x14ac:dyDescent="0.2">
      <c r="A380" s="62" t="s">
        <v>608</v>
      </c>
      <c r="B380" s="62" t="s">
        <v>282</v>
      </c>
      <c r="C380" s="124">
        <v>0</v>
      </c>
      <c r="D380" s="124">
        <v>0</v>
      </c>
      <c r="E380" s="124">
        <v>0</v>
      </c>
      <c r="F380" s="124">
        <v>0</v>
      </c>
      <c r="G380" s="124">
        <v>0</v>
      </c>
      <c r="H380" s="124">
        <v>0</v>
      </c>
      <c r="I380" s="124">
        <v>0</v>
      </c>
      <c r="J380" s="124">
        <v>0</v>
      </c>
      <c r="K380" s="124">
        <v>0</v>
      </c>
      <c r="L380" s="124">
        <v>0</v>
      </c>
      <c r="M380" s="124">
        <v>0</v>
      </c>
      <c r="N380" s="124">
        <v>0</v>
      </c>
      <c r="O380" s="124">
        <v>50</v>
      </c>
      <c r="P380" s="124">
        <v>50</v>
      </c>
      <c r="Q380" s="124">
        <v>50</v>
      </c>
      <c r="R380" s="124">
        <v>50</v>
      </c>
      <c r="S380" s="124">
        <v>0</v>
      </c>
      <c r="T380" s="124">
        <v>0</v>
      </c>
      <c r="U380" s="124">
        <v>0</v>
      </c>
      <c r="V380" s="124">
        <v>0</v>
      </c>
      <c r="W380" s="124">
        <v>0</v>
      </c>
      <c r="X380" s="79"/>
      <c r="Y380" s="125"/>
      <c r="Z380" s="125"/>
      <c r="AA380" s="125"/>
      <c r="AB380" s="125"/>
      <c r="AC380" s="126">
        <f t="shared" si="67"/>
        <v>0</v>
      </c>
      <c r="AD380" s="126">
        <f t="shared" si="68"/>
        <v>0</v>
      </c>
      <c r="AE380" s="126">
        <f t="shared" si="69"/>
        <v>0</v>
      </c>
      <c r="AF380" s="126">
        <f t="shared" si="70"/>
        <v>0</v>
      </c>
      <c r="AG380" s="126">
        <f t="shared" si="71"/>
        <v>0</v>
      </c>
      <c r="AH380" s="126">
        <f t="shared" si="72"/>
        <v>0</v>
      </c>
      <c r="AI380" s="126">
        <f t="shared" si="73"/>
        <v>0</v>
      </c>
      <c r="AJ380" s="126">
        <f t="shared" si="74"/>
        <v>0</v>
      </c>
      <c r="AK380" s="126">
        <f t="shared" si="75"/>
        <v>0</v>
      </c>
      <c r="AL380" s="127">
        <f t="shared" si="76"/>
        <v>0</v>
      </c>
      <c r="AM380" s="127">
        <f t="shared" si="66"/>
        <v>0</v>
      </c>
    </row>
    <row r="381" spans="1:39" ht="15" customHeight="1" x14ac:dyDescent="0.2">
      <c r="A381" s="62" t="s">
        <v>2196</v>
      </c>
      <c r="B381" s="62" t="s">
        <v>2197</v>
      </c>
      <c r="C381" s="124">
        <v>0</v>
      </c>
      <c r="D381" s="124">
        <v>0</v>
      </c>
      <c r="E381" s="124">
        <v>0</v>
      </c>
      <c r="F381" s="124">
        <v>0</v>
      </c>
      <c r="G381" s="124">
        <v>0</v>
      </c>
      <c r="H381" s="124">
        <v>0</v>
      </c>
      <c r="I381" s="124">
        <v>0</v>
      </c>
      <c r="J381" s="124">
        <v>0</v>
      </c>
      <c r="K381" s="124">
        <v>0</v>
      </c>
      <c r="L381" s="124">
        <v>0</v>
      </c>
      <c r="M381" s="124">
        <v>8410220</v>
      </c>
      <c r="N381" s="124">
        <v>0</v>
      </c>
      <c r="O381" s="124">
        <v>0</v>
      </c>
      <c r="P381" s="124">
        <v>0</v>
      </c>
      <c r="Q381" s="124">
        <v>0</v>
      </c>
      <c r="R381" s="124">
        <v>0</v>
      </c>
      <c r="S381" s="124">
        <v>0</v>
      </c>
      <c r="T381" s="124">
        <v>0</v>
      </c>
      <c r="U381" s="124">
        <v>0</v>
      </c>
      <c r="V381" s="124">
        <v>0</v>
      </c>
      <c r="W381" s="124">
        <v>0</v>
      </c>
      <c r="X381" s="79">
        <v>8410210.1999999993</v>
      </c>
      <c r="Y381" s="125"/>
      <c r="Z381" s="125"/>
      <c r="AA381" s="125"/>
      <c r="AB381" s="125"/>
      <c r="AC381" s="126">
        <f t="shared" si="67"/>
        <v>-1</v>
      </c>
      <c r="AD381" s="126">
        <f t="shared" si="68"/>
        <v>0</v>
      </c>
      <c r="AE381" s="126">
        <f t="shared" si="69"/>
        <v>0</v>
      </c>
      <c r="AF381" s="126">
        <f t="shared" si="70"/>
        <v>0</v>
      </c>
      <c r="AG381" s="126">
        <f t="shared" si="71"/>
        <v>0</v>
      </c>
      <c r="AH381" s="126">
        <f t="shared" si="72"/>
        <v>0</v>
      </c>
      <c r="AI381" s="126">
        <f t="shared" si="73"/>
        <v>0</v>
      </c>
      <c r="AJ381" s="126">
        <f t="shared" si="74"/>
        <v>0</v>
      </c>
      <c r="AK381" s="126">
        <f t="shared" si="75"/>
        <v>0</v>
      </c>
      <c r="AL381" s="127">
        <f t="shared" si="76"/>
        <v>-0.1111111111111111</v>
      </c>
      <c r="AM381" s="127">
        <f t="shared" si="66"/>
        <v>0</v>
      </c>
    </row>
    <row r="382" spans="1:39" ht="15" customHeight="1" x14ac:dyDescent="0.2">
      <c r="A382" s="62" t="s">
        <v>2368</v>
      </c>
      <c r="B382" s="62" t="s">
        <v>286</v>
      </c>
      <c r="C382" s="124">
        <v>338590</v>
      </c>
      <c r="D382" s="124">
        <v>0</v>
      </c>
      <c r="E382" s="124">
        <v>0</v>
      </c>
      <c r="F382" s="124">
        <v>0</v>
      </c>
      <c r="G382" s="124">
        <v>0</v>
      </c>
      <c r="H382" s="124">
        <v>0</v>
      </c>
      <c r="I382" s="124">
        <v>0</v>
      </c>
      <c r="J382" s="124">
        <v>0</v>
      </c>
      <c r="K382" s="124">
        <v>0</v>
      </c>
      <c r="L382" s="124">
        <v>0</v>
      </c>
      <c r="M382" s="124">
        <v>0</v>
      </c>
      <c r="N382" s="124">
        <v>371268.14</v>
      </c>
      <c r="O382" s="124">
        <v>0</v>
      </c>
      <c r="P382" s="124">
        <v>0</v>
      </c>
      <c r="Q382" s="124">
        <v>0</v>
      </c>
      <c r="R382" s="124">
        <v>0</v>
      </c>
      <c r="S382" s="124">
        <v>0</v>
      </c>
      <c r="T382" s="124">
        <v>0</v>
      </c>
      <c r="U382" s="124">
        <v>0</v>
      </c>
      <c r="V382" s="124">
        <v>0</v>
      </c>
      <c r="W382" s="124">
        <v>0</v>
      </c>
      <c r="X382" s="79"/>
      <c r="Y382" s="125"/>
      <c r="Z382" s="125"/>
      <c r="AA382" s="125"/>
      <c r="AB382" s="125"/>
      <c r="AC382" s="126">
        <f t="shared" si="67"/>
        <v>-1</v>
      </c>
      <c r="AD382" s="126">
        <f t="shared" si="68"/>
        <v>0</v>
      </c>
      <c r="AE382" s="126">
        <f t="shared" si="69"/>
        <v>0</v>
      </c>
      <c r="AF382" s="126">
        <f t="shared" si="70"/>
        <v>0</v>
      </c>
      <c r="AG382" s="126">
        <f t="shared" si="71"/>
        <v>0</v>
      </c>
      <c r="AH382" s="126">
        <f t="shared" si="72"/>
        <v>0</v>
      </c>
      <c r="AI382" s="126">
        <f t="shared" si="73"/>
        <v>0</v>
      </c>
      <c r="AJ382" s="126">
        <f t="shared" si="74"/>
        <v>0</v>
      </c>
      <c r="AK382" s="126">
        <f t="shared" si="75"/>
        <v>0</v>
      </c>
      <c r="AL382" s="127">
        <f t="shared" si="76"/>
        <v>-0.1111111111111111</v>
      </c>
      <c r="AM382" s="127">
        <f t="shared" si="66"/>
        <v>0</v>
      </c>
    </row>
    <row r="383" spans="1:39" ht="15" customHeight="1" x14ac:dyDescent="0.2">
      <c r="A383" s="62" t="s">
        <v>2369</v>
      </c>
      <c r="B383" s="62" t="s">
        <v>292</v>
      </c>
      <c r="C383" s="124">
        <v>3300</v>
      </c>
      <c r="D383" s="124">
        <v>0</v>
      </c>
      <c r="E383" s="124">
        <v>0</v>
      </c>
      <c r="F383" s="124">
        <v>0</v>
      </c>
      <c r="G383" s="124">
        <v>0</v>
      </c>
      <c r="H383" s="124">
        <v>0</v>
      </c>
      <c r="I383" s="124">
        <v>0</v>
      </c>
      <c r="J383" s="124">
        <v>0</v>
      </c>
      <c r="K383" s="124">
        <v>0</v>
      </c>
      <c r="L383" s="124">
        <v>0</v>
      </c>
      <c r="M383" s="124">
        <v>0</v>
      </c>
      <c r="N383" s="124">
        <v>3938.64</v>
      </c>
      <c r="O383" s="124">
        <v>0</v>
      </c>
      <c r="P383" s="124">
        <v>0</v>
      </c>
      <c r="Q383" s="124">
        <v>0</v>
      </c>
      <c r="R383" s="124">
        <v>0</v>
      </c>
      <c r="S383" s="124">
        <v>0</v>
      </c>
      <c r="T383" s="124">
        <v>0</v>
      </c>
      <c r="U383" s="124">
        <v>0</v>
      </c>
      <c r="V383" s="124">
        <v>0</v>
      </c>
      <c r="W383" s="124">
        <v>0</v>
      </c>
      <c r="X383" s="79"/>
      <c r="Y383" s="125"/>
      <c r="Z383" s="125"/>
      <c r="AA383" s="125"/>
      <c r="AB383" s="125"/>
      <c r="AC383" s="126">
        <f t="shared" si="67"/>
        <v>-1</v>
      </c>
      <c r="AD383" s="126">
        <f t="shared" si="68"/>
        <v>0</v>
      </c>
      <c r="AE383" s="126">
        <f t="shared" si="69"/>
        <v>0</v>
      </c>
      <c r="AF383" s="126">
        <f t="shared" si="70"/>
        <v>0</v>
      </c>
      <c r="AG383" s="126">
        <f t="shared" si="71"/>
        <v>0</v>
      </c>
      <c r="AH383" s="126">
        <f t="shared" si="72"/>
        <v>0</v>
      </c>
      <c r="AI383" s="126">
        <f t="shared" si="73"/>
        <v>0</v>
      </c>
      <c r="AJ383" s="126">
        <f t="shared" si="74"/>
        <v>0</v>
      </c>
      <c r="AK383" s="126">
        <f t="shared" si="75"/>
        <v>0</v>
      </c>
      <c r="AL383" s="127">
        <f t="shared" si="76"/>
        <v>-0.1111111111111111</v>
      </c>
      <c r="AM383" s="127">
        <f t="shared" si="66"/>
        <v>0</v>
      </c>
    </row>
    <row r="384" spans="1:39" ht="15" customHeight="1" x14ac:dyDescent="0.2">
      <c r="A384" s="62" t="s">
        <v>2370</v>
      </c>
      <c r="B384" s="62" t="s">
        <v>294</v>
      </c>
      <c r="C384" s="124">
        <v>0</v>
      </c>
      <c r="D384" s="124">
        <v>0</v>
      </c>
      <c r="E384" s="124">
        <v>0</v>
      </c>
      <c r="F384" s="124">
        <v>0</v>
      </c>
      <c r="G384" s="124">
        <v>0</v>
      </c>
      <c r="H384" s="124">
        <v>0</v>
      </c>
      <c r="I384" s="124">
        <v>0</v>
      </c>
      <c r="J384" s="124">
        <v>0</v>
      </c>
      <c r="K384" s="124">
        <v>0</v>
      </c>
      <c r="L384" s="124">
        <v>0</v>
      </c>
      <c r="M384" s="124">
        <v>0</v>
      </c>
      <c r="N384" s="124">
        <v>224.42</v>
      </c>
      <c r="O384" s="124">
        <v>0</v>
      </c>
      <c r="P384" s="124">
        <v>0</v>
      </c>
      <c r="Q384" s="124">
        <v>0</v>
      </c>
      <c r="R384" s="124">
        <v>0</v>
      </c>
      <c r="S384" s="124">
        <v>0</v>
      </c>
      <c r="T384" s="124">
        <v>0</v>
      </c>
      <c r="U384" s="124">
        <v>0</v>
      </c>
      <c r="V384" s="124">
        <v>0</v>
      </c>
      <c r="W384" s="124">
        <v>0</v>
      </c>
      <c r="X384" s="79"/>
      <c r="Y384" s="125"/>
      <c r="Z384" s="125"/>
      <c r="AA384" s="125"/>
      <c r="AB384" s="125"/>
      <c r="AC384" s="126">
        <f t="shared" si="67"/>
        <v>-1</v>
      </c>
      <c r="AD384" s="126">
        <f t="shared" si="68"/>
        <v>0</v>
      </c>
      <c r="AE384" s="126">
        <f t="shared" si="69"/>
        <v>0</v>
      </c>
      <c r="AF384" s="126">
        <f t="shared" si="70"/>
        <v>0</v>
      </c>
      <c r="AG384" s="126">
        <f t="shared" si="71"/>
        <v>0</v>
      </c>
      <c r="AH384" s="126">
        <f t="shared" si="72"/>
        <v>0</v>
      </c>
      <c r="AI384" s="126">
        <f t="shared" si="73"/>
        <v>0</v>
      </c>
      <c r="AJ384" s="126">
        <f t="shared" si="74"/>
        <v>0</v>
      </c>
      <c r="AK384" s="126">
        <f t="shared" si="75"/>
        <v>0</v>
      </c>
      <c r="AL384" s="127">
        <f t="shared" si="76"/>
        <v>-0.1111111111111111</v>
      </c>
      <c r="AM384" s="127">
        <f t="shared" si="66"/>
        <v>0</v>
      </c>
    </row>
    <row r="385" spans="1:39" ht="15" customHeight="1" x14ac:dyDescent="0.2">
      <c r="A385" s="62" t="s">
        <v>2371</v>
      </c>
      <c r="B385" s="62" t="s">
        <v>298</v>
      </c>
      <c r="C385" s="124">
        <v>6074</v>
      </c>
      <c r="D385" s="124">
        <v>0</v>
      </c>
      <c r="E385" s="124">
        <v>0</v>
      </c>
      <c r="F385" s="124">
        <v>0</v>
      </c>
      <c r="G385" s="124">
        <v>0</v>
      </c>
      <c r="H385" s="124">
        <v>0</v>
      </c>
      <c r="I385" s="124">
        <v>0</v>
      </c>
      <c r="J385" s="124">
        <v>0</v>
      </c>
      <c r="K385" s="124">
        <v>0</v>
      </c>
      <c r="L385" s="124">
        <v>0</v>
      </c>
      <c r="M385" s="124">
        <v>0</v>
      </c>
      <c r="N385" s="124">
        <v>6434.78</v>
      </c>
      <c r="O385" s="124">
        <v>0</v>
      </c>
      <c r="P385" s="124">
        <v>0</v>
      </c>
      <c r="Q385" s="124">
        <v>0</v>
      </c>
      <c r="R385" s="124">
        <v>0</v>
      </c>
      <c r="S385" s="124">
        <v>0</v>
      </c>
      <c r="T385" s="124">
        <v>0</v>
      </c>
      <c r="U385" s="124">
        <v>0</v>
      </c>
      <c r="V385" s="124">
        <v>0</v>
      </c>
      <c r="W385" s="124">
        <v>0</v>
      </c>
      <c r="X385" s="79"/>
      <c r="Y385" s="125"/>
      <c r="Z385" s="125"/>
      <c r="AA385" s="125"/>
      <c r="AB385" s="125"/>
      <c r="AC385" s="126">
        <f t="shared" si="67"/>
        <v>-1</v>
      </c>
      <c r="AD385" s="126">
        <f t="shared" si="68"/>
        <v>0</v>
      </c>
      <c r="AE385" s="126">
        <f t="shared" si="69"/>
        <v>0</v>
      </c>
      <c r="AF385" s="126">
        <f t="shared" si="70"/>
        <v>0</v>
      </c>
      <c r="AG385" s="126">
        <f t="shared" si="71"/>
        <v>0</v>
      </c>
      <c r="AH385" s="126">
        <f t="shared" si="72"/>
        <v>0</v>
      </c>
      <c r="AI385" s="126">
        <f t="shared" si="73"/>
        <v>0</v>
      </c>
      <c r="AJ385" s="126">
        <f t="shared" si="74"/>
        <v>0</v>
      </c>
      <c r="AK385" s="126">
        <f t="shared" si="75"/>
        <v>0</v>
      </c>
      <c r="AL385" s="127">
        <f t="shared" si="76"/>
        <v>-0.1111111111111111</v>
      </c>
      <c r="AM385" s="127">
        <f t="shared" si="66"/>
        <v>0</v>
      </c>
    </row>
    <row r="386" spans="1:39" ht="15" customHeight="1" x14ac:dyDescent="0.2">
      <c r="A386" s="62" t="s">
        <v>2372</v>
      </c>
      <c r="B386" s="62" t="s">
        <v>302</v>
      </c>
      <c r="C386" s="124">
        <v>960</v>
      </c>
      <c r="D386" s="124">
        <v>0</v>
      </c>
      <c r="E386" s="124">
        <v>0</v>
      </c>
      <c r="F386" s="124">
        <v>0</v>
      </c>
      <c r="G386" s="124">
        <v>0</v>
      </c>
      <c r="H386" s="124">
        <v>0</v>
      </c>
      <c r="I386" s="124">
        <v>0</v>
      </c>
      <c r="J386" s="124">
        <v>0</v>
      </c>
      <c r="K386" s="124">
        <v>0</v>
      </c>
      <c r="L386" s="124">
        <v>0</v>
      </c>
      <c r="M386" s="124">
        <v>0</v>
      </c>
      <c r="N386" s="124">
        <v>1047.6099999999999</v>
      </c>
      <c r="O386" s="124">
        <v>0</v>
      </c>
      <c r="P386" s="124">
        <v>0</v>
      </c>
      <c r="Q386" s="124">
        <v>0</v>
      </c>
      <c r="R386" s="124">
        <v>0</v>
      </c>
      <c r="S386" s="124">
        <v>0</v>
      </c>
      <c r="T386" s="124">
        <v>0</v>
      </c>
      <c r="U386" s="124">
        <v>0</v>
      </c>
      <c r="V386" s="124">
        <v>0</v>
      </c>
      <c r="W386" s="124">
        <v>0</v>
      </c>
      <c r="X386" s="79"/>
      <c r="Y386" s="125"/>
      <c r="Z386" s="125"/>
      <c r="AA386" s="125"/>
      <c r="AB386" s="125"/>
      <c r="AC386" s="126">
        <f t="shared" si="67"/>
        <v>-1</v>
      </c>
      <c r="AD386" s="126">
        <f t="shared" si="68"/>
        <v>0</v>
      </c>
      <c r="AE386" s="126">
        <f t="shared" si="69"/>
        <v>0</v>
      </c>
      <c r="AF386" s="126">
        <f t="shared" si="70"/>
        <v>0</v>
      </c>
      <c r="AG386" s="126">
        <f t="shared" si="71"/>
        <v>0</v>
      </c>
      <c r="AH386" s="126">
        <f t="shared" si="72"/>
        <v>0</v>
      </c>
      <c r="AI386" s="126">
        <f t="shared" si="73"/>
        <v>0</v>
      </c>
      <c r="AJ386" s="126">
        <f t="shared" si="74"/>
        <v>0</v>
      </c>
      <c r="AK386" s="126">
        <f t="shared" si="75"/>
        <v>0</v>
      </c>
      <c r="AL386" s="127">
        <f t="shared" si="76"/>
        <v>-0.1111111111111111</v>
      </c>
      <c r="AM386" s="127">
        <f t="shared" si="66"/>
        <v>0</v>
      </c>
    </row>
    <row r="387" spans="1:39" ht="15" customHeight="1" x14ac:dyDescent="0.2">
      <c r="A387" s="62" t="s">
        <v>2373</v>
      </c>
      <c r="B387" s="62" t="s">
        <v>304</v>
      </c>
      <c r="C387" s="124">
        <v>2010</v>
      </c>
      <c r="D387" s="124">
        <v>0</v>
      </c>
      <c r="E387" s="124">
        <v>0</v>
      </c>
      <c r="F387" s="124">
        <v>0</v>
      </c>
      <c r="G387" s="124">
        <v>0</v>
      </c>
      <c r="H387" s="124">
        <v>0</v>
      </c>
      <c r="I387" s="124">
        <v>0</v>
      </c>
      <c r="J387" s="124">
        <v>0</v>
      </c>
      <c r="K387" s="124">
        <v>0</v>
      </c>
      <c r="L387" s="124">
        <v>0</v>
      </c>
      <c r="M387" s="124">
        <v>0</v>
      </c>
      <c r="N387" s="124">
        <v>2404.27</v>
      </c>
      <c r="O387" s="124">
        <v>0</v>
      </c>
      <c r="P387" s="124">
        <v>0</v>
      </c>
      <c r="Q387" s="124">
        <v>0</v>
      </c>
      <c r="R387" s="124">
        <v>0</v>
      </c>
      <c r="S387" s="124">
        <v>0</v>
      </c>
      <c r="T387" s="124">
        <v>0</v>
      </c>
      <c r="U387" s="124">
        <v>0</v>
      </c>
      <c r="V387" s="124">
        <v>0</v>
      </c>
      <c r="W387" s="124">
        <v>0</v>
      </c>
      <c r="X387" s="79"/>
      <c r="Y387" s="125"/>
      <c r="Z387" s="125"/>
      <c r="AA387" s="125"/>
      <c r="AB387" s="125"/>
      <c r="AC387" s="126">
        <f t="shared" si="67"/>
        <v>-1</v>
      </c>
      <c r="AD387" s="126">
        <f t="shared" si="68"/>
        <v>0</v>
      </c>
      <c r="AE387" s="126">
        <f t="shared" si="69"/>
        <v>0</v>
      </c>
      <c r="AF387" s="126">
        <f t="shared" si="70"/>
        <v>0</v>
      </c>
      <c r="AG387" s="126">
        <f t="shared" si="71"/>
        <v>0</v>
      </c>
      <c r="AH387" s="126">
        <f t="shared" si="72"/>
        <v>0</v>
      </c>
      <c r="AI387" s="126">
        <f t="shared" si="73"/>
        <v>0</v>
      </c>
      <c r="AJ387" s="126">
        <f t="shared" si="74"/>
        <v>0</v>
      </c>
      <c r="AK387" s="126">
        <f t="shared" si="75"/>
        <v>0</v>
      </c>
      <c r="AL387" s="127">
        <f t="shared" si="76"/>
        <v>-0.1111111111111111</v>
      </c>
      <c r="AM387" s="127">
        <f t="shared" ref="AM387:AM450" si="77">AVERAGE(AG387:AK387)</f>
        <v>0</v>
      </c>
    </row>
    <row r="388" spans="1:39" ht="15" customHeight="1" x14ac:dyDescent="0.2">
      <c r="A388" s="62" t="s">
        <v>2374</v>
      </c>
      <c r="B388" s="62" t="s">
        <v>306</v>
      </c>
      <c r="C388" s="124">
        <v>18272</v>
      </c>
      <c r="D388" s="124">
        <v>0</v>
      </c>
      <c r="E388" s="124">
        <v>0</v>
      </c>
      <c r="F388" s="124">
        <v>0</v>
      </c>
      <c r="G388" s="124">
        <v>0</v>
      </c>
      <c r="H388" s="124">
        <v>0</v>
      </c>
      <c r="I388" s="124">
        <v>0</v>
      </c>
      <c r="J388" s="124">
        <v>0</v>
      </c>
      <c r="K388" s="124">
        <v>0</v>
      </c>
      <c r="L388" s="124">
        <v>0</v>
      </c>
      <c r="M388" s="124">
        <v>0</v>
      </c>
      <c r="N388" s="124">
        <v>28577.439999999999</v>
      </c>
      <c r="O388" s="124">
        <v>0</v>
      </c>
      <c r="P388" s="124">
        <v>0</v>
      </c>
      <c r="Q388" s="124">
        <v>0</v>
      </c>
      <c r="R388" s="124">
        <v>0</v>
      </c>
      <c r="S388" s="124">
        <v>0</v>
      </c>
      <c r="T388" s="124">
        <v>0</v>
      </c>
      <c r="U388" s="124">
        <v>0</v>
      </c>
      <c r="V388" s="124">
        <v>0</v>
      </c>
      <c r="W388" s="124">
        <v>0</v>
      </c>
      <c r="X388" s="79"/>
      <c r="Y388" s="125"/>
      <c r="Z388" s="125"/>
      <c r="AA388" s="125"/>
      <c r="AB388" s="125"/>
      <c r="AC388" s="126">
        <f t="shared" ref="AC388:AC451" si="78">IFERROR((O389-N389)/N389,0)</f>
        <v>-1</v>
      </c>
      <c r="AD388" s="126">
        <f t="shared" ref="AD388:AD451" si="79">IFERROR((P389-O389)/O389,0)</f>
        <v>0</v>
      </c>
      <c r="AE388" s="126">
        <f t="shared" ref="AE388:AE451" si="80">IFERROR((Q389-P389)/P389,0)</f>
        <v>0</v>
      </c>
      <c r="AF388" s="126">
        <f t="shared" ref="AF388:AF451" si="81">IFERROR((R389-Q389)/Q389,0)</f>
        <v>0</v>
      </c>
      <c r="AG388" s="126">
        <f t="shared" ref="AG388:AG451" si="82">IFERROR((S389-R389)/R389,0)</f>
        <v>0</v>
      </c>
      <c r="AH388" s="126">
        <f t="shared" ref="AH388:AH451" si="83">IFERROR((T389-S389)/S389,0)</f>
        <v>0</v>
      </c>
      <c r="AI388" s="126">
        <f t="shared" ref="AI388:AI451" si="84">IFERROR((U389-T389)/T389,0)</f>
        <v>0</v>
      </c>
      <c r="AJ388" s="126">
        <f t="shared" ref="AJ388:AJ451" si="85">IFERROR((V389-U389)/U389,0)</f>
        <v>0</v>
      </c>
      <c r="AK388" s="126">
        <f t="shared" ref="AK388:AK451" si="86">IFERROR((W389-V389)/V389,0)</f>
        <v>0</v>
      </c>
      <c r="AL388" s="127">
        <f t="shared" si="76"/>
        <v>-0.1111111111111111</v>
      </c>
      <c r="AM388" s="127">
        <f t="shared" si="77"/>
        <v>0</v>
      </c>
    </row>
    <row r="389" spans="1:39" ht="15" customHeight="1" x14ac:dyDescent="0.2">
      <c r="A389" s="62" t="s">
        <v>2375</v>
      </c>
      <c r="B389" s="62" t="s">
        <v>308</v>
      </c>
      <c r="C389" s="124">
        <v>1446</v>
      </c>
      <c r="D389" s="124">
        <v>0</v>
      </c>
      <c r="E389" s="124">
        <v>0</v>
      </c>
      <c r="F389" s="124">
        <v>0</v>
      </c>
      <c r="G389" s="124">
        <v>0</v>
      </c>
      <c r="H389" s="124">
        <v>0</v>
      </c>
      <c r="I389" s="124">
        <v>0</v>
      </c>
      <c r="J389" s="124">
        <v>0</v>
      </c>
      <c r="K389" s="124">
        <v>0</v>
      </c>
      <c r="L389" s="124">
        <v>0</v>
      </c>
      <c r="M389" s="124">
        <v>0</v>
      </c>
      <c r="N389" s="124">
        <v>1738.64</v>
      </c>
      <c r="O389" s="124">
        <v>0</v>
      </c>
      <c r="P389" s="124">
        <v>0</v>
      </c>
      <c r="Q389" s="124">
        <v>0</v>
      </c>
      <c r="R389" s="124">
        <v>0</v>
      </c>
      <c r="S389" s="124">
        <v>0</v>
      </c>
      <c r="T389" s="124">
        <v>0</v>
      </c>
      <c r="U389" s="124">
        <v>0</v>
      </c>
      <c r="V389" s="124">
        <v>0</v>
      </c>
      <c r="W389" s="124">
        <v>0</v>
      </c>
      <c r="X389" s="79"/>
      <c r="Y389" s="125"/>
      <c r="Z389" s="125"/>
      <c r="AA389" s="125"/>
      <c r="AB389" s="125"/>
      <c r="AC389" s="126">
        <f t="shared" si="78"/>
        <v>-1</v>
      </c>
      <c r="AD389" s="126">
        <f t="shared" si="79"/>
        <v>0</v>
      </c>
      <c r="AE389" s="126">
        <f t="shared" si="80"/>
        <v>0</v>
      </c>
      <c r="AF389" s="126">
        <f t="shared" si="81"/>
        <v>0</v>
      </c>
      <c r="AG389" s="126">
        <f t="shared" si="82"/>
        <v>0</v>
      </c>
      <c r="AH389" s="126">
        <f t="shared" si="83"/>
        <v>0</v>
      </c>
      <c r="AI389" s="126">
        <f t="shared" si="84"/>
        <v>0</v>
      </c>
      <c r="AJ389" s="126">
        <f t="shared" si="85"/>
        <v>0</v>
      </c>
      <c r="AK389" s="126">
        <f t="shared" si="86"/>
        <v>0</v>
      </c>
      <c r="AL389" s="127">
        <f t="shared" si="76"/>
        <v>-0.1111111111111111</v>
      </c>
      <c r="AM389" s="127">
        <f t="shared" si="77"/>
        <v>0</v>
      </c>
    </row>
    <row r="390" spans="1:39" ht="15" customHeight="1" x14ac:dyDescent="0.2">
      <c r="A390" s="62" t="s">
        <v>2376</v>
      </c>
      <c r="B390" s="62" t="s">
        <v>1897</v>
      </c>
      <c r="C390" s="124">
        <v>13918</v>
      </c>
      <c r="D390" s="124">
        <v>0</v>
      </c>
      <c r="E390" s="124">
        <v>0</v>
      </c>
      <c r="F390" s="124">
        <v>0</v>
      </c>
      <c r="G390" s="124">
        <v>0</v>
      </c>
      <c r="H390" s="124">
        <v>0</v>
      </c>
      <c r="I390" s="124">
        <v>0</v>
      </c>
      <c r="J390" s="124">
        <v>0</v>
      </c>
      <c r="K390" s="124">
        <v>0</v>
      </c>
      <c r="L390" s="124">
        <v>0</v>
      </c>
      <c r="M390" s="124">
        <v>0</v>
      </c>
      <c r="N390" s="124">
        <v>15232.1</v>
      </c>
      <c r="O390" s="124">
        <v>0</v>
      </c>
      <c r="P390" s="124">
        <v>0</v>
      </c>
      <c r="Q390" s="124">
        <v>0</v>
      </c>
      <c r="R390" s="124">
        <v>0</v>
      </c>
      <c r="S390" s="124">
        <v>0</v>
      </c>
      <c r="T390" s="124">
        <v>0</v>
      </c>
      <c r="U390" s="124">
        <v>0</v>
      </c>
      <c r="V390" s="124">
        <v>0</v>
      </c>
      <c r="W390" s="124">
        <v>0</v>
      </c>
      <c r="X390" s="79"/>
      <c r="Y390" s="125"/>
      <c r="Z390" s="125"/>
      <c r="AA390" s="125"/>
      <c r="AB390" s="125"/>
      <c r="AC390" s="126">
        <f t="shared" si="78"/>
        <v>-1</v>
      </c>
      <c r="AD390" s="126">
        <f t="shared" si="79"/>
        <v>0</v>
      </c>
      <c r="AE390" s="126">
        <f t="shared" si="80"/>
        <v>0</v>
      </c>
      <c r="AF390" s="126">
        <f t="shared" si="81"/>
        <v>0</v>
      </c>
      <c r="AG390" s="126">
        <f t="shared" si="82"/>
        <v>0</v>
      </c>
      <c r="AH390" s="126">
        <f t="shared" si="83"/>
        <v>0</v>
      </c>
      <c r="AI390" s="126">
        <f t="shared" si="84"/>
        <v>0</v>
      </c>
      <c r="AJ390" s="126">
        <f t="shared" si="85"/>
        <v>0</v>
      </c>
      <c r="AK390" s="126">
        <f t="shared" si="86"/>
        <v>0</v>
      </c>
      <c r="AL390" s="127">
        <f t="shared" ref="AL390:AL453" si="87">AVERAGE(AC390:AK390)</f>
        <v>-0.1111111111111111</v>
      </c>
      <c r="AM390" s="127">
        <f t="shared" si="77"/>
        <v>0</v>
      </c>
    </row>
    <row r="391" spans="1:39" ht="15" customHeight="1" x14ac:dyDescent="0.2">
      <c r="A391" s="62" t="s">
        <v>2377</v>
      </c>
      <c r="B391" s="62" t="s">
        <v>1899</v>
      </c>
      <c r="C391" s="124">
        <v>17737</v>
      </c>
      <c r="D391" s="124">
        <v>0</v>
      </c>
      <c r="E391" s="124">
        <v>0</v>
      </c>
      <c r="F391" s="124">
        <v>0</v>
      </c>
      <c r="G391" s="124">
        <v>0</v>
      </c>
      <c r="H391" s="124">
        <v>0</v>
      </c>
      <c r="I391" s="124">
        <v>0</v>
      </c>
      <c r="J391" s="124">
        <v>0</v>
      </c>
      <c r="K391" s="124">
        <v>0</v>
      </c>
      <c r="L391" s="124">
        <v>0</v>
      </c>
      <c r="M391" s="124">
        <v>0</v>
      </c>
      <c r="N391" s="124">
        <v>19235.25</v>
      </c>
      <c r="O391" s="124">
        <v>0</v>
      </c>
      <c r="P391" s="124">
        <v>0</v>
      </c>
      <c r="Q391" s="124">
        <v>0</v>
      </c>
      <c r="R391" s="124">
        <v>0</v>
      </c>
      <c r="S391" s="124">
        <v>0</v>
      </c>
      <c r="T391" s="124">
        <v>0</v>
      </c>
      <c r="U391" s="124">
        <v>0</v>
      </c>
      <c r="V391" s="124">
        <v>0</v>
      </c>
      <c r="W391" s="124">
        <v>0</v>
      </c>
      <c r="X391" s="79"/>
      <c r="Y391" s="125"/>
      <c r="Z391" s="125"/>
      <c r="AA391" s="125"/>
      <c r="AB391" s="125"/>
      <c r="AC391" s="126">
        <f t="shared" si="78"/>
        <v>-1</v>
      </c>
      <c r="AD391" s="126">
        <f t="shared" si="79"/>
        <v>0</v>
      </c>
      <c r="AE391" s="126">
        <f t="shared" si="80"/>
        <v>0</v>
      </c>
      <c r="AF391" s="126">
        <f t="shared" si="81"/>
        <v>0</v>
      </c>
      <c r="AG391" s="126">
        <f t="shared" si="82"/>
        <v>0</v>
      </c>
      <c r="AH391" s="126">
        <f t="shared" si="83"/>
        <v>0</v>
      </c>
      <c r="AI391" s="126">
        <f t="shared" si="84"/>
        <v>0</v>
      </c>
      <c r="AJ391" s="126">
        <f t="shared" si="85"/>
        <v>0</v>
      </c>
      <c r="AK391" s="126">
        <f t="shared" si="86"/>
        <v>0</v>
      </c>
      <c r="AL391" s="127">
        <f t="shared" si="87"/>
        <v>-0.1111111111111111</v>
      </c>
      <c r="AM391" s="127">
        <f t="shared" si="77"/>
        <v>0</v>
      </c>
    </row>
    <row r="392" spans="1:39" ht="15" customHeight="1" x14ac:dyDescent="0.2">
      <c r="A392" s="62" t="s">
        <v>2378</v>
      </c>
      <c r="B392" s="62" t="s">
        <v>312</v>
      </c>
      <c r="C392" s="124">
        <v>0</v>
      </c>
      <c r="D392" s="124">
        <v>0</v>
      </c>
      <c r="E392" s="124">
        <v>0</v>
      </c>
      <c r="F392" s="124">
        <v>0</v>
      </c>
      <c r="G392" s="124">
        <v>0</v>
      </c>
      <c r="H392" s="124">
        <v>0</v>
      </c>
      <c r="I392" s="124">
        <v>0</v>
      </c>
      <c r="J392" s="124">
        <v>0</v>
      </c>
      <c r="K392" s="124">
        <v>0</v>
      </c>
      <c r="L392" s="124">
        <v>0</v>
      </c>
      <c r="M392" s="124">
        <v>0</v>
      </c>
      <c r="N392" s="124">
        <v>60</v>
      </c>
      <c r="O392" s="124">
        <v>0</v>
      </c>
      <c r="P392" s="124">
        <v>0</v>
      </c>
      <c r="Q392" s="124">
        <v>0</v>
      </c>
      <c r="R392" s="124">
        <v>0</v>
      </c>
      <c r="S392" s="124">
        <v>0</v>
      </c>
      <c r="T392" s="124">
        <v>0</v>
      </c>
      <c r="U392" s="124">
        <v>0</v>
      </c>
      <c r="V392" s="124">
        <v>0</v>
      </c>
      <c r="W392" s="124">
        <v>0</v>
      </c>
      <c r="X392" s="79"/>
      <c r="Y392" s="125"/>
      <c r="Z392" s="125"/>
      <c r="AA392" s="125"/>
      <c r="AB392" s="125"/>
      <c r="AC392" s="126">
        <f t="shared" si="78"/>
        <v>-1</v>
      </c>
      <c r="AD392" s="126">
        <f t="shared" si="79"/>
        <v>0</v>
      </c>
      <c r="AE392" s="126">
        <f t="shared" si="80"/>
        <v>0</v>
      </c>
      <c r="AF392" s="126">
        <f t="shared" si="81"/>
        <v>0</v>
      </c>
      <c r="AG392" s="126">
        <f t="shared" si="82"/>
        <v>0</v>
      </c>
      <c r="AH392" s="126">
        <f t="shared" si="83"/>
        <v>0</v>
      </c>
      <c r="AI392" s="126">
        <f t="shared" si="84"/>
        <v>0</v>
      </c>
      <c r="AJ392" s="126">
        <f t="shared" si="85"/>
        <v>0</v>
      </c>
      <c r="AK392" s="126">
        <f t="shared" si="86"/>
        <v>0</v>
      </c>
      <c r="AL392" s="127">
        <f t="shared" si="87"/>
        <v>-0.1111111111111111</v>
      </c>
      <c r="AM392" s="127">
        <f t="shared" si="77"/>
        <v>0</v>
      </c>
    </row>
    <row r="393" spans="1:39" ht="15" customHeight="1" x14ac:dyDescent="0.2">
      <c r="A393" s="62" t="s">
        <v>2379</v>
      </c>
      <c r="B393" s="62" t="s">
        <v>314</v>
      </c>
      <c r="C393" s="124">
        <v>745</v>
      </c>
      <c r="D393" s="124">
        <v>0</v>
      </c>
      <c r="E393" s="124">
        <v>0</v>
      </c>
      <c r="F393" s="124">
        <v>0</v>
      </c>
      <c r="G393" s="124">
        <v>0</v>
      </c>
      <c r="H393" s="124">
        <v>0</v>
      </c>
      <c r="I393" s="124">
        <v>0</v>
      </c>
      <c r="J393" s="124">
        <v>0</v>
      </c>
      <c r="K393" s="124">
        <v>0</v>
      </c>
      <c r="L393" s="124">
        <v>0</v>
      </c>
      <c r="M393" s="124">
        <v>0</v>
      </c>
      <c r="N393" s="124">
        <v>742.38</v>
      </c>
      <c r="O393" s="124">
        <v>0</v>
      </c>
      <c r="P393" s="124">
        <v>0</v>
      </c>
      <c r="Q393" s="124">
        <v>0</v>
      </c>
      <c r="R393" s="124">
        <v>0</v>
      </c>
      <c r="S393" s="124">
        <v>0</v>
      </c>
      <c r="T393" s="124">
        <v>0</v>
      </c>
      <c r="U393" s="124">
        <v>0</v>
      </c>
      <c r="V393" s="124">
        <v>0</v>
      </c>
      <c r="W393" s="124">
        <v>0</v>
      </c>
      <c r="X393" s="79"/>
      <c r="Y393" s="125"/>
      <c r="Z393" s="125"/>
      <c r="AA393" s="125"/>
      <c r="AB393" s="125"/>
      <c r="AC393" s="126">
        <f t="shared" si="78"/>
        <v>-1</v>
      </c>
      <c r="AD393" s="126">
        <f t="shared" si="79"/>
        <v>0</v>
      </c>
      <c r="AE393" s="126">
        <f t="shared" si="80"/>
        <v>0</v>
      </c>
      <c r="AF393" s="126">
        <f t="shared" si="81"/>
        <v>0</v>
      </c>
      <c r="AG393" s="126">
        <f t="shared" si="82"/>
        <v>0</v>
      </c>
      <c r="AH393" s="126">
        <f t="shared" si="83"/>
        <v>0</v>
      </c>
      <c r="AI393" s="126">
        <f t="shared" si="84"/>
        <v>0</v>
      </c>
      <c r="AJ393" s="126">
        <f t="shared" si="85"/>
        <v>0</v>
      </c>
      <c r="AK393" s="126">
        <f t="shared" si="86"/>
        <v>0</v>
      </c>
      <c r="AL393" s="127">
        <f t="shared" si="87"/>
        <v>-0.1111111111111111</v>
      </c>
      <c r="AM393" s="127">
        <f t="shared" si="77"/>
        <v>0</v>
      </c>
    </row>
    <row r="394" spans="1:39" ht="15" customHeight="1" x14ac:dyDescent="0.2">
      <c r="A394" s="62" t="s">
        <v>2380</v>
      </c>
      <c r="B394" s="62" t="s">
        <v>316</v>
      </c>
      <c r="C394" s="124">
        <v>630</v>
      </c>
      <c r="D394" s="124">
        <v>0</v>
      </c>
      <c r="E394" s="124">
        <v>0</v>
      </c>
      <c r="F394" s="124">
        <v>0</v>
      </c>
      <c r="G394" s="124">
        <v>0</v>
      </c>
      <c r="H394" s="124">
        <v>0</v>
      </c>
      <c r="I394" s="124">
        <v>0</v>
      </c>
      <c r="J394" s="124">
        <v>0</v>
      </c>
      <c r="K394" s="124">
        <v>0</v>
      </c>
      <c r="L394" s="124">
        <v>0</v>
      </c>
      <c r="M394" s="124">
        <v>0</v>
      </c>
      <c r="N394" s="124">
        <v>2068.5500000000002</v>
      </c>
      <c r="O394" s="124">
        <v>0</v>
      </c>
      <c r="P394" s="124">
        <v>0</v>
      </c>
      <c r="Q394" s="124">
        <v>0</v>
      </c>
      <c r="R394" s="124">
        <v>0</v>
      </c>
      <c r="S394" s="124">
        <v>0</v>
      </c>
      <c r="T394" s="124">
        <v>0</v>
      </c>
      <c r="U394" s="124">
        <v>0</v>
      </c>
      <c r="V394" s="124">
        <v>0</v>
      </c>
      <c r="W394" s="124">
        <v>0</v>
      </c>
      <c r="X394" s="79"/>
      <c r="Y394" s="125"/>
      <c r="Z394" s="125"/>
      <c r="AA394" s="125"/>
      <c r="AB394" s="125"/>
      <c r="AC394" s="126">
        <f t="shared" si="78"/>
        <v>-1</v>
      </c>
      <c r="AD394" s="126">
        <f t="shared" si="79"/>
        <v>0</v>
      </c>
      <c r="AE394" s="126">
        <f t="shared" si="80"/>
        <v>0</v>
      </c>
      <c r="AF394" s="126">
        <f t="shared" si="81"/>
        <v>0</v>
      </c>
      <c r="AG394" s="126">
        <f t="shared" si="82"/>
        <v>0</v>
      </c>
      <c r="AH394" s="126">
        <f t="shared" si="83"/>
        <v>0</v>
      </c>
      <c r="AI394" s="126">
        <f t="shared" si="84"/>
        <v>0</v>
      </c>
      <c r="AJ394" s="126">
        <f t="shared" si="85"/>
        <v>0</v>
      </c>
      <c r="AK394" s="126">
        <f t="shared" si="86"/>
        <v>0</v>
      </c>
      <c r="AL394" s="127">
        <f t="shared" si="87"/>
        <v>-0.1111111111111111</v>
      </c>
      <c r="AM394" s="127">
        <f t="shared" si="77"/>
        <v>0</v>
      </c>
    </row>
    <row r="395" spans="1:39" ht="15" customHeight="1" x14ac:dyDescent="0.2">
      <c r="A395" s="62" t="s">
        <v>2381</v>
      </c>
      <c r="B395" s="62" t="s">
        <v>2026</v>
      </c>
      <c r="C395" s="124">
        <v>4126</v>
      </c>
      <c r="D395" s="124">
        <v>0</v>
      </c>
      <c r="E395" s="124">
        <v>0</v>
      </c>
      <c r="F395" s="124">
        <v>0</v>
      </c>
      <c r="G395" s="124">
        <v>0</v>
      </c>
      <c r="H395" s="124">
        <v>0</v>
      </c>
      <c r="I395" s="124">
        <v>0</v>
      </c>
      <c r="J395" s="124">
        <v>0</v>
      </c>
      <c r="K395" s="124">
        <v>0</v>
      </c>
      <c r="L395" s="124">
        <v>0</v>
      </c>
      <c r="M395" s="124">
        <v>0</v>
      </c>
      <c r="N395" s="124">
        <v>4418.05</v>
      </c>
      <c r="O395" s="124">
        <v>0</v>
      </c>
      <c r="P395" s="124">
        <v>0</v>
      </c>
      <c r="Q395" s="124">
        <v>0</v>
      </c>
      <c r="R395" s="124">
        <v>0</v>
      </c>
      <c r="S395" s="124">
        <v>0</v>
      </c>
      <c r="T395" s="124">
        <v>0</v>
      </c>
      <c r="U395" s="124">
        <v>0</v>
      </c>
      <c r="V395" s="124">
        <v>0</v>
      </c>
      <c r="W395" s="124">
        <v>0</v>
      </c>
      <c r="X395" s="79"/>
      <c r="Y395" s="125"/>
      <c r="Z395" s="125"/>
      <c r="AA395" s="125"/>
      <c r="AB395" s="125"/>
      <c r="AC395" s="126">
        <f t="shared" si="78"/>
        <v>-1</v>
      </c>
      <c r="AD395" s="126">
        <f t="shared" si="79"/>
        <v>0</v>
      </c>
      <c r="AE395" s="126">
        <f t="shared" si="80"/>
        <v>0</v>
      </c>
      <c r="AF395" s="126">
        <f t="shared" si="81"/>
        <v>0</v>
      </c>
      <c r="AG395" s="126">
        <f t="shared" si="82"/>
        <v>0</v>
      </c>
      <c r="AH395" s="126">
        <f t="shared" si="83"/>
        <v>0</v>
      </c>
      <c r="AI395" s="126">
        <f t="shared" si="84"/>
        <v>0</v>
      </c>
      <c r="AJ395" s="126">
        <f t="shared" si="85"/>
        <v>0</v>
      </c>
      <c r="AK395" s="126">
        <f t="shared" si="86"/>
        <v>0</v>
      </c>
      <c r="AL395" s="127">
        <f t="shared" si="87"/>
        <v>-0.1111111111111111</v>
      </c>
      <c r="AM395" s="127">
        <f t="shared" si="77"/>
        <v>0</v>
      </c>
    </row>
    <row r="396" spans="1:39" ht="15" customHeight="1" x14ac:dyDescent="0.2">
      <c r="A396" s="62" t="s">
        <v>2382</v>
      </c>
      <c r="B396" s="62" t="s">
        <v>321</v>
      </c>
      <c r="C396" s="124">
        <v>745</v>
      </c>
      <c r="D396" s="124">
        <v>0</v>
      </c>
      <c r="E396" s="124">
        <v>0</v>
      </c>
      <c r="F396" s="124">
        <v>0</v>
      </c>
      <c r="G396" s="124">
        <v>0</v>
      </c>
      <c r="H396" s="124">
        <v>0</v>
      </c>
      <c r="I396" s="124">
        <v>0</v>
      </c>
      <c r="J396" s="124">
        <v>0</v>
      </c>
      <c r="K396" s="124">
        <v>0</v>
      </c>
      <c r="L396" s="124">
        <v>0</v>
      </c>
      <c r="M396" s="124">
        <v>0</v>
      </c>
      <c r="N396" s="124">
        <v>824.49</v>
      </c>
      <c r="O396" s="124">
        <v>0</v>
      </c>
      <c r="P396" s="124">
        <v>0</v>
      </c>
      <c r="Q396" s="124">
        <v>0</v>
      </c>
      <c r="R396" s="124">
        <v>0</v>
      </c>
      <c r="S396" s="124">
        <v>0</v>
      </c>
      <c r="T396" s="124">
        <v>0</v>
      </c>
      <c r="U396" s="124">
        <v>0</v>
      </c>
      <c r="V396" s="124">
        <v>0</v>
      </c>
      <c r="W396" s="124">
        <v>0</v>
      </c>
      <c r="X396" s="79"/>
      <c r="Y396" s="125"/>
      <c r="Z396" s="125"/>
      <c r="AA396" s="125"/>
      <c r="AB396" s="125"/>
      <c r="AC396" s="126">
        <f t="shared" si="78"/>
        <v>-1</v>
      </c>
      <c r="AD396" s="126">
        <f t="shared" si="79"/>
        <v>0</v>
      </c>
      <c r="AE396" s="126">
        <f t="shared" si="80"/>
        <v>0</v>
      </c>
      <c r="AF396" s="126">
        <f t="shared" si="81"/>
        <v>0</v>
      </c>
      <c r="AG396" s="126">
        <f t="shared" si="82"/>
        <v>0</v>
      </c>
      <c r="AH396" s="126">
        <f t="shared" si="83"/>
        <v>0</v>
      </c>
      <c r="AI396" s="126">
        <f t="shared" si="84"/>
        <v>0</v>
      </c>
      <c r="AJ396" s="126">
        <f t="shared" si="85"/>
        <v>0</v>
      </c>
      <c r="AK396" s="126">
        <f t="shared" si="86"/>
        <v>0</v>
      </c>
      <c r="AL396" s="127">
        <f t="shared" si="87"/>
        <v>-0.1111111111111111</v>
      </c>
      <c r="AM396" s="127">
        <f t="shared" si="77"/>
        <v>0</v>
      </c>
    </row>
    <row r="397" spans="1:39" ht="15" customHeight="1" x14ac:dyDescent="0.2">
      <c r="A397" s="62" t="s">
        <v>2383</v>
      </c>
      <c r="B397" s="62" t="s">
        <v>325</v>
      </c>
      <c r="C397" s="124">
        <v>4000</v>
      </c>
      <c r="D397" s="124">
        <v>0</v>
      </c>
      <c r="E397" s="124">
        <v>0</v>
      </c>
      <c r="F397" s="124">
        <v>0</v>
      </c>
      <c r="G397" s="124">
        <v>0</v>
      </c>
      <c r="H397" s="124">
        <v>0</v>
      </c>
      <c r="I397" s="124">
        <v>0</v>
      </c>
      <c r="J397" s="124">
        <v>0</v>
      </c>
      <c r="K397" s="124">
        <v>0</v>
      </c>
      <c r="L397" s="124">
        <v>0</v>
      </c>
      <c r="M397" s="124">
        <v>0</v>
      </c>
      <c r="N397" s="124">
        <v>5000</v>
      </c>
      <c r="O397" s="124">
        <v>0</v>
      </c>
      <c r="P397" s="124">
        <v>0</v>
      </c>
      <c r="Q397" s="124">
        <v>0</v>
      </c>
      <c r="R397" s="124">
        <v>0</v>
      </c>
      <c r="S397" s="124">
        <v>0</v>
      </c>
      <c r="T397" s="124">
        <v>0</v>
      </c>
      <c r="U397" s="124">
        <v>0</v>
      </c>
      <c r="V397" s="124">
        <v>0</v>
      </c>
      <c r="W397" s="124">
        <v>0</v>
      </c>
      <c r="X397" s="79"/>
      <c r="Y397" s="125"/>
      <c r="Z397" s="125"/>
      <c r="AA397" s="125"/>
      <c r="AB397" s="125"/>
      <c r="AC397" s="126">
        <f t="shared" si="78"/>
        <v>-1</v>
      </c>
      <c r="AD397" s="126">
        <f t="shared" si="79"/>
        <v>0</v>
      </c>
      <c r="AE397" s="126">
        <f t="shared" si="80"/>
        <v>0</v>
      </c>
      <c r="AF397" s="126">
        <f t="shared" si="81"/>
        <v>0</v>
      </c>
      <c r="AG397" s="126">
        <f t="shared" si="82"/>
        <v>0</v>
      </c>
      <c r="AH397" s="126">
        <f t="shared" si="83"/>
        <v>0</v>
      </c>
      <c r="AI397" s="126">
        <f t="shared" si="84"/>
        <v>0</v>
      </c>
      <c r="AJ397" s="126">
        <f t="shared" si="85"/>
        <v>0</v>
      </c>
      <c r="AK397" s="126">
        <f t="shared" si="86"/>
        <v>0</v>
      </c>
      <c r="AL397" s="127">
        <f t="shared" si="87"/>
        <v>-0.1111111111111111</v>
      </c>
      <c r="AM397" s="127">
        <f t="shared" si="77"/>
        <v>0</v>
      </c>
    </row>
    <row r="398" spans="1:39" ht="15" customHeight="1" x14ac:dyDescent="0.2">
      <c r="A398" s="62" t="s">
        <v>2384</v>
      </c>
      <c r="B398" s="62" t="s">
        <v>327</v>
      </c>
      <c r="C398" s="124">
        <v>1547</v>
      </c>
      <c r="D398" s="124">
        <v>0</v>
      </c>
      <c r="E398" s="124">
        <v>0</v>
      </c>
      <c r="F398" s="124">
        <v>0</v>
      </c>
      <c r="G398" s="124">
        <v>0</v>
      </c>
      <c r="H398" s="124">
        <v>0</v>
      </c>
      <c r="I398" s="124">
        <v>0</v>
      </c>
      <c r="J398" s="124">
        <v>0</v>
      </c>
      <c r="K398" s="124">
        <v>0</v>
      </c>
      <c r="L398" s="124">
        <v>0</v>
      </c>
      <c r="M398" s="124">
        <v>0</v>
      </c>
      <c r="N398" s="124">
        <v>3277.56</v>
      </c>
      <c r="O398" s="124">
        <v>0</v>
      </c>
      <c r="P398" s="124">
        <v>0</v>
      </c>
      <c r="Q398" s="124">
        <v>0</v>
      </c>
      <c r="R398" s="124">
        <v>0</v>
      </c>
      <c r="S398" s="124">
        <v>0</v>
      </c>
      <c r="T398" s="124">
        <v>0</v>
      </c>
      <c r="U398" s="124">
        <v>0</v>
      </c>
      <c r="V398" s="124">
        <v>0</v>
      </c>
      <c r="W398" s="124">
        <v>0</v>
      </c>
      <c r="X398" s="79"/>
      <c r="Y398" s="125"/>
      <c r="Z398" s="125"/>
      <c r="AA398" s="125"/>
      <c r="AB398" s="125"/>
      <c r="AC398" s="126">
        <f t="shared" si="78"/>
        <v>-1</v>
      </c>
      <c r="AD398" s="126">
        <f t="shared" si="79"/>
        <v>0</v>
      </c>
      <c r="AE398" s="126">
        <f t="shared" si="80"/>
        <v>0</v>
      </c>
      <c r="AF398" s="126">
        <f t="shared" si="81"/>
        <v>0</v>
      </c>
      <c r="AG398" s="126">
        <f t="shared" si="82"/>
        <v>0</v>
      </c>
      <c r="AH398" s="126">
        <f t="shared" si="83"/>
        <v>0</v>
      </c>
      <c r="AI398" s="126">
        <f t="shared" si="84"/>
        <v>0</v>
      </c>
      <c r="AJ398" s="126">
        <f t="shared" si="85"/>
        <v>0</v>
      </c>
      <c r="AK398" s="126">
        <f t="shared" si="86"/>
        <v>0</v>
      </c>
      <c r="AL398" s="127">
        <f t="shared" si="87"/>
        <v>-0.1111111111111111</v>
      </c>
      <c r="AM398" s="127">
        <f t="shared" si="77"/>
        <v>0</v>
      </c>
    </row>
    <row r="399" spans="1:39" ht="15" customHeight="1" x14ac:dyDescent="0.2">
      <c r="A399" s="62" t="s">
        <v>2385</v>
      </c>
      <c r="B399" s="62" t="s">
        <v>262</v>
      </c>
      <c r="C399" s="124">
        <v>3890</v>
      </c>
      <c r="D399" s="124">
        <v>0</v>
      </c>
      <c r="E399" s="124">
        <v>0</v>
      </c>
      <c r="F399" s="124">
        <v>0</v>
      </c>
      <c r="G399" s="124">
        <v>0</v>
      </c>
      <c r="H399" s="124">
        <v>0</v>
      </c>
      <c r="I399" s="124">
        <v>0</v>
      </c>
      <c r="J399" s="124">
        <v>0</v>
      </c>
      <c r="K399" s="124">
        <v>0</v>
      </c>
      <c r="L399" s="124">
        <v>0</v>
      </c>
      <c r="M399" s="124">
        <v>0</v>
      </c>
      <c r="N399" s="124">
        <v>4869.7700000000004</v>
      </c>
      <c r="O399" s="124">
        <v>0</v>
      </c>
      <c r="P399" s="124">
        <v>0</v>
      </c>
      <c r="Q399" s="124">
        <v>0</v>
      </c>
      <c r="R399" s="124">
        <v>0</v>
      </c>
      <c r="S399" s="124">
        <v>0</v>
      </c>
      <c r="T399" s="124">
        <v>0</v>
      </c>
      <c r="U399" s="124">
        <v>0</v>
      </c>
      <c r="V399" s="124">
        <v>0</v>
      </c>
      <c r="W399" s="124">
        <v>0</v>
      </c>
      <c r="X399" s="79"/>
      <c r="Y399" s="125"/>
      <c r="Z399" s="125"/>
      <c r="AA399" s="125"/>
      <c r="AB399" s="125"/>
      <c r="AC399" s="126">
        <f t="shared" si="78"/>
        <v>-1</v>
      </c>
      <c r="AD399" s="126">
        <f t="shared" si="79"/>
        <v>0</v>
      </c>
      <c r="AE399" s="126">
        <f t="shared" si="80"/>
        <v>0</v>
      </c>
      <c r="AF399" s="126">
        <f t="shared" si="81"/>
        <v>0</v>
      </c>
      <c r="AG399" s="126">
        <f t="shared" si="82"/>
        <v>0</v>
      </c>
      <c r="AH399" s="126">
        <f t="shared" si="83"/>
        <v>0</v>
      </c>
      <c r="AI399" s="126">
        <f t="shared" si="84"/>
        <v>0</v>
      </c>
      <c r="AJ399" s="126">
        <f t="shared" si="85"/>
        <v>0</v>
      </c>
      <c r="AK399" s="126">
        <f t="shared" si="86"/>
        <v>0</v>
      </c>
      <c r="AL399" s="127">
        <f t="shared" si="87"/>
        <v>-0.1111111111111111</v>
      </c>
      <c r="AM399" s="127">
        <f t="shared" si="77"/>
        <v>0</v>
      </c>
    </row>
    <row r="400" spans="1:39" ht="15" customHeight="1" x14ac:dyDescent="0.2">
      <c r="A400" s="62" t="s">
        <v>2386</v>
      </c>
      <c r="B400" s="62" t="s">
        <v>420</v>
      </c>
      <c r="C400" s="124">
        <v>2250</v>
      </c>
      <c r="D400" s="124">
        <v>0</v>
      </c>
      <c r="E400" s="124">
        <v>0</v>
      </c>
      <c r="F400" s="124">
        <v>0</v>
      </c>
      <c r="G400" s="124">
        <v>0</v>
      </c>
      <c r="H400" s="124">
        <v>0</v>
      </c>
      <c r="I400" s="124">
        <v>0</v>
      </c>
      <c r="J400" s="124">
        <v>0</v>
      </c>
      <c r="K400" s="124">
        <v>0</v>
      </c>
      <c r="L400" s="124">
        <v>0</v>
      </c>
      <c r="M400" s="124">
        <v>0</v>
      </c>
      <c r="N400" s="124">
        <v>2371.85</v>
      </c>
      <c r="O400" s="124">
        <v>0</v>
      </c>
      <c r="P400" s="124">
        <v>0</v>
      </c>
      <c r="Q400" s="124">
        <v>0</v>
      </c>
      <c r="R400" s="124">
        <v>0</v>
      </c>
      <c r="S400" s="124">
        <v>0</v>
      </c>
      <c r="T400" s="124">
        <v>0</v>
      </c>
      <c r="U400" s="124">
        <v>0</v>
      </c>
      <c r="V400" s="124">
        <v>0</v>
      </c>
      <c r="W400" s="124">
        <v>0</v>
      </c>
      <c r="X400" s="79"/>
      <c r="Y400" s="125"/>
      <c r="Z400" s="125"/>
      <c r="AA400" s="125"/>
      <c r="AB400" s="125"/>
      <c r="AC400" s="126">
        <f t="shared" si="78"/>
        <v>-1</v>
      </c>
      <c r="AD400" s="126">
        <f t="shared" si="79"/>
        <v>0</v>
      </c>
      <c r="AE400" s="126">
        <f t="shared" si="80"/>
        <v>0</v>
      </c>
      <c r="AF400" s="126">
        <f t="shared" si="81"/>
        <v>0</v>
      </c>
      <c r="AG400" s="126">
        <f t="shared" si="82"/>
        <v>0</v>
      </c>
      <c r="AH400" s="126">
        <f t="shared" si="83"/>
        <v>0</v>
      </c>
      <c r="AI400" s="126">
        <f t="shared" si="84"/>
        <v>0</v>
      </c>
      <c r="AJ400" s="126">
        <f t="shared" si="85"/>
        <v>0</v>
      </c>
      <c r="AK400" s="126">
        <f t="shared" si="86"/>
        <v>0</v>
      </c>
      <c r="AL400" s="127">
        <f t="shared" si="87"/>
        <v>-0.1111111111111111</v>
      </c>
      <c r="AM400" s="127">
        <f t="shared" si="77"/>
        <v>0</v>
      </c>
    </row>
    <row r="401" spans="1:39" ht="15" customHeight="1" x14ac:dyDescent="0.2">
      <c r="A401" s="62" t="s">
        <v>2387</v>
      </c>
      <c r="B401" s="62" t="s">
        <v>422</v>
      </c>
      <c r="C401" s="124">
        <v>5180</v>
      </c>
      <c r="D401" s="124">
        <v>0</v>
      </c>
      <c r="E401" s="124">
        <v>0</v>
      </c>
      <c r="F401" s="124">
        <v>0</v>
      </c>
      <c r="G401" s="124">
        <v>0</v>
      </c>
      <c r="H401" s="124">
        <v>0</v>
      </c>
      <c r="I401" s="124">
        <v>0</v>
      </c>
      <c r="J401" s="124">
        <v>0</v>
      </c>
      <c r="K401" s="124">
        <v>0</v>
      </c>
      <c r="L401" s="124">
        <v>0</v>
      </c>
      <c r="M401" s="124">
        <v>0</v>
      </c>
      <c r="N401" s="124">
        <v>7926.96</v>
      </c>
      <c r="O401" s="124">
        <v>0</v>
      </c>
      <c r="P401" s="124">
        <v>0</v>
      </c>
      <c r="Q401" s="124">
        <v>0</v>
      </c>
      <c r="R401" s="124">
        <v>0</v>
      </c>
      <c r="S401" s="124">
        <v>0</v>
      </c>
      <c r="T401" s="124">
        <v>0</v>
      </c>
      <c r="U401" s="124">
        <v>0</v>
      </c>
      <c r="V401" s="124">
        <v>0</v>
      </c>
      <c r="W401" s="124">
        <v>0</v>
      </c>
      <c r="X401" s="79"/>
      <c r="Y401" s="125"/>
      <c r="Z401" s="125"/>
      <c r="AA401" s="125"/>
      <c r="AB401" s="125"/>
      <c r="AC401" s="126">
        <f t="shared" si="78"/>
        <v>-1</v>
      </c>
      <c r="AD401" s="126">
        <f t="shared" si="79"/>
        <v>0</v>
      </c>
      <c r="AE401" s="126">
        <f t="shared" si="80"/>
        <v>0</v>
      </c>
      <c r="AF401" s="126">
        <f t="shared" si="81"/>
        <v>0</v>
      </c>
      <c r="AG401" s="126">
        <f t="shared" si="82"/>
        <v>0</v>
      </c>
      <c r="AH401" s="126">
        <f t="shared" si="83"/>
        <v>0</v>
      </c>
      <c r="AI401" s="126">
        <f t="shared" si="84"/>
        <v>0</v>
      </c>
      <c r="AJ401" s="126">
        <f t="shared" si="85"/>
        <v>0</v>
      </c>
      <c r="AK401" s="126">
        <f t="shared" si="86"/>
        <v>0</v>
      </c>
      <c r="AL401" s="127">
        <f t="shared" si="87"/>
        <v>-0.1111111111111111</v>
      </c>
      <c r="AM401" s="127">
        <f t="shared" si="77"/>
        <v>0</v>
      </c>
    </row>
    <row r="402" spans="1:39" ht="15" customHeight="1" x14ac:dyDescent="0.2">
      <c r="A402" s="62" t="s">
        <v>2388</v>
      </c>
      <c r="B402" s="62" t="s">
        <v>330</v>
      </c>
      <c r="C402" s="124">
        <v>670</v>
      </c>
      <c r="D402" s="124">
        <v>0</v>
      </c>
      <c r="E402" s="124">
        <v>0</v>
      </c>
      <c r="F402" s="124">
        <v>0</v>
      </c>
      <c r="G402" s="124">
        <v>0</v>
      </c>
      <c r="H402" s="124">
        <v>0</v>
      </c>
      <c r="I402" s="124">
        <v>0</v>
      </c>
      <c r="J402" s="124">
        <v>0</v>
      </c>
      <c r="K402" s="124">
        <v>0</v>
      </c>
      <c r="L402" s="124">
        <v>0</v>
      </c>
      <c r="M402" s="124">
        <v>0</v>
      </c>
      <c r="N402" s="124">
        <v>564.58000000000004</v>
      </c>
      <c r="O402" s="124">
        <v>0</v>
      </c>
      <c r="P402" s="124">
        <v>0</v>
      </c>
      <c r="Q402" s="124">
        <v>0</v>
      </c>
      <c r="R402" s="124">
        <v>0</v>
      </c>
      <c r="S402" s="124">
        <v>0</v>
      </c>
      <c r="T402" s="124">
        <v>0</v>
      </c>
      <c r="U402" s="124">
        <v>0</v>
      </c>
      <c r="V402" s="124">
        <v>0</v>
      </c>
      <c r="W402" s="124">
        <v>0</v>
      </c>
      <c r="X402" s="79"/>
      <c r="Y402" s="125"/>
      <c r="Z402" s="125"/>
      <c r="AA402" s="125"/>
      <c r="AB402" s="125"/>
      <c r="AC402" s="126">
        <f t="shared" si="78"/>
        <v>-1</v>
      </c>
      <c r="AD402" s="126">
        <f t="shared" si="79"/>
        <v>0</v>
      </c>
      <c r="AE402" s="126">
        <f t="shared" si="80"/>
        <v>0</v>
      </c>
      <c r="AF402" s="126">
        <f t="shared" si="81"/>
        <v>0</v>
      </c>
      <c r="AG402" s="126">
        <f t="shared" si="82"/>
        <v>0</v>
      </c>
      <c r="AH402" s="126">
        <f t="shared" si="83"/>
        <v>0</v>
      </c>
      <c r="AI402" s="126">
        <f t="shared" si="84"/>
        <v>0</v>
      </c>
      <c r="AJ402" s="126">
        <f t="shared" si="85"/>
        <v>0</v>
      </c>
      <c r="AK402" s="126">
        <f t="shared" si="86"/>
        <v>0</v>
      </c>
      <c r="AL402" s="127">
        <f t="shared" si="87"/>
        <v>-0.1111111111111111</v>
      </c>
      <c r="AM402" s="127">
        <f t="shared" si="77"/>
        <v>0</v>
      </c>
    </row>
    <row r="403" spans="1:39" ht="15" customHeight="1" x14ac:dyDescent="0.2">
      <c r="A403" s="62" t="s">
        <v>2389</v>
      </c>
      <c r="B403" s="62" t="s">
        <v>373</v>
      </c>
      <c r="C403" s="124">
        <v>1080</v>
      </c>
      <c r="D403" s="124">
        <v>0</v>
      </c>
      <c r="E403" s="124">
        <v>0</v>
      </c>
      <c r="F403" s="124">
        <v>0</v>
      </c>
      <c r="G403" s="124">
        <v>0</v>
      </c>
      <c r="H403" s="124">
        <v>0</v>
      </c>
      <c r="I403" s="124">
        <v>0</v>
      </c>
      <c r="J403" s="124">
        <v>0</v>
      </c>
      <c r="K403" s="124">
        <v>0</v>
      </c>
      <c r="L403" s="124">
        <v>0</v>
      </c>
      <c r="M403" s="124">
        <v>0</v>
      </c>
      <c r="N403" s="124">
        <v>994.35</v>
      </c>
      <c r="O403" s="124">
        <v>0</v>
      </c>
      <c r="P403" s="124">
        <v>0</v>
      </c>
      <c r="Q403" s="124">
        <v>0</v>
      </c>
      <c r="R403" s="124">
        <v>0</v>
      </c>
      <c r="S403" s="124">
        <v>0</v>
      </c>
      <c r="T403" s="124">
        <v>0</v>
      </c>
      <c r="U403" s="124">
        <v>0</v>
      </c>
      <c r="V403" s="124">
        <v>0</v>
      </c>
      <c r="W403" s="124">
        <v>0</v>
      </c>
      <c r="X403" s="79"/>
      <c r="Y403" s="125"/>
      <c r="Z403" s="125"/>
      <c r="AA403" s="125"/>
      <c r="AB403" s="125"/>
      <c r="AC403" s="126">
        <f t="shared" si="78"/>
        <v>0</v>
      </c>
      <c r="AD403" s="126">
        <f t="shared" si="79"/>
        <v>0</v>
      </c>
      <c r="AE403" s="126">
        <f t="shared" si="80"/>
        <v>0</v>
      </c>
      <c r="AF403" s="126">
        <f t="shared" si="81"/>
        <v>0</v>
      </c>
      <c r="AG403" s="126">
        <f t="shared" si="82"/>
        <v>0</v>
      </c>
      <c r="AH403" s="126">
        <f t="shared" si="83"/>
        <v>0</v>
      </c>
      <c r="AI403" s="126">
        <f t="shared" si="84"/>
        <v>0</v>
      </c>
      <c r="AJ403" s="126">
        <f t="shared" si="85"/>
        <v>0</v>
      </c>
      <c r="AK403" s="126">
        <f t="shared" si="86"/>
        <v>0</v>
      </c>
      <c r="AL403" s="127">
        <f t="shared" si="87"/>
        <v>0</v>
      </c>
      <c r="AM403" s="127">
        <f t="shared" si="77"/>
        <v>0</v>
      </c>
    </row>
    <row r="404" spans="1:39" ht="15" customHeight="1" x14ac:dyDescent="0.2">
      <c r="A404" s="62" t="s">
        <v>2390</v>
      </c>
      <c r="B404" s="62" t="s">
        <v>633</v>
      </c>
      <c r="C404" s="124">
        <v>5410</v>
      </c>
      <c r="D404" s="124">
        <v>0</v>
      </c>
      <c r="E404" s="124">
        <v>0</v>
      </c>
      <c r="F404" s="124">
        <v>0</v>
      </c>
      <c r="G404" s="124">
        <v>0</v>
      </c>
      <c r="H404" s="124">
        <v>0</v>
      </c>
      <c r="I404" s="124">
        <v>0</v>
      </c>
      <c r="J404" s="124">
        <v>0</v>
      </c>
      <c r="K404" s="124">
        <v>0</v>
      </c>
      <c r="L404" s="124">
        <v>0</v>
      </c>
      <c r="M404" s="124">
        <v>0</v>
      </c>
      <c r="N404" s="124">
        <v>0</v>
      </c>
      <c r="O404" s="124">
        <v>0</v>
      </c>
      <c r="P404" s="124">
        <v>0</v>
      </c>
      <c r="Q404" s="124">
        <v>0</v>
      </c>
      <c r="R404" s="124">
        <v>0</v>
      </c>
      <c r="S404" s="124">
        <v>0</v>
      </c>
      <c r="T404" s="124">
        <v>0</v>
      </c>
      <c r="U404" s="124">
        <v>0</v>
      </c>
      <c r="V404" s="124">
        <v>0</v>
      </c>
      <c r="W404" s="124">
        <v>0</v>
      </c>
      <c r="X404" s="79"/>
      <c r="Y404" s="125"/>
      <c r="Z404" s="125"/>
      <c r="AA404" s="125"/>
      <c r="AB404" s="125"/>
      <c r="AC404" s="126">
        <f t="shared" si="78"/>
        <v>-1</v>
      </c>
      <c r="AD404" s="126">
        <f t="shared" si="79"/>
        <v>0</v>
      </c>
      <c r="AE404" s="126">
        <f t="shared" si="80"/>
        <v>0</v>
      </c>
      <c r="AF404" s="126">
        <f t="shared" si="81"/>
        <v>0</v>
      </c>
      <c r="AG404" s="126">
        <f t="shared" si="82"/>
        <v>0</v>
      </c>
      <c r="AH404" s="126">
        <f t="shared" si="83"/>
        <v>0</v>
      </c>
      <c r="AI404" s="126">
        <f t="shared" si="84"/>
        <v>0</v>
      </c>
      <c r="AJ404" s="126">
        <f t="shared" si="85"/>
        <v>0</v>
      </c>
      <c r="AK404" s="126">
        <f t="shared" si="86"/>
        <v>0</v>
      </c>
      <c r="AL404" s="127">
        <f t="shared" si="87"/>
        <v>-0.1111111111111111</v>
      </c>
      <c r="AM404" s="127">
        <f t="shared" si="77"/>
        <v>0</v>
      </c>
    </row>
    <row r="405" spans="1:39" ht="15" customHeight="1" x14ac:dyDescent="0.2">
      <c r="A405" s="62" t="s">
        <v>2391</v>
      </c>
      <c r="B405" s="62" t="s">
        <v>376</v>
      </c>
      <c r="C405" s="124">
        <v>0</v>
      </c>
      <c r="D405" s="124">
        <v>0</v>
      </c>
      <c r="E405" s="124">
        <v>0</v>
      </c>
      <c r="F405" s="124">
        <v>0</v>
      </c>
      <c r="G405" s="124">
        <v>0</v>
      </c>
      <c r="H405" s="124">
        <v>0</v>
      </c>
      <c r="I405" s="124">
        <v>0</v>
      </c>
      <c r="J405" s="124">
        <v>0</v>
      </c>
      <c r="K405" s="124">
        <v>0</v>
      </c>
      <c r="L405" s="124">
        <v>0</v>
      </c>
      <c r="M405" s="124">
        <v>0</v>
      </c>
      <c r="N405" s="124">
        <v>279.99</v>
      </c>
      <c r="O405" s="124">
        <v>0</v>
      </c>
      <c r="P405" s="124">
        <v>0</v>
      </c>
      <c r="Q405" s="124">
        <v>0</v>
      </c>
      <c r="R405" s="124">
        <v>0</v>
      </c>
      <c r="S405" s="124">
        <v>0</v>
      </c>
      <c r="T405" s="124">
        <v>0</v>
      </c>
      <c r="U405" s="124">
        <v>0</v>
      </c>
      <c r="V405" s="124">
        <v>0</v>
      </c>
      <c r="W405" s="124">
        <v>0</v>
      </c>
      <c r="X405" s="79"/>
      <c r="Y405" s="125"/>
      <c r="Z405" s="125"/>
      <c r="AA405" s="125"/>
      <c r="AB405" s="125"/>
      <c r="AC405" s="126">
        <f t="shared" si="78"/>
        <v>-1</v>
      </c>
      <c r="AD405" s="126">
        <f t="shared" si="79"/>
        <v>0</v>
      </c>
      <c r="AE405" s="126">
        <f t="shared" si="80"/>
        <v>0</v>
      </c>
      <c r="AF405" s="126">
        <f t="shared" si="81"/>
        <v>0</v>
      </c>
      <c r="AG405" s="126">
        <f t="shared" si="82"/>
        <v>0</v>
      </c>
      <c r="AH405" s="126">
        <f t="shared" si="83"/>
        <v>0</v>
      </c>
      <c r="AI405" s="126">
        <f t="shared" si="84"/>
        <v>0</v>
      </c>
      <c r="AJ405" s="126">
        <f t="shared" si="85"/>
        <v>0</v>
      </c>
      <c r="AK405" s="126">
        <f t="shared" si="86"/>
        <v>0</v>
      </c>
      <c r="AL405" s="127">
        <f t="shared" si="87"/>
        <v>-0.1111111111111111</v>
      </c>
      <c r="AM405" s="127">
        <f t="shared" si="77"/>
        <v>0</v>
      </c>
    </row>
    <row r="406" spans="1:39" ht="15" customHeight="1" x14ac:dyDescent="0.2">
      <c r="A406" s="62" t="s">
        <v>2392</v>
      </c>
      <c r="B406" s="62" t="s">
        <v>338</v>
      </c>
      <c r="C406" s="124">
        <v>2175</v>
      </c>
      <c r="D406" s="124">
        <v>0</v>
      </c>
      <c r="E406" s="124">
        <v>0</v>
      </c>
      <c r="F406" s="124">
        <v>0</v>
      </c>
      <c r="G406" s="124">
        <v>0</v>
      </c>
      <c r="H406" s="124">
        <v>0</v>
      </c>
      <c r="I406" s="124">
        <v>0</v>
      </c>
      <c r="J406" s="124">
        <v>0</v>
      </c>
      <c r="K406" s="124">
        <v>0</v>
      </c>
      <c r="L406" s="124">
        <v>0</v>
      </c>
      <c r="M406" s="124">
        <v>0</v>
      </c>
      <c r="N406" s="124">
        <v>2562.2600000000002</v>
      </c>
      <c r="O406" s="124">
        <v>0</v>
      </c>
      <c r="P406" s="124">
        <v>0</v>
      </c>
      <c r="Q406" s="124">
        <v>0</v>
      </c>
      <c r="R406" s="124">
        <v>0</v>
      </c>
      <c r="S406" s="124">
        <v>0</v>
      </c>
      <c r="T406" s="124">
        <v>0</v>
      </c>
      <c r="U406" s="124">
        <v>0</v>
      </c>
      <c r="V406" s="124">
        <v>0</v>
      </c>
      <c r="W406" s="124">
        <v>0</v>
      </c>
      <c r="X406" s="79"/>
      <c r="Y406" s="125"/>
      <c r="Z406" s="125"/>
      <c r="AA406" s="125"/>
      <c r="AB406" s="125"/>
      <c r="AC406" s="126">
        <f t="shared" si="78"/>
        <v>-1</v>
      </c>
      <c r="AD406" s="126">
        <f t="shared" si="79"/>
        <v>0</v>
      </c>
      <c r="AE406" s="126">
        <f t="shared" si="80"/>
        <v>0</v>
      </c>
      <c r="AF406" s="126">
        <f t="shared" si="81"/>
        <v>0</v>
      </c>
      <c r="AG406" s="126">
        <f t="shared" si="82"/>
        <v>0</v>
      </c>
      <c r="AH406" s="126">
        <f t="shared" si="83"/>
        <v>0</v>
      </c>
      <c r="AI406" s="126">
        <f t="shared" si="84"/>
        <v>0</v>
      </c>
      <c r="AJ406" s="126">
        <f t="shared" si="85"/>
        <v>0</v>
      </c>
      <c r="AK406" s="126">
        <f t="shared" si="86"/>
        <v>0</v>
      </c>
      <c r="AL406" s="127">
        <f t="shared" si="87"/>
        <v>-0.1111111111111111</v>
      </c>
      <c r="AM406" s="127">
        <f t="shared" si="77"/>
        <v>0</v>
      </c>
    </row>
    <row r="407" spans="1:39" ht="15" customHeight="1" x14ac:dyDescent="0.2">
      <c r="A407" s="62" t="s">
        <v>2393</v>
      </c>
      <c r="B407" s="62" t="s">
        <v>268</v>
      </c>
      <c r="C407" s="124">
        <v>820</v>
      </c>
      <c r="D407" s="124">
        <v>0</v>
      </c>
      <c r="E407" s="124">
        <v>0</v>
      </c>
      <c r="F407" s="124">
        <v>0</v>
      </c>
      <c r="G407" s="124">
        <v>0</v>
      </c>
      <c r="H407" s="124">
        <v>0</v>
      </c>
      <c r="I407" s="124">
        <v>0</v>
      </c>
      <c r="J407" s="124">
        <v>0</v>
      </c>
      <c r="K407" s="124">
        <v>0</v>
      </c>
      <c r="L407" s="124">
        <v>0</v>
      </c>
      <c r="M407" s="124">
        <v>0</v>
      </c>
      <c r="N407" s="124">
        <v>614.16999999999996</v>
      </c>
      <c r="O407" s="124">
        <v>0</v>
      </c>
      <c r="P407" s="124">
        <v>0</v>
      </c>
      <c r="Q407" s="124">
        <v>0</v>
      </c>
      <c r="R407" s="124">
        <v>0</v>
      </c>
      <c r="S407" s="124">
        <v>0</v>
      </c>
      <c r="T407" s="124">
        <v>0</v>
      </c>
      <c r="U407" s="124">
        <v>0</v>
      </c>
      <c r="V407" s="124">
        <v>0</v>
      </c>
      <c r="W407" s="124">
        <v>0</v>
      </c>
      <c r="X407" s="79"/>
      <c r="Y407" s="125"/>
      <c r="Z407" s="125"/>
      <c r="AA407" s="125"/>
      <c r="AB407" s="125"/>
      <c r="AC407" s="126">
        <f t="shared" si="78"/>
        <v>-1</v>
      </c>
      <c r="AD407" s="126">
        <f t="shared" si="79"/>
        <v>0</v>
      </c>
      <c r="AE407" s="126">
        <f t="shared" si="80"/>
        <v>0</v>
      </c>
      <c r="AF407" s="126">
        <f t="shared" si="81"/>
        <v>0</v>
      </c>
      <c r="AG407" s="126">
        <f t="shared" si="82"/>
        <v>0</v>
      </c>
      <c r="AH407" s="126">
        <f t="shared" si="83"/>
        <v>0</v>
      </c>
      <c r="AI407" s="126">
        <f t="shared" si="84"/>
        <v>0</v>
      </c>
      <c r="AJ407" s="126">
        <f t="shared" si="85"/>
        <v>0</v>
      </c>
      <c r="AK407" s="126">
        <f t="shared" si="86"/>
        <v>0</v>
      </c>
      <c r="AL407" s="127">
        <f t="shared" si="87"/>
        <v>-0.1111111111111111</v>
      </c>
      <c r="AM407" s="127">
        <f t="shared" si="77"/>
        <v>0</v>
      </c>
    </row>
    <row r="408" spans="1:39" ht="15" customHeight="1" x14ac:dyDescent="0.2">
      <c r="A408" s="62" t="s">
        <v>2394</v>
      </c>
      <c r="B408" s="62" t="s">
        <v>270</v>
      </c>
      <c r="C408" s="124">
        <v>103390</v>
      </c>
      <c r="D408" s="124">
        <v>0</v>
      </c>
      <c r="E408" s="124">
        <v>0</v>
      </c>
      <c r="F408" s="124">
        <v>0</v>
      </c>
      <c r="G408" s="124">
        <v>0</v>
      </c>
      <c r="H408" s="124">
        <v>0</v>
      </c>
      <c r="I408" s="124">
        <v>0</v>
      </c>
      <c r="J408" s="124">
        <v>0</v>
      </c>
      <c r="K408" s="124">
        <v>0</v>
      </c>
      <c r="L408" s="124">
        <v>0</v>
      </c>
      <c r="M408" s="124">
        <v>0</v>
      </c>
      <c r="N408" s="124">
        <v>71271.070000000007</v>
      </c>
      <c r="O408" s="124">
        <v>0</v>
      </c>
      <c r="P408" s="124">
        <v>0</v>
      </c>
      <c r="Q408" s="124">
        <v>0</v>
      </c>
      <c r="R408" s="124">
        <v>0</v>
      </c>
      <c r="S408" s="124">
        <v>0</v>
      </c>
      <c r="T408" s="124">
        <v>0</v>
      </c>
      <c r="U408" s="124">
        <v>0</v>
      </c>
      <c r="V408" s="124">
        <v>0</v>
      </c>
      <c r="W408" s="124">
        <v>0</v>
      </c>
      <c r="X408" s="79"/>
      <c r="Y408" s="125"/>
      <c r="Z408" s="125"/>
      <c r="AA408" s="125"/>
      <c r="AB408" s="125"/>
      <c r="AC408" s="126">
        <f t="shared" si="78"/>
        <v>-1</v>
      </c>
      <c r="AD408" s="126">
        <f t="shared" si="79"/>
        <v>0</v>
      </c>
      <c r="AE408" s="126">
        <f t="shared" si="80"/>
        <v>0</v>
      </c>
      <c r="AF408" s="126">
        <f t="shared" si="81"/>
        <v>0</v>
      </c>
      <c r="AG408" s="126">
        <f t="shared" si="82"/>
        <v>0</v>
      </c>
      <c r="AH408" s="126">
        <f t="shared" si="83"/>
        <v>0</v>
      </c>
      <c r="AI408" s="126">
        <f t="shared" si="84"/>
        <v>0</v>
      </c>
      <c r="AJ408" s="126">
        <f t="shared" si="85"/>
        <v>0</v>
      </c>
      <c r="AK408" s="126">
        <f t="shared" si="86"/>
        <v>0</v>
      </c>
      <c r="AL408" s="127">
        <f t="shared" si="87"/>
        <v>-0.1111111111111111</v>
      </c>
      <c r="AM408" s="127">
        <f t="shared" si="77"/>
        <v>0</v>
      </c>
    </row>
    <row r="409" spans="1:39" ht="15" customHeight="1" x14ac:dyDescent="0.2">
      <c r="A409" s="62" t="s">
        <v>2395</v>
      </c>
      <c r="B409" s="62" t="s">
        <v>272</v>
      </c>
      <c r="C409" s="124">
        <v>3300</v>
      </c>
      <c r="D409" s="124">
        <v>0</v>
      </c>
      <c r="E409" s="124">
        <v>0</v>
      </c>
      <c r="F409" s="124">
        <v>0</v>
      </c>
      <c r="G409" s="124">
        <v>0</v>
      </c>
      <c r="H409" s="124">
        <v>0</v>
      </c>
      <c r="I409" s="124">
        <v>0</v>
      </c>
      <c r="J409" s="124">
        <v>0</v>
      </c>
      <c r="K409" s="124">
        <v>0</v>
      </c>
      <c r="L409" s="124">
        <v>0</v>
      </c>
      <c r="M409" s="124">
        <v>0</v>
      </c>
      <c r="N409" s="124">
        <v>2784.09</v>
      </c>
      <c r="O409" s="124">
        <v>0</v>
      </c>
      <c r="P409" s="124">
        <v>0</v>
      </c>
      <c r="Q409" s="124">
        <v>0</v>
      </c>
      <c r="R409" s="124">
        <v>0</v>
      </c>
      <c r="S409" s="124">
        <v>0</v>
      </c>
      <c r="T409" s="124">
        <v>0</v>
      </c>
      <c r="U409" s="124">
        <v>0</v>
      </c>
      <c r="V409" s="124">
        <v>0</v>
      </c>
      <c r="W409" s="124">
        <v>0</v>
      </c>
      <c r="X409" s="79"/>
      <c r="Y409" s="125"/>
      <c r="Z409" s="125"/>
      <c r="AA409" s="125"/>
      <c r="AB409" s="125"/>
      <c r="AC409" s="126">
        <f t="shared" si="78"/>
        <v>-1</v>
      </c>
      <c r="AD409" s="126">
        <f t="shared" si="79"/>
        <v>0</v>
      </c>
      <c r="AE409" s="126">
        <f t="shared" si="80"/>
        <v>0</v>
      </c>
      <c r="AF409" s="126">
        <f t="shared" si="81"/>
        <v>0</v>
      </c>
      <c r="AG409" s="126">
        <f t="shared" si="82"/>
        <v>0</v>
      </c>
      <c r="AH409" s="126">
        <f t="shared" si="83"/>
        <v>0</v>
      </c>
      <c r="AI409" s="126">
        <f t="shared" si="84"/>
        <v>0</v>
      </c>
      <c r="AJ409" s="126">
        <f t="shared" si="85"/>
        <v>0</v>
      </c>
      <c r="AK409" s="126">
        <f t="shared" si="86"/>
        <v>0</v>
      </c>
      <c r="AL409" s="127">
        <f t="shared" si="87"/>
        <v>-0.1111111111111111</v>
      </c>
      <c r="AM409" s="127">
        <f t="shared" si="77"/>
        <v>0</v>
      </c>
    </row>
    <row r="410" spans="1:39" ht="15" customHeight="1" x14ac:dyDescent="0.2">
      <c r="A410" s="62" t="s">
        <v>2396</v>
      </c>
      <c r="B410" s="62" t="s">
        <v>274</v>
      </c>
      <c r="C410" s="124">
        <v>1550</v>
      </c>
      <c r="D410" s="124">
        <v>0</v>
      </c>
      <c r="E410" s="124">
        <v>0</v>
      </c>
      <c r="F410" s="124">
        <v>0</v>
      </c>
      <c r="G410" s="124">
        <v>0</v>
      </c>
      <c r="H410" s="124">
        <v>0</v>
      </c>
      <c r="I410" s="124">
        <v>0</v>
      </c>
      <c r="J410" s="124">
        <v>0</v>
      </c>
      <c r="K410" s="124">
        <v>0</v>
      </c>
      <c r="L410" s="124">
        <v>0</v>
      </c>
      <c r="M410" s="124">
        <v>0</v>
      </c>
      <c r="N410" s="124">
        <v>1527.94</v>
      </c>
      <c r="O410" s="124">
        <v>0</v>
      </c>
      <c r="P410" s="124">
        <v>0</v>
      </c>
      <c r="Q410" s="124">
        <v>0</v>
      </c>
      <c r="R410" s="124">
        <v>0</v>
      </c>
      <c r="S410" s="124">
        <v>0</v>
      </c>
      <c r="T410" s="124">
        <v>0</v>
      </c>
      <c r="U410" s="124">
        <v>0</v>
      </c>
      <c r="V410" s="124">
        <v>0</v>
      </c>
      <c r="W410" s="124">
        <v>0</v>
      </c>
      <c r="X410" s="79"/>
      <c r="Y410" s="125"/>
      <c r="Z410" s="125"/>
      <c r="AA410" s="125"/>
      <c r="AB410" s="125"/>
      <c r="AC410" s="126">
        <f t="shared" si="78"/>
        <v>-1</v>
      </c>
      <c r="AD410" s="126">
        <f t="shared" si="79"/>
        <v>0</v>
      </c>
      <c r="AE410" s="126">
        <f t="shared" si="80"/>
        <v>0</v>
      </c>
      <c r="AF410" s="126">
        <f t="shared" si="81"/>
        <v>0</v>
      </c>
      <c r="AG410" s="126">
        <f t="shared" si="82"/>
        <v>0</v>
      </c>
      <c r="AH410" s="126">
        <f t="shared" si="83"/>
        <v>0</v>
      </c>
      <c r="AI410" s="126">
        <f t="shared" si="84"/>
        <v>0</v>
      </c>
      <c r="AJ410" s="126">
        <f t="shared" si="85"/>
        <v>0</v>
      </c>
      <c r="AK410" s="126">
        <f t="shared" si="86"/>
        <v>0</v>
      </c>
      <c r="AL410" s="127">
        <f t="shared" si="87"/>
        <v>-0.1111111111111111</v>
      </c>
      <c r="AM410" s="127">
        <f t="shared" si="77"/>
        <v>0</v>
      </c>
    </row>
    <row r="411" spans="1:39" ht="15" customHeight="1" x14ac:dyDescent="0.2">
      <c r="A411" s="62" t="s">
        <v>2397</v>
      </c>
      <c r="B411" s="62" t="s">
        <v>276</v>
      </c>
      <c r="C411" s="124">
        <v>2660</v>
      </c>
      <c r="D411" s="124">
        <v>0</v>
      </c>
      <c r="E411" s="124">
        <v>0</v>
      </c>
      <c r="F411" s="124">
        <v>0</v>
      </c>
      <c r="G411" s="124">
        <v>0</v>
      </c>
      <c r="H411" s="124">
        <v>0</v>
      </c>
      <c r="I411" s="124">
        <v>0</v>
      </c>
      <c r="J411" s="124">
        <v>0</v>
      </c>
      <c r="K411" s="124">
        <v>0</v>
      </c>
      <c r="L411" s="124">
        <v>0</v>
      </c>
      <c r="M411" s="124">
        <v>0</v>
      </c>
      <c r="N411" s="124">
        <v>1996.98</v>
      </c>
      <c r="O411" s="124">
        <v>0</v>
      </c>
      <c r="P411" s="124">
        <v>0</v>
      </c>
      <c r="Q411" s="124">
        <v>0</v>
      </c>
      <c r="R411" s="124">
        <v>0</v>
      </c>
      <c r="S411" s="124">
        <v>0</v>
      </c>
      <c r="T411" s="124">
        <v>0</v>
      </c>
      <c r="U411" s="124">
        <v>0</v>
      </c>
      <c r="V411" s="124">
        <v>0</v>
      </c>
      <c r="W411" s="124">
        <v>0</v>
      </c>
      <c r="X411" s="79"/>
      <c r="Y411" s="125"/>
      <c r="Z411" s="125"/>
      <c r="AA411" s="125"/>
      <c r="AB411" s="125"/>
      <c r="AC411" s="126">
        <f t="shared" si="78"/>
        <v>-1</v>
      </c>
      <c r="AD411" s="126">
        <f t="shared" si="79"/>
        <v>0</v>
      </c>
      <c r="AE411" s="126">
        <f t="shared" si="80"/>
        <v>0</v>
      </c>
      <c r="AF411" s="126">
        <f t="shared" si="81"/>
        <v>0</v>
      </c>
      <c r="AG411" s="126">
        <f t="shared" si="82"/>
        <v>0</v>
      </c>
      <c r="AH411" s="126">
        <f t="shared" si="83"/>
        <v>0</v>
      </c>
      <c r="AI411" s="126">
        <f t="shared" si="84"/>
        <v>0</v>
      </c>
      <c r="AJ411" s="126">
        <f t="shared" si="85"/>
        <v>0</v>
      </c>
      <c r="AK411" s="126">
        <f t="shared" si="86"/>
        <v>0</v>
      </c>
      <c r="AL411" s="127">
        <f t="shared" si="87"/>
        <v>-0.1111111111111111</v>
      </c>
      <c r="AM411" s="127">
        <f t="shared" si="77"/>
        <v>0</v>
      </c>
    </row>
    <row r="412" spans="1:39" ht="15" customHeight="1" x14ac:dyDescent="0.2">
      <c r="A412" s="62" t="s">
        <v>2398</v>
      </c>
      <c r="B412" s="62" t="s">
        <v>278</v>
      </c>
      <c r="C412" s="124">
        <v>980</v>
      </c>
      <c r="D412" s="124">
        <v>0</v>
      </c>
      <c r="E412" s="124">
        <v>0</v>
      </c>
      <c r="F412" s="124">
        <v>0</v>
      </c>
      <c r="G412" s="124">
        <v>0</v>
      </c>
      <c r="H412" s="124">
        <v>0</v>
      </c>
      <c r="I412" s="124">
        <v>0</v>
      </c>
      <c r="J412" s="124">
        <v>0</v>
      </c>
      <c r="K412" s="124">
        <v>0</v>
      </c>
      <c r="L412" s="124">
        <v>0</v>
      </c>
      <c r="M412" s="124">
        <v>0</v>
      </c>
      <c r="N412" s="124">
        <v>875</v>
      </c>
      <c r="O412" s="124">
        <v>0</v>
      </c>
      <c r="P412" s="124">
        <v>0</v>
      </c>
      <c r="Q412" s="124">
        <v>0</v>
      </c>
      <c r="R412" s="124">
        <v>0</v>
      </c>
      <c r="S412" s="124">
        <v>0</v>
      </c>
      <c r="T412" s="124">
        <v>0</v>
      </c>
      <c r="U412" s="124">
        <v>0</v>
      </c>
      <c r="V412" s="124">
        <v>0</v>
      </c>
      <c r="W412" s="124">
        <v>0</v>
      </c>
      <c r="X412" s="79"/>
      <c r="Y412" s="125"/>
      <c r="Z412" s="125"/>
      <c r="AA412" s="125"/>
      <c r="AB412" s="125"/>
      <c r="AC412" s="126">
        <f t="shared" si="78"/>
        <v>0</v>
      </c>
      <c r="AD412" s="126">
        <f t="shared" si="79"/>
        <v>0</v>
      </c>
      <c r="AE412" s="126">
        <f t="shared" si="80"/>
        <v>0</v>
      </c>
      <c r="AF412" s="126">
        <f t="shared" si="81"/>
        <v>0</v>
      </c>
      <c r="AG412" s="126">
        <f t="shared" si="82"/>
        <v>0</v>
      </c>
      <c r="AH412" s="126">
        <f t="shared" si="83"/>
        <v>0</v>
      </c>
      <c r="AI412" s="126">
        <f t="shared" si="84"/>
        <v>0</v>
      </c>
      <c r="AJ412" s="126">
        <f t="shared" si="85"/>
        <v>0</v>
      </c>
      <c r="AK412" s="126">
        <f t="shared" si="86"/>
        <v>0</v>
      </c>
      <c r="AL412" s="127">
        <f t="shared" si="87"/>
        <v>0</v>
      </c>
      <c r="AM412" s="127">
        <f t="shared" si="77"/>
        <v>0</v>
      </c>
    </row>
    <row r="413" spans="1:39" ht="15" customHeight="1" x14ac:dyDescent="0.2">
      <c r="A413" s="62" t="s">
        <v>1932</v>
      </c>
      <c r="B413" s="62" t="s">
        <v>1883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>
        <v>0</v>
      </c>
      <c r="M413" s="124">
        <v>0</v>
      </c>
      <c r="N413" s="124">
        <v>0</v>
      </c>
      <c r="O413" s="124">
        <v>0</v>
      </c>
      <c r="P413" s="124">
        <v>0</v>
      </c>
      <c r="Q413" s="124">
        <v>0</v>
      </c>
      <c r="R413" s="124">
        <v>0</v>
      </c>
      <c r="S413" s="124">
        <v>0</v>
      </c>
      <c r="T413" s="124">
        <v>0</v>
      </c>
      <c r="U413" s="124">
        <v>0</v>
      </c>
      <c r="V413" s="124">
        <v>0</v>
      </c>
      <c r="W413" s="124">
        <v>2556.9299999999998</v>
      </c>
      <c r="X413" s="79">
        <v>3286.6</v>
      </c>
      <c r="Y413" s="125"/>
      <c r="Z413" s="125"/>
      <c r="AA413" s="125"/>
      <c r="AB413" s="125"/>
      <c r="AC413" s="126">
        <f t="shared" si="78"/>
        <v>0</v>
      </c>
      <c r="AD413" s="126">
        <f t="shared" si="79"/>
        <v>0</v>
      </c>
      <c r="AE413" s="126">
        <f t="shared" si="80"/>
        <v>0</v>
      </c>
      <c r="AF413" s="126">
        <f t="shared" si="81"/>
        <v>0</v>
      </c>
      <c r="AG413" s="126">
        <f t="shared" si="82"/>
        <v>0</v>
      </c>
      <c r="AH413" s="126">
        <f t="shared" si="83"/>
        <v>0</v>
      </c>
      <c r="AI413" s="126">
        <f t="shared" si="84"/>
        <v>0</v>
      </c>
      <c r="AJ413" s="126">
        <f t="shared" si="85"/>
        <v>0</v>
      </c>
      <c r="AK413" s="126">
        <f t="shared" si="86"/>
        <v>-0.15202723574110946</v>
      </c>
      <c r="AL413" s="127">
        <f t="shared" si="87"/>
        <v>-1.6891915082345495E-2</v>
      </c>
      <c r="AM413" s="127">
        <f t="shared" si="77"/>
        <v>-3.0405447148221892E-2</v>
      </c>
    </row>
    <row r="414" spans="1:39" ht="15" customHeight="1" x14ac:dyDescent="0.2">
      <c r="A414" s="62" t="s">
        <v>1933</v>
      </c>
      <c r="B414" s="62" t="s">
        <v>286</v>
      </c>
      <c r="C414" s="124">
        <v>0</v>
      </c>
      <c r="D414" s="124">
        <v>0</v>
      </c>
      <c r="E414" s="124">
        <v>0</v>
      </c>
      <c r="F414" s="124">
        <v>0</v>
      </c>
      <c r="G414" s="124">
        <v>0</v>
      </c>
      <c r="H414" s="124">
        <v>0</v>
      </c>
      <c r="I414" s="124">
        <v>0</v>
      </c>
      <c r="J414" s="124">
        <v>0</v>
      </c>
      <c r="K414" s="124">
        <v>347365</v>
      </c>
      <c r="L414" s="124">
        <v>339019</v>
      </c>
      <c r="M414" s="124">
        <v>312876</v>
      </c>
      <c r="N414" s="124">
        <v>0</v>
      </c>
      <c r="O414" s="124">
        <v>0</v>
      </c>
      <c r="P414" s="124">
        <v>0</v>
      </c>
      <c r="Q414" s="124">
        <v>0</v>
      </c>
      <c r="R414" s="124">
        <v>0</v>
      </c>
      <c r="S414" s="124">
        <v>0</v>
      </c>
      <c r="T414" s="124">
        <v>0</v>
      </c>
      <c r="U414" s="124">
        <v>0</v>
      </c>
      <c r="V414" s="124">
        <v>318067.34999999998</v>
      </c>
      <c r="W414" s="124">
        <v>269712.45</v>
      </c>
      <c r="X414" s="79">
        <v>285110.42</v>
      </c>
      <c r="Y414" s="125"/>
      <c r="Z414" s="125"/>
      <c r="AA414" s="125"/>
      <c r="AB414" s="125"/>
      <c r="AC414" s="126">
        <f t="shared" si="78"/>
        <v>0</v>
      </c>
      <c r="AD414" s="126">
        <f t="shared" si="79"/>
        <v>0</v>
      </c>
      <c r="AE414" s="126">
        <f t="shared" si="80"/>
        <v>0</v>
      </c>
      <c r="AF414" s="126">
        <f t="shared" si="81"/>
        <v>0</v>
      </c>
      <c r="AG414" s="126">
        <f t="shared" si="82"/>
        <v>0</v>
      </c>
      <c r="AH414" s="126">
        <f t="shared" si="83"/>
        <v>0</v>
      </c>
      <c r="AI414" s="126">
        <f t="shared" si="84"/>
        <v>0</v>
      </c>
      <c r="AJ414" s="126">
        <f t="shared" si="85"/>
        <v>0</v>
      </c>
      <c r="AK414" s="126">
        <f t="shared" si="86"/>
        <v>-0.51807290080211188</v>
      </c>
      <c r="AL414" s="127">
        <f t="shared" si="87"/>
        <v>-5.75636556446791E-2</v>
      </c>
      <c r="AM414" s="127">
        <f t="shared" si="77"/>
        <v>-0.10361458016042238</v>
      </c>
    </row>
    <row r="415" spans="1:39" ht="15" customHeight="1" x14ac:dyDescent="0.2">
      <c r="A415" s="62" t="s">
        <v>1934</v>
      </c>
      <c r="B415" s="62" t="s">
        <v>292</v>
      </c>
      <c r="C415" s="124">
        <v>0</v>
      </c>
      <c r="D415" s="124">
        <v>0</v>
      </c>
      <c r="E415" s="124">
        <v>0</v>
      </c>
      <c r="F415" s="124">
        <v>0</v>
      </c>
      <c r="G415" s="124">
        <v>0</v>
      </c>
      <c r="H415" s="124">
        <v>0</v>
      </c>
      <c r="I415" s="124">
        <v>0</v>
      </c>
      <c r="J415" s="124">
        <v>0</v>
      </c>
      <c r="K415" s="124">
        <v>1200</v>
      </c>
      <c r="L415" s="124">
        <v>601</v>
      </c>
      <c r="M415" s="124">
        <v>900</v>
      </c>
      <c r="N415" s="124">
        <v>0</v>
      </c>
      <c r="O415" s="124">
        <v>0</v>
      </c>
      <c r="P415" s="124">
        <v>0</v>
      </c>
      <c r="Q415" s="124">
        <v>0</v>
      </c>
      <c r="R415" s="124">
        <v>0</v>
      </c>
      <c r="S415" s="124">
        <v>0</v>
      </c>
      <c r="T415" s="124">
        <v>0</v>
      </c>
      <c r="U415" s="124">
        <v>0</v>
      </c>
      <c r="V415" s="124">
        <v>1181.8800000000001</v>
      </c>
      <c r="W415" s="124">
        <v>569.58000000000004</v>
      </c>
      <c r="X415" s="79">
        <v>2168.23</v>
      </c>
      <c r="Y415" s="125"/>
      <c r="Z415" s="125"/>
      <c r="AA415" s="125"/>
      <c r="AB415" s="125"/>
      <c r="AC415" s="126">
        <f t="shared" si="78"/>
        <v>0</v>
      </c>
      <c r="AD415" s="126">
        <f t="shared" si="79"/>
        <v>0</v>
      </c>
      <c r="AE415" s="126">
        <f t="shared" si="80"/>
        <v>0</v>
      </c>
      <c r="AF415" s="126">
        <f t="shared" si="81"/>
        <v>0</v>
      </c>
      <c r="AG415" s="126">
        <f t="shared" si="82"/>
        <v>0</v>
      </c>
      <c r="AH415" s="126">
        <f t="shared" si="83"/>
        <v>0</v>
      </c>
      <c r="AI415" s="126">
        <f t="shared" si="84"/>
        <v>0</v>
      </c>
      <c r="AJ415" s="126">
        <f t="shared" si="85"/>
        <v>0</v>
      </c>
      <c r="AK415" s="126">
        <f t="shared" si="86"/>
        <v>0</v>
      </c>
      <c r="AL415" s="127">
        <f t="shared" si="87"/>
        <v>0</v>
      </c>
      <c r="AM415" s="127">
        <f t="shared" si="77"/>
        <v>0</v>
      </c>
    </row>
    <row r="416" spans="1:39" ht="15" customHeight="1" x14ac:dyDescent="0.2">
      <c r="A416" s="62" t="s">
        <v>1935</v>
      </c>
      <c r="B416" s="62" t="s">
        <v>294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>
        <v>0</v>
      </c>
      <c r="L416" s="124">
        <v>0</v>
      </c>
      <c r="M416" s="124">
        <v>0</v>
      </c>
      <c r="N416" s="124">
        <v>0</v>
      </c>
      <c r="O416" s="124">
        <v>0</v>
      </c>
      <c r="P416" s="124">
        <v>0</v>
      </c>
      <c r="Q416" s="124">
        <v>0</v>
      </c>
      <c r="R416" s="124">
        <v>0</v>
      </c>
      <c r="S416" s="124">
        <v>0</v>
      </c>
      <c r="T416" s="124">
        <v>0</v>
      </c>
      <c r="U416" s="124">
        <v>0</v>
      </c>
      <c r="V416" s="124">
        <v>0</v>
      </c>
      <c r="W416" s="124">
        <v>12.5</v>
      </c>
      <c r="X416" s="79">
        <v>0</v>
      </c>
      <c r="Y416" s="125"/>
      <c r="Z416" s="125"/>
      <c r="AA416" s="125"/>
      <c r="AB416" s="125"/>
      <c r="AC416" s="126">
        <f t="shared" si="78"/>
        <v>0</v>
      </c>
      <c r="AD416" s="126">
        <f t="shared" si="79"/>
        <v>0</v>
      </c>
      <c r="AE416" s="126">
        <f t="shared" si="80"/>
        <v>0</v>
      </c>
      <c r="AF416" s="126">
        <f t="shared" si="81"/>
        <v>0</v>
      </c>
      <c r="AG416" s="126">
        <f t="shared" si="82"/>
        <v>0</v>
      </c>
      <c r="AH416" s="126">
        <f t="shared" si="83"/>
        <v>0</v>
      </c>
      <c r="AI416" s="126">
        <f t="shared" si="84"/>
        <v>0</v>
      </c>
      <c r="AJ416" s="126">
        <f t="shared" si="85"/>
        <v>0</v>
      </c>
      <c r="AK416" s="126">
        <f t="shared" si="86"/>
        <v>0</v>
      </c>
      <c r="AL416" s="127">
        <f t="shared" si="87"/>
        <v>0</v>
      </c>
      <c r="AM416" s="127">
        <f t="shared" si="77"/>
        <v>0</v>
      </c>
    </row>
    <row r="417" spans="1:39" ht="15" customHeight="1" x14ac:dyDescent="0.2">
      <c r="A417" s="62" t="s">
        <v>1936</v>
      </c>
      <c r="B417" s="62" t="s">
        <v>296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4571</v>
      </c>
      <c r="L417" s="124">
        <v>5836</v>
      </c>
      <c r="M417" s="124">
        <v>0</v>
      </c>
      <c r="N417" s="124">
        <v>0</v>
      </c>
      <c r="O417" s="124">
        <v>0</v>
      </c>
      <c r="P417" s="124">
        <v>0</v>
      </c>
      <c r="Q417" s="124">
        <v>0</v>
      </c>
      <c r="R417" s="124">
        <v>0</v>
      </c>
      <c r="S417" s="124">
        <v>0</v>
      </c>
      <c r="T417" s="124">
        <v>0</v>
      </c>
      <c r="U417" s="124">
        <v>0</v>
      </c>
      <c r="V417" s="124">
        <v>0</v>
      </c>
      <c r="W417" s="124">
        <v>0</v>
      </c>
      <c r="X417" s="79"/>
      <c r="Y417" s="125"/>
      <c r="Z417" s="125"/>
      <c r="AA417" s="125"/>
      <c r="AB417" s="125"/>
      <c r="AC417" s="126">
        <f t="shared" si="78"/>
        <v>0</v>
      </c>
      <c r="AD417" s="126">
        <f t="shared" si="79"/>
        <v>0</v>
      </c>
      <c r="AE417" s="126">
        <f t="shared" si="80"/>
        <v>0</v>
      </c>
      <c r="AF417" s="126">
        <f t="shared" si="81"/>
        <v>0</v>
      </c>
      <c r="AG417" s="126">
        <f t="shared" si="82"/>
        <v>0</v>
      </c>
      <c r="AH417" s="126">
        <f t="shared" si="83"/>
        <v>0</v>
      </c>
      <c r="AI417" s="126">
        <f t="shared" si="84"/>
        <v>0</v>
      </c>
      <c r="AJ417" s="126">
        <f t="shared" si="85"/>
        <v>0</v>
      </c>
      <c r="AK417" s="126">
        <f t="shared" si="86"/>
        <v>3.5937499999999997E-2</v>
      </c>
      <c r="AL417" s="127">
        <f t="shared" si="87"/>
        <v>3.9930555555555552E-3</v>
      </c>
      <c r="AM417" s="127">
        <f t="shared" si="77"/>
        <v>7.1874999999999994E-3</v>
      </c>
    </row>
    <row r="418" spans="1:39" ht="15" customHeight="1" x14ac:dyDescent="0.2">
      <c r="A418" s="62" t="s">
        <v>1937</v>
      </c>
      <c r="B418" s="62" t="s">
        <v>298</v>
      </c>
      <c r="C418" s="124">
        <v>0</v>
      </c>
      <c r="D418" s="124">
        <v>0</v>
      </c>
      <c r="E418" s="124">
        <v>0</v>
      </c>
      <c r="F418" s="124">
        <v>0</v>
      </c>
      <c r="G418" s="124">
        <v>0</v>
      </c>
      <c r="H418" s="124">
        <v>0</v>
      </c>
      <c r="I418" s="124">
        <v>0</v>
      </c>
      <c r="J418" s="124">
        <v>0</v>
      </c>
      <c r="K418" s="124">
        <v>964</v>
      </c>
      <c r="L418" s="124">
        <v>1386</v>
      </c>
      <c r="M418" s="124">
        <v>1200</v>
      </c>
      <c r="N418" s="124">
        <v>0</v>
      </c>
      <c r="O418" s="124">
        <v>0</v>
      </c>
      <c r="P418" s="124">
        <v>0</v>
      </c>
      <c r="Q418" s="124">
        <v>0</v>
      </c>
      <c r="R418" s="124">
        <v>0</v>
      </c>
      <c r="S418" s="124">
        <v>0</v>
      </c>
      <c r="T418" s="124">
        <v>0</v>
      </c>
      <c r="U418" s="124">
        <v>0</v>
      </c>
      <c r="V418" s="124">
        <v>800</v>
      </c>
      <c r="W418" s="124">
        <v>828.75</v>
      </c>
      <c r="X418" s="79">
        <v>755</v>
      </c>
      <c r="Y418" s="125"/>
      <c r="Z418" s="125"/>
      <c r="AA418" s="125"/>
      <c r="AB418" s="125"/>
      <c r="AC418" s="126">
        <f t="shared" si="78"/>
        <v>0</v>
      </c>
      <c r="AD418" s="126">
        <f t="shared" si="79"/>
        <v>0</v>
      </c>
      <c r="AE418" s="126">
        <f t="shared" si="80"/>
        <v>0</v>
      </c>
      <c r="AF418" s="126">
        <f t="shared" si="81"/>
        <v>0</v>
      </c>
      <c r="AG418" s="126">
        <f t="shared" si="82"/>
        <v>0</v>
      </c>
      <c r="AH418" s="126">
        <f t="shared" si="83"/>
        <v>0</v>
      </c>
      <c r="AI418" s="126">
        <f t="shared" si="84"/>
        <v>0</v>
      </c>
      <c r="AJ418" s="126">
        <f t="shared" si="85"/>
        <v>0</v>
      </c>
      <c r="AK418" s="126">
        <f t="shared" si="86"/>
        <v>1.9365784021865913</v>
      </c>
      <c r="AL418" s="127">
        <f t="shared" si="87"/>
        <v>0.21517537802073236</v>
      </c>
      <c r="AM418" s="127">
        <f t="shared" si="77"/>
        <v>0.38731568043731823</v>
      </c>
    </row>
    <row r="419" spans="1:39" ht="15" customHeight="1" x14ac:dyDescent="0.2">
      <c r="A419" s="62" t="s">
        <v>1938</v>
      </c>
      <c r="B419" s="62" t="s">
        <v>300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500</v>
      </c>
      <c r="L419" s="124">
        <v>500</v>
      </c>
      <c r="M419" s="124">
        <v>500</v>
      </c>
      <c r="N419" s="124">
        <v>0</v>
      </c>
      <c r="O419" s="124">
        <v>0</v>
      </c>
      <c r="P419" s="124">
        <v>0</v>
      </c>
      <c r="Q419" s="124">
        <v>0</v>
      </c>
      <c r="R419" s="124">
        <v>0</v>
      </c>
      <c r="S419" s="124">
        <v>0</v>
      </c>
      <c r="T419" s="124">
        <v>0</v>
      </c>
      <c r="U419" s="124">
        <v>0</v>
      </c>
      <c r="V419" s="124">
        <v>574.41</v>
      </c>
      <c r="W419" s="124">
        <v>1686.8</v>
      </c>
      <c r="X419" s="79">
        <v>28.91</v>
      </c>
      <c r="Y419" s="125"/>
      <c r="Z419" s="125"/>
      <c r="AA419" s="125"/>
      <c r="AB419" s="125"/>
      <c r="AC419" s="126">
        <f t="shared" si="78"/>
        <v>0</v>
      </c>
      <c r="AD419" s="126">
        <f t="shared" si="79"/>
        <v>0</v>
      </c>
      <c r="AE419" s="126">
        <f t="shared" si="80"/>
        <v>0</v>
      </c>
      <c r="AF419" s="126">
        <f t="shared" si="81"/>
        <v>0</v>
      </c>
      <c r="AG419" s="126">
        <f t="shared" si="82"/>
        <v>0</v>
      </c>
      <c r="AH419" s="126">
        <f t="shared" si="83"/>
        <v>0</v>
      </c>
      <c r="AI419" s="126">
        <f t="shared" si="84"/>
        <v>0</v>
      </c>
      <c r="AJ419" s="126">
        <f t="shared" si="85"/>
        <v>0</v>
      </c>
      <c r="AK419" s="126">
        <f t="shared" si="86"/>
        <v>-0.59143680723659064</v>
      </c>
      <c r="AL419" s="127">
        <f t="shared" si="87"/>
        <v>-6.5715200804065621E-2</v>
      </c>
      <c r="AM419" s="127">
        <f t="shared" si="77"/>
        <v>-0.11828736144731813</v>
      </c>
    </row>
    <row r="420" spans="1:39" ht="15" customHeight="1" x14ac:dyDescent="0.2">
      <c r="A420" s="62" t="s">
        <v>1939</v>
      </c>
      <c r="B420" s="62" t="s">
        <v>302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838</v>
      </c>
      <c r="L420" s="124">
        <v>817</v>
      </c>
      <c r="M420" s="124">
        <v>470</v>
      </c>
      <c r="N420" s="124">
        <v>0</v>
      </c>
      <c r="O420" s="124">
        <v>0</v>
      </c>
      <c r="P420" s="124">
        <v>0</v>
      </c>
      <c r="Q420" s="124">
        <v>0</v>
      </c>
      <c r="R420" s="124">
        <v>0</v>
      </c>
      <c r="S420" s="124">
        <v>0</v>
      </c>
      <c r="T420" s="124">
        <v>0</v>
      </c>
      <c r="U420" s="124">
        <v>0</v>
      </c>
      <c r="V420" s="124">
        <v>1255.8399999999999</v>
      </c>
      <c r="W420" s="124">
        <v>513.09</v>
      </c>
      <c r="X420" s="79">
        <v>484.21</v>
      </c>
      <c r="Y420" s="125"/>
      <c r="Z420" s="125"/>
      <c r="AA420" s="125"/>
      <c r="AB420" s="125"/>
      <c r="AC420" s="126">
        <f t="shared" si="78"/>
        <v>0</v>
      </c>
      <c r="AD420" s="126">
        <f t="shared" si="79"/>
        <v>0</v>
      </c>
      <c r="AE420" s="126">
        <f t="shared" si="80"/>
        <v>0</v>
      </c>
      <c r="AF420" s="126">
        <f t="shared" si="81"/>
        <v>0</v>
      </c>
      <c r="AG420" s="126">
        <f t="shared" si="82"/>
        <v>0</v>
      </c>
      <c r="AH420" s="126">
        <f t="shared" si="83"/>
        <v>0</v>
      </c>
      <c r="AI420" s="126">
        <f t="shared" si="84"/>
        <v>0</v>
      </c>
      <c r="AJ420" s="126">
        <f t="shared" si="85"/>
        <v>0</v>
      </c>
      <c r="AK420" s="126">
        <f t="shared" si="86"/>
        <v>0.54673905354742869</v>
      </c>
      <c r="AL420" s="127">
        <f t="shared" si="87"/>
        <v>6.0748783727492074E-2</v>
      </c>
      <c r="AM420" s="127">
        <f t="shared" si="77"/>
        <v>0.10934781070948574</v>
      </c>
    </row>
    <row r="421" spans="1:39" ht="15" customHeight="1" x14ac:dyDescent="0.2">
      <c r="A421" s="62" t="s">
        <v>1940</v>
      </c>
      <c r="B421" s="62" t="s">
        <v>304</v>
      </c>
      <c r="C421" s="124">
        <v>0</v>
      </c>
      <c r="D421" s="124">
        <v>0</v>
      </c>
      <c r="E421" s="124">
        <v>0</v>
      </c>
      <c r="F421" s="124">
        <v>0</v>
      </c>
      <c r="G421" s="124">
        <v>0</v>
      </c>
      <c r="H421" s="124">
        <v>0</v>
      </c>
      <c r="I421" s="124">
        <v>0</v>
      </c>
      <c r="J421" s="124">
        <v>0</v>
      </c>
      <c r="K421" s="124">
        <v>2099</v>
      </c>
      <c r="L421" s="124">
        <v>1894</v>
      </c>
      <c r="M421" s="124">
        <v>2090</v>
      </c>
      <c r="N421" s="124">
        <v>0</v>
      </c>
      <c r="O421" s="124">
        <v>0</v>
      </c>
      <c r="P421" s="124">
        <v>0</v>
      </c>
      <c r="Q421" s="124">
        <v>0</v>
      </c>
      <c r="R421" s="124">
        <v>0</v>
      </c>
      <c r="S421" s="124">
        <v>0</v>
      </c>
      <c r="T421" s="124">
        <v>0</v>
      </c>
      <c r="U421" s="124">
        <v>0</v>
      </c>
      <c r="V421" s="124">
        <v>1130.96</v>
      </c>
      <c r="W421" s="124">
        <v>1749.3</v>
      </c>
      <c r="X421" s="79">
        <v>2305.65</v>
      </c>
      <c r="Y421" s="125"/>
      <c r="Z421" s="125"/>
      <c r="AA421" s="125"/>
      <c r="AB421" s="125"/>
      <c r="AC421" s="126">
        <f t="shared" si="78"/>
        <v>0</v>
      </c>
      <c r="AD421" s="126">
        <f t="shared" si="79"/>
        <v>0</v>
      </c>
      <c r="AE421" s="126">
        <f t="shared" si="80"/>
        <v>0</v>
      </c>
      <c r="AF421" s="126">
        <f t="shared" si="81"/>
        <v>0</v>
      </c>
      <c r="AG421" s="126">
        <f t="shared" si="82"/>
        <v>0</v>
      </c>
      <c r="AH421" s="126">
        <f t="shared" si="83"/>
        <v>0</v>
      </c>
      <c r="AI421" s="126">
        <f t="shared" si="84"/>
        <v>0</v>
      </c>
      <c r="AJ421" s="126">
        <f t="shared" si="85"/>
        <v>0</v>
      </c>
      <c r="AK421" s="126">
        <f t="shared" si="86"/>
        <v>-0.23219021253739963</v>
      </c>
      <c r="AL421" s="127">
        <f t="shared" si="87"/>
        <v>-2.5798912504155516E-2</v>
      </c>
      <c r="AM421" s="127">
        <f t="shared" si="77"/>
        <v>-4.6438042507479925E-2</v>
      </c>
    </row>
    <row r="422" spans="1:39" ht="15" customHeight="1" x14ac:dyDescent="0.2">
      <c r="A422" s="62" t="s">
        <v>1941</v>
      </c>
      <c r="B422" s="62" t="s">
        <v>306</v>
      </c>
      <c r="C422" s="124">
        <v>0</v>
      </c>
      <c r="D422" s="124">
        <v>0</v>
      </c>
      <c r="E422" s="124">
        <v>0</v>
      </c>
      <c r="F422" s="124">
        <v>0</v>
      </c>
      <c r="G422" s="124">
        <v>0</v>
      </c>
      <c r="H422" s="124">
        <v>0</v>
      </c>
      <c r="I422" s="124">
        <v>0</v>
      </c>
      <c r="J422" s="124">
        <v>0</v>
      </c>
      <c r="K422" s="124">
        <v>43797</v>
      </c>
      <c r="L422" s="124">
        <v>46303</v>
      </c>
      <c r="M422" s="124">
        <v>39640</v>
      </c>
      <c r="N422" s="124">
        <v>0</v>
      </c>
      <c r="O422" s="124">
        <v>0</v>
      </c>
      <c r="P422" s="124">
        <v>0</v>
      </c>
      <c r="Q422" s="124">
        <v>0</v>
      </c>
      <c r="R422" s="124">
        <v>0</v>
      </c>
      <c r="S422" s="124">
        <v>0</v>
      </c>
      <c r="T422" s="124">
        <v>0</v>
      </c>
      <c r="U422" s="124">
        <v>0</v>
      </c>
      <c r="V422" s="124">
        <v>45167.58</v>
      </c>
      <c r="W422" s="124">
        <v>34680.11</v>
      </c>
      <c r="X422" s="79">
        <v>40894.080000000002</v>
      </c>
      <c r="Y422" s="125"/>
      <c r="Z422" s="125"/>
      <c r="AA422" s="125"/>
      <c r="AB422" s="125"/>
      <c r="AC422" s="126">
        <f t="shared" si="78"/>
        <v>0</v>
      </c>
      <c r="AD422" s="126">
        <f t="shared" si="79"/>
        <v>0</v>
      </c>
      <c r="AE422" s="126">
        <f t="shared" si="80"/>
        <v>0</v>
      </c>
      <c r="AF422" s="126">
        <f t="shared" si="81"/>
        <v>0</v>
      </c>
      <c r="AG422" s="126">
        <f t="shared" si="82"/>
        <v>0</v>
      </c>
      <c r="AH422" s="126">
        <f t="shared" si="83"/>
        <v>0</v>
      </c>
      <c r="AI422" s="126">
        <f t="shared" si="84"/>
        <v>0</v>
      </c>
      <c r="AJ422" s="126">
        <f t="shared" si="85"/>
        <v>0</v>
      </c>
      <c r="AK422" s="126">
        <f t="shared" si="86"/>
        <v>1.9085698330088652</v>
      </c>
      <c r="AL422" s="127">
        <f t="shared" si="87"/>
        <v>0.21206331477876281</v>
      </c>
      <c r="AM422" s="127">
        <f t="shared" si="77"/>
        <v>0.38171396660177304</v>
      </c>
    </row>
    <row r="423" spans="1:39" ht="15" customHeight="1" x14ac:dyDescent="0.2">
      <c r="A423" s="62" t="s">
        <v>1942</v>
      </c>
      <c r="B423" s="62" t="s">
        <v>1865</v>
      </c>
      <c r="C423" s="124">
        <v>0</v>
      </c>
      <c r="D423" s="124">
        <v>0</v>
      </c>
      <c r="E423" s="124">
        <v>0</v>
      </c>
      <c r="F423" s="124">
        <v>0</v>
      </c>
      <c r="G423" s="124">
        <v>0</v>
      </c>
      <c r="H423" s="124">
        <v>0</v>
      </c>
      <c r="I423" s="124">
        <v>0</v>
      </c>
      <c r="J423" s="124">
        <v>0</v>
      </c>
      <c r="K423" s="124">
        <v>0</v>
      </c>
      <c r="L423" s="124">
        <v>0</v>
      </c>
      <c r="M423" s="124">
        <v>3000</v>
      </c>
      <c r="N423" s="124">
        <v>0</v>
      </c>
      <c r="O423" s="124">
        <v>0</v>
      </c>
      <c r="P423" s="124">
        <v>0</v>
      </c>
      <c r="Q423" s="124">
        <v>0</v>
      </c>
      <c r="R423" s="124">
        <v>0</v>
      </c>
      <c r="S423" s="124">
        <v>0</v>
      </c>
      <c r="T423" s="124">
        <v>0</v>
      </c>
      <c r="U423" s="124">
        <v>0</v>
      </c>
      <c r="V423" s="124">
        <v>1289.29</v>
      </c>
      <c r="W423" s="124">
        <v>3749.99</v>
      </c>
      <c r="X423" s="79">
        <v>2243.71</v>
      </c>
      <c r="Y423" s="125"/>
      <c r="Z423" s="125"/>
      <c r="AA423" s="125"/>
      <c r="AB423" s="125"/>
      <c r="AC423" s="126">
        <f t="shared" si="78"/>
        <v>0</v>
      </c>
      <c r="AD423" s="126">
        <f t="shared" si="79"/>
        <v>0</v>
      </c>
      <c r="AE423" s="126">
        <f t="shared" si="80"/>
        <v>0</v>
      </c>
      <c r="AF423" s="126">
        <f t="shared" si="81"/>
        <v>0</v>
      </c>
      <c r="AG423" s="126">
        <f t="shared" si="82"/>
        <v>0</v>
      </c>
      <c r="AH423" s="126">
        <f t="shared" si="83"/>
        <v>0</v>
      </c>
      <c r="AI423" s="126">
        <f t="shared" si="84"/>
        <v>0</v>
      </c>
      <c r="AJ423" s="126">
        <f t="shared" si="85"/>
        <v>0</v>
      </c>
      <c r="AK423" s="126">
        <f t="shared" si="86"/>
        <v>0.20165975846664816</v>
      </c>
      <c r="AL423" s="127">
        <f t="shared" si="87"/>
        <v>2.2406639829627574E-2</v>
      </c>
      <c r="AM423" s="127">
        <f t="shared" si="77"/>
        <v>4.0331951693329635E-2</v>
      </c>
    </row>
    <row r="424" spans="1:39" ht="15" customHeight="1" x14ac:dyDescent="0.2">
      <c r="A424" s="62" t="s">
        <v>1943</v>
      </c>
      <c r="B424" s="62" t="s">
        <v>308</v>
      </c>
      <c r="C424" s="124">
        <v>0</v>
      </c>
      <c r="D424" s="124">
        <v>0</v>
      </c>
      <c r="E424" s="124">
        <v>0</v>
      </c>
      <c r="F424" s="124">
        <v>0</v>
      </c>
      <c r="G424" s="124">
        <v>0</v>
      </c>
      <c r="H424" s="124">
        <v>0</v>
      </c>
      <c r="I424" s="124">
        <v>0</v>
      </c>
      <c r="J424" s="124">
        <v>0</v>
      </c>
      <c r="K424" s="124">
        <v>1440</v>
      </c>
      <c r="L424" s="124">
        <v>1440</v>
      </c>
      <c r="M424" s="124">
        <v>1540</v>
      </c>
      <c r="N424" s="124">
        <v>0</v>
      </c>
      <c r="O424" s="124">
        <v>0</v>
      </c>
      <c r="P424" s="124">
        <v>0</v>
      </c>
      <c r="Q424" s="124">
        <v>0</v>
      </c>
      <c r="R424" s="124">
        <v>0</v>
      </c>
      <c r="S424" s="124">
        <v>0</v>
      </c>
      <c r="T424" s="124">
        <v>0</v>
      </c>
      <c r="U424" s="124">
        <v>0</v>
      </c>
      <c r="V424" s="124">
        <v>1117.03</v>
      </c>
      <c r="W424" s="124">
        <v>1342.29</v>
      </c>
      <c r="X424" s="79">
        <v>916.79</v>
      </c>
      <c r="Y424" s="125"/>
      <c r="Z424" s="125"/>
      <c r="AA424" s="125"/>
      <c r="AB424" s="125"/>
      <c r="AC424" s="126">
        <f t="shared" si="78"/>
        <v>0</v>
      </c>
      <c r="AD424" s="126">
        <f t="shared" si="79"/>
        <v>0</v>
      </c>
      <c r="AE424" s="126">
        <f t="shared" si="80"/>
        <v>0</v>
      </c>
      <c r="AF424" s="126">
        <f t="shared" si="81"/>
        <v>0</v>
      </c>
      <c r="AG424" s="126">
        <f t="shared" si="82"/>
        <v>0</v>
      </c>
      <c r="AH424" s="126">
        <f t="shared" si="83"/>
        <v>0</v>
      </c>
      <c r="AI424" s="126">
        <f t="shared" si="84"/>
        <v>0</v>
      </c>
      <c r="AJ424" s="126">
        <f t="shared" si="85"/>
        <v>0</v>
      </c>
      <c r="AK424" s="126">
        <f t="shared" si="86"/>
        <v>0.28546222003022559</v>
      </c>
      <c r="AL424" s="127">
        <f t="shared" si="87"/>
        <v>3.1718024447802841E-2</v>
      </c>
      <c r="AM424" s="127">
        <f t="shared" si="77"/>
        <v>5.7092444006045115E-2</v>
      </c>
    </row>
    <row r="425" spans="1:39" ht="15" customHeight="1" x14ac:dyDescent="0.2">
      <c r="A425" s="62" t="s">
        <v>1944</v>
      </c>
      <c r="B425" s="62" t="s">
        <v>1899</v>
      </c>
      <c r="C425" s="124">
        <v>0</v>
      </c>
      <c r="D425" s="124">
        <v>0</v>
      </c>
      <c r="E425" s="124">
        <v>0</v>
      </c>
      <c r="F425" s="124">
        <v>0</v>
      </c>
      <c r="G425" s="124">
        <v>0</v>
      </c>
      <c r="H425" s="124">
        <v>0</v>
      </c>
      <c r="I425" s="124">
        <v>0</v>
      </c>
      <c r="J425" s="124">
        <v>0</v>
      </c>
      <c r="K425" s="124">
        <v>31990</v>
      </c>
      <c r="L425" s="124">
        <v>50169</v>
      </c>
      <c r="M425" s="124">
        <v>51280</v>
      </c>
      <c r="N425" s="124">
        <v>0</v>
      </c>
      <c r="O425" s="124">
        <v>0</v>
      </c>
      <c r="P425" s="124">
        <v>0</v>
      </c>
      <c r="Q425" s="124">
        <v>0</v>
      </c>
      <c r="R425" s="124">
        <v>0</v>
      </c>
      <c r="S425" s="124">
        <v>0</v>
      </c>
      <c r="T425" s="124">
        <v>0</v>
      </c>
      <c r="U425" s="124">
        <v>0</v>
      </c>
      <c r="V425" s="124">
        <v>29663.47</v>
      </c>
      <c r="W425" s="124">
        <v>38131.269999999997</v>
      </c>
      <c r="X425" s="79">
        <v>47975.08</v>
      </c>
      <c r="Y425" s="125"/>
      <c r="Z425" s="125"/>
      <c r="AA425" s="125"/>
      <c r="AB425" s="125"/>
      <c r="AC425" s="126">
        <f t="shared" si="78"/>
        <v>0</v>
      </c>
      <c r="AD425" s="126">
        <f t="shared" si="79"/>
        <v>0</v>
      </c>
      <c r="AE425" s="126">
        <f t="shared" si="80"/>
        <v>0</v>
      </c>
      <c r="AF425" s="126">
        <f t="shared" si="81"/>
        <v>0</v>
      </c>
      <c r="AG425" s="126">
        <f t="shared" si="82"/>
        <v>0</v>
      </c>
      <c r="AH425" s="126">
        <f t="shared" si="83"/>
        <v>0</v>
      </c>
      <c r="AI425" s="126">
        <f t="shared" si="84"/>
        <v>0</v>
      </c>
      <c r="AJ425" s="126">
        <f t="shared" si="85"/>
        <v>0</v>
      </c>
      <c r="AK425" s="126">
        <f t="shared" si="86"/>
        <v>0.82971014492753625</v>
      </c>
      <c r="AL425" s="127">
        <f t="shared" si="87"/>
        <v>9.2190016103059588E-2</v>
      </c>
      <c r="AM425" s="127">
        <f t="shared" si="77"/>
        <v>0.16594202898550725</v>
      </c>
    </row>
    <row r="426" spans="1:39" ht="15" customHeight="1" x14ac:dyDescent="0.2">
      <c r="A426" s="62" t="s">
        <v>1945</v>
      </c>
      <c r="B426" s="62" t="s">
        <v>312</v>
      </c>
      <c r="C426" s="124">
        <v>0</v>
      </c>
      <c r="D426" s="124">
        <v>0</v>
      </c>
      <c r="E426" s="124">
        <v>0</v>
      </c>
      <c r="F426" s="124">
        <v>0</v>
      </c>
      <c r="G426" s="124">
        <v>0</v>
      </c>
      <c r="H426" s="124">
        <v>0</v>
      </c>
      <c r="I426" s="124">
        <v>0</v>
      </c>
      <c r="J426" s="124">
        <v>0</v>
      </c>
      <c r="K426" s="124">
        <v>0</v>
      </c>
      <c r="L426" s="124">
        <v>0</v>
      </c>
      <c r="M426" s="124">
        <v>0</v>
      </c>
      <c r="N426" s="124">
        <v>0</v>
      </c>
      <c r="O426" s="124">
        <v>0</v>
      </c>
      <c r="P426" s="124">
        <v>0</v>
      </c>
      <c r="Q426" s="124">
        <v>0</v>
      </c>
      <c r="R426" s="124">
        <v>0</v>
      </c>
      <c r="S426" s="124">
        <v>0</v>
      </c>
      <c r="T426" s="124">
        <v>0</v>
      </c>
      <c r="U426" s="124">
        <v>0</v>
      </c>
      <c r="V426" s="124">
        <v>276</v>
      </c>
      <c r="W426" s="124">
        <v>505</v>
      </c>
      <c r="X426" s="79">
        <v>482</v>
      </c>
      <c r="Y426" s="125"/>
      <c r="Z426" s="125"/>
      <c r="AA426" s="125"/>
      <c r="AB426" s="125"/>
      <c r="AC426" s="126">
        <f t="shared" si="78"/>
        <v>0</v>
      </c>
      <c r="AD426" s="126">
        <f t="shared" si="79"/>
        <v>0</v>
      </c>
      <c r="AE426" s="126">
        <f t="shared" si="80"/>
        <v>0</v>
      </c>
      <c r="AF426" s="126">
        <f t="shared" si="81"/>
        <v>0</v>
      </c>
      <c r="AG426" s="126">
        <f t="shared" si="82"/>
        <v>0</v>
      </c>
      <c r="AH426" s="126">
        <f t="shared" si="83"/>
        <v>0</v>
      </c>
      <c r="AI426" s="126">
        <f t="shared" si="84"/>
        <v>0</v>
      </c>
      <c r="AJ426" s="126">
        <f t="shared" si="85"/>
        <v>0</v>
      </c>
      <c r="AK426" s="126">
        <f t="shared" si="86"/>
        <v>-0.18892765013299107</v>
      </c>
      <c r="AL426" s="127">
        <f t="shared" si="87"/>
        <v>-2.0991961125887897E-2</v>
      </c>
      <c r="AM426" s="127">
        <f t="shared" si="77"/>
        <v>-3.7785530026598214E-2</v>
      </c>
    </row>
    <row r="427" spans="1:39" ht="15" customHeight="1" x14ac:dyDescent="0.2">
      <c r="A427" s="62" t="s">
        <v>1946</v>
      </c>
      <c r="B427" s="62" t="s">
        <v>314</v>
      </c>
      <c r="C427" s="124">
        <v>0</v>
      </c>
      <c r="D427" s="124">
        <v>0</v>
      </c>
      <c r="E427" s="124">
        <v>0</v>
      </c>
      <c r="F427" s="124">
        <v>0</v>
      </c>
      <c r="G427" s="124">
        <v>0</v>
      </c>
      <c r="H427" s="124">
        <v>0</v>
      </c>
      <c r="I427" s="124">
        <v>0</v>
      </c>
      <c r="J427" s="124">
        <v>0</v>
      </c>
      <c r="K427" s="124">
        <v>1229</v>
      </c>
      <c r="L427" s="124">
        <v>607</v>
      </c>
      <c r="M427" s="124">
        <v>830</v>
      </c>
      <c r="N427" s="124">
        <v>0</v>
      </c>
      <c r="O427" s="124">
        <v>0</v>
      </c>
      <c r="P427" s="124">
        <v>0</v>
      </c>
      <c r="Q427" s="124">
        <v>0</v>
      </c>
      <c r="R427" s="124">
        <v>0</v>
      </c>
      <c r="S427" s="124">
        <v>0</v>
      </c>
      <c r="T427" s="124">
        <v>0</v>
      </c>
      <c r="U427" s="124">
        <v>0</v>
      </c>
      <c r="V427" s="124">
        <v>748.17</v>
      </c>
      <c r="W427" s="124">
        <v>606.82000000000005</v>
      </c>
      <c r="X427" s="79">
        <v>862.79</v>
      </c>
      <c r="Y427" s="125"/>
      <c r="Z427" s="125"/>
      <c r="AA427" s="125"/>
      <c r="AB427" s="125"/>
      <c r="AC427" s="126">
        <f t="shared" si="78"/>
        <v>0</v>
      </c>
      <c r="AD427" s="126">
        <f t="shared" si="79"/>
        <v>0</v>
      </c>
      <c r="AE427" s="126">
        <f t="shared" si="80"/>
        <v>0</v>
      </c>
      <c r="AF427" s="126">
        <f t="shared" si="81"/>
        <v>0</v>
      </c>
      <c r="AG427" s="126">
        <f t="shared" si="82"/>
        <v>0</v>
      </c>
      <c r="AH427" s="126">
        <f t="shared" si="83"/>
        <v>0</v>
      </c>
      <c r="AI427" s="126">
        <f t="shared" si="84"/>
        <v>0</v>
      </c>
      <c r="AJ427" s="126">
        <f t="shared" si="85"/>
        <v>0</v>
      </c>
      <c r="AK427" s="126">
        <f t="shared" si="86"/>
        <v>0.37285006911273255</v>
      </c>
      <c r="AL427" s="127">
        <f t="shared" si="87"/>
        <v>4.1427785456970283E-2</v>
      </c>
      <c r="AM427" s="127">
        <f t="shared" si="77"/>
        <v>7.4570013822546508E-2</v>
      </c>
    </row>
    <row r="428" spans="1:39" ht="15" customHeight="1" x14ac:dyDescent="0.2">
      <c r="A428" s="62" t="s">
        <v>1947</v>
      </c>
      <c r="B428" s="62" t="s">
        <v>316</v>
      </c>
      <c r="C428" s="124">
        <v>0</v>
      </c>
      <c r="D428" s="124">
        <v>0</v>
      </c>
      <c r="E428" s="124">
        <v>0</v>
      </c>
      <c r="F428" s="124">
        <v>0</v>
      </c>
      <c r="G428" s="124">
        <v>0</v>
      </c>
      <c r="H428" s="124">
        <v>0</v>
      </c>
      <c r="I428" s="124">
        <v>0</v>
      </c>
      <c r="J428" s="124">
        <v>0</v>
      </c>
      <c r="K428" s="124">
        <v>189</v>
      </c>
      <c r="L428" s="124">
        <v>1008</v>
      </c>
      <c r="M428" s="124">
        <v>0</v>
      </c>
      <c r="N428" s="124">
        <v>0</v>
      </c>
      <c r="O428" s="124">
        <v>0</v>
      </c>
      <c r="P428" s="124">
        <v>0</v>
      </c>
      <c r="Q428" s="124">
        <v>0</v>
      </c>
      <c r="R428" s="124">
        <v>0</v>
      </c>
      <c r="S428" s="124">
        <v>0</v>
      </c>
      <c r="T428" s="124">
        <v>0</v>
      </c>
      <c r="U428" s="124">
        <v>0</v>
      </c>
      <c r="V428" s="124">
        <v>1143.06</v>
      </c>
      <c r="W428" s="124">
        <v>1569.25</v>
      </c>
      <c r="X428" s="79">
        <v>694.97</v>
      </c>
      <c r="Y428" s="125"/>
      <c r="Z428" s="125"/>
      <c r="AA428" s="125"/>
      <c r="AB428" s="125"/>
      <c r="AC428" s="126">
        <f t="shared" si="78"/>
        <v>0</v>
      </c>
      <c r="AD428" s="126">
        <f t="shared" si="79"/>
        <v>0</v>
      </c>
      <c r="AE428" s="126">
        <f t="shared" si="80"/>
        <v>0</v>
      </c>
      <c r="AF428" s="126">
        <f t="shared" si="81"/>
        <v>0</v>
      </c>
      <c r="AG428" s="126">
        <f t="shared" si="82"/>
        <v>0</v>
      </c>
      <c r="AH428" s="126">
        <f t="shared" si="83"/>
        <v>0</v>
      </c>
      <c r="AI428" s="126">
        <f t="shared" si="84"/>
        <v>0</v>
      </c>
      <c r="AJ428" s="126">
        <f t="shared" si="85"/>
        <v>0</v>
      </c>
      <c r="AK428" s="126">
        <f t="shared" si="86"/>
        <v>-0.12656905889172845</v>
      </c>
      <c r="AL428" s="127">
        <f t="shared" si="87"/>
        <v>-1.4063228765747606E-2</v>
      </c>
      <c r="AM428" s="127">
        <f t="shared" si="77"/>
        <v>-2.5313811778345692E-2</v>
      </c>
    </row>
    <row r="429" spans="1:39" ht="15" customHeight="1" x14ac:dyDescent="0.2">
      <c r="A429" s="62" t="s">
        <v>1948</v>
      </c>
      <c r="B429" s="62" t="s">
        <v>2026</v>
      </c>
      <c r="C429" s="124">
        <v>0</v>
      </c>
      <c r="D429" s="124">
        <v>0</v>
      </c>
      <c r="E429" s="124">
        <v>0</v>
      </c>
      <c r="F429" s="124">
        <v>0</v>
      </c>
      <c r="G429" s="124">
        <v>0</v>
      </c>
      <c r="H429" s="124">
        <v>0</v>
      </c>
      <c r="I429" s="124">
        <v>0</v>
      </c>
      <c r="J429" s="124">
        <v>0</v>
      </c>
      <c r="K429" s="124">
        <v>5137</v>
      </c>
      <c r="L429" s="124">
        <v>5032</v>
      </c>
      <c r="M429" s="124">
        <v>4480</v>
      </c>
      <c r="N429" s="124">
        <v>0</v>
      </c>
      <c r="O429" s="124">
        <v>0</v>
      </c>
      <c r="P429" s="124">
        <v>0</v>
      </c>
      <c r="Q429" s="124">
        <v>0</v>
      </c>
      <c r="R429" s="124">
        <v>0</v>
      </c>
      <c r="S429" s="124">
        <v>0</v>
      </c>
      <c r="T429" s="124">
        <v>0</v>
      </c>
      <c r="U429" s="124">
        <v>0</v>
      </c>
      <c r="V429" s="124">
        <v>4433.3900000000003</v>
      </c>
      <c r="W429" s="124">
        <v>3872.26</v>
      </c>
      <c r="X429" s="79">
        <v>4162.58</v>
      </c>
      <c r="Y429" s="125"/>
      <c r="Z429" s="125"/>
      <c r="AA429" s="125"/>
      <c r="AB429" s="125"/>
      <c r="AC429" s="126">
        <f t="shared" si="78"/>
        <v>0</v>
      </c>
      <c r="AD429" s="126">
        <f t="shared" si="79"/>
        <v>0</v>
      </c>
      <c r="AE429" s="126">
        <f t="shared" si="80"/>
        <v>0</v>
      </c>
      <c r="AF429" s="126">
        <f t="shared" si="81"/>
        <v>0</v>
      </c>
      <c r="AG429" s="126">
        <f t="shared" si="82"/>
        <v>0</v>
      </c>
      <c r="AH429" s="126">
        <f t="shared" si="83"/>
        <v>0</v>
      </c>
      <c r="AI429" s="126">
        <f t="shared" si="84"/>
        <v>0</v>
      </c>
      <c r="AJ429" s="126">
        <f t="shared" si="85"/>
        <v>0</v>
      </c>
      <c r="AK429" s="126">
        <f t="shared" si="86"/>
        <v>-0.16021569802276817</v>
      </c>
      <c r="AL429" s="127">
        <f t="shared" si="87"/>
        <v>-1.7801744224752017E-2</v>
      </c>
      <c r="AM429" s="127">
        <f t="shared" si="77"/>
        <v>-3.2043139604553635E-2</v>
      </c>
    </row>
    <row r="430" spans="1:39" ht="15" customHeight="1" x14ac:dyDescent="0.2">
      <c r="A430" s="62" t="s">
        <v>1949</v>
      </c>
      <c r="B430" s="62" t="s">
        <v>321</v>
      </c>
      <c r="C430" s="124">
        <v>0</v>
      </c>
      <c r="D430" s="124">
        <v>0</v>
      </c>
      <c r="E430" s="124">
        <v>0</v>
      </c>
      <c r="F430" s="124">
        <v>0</v>
      </c>
      <c r="G430" s="124">
        <v>0</v>
      </c>
      <c r="H430" s="124">
        <v>0</v>
      </c>
      <c r="I430" s="124">
        <v>0</v>
      </c>
      <c r="J430" s="124">
        <v>0</v>
      </c>
      <c r="K430" s="124">
        <v>637</v>
      </c>
      <c r="L430" s="124">
        <v>624</v>
      </c>
      <c r="M430" s="124">
        <v>560</v>
      </c>
      <c r="N430" s="124">
        <v>0</v>
      </c>
      <c r="O430" s="124">
        <v>0</v>
      </c>
      <c r="P430" s="124">
        <v>0</v>
      </c>
      <c r="Q430" s="124">
        <v>0</v>
      </c>
      <c r="R430" s="124">
        <v>0</v>
      </c>
      <c r="S430" s="124">
        <v>0</v>
      </c>
      <c r="T430" s="124">
        <v>0</v>
      </c>
      <c r="U430" s="124">
        <v>0</v>
      </c>
      <c r="V430" s="124">
        <v>667.6</v>
      </c>
      <c r="W430" s="124">
        <v>560.64</v>
      </c>
      <c r="X430" s="79">
        <v>600.78</v>
      </c>
      <c r="Y430" s="125"/>
      <c r="Z430" s="125"/>
      <c r="AA430" s="125"/>
      <c r="AB430" s="125"/>
      <c r="AC430" s="126">
        <f t="shared" si="78"/>
        <v>0</v>
      </c>
      <c r="AD430" s="126">
        <f t="shared" si="79"/>
        <v>0</v>
      </c>
      <c r="AE430" s="126">
        <f t="shared" si="80"/>
        <v>0</v>
      </c>
      <c r="AF430" s="126">
        <f t="shared" si="81"/>
        <v>0</v>
      </c>
      <c r="AG430" s="126">
        <f t="shared" si="82"/>
        <v>0</v>
      </c>
      <c r="AH430" s="126">
        <f t="shared" si="83"/>
        <v>0</v>
      </c>
      <c r="AI430" s="126">
        <f t="shared" si="84"/>
        <v>0</v>
      </c>
      <c r="AJ430" s="126">
        <f t="shared" si="85"/>
        <v>0</v>
      </c>
      <c r="AK430" s="126">
        <f t="shared" si="86"/>
        <v>0.9865211810012835</v>
      </c>
      <c r="AL430" s="127">
        <f t="shared" si="87"/>
        <v>0.10961346455569816</v>
      </c>
      <c r="AM430" s="127">
        <f t="shared" si="77"/>
        <v>0.19730423620025669</v>
      </c>
    </row>
    <row r="431" spans="1:39" ht="15" customHeight="1" x14ac:dyDescent="0.2">
      <c r="A431" s="62" t="s">
        <v>1950</v>
      </c>
      <c r="B431" s="62" t="s">
        <v>323</v>
      </c>
      <c r="C431" s="124">
        <v>0</v>
      </c>
      <c r="D431" s="124">
        <v>0</v>
      </c>
      <c r="E431" s="124">
        <v>0</v>
      </c>
      <c r="F431" s="124">
        <v>0</v>
      </c>
      <c r="G431" s="124">
        <v>0</v>
      </c>
      <c r="H431" s="124">
        <v>0</v>
      </c>
      <c r="I431" s="124">
        <v>0</v>
      </c>
      <c r="J431" s="124">
        <v>0</v>
      </c>
      <c r="K431" s="124">
        <v>0</v>
      </c>
      <c r="L431" s="124">
        <v>0</v>
      </c>
      <c r="M431" s="124">
        <v>0</v>
      </c>
      <c r="N431" s="124">
        <v>0</v>
      </c>
      <c r="O431" s="124">
        <v>0</v>
      </c>
      <c r="P431" s="124">
        <v>0</v>
      </c>
      <c r="Q431" s="124">
        <v>0</v>
      </c>
      <c r="R431" s="124">
        <v>0</v>
      </c>
      <c r="S431" s="124">
        <v>0</v>
      </c>
      <c r="T431" s="124">
        <v>0</v>
      </c>
      <c r="U431" s="124">
        <v>0</v>
      </c>
      <c r="V431" s="124">
        <v>77.900000000000006</v>
      </c>
      <c r="W431" s="124">
        <v>154.75</v>
      </c>
      <c r="X431" s="79">
        <v>125.8</v>
      </c>
      <c r="Y431" s="125"/>
      <c r="Z431" s="125"/>
      <c r="AA431" s="125"/>
      <c r="AB431" s="125"/>
      <c r="AC431" s="126">
        <f t="shared" si="78"/>
        <v>0</v>
      </c>
      <c r="AD431" s="126">
        <f t="shared" si="79"/>
        <v>0</v>
      </c>
      <c r="AE431" s="126">
        <f t="shared" si="80"/>
        <v>0</v>
      </c>
      <c r="AF431" s="126">
        <f t="shared" si="81"/>
        <v>0</v>
      </c>
      <c r="AG431" s="126">
        <f t="shared" si="82"/>
        <v>0</v>
      </c>
      <c r="AH431" s="126">
        <f t="shared" si="83"/>
        <v>0</v>
      </c>
      <c r="AI431" s="126">
        <f t="shared" si="84"/>
        <v>0</v>
      </c>
      <c r="AJ431" s="126">
        <f t="shared" si="85"/>
        <v>0</v>
      </c>
      <c r="AK431" s="126">
        <f t="shared" si="86"/>
        <v>9.0976957149255966E-2</v>
      </c>
      <c r="AL431" s="127">
        <f t="shared" si="87"/>
        <v>1.0108550794361773E-2</v>
      </c>
      <c r="AM431" s="127">
        <f t="shared" si="77"/>
        <v>1.8195391429851195E-2</v>
      </c>
    </row>
    <row r="432" spans="1:39" ht="15" customHeight="1" x14ac:dyDescent="0.2">
      <c r="A432" s="62" t="s">
        <v>1951</v>
      </c>
      <c r="B432" s="62" t="s">
        <v>327</v>
      </c>
      <c r="C432" s="124">
        <v>0</v>
      </c>
      <c r="D432" s="124">
        <v>0</v>
      </c>
      <c r="E432" s="124">
        <v>0</v>
      </c>
      <c r="F432" s="124">
        <v>0</v>
      </c>
      <c r="G432" s="124">
        <v>0</v>
      </c>
      <c r="H432" s="124">
        <v>0</v>
      </c>
      <c r="I432" s="124">
        <v>0</v>
      </c>
      <c r="J432" s="124">
        <v>0</v>
      </c>
      <c r="K432" s="124">
        <v>0</v>
      </c>
      <c r="L432" s="124">
        <v>219</v>
      </c>
      <c r="M432" s="124">
        <v>220</v>
      </c>
      <c r="N432" s="124">
        <v>0</v>
      </c>
      <c r="O432" s="124">
        <v>0</v>
      </c>
      <c r="P432" s="124">
        <v>0</v>
      </c>
      <c r="Q432" s="124">
        <v>0</v>
      </c>
      <c r="R432" s="124">
        <v>0</v>
      </c>
      <c r="S432" s="124">
        <v>0</v>
      </c>
      <c r="T432" s="124">
        <v>0</v>
      </c>
      <c r="U432" s="124">
        <v>0</v>
      </c>
      <c r="V432" s="124">
        <v>200.93</v>
      </c>
      <c r="W432" s="124">
        <v>219.21</v>
      </c>
      <c r="X432" s="79">
        <v>230.52</v>
      </c>
      <c r="Y432" s="125"/>
      <c r="Z432" s="125"/>
      <c r="AA432" s="125"/>
      <c r="AB432" s="125"/>
      <c r="AC432" s="126">
        <f t="shared" si="78"/>
        <v>0</v>
      </c>
      <c r="AD432" s="126">
        <f t="shared" si="79"/>
        <v>0</v>
      </c>
      <c r="AE432" s="126">
        <f t="shared" si="80"/>
        <v>0</v>
      </c>
      <c r="AF432" s="126">
        <f t="shared" si="81"/>
        <v>0</v>
      </c>
      <c r="AG432" s="126">
        <f t="shared" si="82"/>
        <v>0</v>
      </c>
      <c r="AH432" s="126">
        <f t="shared" si="83"/>
        <v>0</v>
      </c>
      <c r="AI432" s="126">
        <f t="shared" si="84"/>
        <v>0</v>
      </c>
      <c r="AJ432" s="126">
        <f t="shared" si="85"/>
        <v>0</v>
      </c>
      <c r="AK432" s="126">
        <f t="shared" si="86"/>
        <v>-7.9463453537420889E-2</v>
      </c>
      <c r="AL432" s="127">
        <f t="shared" si="87"/>
        <v>-8.8292726152689877E-3</v>
      </c>
      <c r="AM432" s="127">
        <f t="shared" si="77"/>
        <v>-1.5892690707484176E-2</v>
      </c>
    </row>
    <row r="433" spans="1:39" ht="15" customHeight="1" x14ac:dyDescent="0.2">
      <c r="A433" s="62" t="s">
        <v>1952</v>
      </c>
      <c r="B433" s="62" t="s">
        <v>262</v>
      </c>
      <c r="C433" s="124">
        <v>0</v>
      </c>
      <c r="D433" s="124">
        <v>0</v>
      </c>
      <c r="E433" s="124">
        <v>0</v>
      </c>
      <c r="F433" s="124">
        <v>0</v>
      </c>
      <c r="G433" s="124">
        <v>0</v>
      </c>
      <c r="H433" s="124">
        <v>0</v>
      </c>
      <c r="I433" s="124">
        <v>0</v>
      </c>
      <c r="J433" s="124">
        <v>0</v>
      </c>
      <c r="K433" s="124">
        <v>1000</v>
      </c>
      <c r="L433" s="124">
        <v>1000</v>
      </c>
      <c r="M433" s="124">
        <v>1000</v>
      </c>
      <c r="N433" s="124">
        <v>0</v>
      </c>
      <c r="O433" s="124">
        <v>0</v>
      </c>
      <c r="P433" s="124">
        <v>0</v>
      </c>
      <c r="Q433" s="124">
        <v>0</v>
      </c>
      <c r="R433" s="124">
        <v>0</v>
      </c>
      <c r="S433" s="124">
        <v>0</v>
      </c>
      <c r="T433" s="124">
        <v>0</v>
      </c>
      <c r="U433" s="124">
        <v>0</v>
      </c>
      <c r="V433" s="124">
        <v>1040.73</v>
      </c>
      <c r="W433" s="124">
        <v>958.03</v>
      </c>
      <c r="X433" s="79">
        <v>1738.12</v>
      </c>
      <c r="Y433" s="125"/>
      <c r="Z433" s="125"/>
      <c r="AA433" s="125"/>
      <c r="AB433" s="125"/>
      <c r="AC433" s="126">
        <f t="shared" si="78"/>
        <v>0</v>
      </c>
      <c r="AD433" s="126">
        <f t="shared" si="79"/>
        <v>0</v>
      </c>
      <c r="AE433" s="126">
        <f t="shared" si="80"/>
        <v>0</v>
      </c>
      <c r="AF433" s="126">
        <f t="shared" si="81"/>
        <v>0</v>
      </c>
      <c r="AG433" s="126">
        <f t="shared" si="82"/>
        <v>0</v>
      </c>
      <c r="AH433" s="126">
        <f t="shared" si="83"/>
        <v>0</v>
      </c>
      <c r="AI433" s="126">
        <f t="shared" si="84"/>
        <v>0</v>
      </c>
      <c r="AJ433" s="126">
        <f t="shared" si="85"/>
        <v>0</v>
      </c>
      <c r="AK433" s="126">
        <f t="shared" si="86"/>
        <v>-0.62393393154927346</v>
      </c>
      <c r="AL433" s="127">
        <f t="shared" si="87"/>
        <v>-6.9325992394363711E-2</v>
      </c>
      <c r="AM433" s="127">
        <f t="shared" si="77"/>
        <v>-0.12478678630985469</v>
      </c>
    </row>
    <row r="434" spans="1:39" ht="15" customHeight="1" x14ac:dyDescent="0.2">
      <c r="A434" s="62" t="s">
        <v>1953</v>
      </c>
      <c r="B434" s="62" t="s">
        <v>420</v>
      </c>
      <c r="C434" s="124">
        <v>0</v>
      </c>
      <c r="D434" s="124">
        <v>0</v>
      </c>
      <c r="E434" s="124">
        <v>0</v>
      </c>
      <c r="F434" s="124">
        <v>0</v>
      </c>
      <c r="G434" s="124">
        <v>0</v>
      </c>
      <c r="H434" s="124">
        <v>0</v>
      </c>
      <c r="I434" s="124">
        <v>0</v>
      </c>
      <c r="J434" s="124">
        <v>0</v>
      </c>
      <c r="K434" s="124">
        <v>2050</v>
      </c>
      <c r="L434" s="124">
        <v>2050</v>
      </c>
      <c r="M434" s="124">
        <v>2050</v>
      </c>
      <c r="N434" s="124">
        <v>0</v>
      </c>
      <c r="O434" s="124">
        <v>0</v>
      </c>
      <c r="P434" s="124">
        <v>0</v>
      </c>
      <c r="Q434" s="124">
        <v>0</v>
      </c>
      <c r="R434" s="124">
        <v>0</v>
      </c>
      <c r="S434" s="124">
        <v>0</v>
      </c>
      <c r="T434" s="124">
        <v>0</v>
      </c>
      <c r="U434" s="124">
        <v>0</v>
      </c>
      <c r="V434" s="124">
        <v>629.65</v>
      </c>
      <c r="W434" s="124">
        <v>236.79</v>
      </c>
      <c r="X434" s="79">
        <v>433.56</v>
      </c>
      <c r="Y434" s="125"/>
      <c r="Z434" s="125"/>
      <c r="AA434" s="125"/>
      <c r="AB434" s="125"/>
      <c r="AC434" s="126">
        <f t="shared" si="78"/>
        <v>0</v>
      </c>
      <c r="AD434" s="126">
        <f t="shared" si="79"/>
        <v>0</v>
      </c>
      <c r="AE434" s="126">
        <f t="shared" si="80"/>
        <v>0</v>
      </c>
      <c r="AF434" s="126">
        <f t="shared" si="81"/>
        <v>0</v>
      </c>
      <c r="AG434" s="126">
        <f t="shared" si="82"/>
        <v>0</v>
      </c>
      <c r="AH434" s="126">
        <f t="shared" si="83"/>
        <v>0</v>
      </c>
      <c r="AI434" s="126">
        <f t="shared" si="84"/>
        <v>0</v>
      </c>
      <c r="AJ434" s="126">
        <f t="shared" si="85"/>
        <v>0</v>
      </c>
      <c r="AK434" s="126">
        <f t="shared" si="86"/>
        <v>-0.2653676592912993</v>
      </c>
      <c r="AL434" s="127">
        <f t="shared" si="87"/>
        <v>-2.9485295476811033E-2</v>
      </c>
      <c r="AM434" s="127">
        <f t="shared" si="77"/>
        <v>-5.3073531858259859E-2</v>
      </c>
    </row>
    <row r="435" spans="1:39" ht="15" customHeight="1" x14ac:dyDescent="0.2">
      <c r="A435" s="62" t="s">
        <v>1954</v>
      </c>
      <c r="B435" s="62" t="s">
        <v>422</v>
      </c>
      <c r="C435" s="124">
        <v>0</v>
      </c>
      <c r="D435" s="124">
        <v>0</v>
      </c>
      <c r="E435" s="124">
        <v>0</v>
      </c>
      <c r="F435" s="124">
        <v>0</v>
      </c>
      <c r="G435" s="124">
        <v>0</v>
      </c>
      <c r="H435" s="124">
        <v>0</v>
      </c>
      <c r="I435" s="124">
        <v>0</v>
      </c>
      <c r="J435" s="124">
        <v>0</v>
      </c>
      <c r="K435" s="124">
        <v>6500</v>
      </c>
      <c r="L435" s="124">
        <v>5570</v>
      </c>
      <c r="M435" s="124">
        <v>5570</v>
      </c>
      <c r="N435" s="124">
        <v>0</v>
      </c>
      <c r="O435" s="124">
        <v>0</v>
      </c>
      <c r="P435" s="124">
        <v>0</v>
      </c>
      <c r="Q435" s="124">
        <v>0</v>
      </c>
      <c r="R435" s="124">
        <v>0</v>
      </c>
      <c r="S435" s="124">
        <v>0</v>
      </c>
      <c r="T435" s="124">
        <v>0</v>
      </c>
      <c r="U435" s="124">
        <v>0</v>
      </c>
      <c r="V435" s="124">
        <v>3847.04</v>
      </c>
      <c r="W435" s="124">
        <v>2826.16</v>
      </c>
      <c r="X435" s="79">
        <v>5120.08</v>
      </c>
      <c r="Y435" s="125"/>
      <c r="Z435" s="125"/>
      <c r="AA435" s="125"/>
      <c r="AB435" s="125"/>
      <c r="AC435" s="126">
        <f t="shared" si="78"/>
        <v>0</v>
      </c>
      <c r="AD435" s="126">
        <f t="shared" si="79"/>
        <v>0</v>
      </c>
      <c r="AE435" s="126">
        <f t="shared" si="80"/>
        <v>0</v>
      </c>
      <c r="AF435" s="126">
        <f t="shared" si="81"/>
        <v>0</v>
      </c>
      <c r="AG435" s="126">
        <f t="shared" si="82"/>
        <v>0</v>
      </c>
      <c r="AH435" s="126">
        <f t="shared" si="83"/>
        <v>0</v>
      </c>
      <c r="AI435" s="126">
        <f t="shared" si="84"/>
        <v>0</v>
      </c>
      <c r="AJ435" s="126">
        <f t="shared" si="85"/>
        <v>0</v>
      </c>
      <c r="AK435" s="126">
        <f t="shared" si="86"/>
        <v>0.62943620988318005</v>
      </c>
      <c r="AL435" s="127">
        <f t="shared" si="87"/>
        <v>6.9937356653686666E-2</v>
      </c>
      <c r="AM435" s="127">
        <f t="shared" si="77"/>
        <v>0.12588724197663601</v>
      </c>
    </row>
    <row r="436" spans="1:39" ht="15" customHeight="1" x14ac:dyDescent="0.2">
      <c r="A436" s="62" t="s">
        <v>1955</v>
      </c>
      <c r="B436" s="62" t="s">
        <v>330</v>
      </c>
      <c r="C436" s="124">
        <v>0</v>
      </c>
      <c r="D436" s="124">
        <v>0</v>
      </c>
      <c r="E436" s="124">
        <v>0</v>
      </c>
      <c r="F436" s="124">
        <v>0</v>
      </c>
      <c r="G436" s="124">
        <v>0</v>
      </c>
      <c r="H436" s="124">
        <v>0</v>
      </c>
      <c r="I436" s="124">
        <v>0</v>
      </c>
      <c r="J436" s="124">
        <v>0</v>
      </c>
      <c r="K436" s="124">
        <v>420</v>
      </c>
      <c r="L436" s="124">
        <v>420</v>
      </c>
      <c r="M436" s="124">
        <v>420</v>
      </c>
      <c r="N436" s="124">
        <v>0</v>
      </c>
      <c r="O436" s="124">
        <v>0</v>
      </c>
      <c r="P436" s="124">
        <v>0</v>
      </c>
      <c r="Q436" s="124">
        <v>0</v>
      </c>
      <c r="R436" s="124">
        <v>0</v>
      </c>
      <c r="S436" s="124">
        <v>0</v>
      </c>
      <c r="T436" s="124">
        <v>0</v>
      </c>
      <c r="U436" s="124">
        <v>0</v>
      </c>
      <c r="V436" s="124">
        <v>1171.8900000000001</v>
      </c>
      <c r="W436" s="124">
        <v>1909.52</v>
      </c>
      <c r="X436" s="79">
        <v>2756.94</v>
      </c>
      <c r="Y436" s="125"/>
      <c r="Z436" s="125"/>
      <c r="AA436" s="125"/>
      <c r="AB436" s="125"/>
      <c r="AC436" s="126">
        <f t="shared" si="78"/>
        <v>0</v>
      </c>
      <c r="AD436" s="126">
        <f t="shared" si="79"/>
        <v>0</v>
      </c>
      <c r="AE436" s="126">
        <f t="shared" si="80"/>
        <v>0</v>
      </c>
      <c r="AF436" s="126">
        <f t="shared" si="81"/>
        <v>0</v>
      </c>
      <c r="AG436" s="126">
        <f t="shared" si="82"/>
        <v>0</v>
      </c>
      <c r="AH436" s="126">
        <f t="shared" si="83"/>
        <v>0</v>
      </c>
      <c r="AI436" s="126">
        <f t="shared" si="84"/>
        <v>0</v>
      </c>
      <c r="AJ436" s="126">
        <f t="shared" si="85"/>
        <v>0</v>
      </c>
      <c r="AK436" s="126">
        <f t="shared" si="86"/>
        <v>-1</v>
      </c>
      <c r="AL436" s="127">
        <f t="shared" si="87"/>
        <v>-0.1111111111111111</v>
      </c>
      <c r="AM436" s="127">
        <f t="shared" si="77"/>
        <v>-0.2</v>
      </c>
    </row>
    <row r="437" spans="1:39" ht="15" customHeight="1" x14ac:dyDescent="0.2">
      <c r="A437" s="62" t="s">
        <v>1956</v>
      </c>
      <c r="B437" s="62" t="s">
        <v>425</v>
      </c>
      <c r="C437" s="124">
        <v>0</v>
      </c>
      <c r="D437" s="124">
        <v>0</v>
      </c>
      <c r="E437" s="124">
        <v>0</v>
      </c>
      <c r="F437" s="124">
        <v>0</v>
      </c>
      <c r="G437" s="124">
        <v>0</v>
      </c>
      <c r="H437" s="124">
        <v>0</v>
      </c>
      <c r="I437" s="124">
        <v>0</v>
      </c>
      <c r="J437" s="124">
        <v>0</v>
      </c>
      <c r="K437" s="124">
        <v>250</v>
      </c>
      <c r="L437" s="124">
        <v>250</v>
      </c>
      <c r="M437" s="124">
        <v>250</v>
      </c>
      <c r="N437" s="124">
        <v>0</v>
      </c>
      <c r="O437" s="124">
        <v>0</v>
      </c>
      <c r="P437" s="124">
        <v>0</v>
      </c>
      <c r="Q437" s="124">
        <v>0</v>
      </c>
      <c r="R437" s="124">
        <v>0</v>
      </c>
      <c r="S437" s="124">
        <v>0</v>
      </c>
      <c r="T437" s="124">
        <v>0</v>
      </c>
      <c r="U437" s="124">
        <v>0</v>
      </c>
      <c r="V437" s="124">
        <v>121.28</v>
      </c>
      <c r="W437" s="124">
        <v>0</v>
      </c>
      <c r="X437" s="79">
        <v>65.03</v>
      </c>
      <c r="Y437" s="125"/>
      <c r="Z437" s="125"/>
      <c r="AA437" s="125"/>
      <c r="AB437" s="125"/>
      <c r="AC437" s="126">
        <f t="shared" si="78"/>
        <v>0</v>
      </c>
      <c r="AD437" s="126">
        <f t="shared" si="79"/>
        <v>0</v>
      </c>
      <c r="AE437" s="126">
        <f t="shared" si="80"/>
        <v>0</v>
      </c>
      <c r="AF437" s="126">
        <f t="shared" si="81"/>
        <v>0</v>
      </c>
      <c r="AG437" s="126">
        <f t="shared" si="82"/>
        <v>0</v>
      </c>
      <c r="AH437" s="126">
        <f t="shared" si="83"/>
        <v>0</v>
      </c>
      <c r="AI437" s="126">
        <f t="shared" si="84"/>
        <v>0</v>
      </c>
      <c r="AJ437" s="126">
        <f t="shared" si="85"/>
        <v>0</v>
      </c>
      <c r="AK437" s="126">
        <f t="shared" si="86"/>
        <v>31.409846080743975</v>
      </c>
      <c r="AL437" s="127">
        <f t="shared" si="87"/>
        <v>3.4899828978604415</v>
      </c>
      <c r="AM437" s="127">
        <f t="shared" si="77"/>
        <v>6.281969216148795</v>
      </c>
    </row>
    <row r="438" spans="1:39" ht="15" customHeight="1" x14ac:dyDescent="0.2">
      <c r="A438" s="62" t="s">
        <v>1957</v>
      </c>
      <c r="B438" s="62" t="s">
        <v>268</v>
      </c>
      <c r="C438" s="124">
        <v>0</v>
      </c>
      <c r="D438" s="124">
        <v>0</v>
      </c>
      <c r="E438" s="124">
        <v>0</v>
      </c>
      <c r="F438" s="124">
        <v>0</v>
      </c>
      <c r="G438" s="124">
        <v>0</v>
      </c>
      <c r="H438" s="124">
        <v>0</v>
      </c>
      <c r="I438" s="124">
        <v>0</v>
      </c>
      <c r="J438" s="124">
        <v>0</v>
      </c>
      <c r="K438" s="124">
        <v>1780</v>
      </c>
      <c r="L438" s="124">
        <v>1780</v>
      </c>
      <c r="M438" s="124">
        <v>1800</v>
      </c>
      <c r="N438" s="124">
        <v>0</v>
      </c>
      <c r="O438" s="124">
        <v>0</v>
      </c>
      <c r="P438" s="124">
        <v>0</v>
      </c>
      <c r="Q438" s="124">
        <v>0</v>
      </c>
      <c r="R438" s="124">
        <v>0</v>
      </c>
      <c r="S438" s="124">
        <v>0</v>
      </c>
      <c r="T438" s="124">
        <v>0</v>
      </c>
      <c r="U438" s="124">
        <v>0</v>
      </c>
      <c r="V438" s="124">
        <v>1178.54</v>
      </c>
      <c r="W438" s="124">
        <v>38196.300000000003</v>
      </c>
      <c r="X438" s="79">
        <v>1632.6</v>
      </c>
      <c r="Y438" s="125"/>
      <c r="Z438" s="125"/>
      <c r="AA438" s="125"/>
      <c r="AB438" s="125"/>
      <c r="AC438" s="126">
        <f t="shared" si="78"/>
        <v>0</v>
      </c>
      <c r="AD438" s="126">
        <f t="shared" si="79"/>
        <v>0</v>
      </c>
      <c r="AE438" s="126">
        <f t="shared" si="80"/>
        <v>0</v>
      </c>
      <c r="AF438" s="126">
        <f t="shared" si="81"/>
        <v>0</v>
      </c>
      <c r="AG438" s="126">
        <f t="shared" si="82"/>
        <v>0</v>
      </c>
      <c r="AH438" s="126">
        <f t="shared" si="83"/>
        <v>0</v>
      </c>
      <c r="AI438" s="126">
        <f t="shared" si="84"/>
        <v>0</v>
      </c>
      <c r="AJ438" s="126">
        <f t="shared" si="85"/>
        <v>0</v>
      </c>
      <c r="AK438" s="126">
        <f t="shared" si="86"/>
        <v>1.2256850236575301</v>
      </c>
      <c r="AL438" s="127">
        <f t="shared" si="87"/>
        <v>0.13618722485083667</v>
      </c>
      <c r="AM438" s="127">
        <f t="shared" si="77"/>
        <v>0.24513700473150601</v>
      </c>
    </row>
    <row r="439" spans="1:39" ht="15" customHeight="1" x14ac:dyDescent="0.2">
      <c r="A439" s="62" t="s">
        <v>1958</v>
      </c>
      <c r="B439" s="62" t="s">
        <v>270</v>
      </c>
      <c r="C439" s="124">
        <v>0</v>
      </c>
      <c r="D439" s="124">
        <v>0</v>
      </c>
      <c r="E439" s="124">
        <v>0</v>
      </c>
      <c r="F439" s="124">
        <v>0</v>
      </c>
      <c r="G439" s="124">
        <v>0</v>
      </c>
      <c r="H439" s="124">
        <v>0</v>
      </c>
      <c r="I439" s="124">
        <v>0</v>
      </c>
      <c r="J439" s="124">
        <v>0</v>
      </c>
      <c r="K439" s="124">
        <v>97170</v>
      </c>
      <c r="L439" s="124">
        <v>97170</v>
      </c>
      <c r="M439" s="124">
        <v>102110</v>
      </c>
      <c r="N439" s="124">
        <v>0</v>
      </c>
      <c r="O439" s="124">
        <v>0</v>
      </c>
      <c r="P439" s="124">
        <v>0</v>
      </c>
      <c r="Q439" s="124">
        <v>0</v>
      </c>
      <c r="R439" s="124">
        <v>0</v>
      </c>
      <c r="S439" s="124">
        <v>0</v>
      </c>
      <c r="T439" s="124">
        <v>0</v>
      </c>
      <c r="U439" s="124">
        <v>0</v>
      </c>
      <c r="V439" s="124">
        <v>45562.66</v>
      </c>
      <c r="W439" s="124">
        <v>101408.13</v>
      </c>
      <c r="X439" s="79">
        <v>49205.1</v>
      </c>
      <c r="Y439" s="125"/>
      <c r="Z439" s="125"/>
      <c r="AA439" s="125"/>
      <c r="AB439" s="125"/>
      <c r="AC439" s="126">
        <f t="shared" si="78"/>
        <v>0</v>
      </c>
      <c r="AD439" s="126">
        <f t="shared" si="79"/>
        <v>0</v>
      </c>
      <c r="AE439" s="126">
        <f t="shared" si="80"/>
        <v>0</v>
      </c>
      <c r="AF439" s="126">
        <f t="shared" si="81"/>
        <v>0</v>
      </c>
      <c r="AG439" s="126">
        <f t="shared" si="82"/>
        <v>0</v>
      </c>
      <c r="AH439" s="126">
        <f t="shared" si="83"/>
        <v>0</v>
      </c>
      <c r="AI439" s="126">
        <f t="shared" si="84"/>
        <v>0</v>
      </c>
      <c r="AJ439" s="126">
        <f t="shared" si="85"/>
        <v>0</v>
      </c>
      <c r="AK439" s="126">
        <f t="shared" si="86"/>
        <v>-0.46009291204815483</v>
      </c>
      <c r="AL439" s="127">
        <f t="shared" si="87"/>
        <v>-5.1121434672017206E-2</v>
      </c>
      <c r="AM439" s="127">
        <f t="shared" si="77"/>
        <v>-9.201858240963097E-2</v>
      </c>
    </row>
    <row r="440" spans="1:39" ht="15" customHeight="1" x14ac:dyDescent="0.2">
      <c r="A440" s="62" t="s">
        <v>1959</v>
      </c>
      <c r="B440" s="62" t="s">
        <v>272</v>
      </c>
      <c r="C440" s="124">
        <v>0</v>
      </c>
      <c r="D440" s="124">
        <v>0</v>
      </c>
      <c r="E440" s="124">
        <v>0</v>
      </c>
      <c r="F440" s="124">
        <v>0</v>
      </c>
      <c r="G440" s="124">
        <v>0</v>
      </c>
      <c r="H440" s="124">
        <v>0</v>
      </c>
      <c r="I440" s="124">
        <v>0</v>
      </c>
      <c r="J440" s="124">
        <v>0</v>
      </c>
      <c r="K440" s="124">
        <v>500</v>
      </c>
      <c r="L440" s="124">
        <v>600</v>
      </c>
      <c r="M440" s="124">
        <v>600</v>
      </c>
      <c r="N440" s="124">
        <v>0</v>
      </c>
      <c r="O440" s="124">
        <v>0</v>
      </c>
      <c r="P440" s="124">
        <v>0</v>
      </c>
      <c r="Q440" s="124">
        <v>0</v>
      </c>
      <c r="R440" s="124">
        <v>0</v>
      </c>
      <c r="S440" s="124">
        <v>0</v>
      </c>
      <c r="T440" s="124">
        <v>0</v>
      </c>
      <c r="U440" s="124">
        <v>0</v>
      </c>
      <c r="V440" s="124">
        <v>953.59</v>
      </c>
      <c r="W440" s="124">
        <v>514.85</v>
      </c>
      <c r="X440" s="79">
        <v>1198.56</v>
      </c>
      <c r="Y440" s="125"/>
      <c r="Z440" s="125"/>
      <c r="AA440" s="125"/>
      <c r="AB440" s="125"/>
      <c r="AC440" s="126">
        <f t="shared" si="78"/>
        <v>0</v>
      </c>
      <c r="AD440" s="126">
        <f t="shared" si="79"/>
        <v>0</v>
      </c>
      <c r="AE440" s="126">
        <f t="shared" si="80"/>
        <v>0</v>
      </c>
      <c r="AF440" s="126">
        <f t="shared" si="81"/>
        <v>0</v>
      </c>
      <c r="AG440" s="126">
        <f t="shared" si="82"/>
        <v>0</v>
      </c>
      <c r="AH440" s="126">
        <f t="shared" si="83"/>
        <v>0</v>
      </c>
      <c r="AI440" s="126">
        <f t="shared" si="84"/>
        <v>0</v>
      </c>
      <c r="AJ440" s="126">
        <f t="shared" si="85"/>
        <v>0</v>
      </c>
      <c r="AK440" s="126">
        <f t="shared" si="86"/>
        <v>0</v>
      </c>
      <c r="AL440" s="127">
        <f t="shared" si="87"/>
        <v>0</v>
      </c>
      <c r="AM440" s="127">
        <f t="shared" si="77"/>
        <v>0</v>
      </c>
    </row>
    <row r="441" spans="1:39" ht="15" customHeight="1" x14ac:dyDescent="0.2">
      <c r="A441" s="62" t="s">
        <v>1960</v>
      </c>
      <c r="B441" s="62" t="s">
        <v>274</v>
      </c>
      <c r="C441" s="124">
        <v>0</v>
      </c>
      <c r="D441" s="124">
        <v>0</v>
      </c>
      <c r="E441" s="124">
        <v>0</v>
      </c>
      <c r="F441" s="124">
        <v>0</v>
      </c>
      <c r="G441" s="124">
        <v>0</v>
      </c>
      <c r="H441" s="124">
        <v>0</v>
      </c>
      <c r="I441" s="124">
        <v>0</v>
      </c>
      <c r="J441" s="124">
        <v>0</v>
      </c>
      <c r="K441" s="124">
        <v>750</v>
      </c>
      <c r="L441" s="124">
        <v>900</v>
      </c>
      <c r="M441" s="124">
        <v>900</v>
      </c>
      <c r="N441" s="124">
        <v>0</v>
      </c>
      <c r="O441" s="124">
        <v>0</v>
      </c>
      <c r="P441" s="124">
        <v>0</v>
      </c>
      <c r="Q441" s="124">
        <v>0</v>
      </c>
      <c r="R441" s="124">
        <v>0</v>
      </c>
      <c r="S441" s="124">
        <v>0</v>
      </c>
      <c r="T441" s="124">
        <v>0</v>
      </c>
      <c r="U441" s="124">
        <v>0</v>
      </c>
      <c r="V441" s="124">
        <v>0</v>
      </c>
      <c r="W441" s="124">
        <v>426</v>
      </c>
      <c r="X441" s="79">
        <v>508.35</v>
      </c>
      <c r="Y441" s="125"/>
      <c r="Z441" s="125"/>
      <c r="AA441" s="125"/>
      <c r="AB441" s="125"/>
      <c r="AC441" s="126">
        <f t="shared" si="78"/>
        <v>0</v>
      </c>
      <c r="AD441" s="126">
        <f t="shared" si="79"/>
        <v>0</v>
      </c>
      <c r="AE441" s="126">
        <f t="shared" si="80"/>
        <v>0</v>
      </c>
      <c r="AF441" s="126">
        <f t="shared" si="81"/>
        <v>0</v>
      </c>
      <c r="AG441" s="126">
        <f t="shared" si="82"/>
        <v>0</v>
      </c>
      <c r="AH441" s="126">
        <f t="shared" si="83"/>
        <v>0</v>
      </c>
      <c r="AI441" s="126">
        <f t="shared" si="84"/>
        <v>0</v>
      </c>
      <c r="AJ441" s="126">
        <f t="shared" si="85"/>
        <v>0</v>
      </c>
      <c r="AK441" s="126">
        <f t="shared" si="86"/>
        <v>-6.90283264247539E-2</v>
      </c>
      <c r="AL441" s="127">
        <f t="shared" si="87"/>
        <v>-7.6698140471948778E-3</v>
      </c>
      <c r="AM441" s="127">
        <f t="shared" si="77"/>
        <v>-1.380566528495078E-2</v>
      </c>
    </row>
    <row r="442" spans="1:39" ht="15" customHeight="1" x14ac:dyDescent="0.2">
      <c r="A442" s="62" t="s">
        <v>1961</v>
      </c>
      <c r="B442" s="62" t="s">
        <v>276</v>
      </c>
      <c r="C442" s="124">
        <v>0</v>
      </c>
      <c r="D442" s="124">
        <v>0</v>
      </c>
      <c r="E442" s="124">
        <v>0</v>
      </c>
      <c r="F442" s="124">
        <v>0</v>
      </c>
      <c r="G442" s="124">
        <v>0</v>
      </c>
      <c r="H442" s="124">
        <v>0</v>
      </c>
      <c r="I442" s="124">
        <v>0</v>
      </c>
      <c r="J442" s="124">
        <v>0</v>
      </c>
      <c r="K442" s="124">
        <v>2250</v>
      </c>
      <c r="L442" s="124">
        <v>2700</v>
      </c>
      <c r="M442" s="124">
        <v>2700</v>
      </c>
      <c r="N442" s="124">
        <v>0</v>
      </c>
      <c r="O442" s="124">
        <v>0</v>
      </c>
      <c r="P442" s="124">
        <v>0</v>
      </c>
      <c r="Q442" s="124">
        <v>0</v>
      </c>
      <c r="R442" s="124">
        <v>0</v>
      </c>
      <c r="S442" s="124">
        <v>0</v>
      </c>
      <c r="T442" s="124">
        <v>0</v>
      </c>
      <c r="U442" s="124">
        <v>0</v>
      </c>
      <c r="V442" s="124">
        <v>1334.09</v>
      </c>
      <c r="W442" s="124">
        <v>1242</v>
      </c>
      <c r="X442" s="79">
        <v>1103</v>
      </c>
      <c r="Y442" s="125"/>
      <c r="Z442" s="125"/>
      <c r="AA442" s="125"/>
      <c r="AB442" s="125"/>
      <c r="AC442" s="126">
        <f t="shared" si="78"/>
        <v>0</v>
      </c>
      <c r="AD442" s="126">
        <f t="shared" si="79"/>
        <v>0</v>
      </c>
      <c r="AE442" s="126">
        <f t="shared" si="80"/>
        <v>0</v>
      </c>
      <c r="AF442" s="126">
        <f t="shared" si="81"/>
        <v>0</v>
      </c>
      <c r="AG442" s="126">
        <f t="shared" si="82"/>
        <v>0</v>
      </c>
      <c r="AH442" s="126">
        <f t="shared" si="83"/>
        <v>0</v>
      </c>
      <c r="AI442" s="126">
        <f t="shared" si="84"/>
        <v>0</v>
      </c>
      <c r="AJ442" s="126">
        <f t="shared" si="85"/>
        <v>0</v>
      </c>
      <c r="AK442" s="126">
        <f t="shared" si="86"/>
        <v>0</v>
      </c>
      <c r="AL442" s="127">
        <f t="shared" si="87"/>
        <v>0</v>
      </c>
      <c r="AM442" s="127">
        <f t="shared" si="77"/>
        <v>0</v>
      </c>
    </row>
    <row r="443" spans="1:39" ht="15" customHeight="1" x14ac:dyDescent="0.2">
      <c r="A443" s="62" t="s">
        <v>2198</v>
      </c>
      <c r="B443" s="62" t="s">
        <v>1883</v>
      </c>
      <c r="C443" s="124">
        <v>0</v>
      </c>
      <c r="D443" s="124">
        <v>0</v>
      </c>
      <c r="E443" s="124">
        <v>0</v>
      </c>
      <c r="F443" s="124">
        <v>0</v>
      </c>
      <c r="G443" s="124">
        <v>0</v>
      </c>
      <c r="H443" s="124">
        <v>0</v>
      </c>
      <c r="I443" s="124">
        <v>0</v>
      </c>
      <c r="J443" s="124">
        <v>0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0</v>
      </c>
      <c r="Q443" s="124">
        <v>0</v>
      </c>
      <c r="R443" s="124">
        <v>0</v>
      </c>
      <c r="S443" s="124">
        <v>0</v>
      </c>
      <c r="T443" s="124">
        <v>0</v>
      </c>
      <c r="U443" s="124">
        <v>0</v>
      </c>
      <c r="V443" s="124">
        <v>0</v>
      </c>
      <c r="W443" s="124">
        <v>3214.2</v>
      </c>
      <c r="X443" s="79">
        <v>0</v>
      </c>
      <c r="Y443" s="125"/>
      <c r="Z443" s="125"/>
      <c r="AA443" s="125"/>
      <c r="AB443" s="125"/>
      <c r="AC443" s="126">
        <f t="shared" si="78"/>
        <v>0</v>
      </c>
      <c r="AD443" s="126">
        <f t="shared" si="79"/>
        <v>0</v>
      </c>
      <c r="AE443" s="126">
        <f t="shared" si="80"/>
        <v>0</v>
      </c>
      <c r="AF443" s="126">
        <f t="shared" si="81"/>
        <v>0</v>
      </c>
      <c r="AG443" s="126">
        <f t="shared" si="82"/>
        <v>0</v>
      </c>
      <c r="AH443" s="126">
        <f t="shared" si="83"/>
        <v>0</v>
      </c>
      <c r="AI443" s="126">
        <f t="shared" si="84"/>
        <v>2.4403529664234036E-2</v>
      </c>
      <c r="AJ443" s="126">
        <f t="shared" si="85"/>
        <v>-5.9975444772342124E-2</v>
      </c>
      <c r="AK443" s="126">
        <f t="shared" si="86"/>
        <v>8.9888290082467223E-2</v>
      </c>
      <c r="AL443" s="127">
        <f t="shared" si="87"/>
        <v>6.0351527749287932E-3</v>
      </c>
      <c r="AM443" s="127">
        <f t="shared" si="77"/>
        <v>1.0863274994871826E-2</v>
      </c>
    </row>
    <row r="444" spans="1:39" ht="15" customHeight="1" x14ac:dyDescent="0.2">
      <c r="A444" s="62" t="s">
        <v>611</v>
      </c>
      <c r="B444" s="62" t="s">
        <v>286</v>
      </c>
      <c r="C444" s="124">
        <v>0</v>
      </c>
      <c r="D444" s="124">
        <v>0</v>
      </c>
      <c r="E444" s="124">
        <v>0</v>
      </c>
      <c r="F444" s="124">
        <v>0</v>
      </c>
      <c r="G444" s="124">
        <v>0</v>
      </c>
      <c r="H444" s="124">
        <v>0</v>
      </c>
      <c r="I444" s="124">
        <v>380601</v>
      </c>
      <c r="J444" s="124">
        <v>392548</v>
      </c>
      <c r="K444" s="124">
        <v>404322</v>
      </c>
      <c r="L444" s="124">
        <v>399520</v>
      </c>
      <c r="M444" s="124">
        <v>437011</v>
      </c>
      <c r="N444" s="124">
        <v>0</v>
      </c>
      <c r="O444" s="124">
        <v>0</v>
      </c>
      <c r="P444" s="124">
        <v>0</v>
      </c>
      <c r="Q444" s="124">
        <v>0</v>
      </c>
      <c r="R444" s="124">
        <v>0</v>
      </c>
      <c r="S444" s="124">
        <v>0</v>
      </c>
      <c r="T444" s="124">
        <v>396041.07</v>
      </c>
      <c r="U444" s="124">
        <v>405705.87</v>
      </c>
      <c r="V444" s="124">
        <v>381373.48</v>
      </c>
      <c r="W444" s="124">
        <v>415654.49</v>
      </c>
      <c r="X444" s="79">
        <v>409955.29</v>
      </c>
      <c r="Y444" s="125"/>
      <c r="Z444" s="125"/>
      <c r="AA444" s="125"/>
      <c r="AB444" s="125"/>
      <c r="AC444" s="126">
        <f t="shared" si="78"/>
        <v>0</v>
      </c>
      <c r="AD444" s="126">
        <f t="shared" si="79"/>
        <v>0</v>
      </c>
      <c r="AE444" s="126">
        <f t="shared" si="80"/>
        <v>0</v>
      </c>
      <c r="AF444" s="126">
        <f t="shared" si="81"/>
        <v>0</v>
      </c>
      <c r="AG444" s="126">
        <f t="shared" si="82"/>
        <v>0</v>
      </c>
      <c r="AH444" s="126">
        <f t="shared" si="83"/>
        <v>0</v>
      </c>
      <c r="AI444" s="126">
        <f t="shared" si="84"/>
        <v>7.821681298588911E-3</v>
      </c>
      <c r="AJ444" s="126">
        <f t="shared" si="85"/>
        <v>-0.17054761700324339</v>
      </c>
      <c r="AK444" s="126">
        <f t="shared" si="86"/>
        <v>-0.10322143303179361</v>
      </c>
      <c r="AL444" s="127">
        <f t="shared" si="87"/>
        <v>-2.954970763738312E-2</v>
      </c>
      <c r="AM444" s="127">
        <f t="shared" si="77"/>
        <v>-5.318947374728962E-2</v>
      </c>
    </row>
    <row r="445" spans="1:39" ht="15" customHeight="1" x14ac:dyDescent="0.2">
      <c r="A445" s="62" t="s">
        <v>612</v>
      </c>
      <c r="B445" s="62" t="s">
        <v>292</v>
      </c>
      <c r="C445" s="124">
        <v>0</v>
      </c>
      <c r="D445" s="124">
        <v>0</v>
      </c>
      <c r="E445" s="124">
        <v>0</v>
      </c>
      <c r="F445" s="124">
        <v>0</v>
      </c>
      <c r="G445" s="124">
        <v>0</v>
      </c>
      <c r="H445" s="124">
        <v>0</v>
      </c>
      <c r="I445" s="124">
        <v>2704</v>
      </c>
      <c r="J445" s="124">
        <v>3605</v>
      </c>
      <c r="K445" s="124">
        <v>3605</v>
      </c>
      <c r="L445" s="124">
        <v>3305</v>
      </c>
      <c r="M445" s="124">
        <v>2700</v>
      </c>
      <c r="N445" s="124">
        <v>0</v>
      </c>
      <c r="O445" s="124">
        <v>0</v>
      </c>
      <c r="P445" s="124">
        <v>0</v>
      </c>
      <c r="Q445" s="124">
        <v>0</v>
      </c>
      <c r="R445" s="124">
        <v>0</v>
      </c>
      <c r="S445" s="124">
        <v>0</v>
      </c>
      <c r="T445" s="124">
        <v>3582.35</v>
      </c>
      <c r="U445" s="124">
        <v>3610.37</v>
      </c>
      <c r="V445" s="124">
        <v>2994.63</v>
      </c>
      <c r="W445" s="124">
        <v>2685.52</v>
      </c>
      <c r="X445" s="79">
        <v>3476.67</v>
      </c>
      <c r="Y445" s="125"/>
      <c r="Z445" s="125"/>
      <c r="AA445" s="125"/>
      <c r="AB445" s="125"/>
      <c r="AC445" s="126">
        <f t="shared" si="78"/>
        <v>0</v>
      </c>
      <c r="AD445" s="126">
        <f t="shared" si="79"/>
        <v>0</v>
      </c>
      <c r="AE445" s="126">
        <f t="shared" si="80"/>
        <v>0</v>
      </c>
      <c r="AF445" s="126">
        <f t="shared" si="81"/>
        <v>0</v>
      </c>
      <c r="AG445" s="126">
        <f t="shared" si="82"/>
        <v>0</v>
      </c>
      <c r="AH445" s="126">
        <f t="shared" si="83"/>
        <v>0</v>
      </c>
      <c r="AI445" s="126">
        <f t="shared" si="84"/>
        <v>0</v>
      </c>
      <c r="AJ445" s="126">
        <f t="shared" si="85"/>
        <v>0</v>
      </c>
      <c r="AK445" s="126">
        <f t="shared" si="86"/>
        <v>0</v>
      </c>
      <c r="AL445" s="127">
        <f t="shared" si="87"/>
        <v>0</v>
      </c>
      <c r="AM445" s="127">
        <f t="shared" si="77"/>
        <v>0</v>
      </c>
    </row>
    <row r="446" spans="1:39" ht="15" customHeight="1" x14ac:dyDescent="0.2">
      <c r="A446" s="62" t="s">
        <v>1763</v>
      </c>
      <c r="B446" s="62" t="s">
        <v>294</v>
      </c>
      <c r="C446" s="124">
        <v>0</v>
      </c>
      <c r="D446" s="124">
        <v>0</v>
      </c>
      <c r="E446" s="124">
        <v>0</v>
      </c>
      <c r="F446" s="124">
        <v>0</v>
      </c>
      <c r="G446" s="124">
        <v>0</v>
      </c>
      <c r="H446" s="124">
        <v>0</v>
      </c>
      <c r="I446" s="124">
        <v>0</v>
      </c>
      <c r="J446" s="124">
        <v>0</v>
      </c>
      <c r="K446" s="124">
        <v>0</v>
      </c>
      <c r="L446" s="124">
        <v>901</v>
      </c>
      <c r="M446" s="124">
        <v>0</v>
      </c>
      <c r="N446" s="124">
        <v>0</v>
      </c>
      <c r="O446" s="124">
        <v>0</v>
      </c>
      <c r="P446" s="124">
        <v>0</v>
      </c>
      <c r="Q446" s="124">
        <v>0</v>
      </c>
      <c r="R446" s="124">
        <v>0</v>
      </c>
      <c r="S446" s="124">
        <v>0</v>
      </c>
      <c r="T446" s="124">
        <v>0</v>
      </c>
      <c r="U446" s="124">
        <v>0</v>
      </c>
      <c r="V446" s="124">
        <v>0</v>
      </c>
      <c r="W446" s="124">
        <v>0</v>
      </c>
      <c r="X446" s="79"/>
      <c r="Y446" s="125"/>
      <c r="Z446" s="125"/>
      <c r="AA446" s="125"/>
      <c r="AB446" s="125"/>
      <c r="AC446" s="126">
        <f t="shared" si="78"/>
        <v>0</v>
      </c>
      <c r="AD446" s="126">
        <f t="shared" si="79"/>
        <v>0</v>
      </c>
      <c r="AE446" s="126">
        <f t="shared" si="80"/>
        <v>0</v>
      </c>
      <c r="AF446" s="126">
        <f t="shared" si="81"/>
        <v>0</v>
      </c>
      <c r="AG446" s="126">
        <f t="shared" si="82"/>
        <v>0</v>
      </c>
      <c r="AH446" s="126">
        <f t="shared" si="83"/>
        <v>0</v>
      </c>
      <c r="AI446" s="126">
        <f t="shared" si="84"/>
        <v>0</v>
      </c>
      <c r="AJ446" s="126">
        <f t="shared" si="85"/>
        <v>0</v>
      </c>
      <c r="AK446" s="126">
        <f t="shared" si="86"/>
        <v>0</v>
      </c>
      <c r="AL446" s="127">
        <f t="shared" si="87"/>
        <v>0</v>
      </c>
      <c r="AM446" s="127">
        <f t="shared" si="77"/>
        <v>0</v>
      </c>
    </row>
    <row r="447" spans="1:39" ht="15" customHeight="1" x14ac:dyDescent="0.2">
      <c r="A447" s="62" t="s">
        <v>613</v>
      </c>
      <c r="B447" s="62" t="s">
        <v>296</v>
      </c>
      <c r="C447" s="124">
        <v>0</v>
      </c>
      <c r="D447" s="124">
        <v>0</v>
      </c>
      <c r="E447" s="124">
        <v>0</v>
      </c>
      <c r="F447" s="124">
        <v>0</v>
      </c>
      <c r="G447" s="124">
        <v>0</v>
      </c>
      <c r="H447" s="124">
        <v>0</v>
      </c>
      <c r="I447" s="124">
        <v>14460</v>
      </c>
      <c r="J447" s="124">
        <v>11776</v>
      </c>
      <c r="K447" s="124">
        <v>12435</v>
      </c>
      <c r="L447" s="124">
        <v>7091</v>
      </c>
      <c r="M447" s="124">
        <v>0</v>
      </c>
      <c r="N447" s="124">
        <v>0</v>
      </c>
      <c r="O447" s="124">
        <v>0</v>
      </c>
      <c r="P447" s="124">
        <v>0</v>
      </c>
      <c r="Q447" s="124">
        <v>0</v>
      </c>
      <c r="R447" s="124">
        <v>0</v>
      </c>
      <c r="S447" s="124">
        <v>0</v>
      </c>
      <c r="T447" s="124">
        <v>0</v>
      </c>
      <c r="U447" s="124">
        <v>0</v>
      </c>
      <c r="V447" s="124">
        <v>0</v>
      </c>
      <c r="W447" s="124">
        <v>0</v>
      </c>
      <c r="X447" s="79"/>
      <c r="Y447" s="125"/>
      <c r="Z447" s="125"/>
      <c r="AA447" s="125"/>
      <c r="AB447" s="125"/>
      <c r="AC447" s="126">
        <f t="shared" si="78"/>
        <v>0</v>
      </c>
      <c r="AD447" s="126">
        <f t="shared" si="79"/>
        <v>0</v>
      </c>
      <c r="AE447" s="126">
        <f t="shared" si="80"/>
        <v>0</v>
      </c>
      <c r="AF447" s="126">
        <f t="shared" si="81"/>
        <v>0</v>
      </c>
      <c r="AG447" s="126">
        <f t="shared" si="82"/>
        <v>0</v>
      </c>
      <c r="AH447" s="126">
        <f t="shared" si="83"/>
        <v>0</v>
      </c>
      <c r="AI447" s="126">
        <f t="shared" si="84"/>
        <v>5.4580896686159841E-2</v>
      </c>
      <c r="AJ447" s="126">
        <f t="shared" si="85"/>
        <v>-2.5878003696857672E-2</v>
      </c>
      <c r="AK447" s="126">
        <f t="shared" si="86"/>
        <v>-0.20983554712207464</v>
      </c>
      <c r="AL447" s="127">
        <f t="shared" si="87"/>
        <v>-2.0125850459196942E-2</v>
      </c>
      <c r="AM447" s="127">
        <f t="shared" si="77"/>
        <v>-3.6226530826554491E-2</v>
      </c>
    </row>
    <row r="448" spans="1:39" ht="15" customHeight="1" x14ac:dyDescent="0.2">
      <c r="A448" s="62" t="s">
        <v>614</v>
      </c>
      <c r="B448" s="62" t="s">
        <v>298</v>
      </c>
      <c r="C448" s="124">
        <v>0</v>
      </c>
      <c r="D448" s="124">
        <v>0</v>
      </c>
      <c r="E448" s="124">
        <v>0</v>
      </c>
      <c r="F448" s="124">
        <v>0</v>
      </c>
      <c r="G448" s="124">
        <v>0</v>
      </c>
      <c r="H448" s="124">
        <v>0</v>
      </c>
      <c r="I448" s="124">
        <v>7633</v>
      </c>
      <c r="J448" s="124">
        <v>8053</v>
      </c>
      <c r="K448" s="124">
        <v>8473</v>
      </c>
      <c r="L448" s="124">
        <v>7992</v>
      </c>
      <c r="M448" s="124">
        <v>8180</v>
      </c>
      <c r="N448" s="124">
        <v>0</v>
      </c>
      <c r="O448" s="124">
        <v>0</v>
      </c>
      <c r="P448" s="124">
        <v>0</v>
      </c>
      <c r="Q448" s="124">
        <v>0</v>
      </c>
      <c r="R448" s="124">
        <v>0</v>
      </c>
      <c r="S448" s="124">
        <v>0</v>
      </c>
      <c r="T448" s="124">
        <v>7695</v>
      </c>
      <c r="U448" s="124">
        <v>8115</v>
      </c>
      <c r="V448" s="124">
        <v>7905</v>
      </c>
      <c r="W448" s="124">
        <v>6246.25</v>
      </c>
      <c r="X448" s="79">
        <v>8205</v>
      </c>
      <c r="Y448" s="125"/>
      <c r="Z448" s="125"/>
      <c r="AA448" s="125"/>
      <c r="AB448" s="125"/>
      <c r="AC448" s="126">
        <f t="shared" si="78"/>
        <v>0</v>
      </c>
      <c r="AD448" s="126">
        <f t="shared" si="79"/>
        <v>0</v>
      </c>
      <c r="AE448" s="126">
        <f t="shared" si="80"/>
        <v>0</v>
      </c>
      <c r="AF448" s="126">
        <f t="shared" si="81"/>
        <v>0</v>
      </c>
      <c r="AG448" s="126">
        <f t="shared" si="82"/>
        <v>0</v>
      </c>
      <c r="AH448" s="126">
        <f t="shared" si="83"/>
        <v>0</v>
      </c>
      <c r="AI448" s="126">
        <f t="shared" si="84"/>
        <v>-0.24853721594774791</v>
      </c>
      <c r="AJ448" s="126">
        <f t="shared" si="85"/>
        <v>2.6694431869624267</v>
      </c>
      <c r="AK448" s="126">
        <f t="shared" si="86"/>
        <v>4.4141232204100769</v>
      </c>
      <c r="AL448" s="127">
        <f t="shared" si="87"/>
        <v>0.75944768793608397</v>
      </c>
      <c r="AM448" s="127">
        <f t="shared" si="77"/>
        <v>1.367005838284951</v>
      </c>
    </row>
    <row r="449" spans="1:39" ht="15" customHeight="1" x14ac:dyDescent="0.2">
      <c r="A449" s="62" t="s">
        <v>615</v>
      </c>
      <c r="B449" s="62" t="s">
        <v>300</v>
      </c>
      <c r="C449" s="124">
        <v>0</v>
      </c>
      <c r="D449" s="124">
        <v>0</v>
      </c>
      <c r="E449" s="124">
        <v>0</v>
      </c>
      <c r="F449" s="124">
        <v>0</v>
      </c>
      <c r="G449" s="124">
        <v>0</v>
      </c>
      <c r="H449" s="124">
        <v>0</v>
      </c>
      <c r="I449" s="124">
        <v>5000</v>
      </c>
      <c r="J449" s="124">
        <v>5000</v>
      </c>
      <c r="K449" s="124">
        <v>5000</v>
      </c>
      <c r="L449" s="124">
        <v>5000</v>
      </c>
      <c r="M449" s="124">
        <v>5000</v>
      </c>
      <c r="N449" s="124">
        <v>0</v>
      </c>
      <c r="O449" s="124">
        <v>0</v>
      </c>
      <c r="P449" s="124">
        <v>0</v>
      </c>
      <c r="Q449" s="124">
        <v>0</v>
      </c>
      <c r="R449" s="124">
        <v>0</v>
      </c>
      <c r="S449" s="124">
        <v>0</v>
      </c>
      <c r="T449" s="124">
        <v>146.97999999999999</v>
      </c>
      <c r="U449" s="124">
        <v>110.45</v>
      </c>
      <c r="V449" s="124">
        <v>405.29</v>
      </c>
      <c r="W449" s="124">
        <v>2194.29</v>
      </c>
      <c r="X449" s="79">
        <v>512.41999999999996</v>
      </c>
      <c r="Y449" s="125"/>
      <c r="Z449" s="125"/>
      <c r="AA449" s="125"/>
      <c r="AB449" s="125"/>
      <c r="AC449" s="126">
        <f t="shared" si="78"/>
        <v>0</v>
      </c>
      <c r="AD449" s="126">
        <f t="shared" si="79"/>
        <v>0</v>
      </c>
      <c r="AE449" s="126">
        <f t="shared" si="80"/>
        <v>0</v>
      </c>
      <c r="AF449" s="126">
        <f t="shared" si="81"/>
        <v>0</v>
      </c>
      <c r="AG449" s="126">
        <f t="shared" si="82"/>
        <v>0</v>
      </c>
      <c r="AH449" s="126">
        <f t="shared" si="83"/>
        <v>0</v>
      </c>
      <c r="AI449" s="126">
        <f t="shared" si="84"/>
        <v>8.2651020914517564E-2</v>
      </c>
      <c r="AJ449" s="126">
        <f t="shared" si="85"/>
        <v>1.5184011863035862</v>
      </c>
      <c r="AK449" s="126">
        <f t="shared" si="86"/>
        <v>-0.5993255359580334</v>
      </c>
      <c r="AL449" s="127">
        <f t="shared" si="87"/>
        <v>0.11130296347334115</v>
      </c>
      <c r="AM449" s="127">
        <f t="shared" si="77"/>
        <v>0.20034533425201406</v>
      </c>
    </row>
    <row r="450" spans="1:39" ht="15" customHeight="1" x14ac:dyDescent="0.2">
      <c r="A450" s="62" t="s">
        <v>616</v>
      </c>
      <c r="B450" s="62" t="s">
        <v>302</v>
      </c>
      <c r="C450" s="124">
        <v>0</v>
      </c>
      <c r="D450" s="124">
        <v>0</v>
      </c>
      <c r="E450" s="124">
        <v>0</v>
      </c>
      <c r="F450" s="124">
        <v>0</v>
      </c>
      <c r="G450" s="124">
        <v>0</v>
      </c>
      <c r="H450" s="124">
        <v>0</v>
      </c>
      <c r="I450" s="124">
        <v>863</v>
      </c>
      <c r="J450" s="124">
        <v>884</v>
      </c>
      <c r="K450" s="124">
        <v>905</v>
      </c>
      <c r="L450" s="124">
        <v>886</v>
      </c>
      <c r="M450" s="124">
        <v>760</v>
      </c>
      <c r="N450" s="124">
        <v>0</v>
      </c>
      <c r="O450" s="124">
        <v>0</v>
      </c>
      <c r="P450" s="124">
        <v>0</v>
      </c>
      <c r="Q450" s="124">
        <v>0</v>
      </c>
      <c r="R450" s="124">
        <v>0</v>
      </c>
      <c r="S450" s="124">
        <v>0</v>
      </c>
      <c r="T450" s="124">
        <v>685.17</v>
      </c>
      <c r="U450" s="124">
        <v>741.8</v>
      </c>
      <c r="V450" s="124">
        <v>1868.15</v>
      </c>
      <c r="W450" s="124">
        <v>748.52</v>
      </c>
      <c r="X450" s="79">
        <v>641.44000000000005</v>
      </c>
      <c r="Y450" s="125"/>
      <c r="Z450" s="125"/>
      <c r="AA450" s="125"/>
      <c r="AB450" s="125"/>
      <c r="AC450" s="126">
        <f t="shared" si="78"/>
        <v>0</v>
      </c>
      <c r="AD450" s="126">
        <f t="shared" si="79"/>
        <v>0</v>
      </c>
      <c r="AE450" s="126">
        <f t="shared" si="80"/>
        <v>0</v>
      </c>
      <c r="AF450" s="126">
        <f t="shared" si="81"/>
        <v>0</v>
      </c>
      <c r="AG450" s="126">
        <f t="shared" si="82"/>
        <v>0</v>
      </c>
      <c r="AH450" s="126">
        <f t="shared" si="83"/>
        <v>0</v>
      </c>
      <c r="AI450" s="126">
        <f t="shared" si="84"/>
        <v>-2.1110943009764131E-2</v>
      </c>
      <c r="AJ450" s="126">
        <f t="shared" si="85"/>
        <v>-0.65209499918760072</v>
      </c>
      <c r="AK450" s="126">
        <f t="shared" si="86"/>
        <v>1.523897938261761</v>
      </c>
      <c r="AL450" s="127">
        <f t="shared" si="87"/>
        <v>9.4521332896044016E-2</v>
      </c>
      <c r="AM450" s="127">
        <f t="shared" si="77"/>
        <v>0.17013839921287924</v>
      </c>
    </row>
    <row r="451" spans="1:39" ht="15" customHeight="1" x14ac:dyDescent="0.2">
      <c r="A451" s="62" t="s">
        <v>617</v>
      </c>
      <c r="B451" s="62" t="s">
        <v>304</v>
      </c>
      <c r="C451" s="124">
        <v>0</v>
      </c>
      <c r="D451" s="124">
        <v>0</v>
      </c>
      <c r="E451" s="124">
        <v>0</v>
      </c>
      <c r="F451" s="124">
        <v>0</v>
      </c>
      <c r="G451" s="124">
        <v>0</v>
      </c>
      <c r="H451" s="124">
        <v>0</v>
      </c>
      <c r="I451" s="124">
        <v>2671</v>
      </c>
      <c r="J451" s="124">
        <v>2863</v>
      </c>
      <c r="K451" s="124">
        <v>2569</v>
      </c>
      <c r="L451" s="124">
        <v>2541</v>
      </c>
      <c r="M451" s="124">
        <v>2300</v>
      </c>
      <c r="N451" s="124">
        <v>0</v>
      </c>
      <c r="O451" s="124">
        <v>0</v>
      </c>
      <c r="P451" s="124">
        <v>0</v>
      </c>
      <c r="Q451" s="124">
        <v>0</v>
      </c>
      <c r="R451" s="124">
        <v>0</v>
      </c>
      <c r="S451" s="124">
        <v>0</v>
      </c>
      <c r="T451" s="124">
        <v>2577.81</v>
      </c>
      <c r="U451" s="124">
        <v>2523.39</v>
      </c>
      <c r="V451" s="124">
        <v>877.9</v>
      </c>
      <c r="W451" s="124">
        <v>2215.73</v>
      </c>
      <c r="X451" s="79">
        <v>2277.29</v>
      </c>
      <c r="Y451" s="125"/>
      <c r="Z451" s="125"/>
      <c r="AA451" s="125"/>
      <c r="AB451" s="125"/>
      <c r="AC451" s="126">
        <f t="shared" si="78"/>
        <v>0</v>
      </c>
      <c r="AD451" s="126">
        <f t="shared" si="79"/>
        <v>0</v>
      </c>
      <c r="AE451" s="126">
        <f t="shared" si="80"/>
        <v>0</v>
      </c>
      <c r="AF451" s="126">
        <f t="shared" si="81"/>
        <v>0</v>
      </c>
      <c r="AG451" s="126">
        <f t="shared" si="82"/>
        <v>0</v>
      </c>
      <c r="AH451" s="126">
        <f t="shared" si="83"/>
        <v>0</v>
      </c>
      <c r="AI451" s="126">
        <f t="shared" si="84"/>
        <v>-0.18684783032369312</v>
      </c>
      <c r="AJ451" s="126">
        <f t="shared" si="85"/>
        <v>-0.12688834567927421</v>
      </c>
      <c r="AK451" s="126">
        <f t="shared" si="86"/>
        <v>0.12656305986238392</v>
      </c>
      <c r="AL451" s="127">
        <f t="shared" si="87"/>
        <v>-2.0797012904509266E-2</v>
      </c>
      <c r="AM451" s="127">
        <f t="shared" ref="AM451:AM514" si="88">AVERAGE(AG451:AK451)</f>
        <v>-3.7434623228116679E-2</v>
      </c>
    </row>
    <row r="452" spans="1:39" ht="15" customHeight="1" x14ac:dyDescent="0.2">
      <c r="A452" s="62" t="s">
        <v>618</v>
      </c>
      <c r="B452" s="62" t="s">
        <v>306</v>
      </c>
      <c r="C452" s="124">
        <v>0</v>
      </c>
      <c r="D452" s="124">
        <v>0</v>
      </c>
      <c r="E452" s="124">
        <v>0</v>
      </c>
      <c r="F452" s="124">
        <v>0</v>
      </c>
      <c r="G452" s="124">
        <v>0</v>
      </c>
      <c r="H452" s="124">
        <v>0</v>
      </c>
      <c r="I452" s="124">
        <v>61254</v>
      </c>
      <c r="J452" s="124">
        <v>61254</v>
      </c>
      <c r="K452" s="124">
        <v>47005</v>
      </c>
      <c r="L452" s="124">
        <v>47220</v>
      </c>
      <c r="M452" s="124">
        <v>50700</v>
      </c>
      <c r="N452" s="124">
        <v>0</v>
      </c>
      <c r="O452" s="124">
        <v>0</v>
      </c>
      <c r="P452" s="124">
        <v>0</v>
      </c>
      <c r="Q452" s="124">
        <v>0</v>
      </c>
      <c r="R452" s="124">
        <v>0</v>
      </c>
      <c r="S452" s="124">
        <v>0</v>
      </c>
      <c r="T452" s="124">
        <v>57981.46</v>
      </c>
      <c r="U452" s="124">
        <v>47147.75</v>
      </c>
      <c r="V452" s="124">
        <v>41165.25</v>
      </c>
      <c r="W452" s="124">
        <v>46375.25</v>
      </c>
      <c r="X452" s="79">
        <v>48600.97</v>
      </c>
      <c r="Y452" s="125"/>
      <c r="Z452" s="125"/>
      <c r="AA452" s="125"/>
      <c r="AB452" s="125"/>
      <c r="AC452" s="126">
        <f t="shared" ref="AC452:AC515" si="89">IFERROR((O453-N453)/N453,0)</f>
        <v>0</v>
      </c>
      <c r="AD452" s="126">
        <f t="shared" ref="AD452:AD515" si="90">IFERROR((P453-O453)/O453,0)</f>
        <v>0</v>
      </c>
      <c r="AE452" s="126">
        <f t="shared" ref="AE452:AE515" si="91">IFERROR((Q453-P453)/P453,0)</f>
        <v>0</v>
      </c>
      <c r="AF452" s="126">
        <f t="shared" ref="AF452:AF515" si="92">IFERROR((R453-Q453)/Q453,0)</f>
        <v>0</v>
      </c>
      <c r="AG452" s="126">
        <f t="shared" ref="AG452:AG515" si="93">IFERROR((S453-R453)/R453,0)</f>
        <v>0</v>
      </c>
      <c r="AH452" s="126">
        <f t="shared" ref="AH452:AH515" si="94">IFERROR((T453-S453)/S453,0)</f>
        <v>0</v>
      </c>
      <c r="AI452" s="126">
        <f t="shared" ref="AI452:AI515" si="95">IFERROR((U453-T453)/T453,0)</f>
        <v>0</v>
      </c>
      <c r="AJ452" s="126">
        <f t="shared" ref="AJ452:AJ515" si="96">IFERROR((V453-U453)/U453,0)</f>
        <v>-0.50142799999999998</v>
      </c>
      <c r="AK452" s="126">
        <f t="shared" ref="AK452:AK515" si="97">IFERROR((W453-V453)/V453,0)</f>
        <v>5.5396211580273258</v>
      </c>
      <c r="AL452" s="127">
        <f t="shared" si="87"/>
        <v>0.55979923978081403</v>
      </c>
      <c r="AM452" s="127">
        <f t="shared" si="88"/>
        <v>1.0076386316054653</v>
      </c>
    </row>
    <row r="453" spans="1:39" ht="15" customHeight="1" x14ac:dyDescent="0.2">
      <c r="A453" s="62" t="s">
        <v>1870</v>
      </c>
      <c r="B453" s="62" t="s">
        <v>1865</v>
      </c>
      <c r="C453" s="124">
        <v>0</v>
      </c>
      <c r="D453" s="124">
        <v>0</v>
      </c>
      <c r="E453" s="124">
        <v>0</v>
      </c>
      <c r="F453" s="124">
        <v>0</v>
      </c>
      <c r="G453" s="124">
        <v>0</v>
      </c>
      <c r="H453" s="124">
        <v>0</v>
      </c>
      <c r="I453" s="124">
        <v>0</v>
      </c>
      <c r="J453" s="124">
        <v>0</v>
      </c>
      <c r="K453" s="124">
        <v>0</v>
      </c>
      <c r="L453" s="124">
        <v>0</v>
      </c>
      <c r="M453" s="124">
        <v>4500</v>
      </c>
      <c r="N453" s="124">
        <v>0</v>
      </c>
      <c r="O453" s="124">
        <v>0</v>
      </c>
      <c r="P453" s="124">
        <v>0</v>
      </c>
      <c r="Q453" s="124">
        <v>0</v>
      </c>
      <c r="R453" s="124">
        <v>0</v>
      </c>
      <c r="S453" s="124">
        <v>0</v>
      </c>
      <c r="T453" s="124">
        <v>0</v>
      </c>
      <c r="U453" s="124">
        <v>2500</v>
      </c>
      <c r="V453" s="124">
        <v>1246.43</v>
      </c>
      <c r="W453" s="124">
        <v>8151.18</v>
      </c>
      <c r="X453" s="79">
        <v>285.72000000000003</v>
      </c>
      <c r="Y453" s="125"/>
      <c r="Z453" s="125"/>
      <c r="AA453" s="125"/>
      <c r="AB453" s="125"/>
      <c r="AC453" s="126">
        <f t="shared" si="89"/>
        <v>0</v>
      </c>
      <c r="AD453" s="126">
        <f t="shared" si="90"/>
        <v>0</v>
      </c>
      <c r="AE453" s="126">
        <f t="shared" si="91"/>
        <v>0</v>
      </c>
      <c r="AF453" s="126">
        <f t="shared" si="92"/>
        <v>0</v>
      </c>
      <c r="AG453" s="126">
        <f t="shared" si="93"/>
        <v>0</v>
      </c>
      <c r="AH453" s="126">
        <f t="shared" si="94"/>
        <v>0</v>
      </c>
      <c r="AI453" s="126">
        <f t="shared" si="95"/>
        <v>-0.30184419697215148</v>
      </c>
      <c r="AJ453" s="126">
        <f t="shared" si="96"/>
        <v>6.3399627237138587E-2</v>
      </c>
      <c r="AK453" s="126">
        <f t="shared" si="97"/>
        <v>0.43811722637910266</v>
      </c>
      <c r="AL453" s="127">
        <f t="shared" si="87"/>
        <v>2.2185850738232198E-2</v>
      </c>
      <c r="AM453" s="127">
        <f t="shared" si="88"/>
        <v>3.9934531328817954E-2</v>
      </c>
    </row>
    <row r="454" spans="1:39" ht="15" customHeight="1" x14ac:dyDescent="0.2">
      <c r="A454" s="62" t="s">
        <v>619</v>
      </c>
      <c r="B454" s="62" t="s">
        <v>308</v>
      </c>
      <c r="C454" s="124">
        <v>0</v>
      </c>
      <c r="D454" s="124">
        <v>0</v>
      </c>
      <c r="E454" s="124">
        <v>0</v>
      </c>
      <c r="F454" s="124">
        <v>0</v>
      </c>
      <c r="G454" s="124">
        <v>0</v>
      </c>
      <c r="H454" s="124">
        <v>0</v>
      </c>
      <c r="I454" s="124">
        <v>1992</v>
      </c>
      <c r="J454" s="124">
        <v>1992</v>
      </c>
      <c r="K454" s="124">
        <v>1332</v>
      </c>
      <c r="L454" s="124">
        <v>1812</v>
      </c>
      <c r="M454" s="124">
        <v>2430</v>
      </c>
      <c r="N454" s="124">
        <v>0</v>
      </c>
      <c r="O454" s="124">
        <v>0</v>
      </c>
      <c r="P454" s="124">
        <v>0</v>
      </c>
      <c r="Q454" s="124">
        <v>0</v>
      </c>
      <c r="R454" s="124">
        <v>0</v>
      </c>
      <c r="S454" s="124">
        <v>0</v>
      </c>
      <c r="T454" s="124">
        <v>1913.57</v>
      </c>
      <c r="U454" s="124">
        <v>1335.97</v>
      </c>
      <c r="V454" s="124">
        <v>1420.67</v>
      </c>
      <c r="W454" s="124">
        <v>2043.09</v>
      </c>
      <c r="X454" s="79">
        <v>1592.93</v>
      </c>
      <c r="Y454" s="125"/>
      <c r="Z454" s="125"/>
      <c r="AA454" s="125"/>
      <c r="AB454" s="125"/>
      <c r="AC454" s="126">
        <f t="shared" si="89"/>
        <v>0</v>
      </c>
      <c r="AD454" s="126">
        <f t="shared" si="90"/>
        <v>0</v>
      </c>
      <c r="AE454" s="126">
        <f t="shared" si="91"/>
        <v>0</v>
      </c>
      <c r="AF454" s="126">
        <f t="shared" si="92"/>
        <v>0</v>
      </c>
      <c r="AG454" s="126">
        <f t="shared" si="93"/>
        <v>0</v>
      </c>
      <c r="AH454" s="126">
        <f t="shared" si="94"/>
        <v>0</v>
      </c>
      <c r="AI454" s="126">
        <f t="shared" si="95"/>
        <v>2.7350390466243425E-2</v>
      </c>
      <c r="AJ454" s="126">
        <f t="shared" si="96"/>
        <v>-4.8285465973981478E-2</v>
      </c>
      <c r="AK454" s="126">
        <f t="shared" si="97"/>
        <v>0.7076591298906636</v>
      </c>
      <c r="AL454" s="127">
        <f t="shared" ref="AL454:AL517" si="98">AVERAGE(AC454:AK454)</f>
        <v>7.630267270921394E-2</v>
      </c>
      <c r="AM454" s="127">
        <f t="shared" si="88"/>
        <v>0.13734481087658509</v>
      </c>
    </row>
    <row r="455" spans="1:39" ht="15" customHeight="1" x14ac:dyDescent="0.2">
      <c r="A455" s="62" t="s">
        <v>620</v>
      </c>
      <c r="B455" s="62" t="s">
        <v>1899</v>
      </c>
      <c r="C455" s="124">
        <v>0</v>
      </c>
      <c r="D455" s="124">
        <v>0</v>
      </c>
      <c r="E455" s="124">
        <v>0</v>
      </c>
      <c r="F455" s="124">
        <v>0</v>
      </c>
      <c r="G455" s="124">
        <v>0</v>
      </c>
      <c r="H455" s="124">
        <v>0</v>
      </c>
      <c r="I455" s="124">
        <v>36909</v>
      </c>
      <c r="J455" s="124">
        <v>37967</v>
      </c>
      <c r="K455" s="124">
        <v>39135</v>
      </c>
      <c r="L455" s="124">
        <v>61215</v>
      </c>
      <c r="M455" s="124">
        <v>74150</v>
      </c>
      <c r="N455" s="124">
        <v>0</v>
      </c>
      <c r="O455" s="124">
        <v>0</v>
      </c>
      <c r="P455" s="124">
        <v>0</v>
      </c>
      <c r="Q455" s="124">
        <v>0</v>
      </c>
      <c r="R455" s="124">
        <v>0</v>
      </c>
      <c r="S455" s="124">
        <v>0</v>
      </c>
      <c r="T455" s="124">
        <v>36612.639999999999</v>
      </c>
      <c r="U455" s="124">
        <v>37614.01</v>
      </c>
      <c r="V455" s="124">
        <v>35797.800000000003</v>
      </c>
      <c r="W455" s="124">
        <v>61130.44</v>
      </c>
      <c r="X455" s="79">
        <v>70253.17</v>
      </c>
      <c r="Y455" s="125"/>
      <c r="Z455" s="125"/>
      <c r="AA455" s="125"/>
      <c r="AB455" s="125"/>
      <c r="AC455" s="126">
        <f t="shared" si="89"/>
        <v>0</v>
      </c>
      <c r="AD455" s="126">
        <f t="shared" si="90"/>
        <v>0</v>
      </c>
      <c r="AE455" s="126">
        <f t="shared" si="91"/>
        <v>0</v>
      </c>
      <c r="AF455" s="126">
        <f t="shared" si="92"/>
        <v>0</v>
      </c>
      <c r="AG455" s="126">
        <f t="shared" si="93"/>
        <v>0</v>
      </c>
      <c r="AH455" s="126">
        <f t="shared" si="94"/>
        <v>0</v>
      </c>
      <c r="AI455" s="126">
        <f t="shared" si="95"/>
        <v>0</v>
      </c>
      <c r="AJ455" s="126">
        <f t="shared" si="96"/>
        <v>2.0857142857142859</v>
      </c>
      <c r="AK455" s="126">
        <f t="shared" si="97"/>
        <v>-0.1111111111111111</v>
      </c>
      <c r="AL455" s="127">
        <f t="shared" si="98"/>
        <v>0.21940035273368608</v>
      </c>
      <c r="AM455" s="127">
        <f t="shared" si="88"/>
        <v>0.39492063492063495</v>
      </c>
    </row>
    <row r="456" spans="1:39" ht="15" customHeight="1" x14ac:dyDescent="0.2">
      <c r="A456" s="62" t="s">
        <v>1764</v>
      </c>
      <c r="B456" s="62" t="s">
        <v>312</v>
      </c>
      <c r="C456" s="124">
        <v>0</v>
      </c>
      <c r="D456" s="124">
        <v>0</v>
      </c>
      <c r="E456" s="124">
        <v>0</v>
      </c>
      <c r="F456" s="124">
        <v>0</v>
      </c>
      <c r="G456" s="124">
        <v>0</v>
      </c>
      <c r="H456" s="124">
        <v>0</v>
      </c>
      <c r="I456" s="124">
        <v>0</v>
      </c>
      <c r="J456" s="124">
        <v>0</v>
      </c>
      <c r="K456" s="124">
        <v>0</v>
      </c>
      <c r="L456" s="124">
        <v>0</v>
      </c>
      <c r="M456" s="124">
        <v>0</v>
      </c>
      <c r="N456" s="124">
        <v>0</v>
      </c>
      <c r="O456" s="124">
        <v>0</v>
      </c>
      <c r="P456" s="124">
        <v>0</v>
      </c>
      <c r="Q456" s="124">
        <v>0</v>
      </c>
      <c r="R456" s="124">
        <v>0</v>
      </c>
      <c r="S456" s="124">
        <v>0</v>
      </c>
      <c r="T456" s="124">
        <v>0</v>
      </c>
      <c r="U456" s="124">
        <v>35</v>
      </c>
      <c r="V456" s="124">
        <v>108</v>
      </c>
      <c r="W456" s="124">
        <v>96</v>
      </c>
      <c r="X456" s="79">
        <v>0</v>
      </c>
      <c r="Y456" s="125"/>
      <c r="Z456" s="125"/>
      <c r="AA456" s="125"/>
      <c r="AB456" s="125"/>
      <c r="AC456" s="126">
        <f t="shared" si="89"/>
        <v>0</v>
      </c>
      <c r="AD456" s="126">
        <f t="shared" si="90"/>
        <v>0</v>
      </c>
      <c r="AE456" s="126">
        <f t="shared" si="91"/>
        <v>0</v>
      </c>
      <c r="AF456" s="126">
        <f t="shared" si="92"/>
        <v>0</v>
      </c>
      <c r="AG456" s="126">
        <f t="shared" si="93"/>
        <v>0</v>
      </c>
      <c r="AH456" s="126">
        <f t="shared" si="94"/>
        <v>0</v>
      </c>
      <c r="AI456" s="126">
        <f t="shared" si="95"/>
        <v>-1.7833539930282066E-2</v>
      </c>
      <c r="AJ456" s="126">
        <f t="shared" si="96"/>
        <v>-0.31681228340527018</v>
      </c>
      <c r="AK456" s="126">
        <f t="shared" si="97"/>
        <v>5.0419481924513759E-2</v>
      </c>
      <c r="AL456" s="127">
        <f t="shared" si="98"/>
        <v>-3.15807046012265E-2</v>
      </c>
      <c r="AM456" s="127">
        <f t="shared" si="88"/>
        <v>-5.6845268282207706E-2</v>
      </c>
    </row>
    <row r="457" spans="1:39" ht="15" customHeight="1" x14ac:dyDescent="0.2">
      <c r="A457" s="62" t="s">
        <v>621</v>
      </c>
      <c r="B457" s="62" t="s">
        <v>314</v>
      </c>
      <c r="C457" s="124">
        <v>0</v>
      </c>
      <c r="D457" s="124">
        <v>0</v>
      </c>
      <c r="E457" s="124">
        <v>0</v>
      </c>
      <c r="F457" s="124">
        <v>0</v>
      </c>
      <c r="G457" s="124">
        <v>0</v>
      </c>
      <c r="H457" s="124">
        <v>0</v>
      </c>
      <c r="I457" s="124">
        <v>1432</v>
      </c>
      <c r="J457" s="124">
        <v>1376</v>
      </c>
      <c r="K457" s="124">
        <v>1417</v>
      </c>
      <c r="L457" s="124">
        <v>790</v>
      </c>
      <c r="M457" s="124">
        <v>1290</v>
      </c>
      <c r="N457" s="124">
        <v>0</v>
      </c>
      <c r="O457" s="124">
        <v>0</v>
      </c>
      <c r="P457" s="124">
        <v>0</v>
      </c>
      <c r="Q457" s="124">
        <v>0</v>
      </c>
      <c r="R457" s="124">
        <v>0</v>
      </c>
      <c r="S457" s="124">
        <v>0</v>
      </c>
      <c r="T457" s="124">
        <v>1460.17</v>
      </c>
      <c r="U457" s="124">
        <v>1434.13</v>
      </c>
      <c r="V457" s="124">
        <v>979.78</v>
      </c>
      <c r="W457" s="124">
        <v>1029.18</v>
      </c>
      <c r="X457" s="79">
        <v>1290.2</v>
      </c>
      <c r="Y457" s="125"/>
      <c r="Z457" s="125"/>
      <c r="AA457" s="125"/>
      <c r="AB457" s="125"/>
      <c r="AC457" s="126">
        <f t="shared" si="89"/>
        <v>0</v>
      </c>
      <c r="AD457" s="126">
        <f t="shared" si="90"/>
        <v>0</v>
      </c>
      <c r="AE457" s="126">
        <f t="shared" si="91"/>
        <v>0</v>
      </c>
      <c r="AF457" s="126">
        <f t="shared" si="92"/>
        <v>0</v>
      </c>
      <c r="AG457" s="126">
        <f t="shared" si="93"/>
        <v>0</v>
      </c>
      <c r="AH457" s="126">
        <f t="shared" si="94"/>
        <v>0</v>
      </c>
      <c r="AI457" s="126">
        <f t="shared" si="95"/>
        <v>-0.94444444444444442</v>
      </c>
      <c r="AJ457" s="126">
        <f t="shared" si="96"/>
        <v>15</v>
      </c>
      <c r="AK457" s="126">
        <f t="shared" si="97"/>
        <v>0.97512896825396833</v>
      </c>
      <c r="AL457" s="127">
        <f t="shared" si="98"/>
        <v>1.6700760582010581</v>
      </c>
      <c r="AM457" s="127">
        <f t="shared" si="88"/>
        <v>3.0061369047619046</v>
      </c>
    </row>
    <row r="458" spans="1:39" ht="15" customHeight="1" x14ac:dyDescent="0.2">
      <c r="A458" s="62" t="s">
        <v>622</v>
      </c>
      <c r="B458" s="62" t="s">
        <v>316</v>
      </c>
      <c r="C458" s="124">
        <v>0</v>
      </c>
      <c r="D458" s="124">
        <v>0</v>
      </c>
      <c r="E458" s="124">
        <v>0</v>
      </c>
      <c r="F458" s="124">
        <v>0</v>
      </c>
      <c r="G458" s="124">
        <v>0</v>
      </c>
      <c r="H458" s="124">
        <v>0</v>
      </c>
      <c r="I458" s="124">
        <v>190</v>
      </c>
      <c r="J458" s="124">
        <v>189</v>
      </c>
      <c r="K458" s="124">
        <v>189</v>
      </c>
      <c r="L458" s="124">
        <v>1008</v>
      </c>
      <c r="M458" s="124">
        <v>0</v>
      </c>
      <c r="N458" s="124">
        <v>0</v>
      </c>
      <c r="O458" s="124">
        <v>0</v>
      </c>
      <c r="P458" s="124">
        <v>0</v>
      </c>
      <c r="Q458" s="124">
        <v>0</v>
      </c>
      <c r="R458" s="124">
        <v>0</v>
      </c>
      <c r="S458" s="124">
        <v>0</v>
      </c>
      <c r="T458" s="124">
        <v>1134</v>
      </c>
      <c r="U458" s="124">
        <v>63</v>
      </c>
      <c r="V458" s="124">
        <v>1008</v>
      </c>
      <c r="W458" s="124">
        <v>1990.93</v>
      </c>
      <c r="X458" s="79">
        <v>63</v>
      </c>
      <c r="Y458" s="125"/>
      <c r="Z458" s="125"/>
      <c r="AA458" s="125"/>
      <c r="AB458" s="125"/>
      <c r="AC458" s="126">
        <f t="shared" si="89"/>
        <v>0</v>
      </c>
      <c r="AD458" s="126">
        <f t="shared" si="90"/>
        <v>0</v>
      </c>
      <c r="AE458" s="126">
        <f t="shared" si="91"/>
        <v>0</v>
      </c>
      <c r="AF458" s="126">
        <f t="shared" si="92"/>
        <v>0</v>
      </c>
      <c r="AG458" s="126">
        <f t="shared" si="93"/>
        <v>0</v>
      </c>
      <c r="AH458" s="126">
        <f t="shared" si="94"/>
        <v>0</v>
      </c>
      <c r="AI458" s="126">
        <f t="shared" si="95"/>
        <v>3.8317858581295078E-2</v>
      </c>
      <c r="AJ458" s="126">
        <f t="shared" si="96"/>
        <v>-5.0728593711517958E-2</v>
      </c>
      <c r="AK458" s="126">
        <f t="shared" si="97"/>
        <v>0.22321700758664983</v>
      </c>
      <c r="AL458" s="127">
        <f t="shared" si="98"/>
        <v>2.342291916182522E-2</v>
      </c>
      <c r="AM458" s="127">
        <f t="shared" si="88"/>
        <v>4.2161254491285396E-2</v>
      </c>
    </row>
    <row r="459" spans="1:39" ht="15" customHeight="1" x14ac:dyDescent="0.2">
      <c r="A459" s="62" t="s">
        <v>623</v>
      </c>
      <c r="B459" s="62" t="s">
        <v>2026</v>
      </c>
      <c r="C459" s="124">
        <v>0</v>
      </c>
      <c r="D459" s="124">
        <v>0</v>
      </c>
      <c r="E459" s="124">
        <v>0</v>
      </c>
      <c r="F459" s="124">
        <v>0</v>
      </c>
      <c r="G459" s="124">
        <v>0</v>
      </c>
      <c r="H459" s="124">
        <v>0</v>
      </c>
      <c r="I459" s="124">
        <v>4898</v>
      </c>
      <c r="J459" s="124">
        <v>5060</v>
      </c>
      <c r="K459" s="124">
        <v>5213</v>
      </c>
      <c r="L459" s="124">
        <v>5080</v>
      </c>
      <c r="M459" s="124">
        <v>6370</v>
      </c>
      <c r="N459" s="124">
        <v>0</v>
      </c>
      <c r="O459" s="124">
        <v>0</v>
      </c>
      <c r="P459" s="124">
        <v>0</v>
      </c>
      <c r="Q459" s="124">
        <v>0</v>
      </c>
      <c r="R459" s="124">
        <v>0</v>
      </c>
      <c r="S459" s="124">
        <v>0</v>
      </c>
      <c r="T459" s="124">
        <v>4692.59</v>
      </c>
      <c r="U459" s="124">
        <v>4872.3999999999996</v>
      </c>
      <c r="V459" s="124">
        <v>4625.2299999999996</v>
      </c>
      <c r="W459" s="124">
        <v>5657.66</v>
      </c>
      <c r="X459" s="79">
        <v>5094.8900000000003</v>
      </c>
      <c r="Y459" s="125"/>
      <c r="Z459" s="125"/>
      <c r="AA459" s="125"/>
      <c r="AB459" s="125"/>
      <c r="AC459" s="126">
        <f t="shared" si="89"/>
        <v>0</v>
      </c>
      <c r="AD459" s="126">
        <f t="shared" si="90"/>
        <v>0</v>
      </c>
      <c r="AE459" s="126">
        <f t="shared" si="91"/>
        <v>0</v>
      </c>
      <c r="AF459" s="126">
        <f t="shared" si="92"/>
        <v>0</v>
      </c>
      <c r="AG459" s="126">
        <f t="shared" si="93"/>
        <v>0</v>
      </c>
      <c r="AH459" s="126">
        <f t="shared" si="94"/>
        <v>0</v>
      </c>
      <c r="AI459" s="126">
        <f t="shared" si="95"/>
        <v>3.4998064266356953E-2</v>
      </c>
      <c r="AJ459" s="126">
        <f t="shared" si="96"/>
        <v>-0.10427420762574499</v>
      </c>
      <c r="AK459" s="126">
        <f t="shared" si="97"/>
        <v>0.23064073831762699</v>
      </c>
      <c r="AL459" s="127">
        <f t="shared" si="98"/>
        <v>1.792939943980433E-2</v>
      </c>
      <c r="AM459" s="127">
        <f t="shared" si="88"/>
        <v>3.2272918991647789E-2</v>
      </c>
    </row>
    <row r="460" spans="1:39" ht="15" customHeight="1" x14ac:dyDescent="0.2">
      <c r="A460" s="62" t="s">
        <v>624</v>
      </c>
      <c r="B460" s="62" t="s">
        <v>321</v>
      </c>
      <c r="C460" s="124">
        <v>0</v>
      </c>
      <c r="D460" s="124">
        <v>0</v>
      </c>
      <c r="E460" s="124">
        <v>0</v>
      </c>
      <c r="F460" s="124">
        <v>0</v>
      </c>
      <c r="G460" s="124">
        <v>0</v>
      </c>
      <c r="H460" s="124">
        <v>0</v>
      </c>
      <c r="I460" s="124">
        <v>730</v>
      </c>
      <c r="J460" s="124">
        <v>748</v>
      </c>
      <c r="K460" s="124">
        <v>770</v>
      </c>
      <c r="L460" s="124">
        <v>754</v>
      </c>
      <c r="M460" s="124">
        <v>960</v>
      </c>
      <c r="N460" s="124">
        <v>0</v>
      </c>
      <c r="O460" s="124">
        <v>0</v>
      </c>
      <c r="P460" s="124">
        <v>0</v>
      </c>
      <c r="Q460" s="124">
        <v>0</v>
      </c>
      <c r="R460" s="124">
        <v>0</v>
      </c>
      <c r="S460" s="124">
        <v>0</v>
      </c>
      <c r="T460" s="124">
        <v>774.9</v>
      </c>
      <c r="U460" s="124">
        <v>802.02</v>
      </c>
      <c r="V460" s="124">
        <v>718.39</v>
      </c>
      <c r="W460" s="124">
        <v>884.08</v>
      </c>
      <c r="X460" s="79">
        <v>821.56</v>
      </c>
      <c r="Y460" s="125"/>
      <c r="Z460" s="125"/>
      <c r="AA460" s="125"/>
      <c r="AB460" s="125"/>
      <c r="AC460" s="126">
        <f t="shared" si="89"/>
        <v>0</v>
      </c>
      <c r="AD460" s="126">
        <f t="shared" si="90"/>
        <v>0</v>
      </c>
      <c r="AE460" s="126">
        <f t="shared" si="91"/>
        <v>0</v>
      </c>
      <c r="AF460" s="126">
        <f t="shared" si="92"/>
        <v>0</v>
      </c>
      <c r="AG460" s="126">
        <f t="shared" si="93"/>
        <v>0</v>
      </c>
      <c r="AH460" s="126">
        <f t="shared" si="94"/>
        <v>0</v>
      </c>
      <c r="AI460" s="126">
        <f t="shared" si="95"/>
        <v>0</v>
      </c>
      <c r="AJ460" s="126">
        <f t="shared" si="96"/>
        <v>0</v>
      </c>
      <c r="AK460" s="126">
        <f t="shared" si="97"/>
        <v>-0.44182621502209135</v>
      </c>
      <c r="AL460" s="127">
        <f t="shared" si="98"/>
        <v>-4.9091801669121263E-2</v>
      </c>
      <c r="AM460" s="127">
        <f t="shared" si="88"/>
        <v>-8.8365243004418267E-2</v>
      </c>
    </row>
    <row r="461" spans="1:39" ht="15" customHeight="1" x14ac:dyDescent="0.2">
      <c r="A461" s="62" t="s">
        <v>2199</v>
      </c>
      <c r="B461" s="62" t="s">
        <v>323</v>
      </c>
      <c r="C461" s="124">
        <v>0</v>
      </c>
      <c r="D461" s="124">
        <v>0</v>
      </c>
      <c r="E461" s="124">
        <v>0</v>
      </c>
      <c r="F461" s="124">
        <v>0</v>
      </c>
      <c r="G461" s="124">
        <v>0</v>
      </c>
      <c r="H461" s="124">
        <v>0</v>
      </c>
      <c r="I461" s="124">
        <v>0</v>
      </c>
      <c r="J461" s="124">
        <v>0</v>
      </c>
      <c r="K461" s="124">
        <v>0</v>
      </c>
      <c r="L461" s="124">
        <v>0</v>
      </c>
      <c r="M461" s="124">
        <v>0</v>
      </c>
      <c r="N461" s="124">
        <v>0</v>
      </c>
      <c r="O461" s="124">
        <v>0</v>
      </c>
      <c r="P461" s="124">
        <v>0</v>
      </c>
      <c r="Q461" s="124">
        <v>0</v>
      </c>
      <c r="R461" s="124">
        <v>0</v>
      </c>
      <c r="S461" s="124">
        <v>0</v>
      </c>
      <c r="T461" s="124">
        <v>0</v>
      </c>
      <c r="U461" s="124">
        <v>0</v>
      </c>
      <c r="V461" s="124">
        <v>67.900000000000006</v>
      </c>
      <c r="W461" s="124">
        <v>37.9</v>
      </c>
      <c r="X461" s="79">
        <v>0</v>
      </c>
      <c r="Y461" s="125"/>
      <c r="Z461" s="125"/>
      <c r="AA461" s="125"/>
      <c r="AB461" s="125"/>
      <c r="AC461" s="126">
        <f t="shared" si="89"/>
        <v>0</v>
      </c>
      <c r="AD461" s="126">
        <f t="shared" si="90"/>
        <v>0</v>
      </c>
      <c r="AE461" s="126">
        <f t="shared" si="91"/>
        <v>0</v>
      </c>
      <c r="AF461" s="126">
        <f t="shared" si="92"/>
        <v>0</v>
      </c>
      <c r="AG461" s="126">
        <f t="shared" si="93"/>
        <v>0</v>
      </c>
      <c r="AH461" s="126">
        <f t="shared" si="94"/>
        <v>0</v>
      </c>
      <c r="AI461" s="126">
        <f t="shared" si="95"/>
        <v>3.7037037037037035E-2</v>
      </c>
      <c r="AJ461" s="126">
        <f t="shared" si="96"/>
        <v>3.5714285714285712E-2</v>
      </c>
      <c r="AK461" s="126">
        <f t="shared" si="97"/>
        <v>-0.13793103448275862</v>
      </c>
      <c r="AL461" s="127">
        <f t="shared" si="98"/>
        <v>-7.2421901923817632E-3</v>
      </c>
      <c r="AM461" s="127">
        <f t="shared" si="88"/>
        <v>-1.3035942346287174E-2</v>
      </c>
    </row>
    <row r="462" spans="1:39" ht="15" customHeight="1" x14ac:dyDescent="0.2">
      <c r="A462" s="62" t="s">
        <v>625</v>
      </c>
      <c r="B462" s="62" t="s">
        <v>325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8750</v>
      </c>
      <c r="J462" s="124">
        <v>9000</v>
      </c>
      <c r="K462" s="124">
        <v>9250</v>
      </c>
      <c r="L462" s="124">
        <v>8500</v>
      </c>
      <c r="M462" s="124">
        <v>9000</v>
      </c>
      <c r="N462" s="124">
        <v>0</v>
      </c>
      <c r="O462" s="124">
        <v>0</v>
      </c>
      <c r="P462" s="124">
        <v>0</v>
      </c>
      <c r="Q462" s="124">
        <v>0</v>
      </c>
      <c r="R462" s="124">
        <v>0</v>
      </c>
      <c r="S462" s="124">
        <v>0</v>
      </c>
      <c r="T462" s="124">
        <v>6750</v>
      </c>
      <c r="U462" s="124">
        <v>7000</v>
      </c>
      <c r="V462" s="124">
        <v>7250</v>
      </c>
      <c r="W462" s="124">
        <v>6250</v>
      </c>
      <c r="X462" s="79">
        <v>4750</v>
      </c>
      <c r="Y462" s="125"/>
      <c r="Z462" s="125"/>
      <c r="AA462" s="125"/>
      <c r="AB462" s="125"/>
      <c r="AC462" s="126">
        <f t="shared" si="89"/>
        <v>0</v>
      </c>
      <c r="AD462" s="126">
        <f t="shared" si="90"/>
        <v>0</v>
      </c>
      <c r="AE462" s="126">
        <f t="shared" si="91"/>
        <v>0</v>
      </c>
      <c r="AF462" s="126">
        <f t="shared" si="92"/>
        <v>0</v>
      </c>
      <c r="AG462" s="126">
        <f t="shared" si="93"/>
        <v>0</v>
      </c>
      <c r="AH462" s="126">
        <f t="shared" si="94"/>
        <v>0</v>
      </c>
      <c r="AI462" s="126">
        <f t="shared" si="95"/>
        <v>0.41678175151197666</v>
      </c>
      <c r="AJ462" s="126">
        <f t="shared" si="96"/>
        <v>-0.69859836644146411</v>
      </c>
      <c r="AK462" s="126">
        <f t="shared" si="97"/>
        <v>-1</v>
      </c>
      <c r="AL462" s="127">
        <f t="shared" si="98"/>
        <v>-0.14242406832549859</v>
      </c>
      <c r="AM462" s="127">
        <f t="shared" si="88"/>
        <v>-0.25636332298589748</v>
      </c>
    </row>
    <row r="463" spans="1:39" ht="15" customHeight="1" x14ac:dyDescent="0.2">
      <c r="A463" s="62" t="s">
        <v>626</v>
      </c>
      <c r="B463" s="62" t="s">
        <v>327</v>
      </c>
      <c r="C463" s="124">
        <v>0</v>
      </c>
      <c r="D463" s="124">
        <v>0</v>
      </c>
      <c r="E463" s="124">
        <v>0</v>
      </c>
      <c r="F463" s="124">
        <v>0</v>
      </c>
      <c r="G463" s="124">
        <v>0</v>
      </c>
      <c r="H463" s="124">
        <v>0</v>
      </c>
      <c r="I463" s="124">
        <v>0</v>
      </c>
      <c r="J463" s="124">
        <v>0</v>
      </c>
      <c r="K463" s="124">
        <v>0</v>
      </c>
      <c r="L463" s="124">
        <v>0</v>
      </c>
      <c r="M463" s="124">
        <v>0</v>
      </c>
      <c r="N463" s="124">
        <v>0</v>
      </c>
      <c r="O463" s="124">
        <v>0</v>
      </c>
      <c r="P463" s="124">
        <v>0</v>
      </c>
      <c r="Q463" s="124">
        <v>0</v>
      </c>
      <c r="R463" s="124">
        <v>0</v>
      </c>
      <c r="S463" s="124">
        <v>0</v>
      </c>
      <c r="T463" s="124">
        <v>209.99</v>
      </c>
      <c r="U463" s="124">
        <v>297.51</v>
      </c>
      <c r="V463" s="124">
        <v>89.67</v>
      </c>
      <c r="W463" s="124">
        <v>0</v>
      </c>
      <c r="X463" s="79">
        <v>0</v>
      </c>
      <c r="Y463" s="125"/>
      <c r="Z463" s="125"/>
      <c r="AA463" s="125"/>
      <c r="AB463" s="125"/>
      <c r="AC463" s="126">
        <f t="shared" si="89"/>
        <v>0</v>
      </c>
      <c r="AD463" s="126">
        <f t="shared" si="90"/>
        <v>0</v>
      </c>
      <c r="AE463" s="126">
        <f t="shared" si="91"/>
        <v>0</v>
      </c>
      <c r="AF463" s="126">
        <f t="shared" si="92"/>
        <v>0</v>
      </c>
      <c r="AG463" s="126">
        <f t="shared" si="93"/>
        <v>0</v>
      </c>
      <c r="AH463" s="126">
        <f t="shared" si="94"/>
        <v>0</v>
      </c>
      <c r="AI463" s="126">
        <f t="shared" si="95"/>
        <v>-1.7507635835696027E-2</v>
      </c>
      <c r="AJ463" s="126">
        <f t="shared" si="96"/>
        <v>0.16692514925191076</v>
      </c>
      <c r="AK463" s="126">
        <f t="shared" si="97"/>
        <v>6.7846977692957874E-2</v>
      </c>
      <c r="AL463" s="127">
        <f t="shared" si="98"/>
        <v>2.4140499012130293E-2</v>
      </c>
      <c r="AM463" s="127">
        <f t="shared" si="88"/>
        <v>4.3452898221834527E-2</v>
      </c>
    </row>
    <row r="464" spans="1:39" ht="15" customHeight="1" x14ac:dyDescent="0.2">
      <c r="A464" s="62" t="s">
        <v>627</v>
      </c>
      <c r="B464" s="62" t="s">
        <v>262</v>
      </c>
      <c r="C464" s="124">
        <v>0</v>
      </c>
      <c r="D464" s="124">
        <v>0</v>
      </c>
      <c r="E464" s="124">
        <v>0</v>
      </c>
      <c r="F464" s="124">
        <v>0</v>
      </c>
      <c r="G464" s="124">
        <v>0</v>
      </c>
      <c r="H464" s="124">
        <v>0</v>
      </c>
      <c r="I464" s="124">
        <v>3370</v>
      </c>
      <c r="J464" s="124">
        <v>3370</v>
      </c>
      <c r="K464" s="124">
        <v>3370</v>
      </c>
      <c r="L464" s="124">
        <v>3370</v>
      </c>
      <c r="M464" s="124">
        <v>3370</v>
      </c>
      <c r="N464" s="124">
        <v>0</v>
      </c>
      <c r="O464" s="124">
        <v>0</v>
      </c>
      <c r="P464" s="124">
        <v>0</v>
      </c>
      <c r="Q464" s="124">
        <v>0</v>
      </c>
      <c r="R464" s="124">
        <v>0</v>
      </c>
      <c r="S464" s="124">
        <v>0</v>
      </c>
      <c r="T464" s="124">
        <v>2920.44</v>
      </c>
      <c r="U464" s="124">
        <v>2869.31</v>
      </c>
      <c r="V464" s="124">
        <v>3348.27</v>
      </c>
      <c r="W464" s="124">
        <v>3575.44</v>
      </c>
      <c r="X464" s="79">
        <v>2806.71</v>
      </c>
      <c r="Y464" s="125"/>
      <c r="Z464" s="125"/>
      <c r="AA464" s="125"/>
      <c r="AB464" s="125"/>
      <c r="AC464" s="126">
        <f t="shared" si="89"/>
        <v>0</v>
      </c>
      <c r="AD464" s="126">
        <f t="shared" si="90"/>
        <v>0</v>
      </c>
      <c r="AE464" s="126">
        <f t="shared" si="91"/>
        <v>0</v>
      </c>
      <c r="AF464" s="126">
        <f t="shared" si="92"/>
        <v>0</v>
      </c>
      <c r="AG464" s="126">
        <f t="shared" si="93"/>
        <v>0</v>
      </c>
      <c r="AH464" s="126">
        <f t="shared" si="94"/>
        <v>0</v>
      </c>
      <c r="AI464" s="126">
        <f t="shared" si="95"/>
        <v>0.10223875326631984</v>
      </c>
      <c r="AJ464" s="126">
        <f t="shared" si="96"/>
        <v>-0.14698218786040759</v>
      </c>
      <c r="AK464" s="126">
        <f t="shared" si="97"/>
        <v>-9.5643465197796679E-2</v>
      </c>
      <c r="AL464" s="127">
        <f t="shared" si="98"/>
        <v>-1.5598544421320491E-2</v>
      </c>
      <c r="AM464" s="127">
        <f t="shared" si="88"/>
        <v>-2.8077379958376884E-2</v>
      </c>
    </row>
    <row r="465" spans="1:39" ht="15" customHeight="1" x14ac:dyDescent="0.2">
      <c r="A465" s="62" t="s">
        <v>628</v>
      </c>
      <c r="B465" s="62" t="s">
        <v>420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1800</v>
      </c>
      <c r="J465" s="124">
        <v>1800</v>
      </c>
      <c r="K465" s="124">
        <v>1800</v>
      </c>
      <c r="L465" s="124">
        <v>1800</v>
      </c>
      <c r="M465" s="124">
        <v>1800</v>
      </c>
      <c r="N465" s="124">
        <v>0</v>
      </c>
      <c r="O465" s="124">
        <v>0</v>
      </c>
      <c r="P465" s="124">
        <v>0</v>
      </c>
      <c r="Q465" s="124">
        <v>0</v>
      </c>
      <c r="R465" s="124">
        <v>0</v>
      </c>
      <c r="S465" s="124">
        <v>0</v>
      </c>
      <c r="T465" s="124">
        <v>1699.16</v>
      </c>
      <c r="U465" s="124">
        <v>1872.88</v>
      </c>
      <c r="V465" s="124">
        <v>1597.6</v>
      </c>
      <c r="W465" s="124">
        <v>1444.8</v>
      </c>
      <c r="X465" s="79">
        <v>1697.49</v>
      </c>
      <c r="Y465" s="125"/>
      <c r="Z465" s="125"/>
      <c r="AA465" s="125"/>
      <c r="AB465" s="125"/>
      <c r="AC465" s="126">
        <f t="shared" si="89"/>
        <v>0</v>
      </c>
      <c r="AD465" s="126">
        <f t="shared" si="90"/>
        <v>0</v>
      </c>
      <c r="AE465" s="126">
        <f t="shared" si="91"/>
        <v>0</v>
      </c>
      <c r="AF465" s="126">
        <f t="shared" si="92"/>
        <v>0</v>
      </c>
      <c r="AG465" s="126">
        <f t="shared" si="93"/>
        <v>0</v>
      </c>
      <c r="AH465" s="126">
        <f t="shared" si="94"/>
        <v>0</v>
      </c>
      <c r="AI465" s="126">
        <f t="shared" si="95"/>
        <v>-0.20018867637437054</v>
      </c>
      <c r="AJ465" s="126">
        <f t="shared" si="96"/>
        <v>-0.3263387387661611</v>
      </c>
      <c r="AK465" s="126">
        <f t="shared" si="97"/>
        <v>0.15604367053933002</v>
      </c>
      <c r="AL465" s="127">
        <f t="shared" si="98"/>
        <v>-4.1164860511244634E-2</v>
      </c>
      <c r="AM465" s="127">
        <f t="shared" si="88"/>
        <v>-7.4096748920240346E-2</v>
      </c>
    </row>
    <row r="466" spans="1:39" ht="15" customHeight="1" x14ac:dyDescent="0.2">
      <c r="A466" s="62" t="s">
        <v>629</v>
      </c>
      <c r="B466" s="62" t="s">
        <v>422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7800</v>
      </c>
      <c r="J466" s="124">
        <v>3500</v>
      </c>
      <c r="K466" s="124">
        <v>3500</v>
      </c>
      <c r="L466" s="124">
        <v>3160</v>
      </c>
      <c r="M466" s="124">
        <v>3160</v>
      </c>
      <c r="N466" s="124">
        <v>0</v>
      </c>
      <c r="O466" s="124">
        <v>0</v>
      </c>
      <c r="P466" s="124">
        <v>0</v>
      </c>
      <c r="Q466" s="124">
        <v>0</v>
      </c>
      <c r="R466" s="124">
        <v>0</v>
      </c>
      <c r="S466" s="124">
        <v>0</v>
      </c>
      <c r="T466" s="124">
        <v>3286.05</v>
      </c>
      <c r="U466" s="124">
        <v>2628.22</v>
      </c>
      <c r="V466" s="124">
        <v>1770.53</v>
      </c>
      <c r="W466" s="124">
        <v>2046.81</v>
      </c>
      <c r="X466" s="79">
        <v>2881.5</v>
      </c>
      <c r="Y466" s="125"/>
      <c r="Z466" s="125"/>
      <c r="AA466" s="125"/>
      <c r="AB466" s="125"/>
      <c r="AC466" s="126">
        <f t="shared" si="89"/>
        <v>0</v>
      </c>
      <c r="AD466" s="126">
        <f t="shared" si="90"/>
        <v>0</v>
      </c>
      <c r="AE466" s="126">
        <f t="shared" si="91"/>
        <v>0</v>
      </c>
      <c r="AF466" s="126">
        <f t="shared" si="92"/>
        <v>0</v>
      </c>
      <c r="AG466" s="126">
        <f t="shared" si="93"/>
        <v>0</v>
      </c>
      <c r="AH466" s="126">
        <f t="shared" si="94"/>
        <v>0</v>
      </c>
      <c r="AI466" s="126">
        <f t="shared" si="95"/>
        <v>-0.41492923462515213</v>
      </c>
      <c r="AJ466" s="126">
        <f t="shared" si="96"/>
        <v>-0.44485544511454828</v>
      </c>
      <c r="AK466" s="126">
        <f t="shared" si="97"/>
        <v>0.32261778289453213</v>
      </c>
      <c r="AL466" s="127">
        <f t="shared" si="98"/>
        <v>-5.9685210760574252E-2</v>
      </c>
      <c r="AM466" s="127">
        <f t="shared" si="88"/>
        <v>-0.10743337936903366</v>
      </c>
    </row>
    <row r="467" spans="1:39" ht="15" customHeight="1" x14ac:dyDescent="0.2">
      <c r="A467" s="62" t="s">
        <v>630</v>
      </c>
      <c r="B467" s="62" t="s">
        <v>330</v>
      </c>
      <c r="C467" s="124">
        <v>0</v>
      </c>
      <c r="D467" s="124">
        <v>0</v>
      </c>
      <c r="E467" s="124">
        <v>0</v>
      </c>
      <c r="F467" s="124">
        <v>0</v>
      </c>
      <c r="G467" s="124">
        <v>0</v>
      </c>
      <c r="H467" s="124">
        <v>0</v>
      </c>
      <c r="I467" s="124">
        <v>4350</v>
      </c>
      <c r="J467" s="124">
        <v>4350</v>
      </c>
      <c r="K467" s="124">
        <v>4350</v>
      </c>
      <c r="L467" s="124">
        <v>4350</v>
      </c>
      <c r="M467" s="124">
        <v>4350</v>
      </c>
      <c r="N467" s="124">
        <v>0</v>
      </c>
      <c r="O467" s="124">
        <v>0</v>
      </c>
      <c r="P467" s="124">
        <v>0</v>
      </c>
      <c r="Q467" s="124">
        <v>0</v>
      </c>
      <c r="R467" s="124">
        <v>0</v>
      </c>
      <c r="S467" s="124">
        <v>0</v>
      </c>
      <c r="T467" s="124">
        <v>6926.41</v>
      </c>
      <c r="U467" s="124">
        <v>4052.44</v>
      </c>
      <c r="V467" s="124">
        <v>2249.69</v>
      </c>
      <c r="W467" s="124">
        <v>2975.48</v>
      </c>
      <c r="X467" s="79">
        <v>2544.0100000000002</v>
      </c>
      <c r="Y467" s="125"/>
      <c r="Z467" s="125"/>
      <c r="AA467" s="125"/>
      <c r="AB467" s="125"/>
      <c r="AC467" s="126">
        <f t="shared" si="89"/>
        <v>0</v>
      </c>
      <c r="AD467" s="126">
        <f t="shared" si="90"/>
        <v>0</v>
      </c>
      <c r="AE467" s="126">
        <f t="shared" si="91"/>
        <v>0</v>
      </c>
      <c r="AF467" s="126">
        <f t="shared" si="92"/>
        <v>0</v>
      </c>
      <c r="AG467" s="126">
        <f t="shared" si="93"/>
        <v>0</v>
      </c>
      <c r="AH467" s="126">
        <f t="shared" si="94"/>
        <v>0</v>
      </c>
      <c r="AI467" s="126">
        <f t="shared" si="95"/>
        <v>-3.282664642387665E-2</v>
      </c>
      <c r="AJ467" s="126">
        <f t="shared" si="96"/>
        <v>-4.4373827481909732E-2</v>
      </c>
      <c r="AK467" s="126">
        <f t="shared" si="97"/>
        <v>1.5804587339743588</v>
      </c>
      <c r="AL467" s="127">
        <f t="shared" si="98"/>
        <v>0.16702869556317471</v>
      </c>
      <c r="AM467" s="127">
        <f t="shared" si="88"/>
        <v>0.30065165201371447</v>
      </c>
    </row>
    <row r="468" spans="1:39" ht="15" customHeight="1" x14ac:dyDescent="0.2">
      <c r="A468" s="62" t="s">
        <v>631</v>
      </c>
      <c r="B468" s="62" t="s">
        <v>373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1080</v>
      </c>
      <c r="J468" s="124">
        <v>1080</v>
      </c>
      <c r="K468" s="124">
        <v>1080</v>
      </c>
      <c r="L468" s="124">
        <v>1080</v>
      </c>
      <c r="M468" s="124">
        <v>1080</v>
      </c>
      <c r="N468" s="124">
        <v>0</v>
      </c>
      <c r="O468" s="124">
        <v>0</v>
      </c>
      <c r="P468" s="124">
        <v>0</v>
      </c>
      <c r="Q468" s="124">
        <v>0</v>
      </c>
      <c r="R468" s="124">
        <v>0</v>
      </c>
      <c r="S468" s="124">
        <v>0</v>
      </c>
      <c r="T468" s="124">
        <v>1080.22</v>
      </c>
      <c r="U468" s="124">
        <v>1044.76</v>
      </c>
      <c r="V468" s="124">
        <v>998.4</v>
      </c>
      <c r="W468" s="124">
        <v>2576.33</v>
      </c>
      <c r="X468" s="79">
        <v>1090.48</v>
      </c>
      <c r="Y468" s="125"/>
      <c r="Z468" s="125"/>
      <c r="AA468" s="125"/>
      <c r="AB468" s="125"/>
      <c r="AC468" s="126">
        <f t="shared" si="89"/>
        <v>0</v>
      </c>
      <c r="AD468" s="126">
        <f t="shared" si="90"/>
        <v>0</v>
      </c>
      <c r="AE468" s="126">
        <f t="shared" si="91"/>
        <v>0</v>
      </c>
      <c r="AF468" s="126">
        <f t="shared" si="92"/>
        <v>0</v>
      </c>
      <c r="AG468" s="126">
        <f t="shared" si="93"/>
        <v>0</v>
      </c>
      <c r="AH468" s="126">
        <f t="shared" si="94"/>
        <v>0</v>
      </c>
      <c r="AI468" s="126">
        <f t="shared" si="95"/>
        <v>0</v>
      </c>
      <c r="AJ468" s="126">
        <f t="shared" si="96"/>
        <v>0.6619733333333333</v>
      </c>
      <c r="AK468" s="126">
        <f t="shared" si="97"/>
        <v>-0.62855400808677231</v>
      </c>
      <c r="AL468" s="127">
        <f t="shared" si="98"/>
        <v>3.7132583607289993E-3</v>
      </c>
      <c r="AM468" s="127">
        <f t="shared" si="88"/>
        <v>6.6838650493121991E-3</v>
      </c>
    </row>
    <row r="469" spans="1:39" ht="15" customHeight="1" x14ac:dyDescent="0.2">
      <c r="A469" s="62" t="s">
        <v>632</v>
      </c>
      <c r="B469" s="62" t="s">
        <v>633</v>
      </c>
      <c r="C469" s="124">
        <v>0</v>
      </c>
      <c r="D469" s="124">
        <v>0</v>
      </c>
      <c r="E469" s="124">
        <v>0</v>
      </c>
      <c r="F469" s="124">
        <v>0</v>
      </c>
      <c r="G469" s="124">
        <v>0</v>
      </c>
      <c r="H469" s="124">
        <v>0</v>
      </c>
      <c r="I469" s="124">
        <v>3500</v>
      </c>
      <c r="J469" s="124">
        <v>3500</v>
      </c>
      <c r="K469" s="124">
        <v>3500</v>
      </c>
      <c r="L469" s="124">
        <v>3500</v>
      </c>
      <c r="M469" s="124">
        <v>3500</v>
      </c>
      <c r="N469" s="124">
        <v>0</v>
      </c>
      <c r="O469" s="124">
        <v>0</v>
      </c>
      <c r="P469" s="124">
        <v>0</v>
      </c>
      <c r="Q469" s="124">
        <v>0</v>
      </c>
      <c r="R469" s="124">
        <v>0</v>
      </c>
      <c r="S469" s="124">
        <v>0</v>
      </c>
      <c r="T469" s="124">
        <v>0</v>
      </c>
      <c r="U469" s="124">
        <v>1500</v>
      </c>
      <c r="V469" s="124">
        <v>2492.96</v>
      </c>
      <c r="W469" s="124">
        <v>926</v>
      </c>
      <c r="X469" s="79">
        <v>2893.45</v>
      </c>
      <c r="Y469" s="125"/>
      <c r="Z469" s="125"/>
      <c r="AA469" s="125"/>
      <c r="AB469" s="125"/>
      <c r="AC469" s="126">
        <f t="shared" si="89"/>
        <v>0</v>
      </c>
      <c r="AD469" s="126">
        <f t="shared" si="90"/>
        <v>0</v>
      </c>
      <c r="AE469" s="126">
        <f t="shared" si="91"/>
        <v>0</v>
      </c>
      <c r="AF469" s="126">
        <f t="shared" si="92"/>
        <v>0</v>
      </c>
      <c r="AG469" s="126">
        <f t="shared" si="93"/>
        <v>0</v>
      </c>
      <c r="AH469" s="126">
        <f t="shared" si="94"/>
        <v>0</v>
      </c>
      <c r="AI469" s="126">
        <f t="shared" si="95"/>
        <v>0</v>
      </c>
      <c r="AJ469" s="126">
        <f t="shared" si="96"/>
        <v>0</v>
      </c>
      <c r="AK469" s="126">
        <f t="shared" si="97"/>
        <v>0</v>
      </c>
      <c r="AL469" s="127">
        <f t="shared" si="98"/>
        <v>0</v>
      </c>
      <c r="AM469" s="127">
        <f t="shared" si="88"/>
        <v>0</v>
      </c>
    </row>
    <row r="470" spans="1:39" ht="15" customHeight="1" x14ac:dyDescent="0.2">
      <c r="A470" s="62" t="s">
        <v>1765</v>
      </c>
      <c r="B470" s="62" t="s">
        <v>338</v>
      </c>
      <c r="C470" s="124">
        <v>0</v>
      </c>
      <c r="D470" s="124">
        <v>0</v>
      </c>
      <c r="E470" s="124">
        <v>0</v>
      </c>
      <c r="F470" s="124">
        <v>0</v>
      </c>
      <c r="G470" s="124">
        <v>0</v>
      </c>
      <c r="H470" s="124">
        <v>0</v>
      </c>
      <c r="I470" s="124">
        <v>0</v>
      </c>
      <c r="J470" s="124">
        <v>0</v>
      </c>
      <c r="K470" s="124">
        <v>0</v>
      </c>
      <c r="L470" s="124">
        <v>0</v>
      </c>
      <c r="M470" s="124">
        <v>0</v>
      </c>
      <c r="N470" s="124">
        <v>0</v>
      </c>
      <c r="O470" s="124">
        <v>0</v>
      </c>
      <c r="P470" s="124">
        <v>0</v>
      </c>
      <c r="Q470" s="124">
        <v>0</v>
      </c>
      <c r="R470" s="124">
        <v>0</v>
      </c>
      <c r="S470" s="124">
        <v>0</v>
      </c>
      <c r="T470" s="124">
        <v>0</v>
      </c>
      <c r="U470" s="124">
        <v>0</v>
      </c>
      <c r="V470" s="124">
        <v>0</v>
      </c>
      <c r="W470" s="124">
        <v>56.99</v>
      </c>
      <c r="X470" s="79">
        <v>11</v>
      </c>
      <c r="Y470" s="125"/>
      <c r="Z470" s="125"/>
      <c r="AA470" s="125"/>
      <c r="AB470" s="125"/>
      <c r="AC470" s="126">
        <f t="shared" si="89"/>
        <v>0</v>
      </c>
      <c r="AD470" s="126">
        <f t="shared" si="90"/>
        <v>0</v>
      </c>
      <c r="AE470" s="126">
        <f t="shared" si="91"/>
        <v>0</v>
      </c>
      <c r="AF470" s="126">
        <f t="shared" si="92"/>
        <v>0</v>
      </c>
      <c r="AG470" s="126">
        <f t="shared" si="93"/>
        <v>0</v>
      </c>
      <c r="AH470" s="126">
        <f t="shared" si="94"/>
        <v>0</v>
      </c>
      <c r="AI470" s="126">
        <f t="shared" si="95"/>
        <v>6.4998389149493838E-2</v>
      </c>
      <c r="AJ470" s="126">
        <f t="shared" si="96"/>
        <v>1.5179015841958018E-2</v>
      </c>
      <c r="AK470" s="126">
        <f t="shared" si="97"/>
        <v>-0.22774890686188523</v>
      </c>
      <c r="AL470" s="127">
        <f t="shared" si="98"/>
        <v>-1.6396833541159266E-2</v>
      </c>
      <c r="AM470" s="127">
        <f t="shared" si="88"/>
        <v>-2.9514300374086679E-2</v>
      </c>
    </row>
    <row r="471" spans="1:39" ht="15" customHeight="1" x14ac:dyDescent="0.2">
      <c r="A471" s="62" t="s">
        <v>634</v>
      </c>
      <c r="B471" s="62" t="s">
        <v>268</v>
      </c>
      <c r="C471" s="124">
        <v>0</v>
      </c>
      <c r="D471" s="124">
        <v>0</v>
      </c>
      <c r="E471" s="124">
        <v>0</v>
      </c>
      <c r="F471" s="124">
        <v>0</v>
      </c>
      <c r="G471" s="124">
        <v>0</v>
      </c>
      <c r="H471" s="124">
        <v>0</v>
      </c>
      <c r="I471" s="124">
        <v>4700</v>
      </c>
      <c r="J471" s="124">
        <v>4700</v>
      </c>
      <c r="K471" s="124">
        <v>4700</v>
      </c>
      <c r="L471" s="124">
        <v>4700</v>
      </c>
      <c r="M471" s="124">
        <v>2940</v>
      </c>
      <c r="N471" s="124">
        <v>0</v>
      </c>
      <c r="O471" s="124">
        <v>0</v>
      </c>
      <c r="P471" s="124">
        <v>0</v>
      </c>
      <c r="Q471" s="124">
        <v>0</v>
      </c>
      <c r="R471" s="124">
        <v>0</v>
      </c>
      <c r="S471" s="124">
        <v>0</v>
      </c>
      <c r="T471" s="124">
        <v>4376.57</v>
      </c>
      <c r="U471" s="124">
        <v>4661.04</v>
      </c>
      <c r="V471" s="124">
        <v>4731.79</v>
      </c>
      <c r="W471" s="124">
        <v>3654.13</v>
      </c>
      <c r="X471" s="79">
        <v>2704.63</v>
      </c>
      <c r="Y471" s="125"/>
      <c r="Z471" s="125"/>
      <c r="AA471" s="125"/>
      <c r="AB471" s="125"/>
      <c r="AC471" s="126">
        <f t="shared" si="89"/>
        <v>0</v>
      </c>
      <c r="AD471" s="126">
        <f t="shared" si="90"/>
        <v>0</v>
      </c>
      <c r="AE471" s="126">
        <f t="shared" si="91"/>
        <v>0</v>
      </c>
      <c r="AF471" s="126">
        <f t="shared" si="92"/>
        <v>0</v>
      </c>
      <c r="AG471" s="126">
        <f t="shared" si="93"/>
        <v>0</v>
      </c>
      <c r="AH471" s="126">
        <f t="shared" si="94"/>
        <v>0</v>
      </c>
      <c r="AI471" s="126">
        <f t="shared" si="95"/>
        <v>-0.56298844069051091</v>
      </c>
      <c r="AJ471" s="126">
        <f t="shared" si="96"/>
        <v>1.4906600249066002</v>
      </c>
      <c r="AK471" s="126">
        <f t="shared" si="97"/>
        <v>-1</v>
      </c>
      <c r="AL471" s="127">
        <f t="shared" si="98"/>
        <v>-8.0364906426567441E-3</v>
      </c>
      <c r="AM471" s="127">
        <f t="shared" si="88"/>
        <v>-1.4465683156782139E-2</v>
      </c>
    </row>
    <row r="472" spans="1:39" ht="15" customHeight="1" x14ac:dyDescent="0.2">
      <c r="A472" s="62" t="s">
        <v>635</v>
      </c>
      <c r="B472" s="62" t="s">
        <v>270</v>
      </c>
      <c r="C472" s="124">
        <v>0</v>
      </c>
      <c r="D472" s="124">
        <v>0</v>
      </c>
      <c r="E472" s="124">
        <v>0</v>
      </c>
      <c r="F472" s="124">
        <v>0</v>
      </c>
      <c r="G472" s="124">
        <v>0</v>
      </c>
      <c r="H472" s="124">
        <v>0</v>
      </c>
      <c r="I472" s="124">
        <v>500</v>
      </c>
      <c r="J472" s="124">
        <v>500</v>
      </c>
      <c r="K472" s="124">
        <v>500</v>
      </c>
      <c r="L472" s="124">
        <v>500</v>
      </c>
      <c r="M472" s="124">
        <v>500</v>
      </c>
      <c r="N472" s="124">
        <v>0</v>
      </c>
      <c r="O472" s="124">
        <v>0</v>
      </c>
      <c r="P472" s="124">
        <v>0</v>
      </c>
      <c r="Q472" s="124">
        <v>0</v>
      </c>
      <c r="R472" s="124">
        <v>0</v>
      </c>
      <c r="S472" s="124">
        <v>0</v>
      </c>
      <c r="T472" s="124">
        <v>459.37</v>
      </c>
      <c r="U472" s="124">
        <v>200.75</v>
      </c>
      <c r="V472" s="124">
        <v>500</v>
      </c>
      <c r="W472" s="124">
        <v>0</v>
      </c>
      <c r="X472" s="79">
        <v>0</v>
      </c>
      <c r="Y472" s="125"/>
      <c r="Z472" s="125"/>
      <c r="AA472" s="125"/>
      <c r="AB472" s="125"/>
      <c r="AC472" s="126">
        <f t="shared" si="89"/>
        <v>0</v>
      </c>
      <c r="AD472" s="126">
        <f t="shared" si="90"/>
        <v>0</v>
      </c>
      <c r="AE472" s="126">
        <f t="shared" si="91"/>
        <v>0</v>
      </c>
      <c r="AF472" s="126">
        <f t="shared" si="92"/>
        <v>0</v>
      </c>
      <c r="AG472" s="126">
        <f t="shared" si="93"/>
        <v>0</v>
      </c>
      <c r="AH472" s="126">
        <f t="shared" si="94"/>
        <v>0</v>
      </c>
      <c r="AI472" s="126">
        <f t="shared" si="95"/>
        <v>0.19384925429991029</v>
      </c>
      <c r="AJ472" s="126">
        <f t="shared" si="96"/>
        <v>1.9086798097839176E-2</v>
      </c>
      <c r="AK472" s="126">
        <f t="shared" si="97"/>
        <v>-0.21609583160786608</v>
      </c>
      <c r="AL472" s="127">
        <f t="shared" si="98"/>
        <v>-3.5108657890184667E-4</v>
      </c>
      <c r="AM472" s="127">
        <f t="shared" si="88"/>
        <v>-6.3195584202332402E-4</v>
      </c>
    </row>
    <row r="473" spans="1:39" ht="15" customHeight="1" x14ac:dyDescent="0.2">
      <c r="A473" s="62" t="s">
        <v>636</v>
      </c>
      <c r="B473" s="62" t="s">
        <v>272</v>
      </c>
      <c r="C473" s="124">
        <v>0</v>
      </c>
      <c r="D473" s="124">
        <v>0</v>
      </c>
      <c r="E473" s="124">
        <v>0</v>
      </c>
      <c r="F473" s="124">
        <v>0</v>
      </c>
      <c r="G473" s="124">
        <v>0</v>
      </c>
      <c r="H473" s="124">
        <v>0</v>
      </c>
      <c r="I473" s="124">
        <v>2950</v>
      </c>
      <c r="J473" s="124">
        <v>2950</v>
      </c>
      <c r="K473" s="124">
        <v>2950</v>
      </c>
      <c r="L473" s="124">
        <v>2950</v>
      </c>
      <c r="M473" s="124">
        <v>2950</v>
      </c>
      <c r="N473" s="124">
        <v>0</v>
      </c>
      <c r="O473" s="124">
        <v>0</v>
      </c>
      <c r="P473" s="124">
        <v>0</v>
      </c>
      <c r="Q473" s="124">
        <v>0</v>
      </c>
      <c r="R473" s="124">
        <v>0</v>
      </c>
      <c r="S473" s="124">
        <v>0</v>
      </c>
      <c r="T473" s="124">
        <v>2441.33</v>
      </c>
      <c r="U473" s="124">
        <v>2914.58</v>
      </c>
      <c r="V473" s="124">
        <v>2970.21</v>
      </c>
      <c r="W473" s="124">
        <v>2328.36</v>
      </c>
      <c r="X473" s="79">
        <v>2408.9899999999998</v>
      </c>
      <c r="Y473" s="125"/>
      <c r="Z473" s="125"/>
      <c r="AA473" s="125"/>
      <c r="AB473" s="125"/>
      <c r="AC473" s="126">
        <f t="shared" si="89"/>
        <v>0</v>
      </c>
      <c r="AD473" s="126">
        <f t="shared" si="90"/>
        <v>0</v>
      </c>
      <c r="AE473" s="126">
        <f t="shared" si="91"/>
        <v>0</v>
      </c>
      <c r="AF473" s="126">
        <f t="shared" si="92"/>
        <v>0</v>
      </c>
      <c r="AG473" s="126">
        <f t="shared" si="93"/>
        <v>0</v>
      </c>
      <c r="AH473" s="126">
        <f t="shared" si="94"/>
        <v>0</v>
      </c>
      <c r="AI473" s="126">
        <f t="shared" si="95"/>
        <v>8.2826621233929781E-2</v>
      </c>
      <c r="AJ473" s="126">
        <f t="shared" si="96"/>
        <v>0.20627916229608986</v>
      </c>
      <c r="AK473" s="126">
        <f t="shared" si="97"/>
        <v>-0.2473538230884558</v>
      </c>
      <c r="AL473" s="127">
        <f t="shared" si="98"/>
        <v>4.6391067157293166E-3</v>
      </c>
      <c r="AM473" s="127">
        <f t="shared" si="88"/>
        <v>8.3503920883127684E-3</v>
      </c>
    </row>
    <row r="474" spans="1:39" ht="15" customHeight="1" x14ac:dyDescent="0.2">
      <c r="A474" s="62" t="s">
        <v>637</v>
      </c>
      <c r="B474" s="62" t="s">
        <v>274</v>
      </c>
      <c r="C474" s="124">
        <v>0</v>
      </c>
      <c r="D474" s="124">
        <v>0</v>
      </c>
      <c r="E474" s="124">
        <v>0</v>
      </c>
      <c r="F474" s="124">
        <v>0</v>
      </c>
      <c r="G474" s="124">
        <v>0</v>
      </c>
      <c r="H474" s="124">
        <v>0</v>
      </c>
      <c r="I474" s="124">
        <v>1050</v>
      </c>
      <c r="J474" s="124">
        <v>1050</v>
      </c>
      <c r="K474" s="124">
        <v>1050</v>
      </c>
      <c r="L474" s="124">
        <v>1050</v>
      </c>
      <c r="M474" s="124">
        <v>1050</v>
      </c>
      <c r="N474" s="124">
        <v>0</v>
      </c>
      <c r="O474" s="124">
        <v>0</v>
      </c>
      <c r="P474" s="124">
        <v>0</v>
      </c>
      <c r="Q474" s="124">
        <v>0</v>
      </c>
      <c r="R474" s="124">
        <v>0</v>
      </c>
      <c r="S474" s="124">
        <v>0</v>
      </c>
      <c r="T474" s="124">
        <v>1021.29</v>
      </c>
      <c r="U474" s="124">
        <v>1105.8800000000001</v>
      </c>
      <c r="V474" s="124">
        <v>1334</v>
      </c>
      <c r="W474" s="124">
        <v>1004.03</v>
      </c>
      <c r="X474" s="79">
        <v>1185.71</v>
      </c>
      <c r="Y474" s="125"/>
      <c r="Z474" s="125"/>
      <c r="AA474" s="125"/>
      <c r="AB474" s="125"/>
      <c r="AC474" s="126">
        <f t="shared" si="89"/>
        <v>0</v>
      </c>
      <c r="AD474" s="126">
        <f t="shared" si="90"/>
        <v>0</v>
      </c>
      <c r="AE474" s="126">
        <f t="shared" si="91"/>
        <v>0</v>
      </c>
      <c r="AF474" s="126">
        <f t="shared" si="92"/>
        <v>0</v>
      </c>
      <c r="AG474" s="126">
        <f t="shared" si="93"/>
        <v>0</v>
      </c>
      <c r="AH474" s="126">
        <f t="shared" si="94"/>
        <v>0</v>
      </c>
      <c r="AI474" s="126">
        <f t="shared" si="95"/>
        <v>8.3064304461942198E-2</v>
      </c>
      <c r="AJ474" s="126">
        <f t="shared" si="96"/>
        <v>-0.20331517820900402</v>
      </c>
      <c r="AK474" s="126">
        <f t="shared" si="97"/>
        <v>0.2115893536121673</v>
      </c>
      <c r="AL474" s="127">
        <f t="shared" si="98"/>
        <v>1.0148719985011719E-2</v>
      </c>
      <c r="AM474" s="127">
        <f t="shared" si="88"/>
        <v>1.8267695973021095E-2</v>
      </c>
    </row>
    <row r="475" spans="1:39" ht="15" customHeight="1" x14ac:dyDescent="0.2">
      <c r="A475" s="62" t="s">
        <v>638</v>
      </c>
      <c r="B475" s="62" t="s">
        <v>276</v>
      </c>
      <c r="C475" s="124">
        <v>0</v>
      </c>
      <c r="D475" s="124">
        <v>0</v>
      </c>
      <c r="E475" s="124">
        <v>0</v>
      </c>
      <c r="F475" s="124">
        <v>0</v>
      </c>
      <c r="G475" s="124">
        <v>0</v>
      </c>
      <c r="H475" s="124">
        <v>0</v>
      </c>
      <c r="I475" s="124">
        <v>1620</v>
      </c>
      <c r="J475" s="124">
        <v>1620</v>
      </c>
      <c r="K475" s="124">
        <v>1620</v>
      </c>
      <c r="L475" s="124">
        <v>1620</v>
      </c>
      <c r="M475" s="124">
        <v>1620</v>
      </c>
      <c r="N475" s="124">
        <v>0</v>
      </c>
      <c r="O475" s="124">
        <v>0</v>
      </c>
      <c r="P475" s="124">
        <v>0</v>
      </c>
      <c r="Q475" s="124">
        <v>0</v>
      </c>
      <c r="R475" s="124">
        <v>0</v>
      </c>
      <c r="S475" s="124">
        <v>0</v>
      </c>
      <c r="T475" s="124">
        <v>1524</v>
      </c>
      <c r="U475" s="124">
        <v>1650.59</v>
      </c>
      <c r="V475" s="124">
        <v>1315</v>
      </c>
      <c r="W475" s="124">
        <v>1593.24</v>
      </c>
      <c r="X475" s="79">
        <v>1575.52</v>
      </c>
      <c r="Y475" s="125"/>
      <c r="Z475" s="125"/>
      <c r="AA475" s="125"/>
      <c r="AB475" s="125"/>
      <c r="AC475" s="126">
        <f t="shared" si="89"/>
        <v>0</v>
      </c>
      <c r="AD475" s="126">
        <f t="shared" si="90"/>
        <v>0</v>
      </c>
      <c r="AE475" s="126">
        <f t="shared" si="91"/>
        <v>0</v>
      </c>
      <c r="AF475" s="126">
        <f t="shared" si="92"/>
        <v>0</v>
      </c>
      <c r="AG475" s="126">
        <f t="shared" si="93"/>
        <v>0</v>
      </c>
      <c r="AH475" s="126">
        <f t="shared" si="94"/>
        <v>0</v>
      </c>
      <c r="AI475" s="126">
        <f t="shared" si="95"/>
        <v>0</v>
      </c>
      <c r="AJ475" s="126">
        <f t="shared" si="96"/>
        <v>0</v>
      </c>
      <c r="AK475" s="126">
        <f t="shared" si="97"/>
        <v>0</v>
      </c>
      <c r="AL475" s="127">
        <f t="shared" si="98"/>
        <v>0</v>
      </c>
      <c r="AM475" s="127">
        <f t="shared" si="88"/>
        <v>0</v>
      </c>
    </row>
    <row r="476" spans="1:39" ht="15" customHeight="1" x14ac:dyDescent="0.2">
      <c r="A476" s="62" t="s">
        <v>2200</v>
      </c>
      <c r="B476" s="62" t="s">
        <v>1883</v>
      </c>
      <c r="C476" s="124">
        <v>0</v>
      </c>
      <c r="D476" s="124">
        <v>0</v>
      </c>
      <c r="E476" s="124">
        <v>0</v>
      </c>
      <c r="F476" s="124">
        <v>0</v>
      </c>
      <c r="G476" s="124">
        <v>0</v>
      </c>
      <c r="H476" s="124">
        <v>0</v>
      </c>
      <c r="I476" s="124">
        <v>0</v>
      </c>
      <c r="J476" s="124">
        <v>0</v>
      </c>
      <c r="K476" s="124">
        <v>0</v>
      </c>
      <c r="L476" s="124">
        <v>0</v>
      </c>
      <c r="M476" s="124">
        <v>0</v>
      </c>
      <c r="N476" s="124">
        <v>0</v>
      </c>
      <c r="O476" s="124">
        <v>0</v>
      </c>
      <c r="P476" s="124">
        <v>0</v>
      </c>
      <c r="Q476" s="124">
        <v>0</v>
      </c>
      <c r="R476" s="124">
        <v>0</v>
      </c>
      <c r="S476" s="124">
        <v>0</v>
      </c>
      <c r="T476" s="124">
        <v>0</v>
      </c>
      <c r="U476" s="124">
        <v>0</v>
      </c>
      <c r="V476" s="124">
        <v>0</v>
      </c>
      <c r="W476" s="124">
        <v>1993.86</v>
      </c>
      <c r="X476" s="79">
        <v>488.2</v>
      </c>
      <c r="Y476" s="125"/>
      <c r="Z476" s="125"/>
      <c r="AA476" s="125"/>
      <c r="AB476" s="125"/>
      <c r="AC476" s="126">
        <f t="shared" si="89"/>
        <v>0.1800226907925076</v>
      </c>
      <c r="AD476" s="126">
        <f t="shared" si="90"/>
        <v>-3.2641297530006032E-2</v>
      </c>
      <c r="AE476" s="126">
        <f t="shared" si="91"/>
        <v>-4.0582384709202994E-2</v>
      </c>
      <c r="AF476" s="126">
        <f t="shared" si="92"/>
        <v>0.15029996659961425</v>
      </c>
      <c r="AG476" s="126">
        <f t="shared" si="93"/>
        <v>8.4368800300560782E-3</v>
      </c>
      <c r="AH476" s="126">
        <f t="shared" si="94"/>
        <v>5.4302339965126657E-2</v>
      </c>
      <c r="AI476" s="126">
        <f t="shared" si="95"/>
        <v>2.304178054932483E-2</v>
      </c>
      <c r="AJ476" s="126">
        <f t="shared" si="96"/>
        <v>-0.64516237079608396</v>
      </c>
      <c r="AK476" s="126">
        <f t="shared" si="97"/>
        <v>-0.27990918304142065</v>
      </c>
      <c r="AL476" s="127">
        <f t="shared" si="98"/>
        <v>-6.4687953126676023E-2</v>
      </c>
      <c r="AM476" s="127">
        <f t="shared" si="88"/>
        <v>-0.1678581106585994</v>
      </c>
    </row>
    <row r="477" spans="1:39" ht="15" customHeight="1" x14ac:dyDescent="0.2">
      <c r="A477" s="62" t="s">
        <v>641</v>
      </c>
      <c r="B477" s="62" t="s">
        <v>286</v>
      </c>
      <c r="C477" s="124">
        <v>222150</v>
      </c>
      <c r="D477" s="124">
        <v>253126</v>
      </c>
      <c r="E477" s="124">
        <v>265852</v>
      </c>
      <c r="F477" s="124">
        <v>268477</v>
      </c>
      <c r="G477" s="124">
        <v>273398</v>
      </c>
      <c r="H477" s="124">
        <v>284379</v>
      </c>
      <c r="I477" s="124">
        <v>295754</v>
      </c>
      <c r="J477" s="124">
        <v>312155</v>
      </c>
      <c r="K477" s="124">
        <v>189894</v>
      </c>
      <c r="L477" s="124">
        <v>181634</v>
      </c>
      <c r="M477" s="124">
        <v>125007</v>
      </c>
      <c r="N477" s="124">
        <v>232261.61</v>
      </c>
      <c r="O477" s="124">
        <v>274073.96999999997</v>
      </c>
      <c r="P477" s="124">
        <v>265127.84000000003</v>
      </c>
      <c r="Q477" s="124">
        <v>254368.32</v>
      </c>
      <c r="R477" s="124">
        <v>292599.87</v>
      </c>
      <c r="S477" s="124">
        <v>295068.5</v>
      </c>
      <c r="T477" s="124">
        <v>311091.40999999997</v>
      </c>
      <c r="U477" s="124">
        <v>318259.51</v>
      </c>
      <c r="V477" s="124">
        <v>112930.45</v>
      </c>
      <c r="W477" s="124">
        <v>81320.179999999993</v>
      </c>
      <c r="X477" s="79">
        <v>66498.25</v>
      </c>
      <c r="Y477" s="125"/>
      <c r="Z477" s="125"/>
      <c r="AA477" s="125"/>
      <c r="AB477" s="125"/>
      <c r="AC477" s="126">
        <f t="shared" si="89"/>
        <v>-0.50369693052293041</v>
      </c>
      <c r="AD477" s="126">
        <f t="shared" si="90"/>
        <v>0.5759029255741559</v>
      </c>
      <c r="AE477" s="126">
        <f t="shared" si="91"/>
        <v>-0.45512084013626014</v>
      </c>
      <c r="AF477" s="126">
        <f t="shared" si="92"/>
        <v>1.4328573542468186</v>
      </c>
      <c r="AG477" s="126">
        <f t="shared" si="93"/>
        <v>-8.5227704706150625E-2</v>
      </c>
      <c r="AH477" s="126">
        <f t="shared" si="94"/>
        <v>0.19045046542553179</v>
      </c>
      <c r="AI477" s="126">
        <f t="shared" si="95"/>
        <v>-0.11104129577268124</v>
      </c>
      <c r="AJ477" s="126">
        <f t="shared" si="96"/>
        <v>0.18446556192570496</v>
      </c>
      <c r="AK477" s="126">
        <f t="shared" si="97"/>
        <v>-0.4672121364823828</v>
      </c>
      <c r="AL477" s="127">
        <f t="shared" si="98"/>
        <v>8.4597488839089574E-2</v>
      </c>
      <c r="AM477" s="127">
        <f t="shared" si="88"/>
        <v>-5.7713021921995587E-2</v>
      </c>
    </row>
    <row r="478" spans="1:39" ht="15" customHeight="1" x14ac:dyDescent="0.2">
      <c r="A478" s="62" t="s">
        <v>642</v>
      </c>
      <c r="B478" s="62" t="s">
        <v>292</v>
      </c>
      <c r="C478" s="124">
        <v>2100</v>
      </c>
      <c r="D478" s="124">
        <v>1200</v>
      </c>
      <c r="E478" s="124">
        <v>1200</v>
      </c>
      <c r="F478" s="124">
        <v>1200</v>
      </c>
      <c r="G478" s="124">
        <v>0</v>
      </c>
      <c r="H478" s="124">
        <v>1200</v>
      </c>
      <c r="I478" s="124">
        <v>1200</v>
      </c>
      <c r="J478" s="124">
        <v>1500</v>
      </c>
      <c r="K478" s="124">
        <v>1500</v>
      </c>
      <c r="L478" s="124">
        <v>1501</v>
      </c>
      <c r="M478" s="124">
        <v>0</v>
      </c>
      <c r="N478" s="124">
        <v>1268.6199999999999</v>
      </c>
      <c r="O478" s="124">
        <v>629.62</v>
      </c>
      <c r="P478" s="124">
        <v>992.22</v>
      </c>
      <c r="Q478" s="124">
        <v>540.64</v>
      </c>
      <c r="R478" s="124">
        <v>1315.3</v>
      </c>
      <c r="S478" s="124">
        <v>1203.2</v>
      </c>
      <c r="T478" s="124">
        <v>1432.35</v>
      </c>
      <c r="U478" s="124">
        <v>1273.3</v>
      </c>
      <c r="V478" s="124">
        <v>1508.18</v>
      </c>
      <c r="W478" s="124">
        <v>803.54</v>
      </c>
      <c r="X478" s="79">
        <v>0</v>
      </c>
      <c r="Y478" s="125"/>
      <c r="Z478" s="125"/>
      <c r="AA478" s="125"/>
      <c r="AB478" s="125"/>
      <c r="AC478" s="126">
        <f t="shared" si="89"/>
        <v>2.8186543670839767E-2</v>
      </c>
      <c r="AD478" s="126">
        <f t="shared" si="90"/>
        <v>-2.3734928320494887E-5</v>
      </c>
      <c r="AE478" s="126">
        <f t="shared" si="91"/>
        <v>0</v>
      </c>
      <c r="AF478" s="126">
        <f t="shared" si="92"/>
        <v>2.7533170349624387E-3</v>
      </c>
      <c r="AG478" s="126">
        <f t="shared" si="93"/>
        <v>-2.7220867753924159E-3</v>
      </c>
      <c r="AH478" s="126">
        <f t="shared" si="94"/>
        <v>-2.3734928320494887E-5</v>
      </c>
      <c r="AI478" s="126">
        <f t="shared" si="95"/>
        <v>2.3735491680688577E-5</v>
      </c>
      <c r="AJ478" s="126">
        <f t="shared" si="96"/>
        <v>-0.99727048324314072</v>
      </c>
      <c r="AK478" s="126">
        <f t="shared" si="97"/>
        <v>-1</v>
      </c>
      <c r="AL478" s="127">
        <f t="shared" si="98"/>
        <v>-0.21878627151974347</v>
      </c>
      <c r="AM478" s="127">
        <f t="shared" si="88"/>
        <v>-0.39999851389103458</v>
      </c>
    </row>
    <row r="479" spans="1:39" ht="15" customHeight="1" x14ac:dyDescent="0.2">
      <c r="A479" s="62" t="s">
        <v>643</v>
      </c>
      <c r="B479" s="62" t="s">
        <v>294</v>
      </c>
      <c r="C479" s="124">
        <v>420</v>
      </c>
      <c r="D479" s="124">
        <v>421</v>
      </c>
      <c r="E479" s="124">
        <v>421</v>
      </c>
      <c r="F479" s="124">
        <v>421</v>
      </c>
      <c r="G479" s="124">
        <v>421</v>
      </c>
      <c r="H479" s="124">
        <v>421</v>
      </c>
      <c r="I479" s="124">
        <v>421</v>
      </c>
      <c r="J479" s="124">
        <v>421</v>
      </c>
      <c r="K479" s="124">
        <v>0</v>
      </c>
      <c r="L479" s="124">
        <v>0</v>
      </c>
      <c r="M479" s="124">
        <v>0</v>
      </c>
      <c r="N479" s="124">
        <v>409.77</v>
      </c>
      <c r="O479" s="124">
        <v>421.32</v>
      </c>
      <c r="P479" s="124">
        <v>421.31</v>
      </c>
      <c r="Q479" s="124">
        <v>421.31</v>
      </c>
      <c r="R479" s="124">
        <v>422.47</v>
      </c>
      <c r="S479" s="124">
        <v>421.32</v>
      </c>
      <c r="T479" s="124">
        <v>421.31</v>
      </c>
      <c r="U479" s="124">
        <v>421.32</v>
      </c>
      <c r="V479" s="124">
        <v>1.1499999999999999</v>
      </c>
      <c r="W479" s="124">
        <v>0</v>
      </c>
      <c r="X479" s="79"/>
      <c r="Y479" s="125"/>
      <c r="Z479" s="125"/>
      <c r="AA479" s="125"/>
      <c r="AB479" s="125"/>
      <c r="AC479" s="126">
        <f t="shared" si="89"/>
        <v>0</v>
      </c>
      <c r="AD479" s="126">
        <f t="shared" si="90"/>
        <v>-1</v>
      </c>
      <c r="AE479" s="126">
        <f t="shared" si="91"/>
        <v>0</v>
      </c>
      <c r="AF479" s="126">
        <f t="shared" si="92"/>
        <v>0</v>
      </c>
      <c r="AG479" s="126">
        <f t="shared" si="93"/>
        <v>0</v>
      </c>
      <c r="AH479" s="126">
        <f t="shared" si="94"/>
        <v>0</v>
      </c>
      <c r="AI479" s="126">
        <f t="shared" si="95"/>
        <v>0</v>
      </c>
      <c r="AJ479" s="126">
        <f t="shared" si="96"/>
        <v>0</v>
      </c>
      <c r="AK479" s="126">
        <f t="shared" si="97"/>
        <v>0</v>
      </c>
      <c r="AL479" s="127">
        <f t="shared" si="98"/>
        <v>-0.1111111111111111</v>
      </c>
      <c r="AM479" s="127">
        <f t="shared" si="88"/>
        <v>0</v>
      </c>
    </row>
    <row r="480" spans="1:39" ht="15" customHeight="1" x14ac:dyDescent="0.2">
      <c r="A480" s="62" t="s">
        <v>644</v>
      </c>
      <c r="B480" s="62" t="s">
        <v>296</v>
      </c>
      <c r="C480" s="124">
        <v>0</v>
      </c>
      <c r="D480" s="124">
        <v>5531</v>
      </c>
      <c r="E480" s="124">
        <v>0</v>
      </c>
      <c r="F480" s="124">
        <v>4166</v>
      </c>
      <c r="G480" s="124">
        <v>10936</v>
      </c>
      <c r="H480" s="124">
        <v>11375</v>
      </c>
      <c r="I480" s="124">
        <v>11091</v>
      </c>
      <c r="J480" s="124">
        <v>9365</v>
      </c>
      <c r="K480" s="124">
        <v>12078</v>
      </c>
      <c r="L480" s="124">
        <v>2303</v>
      </c>
      <c r="M480" s="124">
        <v>0</v>
      </c>
      <c r="N480" s="124">
        <v>0</v>
      </c>
      <c r="O480" s="124">
        <v>3000</v>
      </c>
      <c r="P480" s="124">
        <v>0</v>
      </c>
      <c r="Q480" s="124">
        <v>0</v>
      </c>
      <c r="R480" s="124">
        <v>0</v>
      </c>
      <c r="S480" s="124">
        <v>0</v>
      </c>
      <c r="T480" s="124">
        <v>0</v>
      </c>
      <c r="U480" s="124">
        <v>0</v>
      </c>
      <c r="V480" s="124">
        <v>0</v>
      </c>
      <c r="W480" s="124">
        <v>0</v>
      </c>
      <c r="X480" s="79"/>
      <c r="Y480" s="125"/>
      <c r="Z480" s="125"/>
      <c r="AA480" s="125"/>
      <c r="AB480" s="125"/>
      <c r="AC480" s="126">
        <f t="shared" si="89"/>
        <v>0</v>
      </c>
      <c r="AD480" s="126">
        <f t="shared" si="90"/>
        <v>0</v>
      </c>
      <c r="AE480" s="126">
        <f t="shared" si="91"/>
        <v>0</v>
      </c>
      <c r="AF480" s="126">
        <f t="shared" si="92"/>
        <v>0</v>
      </c>
      <c r="AG480" s="126">
        <f t="shared" si="93"/>
        <v>0</v>
      </c>
      <c r="AH480" s="126">
        <f t="shared" si="94"/>
        <v>0</v>
      </c>
      <c r="AI480" s="126">
        <f t="shared" si="95"/>
        <v>0</v>
      </c>
      <c r="AJ480" s="126">
        <f t="shared" si="96"/>
        <v>0</v>
      </c>
      <c r="AK480" s="126">
        <f t="shared" si="97"/>
        <v>0</v>
      </c>
      <c r="AL480" s="127">
        <f t="shared" si="98"/>
        <v>0</v>
      </c>
      <c r="AM480" s="127">
        <f t="shared" si="88"/>
        <v>0</v>
      </c>
    </row>
    <row r="481" spans="1:39" ht="15" customHeight="1" x14ac:dyDescent="0.2">
      <c r="A481" s="62" t="s">
        <v>2399</v>
      </c>
      <c r="B481" s="62" t="s">
        <v>1888</v>
      </c>
      <c r="C481" s="124">
        <v>420</v>
      </c>
      <c r="D481" s="124">
        <v>0</v>
      </c>
      <c r="E481" s="124">
        <v>0</v>
      </c>
      <c r="F481" s="124">
        <v>0</v>
      </c>
      <c r="G481" s="124">
        <v>0</v>
      </c>
      <c r="H481" s="124">
        <v>0</v>
      </c>
      <c r="I481" s="124">
        <v>0</v>
      </c>
      <c r="J481" s="124">
        <v>0</v>
      </c>
      <c r="K481" s="124">
        <v>0</v>
      </c>
      <c r="L481" s="124">
        <v>0</v>
      </c>
      <c r="M481" s="124">
        <v>0</v>
      </c>
      <c r="N481" s="124">
        <v>0</v>
      </c>
      <c r="O481" s="124">
        <v>0</v>
      </c>
      <c r="P481" s="124">
        <v>0</v>
      </c>
      <c r="Q481" s="124">
        <v>0</v>
      </c>
      <c r="R481" s="124">
        <v>0</v>
      </c>
      <c r="S481" s="124">
        <v>0</v>
      </c>
      <c r="T481" s="124">
        <v>0</v>
      </c>
      <c r="U481" s="124">
        <v>0</v>
      </c>
      <c r="V481" s="124">
        <v>0</v>
      </c>
      <c r="W481" s="124">
        <v>0</v>
      </c>
      <c r="X481" s="79"/>
      <c r="Y481" s="125"/>
      <c r="Z481" s="125"/>
      <c r="AA481" s="125"/>
      <c r="AB481" s="125"/>
      <c r="AC481" s="126">
        <f t="shared" si="89"/>
        <v>9.1411397038121442E-2</v>
      </c>
      <c r="AD481" s="126">
        <f t="shared" si="90"/>
        <v>0.16286703770822733</v>
      </c>
      <c r="AE481" s="126">
        <f t="shared" si="91"/>
        <v>-0.39399266830455931</v>
      </c>
      <c r="AF481" s="126">
        <f t="shared" si="92"/>
        <v>1.5898911879638695</v>
      </c>
      <c r="AG481" s="126">
        <f t="shared" si="93"/>
        <v>-0.29681978798586572</v>
      </c>
      <c r="AH481" s="126">
        <f t="shared" si="94"/>
        <v>0.12060301507537688</v>
      </c>
      <c r="AI481" s="126">
        <f t="shared" si="95"/>
        <v>0.10762331838565023</v>
      </c>
      <c r="AJ481" s="126">
        <f t="shared" si="96"/>
        <v>-0.47773279352226722</v>
      </c>
      <c r="AK481" s="126">
        <f t="shared" si="97"/>
        <v>-0.55296899224806206</v>
      </c>
      <c r="AL481" s="127">
        <f t="shared" si="98"/>
        <v>3.8986857123387911E-2</v>
      </c>
      <c r="AM481" s="127">
        <f t="shared" si="88"/>
        <v>-0.21985904805903358</v>
      </c>
    </row>
    <row r="482" spans="1:39" ht="15" customHeight="1" x14ac:dyDescent="0.2">
      <c r="A482" s="62" t="s">
        <v>645</v>
      </c>
      <c r="B482" s="62" t="s">
        <v>298</v>
      </c>
      <c r="C482" s="124">
        <v>2282</v>
      </c>
      <c r="D482" s="124">
        <v>1739</v>
      </c>
      <c r="E482" s="124">
        <v>2043</v>
      </c>
      <c r="F482" s="124">
        <v>2283</v>
      </c>
      <c r="G482" s="124">
        <v>1319</v>
      </c>
      <c r="H482" s="124">
        <v>1983</v>
      </c>
      <c r="I482" s="124">
        <v>2223</v>
      </c>
      <c r="J482" s="124">
        <v>2463</v>
      </c>
      <c r="K482" s="124">
        <v>1624</v>
      </c>
      <c r="L482" s="124">
        <v>1385</v>
      </c>
      <c r="M482" s="124">
        <v>0</v>
      </c>
      <c r="N482" s="124">
        <v>1420.72</v>
      </c>
      <c r="O482" s="124">
        <v>1550.59</v>
      </c>
      <c r="P482" s="124">
        <v>1803.13</v>
      </c>
      <c r="Q482" s="124">
        <v>1092.71</v>
      </c>
      <c r="R482" s="124">
        <v>2830</v>
      </c>
      <c r="S482" s="124">
        <v>1990</v>
      </c>
      <c r="T482" s="124">
        <v>2230</v>
      </c>
      <c r="U482" s="124">
        <v>2470</v>
      </c>
      <c r="V482" s="124">
        <v>1290</v>
      </c>
      <c r="W482" s="124">
        <v>576.66999999999996</v>
      </c>
      <c r="X482" s="79">
        <v>35</v>
      </c>
      <c r="Y482" s="125"/>
      <c r="Z482" s="125"/>
      <c r="AA482" s="125"/>
      <c r="AB482" s="125"/>
      <c r="AC482" s="126">
        <f t="shared" si="89"/>
        <v>-1</v>
      </c>
      <c r="AD482" s="126">
        <f t="shared" si="90"/>
        <v>0</v>
      </c>
      <c r="AE482" s="126">
        <f t="shared" si="91"/>
        <v>0</v>
      </c>
      <c r="AF482" s="126">
        <f t="shared" si="92"/>
        <v>0</v>
      </c>
      <c r="AG482" s="126">
        <f t="shared" si="93"/>
        <v>558.93975903614466</v>
      </c>
      <c r="AH482" s="126">
        <f t="shared" si="94"/>
        <v>-1</v>
      </c>
      <c r="AI482" s="126">
        <f t="shared" si="95"/>
        <v>0</v>
      </c>
      <c r="AJ482" s="126">
        <f t="shared" si="96"/>
        <v>-0.59355103717395774</v>
      </c>
      <c r="AK482" s="126">
        <f t="shared" si="97"/>
        <v>-1</v>
      </c>
      <c r="AL482" s="127">
        <f t="shared" si="98"/>
        <v>61.705134222107858</v>
      </c>
      <c r="AM482" s="127">
        <f t="shared" si="88"/>
        <v>111.26924159979414</v>
      </c>
    </row>
    <row r="483" spans="1:39" ht="15" customHeight="1" x14ac:dyDescent="0.2">
      <c r="A483" s="62" t="s">
        <v>646</v>
      </c>
      <c r="B483" s="62" t="s">
        <v>300</v>
      </c>
      <c r="C483" s="124">
        <v>1500</v>
      </c>
      <c r="D483" s="124">
        <v>0</v>
      </c>
      <c r="E483" s="124">
        <v>0</v>
      </c>
      <c r="F483" s="124">
        <v>0</v>
      </c>
      <c r="G483" s="124">
        <v>0</v>
      </c>
      <c r="H483" s="124">
        <v>0</v>
      </c>
      <c r="I483" s="124">
        <v>0</v>
      </c>
      <c r="J483" s="124">
        <v>0</v>
      </c>
      <c r="K483" s="124">
        <v>0</v>
      </c>
      <c r="L483" s="124">
        <v>0</v>
      </c>
      <c r="M483" s="124">
        <v>0</v>
      </c>
      <c r="N483" s="124">
        <v>75.37</v>
      </c>
      <c r="O483" s="124">
        <v>0</v>
      </c>
      <c r="P483" s="124">
        <v>0</v>
      </c>
      <c r="Q483" s="124">
        <v>0</v>
      </c>
      <c r="R483" s="124">
        <v>1.66</v>
      </c>
      <c r="S483" s="124">
        <v>929.5</v>
      </c>
      <c r="T483" s="124">
        <v>0</v>
      </c>
      <c r="U483" s="124">
        <v>48.69</v>
      </c>
      <c r="V483" s="124">
        <v>19.79</v>
      </c>
      <c r="W483" s="124">
        <v>0</v>
      </c>
      <c r="X483" s="79">
        <v>0</v>
      </c>
      <c r="Y483" s="125"/>
      <c r="Z483" s="125"/>
      <c r="AA483" s="125"/>
      <c r="AB483" s="125"/>
      <c r="AC483" s="126">
        <f t="shared" si="89"/>
        <v>0</v>
      </c>
      <c r="AD483" s="126">
        <f t="shared" si="90"/>
        <v>0</v>
      </c>
      <c r="AE483" s="126">
        <f t="shared" si="91"/>
        <v>0</v>
      </c>
      <c r="AF483" s="126">
        <f t="shared" si="92"/>
        <v>0</v>
      </c>
      <c r="AG483" s="126">
        <f t="shared" si="93"/>
        <v>0</v>
      </c>
      <c r="AH483" s="126">
        <f t="shared" si="94"/>
        <v>0</v>
      </c>
      <c r="AI483" s="126">
        <f t="shared" si="95"/>
        <v>0</v>
      </c>
      <c r="AJ483" s="126">
        <f t="shared" si="96"/>
        <v>0</v>
      </c>
      <c r="AK483" s="126">
        <f t="shared" si="97"/>
        <v>0</v>
      </c>
      <c r="AL483" s="127">
        <f t="shared" si="98"/>
        <v>0</v>
      </c>
      <c r="AM483" s="127">
        <f t="shared" si="88"/>
        <v>0</v>
      </c>
    </row>
    <row r="484" spans="1:39" ht="15" customHeight="1" x14ac:dyDescent="0.2">
      <c r="A484" s="62" t="s">
        <v>2201</v>
      </c>
      <c r="B484" s="62" t="s">
        <v>1772</v>
      </c>
      <c r="C484" s="124">
        <v>0</v>
      </c>
      <c r="D484" s="124">
        <v>557</v>
      </c>
      <c r="E484" s="124">
        <v>0</v>
      </c>
      <c r="F484" s="124">
        <v>0</v>
      </c>
      <c r="G484" s="124">
        <v>0</v>
      </c>
      <c r="H484" s="124">
        <v>0</v>
      </c>
      <c r="I484" s="124">
        <v>0</v>
      </c>
      <c r="J484" s="124">
        <v>0</v>
      </c>
      <c r="K484" s="124">
        <v>0</v>
      </c>
      <c r="L484" s="124">
        <v>0</v>
      </c>
      <c r="M484" s="124">
        <v>0</v>
      </c>
      <c r="N484" s="124">
        <v>0</v>
      </c>
      <c r="O484" s="124">
        <v>0</v>
      </c>
      <c r="P484" s="124">
        <v>0</v>
      </c>
      <c r="Q484" s="124">
        <v>0</v>
      </c>
      <c r="R484" s="124">
        <v>0</v>
      </c>
      <c r="S484" s="124">
        <v>0</v>
      </c>
      <c r="T484" s="124">
        <v>0</v>
      </c>
      <c r="U484" s="124">
        <v>0</v>
      </c>
      <c r="V484" s="124">
        <v>0</v>
      </c>
      <c r="W484" s="124">
        <v>2.79</v>
      </c>
      <c r="X484" s="79">
        <v>0</v>
      </c>
      <c r="Y484" s="125"/>
      <c r="Z484" s="125"/>
      <c r="AA484" s="125"/>
      <c r="AB484" s="125"/>
      <c r="AC484" s="126">
        <f t="shared" si="89"/>
        <v>0.15358029067706483</v>
      </c>
      <c r="AD484" s="126">
        <f t="shared" si="90"/>
        <v>-3.409387723745879E-2</v>
      </c>
      <c r="AE484" s="126">
        <f t="shared" si="91"/>
        <v>-0.26309929055451275</v>
      </c>
      <c r="AF484" s="126">
        <f t="shared" si="92"/>
        <v>0.18149635194059502</v>
      </c>
      <c r="AG484" s="126">
        <f t="shared" si="93"/>
        <v>-0.15962655753279498</v>
      </c>
      <c r="AH484" s="126">
        <f t="shared" si="94"/>
        <v>2.9501924038524235E-2</v>
      </c>
      <c r="AI484" s="126">
        <f t="shared" si="95"/>
        <v>0.11139502470752194</v>
      </c>
      <c r="AJ484" s="126">
        <f t="shared" si="96"/>
        <v>0.17281346785992524</v>
      </c>
      <c r="AK484" s="126">
        <f t="shared" si="97"/>
        <v>-0.83607672866308069</v>
      </c>
      <c r="AL484" s="127">
        <f t="shared" si="98"/>
        <v>-7.1567710529357342E-2</v>
      </c>
      <c r="AM484" s="127">
        <f t="shared" si="88"/>
        <v>-0.13639857391798085</v>
      </c>
    </row>
    <row r="485" spans="1:39" ht="15" customHeight="1" x14ac:dyDescent="0.2">
      <c r="A485" s="62" t="s">
        <v>647</v>
      </c>
      <c r="B485" s="62" t="s">
        <v>302</v>
      </c>
      <c r="C485" s="124">
        <v>557</v>
      </c>
      <c r="D485" s="124">
        <v>539</v>
      </c>
      <c r="E485" s="124">
        <v>544</v>
      </c>
      <c r="F485" s="124">
        <v>562</v>
      </c>
      <c r="G485" s="124">
        <v>564</v>
      </c>
      <c r="H485" s="124">
        <v>581</v>
      </c>
      <c r="I485" s="124">
        <v>595</v>
      </c>
      <c r="J485" s="124">
        <v>606</v>
      </c>
      <c r="K485" s="124">
        <v>434</v>
      </c>
      <c r="L485" s="124">
        <v>437</v>
      </c>
      <c r="M485" s="124">
        <v>0</v>
      </c>
      <c r="N485" s="124">
        <v>564.20000000000005</v>
      </c>
      <c r="O485" s="124">
        <v>650.85</v>
      </c>
      <c r="P485" s="124">
        <v>628.66</v>
      </c>
      <c r="Q485" s="124">
        <v>463.26</v>
      </c>
      <c r="R485" s="124">
        <v>547.34</v>
      </c>
      <c r="S485" s="124">
        <v>459.97</v>
      </c>
      <c r="T485" s="124">
        <v>473.54</v>
      </c>
      <c r="U485" s="124">
        <v>526.29</v>
      </c>
      <c r="V485" s="124">
        <v>617.24</v>
      </c>
      <c r="W485" s="124">
        <v>101.18</v>
      </c>
      <c r="X485" s="79">
        <v>87.45</v>
      </c>
      <c r="Y485" s="125"/>
      <c r="Z485" s="125"/>
      <c r="AA485" s="125"/>
      <c r="AB485" s="125"/>
      <c r="AC485" s="126">
        <f t="shared" si="89"/>
        <v>0.2495686323498412</v>
      </c>
      <c r="AD485" s="126">
        <f t="shared" si="90"/>
        <v>-0.10703797658173271</v>
      </c>
      <c r="AE485" s="126">
        <f t="shared" si="91"/>
        <v>-0.46949585417905754</v>
      </c>
      <c r="AF485" s="126">
        <f t="shared" si="92"/>
        <v>0.14759222865584248</v>
      </c>
      <c r="AG485" s="126">
        <f t="shared" si="93"/>
        <v>1.8573218246807691E-2</v>
      </c>
      <c r="AH485" s="126">
        <f t="shared" si="94"/>
        <v>-1.6203468625526119E-2</v>
      </c>
      <c r="AI485" s="126">
        <f t="shared" si="95"/>
        <v>0.12450250610756186</v>
      </c>
      <c r="AJ485" s="126">
        <f t="shared" si="96"/>
        <v>-0.84584157809918203</v>
      </c>
      <c r="AK485" s="126">
        <f t="shared" si="97"/>
        <v>0.92000793965859484</v>
      </c>
      <c r="AL485" s="127">
        <f t="shared" si="98"/>
        <v>2.4072941703499667E-3</v>
      </c>
      <c r="AM485" s="127">
        <f t="shared" si="88"/>
        <v>4.0207723457651244E-2</v>
      </c>
    </row>
    <row r="486" spans="1:39" ht="15" customHeight="1" x14ac:dyDescent="0.2">
      <c r="A486" s="62" t="s">
        <v>648</v>
      </c>
      <c r="B486" s="62" t="s">
        <v>304</v>
      </c>
      <c r="C486" s="124">
        <v>1027</v>
      </c>
      <c r="D486" s="124">
        <v>1255</v>
      </c>
      <c r="E486" s="124">
        <v>1389</v>
      </c>
      <c r="F486" s="124">
        <v>1482</v>
      </c>
      <c r="G486" s="124">
        <v>1282</v>
      </c>
      <c r="H486" s="124">
        <v>911</v>
      </c>
      <c r="I486" s="124">
        <v>941</v>
      </c>
      <c r="J486" s="124">
        <v>941</v>
      </c>
      <c r="K486" s="124">
        <v>884</v>
      </c>
      <c r="L486" s="124">
        <v>870</v>
      </c>
      <c r="M486" s="124">
        <v>760</v>
      </c>
      <c r="N486" s="124">
        <v>1280.81</v>
      </c>
      <c r="O486" s="124">
        <v>1600.46</v>
      </c>
      <c r="P486" s="124">
        <v>1429.15</v>
      </c>
      <c r="Q486" s="124">
        <v>758.17</v>
      </c>
      <c r="R486" s="124">
        <v>870.07</v>
      </c>
      <c r="S486" s="124">
        <v>886.23</v>
      </c>
      <c r="T486" s="124">
        <v>871.87</v>
      </c>
      <c r="U486" s="124">
        <v>980.42</v>
      </c>
      <c r="V486" s="124">
        <v>151.13999999999999</v>
      </c>
      <c r="W486" s="124">
        <v>290.19</v>
      </c>
      <c r="X486" s="79">
        <v>138.9</v>
      </c>
      <c r="Y486" s="125"/>
      <c r="Z486" s="125"/>
      <c r="AA486" s="125"/>
      <c r="AB486" s="125"/>
      <c r="AC486" s="126">
        <f t="shared" si="89"/>
        <v>0.10123186487982104</v>
      </c>
      <c r="AD486" s="126">
        <f t="shared" si="90"/>
        <v>4.4991376056144852E-2</v>
      </c>
      <c r="AE486" s="126">
        <f t="shared" si="91"/>
        <v>-8.2274408318388448E-2</v>
      </c>
      <c r="AF486" s="126">
        <f t="shared" si="92"/>
        <v>-0.17037462204294876</v>
      </c>
      <c r="AG486" s="126">
        <f t="shared" si="93"/>
        <v>-1.3331258548001183E-2</v>
      </c>
      <c r="AH486" s="126">
        <f t="shared" si="94"/>
        <v>1.1845362434692744E-2</v>
      </c>
      <c r="AI486" s="126">
        <f t="shared" si="95"/>
        <v>0.49833361857667646</v>
      </c>
      <c r="AJ486" s="126">
        <f t="shared" si="96"/>
        <v>-0.35237206503642171</v>
      </c>
      <c r="AK486" s="126">
        <f t="shared" si="97"/>
        <v>-0.52173406381246479</v>
      </c>
      <c r="AL486" s="127">
        <f t="shared" si="98"/>
        <v>-5.3742688423432196E-2</v>
      </c>
      <c r="AM486" s="127">
        <f t="shared" si="88"/>
        <v>-7.5451681277103694E-2</v>
      </c>
    </row>
    <row r="487" spans="1:39" ht="15" customHeight="1" x14ac:dyDescent="0.2">
      <c r="A487" s="62" t="s">
        <v>649</v>
      </c>
      <c r="B487" s="62" t="s">
        <v>306</v>
      </c>
      <c r="C487" s="124">
        <v>18272</v>
      </c>
      <c r="D487" s="124">
        <v>16229</v>
      </c>
      <c r="E487" s="124">
        <v>16903</v>
      </c>
      <c r="F487" s="124">
        <v>14189</v>
      </c>
      <c r="G487" s="124">
        <v>19455</v>
      </c>
      <c r="H487" s="124">
        <v>13084</v>
      </c>
      <c r="I487" s="124">
        <v>13084</v>
      </c>
      <c r="J487" s="124">
        <v>13084</v>
      </c>
      <c r="K487" s="124">
        <v>23396</v>
      </c>
      <c r="L487" s="124">
        <v>17980</v>
      </c>
      <c r="M487" s="124">
        <v>12360</v>
      </c>
      <c r="N487" s="124">
        <v>14962.68</v>
      </c>
      <c r="O487" s="124">
        <v>16477.38</v>
      </c>
      <c r="P487" s="124">
        <v>17218.72</v>
      </c>
      <c r="Q487" s="124">
        <v>15802.06</v>
      </c>
      <c r="R487" s="124">
        <v>13109.79</v>
      </c>
      <c r="S487" s="124">
        <v>12935.02</v>
      </c>
      <c r="T487" s="124">
        <v>13088.24</v>
      </c>
      <c r="U487" s="124">
        <v>19610.55</v>
      </c>
      <c r="V487" s="124">
        <v>12700.34</v>
      </c>
      <c r="W487" s="124">
        <v>6074.14</v>
      </c>
      <c r="X487" s="79">
        <v>4071.51</v>
      </c>
      <c r="Y487" s="125"/>
      <c r="Z487" s="125"/>
      <c r="AA487" s="125"/>
      <c r="AB487" s="125"/>
      <c r="AC487" s="126">
        <f t="shared" si="89"/>
        <v>0</v>
      </c>
      <c r="AD487" s="126">
        <f t="shared" si="90"/>
        <v>0</v>
      </c>
      <c r="AE487" s="126">
        <f t="shared" si="91"/>
        <v>0</v>
      </c>
      <c r="AF487" s="126">
        <f t="shared" si="92"/>
        <v>0</v>
      </c>
      <c r="AG487" s="126">
        <f t="shared" si="93"/>
        <v>0</v>
      </c>
      <c r="AH487" s="126">
        <f t="shared" si="94"/>
        <v>0</v>
      </c>
      <c r="AI487" s="126">
        <f t="shared" si="95"/>
        <v>0</v>
      </c>
      <c r="AJ487" s="126">
        <f t="shared" si="96"/>
        <v>-0.85442285714285715</v>
      </c>
      <c r="AK487" s="126">
        <f t="shared" si="97"/>
        <v>10.542235829800596</v>
      </c>
      <c r="AL487" s="127">
        <f t="shared" si="98"/>
        <v>1.0764236636286375</v>
      </c>
      <c r="AM487" s="127">
        <f t="shared" si="88"/>
        <v>1.9375625945315478</v>
      </c>
    </row>
    <row r="488" spans="1:39" ht="15" customHeight="1" x14ac:dyDescent="0.2">
      <c r="A488" s="62" t="s">
        <v>1962</v>
      </c>
      <c r="B488" s="62" t="s">
        <v>1865</v>
      </c>
      <c r="C488" s="124">
        <v>0</v>
      </c>
      <c r="D488" s="124">
        <v>0</v>
      </c>
      <c r="E488" s="124">
        <v>0</v>
      </c>
      <c r="F488" s="124">
        <v>0</v>
      </c>
      <c r="G488" s="124">
        <v>0</v>
      </c>
      <c r="H488" s="124">
        <v>0</v>
      </c>
      <c r="I488" s="124">
        <v>0</v>
      </c>
      <c r="J488" s="124">
        <v>0</v>
      </c>
      <c r="K488" s="124">
        <v>0</v>
      </c>
      <c r="L488" s="124">
        <v>0</v>
      </c>
      <c r="M488" s="124">
        <v>1000</v>
      </c>
      <c r="N488" s="124">
        <v>0</v>
      </c>
      <c r="O488" s="124">
        <v>0</v>
      </c>
      <c r="P488" s="124">
        <v>0</v>
      </c>
      <c r="Q488" s="124">
        <v>0</v>
      </c>
      <c r="R488" s="124">
        <v>0</v>
      </c>
      <c r="S488" s="124">
        <v>0</v>
      </c>
      <c r="T488" s="124">
        <v>0</v>
      </c>
      <c r="U488" s="124">
        <v>875</v>
      </c>
      <c r="V488" s="124">
        <v>127.38</v>
      </c>
      <c r="W488" s="124">
        <v>1470.25</v>
      </c>
      <c r="X488" s="79">
        <v>35.71</v>
      </c>
      <c r="Y488" s="125"/>
      <c r="Z488" s="125"/>
      <c r="AA488" s="125"/>
      <c r="AB488" s="125"/>
      <c r="AC488" s="126">
        <f t="shared" si="89"/>
        <v>-1.9427243070071008E-2</v>
      </c>
      <c r="AD488" s="126">
        <f t="shared" si="90"/>
        <v>-0.21383961033139756</v>
      </c>
      <c r="AE488" s="126">
        <f t="shared" si="91"/>
        <v>-8.6423820082356717E-2</v>
      </c>
      <c r="AF488" s="126">
        <f t="shared" si="92"/>
        <v>-0.33221457894152889</v>
      </c>
      <c r="AG488" s="126">
        <f t="shared" si="93"/>
        <v>-2.0934579439252303E-2</v>
      </c>
      <c r="AH488" s="126">
        <f t="shared" si="94"/>
        <v>1.5188154936150286E-2</v>
      </c>
      <c r="AI488" s="126">
        <f t="shared" si="95"/>
        <v>1.0118893392954158</v>
      </c>
      <c r="AJ488" s="126">
        <f t="shared" si="96"/>
        <v>-0.476252791192813</v>
      </c>
      <c r="AK488" s="126">
        <f t="shared" si="97"/>
        <v>-0.49788811993099208</v>
      </c>
      <c r="AL488" s="127">
        <f t="shared" si="98"/>
        <v>-6.8878138750760598E-2</v>
      </c>
      <c r="AM488" s="127">
        <f t="shared" si="88"/>
        <v>6.4004007337017501E-3</v>
      </c>
    </row>
    <row r="489" spans="1:39" ht="15" customHeight="1" x14ac:dyDescent="0.2">
      <c r="A489" s="62" t="s">
        <v>650</v>
      </c>
      <c r="B489" s="62" t="s">
        <v>308</v>
      </c>
      <c r="C489" s="124">
        <v>1296</v>
      </c>
      <c r="D489" s="124">
        <v>996</v>
      </c>
      <c r="E489" s="124">
        <v>792</v>
      </c>
      <c r="F489" s="124">
        <v>552</v>
      </c>
      <c r="G489" s="124">
        <v>600</v>
      </c>
      <c r="H489" s="124">
        <v>240</v>
      </c>
      <c r="I489" s="124">
        <v>480</v>
      </c>
      <c r="J489" s="124">
        <v>480</v>
      </c>
      <c r="K489" s="124">
        <v>720</v>
      </c>
      <c r="L489" s="124">
        <v>720</v>
      </c>
      <c r="M489" s="124">
        <v>160</v>
      </c>
      <c r="N489" s="124">
        <v>1023.82</v>
      </c>
      <c r="O489" s="124">
        <v>1003.93</v>
      </c>
      <c r="P489" s="124">
        <v>789.25</v>
      </c>
      <c r="Q489" s="124">
        <v>721.04</v>
      </c>
      <c r="R489" s="124">
        <v>481.5</v>
      </c>
      <c r="S489" s="124">
        <v>471.42</v>
      </c>
      <c r="T489" s="124">
        <v>478.58</v>
      </c>
      <c r="U489" s="124">
        <v>962.85</v>
      </c>
      <c r="V489" s="124">
        <v>504.29</v>
      </c>
      <c r="W489" s="124">
        <v>253.21</v>
      </c>
      <c r="X489" s="79">
        <v>155.36000000000001</v>
      </c>
      <c r="Y489" s="125"/>
      <c r="Z489" s="125"/>
      <c r="AA489" s="125"/>
      <c r="AB489" s="125"/>
      <c r="AC489" s="126">
        <f t="shared" si="89"/>
        <v>0.30167829050030248</v>
      </c>
      <c r="AD489" s="126">
        <f t="shared" si="90"/>
        <v>-3.3028330968343787E-4</v>
      </c>
      <c r="AE489" s="126">
        <f t="shared" si="91"/>
        <v>-0.67914941362402848</v>
      </c>
      <c r="AF489" s="126">
        <f t="shared" si="92"/>
        <v>-1</v>
      </c>
      <c r="AG489" s="126">
        <f t="shared" si="93"/>
        <v>0</v>
      </c>
      <c r="AH489" s="126">
        <f t="shared" si="94"/>
        <v>0</v>
      </c>
      <c r="AI489" s="126">
        <f t="shared" si="95"/>
        <v>0</v>
      </c>
      <c r="AJ489" s="126">
        <f t="shared" si="96"/>
        <v>0</v>
      </c>
      <c r="AK489" s="126">
        <f t="shared" si="97"/>
        <v>0</v>
      </c>
      <c r="AL489" s="127">
        <f t="shared" si="98"/>
        <v>-0.15308904515926772</v>
      </c>
      <c r="AM489" s="127">
        <f t="shared" si="88"/>
        <v>0</v>
      </c>
    </row>
    <row r="490" spans="1:39" ht="15" customHeight="1" x14ac:dyDescent="0.2">
      <c r="A490" s="62" t="s">
        <v>651</v>
      </c>
      <c r="B490" s="62" t="s">
        <v>1897</v>
      </c>
      <c r="C490" s="124">
        <v>9078</v>
      </c>
      <c r="D490" s="124">
        <v>10127</v>
      </c>
      <c r="E490" s="124">
        <v>10636</v>
      </c>
      <c r="F490" s="124">
        <v>0</v>
      </c>
      <c r="G490" s="124">
        <v>0</v>
      </c>
      <c r="H490" s="124">
        <v>0</v>
      </c>
      <c r="I490" s="124">
        <v>0</v>
      </c>
      <c r="J490" s="124">
        <v>0</v>
      </c>
      <c r="K490" s="124">
        <v>0</v>
      </c>
      <c r="L490" s="124">
        <v>0</v>
      </c>
      <c r="M490" s="124">
        <v>0</v>
      </c>
      <c r="N490" s="124">
        <v>8164.26</v>
      </c>
      <c r="O490" s="124">
        <v>10627.24</v>
      </c>
      <c r="P490" s="124">
        <v>10623.73</v>
      </c>
      <c r="Q490" s="124">
        <v>3408.63</v>
      </c>
      <c r="R490" s="124">
        <v>0</v>
      </c>
      <c r="S490" s="124">
        <v>0</v>
      </c>
      <c r="T490" s="124">
        <v>0</v>
      </c>
      <c r="U490" s="124">
        <v>0</v>
      </c>
      <c r="V490" s="124">
        <v>0</v>
      </c>
      <c r="W490" s="124">
        <v>0</v>
      </c>
      <c r="X490" s="79"/>
      <c r="Y490" s="125"/>
      <c r="Z490" s="125"/>
      <c r="AA490" s="125"/>
      <c r="AB490" s="125"/>
      <c r="AC490" s="126">
        <f t="shared" si="89"/>
        <v>0.14214736605562056</v>
      </c>
      <c r="AD490" s="126">
        <f t="shared" si="90"/>
        <v>3.4479469195782236E-2</v>
      </c>
      <c r="AE490" s="126">
        <f t="shared" si="91"/>
        <v>0.29172135859800369</v>
      </c>
      <c r="AF490" s="126">
        <f t="shared" si="92"/>
        <v>0.32370315837613861</v>
      </c>
      <c r="AG490" s="126">
        <f t="shared" si="93"/>
        <v>9.9079258435004675E-2</v>
      </c>
      <c r="AH490" s="126">
        <f t="shared" si="94"/>
        <v>8.6130364962552289E-2</v>
      </c>
      <c r="AI490" s="126">
        <f t="shared" si="95"/>
        <v>2.5600671455990823E-2</v>
      </c>
      <c r="AJ490" s="126">
        <f t="shared" si="96"/>
        <v>-0.61636001912051819</v>
      </c>
      <c r="AK490" s="126">
        <f t="shared" si="97"/>
        <v>3.8458053792117426E-2</v>
      </c>
      <c r="AL490" s="127">
        <f t="shared" si="98"/>
        <v>4.7217742416743577E-2</v>
      </c>
      <c r="AM490" s="127">
        <f t="shared" si="88"/>
        <v>-7.3418334094970589E-2</v>
      </c>
    </row>
    <row r="491" spans="1:39" ht="15" customHeight="1" x14ac:dyDescent="0.2">
      <c r="A491" s="62" t="s">
        <v>652</v>
      </c>
      <c r="B491" s="62" t="s">
        <v>1899</v>
      </c>
      <c r="C491" s="124">
        <v>11637</v>
      </c>
      <c r="D491" s="124">
        <v>12139</v>
      </c>
      <c r="E491" s="124">
        <v>14031</v>
      </c>
      <c r="F491" s="124">
        <v>20604</v>
      </c>
      <c r="G491" s="124">
        <v>22930</v>
      </c>
      <c r="H491" s="124">
        <v>26076</v>
      </c>
      <c r="I491" s="124">
        <v>27940</v>
      </c>
      <c r="J491" s="124">
        <v>29391</v>
      </c>
      <c r="K491" s="124">
        <v>18502</v>
      </c>
      <c r="L491" s="124">
        <v>26984</v>
      </c>
      <c r="M491" s="124">
        <v>19760</v>
      </c>
      <c r="N491" s="124">
        <v>11748.16</v>
      </c>
      <c r="O491" s="124">
        <v>13418.13</v>
      </c>
      <c r="P491" s="124">
        <v>13880.78</v>
      </c>
      <c r="Q491" s="124">
        <v>17930.099999999999</v>
      </c>
      <c r="R491" s="124">
        <v>23734.13</v>
      </c>
      <c r="S491" s="124">
        <v>26085.69</v>
      </c>
      <c r="T491" s="124">
        <v>28332.46</v>
      </c>
      <c r="U491" s="124">
        <v>29057.79</v>
      </c>
      <c r="V491" s="124">
        <v>11147.73</v>
      </c>
      <c r="W491" s="124">
        <v>11576.45</v>
      </c>
      <c r="X491" s="79">
        <v>11020.46</v>
      </c>
      <c r="Y491" s="125"/>
      <c r="Z491" s="125"/>
      <c r="AA491" s="125"/>
      <c r="AB491" s="125"/>
      <c r="AC491" s="126">
        <f t="shared" si="89"/>
        <v>-1</v>
      </c>
      <c r="AD491" s="126">
        <f t="shared" si="90"/>
        <v>0</v>
      </c>
      <c r="AE491" s="126">
        <f t="shared" si="91"/>
        <v>0</v>
      </c>
      <c r="AF491" s="126">
        <f t="shared" si="92"/>
        <v>-1</v>
      </c>
      <c r="AG491" s="126">
        <f t="shared" si="93"/>
        <v>0</v>
      </c>
      <c r="AH491" s="126">
        <f t="shared" si="94"/>
        <v>0</v>
      </c>
      <c r="AI491" s="126">
        <f t="shared" si="95"/>
        <v>0</v>
      </c>
      <c r="AJ491" s="126">
        <f t="shared" si="96"/>
        <v>0</v>
      </c>
      <c r="AK491" s="126">
        <f t="shared" si="97"/>
        <v>0</v>
      </c>
      <c r="AL491" s="127">
        <f t="shared" si="98"/>
        <v>-0.22222222222222221</v>
      </c>
      <c r="AM491" s="127">
        <f t="shared" si="88"/>
        <v>0</v>
      </c>
    </row>
    <row r="492" spans="1:39" ht="15" customHeight="1" x14ac:dyDescent="0.2">
      <c r="A492" s="62" t="s">
        <v>653</v>
      </c>
      <c r="B492" s="62" t="s">
        <v>312</v>
      </c>
      <c r="C492" s="124">
        <v>100</v>
      </c>
      <c r="D492" s="124">
        <v>100</v>
      </c>
      <c r="E492" s="124">
        <v>0</v>
      </c>
      <c r="F492" s="124">
        <v>0</v>
      </c>
      <c r="G492" s="124">
        <v>0</v>
      </c>
      <c r="H492" s="124">
        <v>0</v>
      </c>
      <c r="I492" s="124">
        <v>0</v>
      </c>
      <c r="J492" s="124">
        <v>0</v>
      </c>
      <c r="K492" s="124">
        <v>0</v>
      </c>
      <c r="L492" s="124">
        <v>0</v>
      </c>
      <c r="M492" s="124">
        <v>0</v>
      </c>
      <c r="N492" s="124">
        <v>320</v>
      </c>
      <c r="O492" s="124">
        <v>0</v>
      </c>
      <c r="P492" s="124">
        <v>0</v>
      </c>
      <c r="Q492" s="124">
        <v>385</v>
      </c>
      <c r="R492" s="124">
        <v>0</v>
      </c>
      <c r="S492" s="124">
        <v>0</v>
      </c>
      <c r="T492" s="124">
        <v>0</v>
      </c>
      <c r="U492" s="124">
        <v>0</v>
      </c>
      <c r="V492" s="124">
        <v>0</v>
      </c>
      <c r="W492" s="124">
        <v>0</v>
      </c>
      <c r="X492" s="79">
        <v>35</v>
      </c>
      <c r="Y492" s="125"/>
      <c r="Z492" s="125"/>
      <c r="AA492" s="125"/>
      <c r="AB492" s="125"/>
      <c r="AC492" s="126">
        <f t="shared" si="89"/>
        <v>-7.584067613738539E-2</v>
      </c>
      <c r="AD492" s="126">
        <f t="shared" si="90"/>
        <v>0.5388918616529651</v>
      </c>
      <c r="AE492" s="126">
        <f t="shared" si="91"/>
        <v>0.63063063063063063</v>
      </c>
      <c r="AF492" s="126">
        <f t="shared" si="92"/>
        <v>-0.18418144809537665</v>
      </c>
      <c r="AG492" s="126">
        <f t="shared" si="93"/>
        <v>0.29507651363938792</v>
      </c>
      <c r="AH492" s="126">
        <f t="shared" si="94"/>
        <v>3.636563795824016E-2</v>
      </c>
      <c r="AI492" s="126">
        <f t="shared" si="95"/>
        <v>-3.6966220522625867E-2</v>
      </c>
      <c r="AJ492" s="126">
        <f t="shared" si="96"/>
        <v>-0.7218729318332231</v>
      </c>
      <c r="AK492" s="126">
        <f t="shared" si="97"/>
        <v>-0.3458919955053209</v>
      </c>
      <c r="AL492" s="127">
        <f t="shared" si="98"/>
        <v>1.513459686525467E-2</v>
      </c>
      <c r="AM492" s="127">
        <f t="shared" si="88"/>
        <v>-0.15465779925270837</v>
      </c>
    </row>
    <row r="493" spans="1:39" ht="15" customHeight="1" x14ac:dyDescent="0.2">
      <c r="A493" s="62" t="s">
        <v>654</v>
      </c>
      <c r="B493" s="62" t="s">
        <v>314</v>
      </c>
      <c r="C493" s="124">
        <v>224</v>
      </c>
      <c r="D493" s="124">
        <v>196</v>
      </c>
      <c r="E493" s="124">
        <v>373</v>
      </c>
      <c r="F493" s="124">
        <v>433</v>
      </c>
      <c r="G493" s="124">
        <v>434</v>
      </c>
      <c r="H493" s="124">
        <v>552</v>
      </c>
      <c r="I493" s="124">
        <v>538</v>
      </c>
      <c r="J493" s="124">
        <v>530</v>
      </c>
      <c r="K493" s="124">
        <v>324</v>
      </c>
      <c r="L493" s="124">
        <v>186</v>
      </c>
      <c r="M493" s="124">
        <v>180</v>
      </c>
      <c r="N493" s="124">
        <v>222.44</v>
      </c>
      <c r="O493" s="124">
        <v>205.57</v>
      </c>
      <c r="P493" s="124">
        <v>316.35000000000002</v>
      </c>
      <c r="Q493" s="124">
        <v>515.85</v>
      </c>
      <c r="R493" s="124">
        <v>420.84</v>
      </c>
      <c r="S493" s="124">
        <v>545.02</v>
      </c>
      <c r="T493" s="124">
        <v>564.84</v>
      </c>
      <c r="U493" s="124">
        <v>543.96</v>
      </c>
      <c r="V493" s="124">
        <v>151.29</v>
      </c>
      <c r="W493" s="124">
        <v>98.96</v>
      </c>
      <c r="X493" s="79">
        <v>49.52</v>
      </c>
      <c r="Y493" s="125"/>
      <c r="Z493" s="125"/>
      <c r="AA493" s="125"/>
      <c r="AB493" s="125"/>
      <c r="AC493" s="126">
        <f t="shared" si="89"/>
        <v>-0.78645409484353035</v>
      </c>
      <c r="AD493" s="126">
        <f t="shared" si="90"/>
        <v>2.887450199203188</v>
      </c>
      <c r="AE493" s="126">
        <f t="shared" si="91"/>
        <v>-0.88067150129777538</v>
      </c>
      <c r="AF493" s="126">
        <f t="shared" si="92"/>
        <v>7.5352875280059735</v>
      </c>
      <c r="AG493" s="126">
        <f t="shared" si="93"/>
        <v>-0.94093842283714313</v>
      </c>
      <c r="AH493" s="126">
        <f t="shared" si="94"/>
        <v>14</v>
      </c>
      <c r="AI493" s="126">
        <f t="shared" si="95"/>
        <v>-0.93333333333333335</v>
      </c>
      <c r="AJ493" s="126">
        <f t="shared" si="96"/>
        <v>4.333333333333333</v>
      </c>
      <c r="AK493" s="126">
        <f t="shared" si="97"/>
        <v>0.75</v>
      </c>
      <c r="AL493" s="127">
        <f t="shared" si="98"/>
        <v>2.8849637453589683</v>
      </c>
      <c r="AM493" s="127">
        <f t="shared" si="88"/>
        <v>3.4418123154325713</v>
      </c>
    </row>
    <row r="494" spans="1:39" ht="15" customHeight="1" x14ac:dyDescent="0.2">
      <c r="A494" s="62" t="s">
        <v>655</v>
      </c>
      <c r="B494" s="62" t="s">
        <v>316</v>
      </c>
      <c r="C494" s="124">
        <v>360</v>
      </c>
      <c r="D494" s="124">
        <v>648</v>
      </c>
      <c r="E494" s="124">
        <v>648</v>
      </c>
      <c r="F494" s="124">
        <v>648</v>
      </c>
      <c r="G494" s="124">
        <v>828</v>
      </c>
      <c r="H494" s="124">
        <v>108</v>
      </c>
      <c r="I494" s="124">
        <v>108</v>
      </c>
      <c r="J494" s="124">
        <v>108</v>
      </c>
      <c r="K494" s="124">
        <v>81</v>
      </c>
      <c r="L494" s="124">
        <v>432</v>
      </c>
      <c r="M494" s="124">
        <v>0</v>
      </c>
      <c r="N494" s="124">
        <v>1081.3599999999999</v>
      </c>
      <c r="O494" s="124">
        <v>230.92</v>
      </c>
      <c r="P494" s="124">
        <v>897.69</v>
      </c>
      <c r="Q494" s="124">
        <v>107.12</v>
      </c>
      <c r="R494" s="124">
        <v>914.3</v>
      </c>
      <c r="S494" s="124">
        <v>54</v>
      </c>
      <c r="T494" s="124">
        <v>810</v>
      </c>
      <c r="U494" s="124">
        <v>54</v>
      </c>
      <c r="V494" s="124">
        <v>288</v>
      </c>
      <c r="W494" s="124">
        <v>504</v>
      </c>
      <c r="X494" s="79">
        <v>269.66000000000003</v>
      </c>
      <c r="Y494" s="125"/>
      <c r="Z494" s="125"/>
      <c r="AA494" s="125"/>
      <c r="AB494" s="125"/>
      <c r="AC494" s="126">
        <f t="shared" si="89"/>
        <v>0.1837202194613167</v>
      </c>
      <c r="AD494" s="126">
        <f t="shared" si="90"/>
        <v>-5.0912208401642407E-2</v>
      </c>
      <c r="AE494" s="126">
        <f t="shared" si="91"/>
        <v>-3.0804623202645483E-2</v>
      </c>
      <c r="AF494" s="126">
        <f t="shared" si="92"/>
        <v>0.16092699530452473</v>
      </c>
      <c r="AG494" s="126">
        <f t="shared" si="93"/>
        <v>1.8124370600069023E-2</v>
      </c>
      <c r="AH494" s="126">
        <f t="shared" si="94"/>
        <v>3.6846182577780121E-2</v>
      </c>
      <c r="AI494" s="126">
        <f t="shared" si="95"/>
        <v>5.2812634116294532E-3</v>
      </c>
      <c r="AJ494" s="126">
        <f t="shared" si="96"/>
        <v>-0.61968509858918153</v>
      </c>
      <c r="AK494" s="126">
        <f t="shared" si="97"/>
        <v>-0.28073889677314279</v>
      </c>
      <c r="AL494" s="127">
        <f t="shared" si="98"/>
        <v>-6.4137977290143575E-2</v>
      </c>
      <c r="AM494" s="127">
        <f t="shared" si="88"/>
        <v>-0.16803443575456914</v>
      </c>
    </row>
    <row r="495" spans="1:39" ht="15" customHeight="1" x14ac:dyDescent="0.2">
      <c r="A495" s="62" t="s">
        <v>656</v>
      </c>
      <c r="B495" s="62" t="s">
        <v>2026</v>
      </c>
      <c r="C495" s="124">
        <v>3313</v>
      </c>
      <c r="D495" s="124">
        <v>3802</v>
      </c>
      <c r="E495" s="124">
        <v>3909</v>
      </c>
      <c r="F495" s="124">
        <v>4089</v>
      </c>
      <c r="G495" s="124">
        <v>4150</v>
      </c>
      <c r="H495" s="124">
        <v>4344</v>
      </c>
      <c r="I495" s="124">
        <v>4507</v>
      </c>
      <c r="J495" s="124">
        <v>4728</v>
      </c>
      <c r="K495" s="124">
        <v>2883</v>
      </c>
      <c r="L495" s="124">
        <v>2710</v>
      </c>
      <c r="M495" s="124">
        <v>1760</v>
      </c>
      <c r="N495" s="124">
        <v>3370.07</v>
      </c>
      <c r="O495" s="124">
        <v>3989.22</v>
      </c>
      <c r="P495" s="124">
        <v>3786.12</v>
      </c>
      <c r="Q495" s="124">
        <v>3669.49</v>
      </c>
      <c r="R495" s="124">
        <v>4260.01</v>
      </c>
      <c r="S495" s="124">
        <v>4337.22</v>
      </c>
      <c r="T495" s="124">
        <v>4497.03</v>
      </c>
      <c r="U495" s="124">
        <v>4520.78</v>
      </c>
      <c r="V495" s="124">
        <v>1719.32</v>
      </c>
      <c r="W495" s="124">
        <v>1236.6400000000001</v>
      </c>
      <c r="X495" s="79">
        <v>971.64</v>
      </c>
      <c r="Y495" s="125"/>
      <c r="Z495" s="125"/>
      <c r="AA495" s="125"/>
      <c r="AB495" s="125"/>
      <c r="AC495" s="126">
        <f t="shared" si="89"/>
        <v>-1.0070959052807299E-2</v>
      </c>
      <c r="AD495" s="126">
        <f t="shared" si="90"/>
        <v>-4.380051171668764E-2</v>
      </c>
      <c r="AE495" s="126">
        <f t="shared" si="91"/>
        <v>-6.9018242052283976E-3</v>
      </c>
      <c r="AF495" s="126">
        <f t="shared" si="92"/>
        <v>-0.13414164742109308</v>
      </c>
      <c r="AG495" s="126">
        <f t="shared" si="93"/>
        <v>0.2075769924180681</v>
      </c>
      <c r="AH495" s="126">
        <f t="shared" si="94"/>
        <v>3.6649214659685896E-2</v>
      </c>
      <c r="AI495" s="126">
        <f t="shared" si="95"/>
        <v>2.6396780303030293E-2</v>
      </c>
      <c r="AJ495" s="126">
        <f t="shared" si="96"/>
        <v>-0.52402644831430434</v>
      </c>
      <c r="AK495" s="126">
        <f t="shared" si="97"/>
        <v>-0.40071881436013401</v>
      </c>
      <c r="AL495" s="127">
        <f t="shared" si="98"/>
        <v>-9.4337468632163385E-2</v>
      </c>
      <c r="AM495" s="127">
        <f t="shared" si="88"/>
        <v>-0.1308244550587308</v>
      </c>
    </row>
    <row r="496" spans="1:39" ht="15" customHeight="1" x14ac:dyDescent="0.2">
      <c r="A496" s="62" t="s">
        <v>657</v>
      </c>
      <c r="B496" s="62" t="s">
        <v>321</v>
      </c>
      <c r="C496" s="124">
        <v>492</v>
      </c>
      <c r="D496" s="124">
        <v>526</v>
      </c>
      <c r="E496" s="124">
        <v>485</v>
      </c>
      <c r="F496" s="124">
        <v>507</v>
      </c>
      <c r="G496" s="124">
        <v>514</v>
      </c>
      <c r="H496" s="124">
        <v>538</v>
      </c>
      <c r="I496" s="124">
        <v>559</v>
      </c>
      <c r="J496" s="124">
        <v>588</v>
      </c>
      <c r="K496" s="124">
        <v>357</v>
      </c>
      <c r="L496" s="124">
        <v>336</v>
      </c>
      <c r="M496" s="124">
        <v>0</v>
      </c>
      <c r="N496" s="124">
        <v>497.47</v>
      </c>
      <c r="O496" s="124">
        <v>492.46</v>
      </c>
      <c r="P496" s="124">
        <v>470.89</v>
      </c>
      <c r="Q496" s="124">
        <v>467.64</v>
      </c>
      <c r="R496" s="124">
        <v>404.91</v>
      </c>
      <c r="S496" s="124">
        <v>488.96</v>
      </c>
      <c r="T496" s="124">
        <v>506.88</v>
      </c>
      <c r="U496" s="124">
        <v>520.26</v>
      </c>
      <c r="V496" s="124">
        <v>247.63</v>
      </c>
      <c r="W496" s="124">
        <v>148.4</v>
      </c>
      <c r="X496" s="79">
        <v>129.85</v>
      </c>
      <c r="Y496" s="125"/>
      <c r="Z496" s="125"/>
      <c r="AA496" s="125"/>
      <c r="AB496" s="125"/>
      <c r="AC496" s="126">
        <f t="shared" si="89"/>
        <v>-1</v>
      </c>
      <c r="AD496" s="126">
        <f t="shared" si="90"/>
        <v>0</v>
      </c>
      <c r="AE496" s="126">
        <f t="shared" si="91"/>
        <v>0</v>
      </c>
      <c r="AF496" s="126">
        <f t="shared" si="92"/>
        <v>-1</v>
      </c>
      <c r="AG496" s="126">
        <f t="shared" si="93"/>
        <v>0</v>
      </c>
      <c r="AH496" s="126">
        <f t="shared" si="94"/>
        <v>0</v>
      </c>
      <c r="AI496" s="126">
        <f t="shared" si="95"/>
        <v>0</v>
      </c>
      <c r="AJ496" s="126">
        <f t="shared" si="96"/>
        <v>0</v>
      </c>
      <c r="AK496" s="126">
        <f t="shared" si="97"/>
        <v>0</v>
      </c>
      <c r="AL496" s="127">
        <f t="shared" si="98"/>
        <v>-0.22222222222222221</v>
      </c>
      <c r="AM496" s="127">
        <f t="shared" si="88"/>
        <v>0</v>
      </c>
    </row>
    <row r="497" spans="1:39" ht="15" customHeight="1" x14ac:dyDescent="0.2">
      <c r="A497" s="62" t="s">
        <v>658</v>
      </c>
      <c r="B497" s="62" t="s">
        <v>323</v>
      </c>
      <c r="C497" s="124">
        <v>0</v>
      </c>
      <c r="D497" s="124">
        <v>0</v>
      </c>
      <c r="E497" s="124">
        <v>0</v>
      </c>
      <c r="F497" s="124">
        <v>0</v>
      </c>
      <c r="G497" s="124">
        <v>0</v>
      </c>
      <c r="H497" s="124">
        <v>0</v>
      </c>
      <c r="I497" s="124">
        <v>0</v>
      </c>
      <c r="J497" s="124">
        <v>0</v>
      </c>
      <c r="K497" s="124">
        <v>0</v>
      </c>
      <c r="L497" s="124">
        <v>0</v>
      </c>
      <c r="M497" s="124">
        <v>0</v>
      </c>
      <c r="N497" s="124">
        <v>69.900000000000006</v>
      </c>
      <c r="O497" s="124">
        <v>0</v>
      </c>
      <c r="P497" s="124">
        <v>0</v>
      </c>
      <c r="Q497" s="124">
        <v>67.900000000000006</v>
      </c>
      <c r="R497" s="124">
        <v>0</v>
      </c>
      <c r="S497" s="124">
        <v>0</v>
      </c>
      <c r="T497" s="124">
        <v>0</v>
      </c>
      <c r="U497" s="124">
        <v>0</v>
      </c>
      <c r="V497" s="124">
        <v>0</v>
      </c>
      <c r="W497" s="124">
        <v>0</v>
      </c>
      <c r="X497" s="79">
        <v>47.9</v>
      </c>
      <c r="Y497" s="125"/>
      <c r="Z497" s="125"/>
      <c r="AA497" s="125"/>
      <c r="AB497" s="125"/>
      <c r="AC497" s="126">
        <f t="shared" si="89"/>
        <v>1</v>
      </c>
      <c r="AD497" s="126">
        <f t="shared" si="90"/>
        <v>0</v>
      </c>
      <c r="AE497" s="126">
        <f t="shared" si="91"/>
        <v>-0.5</v>
      </c>
      <c r="AF497" s="126">
        <f t="shared" si="92"/>
        <v>0</v>
      </c>
      <c r="AG497" s="126">
        <f t="shared" si="93"/>
        <v>0</v>
      </c>
      <c r="AH497" s="126">
        <f t="shared" si="94"/>
        <v>0.5</v>
      </c>
      <c r="AI497" s="126">
        <f t="shared" si="95"/>
        <v>0.66666666666666663</v>
      </c>
      <c r="AJ497" s="126">
        <f t="shared" si="96"/>
        <v>-0.6</v>
      </c>
      <c r="AK497" s="126">
        <f t="shared" si="97"/>
        <v>0</v>
      </c>
      <c r="AL497" s="127">
        <f t="shared" si="98"/>
        <v>0.1185185185185185</v>
      </c>
      <c r="AM497" s="127">
        <f t="shared" si="88"/>
        <v>0.11333333333333331</v>
      </c>
    </row>
    <row r="498" spans="1:39" ht="15" customHeight="1" x14ac:dyDescent="0.2">
      <c r="A498" s="62" t="s">
        <v>659</v>
      </c>
      <c r="B498" s="62" t="s">
        <v>325</v>
      </c>
      <c r="C498" s="124">
        <v>2000</v>
      </c>
      <c r="D498" s="124">
        <v>2000</v>
      </c>
      <c r="E498" s="124">
        <v>2000</v>
      </c>
      <c r="F498" s="124">
        <v>2000</v>
      </c>
      <c r="G498" s="124">
        <v>1000</v>
      </c>
      <c r="H498" s="124">
        <v>1000</v>
      </c>
      <c r="I498" s="124">
        <v>1500</v>
      </c>
      <c r="J498" s="124">
        <v>2500</v>
      </c>
      <c r="K498" s="124">
        <v>1000</v>
      </c>
      <c r="L498" s="124">
        <v>2000</v>
      </c>
      <c r="M498" s="124">
        <v>0</v>
      </c>
      <c r="N498" s="124">
        <v>1000</v>
      </c>
      <c r="O498" s="124">
        <v>2000</v>
      </c>
      <c r="P498" s="124">
        <v>2000</v>
      </c>
      <c r="Q498" s="124">
        <v>1000</v>
      </c>
      <c r="R498" s="124">
        <v>1000</v>
      </c>
      <c r="S498" s="124">
        <v>1000</v>
      </c>
      <c r="T498" s="124">
        <v>1500</v>
      </c>
      <c r="U498" s="124">
        <v>2500</v>
      </c>
      <c r="V498" s="124">
        <v>1000</v>
      </c>
      <c r="W498" s="124">
        <v>1000</v>
      </c>
      <c r="X498" s="79">
        <v>0</v>
      </c>
      <c r="Y498" s="125"/>
      <c r="Z498" s="125"/>
      <c r="AA498" s="125"/>
      <c r="AB498" s="125"/>
      <c r="AC498" s="126">
        <f t="shared" si="89"/>
        <v>4.2242199972589226E-2</v>
      </c>
      <c r="AD498" s="126">
        <f t="shared" si="90"/>
        <v>-0.2001769905214113</v>
      </c>
      <c r="AE498" s="126">
        <f t="shared" si="91"/>
        <v>-2.4479330984194279E-2</v>
      </c>
      <c r="AF498" s="126">
        <f t="shared" si="92"/>
        <v>2.2529129353460464E-2</v>
      </c>
      <c r="AG498" s="126">
        <f t="shared" si="93"/>
        <v>-0.47917891698294757</v>
      </c>
      <c r="AH498" s="126">
        <f t="shared" si="94"/>
        <v>0.49152382907386483</v>
      </c>
      <c r="AI498" s="126">
        <f t="shared" si="95"/>
        <v>0.57636352167355764</v>
      </c>
      <c r="AJ498" s="126">
        <f t="shared" si="96"/>
        <v>-5.0267196816192544E-2</v>
      </c>
      <c r="AK498" s="126">
        <f t="shared" si="97"/>
        <v>-0.56553147970107975</v>
      </c>
      <c r="AL498" s="127">
        <f t="shared" si="98"/>
        <v>-2.0775026103594805E-2</v>
      </c>
      <c r="AM498" s="127">
        <f t="shared" si="88"/>
        <v>-5.418048550559473E-3</v>
      </c>
    </row>
    <row r="499" spans="1:39" ht="15" customHeight="1" x14ac:dyDescent="0.2">
      <c r="A499" s="62" t="s">
        <v>660</v>
      </c>
      <c r="B499" s="62" t="s">
        <v>262</v>
      </c>
      <c r="C499" s="124">
        <v>3330</v>
      </c>
      <c r="D499" s="124">
        <v>2930</v>
      </c>
      <c r="E499" s="124">
        <v>2930</v>
      </c>
      <c r="F499" s="124">
        <v>2930</v>
      </c>
      <c r="G499" s="124">
        <v>2930</v>
      </c>
      <c r="H499" s="124">
        <v>2930</v>
      </c>
      <c r="I499" s="124">
        <v>2930</v>
      </c>
      <c r="J499" s="124">
        <v>2930</v>
      </c>
      <c r="K499" s="124">
        <v>2930</v>
      </c>
      <c r="L499" s="124">
        <v>2930</v>
      </c>
      <c r="M499" s="124">
        <v>2930</v>
      </c>
      <c r="N499" s="124">
        <v>2699.67</v>
      </c>
      <c r="O499" s="124">
        <v>2813.71</v>
      </c>
      <c r="P499" s="124">
        <v>2250.4699999999998</v>
      </c>
      <c r="Q499" s="124">
        <v>2195.38</v>
      </c>
      <c r="R499" s="124">
        <v>2244.84</v>
      </c>
      <c r="S499" s="124">
        <v>1169.1600000000001</v>
      </c>
      <c r="T499" s="124">
        <v>1743.83</v>
      </c>
      <c r="U499" s="124">
        <v>2748.91</v>
      </c>
      <c r="V499" s="124">
        <v>2610.73</v>
      </c>
      <c r="W499" s="124">
        <v>1134.28</v>
      </c>
      <c r="X499" s="79">
        <v>728.97</v>
      </c>
      <c r="Y499" s="125"/>
      <c r="Z499" s="125"/>
      <c r="AA499" s="125"/>
      <c r="AB499" s="125"/>
      <c r="AC499" s="126">
        <f t="shared" si="89"/>
        <v>0</v>
      </c>
      <c r="AD499" s="126">
        <f t="shared" si="90"/>
        <v>0</v>
      </c>
      <c r="AE499" s="126">
        <f t="shared" si="91"/>
        <v>0</v>
      </c>
      <c r="AF499" s="126">
        <f t="shared" si="92"/>
        <v>0</v>
      </c>
      <c r="AG499" s="126">
        <f t="shared" si="93"/>
        <v>0</v>
      </c>
      <c r="AH499" s="126">
        <f t="shared" si="94"/>
        <v>0</v>
      </c>
      <c r="AI499" s="126">
        <f t="shared" si="95"/>
        <v>0</v>
      </c>
      <c r="AJ499" s="126">
        <f t="shared" si="96"/>
        <v>0</v>
      </c>
      <c r="AK499" s="126">
        <f t="shared" si="97"/>
        <v>0</v>
      </c>
      <c r="AL499" s="127">
        <f t="shared" si="98"/>
        <v>0</v>
      </c>
      <c r="AM499" s="127">
        <f t="shared" si="88"/>
        <v>0</v>
      </c>
    </row>
    <row r="500" spans="1:39" ht="15" customHeight="1" x14ac:dyDescent="0.2">
      <c r="A500" s="62" t="s">
        <v>2202</v>
      </c>
      <c r="B500" s="62" t="s">
        <v>330</v>
      </c>
      <c r="C500" s="124">
        <v>0</v>
      </c>
      <c r="D500" s="124">
        <v>0</v>
      </c>
      <c r="E500" s="124">
        <v>0</v>
      </c>
      <c r="F500" s="124">
        <v>0</v>
      </c>
      <c r="G500" s="124">
        <v>0</v>
      </c>
      <c r="H500" s="124">
        <v>0</v>
      </c>
      <c r="I500" s="124">
        <v>0</v>
      </c>
      <c r="J500" s="124">
        <v>0</v>
      </c>
      <c r="K500" s="124">
        <v>0</v>
      </c>
      <c r="L500" s="124">
        <v>0</v>
      </c>
      <c r="M500" s="124">
        <v>0</v>
      </c>
      <c r="N500" s="124">
        <v>0</v>
      </c>
      <c r="O500" s="124">
        <v>0</v>
      </c>
      <c r="P500" s="124">
        <v>0</v>
      </c>
      <c r="Q500" s="124">
        <v>0</v>
      </c>
      <c r="R500" s="124">
        <v>0</v>
      </c>
      <c r="S500" s="124">
        <v>0</v>
      </c>
      <c r="T500" s="124">
        <v>0</v>
      </c>
      <c r="U500" s="124">
        <v>0</v>
      </c>
      <c r="V500" s="124">
        <v>0</v>
      </c>
      <c r="W500" s="124">
        <v>209.94</v>
      </c>
      <c r="X500" s="79">
        <v>0</v>
      </c>
      <c r="Y500" s="125"/>
      <c r="Z500" s="125"/>
      <c r="AA500" s="125"/>
      <c r="AB500" s="125"/>
      <c r="AC500" s="126">
        <f t="shared" si="89"/>
        <v>0.65551211350326943</v>
      </c>
      <c r="AD500" s="126">
        <f t="shared" si="90"/>
        <v>-0.44157170112927341</v>
      </c>
      <c r="AE500" s="126">
        <f t="shared" si="91"/>
        <v>1.2364260914530427E-2</v>
      </c>
      <c r="AF500" s="126">
        <f t="shared" si="92"/>
        <v>-0.33840470652620047</v>
      </c>
      <c r="AG500" s="126">
        <f t="shared" si="93"/>
        <v>-0.54549590536851689</v>
      </c>
      <c r="AH500" s="126">
        <f t="shared" si="94"/>
        <v>2.8492735159401823</v>
      </c>
      <c r="AI500" s="126">
        <f t="shared" si="95"/>
        <v>0.60961079283524688</v>
      </c>
      <c r="AJ500" s="126">
        <f t="shared" si="96"/>
        <v>-0.71182034485797363</v>
      </c>
      <c r="AK500" s="126">
        <f t="shared" si="97"/>
        <v>0.17821042080763805</v>
      </c>
      <c r="AL500" s="127">
        <f t="shared" si="98"/>
        <v>0.25196427179098918</v>
      </c>
      <c r="AM500" s="127">
        <f t="shared" si="88"/>
        <v>0.47595569587131531</v>
      </c>
    </row>
    <row r="501" spans="1:39" ht="15" customHeight="1" x14ac:dyDescent="0.2">
      <c r="A501" s="62" t="s">
        <v>661</v>
      </c>
      <c r="B501" s="62" t="s">
        <v>371</v>
      </c>
      <c r="C501" s="124">
        <v>2220</v>
      </c>
      <c r="D501" s="124">
        <v>2220</v>
      </c>
      <c r="E501" s="124">
        <v>2220</v>
      </c>
      <c r="F501" s="124">
        <v>2220</v>
      </c>
      <c r="G501" s="124">
        <v>2220</v>
      </c>
      <c r="H501" s="124">
        <v>2220</v>
      </c>
      <c r="I501" s="124">
        <v>2220</v>
      </c>
      <c r="J501" s="124">
        <v>2220</v>
      </c>
      <c r="K501" s="124">
        <v>2220</v>
      </c>
      <c r="L501" s="124">
        <v>2220</v>
      </c>
      <c r="M501" s="124">
        <v>2220</v>
      </c>
      <c r="N501" s="124">
        <v>1171.42</v>
      </c>
      <c r="O501" s="124">
        <v>1939.3</v>
      </c>
      <c r="P501" s="124">
        <v>1082.96</v>
      </c>
      <c r="Q501" s="124">
        <v>1096.3499999999999</v>
      </c>
      <c r="R501" s="124">
        <v>725.34</v>
      </c>
      <c r="S501" s="124">
        <v>329.67</v>
      </c>
      <c r="T501" s="124">
        <v>1268.99</v>
      </c>
      <c r="U501" s="124">
        <v>2042.58</v>
      </c>
      <c r="V501" s="124">
        <v>588.63</v>
      </c>
      <c r="W501" s="124">
        <v>693.53</v>
      </c>
      <c r="X501" s="79">
        <v>704.26</v>
      </c>
      <c r="Y501" s="125"/>
      <c r="Z501" s="125"/>
      <c r="AA501" s="125"/>
      <c r="AB501" s="125"/>
      <c r="AC501" s="126">
        <f t="shared" si="89"/>
        <v>-1</v>
      </c>
      <c r="AD501" s="126">
        <f t="shared" si="90"/>
        <v>0</v>
      </c>
      <c r="AE501" s="126">
        <f t="shared" si="91"/>
        <v>0</v>
      </c>
      <c r="AF501" s="126">
        <f t="shared" si="92"/>
        <v>0</v>
      </c>
      <c r="AG501" s="126">
        <f t="shared" si="93"/>
        <v>0</v>
      </c>
      <c r="AH501" s="126">
        <f t="shared" si="94"/>
        <v>-1</v>
      </c>
      <c r="AI501" s="126">
        <f t="shared" si="95"/>
        <v>0</v>
      </c>
      <c r="AJ501" s="126">
        <f t="shared" si="96"/>
        <v>-1</v>
      </c>
      <c r="AK501" s="126">
        <f t="shared" si="97"/>
        <v>0</v>
      </c>
      <c r="AL501" s="127">
        <f t="shared" si="98"/>
        <v>-0.33333333333333331</v>
      </c>
      <c r="AM501" s="127">
        <f t="shared" si="88"/>
        <v>-0.4</v>
      </c>
    </row>
    <row r="502" spans="1:39" ht="15" customHeight="1" x14ac:dyDescent="0.2">
      <c r="A502" s="62" t="s">
        <v>662</v>
      </c>
      <c r="B502" s="62" t="s">
        <v>591</v>
      </c>
      <c r="C502" s="124">
        <v>0</v>
      </c>
      <c r="D502" s="124">
        <v>0</v>
      </c>
      <c r="E502" s="124">
        <v>0</v>
      </c>
      <c r="F502" s="124">
        <v>0</v>
      </c>
      <c r="G502" s="124">
        <v>0</v>
      </c>
      <c r="H502" s="124">
        <v>0</v>
      </c>
      <c r="I502" s="124">
        <v>0</v>
      </c>
      <c r="J502" s="124">
        <v>0</v>
      </c>
      <c r="K502" s="124">
        <v>0</v>
      </c>
      <c r="L502" s="124">
        <v>0</v>
      </c>
      <c r="M502" s="124">
        <v>0</v>
      </c>
      <c r="N502" s="124">
        <v>82.39</v>
      </c>
      <c r="O502" s="124">
        <v>0</v>
      </c>
      <c r="P502" s="124">
        <v>0</v>
      </c>
      <c r="Q502" s="124">
        <v>0</v>
      </c>
      <c r="R502" s="124">
        <v>0</v>
      </c>
      <c r="S502" s="124">
        <v>825</v>
      </c>
      <c r="T502" s="124">
        <v>0</v>
      </c>
      <c r="U502" s="124">
        <v>673.89</v>
      </c>
      <c r="V502" s="124">
        <v>0</v>
      </c>
      <c r="W502" s="124">
        <v>0</v>
      </c>
      <c r="X502" s="79">
        <v>0</v>
      </c>
      <c r="Y502" s="125"/>
      <c r="Z502" s="125"/>
      <c r="AA502" s="125"/>
      <c r="AB502" s="125"/>
      <c r="AC502" s="126">
        <f t="shared" si="89"/>
        <v>-1</v>
      </c>
      <c r="AD502" s="126">
        <f t="shared" si="90"/>
        <v>0</v>
      </c>
      <c r="AE502" s="126">
        <f t="shared" si="91"/>
        <v>0</v>
      </c>
      <c r="AF502" s="126">
        <f t="shared" si="92"/>
        <v>0</v>
      </c>
      <c r="AG502" s="126">
        <f t="shared" si="93"/>
        <v>0</v>
      </c>
      <c r="AH502" s="126">
        <f t="shared" si="94"/>
        <v>0</v>
      </c>
      <c r="AI502" s="126">
        <f t="shared" si="95"/>
        <v>0</v>
      </c>
      <c r="AJ502" s="126">
        <f t="shared" si="96"/>
        <v>0</v>
      </c>
      <c r="AK502" s="126">
        <f t="shared" si="97"/>
        <v>-1</v>
      </c>
      <c r="AL502" s="127">
        <f t="shared" si="98"/>
        <v>-0.22222222222222221</v>
      </c>
      <c r="AM502" s="127">
        <f t="shared" si="88"/>
        <v>-0.2</v>
      </c>
    </row>
    <row r="503" spans="1:39" ht="15" customHeight="1" x14ac:dyDescent="0.2">
      <c r="A503" s="62" t="s">
        <v>1777</v>
      </c>
      <c r="B503" s="62" t="s">
        <v>268</v>
      </c>
      <c r="C503" s="124">
        <v>0</v>
      </c>
      <c r="D503" s="124">
        <v>0</v>
      </c>
      <c r="E503" s="124">
        <v>0</v>
      </c>
      <c r="F503" s="124">
        <v>0</v>
      </c>
      <c r="G503" s="124">
        <v>0</v>
      </c>
      <c r="H503" s="124">
        <v>0</v>
      </c>
      <c r="I503" s="124">
        <v>0</v>
      </c>
      <c r="J503" s="124">
        <v>0</v>
      </c>
      <c r="K503" s="124">
        <v>0</v>
      </c>
      <c r="L503" s="124">
        <v>0</v>
      </c>
      <c r="M503" s="124">
        <v>0</v>
      </c>
      <c r="N503" s="124">
        <v>13.16</v>
      </c>
      <c r="O503" s="124">
        <v>0</v>
      </c>
      <c r="P503" s="124">
        <v>0</v>
      </c>
      <c r="Q503" s="124">
        <v>0</v>
      </c>
      <c r="R503" s="124">
        <v>0</v>
      </c>
      <c r="S503" s="124">
        <v>0</v>
      </c>
      <c r="T503" s="124">
        <v>0</v>
      </c>
      <c r="U503" s="124">
        <v>0</v>
      </c>
      <c r="V503" s="124">
        <v>-7.0000000000000007E-2</v>
      </c>
      <c r="W503" s="124">
        <v>0</v>
      </c>
      <c r="X503" s="79">
        <v>0</v>
      </c>
      <c r="Y503" s="125"/>
      <c r="Z503" s="125"/>
      <c r="AA503" s="125"/>
      <c r="AB503" s="125"/>
      <c r="AC503" s="126">
        <f t="shared" si="89"/>
        <v>-0.56556987924337965</v>
      </c>
      <c r="AD503" s="126">
        <f t="shared" si="90"/>
        <v>-0.6091257510406165</v>
      </c>
      <c r="AE503" s="126">
        <f t="shared" si="91"/>
        <v>-0.11680219073965407</v>
      </c>
      <c r="AF503" s="126">
        <f t="shared" si="92"/>
        <v>-0.99889265036226149</v>
      </c>
      <c r="AG503" s="126">
        <f t="shared" si="93"/>
        <v>-1</v>
      </c>
      <c r="AH503" s="126">
        <f t="shared" si="94"/>
        <v>0</v>
      </c>
      <c r="AI503" s="126">
        <f t="shared" si="95"/>
        <v>0</v>
      </c>
      <c r="AJ503" s="126">
        <f t="shared" si="96"/>
        <v>4.4122363604671433</v>
      </c>
      <c r="AK503" s="126">
        <f t="shared" si="97"/>
        <v>0.31557584541062794</v>
      </c>
      <c r="AL503" s="127">
        <f t="shared" si="98"/>
        <v>0.15971352605465103</v>
      </c>
      <c r="AM503" s="127">
        <f t="shared" si="88"/>
        <v>0.74556244117555426</v>
      </c>
    </row>
    <row r="504" spans="1:39" ht="15" customHeight="1" x14ac:dyDescent="0.2">
      <c r="A504" s="62" t="s">
        <v>663</v>
      </c>
      <c r="B504" s="62" t="s">
        <v>596</v>
      </c>
      <c r="C504" s="124">
        <v>59270</v>
      </c>
      <c r="D504" s="124">
        <v>20000</v>
      </c>
      <c r="E504" s="124">
        <v>10000</v>
      </c>
      <c r="F504" s="124">
        <v>10000</v>
      </c>
      <c r="G504" s="124">
        <v>8000</v>
      </c>
      <c r="H504" s="124">
        <v>8000</v>
      </c>
      <c r="I504" s="124">
        <v>8000</v>
      </c>
      <c r="J504" s="124">
        <v>8000</v>
      </c>
      <c r="K504" s="124">
        <v>8000</v>
      </c>
      <c r="L504" s="124">
        <v>8000</v>
      </c>
      <c r="M504" s="124">
        <v>15500</v>
      </c>
      <c r="N504" s="124">
        <v>42150.07</v>
      </c>
      <c r="O504" s="124">
        <v>18311.259999999998</v>
      </c>
      <c r="P504" s="124">
        <v>7157.4</v>
      </c>
      <c r="Q504" s="124">
        <v>6321.4</v>
      </c>
      <c r="R504" s="124">
        <v>7</v>
      </c>
      <c r="S504" s="124">
        <v>0</v>
      </c>
      <c r="T504" s="124">
        <v>0</v>
      </c>
      <c r="U504" s="124">
        <v>5737</v>
      </c>
      <c r="V504" s="124">
        <v>31050</v>
      </c>
      <c r="W504" s="124">
        <v>40848.629999999997</v>
      </c>
      <c r="X504" s="79">
        <v>8794.23</v>
      </c>
      <c r="Y504" s="125"/>
      <c r="Z504" s="125"/>
      <c r="AA504" s="125"/>
      <c r="AB504" s="125"/>
      <c r="AC504" s="126">
        <f t="shared" si="89"/>
        <v>-1</v>
      </c>
      <c r="AD504" s="126">
        <f t="shared" si="90"/>
        <v>0</v>
      </c>
      <c r="AE504" s="126">
        <f t="shared" si="91"/>
        <v>0</v>
      </c>
      <c r="AF504" s="126">
        <f t="shared" si="92"/>
        <v>0</v>
      </c>
      <c r="AG504" s="126">
        <f t="shared" si="93"/>
        <v>0</v>
      </c>
      <c r="AH504" s="126">
        <f t="shared" si="94"/>
        <v>0</v>
      </c>
      <c r="AI504" s="126">
        <f t="shared" si="95"/>
        <v>0</v>
      </c>
      <c r="AJ504" s="126">
        <f t="shared" si="96"/>
        <v>0</v>
      </c>
      <c r="AK504" s="126">
        <f t="shared" si="97"/>
        <v>-1</v>
      </c>
      <c r="AL504" s="127">
        <f t="shared" si="98"/>
        <v>-0.22222222222222221</v>
      </c>
      <c r="AM504" s="127">
        <f t="shared" si="88"/>
        <v>-0.2</v>
      </c>
    </row>
    <row r="505" spans="1:39" ht="15" customHeight="1" x14ac:dyDescent="0.2">
      <c r="A505" s="62" t="s">
        <v>1778</v>
      </c>
      <c r="B505" s="62" t="s">
        <v>382</v>
      </c>
      <c r="C505" s="124">
        <v>0</v>
      </c>
      <c r="D505" s="124">
        <v>0</v>
      </c>
      <c r="E505" s="124">
        <v>0</v>
      </c>
      <c r="F505" s="124">
        <v>0</v>
      </c>
      <c r="G505" s="124">
        <v>0</v>
      </c>
      <c r="H505" s="124">
        <v>0</v>
      </c>
      <c r="I505" s="124">
        <v>0</v>
      </c>
      <c r="J505" s="124">
        <v>0</v>
      </c>
      <c r="K505" s="124">
        <v>0</v>
      </c>
      <c r="L505" s="124">
        <v>0</v>
      </c>
      <c r="M505" s="124">
        <v>0</v>
      </c>
      <c r="N505" s="124">
        <v>138.28</v>
      </c>
      <c r="O505" s="124">
        <v>0</v>
      </c>
      <c r="P505" s="124">
        <v>0</v>
      </c>
      <c r="Q505" s="124">
        <v>0</v>
      </c>
      <c r="R505" s="124">
        <v>0</v>
      </c>
      <c r="S505" s="124">
        <v>0</v>
      </c>
      <c r="T505" s="124">
        <v>0</v>
      </c>
      <c r="U505" s="124">
        <v>0</v>
      </c>
      <c r="V505" s="124">
        <v>955</v>
      </c>
      <c r="W505" s="124">
        <v>0</v>
      </c>
      <c r="X505" s="79">
        <v>0</v>
      </c>
      <c r="Y505" s="125"/>
      <c r="Z505" s="125"/>
      <c r="AA505" s="125"/>
      <c r="AB505" s="125"/>
      <c r="AC505" s="126">
        <f t="shared" si="89"/>
        <v>0.95890084445655122</v>
      </c>
      <c r="AD505" s="126">
        <f t="shared" si="90"/>
        <v>0.3184654695892507</v>
      </c>
      <c r="AE505" s="126">
        <f t="shared" si="91"/>
        <v>-0.94884311140408695</v>
      </c>
      <c r="AF505" s="126">
        <f t="shared" si="92"/>
        <v>11.94330262225372</v>
      </c>
      <c r="AG505" s="126">
        <f t="shared" si="93"/>
        <v>-5.699551502541176E-3</v>
      </c>
      <c r="AH505" s="126">
        <f t="shared" si="94"/>
        <v>-0.9362546808979314</v>
      </c>
      <c r="AI505" s="126">
        <f t="shared" si="95"/>
        <v>6.5789680358124558</v>
      </c>
      <c r="AJ505" s="126">
        <f t="shared" si="96"/>
        <v>9.5157663492326586E-2</v>
      </c>
      <c r="AK505" s="126">
        <f t="shared" si="97"/>
        <v>-1</v>
      </c>
      <c r="AL505" s="127">
        <f t="shared" si="98"/>
        <v>1.889333032422194</v>
      </c>
      <c r="AM505" s="127">
        <f t="shared" si="88"/>
        <v>0.94643429338086205</v>
      </c>
    </row>
    <row r="506" spans="1:39" ht="15" customHeight="1" x14ac:dyDescent="0.2">
      <c r="A506" s="62" t="s">
        <v>664</v>
      </c>
      <c r="B506" s="62" t="s">
        <v>272</v>
      </c>
      <c r="C506" s="124">
        <v>3320</v>
      </c>
      <c r="D506" s="124">
        <v>3050</v>
      </c>
      <c r="E506" s="124">
        <v>6820</v>
      </c>
      <c r="F506" s="124">
        <v>2950</v>
      </c>
      <c r="G506" s="124">
        <v>3875</v>
      </c>
      <c r="H506" s="124">
        <v>3875</v>
      </c>
      <c r="I506" s="124">
        <v>3880</v>
      </c>
      <c r="J506" s="124">
        <v>3880</v>
      </c>
      <c r="K506" s="124">
        <v>3880</v>
      </c>
      <c r="L506" s="124">
        <v>3880</v>
      </c>
      <c r="M506" s="124">
        <v>3880</v>
      </c>
      <c r="N506" s="124">
        <v>1174.72</v>
      </c>
      <c r="O506" s="124">
        <v>2301.16</v>
      </c>
      <c r="P506" s="124">
        <v>3034</v>
      </c>
      <c r="Q506" s="124">
        <v>155.21</v>
      </c>
      <c r="R506" s="124">
        <v>2008.93</v>
      </c>
      <c r="S506" s="124">
        <v>1997.48</v>
      </c>
      <c r="T506" s="124">
        <v>127.33</v>
      </c>
      <c r="U506" s="124">
        <v>965.03</v>
      </c>
      <c r="V506" s="124">
        <v>1056.8599999999999</v>
      </c>
      <c r="W506" s="124">
        <v>0</v>
      </c>
      <c r="X506" s="79">
        <v>376.44</v>
      </c>
      <c r="Y506" s="125"/>
      <c r="Z506" s="125"/>
      <c r="AA506" s="125"/>
      <c r="AB506" s="125"/>
      <c r="AC506" s="126">
        <f t="shared" si="89"/>
        <v>-0.76080691642651299</v>
      </c>
      <c r="AD506" s="126">
        <f t="shared" si="90"/>
        <v>0.16626506024096385</v>
      </c>
      <c r="AE506" s="126">
        <f t="shared" si="91"/>
        <v>-0.256198347107438</v>
      </c>
      <c r="AF506" s="126">
        <f t="shared" si="92"/>
        <v>0.70833333333333337</v>
      </c>
      <c r="AG506" s="126">
        <f t="shared" si="93"/>
        <v>0.11382113821138211</v>
      </c>
      <c r="AH506" s="126">
        <f t="shared" si="94"/>
        <v>0.14306569343065692</v>
      </c>
      <c r="AI506" s="126">
        <f t="shared" si="95"/>
        <v>-0.12132822477650064</v>
      </c>
      <c r="AJ506" s="126">
        <f t="shared" si="96"/>
        <v>-0.5625</v>
      </c>
      <c r="AK506" s="126">
        <f t="shared" si="97"/>
        <v>0.31893687707641194</v>
      </c>
      <c r="AL506" s="127">
        <f t="shared" si="98"/>
        <v>-2.7823487335300379E-2</v>
      </c>
      <c r="AM506" s="127">
        <f t="shared" si="88"/>
        <v>-2.1600903211609936E-2</v>
      </c>
    </row>
    <row r="507" spans="1:39" ht="15" customHeight="1" x14ac:dyDescent="0.2">
      <c r="A507" s="62" t="s">
        <v>665</v>
      </c>
      <c r="B507" s="62" t="s">
        <v>274</v>
      </c>
      <c r="C507" s="124">
        <v>2130</v>
      </c>
      <c r="D507" s="124">
        <v>1700</v>
      </c>
      <c r="E507" s="124">
        <v>1700</v>
      </c>
      <c r="F507" s="124">
        <v>1700</v>
      </c>
      <c r="G507" s="124">
        <v>1700</v>
      </c>
      <c r="H507" s="124">
        <v>1700</v>
      </c>
      <c r="I507" s="124">
        <v>1700</v>
      </c>
      <c r="J507" s="124">
        <v>1700</v>
      </c>
      <c r="K507" s="124">
        <v>1700</v>
      </c>
      <c r="L507" s="124">
        <v>1700</v>
      </c>
      <c r="M507" s="124">
        <v>1700</v>
      </c>
      <c r="N507" s="124">
        <v>1735</v>
      </c>
      <c r="O507" s="124">
        <v>415</v>
      </c>
      <c r="P507" s="124">
        <v>484</v>
      </c>
      <c r="Q507" s="124">
        <v>360</v>
      </c>
      <c r="R507" s="124">
        <v>615</v>
      </c>
      <c r="S507" s="124">
        <v>685</v>
      </c>
      <c r="T507" s="124">
        <v>783</v>
      </c>
      <c r="U507" s="124">
        <v>688</v>
      </c>
      <c r="V507" s="124">
        <v>301</v>
      </c>
      <c r="W507" s="124">
        <v>397</v>
      </c>
      <c r="X507" s="79">
        <v>532</v>
      </c>
      <c r="Y507" s="125"/>
      <c r="Z507" s="125"/>
      <c r="AA507" s="125"/>
      <c r="AB507" s="125"/>
      <c r="AC507" s="126">
        <f t="shared" si="89"/>
        <v>3.4857837837837837</v>
      </c>
      <c r="AD507" s="126">
        <f t="shared" si="90"/>
        <v>0.47914733632978657</v>
      </c>
      <c r="AE507" s="126">
        <f t="shared" si="91"/>
        <v>-0.39307535641547864</v>
      </c>
      <c r="AF507" s="126">
        <f t="shared" si="92"/>
        <v>-0.70134228187919467</v>
      </c>
      <c r="AG507" s="126">
        <f t="shared" si="93"/>
        <v>2</v>
      </c>
      <c r="AH507" s="126">
        <f t="shared" si="94"/>
        <v>-0.29588014981273408</v>
      </c>
      <c r="AI507" s="126">
        <f t="shared" si="95"/>
        <v>2.0106382978723403</v>
      </c>
      <c r="AJ507" s="126">
        <f t="shared" si="96"/>
        <v>-1</v>
      </c>
      <c r="AK507" s="126">
        <f t="shared" si="97"/>
        <v>0</v>
      </c>
      <c r="AL507" s="127">
        <f t="shared" si="98"/>
        <v>0.62058573665316696</v>
      </c>
      <c r="AM507" s="127">
        <f t="shared" si="88"/>
        <v>0.54295162961192123</v>
      </c>
    </row>
    <row r="508" spans="1:39" ht="15" customHeight="1" x14ac:dyDescent="0.2">
      <c r="A508" s="62" t="s">
        <v>666</v>
      </c>
      <c r="B508" s="62" t="s">
        <v>276</v>
      </c>
      <c r="C508" s="124">
        <v>1230</v>
      </c>
      <c r="D508" s="124">
        <v>3400</v>
      </c>
      <c r="E508" s="124">
        <v>2000</v>
      </c>
      <c r="F508" s="124">
        <v>3450</v>
      </c>
      <c r="G508" s="124">
        <v>4525</v>
      </c>
      <c r="H508" s="124">
        <v>4525</v>
      </c>
      <c r="I508" s="124">
        <v>4520</v>
      </c>
      <c r="J508" s="124">
        <v>4520</v>
      </c>
      <c r="K508" s="124">
        <v>4520</v>
      </c>
      <c r="L508" s="124">
        <v>4520</v>
      </c>
      <c r="M508" s="124">
        <v>4520</v>
      </c>
      <c r="N508" s="124">
        <v>370</v>
      </c>
      <c r="O508" s="124">
        <v>1659.74</v>
      </c>
      <c r="P508" s="124">
        <v>2455</v>
      </c>
      <c r="Q508" s="124">
        <v>1490</v>
      </c>
      <c r="R508" s="124">
        <v>445</v>
      </c>
      <c r="S508" s="124">
        <v>1335</v>
      </c>
      <c r="T508" s="124">
        <v>940</v>
      </c>
      <c r="U508" s="124">
        <v>2830</v>
      </c>
      <c r="V508" s="124">
        <v>0</v>
      </c>
      <c r="W508" s="124">
        <v>0</v>
      </c>
      <c r="X508" s="79">
        <v>0</v>
      </c>
      <c r="Y508" s="125"/>
      <c r="Z508" s="125"/>
      <c r="AA508" s="125"/>
      <c r="AB508" s="125"/>
      <c r="AC508" s="126">
        <f t="shared" si="89"/>
        <v>0</v>
      </c>
      <c r="AD508" s="126">
        <f t="shared" si="90"/>
        <v>-0.5</v>
      </c>
      <c r="AE508" s="126">
        <f t="shared" si="91"/>
        <v>0.21280000000000002</v>
      </c>
      <c r="AF508" s="126">
        <f t="shared" si="92"/>
        <v>-0.17546174142480211</v>
      </c>
      <c r="AG508" s="126">
        <f t="shared" si="93"/>
        <v>-1</v>
      </c>
      <c r="AH508" s="126">
        <f t="shared" si="94"/>
        <v>0</v>
      </c>
      <c r="AI508" s="126">
        <f t="shared" si="95"/>
        <v>0</v>
      </c>
      <c r="AJ508" s="126">
        <f t="shared" si="96"/>
        <v>0</v>
      </c>
      <c r="AK508" s="126">
        <f t="shared" si="97"/>
        <v>0</v>
      </c>
      <c r="AL508" s="127">
        <f t="shared" si="98"/>
        <v>-0.16251797126942247</v>
      </c>
      <c r="AM508" s="127">
        <f t="shared" si="88"/>
        <v>-0.2</v>
      </c>
    </row>
    <row r="509" spans="1:39" ht="15" customHeight="1" x14ac:dyDescent="0.2">
      <c r="A509" s="62" t="s">
        <v>667</v>
      </c>
      <c r="B509" s="62" t="s">
        <v>282</v>
      </c>
      <c r="C509" s="124">
        <v>0</v>
      </c>
      <c r="D509" s="124">
        <v>0</v>
      </c>
      <c r="E509" s="124">
        <v>0</v>
      </c>
      <c r="F509" s="124">
        <v>0</v>
      </c>
      <c r="G509" s="124">
        <v>0</v>
      </c>
      <c r="H509" s="124">
        <v>0</v>
      </c>
      <c r="I509" s="124">
        <v>0</v>
      </c>
      <c r="J509" s="124">
        <v>0</v>
      </c>
      <c r="K509" s="124">
        <v>0</v>
      </c>
      <c r="L509" s="124">
        <v>0</v>
      </c>
      <c r="M509" s="124">
        <v>0</v>
      </c>
      <c r="N509" s="124">
        <v>0</v>
      </c>
      <c r="O509" s="124">
        <v>100</v>
      </c>
      <c r="P509" s="124">
        <v>50</v>
      </c>
      <c r="Q509" s="124">
        <v>60.64</v>
      </c>
      <c r="R509" s="124">
        <v>50</v>
      </c>
      <c r="S509" s="124">
        <v>0</v>
      </c>
      <c r="T509" s="124">
        <v>0</v>
      </c>
      <c r="U509" s="124">
        <v>0</v>
      </c>
      <c r="V509" s="124">
        <v>0</v>
      </c>
      <c r="W509" s="124">
        <v>0</v>
      </c>
      <c r="X509" s="79">
        <v>0</v>
      </c>
      <c r="Y509" s="125"/>
      <c r="Z509" s="125"/>
      <c r="AA509" s="125"/>
      <c r="AB509" s="125"/>
      <c r="AC509" s="126">
        <f t="shared" si="89"/>
        <v>-0.1957147682854247</v>
      </c>
      <c r="AD509" s="126">
        <f t="shared" si="90"/>
        <v>0</v>
      </c>
      <c r="AE509" s="126">
        <f t="shared" si="91"/>
        <v>0</v>
      </c>
      <c r="AF509" s="126">
        <f t="shared" si="92"/>
        <v>0</v>
      </c>
      <c r="AG509" s="126">
        <f t="shared" si="93"/>
        <v>0</v>
      </c>
      <c r="AH509" s="126">
        <f t="shared" si="94"/>
        <v>-1</v>
      </c>
      <c r="AI509" s="126">
        <f t="shared" si="95"/>
        <v>0</v>
      </c>
      <c r="AJ509" s="126">
        <f t="shared" si="96"/>
        <v>-1</v>
      </c>
      <c r="AK509" s="126">
        <f t="shared" si="97"/>
        <v>0</v>
      </c>
      <c r="AL509" s="127">
        <f t="shared" si="98"/>
        <v>-0.24396830758726942</v>
      </c>
      <c r="AM509" s="127">
        <f t="shared" si="88"/>
        <v>-0.4</v>
      </c>
    </row>
    <row r="510" spans="1:39" ht="15" customHeight="1" x14ac:dyDescent="0.2">
      <c r="A510" s="62" t="s">
        <v>668</v>
      </c>
      <c r="B510" s="62" t="s">
        <v>393</v>
      </c>
      <c r="C510" s="124">
        <v>950</v>
      </c>
      <c r="D510" s="124">
        <v>950</v>
      </c>
      <c r="E510" s="124">
        <v>950</v>
      </c>
      <c r="F510" s="124">
        <v>950</v>
      </c>
      <c r="G510" s="124">
        <v>950</v>
      </c>
      <c r="H510" s="124">
        <v>950</v>
      </c>
      <c r="I510" s="124">
        <v>950</v>
      </c>
      <c r="J510" s="124">
        <v>950</v>
      </c>
      <c r="K510" s="124">
        <v>950</v>
      </c>
      <c r="L510" s="124">
        <v>950</v>
      </c>
      <c r="M510" s="124">
        <v>950</v>
      </c>
      <c r="N510" s="124">
        <v>621.66999999999996</v>
      </c>
      <c r="O510" s="124">
        <v>500</v>
      </c>
      <c r="P510" s="124">
        <v>500</v>
      </c>
      <c r="Q510" s="124">
        <v>500</v>
      </c>
      <c r="R510" s="124">
        <v>500</v>
      </c>
      <c r="S510" s="124">
        <v>500</v>
      </c>
      <c r="T510" s="124">
        <v>0</v>
      </c>
      <c r="U510" s="124">
        <v>500</v>
      </c>
      <c r="V510" s="124">
        <v>0</v>
      </c>
      <c r="W510" s="124">
        <v>0</v>
      </c>
      <c r="X510" s="79"/>
      <c r="Y510" s="125"/>
      <c r="Z510" s="125"/>
      <c r="AA510" s="125"/>
      <c r="AB510" s="125"/>
      <c r="AC510" s="126">
        <f t="shared" si="89"/>
        <v>-7.625381762408108E-2</v>
      </c>
      <c r="AD510" s="126">
        <f t="shared" si="90"/>
        <v>0.17375325280615209</v>
      </c>
      <c r="AE510" s="126">
        <f t="shared" si="91"/>
        <v>-0.11741980849171721</v>
      </c>
      <c r="AF510" s="126">
        <f t="shared" si="92"/>
        <v>-2.3983372153512414E-2</v>
      </c>
      <c r="AG510" s="126">
        <f t="shared" si="93"/>
        <v>0.12292116326025962</v>
      </c>
      <c r="AH510" s="126">
        <f t="shared" si="94"/>
        <v>-1</v>
      </c>
      <c r="AI510" s="126">
        <f t="shared" si="95"/>
        <v>0</v>
      </c>
      <c r="AJ510" s="126">
        <f t="shared" si="96"/>
        <v>0</v>
      </c>
      <c r="AK510" s="126">
        <f t="shared" si="97"/>
        <v>0</v>
      </c>
      <c r="AL510" s="127">
        <f t="shared" si="98"/>
        <v>-0.10233139802254433</v>
      </c>
      <c r="AM510" s="127">
        <f t="shared" si="88"/>
        <v>-0.17541576734794809</v>
      </c>
    </row>
    <row r="511" spans="1:39" ht="15" customHeight="1" x14ac:dyDescent="0.2">
      <c r="A511" s="62" t="s">
        <v>669</v>
      </c>
      <c r="B511" s="62" t="s">
        <v>442</v>
      </c>
      <c r="C511" s="124">
        <v>7500</v>
      </c>
      <c r="D511" s="124">
        <v>8000</v>
      </c>
      <c r="E511" s="124">
        <v>8000</v>
      </c>
      <c r="F511" s="124">
        <v>8000</v>
      </c>
      <c r="G511" s="124">
        <v>8000</v>
      </c>
      <c r="H511" s="124">
        <v>8000</v>
      </c>
      <c r="I511" s="124">
        <v>0</v>
      </c>
      <c r="J511" s="124">
        <v>0</v>
      </c>
      <c r="K511" s="124">
        <v>0</v>
      </c>
      <c r="L511" s="124">
        <v>0</v>
      </c>
      <c r="M511" s="124">
        <v>0</v>
      </c>
      <c r="N511" s="124">
        <v>8919.16</v>
      </c>
      <c r="O511" s="124">
        <v>8239.0400000000009</v>
      </c>
      <c r="P511" s="124">
        <v>9670.6</v>
      </c>
      <c r="Q511" s="124">
        <v>8535.08</v>
      </c>
      <c r="R511" s="124">
        <v>8330.3799999999992</v>
      </c>
      <c r="S511" s="124">
        <v>9354.36</v>
      </c>
      <c r="T511" s="124">
        <v>0</v>
      </c>
      <c r="U511" s="124">
        <v>0</v>
      </c>
      <c r="V511" s="124">
        <v>0</v>
      </c>
      <c r="W511" s="124">
        <v>0</v>
      </c>
      <c r="X511" s="79"/>
      <c r="Y511" s="125"/>
      <c r="Z511" s="125"/>
      <c r="AA511" s="125"/>
      <c r="AB511" s="125"/>
      <c r="AC511" s="126">
        <f t="shared" si="89"/>
        <v>-1</v>
      </c>
      <c r="AD511" s="126">
        <f t="shared" si="90"/>
        <v>0</v>
      </c>
      <c r="AE511" s="126">
        <f t="shared" si="91"/>
        <v>0</v>
      </c>
      <c r="AF511" s="126">
        <f t="shared" si="92"/>
        <v>0</v>
      </c>
      <c r="AG511" s="126">
        <f t="shared" si="93"/>
        <v>0</v>
      </c>
      <c r="AH511" s="126">
        <f t="shared" si="94"/>
        <v>0</v>
      </c>
      <c r="AI511" s="126">
        <f t="shared" si="95"/>
        <v>0</v>
      </c>
      <c r="AJ511" s="126">
        <f t="shared" si="96"/>
        <v>0</v>
      </c>
      <c r="AK511" s="126">
        <f t="shared" si="97"/>
        <v>0</v>
      </c>
      <c r="AL511" s="127">
        <f t="shared" si="98"/>
        <v>-0.1111111111111111</v>
      </c>
      <c r="AM511" s="127">
        <f t="shared" si="88"/>
        <v>0</v>
      </c>
    </row>
    <row r="512" spans="1:39" ht="15" customHeight="1" x14ac:dyDescent="0.2">
      <c r="A512" s="62" t="s">
        <v>2400</v>
      </c>
      <c r="B512" s="62" t="s">
        <v>558</v>
      </c>
      <c r="C512" s="124">
        <v>0</v>
      </c>
      <c r="D512" s="124">
        <v>0</v>
      </c>
      <c r="E512" s="124">
        <v>0</v>
      </c>
      <c r="F512" s="124">
        <v>0</v>
      </c>
      <c r="G512" s="124">
        <v>0</v>
      </c>
      <c r="H512" s="124">
        <v>0</v>
      </c>
      <c r="I512" s="124">
        <v>0</v>
      </c>
      <c r="J512" s="124">
        <v>0</v>
      </c>
      <c r="K512" s="124">
        <v>0</v>
      </c>
      <c r="L512" s="124">
        <v>0</v>
      </c>
      <c r="M512" s="124">
        <v>0</v>
      </c>
      <c r="N512" s="124">
        <v>-133</v>
      </c>
      <c r="O512" s="124">
        <v>0</v>
      </c>
      <c r="P512" s="124">
        <v>0</v>
      </c>
      <c r="Q512" s="124">
        <v>0</v>
      </c>
      <c r="R512" s="124">
        <v>0</v>
      </c>
      <c r="S512" s="124">
        <v>0</v>
      </c>
      <c r="T512" s="124">
        <v>0</v>
      </c>
      <c r="U512" s="124">
        <v>0</v>
      </c>
      <c r="V512" s="124">
        <v>0</v>
      </c>
      <c r="W512" s="124">
        <v>0</v>
      </c>
      <c r="X512" s="79"/>
      <c r="Y512" s="125"/>
      <c r="Z512" s="125"/>
      <c r="AA512" s="125"/>
      <c r="AB512" s="125"/>
      <c r="AC512" s="126">
        <f t="shared" si="89"/>
        <v>8.5981535471331387</v>
      </c>
      <c r="AD512" s="126">
        <f t="shared" si="90"/>
        <v>-1</v>
      </c>
      <c r="AE512" s="126">
        <f t="shared" si="91"/>
        <v>0</v>
      </c>
      <c r="AF512" s="126">
        <f t="shared" si="92"/>
        <v>12.700569568755087</v>
      </c>
      <c r="AG512" s="126">
        <f t="shared" si="93"/>
        <v>-0.93637902363701153</v>
      </c>
      <c r="AH512" s="126">
        <f t="shared" si="94"/>
        <v>-1</v>
      </c>
      <c r="AI512" s="126">
        <f t="shared" si="95"/>
        <v>0</v>
      </c>
      <c r="AJ512" s="126">
        <f t="shared" si="96"/>
        <v>0</v>
      </c>
      <c r="AK512" s="126">
        <f t="shared" si="97"/>
        <v>0</v>
      </c>
      <c r="AL512" s="127">
        <f t="shared" si="98"/>
        <v>2.0402604546945793</v>
      </c>
      <c r="AM512" s="127">
        <f t="shared" si="88"/>
        <v>-0.38727580472740231</v>
      </c>
    </row>
    <row r="513" spans="1:39" ht="15" customHeight="1" x14ac:dyDescent="0.2">
      <c r="A513" s="62" t="s">
        <v>2401</v>
      </c>
      <c r="B513" s="62" t="s">
        <v>338</v>
      </c>
      <c r="C513" s="124">
        <v>0</v>
      </c>
      <c r="D513" s="124">
        <v>0</v>
      </c>
      <c r="E513" s="124">
        <v>0</v>
      </c>
      <c r="F513" s="124">
        <v>0</v>
      </c>
      <c r="G513" s="124">
        <v>0</v>
      </c>
      <c r="H513" s="124">
        <v>0</v>
      </c>
      <c r="I513" s="124">
        <v>0</v>
      </c>
      <c r="J513" s="124">
        <v>0</v>
      </c>
      <c r="K513" s="124">
        <v>0</v>
      </c>
      <c r="L513" s="124">
        <v>0</v>
      </c>
      <c r="M513" s="124">
        <v>0</v>
      </c>
      <c r="N513" s="124">
        <v>20.58</v>
      </c>
      <c r="O513" s="124">
        <v>197.53</v>
      </c>
      <c r="P513" s="124">
        <v>0</v>
      </c>
      <c r="Q513" s="124">
        <v>49.16</v>
      </c>
      <c r="R513" s="124">
        <v>673.52</v>
      </c>
      <c r="S513" s="124">
        <v>42.85</v>
      </c>
      <c r="T513" s="124">
        <v>0</v>
      </c>
      <c r="U513" s="124">
        <v>0</v>
      </c>
      <c r="V513" s="124">
        <v>0</v>
      </c>
      <c r="W513" s="124">
        <v>0</v>
      </c>
      <c r="X513" s="79"/>
      <c r="Y513" s="125"/>
      <c r="Z513" s="125"/>
      <c r="AA513" s="125"/>
      <c r="AB513" s="125"/>
      <c r="AC513" s="126">
        <f t="shared" si="89"/>
        <v>-1</v>
      </c>
      <c r="AD513" s="126">
        <f t="shared" si="90"/>
        <v>0</v>
      </c>
      <c r="AE513" s="126">
        <f t="shared" si="91"/>
        <v>0</v>
      </c>
      <c r="AF513" s="126">
        <f t="shared" si="92"/>
        <v>0</v>
      </c>
      <c r="AG513" s="126">
        <f t="shared" si="93"/>
        <v>0</v>
      </c>
      <c r="AH513" s="126">
        <f t="shared" si="94"/>
        <v>0</v>
      </c>
      <c r="AI513" s="126">
        <f t="shared" si="95"/>
        <v>0</v>
      </c>
      <c r="AJ513" s="126">
        <f t="shared" si="96"/>
        <v>0</v>
      </c>
      <c r="AK513" s="126">
        <f t="shared" si="97"/>
        <v>0</v>
      </c>
      <c r="AL513" s="127">
        <f t="shared" si="98"/>
        <v>-0.1111111111111111</v>
      </c>
      <c r="AM513" s="127">
        <f t="shared" si="88"/>
        <v>0</v>
      </c>
    </row>
    <row r="514" spans="1:39" ht="15" customHeight="1" x14ac:dyDescent="0.2">
      <c r="A514" s="62" t="s">
        <v>2402</v>
      </c>
      <c r="B514" s="62" t="s">
        <v>268</v>
      </c>
      <c r="C514" s="124">
        <v>0</v>
      </c>
      <c r="D514" s="124">
        <v>0</v>
      </c>
      <c r="E514" s="124">
        <v>0</v>
      </c>
      <c r="F514" s="124">
        <v>0</v>
      </c>
      <c r="G514" s="124">
        <v>0</v>
      </c>
      <c r="H514" s="124">
        <v>0</v>
      </c>
      <c r="I514" s="124">
        <v>0</v>
      </c>
      <c r="J514" s="124">
        <v>0</v>
      </c>
      <c r="K514" s="124">
        <v>0</v>
      </c>
      <c r="L514" s="124">
        <v>0</v>
      </c>
      <c r="M514" s="124">
        <v>0</v>
      </c>
      <c r="N514" s="124">
        <v>50.7</v>
      </c>
      <c r="O514" s="124">
        <v>0</v>
      </c>
      <c r="P514" s="124">
        <v>0</v>
      </c>
      <c r="Q514" s="124">
        <v>0</v>
      </c>
      <c r="R514" s="124">
        <v>0</v>
      </c>
      <c r="S514" s="124">
        <v>0</v>
      </c>
      <c r="T514" s="124">
        <v>0</v>
      </c>
      <c r="U514" s="124">
        <v>0</v>
      </c>
      <c r="V514" s="124">
        <v>0</v>
      </c>
      <c r="W514" s="124">
        <v>0</v>
      </c>
      <c r="X514" s="79"/>
      <c r="Y514" s="125"/>
      <c r="Z514" s="125"/>
      <c r="AA514" s="125"/>
      <c r="AB514" s="125"/>
      <c r="AC514" s="126">
        <f t="shared" si="89"/>
        <v>0</v>
      </c>
      <c r="AD514" s="126">
        <f t="shared" si="90"/>
        <v>0</v>
      </c>
      <c r="AE514" s="126">
        <f t="shared" si="91"/>
        <v>0</v>
      </c>
      <c r="AF514" s="126">
        <f t="shared" si="92"/>
        <v>0</v>
      </c>
      <c r="AG514" s="126">
        <f t="shared" si="93"/>
        <v>0</v>
      </c>
      <c r="AH514" s="126">
        <f t="shared" si="94"/>
        <v>0</v>
      </c>
      <c r="AI514" s="126">
        <f t="shared" si="95"/>
        <v>0</v>
      </c>
      <c r="AJ514" s="126">
        <f t="shared" si="96"/>
        <v>0</v>
      </c>
      <c r="AK514" s="126">
        <f t="shared" si="97"/>
        <v>-1</v>
      </c>
      <c r="AL514" s="127">
        <f t="shared" si="98"/>
        <v>-0.1111111111111111</v>
      </c>
      <c r="AM514" s="127">
        <f t="shared" si="88"/>
        <v>-0.2</v>
      </c>
    </row>
    <row r="515" spans="1:39" ht="15" customHeight="1" x14ac:dyDescent="0.2">
      <c r="A515" s="62" t="s">
        <v>2203</v>
      </c>
      <c r="B515" s="62" t="s">
        <v>1883</v>
      </c>
      <c r="C515" s="124">
        <v>0</v>
      </c>
      <c r="D515" s="124">
        <v>0</v>
      </c>
      <c r="E515" s="124">
        <v>0</v>
      </c>
      <c r="F515" s="124">
        <v>0</v>
      </c>
      <c r="G515" s="124">
        <v>0</v>
      </c>
      <c r="H515" s="124">
        <v>0</v>
      </c>
      <c r="I515" s="124">
        <v>0</v>
      </c>
      <c r="J515" s="124">
        <v>0</v>
      </c>
      <c r="K515" s="124">
        <v>0</v>
      </c>
      <c r="L515" s="124">
        <v>0</v>
      </c>
      <c r="M515" s="124">
        <v>0</v>
      </c>
      <c r="N515" s="124">
        <v>0</v>
      </c>
      <c r="O515" s="124">
        <v>0</v>
      </c>
      <c r="P515" s="124">
        <v>0</v>
      </c>
      <c r="Q515" s="124">
        <v>0</v>
      </c>
      <c r="R515" s="124">
        <v>0</v>
      </c>
      <c r="S515" s="124">
        <v>0</v>
      </c>
      <c r="T515" s="124">
        <v>0</v>
      </c>
      <c r="U515" s="124">
        <v>0</v>
      </c>
      <c r="V515" s="124">
        <v>375.34</v>
      </c>
      <c r="W515" s="124">
        <v>0</v>
      </c>
      <c r="X515" s="79">
        <v>1939.8</v>
      </c>
      <c r="Y515" s="125"/>
      <c r="Z515" s="125"/>
      <c r="AA515" s="125"/>
      <c r="AB515" s="125"/>
      <c r="AC515" s="126">
        <f t="shared" si="89"/>
        <v>0</v>
      </c>
      <c r="AD515" s="126">
        <f t="shared" si="90"/>
        <v>0</v>
      </c>
      <c r="AE515" s="126">
        <f t="shared" si="91"/>
        <v>0</v>
      </c>
      <c r="AF515" s="126">
        <f t="shared" si="92"/>
        <v>0</v>
      </c>
      <c r="AG515" s="126">
        <f t="shared" si="93"/>
        <v>0</v>
      </c>
      <c r="AH515" s="126">
        <f t="shared" si="94"/>
        <v>0</v>
      </c>
      <c r="AI515" s="126">
        <f t="shared" si="95"/>
        <v>0</v>
      </c>
      <c r="AJ515" s="126">
        <f t="shared" si="96"/>
        <v>0</v>
      </c>
      <c r="AK515" s="126">
        <f t="shared" si="97"/>
        <v>0</v>
      </c>
      <c r="AL515" s="127">
        <f t="shared" si="98"/>
        <v>0</v>
      </c>
      <c r="AM515" s="127">
        <f t="shared" ref="AM515:AM578" si="99">AVERAGE(AG515:AK515)</f>
        <v>0</v>
      </c>
    </row>
    <row r="516" spans="1:39" ht="15" customHeight="1" x14ac:dyDescent="0.2">
      <c r="A516" s="62" t="s">
        <v>2206</v>
      </c>
      <c r="B516" s="62" t="s">
        <v>1884</v>
      </c>
      <c r="C516" s="124">
        <v>0</v>
      </c>
      <c r="D516" s="124">
        <v>0</v>
      </c>
      <c r="E516" s="124">
        <v>0</v>
      </c>
      <c r="F516" s="124">
        <v>0</v>
      </c>
      <c r="G516" s="124">
        <v>0</v>
      </c>
      <c r="H516" s="124">
        <v>0</v>
      </c>
      <c r="I516" s="124">
        <v>0</v>
      </c>
      <c r="J516" s="124">
        <v>0</v>
      </c>
      <c r="K516" s="124">
        <v>0</v>
      </c>
      <c r="L516" s="124">
        <v>0</v>
      </c>
      <c r="M516" s="124">
        <v>0</v>
      </c>
      <c r="N516" s="124">
        <v>0</v>
      </c>
      <c r="O516" s="124">
        <v>0</v>
      </c>
      <c r="P516" s="124">
        <v>0</v>
      </c>
      <c r="Q516" s="124">
        <v>0</v>
      </c>
      <c r="R516" s="124">
        <v>0</v>
      </c>
      <c r="S516" s="124">
        <v>0</v>
      </c>
      <c r="T516" s="124">
        <v>0</v>
      </c>
      <c r="U516" s="124">
        <v>0</v>
      </c>
      <c r="V516" s="124">
        <v>0</v>
      </c>
      <c r="W516" s="124">
        <v>0</v>
      </c>
      <c r="X516" s="79">
        <v>639.5</v>
      </c>
      <c r="Y516" s="125"/>
      <c r="Z516" s="125"/>
      <c r="AA516" s="125"/>
      <c r="AB516" s="125"/>
      <c r="AC516" s="126">
        <f t="shared" ref="AC516:AC579" si="100">IFERROR((O517-N517)/N517,0)</f>
        <v>5.1470060174584808E-3</v>
      </c>
      <c r="AD516" s="126">
        <f t="shared" ref="AD516:AD579" si="101">IFERROR((P517-O517)/O517,0)</f>
        <v>-8.4237562597652259E-3</v>
      </c>
      <c r="AE516" s="126">
        <f t="shared" ref="AE516:AE579" si="102">IFERROR((Q517-P517)/P517,0)</f>
        <v>-0.1959720982027694</v>
      </c>
      <c r="AF516" s="126">
        <f t="shared" ref="AF516:AF579" si="103">IFERROR((R517-Q517)/Q517,0)</f>
        <v>-1</v>
      </c>
      <c r="AG516" s="126">
        <f t="shared" ref="AG516:AG579" si="104">IFERROR((S517-R517)/R517,0)</f>
        <v>0</v>
      </c>
      <c r="AH516" s="126">
        <f t="shared" ref="AH516:AH579" si="105">IFERROR((T517-S517)/S517,0)</f>
        <v>0</v>
      </c>
      <c r="AI516" s="126">
        <f t="shared" ref="AI516:AI579" si="106">IFERROR((U517-T517)/T517,0)</f>
        <v>0</v>
      </c>
      <c r="AJ516" s="126">
        <f t="shared" ref="AJ516:AJ579" si="107">IFERROR((V517-U517)/U517,0)</f>
        <v>0.18594067493420596</v>
      </c>
      <c r="AK516" s="126">
        <f t="shared" ref="AK516:AK579" si="108">IFERROR((W517-V517)/V517,0)</f>
        <v>-6.3698691300783816E-2</v>
      </c>
      <c r="AL516" s="127">
        <f t="shared" si="98"/>
        <v>-0.11966742942351709</v>
      </c>
      <c r="AM516" s="127">
        <f t="shared" si="99"/>
        <v>2.4448396726684429E-2</v>
      </c>
    </row>
    <row r="517" spans="1:39" ht="15" customHeight="1" x14ac:dyDescent="0.2">
      <c r="A517" s="62" t="s">
        <v>673</v>
      </c>
      <c r="B517" s="62" t="s">
        <v>286</v>
      </c>
      <c r="C517" s="124">
        <v>164410</v>
      </c>
      <c r="D517" s="124">
        <v>164409</v>
      </c>
      <c r="E517" s="124">
        <v>172323</v>
      </c>
      <c r="F517" s="124">
        <v>173653</v>
      </c>
      <c r="G517" s="124">
        <v>0</v>
      </c>
      <c r="H517" s="124">
        <v>0</v>
      </c>
      <c r="I517" s="124">
        <v>0</v>
      </c>
      <c r="J517" s="124">
        <v>212694</v>
      </c>
      <c r="K517" s="124">
        <v>219471</v>
      </c>
      <c r="L517" s="124">
        <v>233127</v>
      </c>
      <c r="M517" s="124">
        <v>242901</v>
      </c>
      <c r="N517" s="124">
        <v>172105.88</v>
      </c>
      <c r="O517" s="124">
        <v>172991.71</v>
      </c>
      <c r="P517" s="124">
        <v>171534.47</v>
      </c>
      <c r="Q517" s="124">
        <v>137918.5</v>
      </c>
      <c r="R517" s="124">
        <v>0</v>
      </c>
      <c r="S517" s="124">
        <v>0</v>
      </c>
      <c r="T517" s="124">
        <v>0</v>
      </c>
      <c r="U517" s="124">
        <v>191495.11</v>
      </c>
      <c r="V517" s="124">
        <v>227101.84</v>
      </c>
      <c r="W517" s="124">
        <v>212635.75</v>
      </c>
      <c r="X517" s="79">
        <v>264614.55</v>
      </c>
      <c r="Y517" s="125"/>
      <c r="Z517" s="125"/>
      <c r="AA517" s="125"/>
      <c r="AB517" s="125"/>
      <c r="AC517" s="126">
        <f t="shared" si="100"/>
        <v>-5.8955137606568286E-2</v>
      </c>
      <c r="AD517" s="126">
        <f t="shared" si="101"/>
        <v>-0.13045206327488731</v>
      </c>
      <c r="AE517" s="126">
        <f t="shared" si="102"/>
        <v>5.0473011343962369E-3</v>
      </c>
      <c r="AF517" s="126">
        <f t="shared" si="103"/>
        <v>-1</v>
      </c>
      <c r="AG517" s="126">
        <f t="shared" si="104"/>
        <v>0</v>
      </c>
      <c r="AH517" s="126">
        <f t="shared" si="105"/>
        <v>0</v>
      </c>
      <c r="AI517" s="126">
        <f t="shared" si="106"/>
        <v>0</v>
      </c>
      <c r="AJ517" s="126">
        <f t="shared" si="107"/>
        <v>-0.16629298104394763</v>
      </c>
      <c r="AK517" s="126">
        <f t="shared" si="108"/>
        <v>4.8068157332053028E-3</v>
      </c>
      <c r="AL517" s="127">
        <f t="shared" si="98"/>
        <v>-0.14953845167308907</v>
      </c>
      <c r="AM517" s="127">
        <f t="shared" si="99"/>
        <v>-3.2297233062148469E-2</v>
      </c>
    </row>
    <row r="518" spans="1:39" ht="15" customHeight="1" x14ac:dyDescent="0.2">
      <c r="A518" s="62" t="s">
        <v>674</v>
      </c>
      <c r="B518" s="62" t="s">
        <v>292</v>
      </c>
      <c r="C518" s="124">
        <v>3900</v>
      </c>
      <c r="D518" s="124">
        <v>4502</v>
      </c>
      <c r="E518" s="124">
        <v>4502</v>
      </c>
      <c r="F518" s="124">
        <v>3601</v>
      </c>
      <c r="G518" s="124">
        <v>0</v>
      </c>
      <c r="H518" s="124">
        <v>0</v>
      </c>
      <c r="I518" s="124">
        <v>0</v>
      </c>
      <c r="J518" s="124">
        <v>3002</v>
      </c>
      <c r="K518" s="124">
        <v>3602</v>
      </c>
      <c r="L518" s="124">
        <v>2403</v>
      </c>
      <c r="M518" s="124">
        <v>2400</v>
      </c>
      <c r="N518" s="124">
        <v>4411.49</v>
      </c>
      <c r="O518" s="124">
        <v>4151.41</v>
      </c>
      <c r="P518" s="124">
        <v>3609.85</v>
      </c>
      <c r="Q518" s="124">
        <v>3628.07</v>
      </c>
      <c r="R518" s="124">
        <v>0</v>
      </c>
      <c r="S518" s="124">
        <v>0</v>
      </c>
      <c r="T518" s="124">
        <v>0</v>
      </c>
      <c r="U518" s="124">
        <v>2894.59</v>
      </c>
      <c r="V518" s="124">
        <v>2413.2399999999998</v>
      </c>
      <c r="W518" s="124">
        <v>2424.84</v>
      </c>
      <c r="X518" s="79">
        <v>3342.74</v>
      </c>
      <c r="Y518" s="125"/>
      <c r="Z518" s="125"/>
      <c r="AA518" s="125"/>
      <c r="AB518" s="125"/>
      <c r="AC518" s="126">
        <f t="shared" si="100"/>
        <v>0</v>
      </c>
      <c r="AD518" s="126">
        <f t="shared" si="101"/>
        <v>0</v>
      </c>
      <c r="AE518" s="126">
        <f t="shared" si="102"/>
        <v>0</v>
      </c>
      <c r="AF518" s="126">
        <f t="shared" si="103"/>
        <v>0</v>
      </c>
      <c r="AG518" s="126">
        <f t="shared" si="104"/>
        <v>0</v>
      </c>
      <c r="AH518" s="126">
        <f t="shared" si="105"/>
        <v>0</v>
      </c>
      <c r="AI518" s="126">
        <f t="shared" si="106"/>
        <v>0</v>
      </c>
      <c r="AJ518" s="126">
        <f t="shared" si="107"/>
        <v>0</v>
      </c>
      <c r="AK518" s="126">
        <f t="shared" si="108"/>
        <v>0</v>
      </c>
      <c r="AL518" s="127">
        <f t="shared" ref="AL518:AL581" si="109">AVERAGE(AC518:AK518)</f>
        <v>0</v>
      </c>
      <c r="AM518" s="127">
        <f t="shared" si="99"/>
        <v>0</v>
      </c>
    </row>
    <row r="519" spans="1:39" ht="15" customHeight="1" x14ac:dyDescent="0.2">
      <c r="A519" s="62" t="s">
        <v>2204</v>
      </c>
      <c r="B519" s="62" t="s">
        <v>294</v>
      </c>
      <c r="C519" s="124">
        <v>0</v>
      </c>
      <c r="D519" s="124">
        <v>0</v>
      </c>
      <c r="E519" s="124">
        <v>0</v>
      </c>
      <c r="F519" s="124">
        <v>0</v>
      </c>
      <c r="G519" s="124">
        <v>0</v>
      </c>
      <c r="H519" s="124">
        <v>0</v>
      </c>
      <c r="I519" s="124">
        <v>0</v>
      </c>
      <c r="J519" s="124">
        <v>0</v>
      </c>
      <c r="K519" s="124">
        <v>0</v>
      </c>
      <c r="L519" s="124">
        <v>0</v>
      </c>
      <c r="M519" s="124">
        <v>0</v>
      </c>
      <c r="N519" s="124">
        <v>0</v>
      </c>
      <c r="O519" s="124">
        <v>0</v>
      </c>
      <c r="P519" s="124">
        <v>0</v>
      </c>
      <c r="Q519" s="124">
        <v>0</v>
      </c>
      <c r="R519" s="124">
        <v>0</v>
      </c>
      <c r="S519" s="124">
        <v>0</v>
      </c>
      <c r="T519" s="124">
        <v>0</v>
      </c>
      <c r="U519" s="124">
        <v>0</v>
      </c>
      <c r="V519" s="124">
        <v>0</v>
      </c>
      <c r="W519" s="124">
        <v>0</v>
      </c>
      <c r="X519" s="79">
        <v>350</v>
      </c>
      <c r="Y519" s="125"/>
      <c r="Z519" s="125"/>
      <c r="AA519" s="125"/>
      <c r="AB519" s="125"/>
      <c r="AC519" s="126">
        <f t="shared" si="100"/>
        <v>0</v>
      </c>
      <c r="AD519" s="126">
        <f t="shared" si="101"/>
        <v>0</v>
      </c>
      <c r="AE519" s="126">
        <f t="shared" si="102"/>
        <v>0</v>
      </c>
      <c r="AF519" s="126">
        <f t="shared" si="103"/>
        <v>0</v>
      </c>
      <c r="AG519" s="126">
        <f t="shared" si="104"/>
        <v>0</v>
      </c>
      <c r="AH519" s="126">
        <f t="shared" si="105"/>
        <v>0</v>
      </c>
      <c r="AI519" s="126">
        <f t="shared" si="106"/>
        <v>0</v>
      </c>
      <c r="AJ519" s="126">
        <f t="shared" si="107"/>
        <v>0</v>
      </c>
      <c r="AK519" s="126">
        <f t="shared" si="108"/>
        <v>0</v>
      </c>
      <c r="AL519" s="127">
        <f t="shared" si="109"/>
        <v>0</v>
      </c>
      <c r="AM519" s="127">
        <f t="shared" si="99"/>
        <v>0</v>
      </c>
    </row>
    <row r="520" spans="1:39" ht="15" customHeight="1" x14ac:dyDescent="0.2">
      <c r="A520" s="62" t="s">
        <v>2205</v>
      </c>
      <c r="B520" s="62" t="s">
        <v>713</v>
      </c>
      <c r="C520" s="124">
        <v>0</v>
      </c>
      <c r="D520" s="124">
        <v>0</v>
      </c>
      <c r="E520" s="124">
        <v>0</v>
      </c>
      <c r="F520" s="124">
        <v>0</v>
      </c>
      <c r="G520" s="124">
        <v>0</v>
      </c>
      <c r="H520" s="124">
        <v>0</v>
      </c>
      <c r="I520" s="124">
        <v>0</v>
      </c>
      <c r="J520" s="124">
        <v>0</v>
      </c>
      <c r="K520" s="124">
        <v>0</v>
      </c>
      <c r="L520" s="124">
        <v>0</v>
      </c>
      <c r="M520" s="124">
        <v>7800</v>
      </c>
      <c r="N520" s="124">
        <v>0</v>
      </c>
      <c r="O520" s="124">
        <v>0</v>
      </c>
      <c r="P520" s="124">
        <v>0</v>
      </c>
      <c r="Q520" s="124">
        <v>0</v>
      </c>
      <c r="R520" s="124">
        <v>0</v>
      </c>
      <c r="S520" s="124">
        <v>0</v>
      </c>
      <c r="T520" s="124">
        <v>0</v>
      </c>
      <c r="U520" s="124">
        <v>0</v>
      </c>
      <c r="V520" s="124">
        <v>0</v>
      </c>
      <c r="W520" s="124">
        <v>0</v>
      </c>
      <c r="X520" s="79">
        <v>0</v>
      </c>
      <c r="Y520" s="125"/>
      <c r="Z520" s="125"/>
      <c r="AA520" s="125"/>
      <c r="AB520" s="125"/>
      <c r="AC520" s="126">
        <f t="shared" si="100"/>
        <v>0</v>
      </c>
      <c r="AD520" s="126">
        <f t="shared" si="101"/>
        <v>-1</v>
      </c>
      <c r="AE520" s="126">
        <f t="shared" si="102"/>
        <v>0</v>
      </c>
      <c r="AF520" s="126">
        <f t="shared" si="103"/>
        <v>0</v>
      </c>
      <c r="AG520" s="126">
        <f t="shared" si="104"/>
        <v>0</v>
      </c>
      <c r="AH520" s="126">
        <f t="shared" si="105"/>
        <v>0</v>
      </c>
      <c r="AI520" s="126">
        <f t="shared" si="106"/>
        <v>0</v>
      </c>
      <c r="AJ520" s="126">
        <f t="shared" si="107"/>
        <v>0</v>
      </c>
      <c r="AK520" s="126">
        <f t="shared" si="108"/>
        <v>0</v>
      </c>
      <c r="AL520" s="127">
        <f t="shared" si="109"/>
        <v>-0.1111111111111111</v>
      </c>
      <c r="AM520" s="127">
        <f t="shared" si="99"/>
        <v>0</v>
      </c>
    </row>
    <row r="521" spans="1:39" ht="15" customHeight="1" x14ac:dyDescent="0.2">
      <c r="A521" s="62" t="s">
        <v>1745</v>
      </c>
      <c r="B521" s="62" t="s">
        <v>296</v>
      </c>
      <c r="C521" s="124">
        <v>0</v>
      </c>
      <c r="D521" s="124">
        <v>5644</v>
      </c>
      <c r="E521" s="124">
        <v>0</v>
      </c>
      <c r="F521" s="124">
        <v>2805</v>
      </c>
      <c r="G521" s="124">
        <v>0</v>
      </c>
      <c r="H521" s="124">
        <v>0</v>
      </c>
      <c r="I521" s="124">
        <v>0</v>
      </c>
      <c r="J521" s="124">
        <v>6381</v>
      </c>
      <c r="K521" s="124">
        <v>8043</v>
      </c>
      <c r="L521" s="124">
        <v>4663</v>
      </c>
      <c r="M521" s="124">
        <v>0</v>
      </c>
      <c r="N521" s="124">
        <v>0</v>
      </c>
      <c r="O521" s="124">
        <v>4000</v>
      </c>
      <c r="P521" s="124">
        <v>0</v>
      </c>
      <c r="Q521" s="124">
        <v>0</v>
      </c>
      <c r="R521" s="124">
        <v>0</v>
      </c>
      <c r="S521" s="124">
        <v>0</v>
      </c>
      <c r="T521" s="124">
        <v>0</v>
      </c>
      <c r="U521" s="124">
        <v>0</v>
      </c>
      <c r="V521" s="124">
        <v>0</v>
      </c>
      <c r="W521" s="124">
        <v>0</v>
      </c>
      <c r="X521" s="79"/>
      <c r="Y521" s="125"/>
      <c r="Z521" s="125"/>
      <c r="AA521" s="125"/>
      <c r="AB521" s="125"/>
      <c r="AC521" s="126">
        <f t="shared" si="100"/>
        <v>6.796229005047992E-2</v>
      </c>
      <c r="AD521" s="126">
        <f t="shared" si="101"/>
        <v>6.6600267636315172E-2</v>
      </c>
      <c r="AE521" s="126">
        <f t="shared" si="102"/>
        <v>-0.43903208810011946</v>
      </c>
      <c r="AF521" s="126">
        <f t="shared" si="103"/>
        <v>-1</v>
      </c>
      <c r="AG521" s="126">
        <f t="shared" si="104"/>
        <v>0</v>
      </c>
      <c r="AH521" s="126">
        <f t="shared" si="105"/>
        <v>0</v>
      </c>
      <c r="AI521" s="126">
        <f t="shared" si="106"/>
        <v>0</v>
      </c>
      <c r="AJ521" s="126">
        <f t="shared" si="107"/>
        <v>8.8235294117647065E-2</v>
      </c>
      <c r="AK521" s="126">
        <f t="shared" si="108"/>
        <v>-0.24155405405405406</v>
      </c>
      <c r="AL521" s="127">
        <f t="shared" si="109"/>
        <v>-0.16197647670552573</v>
      </c>
      <c r="AM521" s="127">
        <f t="shared" si="99"/>
        <v>-3.0663751987281395E-2</v>
      </c>
    </row>
    <row r="522" spans="1:39" ht="15" customHeight="1" x14ac:dyDescent="0.2">
      <c r="A522" s="62" t="s">
        <v>675</v>
      </c>
      <c r="B522" s="62" t="s">
        <v>298</v>
      </c>
      <c r="C522" s="124">
        <v>3546</v>
      </c>
      <c r="D522" s="124">
        <v>3786</v>
      </c>
      <c r="E522" s="124">
        <v>4026</v>
      </c>
      <c r="F522" s="124">
        <v>4266</v>
      </c>
      <c r="G522" s="124">
        <v>0</v>
      </c>
      <c r="H522" s="124">
        <v>0</v>
      </c>
      <c r="I522" s="124">
        <v>0</v>
      </c>
      <c r="J522" s="124">
        <v>2652</v>
      </c>
      <c r="K522" s="124">
        <v>2892</v>
      </c>
      <c r="L522" s="124">
        <v>3132</v>
      </c>
      <c r="M522" s="124">
        <v>3310</v>
      </c>
      <c r="N522" s="124">
        <v>3365.69</v>
      </c>
      <c r="O522" s="124">
        <v>3594.43</v>
      </c>
      <c r="P522" s="124">
        <v>3833.82</v>
      </c>
      <c r="Q522" s="124">
        <v>2150.65</v>
      </c>
      <c r="R522" s="124">
        <v>0</v>
      </c>
      <c r="S522" s="124">
        <v>0</v>
      </c>
      <c r="T522" s="124">
        <v>0</v>
      </c>
      <c r="U522" s="124">
        <v>2720</v>
      </c>
      <c r="V522" s="124">
        <v>2960</v>
      </c>
      <c r="W522" s="124">
        <v>2245</v>
      </c>
      <c r="X522" s="79">
        <v>2030</v>
      </c>
      <c r="Y522" s="125"/>
      <c r="Z522" s="125"/>
      <c r="AA522" s="125"/>
      <c r="AB522" s="125"/>
      <c r="AC522" s="126">
        <f t="shared" si="100"/>
        <v>0.53467605085264402</v>
      </c>
      <c r="AD522" s="126">
        <f t="shared" si="101"/>
        <v>-9.5371024948489688E-2</v>
      </c>
      <c r="AE522" s="126">
        <f t="shared" si="102"/>
        <v>-0.61924163588637238</v>
      </c>
      <c r="AF522" s="126">
        <f t="shared" si="103"/>
        <v>-1</v>
      </c>
      <c r="AG522" s="126">
        <f t="shared" si="104"/>
        <v>0</v>
      </c>
      <c r="AH522" s="126">
        <f t="shared" si="105"/>
        <v>0</v>
      </c>
      <c r="AI522" s="126">
        <f t="shared" si="106"/>
        <v>0</v>
      </c>
      <c r="AJ522" s="126">
        <f t="shared" si="107"/>
        <v>0.22985920335820237</v>
      </c>
      <c r="AK522" s="126">
        <f t="shared" si="108"/>
        <v>-0.31254350225556465</v>
      </c>
      <c r="AL522" s="127">
        <f t="shared" si="109"/>
        <v>-0.14029121209773118</v>
      </c>
      <c r="AM522" s="127">
        <f t="shared" si="99"/>
        <v>-1.6536859779472456E-2</v>
      </c>
    </row>
    <row r="523" spans="1:39" ht="15" customHeight="1" x14ac:dyDescent="0.2">
      <c r="A523" s="62" t="s">
        <v>676</v>
      </c>
      <c r="B523" s="62" t="s">
        <v>300</v>
      </c>
      <c r="C523" s="124">
        <v>1800</v>
      </c>
      <c r="D523" s="124">
        <v>1200</v>
      </c>
      <c r="E523" s="124">
        <v>1500</v>
      </c>
      <c r="F523" s="124">
        <v>2000</v>
      </c>
      <c r="G523" s="124">
        <v>0</v>
      </c>
      <c r="H523" s="124">
        <v>0</v>
      </c>
      <c r="I523" s="124">
        <v>0</v>
      </c>
      <c r="J523" s="124">
        <v>2000</v>
      </c>
      <c r="K523" s="124">
        <v>2000</v>
      </c>
      <c r="L523" s="124">
        <v>3500</v>
      </c>
      <c r="M523" s="124">
        <v>3500</v>
      </c>
      <c r="N523" s="124">
        <v>1078.4100000000001</v>
      </c>
      <c r="O523" s="124">
        <v>1655.01</v>
      </c>
      <c r="P523" s="124">
        <v>1497.17</v>
      </c>
      <c r="Q523" s="124">
        <v>570.05999999999995</v>
      </c>
      <c r="R523" s="124">
        <v>0</v>
      </c>
      <c r="S523" s="124">
        <v>0</v>
      </c>
      <c r="T523" s="124">
        <v>0</v>
      </c>
      <c r="U523" s="124">
        <v>2791.97</v>
      </c>
      <c r="V523" s="124">
        <v>3433.73</v>
      </c>
      <c r="W523" s="124">
        <v>2360.54</v>
      </c>
      <c r="X523" s="79">
        <v>2680.34</v>
      </c>
      <c r="Y523" s="125"/>
      <c r="Z523" s="125"/>
      <c r="AA523" s="125"/>
      <c r="AB523" s="125"/>
      <c r="AC523" s="126">
        <f t="shared" si="100"/>
        <v>-0.16544001349669962</v>
      </c>
      <c r="AD523" s="126">
        <f t="shared" si="101"/>
        <v>-9.3849497144589844E-2</v>
      </c>
      <c r="AE523" s="126">
        <f t="shared" si="102"/>
        <v>-0.22883435582822084</v>
      </c>
      <c r="AF523" s="126">
        <f t="shared" si="103"/>
        <v>-1</v>
      </c>
      <c r="AG523" s="126">
        <f t="shared" si="104"/>
        <v>0</v>
      </c>
      <c r="AH523" s="126">
        <f t="shared" si="105"/>
        <v>0</v>
      </c>
      <c r="AI523" s="126">
        <f t="shared" si="106"/>
        <v>0</v>
      </c>
      <c r="AJ523" s="126">
        <f t="shared" si="107"/>
        <v>0.32173913043478253</v>
      </c>
      <c r="AK523" s="126">
        <f t="shared" si="108"/>
        <v>1.4712918660287131E-2</v>
      </c>
      <c r="AL523" s="127">
        <f t="shared" si="109"/>
        <v>-0.12796353526382673</v>
      </c>
      <c r="AM523" s="127">
        <f t="shared" si="99"/>
        <v>6.7290409819013935E-2</v>
      </c>
    </row>
    <row r="524" spans="1:39" ht="15" customHeight="1" x14ac:dyDescent="0.2">
      <c r="A524" s="62" t="s">
        <v>677</v>
      </c>
      <c r="B524" s="62" t="s">
        <v>302</v>
      </c>
      <c r="C524" s="124">
        <v>477</v>
      </c>
      <c r="D524" s="124">
        <v>397</v>
      </c>
      <c r="E524" s="124">
        <v>406</v>
      </c>
      <c r="F524" s="124">
        <v>419</v>
      </c>
      <c r="G524" s="124">
        <v>0</v>
      </c>
      <c r="H524" s="124">
        <v>0</v>
      </c>
      <c r="I524" s="124">
        <v>0</v>
      </c>
      <c r="J524" s="124">
        <v>514</v>
      </c>
      <c r="K524" s="124">
        <v>530</v>
      </c>
      <c r="L524" s="124">
        <v>563</v>
      </c>
      <c r="M524" s="124">
        <v>410</v>
      </c>
      <c r="N524" s="124">
        <v>474.19</v>
      </c>
      <c r="O524" s="124">
        <v>395.74</v>
      </c>
      <c r="P524" s="124">
        <v>358.6</v>
      </c>
      <c r="Q524" s="124">
        <v>276.54000000000002</v>
      </c>
      <c r="R524" s="124">
        <v>0</v>
      </c>
      <c r="S524" s="124">
        <v>0</v>
      </c>
      <c r="T524" s="124">
        <v>0</v>
      </c>
      <c r="U524" s="124">
        <v>253</v>
      </c>
      <c r="V524" s="124">
        <v>334.4</v>
      </c>
      <c r="W524" s="124">
        <v>339.32</v>
      </c>
      <c r="X524" s="79">
        <v>429.54</v>
      </c>
      <c r="Y524" s="125"/>
      <c r="Z524" s="125"/>
      <c r="AA524" s="125"/>
      <c r="AB524" s="125"/>
      <c r="AC524" s="126">
        <f t="shared" si="100"/>
        <v>0.31775700934579443</v>
      </c>
      <c r="AD524" s="126">
        <f t="shared" si="101"/>
        <v>0.21986606260426791</v>
      </c>
      <c r="AE524" s="126">
        <f t="shared" si="102"/>
        <v>-0.35465534562660012</v>
      </c>
      <c r="AF524" s="126">
        <f t="shared" si="103"/>
        <v>-1</v>
      </c>
      <c r="AG524" s="126">
        <f t="shared" si="104"/>
        <v>0</v>
      </c>
      <c r="AH524" s="126">
        <f t="shared" si="105"/>
        <v>0</v>
      </c>
      <c r="AI524" s="126">
        <f t="shared" si="106"/>
        <v>0</v>
      </c>
      <c r="AJ524" s="126">
        <f t="shared" si="107"/>
        <v>0.2516490281727301</v>
      </c>
      <c r="AK524" s="126">
        <f t="shared" si="108"/>
        <v>1.7244408010305683E-2</v>
      </c>
      <c r="AL524" s="127">
        <f t="shared" si="109"/>
        <v>-6.0904315277055782E-2</v>
      </c>
      <c r="AM524" s="127">
        <f t="shared" si="99"/>
        <v>5.3778687236607156E-2</v>
      </c>
    </row>
    <row r="525" spans="1:39" ht="15" customHeight="1" x14ac:dyDescent="0.2">
      <c r="A525" s="62" t="s">
        <v>678</v>
      </c>
      <c r="B525" s="62" t="s">
        <v>304</v>
      </c>
      <c r="C525" s="124">
        <v>1027</v>
      </c>
      <c r="D525" s="124">
        <v>951</v>
      </c>
      <c r="E525" s="124">
        <v>1368</v>
      </c>
      <c r="F525" s="124">
        <v>1842</v>
      </c>
      <c r="G525" s="124">
        <v>0</v>
      </c>
      <c r="H525" s="124">
        <v>0</v>
      </c>
      <c r="I525" s="124">
        <v>0</v>
      </c>
      <c r="J525" s="124">
        <v>1915</v>
      </c>
      <c r="K525" s="124">
        <v>1351</v>
      </c>
      <c r="L525" s="124">
        <v>1724</v>
      </c>
      <c r="M525" s="124">
        <v>2210</v>
      </c>
      <c r="N525" s="124">
        <v>959.79</v>
      </c>
      <c r="O525" s="124">
        <v>1264.77</v>
      </c>
      <c r="P525" s="124">
        <v>1542.85</v>
      </c>
      <c r="Q525" s="124">
        <v>995.67</v>
      </c>
      <c r="R525" s="124">
        <v>0</v>
      </c>
      <c r="S525" s="124">
        <v>0</v>
      </c>
      <c r="T525" s="124">
        <v>0</v>
      </c>
      <c r="U525" s="124">
        <v>1364.44</v>
      </c>
      <c r="V525" s="124">
        <v>1707.8</v>
      </c>
      <c r="W525" s="124">
        <v>1737.25</v>
      </c>
      <c r="X525" s="79">
        <v>1791.54</v>
      </c>
      <c r="Y525" s="125"/>
      <c r="Z525" s="125"/>
      <c r="AA525" s="125"/>
      <c r="AB525" s="125"/>
      <c r="AC525" s="126">
        <f t="shared" si="100"/>
        <v>0.10988257949955622</v>
      </c>
      <c r="AD525" s="126">
        <f t="shared" si="101"/>
        <v>0.6820954479799719</v>
      </c>
      <c r="AE525" s="126">
        <f t="shared" si="102"/>
        <v>8.1947052976495113E-2</v>
      </c>
      <c r="AF525" s="126">
        <f t="shared" si="103"/>
        <v>-1</v>
      </c>
      <c r="AG525" s="126">
        <f t="shared" si="104"/>
        <v>0</v>
      </c>
      <c r="AH525" s="126">
        <f t="shared" si="105"/>
        <v>0</v>
      </c>
      <c r="AI525" s="126">
        <f t="shared" si="106"/>
        <v>0</v>
      </c>
      <c r="AJ525" s="126">
        <f t="shared" si="107"/>
        <v>0.1053508575706805</v>
      </c>
      <c r="AK525" s="126">
        <f t="shared" si="108"/>
        <v>-0.30593260573105774</v>
      </c>
      <c r="AL525" s="127">
        <f t="shared" si="109"/>
        <v>-3.6295185300483777E-2</v>
      </c>
      <c r="AM525" s="127">
        <f t="shared" si="99"/>
        <v>-4.011634963207545E-2</v>
      </c>
    </row>
    <row r="526" spans="1:39" ht="15" customHeight="1" x14ac:dyDescent="0.2">
      <c r="A526" s="62" t="s">
        <v>679</v>
      </c>
      <c r="B526" s="62" t="s">
        <v>306</v>
      </c>
      <c r="C526" s="124">
        <v>17239</v>
      </c>
      <c r="D526" s="124">
        <v>8786</v>
      </c>
      <c r="E526" s="124">
        <v>9128</v>
      </c>
      <c r="F526" s="124">
        <v>19437</v>
      </c>
      <c r="G526" s="124">
        <v>0</v>
      </c>
      <c r="H526" s="124">
        <v>0</v>
      </c>
      <c r="I526" s="124">
        <v>0</v>
      </c>
      <c r="J526" s="124">
        <v>48483</v>
      </c>
      <c r="K526" s="124">
        <v>40388</v>
      </c>
      <c r="L526" s="124">
        <v>50124</v>
      </c>
      <c r="M526" s="124">
        <v>42570</v>
      </c>
      <c r="N526" s="124">
        <v>7996.9</v>
      </c>
      <c r="O526" s="124">
        <v>8875.6200000000008</v>
      </c>
      <c r="P526" s="124">
        <v>14929.64</v>
      </c>
      <c r="Q526" s="124">
        <v>16153.08</v>
      </c>
      <c r="R526" s="124">
        <v>0</v>
      </c>
      <c r="S526" s="124">
        <v>0</v>
      </c>
      <c r="T526" s="124">
        <v>0</v>
      </c>
      <c r="U526" s="124">
        <v>46000.29</v>
      </c>
      <c r="V526" s="124">
        <v>50846.46</v>
      </c>
      <c r="W526" s="124">
        <v>35290.870000000003</v>
      </c>
      <c r="X526" s="79">
        <v>35949.61</v>
      </c>
      <c r="Y526" s="125"/>
      <c r="Z526" s="125"/>
      <c r="AA526" s="125"/>
      <c r="AB526" s="125"/>
      <c r="AC526" s="126">
        <f t="shared" si="100"/>
        <v>0</v>
      </c>
      <c r="AD526" s="126">
        <f t="shared" si="101"/>
        <v>0</v>
      </c>
      <c r="AE526" s="126">
        <f t="shared" si="102"/>
        <v>0</v>
      </c>
      <c r="AF526" s="126">
        <f t="shared" si="103"/>
        <v>0</v>
      </c>
      <c r="AG526" s="126">
        <f t="shared" si="104"/>
        <v>0</v>
      </c>
      <c r="AH526" s="126">
        <f t="shared" si="105"/>
        <v>0</v>
      </c>
      <c r="AI526" s="126">
        <f t="shared" si="106"/>
        <v>0</v>
      </c>
      <c r="AJ526" s="126">
        <f t="shared" si="107"/>
        <v>-0.48143014855881155</v>
      </c>
      <c r="AK526" s="126">
        <f t="shared" si="108"/>
        <v>7.002707424591283</v>
      </c>
      <c r="AL526" s="127">
        <f t="shared" si="109"/>
        <v>0.72458636400360787</v>
      </c>
      <c r="AM526" s="127">
        <f t="shared" si="99"/>
        <v>1.3042554552064942</v>
      </c>
    </row>
    <row r="527" spans="1:39" ht="15" customHeight="1" x14ac:dyDescent="0.2">
      <c r="A527" s="62" t="s">
        <v>1963</v>
      </c>
      <c r="B527" s="62" t="s">
        <v>1865</v>
      </c>
      <c r="C527" s="124">
        <v>0</v>
      </c>
      <c r="D527" s="124">
        <v>0</v>
      </c>
      <c r="E527" s="124">
        <v>0</v>
      </c>
      <c r="F527" s="124">
        <v>0</v>
      </c>
      <c r="G527" s="124">
        <v>0</v>
      </c>
      <c r="H527" s="124">
        <v>0</v>
      </c>
      <c r="I527" s="124">
        <v>0</v>
      </c>
      <c r="J527" s="124">
        <v>0</v>
      </c>
      <c r="K527" s="124">
        <v>0</v>
      </c>
      <c r="L527" s="124">
        <v>0</v>
      </c>
      <c r="M527" s="124">
        <v>3500</v>
      </c>
      <c r="N527" s="124">
        <v>0</v>
      </c>
      <c r="O527" s="124">
        <v>0</v>
      </c>
      <c r="P527" s="124">
        <v>0</v>
      </c>
      <c r="Q527" s="124">
        <v>0</v>
      </c>
      <c r="R527" s="124">
        <v>0</v>
      </c>
      <c r="S527" s="124">
        <v>0</v>
      </c>
      <c r="T527" s="124">
        <v>0</v>
      </c>
      <c r="U527" s="124">
        <v>1666.68</v>
      </c>
      <c r="V527" s="124">
        <v>864.29</v>
      </c>
      <c r="W527" s="124">
        <v>6916.66</v>
      </c>
      <c r="X527" s="79">
        <v>285.72000000000003</v>
      </c>
      <c r="Y527" s="125"/>
      <c r="Z527" s="125"/>
      <c r="AA527" s="125"/>
      <c r="AB527" s="125"/>
      <c r="AC527" s="126">
        <f t="shared" si="100"/>
        <v>-7.1034722567184343E-3</v>
      </c>
      <c r="AD527" s="126">
        <f t="shared" si="101"/>
        <v>0.18225935561336795</v>
      </c>
      <c r="AE527" s="126">
        <f t="shared" si="102"/>
        <v>-0.11668288829644664</v>
      </c>
      <c r="AF527" s="126">
        <f t="shared" si="103"/>
        <v>-1</v>
      </c>
      <c r="AG527" s="126">
        <f t="shared" si="104"/>
        <v>0</v>
      </c>
      <c r="AH527" s="126">
        <f t="shared" si="105"/>
        <v>0</v>
      </c>
      <c r="AI527" s="126">
        <f t="shared" si="106"/>
        <v>0</v>
      </c>
      <c r="AJ527" s="126">
        <f t="shared" si="107"/>
        <v>0.16226008687155422</v>
      </c>
      <c r="AK527" s="126">
        <f t="shared" si="108"/>
        <v>-6.355050718901302E-2</v>
      </c>
      <c r="AL527" s="127">
        <f t="shared" si="109"/>
        <v>-9.3646380584139544E-2</v>
      </c>
      <c r="AM527" s="127">
        <f t="shared" si="99"/>
        <v>1.9741915936508238E-2</v>
      </c>
    </row>
    <row r="528" spans="1:39" ht="15" customHeight="1" x14ac:dyDescent="0.2">
      <c r="A528" s="62" t="s">
        <v>680</v>
      </c>
      <c r="B528" s="62" t="s">
        <v>308</v>
      </c>
      <c r="C528" s="124">
        <v>846</v>
      </c>
      <c r="D528" s="124">
        <v>600</v>
      </c>
      <c r="E528" s="124">
        <v>480</v>
      </c>
      <c r="F528" s="124">
        <v>792</v>
      </c>
      <c r="G528" s="124">
        <v>0</v>
      </c>
      <c r="H528" s="124">
        <v>0</v>
      </c>
      <c r="I528" s="124">
        <v>0</v>
      </c>
      <c r="J528" s="124">
        <v>1272</v>
      </c>
      <c r="K528" s="124">
        <v>1368</v>
      </c>
      <c r="L528" s="124">
        <v>1680</v>
      </c>
      <c r="M528" s="124">
        <v>1660</v>
      </c>
      <c r="N528" s="124">
        <v>603.92999999999995</v>
      </c>
      <c r="O528" s="124">
        <v>599.64</v>
      </c>
      <c r="P528" s="124">
        <v>708.93</v>
      </c>
      <c r="Q528" s="124">
        <v>626.21</v>
      </c>
      <c r="R528" s="124">
        <v>0</v>
      </c>
      <c r="S528" s="124">
        <v>0</v>
      </c>
      <c r="T528" s="124">
        <v>0</v>
      </c>
      <c r="U528" s="124">
        <v>1402.07</v>
      </c>
      <c r="V528" s="124">
        <v>1629.57</v>
      </c>
      <c r="W528" s="124">
        <v>1526.01</v>
      </c>
      <c r="X528" s="79">
        <v>1237.96</v>
      </c>
      <c r="Y528" s="125"/>
      <c r="Z528" s="125"/>
      <c r="AA528" s="125"/>
      <c r="AB528" s="125"/>
      <c r="AC528" s="126">
        <f t="shared" si="100"/>
        <v>2.7129981183124978E-2</v>
      </c>
      <c r="AD528" s="126">
        <f t="shared" si="101"/>
        <v>-4.268310033780625E-2</v>
      </c>
      <c r="AE528" s="126">
        <f t="shared" si="102"/>
        <v>-0.58645542727003808</v>
      </c>
      <c r="AF528" s="126">
        <f t="shared" si="103"/>
        <v>-1</v>
      </c>
      <c r="AG528" s="126">
        <f t="shared" si="104"/>
        <v>0</v>
      </c>
      <c r="AH528" s="126">
        <f t="shared" si="105"/>
        <v>0</v>
      </c>
      <c r="AI528" s="126">
        <f t="shared" si="106"/>
        <v>0</v>
      </c>
      <c r="AJ528" s="126">
        <f t="shared" si="107"/>
        <v>0</v>
      </c>
      <c r="AK528" s="126">
        <f t="shared" si="108"/>
        <v>0</v>
      </c>
      <c r="AL528" s="127">
        <f t="shared" si="109"/>
        <v>-0.17800094960274659</v>
      </c>
      <c r="AM528" s="127">
        <f t="shared" si="99"/>
        <v>0</v>
      </c>
    </row>
    <row r="529" spans="1:39" ht="15" customHeight="1" x14ac:dyDescent="0.2">
      <c r="A529" s="62" t="s">
        <v>681</v>
      </c>
      <c r="B529" s="62" t="s">
        <v>1897</v>
      </c>
      <c r="C529" s="124">
        <v>6874</v>
      </c>
      <c r="D529" s="124">
        <v>7184</v>
      </c>
      <c r="E529" s="124">
        <v>6894</v>
      </c>
      <c r="F529" s="124">
        <v>0</v>
      </c>
      <c r="G529" s="124">
        <v>0</v>
      </c>
      <c r="H529" s="124">
        <v>0</v>
      </c>
      <c r="I529" s="124">
        <v>0</v>
      </c>
      <c r="J529" s="124">
        <v>0</v>
      </c>
      <c r="K529" s="124">
        <v>0</v>
      </c>
      <c r="L529" s="124">
        <v>0</v>
      </c>
      <c r="M529" s="124">
        <v>0</v>
      </c>
      <c r="N529" s="124">
        <v>7185.04</v>
      </c>
      <c r="O529" s="124">
        <v>7379.97</v>
      </c>
      <c r="P529" s="124">
        <v>7064.97</v>
      </c>
      <c r="Q529" s="124">
        <v>2921.68</v>
      </c>
      <c r="R529" s="124">
        <v>0</v>
      </c>
      <c r="S529" s="124">
        <v>0</v>
      </c>
      <c r="T529" s="124">
        <v>0</v>
      </c>
      <c r="U529" s="124">
        <v>0</v>
      </c>
      <c r="V529" s="124">
        <v>0</v>
      </c>
      <c r="W529" s="124">
        <v>0</v>
      </c>
      <c r="X529" s="79"/>
      <c r="Y529" s="125"/>
      <c r="Z529" s="125"/>
      <c r="AA529" s="125"/>
      <c r="AB529" s="125"/>
      <c r="AC529" s="126">
        <f t="shared" si="100"/>
        <v>-2.496800653409233E-2</v>
      </c>
      <c r="AD529" s="126">
        <f t="shared" si="101"/>
        <v>5.2967368687468361E-2</v>
      </c>
      <c r="AE529" s="126">
        <f t="shared" si="102"/>
        <v>7.0514749910395524E-2</v>
      </c>
      <c r="AF529" s="126">
        <f t="shared" si="103"/>
        <v>-1</v>
      </c>
      <c r="AG529" s="126">
        <f t="shared" si="104"/>
        <v>0</v>
      </c>
      <c r="AH529" s="126">
        <f t="shared" si="105"/>
        <v>0</v>
      </c>
      <c r="AI529" s="126">
        <f t="shared" si="106"/>
        <v>0</v>
      </c>
      <c r="AJ529" s="126">
        <f t="shared" si="107"/>
        <v>0.20347404605133396</v>
      </c>
      <c r="AK529" s="126">
        <f t="shared" si="108"/>
        <v>0.46026473556451586</v>
      </c>
      <c r="AL529" s="127">
        <f t="shared" si="109"/>
        <v>-2.6416345146708726E-2</v>
      </c>
      <c r="AM529" s="127">
        <f t="shared" si="99"/>
        <v>0.13274775632316996</v>
      </c>
    </row>
    <row r="530" spans="1:39" ht="15" customHeight="1" x14ac:dyDescent="0.2">
      <c r="A530" s="62" t="s">
        <v>682</v>
      </c>
      <c r="B530" s="62" t="s">
        <v>1899</v>
      </c>
      <c r="C530" s="124">
        <v>8842</v>
      </c>
      <c r="D530" s="124">
        <v>8612</v>
      </c>
      <c r="E530" s="124">
        <v>9415</v>
      </c>
      <c r="F530" s="124">
        <v>13873</v>
      </c>
      <c r="G530" s="124">
        <v>0</v>
      </c>
      <c r="H530" s="124">
        <v>0</v>
      </c>
      <c r="I530" s="124">
        <v>0</v>
      </c>
      <c r="J530" s="124">
        <v>20448</v>
      </c>
      <c r="K530" s="124">
        <v>21291</v>
      </c>
      <c r="L530" s="124">
        <v>35651</v>
      </c>
      <c r="M530" s="124">
        <v>42290</v>
      </c>
      <c r="N530" s="124">
        <v>9158.1200000000008</v>
      </c>
      <c r="O530" s="124">
        <v>8929.4599999999991</v>
      </c>
      <c r="P530" s="124">
        <v>9402.43</v>
      </c>
      <c r="Q530" s="124">
        <v>10065.44</v>
      </c>
      <c r="R530" s="124">
        <v>0</v>
      </c>
      <c r="S530" s="124">
        <v>0</v>
      </c>
      <c r="T530" s="124">
        <v>0</v>
      </c>
      <c r="U530" s="124">
        <v>17998.61</v>
      </c>
      <c r="V530" s="124">
        <v>21660.86</v>
      </c>
      <c r="W530" s="124">
        <v>31630.59</v>
      </c>
      <c r="X530" s="79">
        <v>45494.77</v>
      </c>
      <c r="Y530" s="125"/>
      <c r="Z530" s="125"/>
      <c r="AA530" s="125"/>
      <c r="AB530" s="125"/>
      <c r="AC530" s="126">
        <f t="shared" si="100"/>
        <v>0.66666666666666663</v>
      </c>
      <c r="AD530" s="126">
        <f t="shared" si="101"/>
        <v>0.20749999999999999</v>
      </c>
      <c r="AE530" s="126">
        <f t="shared" si="102"/>
        <v>2.4948240165631468</v>
      </c>
      <c r="AF530" s="126">
        <f t="shared" si="103"/>
        <v>-1</v>
      </c>
      <c r="AG530" s="126">
        <f t="shared" si="104"/>
        <v>0</v>
      </c>
      <c r="AH530" s="126">
        <f t="shared" si="105"/>
        <v>0</v>
      </c>
      <c r="AI530" s="126">
        <f t="shared" si="106"/>
        <v>0</v>
      </c>
      <c r="AJ530" s="126">
        <f t="shared" si="107"/>
        <v>-0.29032258064516131</v>
      </c>
      <c r="AK530" s="126">
        <f t="shared" si="108"/>
        <v>4.8484545454545458</v>
      </c>
      <c r="AL530" s="127">
        <f t="shared" si="109"/>
        <v>0.76968029422657758</v>
      </c>
      <c r="AM530" s="127">
        <f t="shared" si="99"/>
        <v>0.91162639296187697</v>
      </c>
    </row>
    <row r="531" spans="1:39" ht="15" customHeight="1" x14ac:dyDescent="0.2">
      <c r="A531" s="62" t="s">
        <v>683</v>
      </c>
      <c r="B531" s="62" t="s">
        <v>312</v>
      </c>
      <c r="C531" s="124">
        <v>0</v>
      </c>
      <c r="D531" s="124">
        <v>0</v>
      </c>
      <c r="E531" s="124">
        <v>0</v>
      </c>
      <c r="F531" s="124">
        <v>0</v>
      </c>
      <c r="G531" s="124">
        <v>0</v>
      </c>
      <c r="H531" s="124">
        <v>0</v>
      </c>
      <c r="I531" s="124">
        <v>0</v>
      </c>
      <c r="J531" s="124">
        <v>0</v>
      </c>
      <c r="K531" s="124">
        <v>0</v>
      </c>
      <c r="L531" s="124">
        <v>0</v>
      </c>
      <c r="M531" s="124">
        <v>0</v>
      </c>
      <c r="N531" s="124">
        <v>60</v>
      </c>
      <c r="O531" s="124">
        <v>100</v>
      </c>
      <c r="P531" s="124">
        <v>120.75</v>
      </c>
      <c r="Q531" s="124">
        <v>422</v>
      </c>
      <c r="R531" s="124">
        <v>0</v>
      </c>
      <c r="S531" s="124">
        <v>0</v>
      </c>
      <c r="T531" s="124">
        <v>0</v>
      </c>
      <c r="U531" s="124">
        <v>155</v>
      </c>
      <c r="V531" s="124">
        <v>110</v>
      </c>
      <c r="W531" s="124">
        <v>643.33000000000004</v>
      </c>
      <c r="X531" s="79">
        <v>330</v>
      </c>
      <c r="Y531" s="125"/>
      <c r="Z531" s="125"/>
      <c r="AA531" s="125"/>
      <c r="AB531" s="125"/>
      <c r="AC531" s="126">
        <f t="shared" si="100"/>
        <v>-0.1959686364505642</v>
      </c>
      <c r="AD531" s="126">
        <f t="shared" si="101"/>
        <v>0.60353734765524669</v>
      </c>
      <c r="AE531" s="126">
        <f t="shared" si="102"/>
        <v>0.97506867683617837</v>
      </c>
      <c r="AF531" s="126">
        <f t="shared" si="103"/>
        <v>-1</v>
      </c>
      <c r="AG531" s="126">
        <f t="shared" si="104"/>
        <v>0</v>
      </c>
      <c r="AH531" s="126">
        <f t="shared" si="105"/>
        <v>0</v>
      </c>
      <c r="AI531" s="126">
        <f t="shared" si="106"/>
        <v>0</v>
      </c>
      <c r="AJ531" s="126">
        <f t="shared" si="107"/>
        <v>-0.1269561760991236</v>
      </c>
      <c r="AK531" s="126">
        <f t="shared" si="108"/>
        <v>-7.8348627895420922E-2</v>
      </c>
      <c r="AL531" s="127">
        <f t="shared" si="109"/>
        <v>1.9703620449590713E-2</v>
      </c>
      <c r="AM531" s="127">
        <f t="shared" si="99"/>
        <v>-4.1060960798908905E-2</v>
      </c>
    </row>
    <row r="532" spans="1:39" ht="15" customHeight="1" x14ac:dyDescent="0.2">
      <c r="A532" s="62" t="s">
        <v>684</v>
      </c>
      <c r="B532" s="62" t="s">
        <v>314</v>
      </c>
      <c r="C532" s="124">
        <v>1952</v>
      </c>
      <c r="D532" s="124">
        <v>1522</v>
      </c>
      <c r="E532" s="124">
        <v>1873</v>
      </c>
      <c r="F532" s="124">
        <v>2247</v>
      </c>
      <c r="G532" s="124">
        <v>0</v>
      </c>
      <c r="H532" s="124">
        <v>0</v>
      </c>
      <c r="I532" s="124">
        <v>0</v>
      </c>
      <c r="J532" s="124">
        <v>6401</v>
      </c>
      <c r="K532" s="124">
        <v>6593</v>
      </c>
      <c r="L532" s="124">
        <v>4621</v>
      </c>
      <c r="M532" s="124">
        <v>5020</v>
      </c>
      <c r="N532" s="124">
        <v>1307.25</v>
      </c>
      <c r="O532" s="124">
        <v>1051.07</v>
      </c>
      <c r="P532" s="124">
        <v>1685.43</v>
      </c>
      <c r="Q532" s="124">
        <v>3328.84</v>
      </c>
      <c r="R532" s="124">
        <v>0</v>
      </c>
      <c r="S532" s="124">
        <v>0</v>
      </c>
      <c r="T532" s="124">
        <v>0</v>
      </c>
      <c r="U532" s="124">
        <v>4679.41</v>
      </c>
      <c r="V532" s="124">
        <v>4085.33</v>
      </c>
      <c r="W532" s="124">
        <v>3765.25</v>
      </c>
      <c r="X532" s="79">
        <v>4053.51</v>
      </c>
      <c r="Y532" s="125"/>
      <c r="Z532" s="125"/>
      <c r="AA532" s="125"/>
      <c r="AB532" s="125"/>
      <c r="AC532" s="126">
        <f t="shared" si="100"/>
        <v>-0.96551724137931039</v>
      </c>
      <c r="AD532" s="126">
        <f t="shared" si="101"/>
        <v>22</v>
      </c>
      <c r="AE532" s="126">
        <f t="shared" si="102"/>
        <v>-0.96739130434782605</v>
      </c>
      <c r="AF532" s="126">
        <f t="shared" si="103"/>
        <v>-1</v>
      </c>
      <c r="AG532" s="126">
        <f t="shared" si="104"/>
        <v>0</v>
      </c>
      <c r="AH532" s="126">
        <f t="shared" si="105"/>
        <v>0</v>
      </c>
      <c r="AI532" s="126">
        <f t="shared" si="106"/>
        <v>0</v>
      </c>
      <c r="AJ532" s="126">
        <f t="shared" si="107"/>
        <v>15.897650616422421</v>
      </c>
      <c r="AK532" s="126">
        <f t="shared" si="108"/>
        <v>0.7689109755929685</v>
      </c>
      <c r="AL532" s="127">
        <f t="shared" si="109"/>
        <v>3.9704058940320284</v>
      </c>
      <c r="AM532" s="127">
        <f t="shared" si="99"/>
        <v>3.3333123184030784</v>
      </c>
    </row>
    <row r="533" spans="1:39" ht="15" customHeight="1" x14ac:dyDescent="0.2">
      <c r="A533" s="62" t="s">
        <v>685</v>
      </c>
      <c r="B533" s="62" t="s">
        <v>316</v>
      </c>
      <c r="C533" s="124">
        <v>360</v>
      </c>
      <c r="D533" s="124">
        <v>648</v>
      </c>
      <c r="E533" s="124">
        <v>648</v>
      </c>
      <c r="F533" s="124">
        <v>648</v>
      </c>
      <c r="G533" s="124">
        <v>0</v>
      </c>
      <c r="H533" s="124">
        <v>0</v>
      </c>
      <c r="I533" s="124">
        <v>0</v>
      </c>
      <c r="J533" s="124">
        <v>135</v>
      </c>
      <c r="K533" s="124">
        <v>135</v>
      </c>
      <c r="L533" s="124">
        <v>720</v>
      </c>
      <c r="M533" s="124">
        <v>0</v>
      </c>
      <c r="N533" s="124">
        <v>1044</v>
      </c>
      <c r="O533" s="124">
        <v>36</v>
      </c>
      <c r="P533" s="124">
        <v>828</v>
      </c>
      <c r="Q533" s="124">
        <v>27</v>
      </c>
      <c r="R533" s="124">
        <v>0</v>
      </c>
      <c r="S533" s="124">
        <v>0</v>
      </c>
      <c r="T533" s="124">
        <v>0</v>
      </c>
      <c r="U533" s="124">
        <v>42.99</v>
      </c>
      <c r="V533" s="124">
        <v>726.43</v>
      </c>
      <c r="W533" s="124">
        <v>1284.99</v>
      </c>
      <c r="X533" s="79">
        <v>539.47</v>
      </c>
      <c r="Y533" s="125"/>
      <c r="Z533" s="125"/>
      <c r="AA533" s="125"/>
      <c r="AB533" s="125"/>
      <c r="AC533" s="126">
        <f t="shared" si="100"/>
        <v>3.5773862432573938E-2</v>
      </c>
      <c r="AD533" s="126">
        <f t="shared" si="101"/>
        <v>-5.3253394463057347E-3</v>
      </c>
      <c r="AE533" s="126">
        <f t="shared" si="102"/>
        <v>0.14241478750059094</v>
      </c>
      <c r="AF533" s="126">
        <f t="shared" si="103"/>
        <v>-1</v>
      </c>
      <c r="AG533" s="126">
        <f t="shared" si="104"/>
        <v>0</v>
      </c>
      <c r="AH533" s="126">
        <f t="shared" si="105"/>
        <v>0</v>
      </c>
      <c r="AI533" s="126">
        <f t="shared" si="106"/>
        <v>0</v>
      </c>
      <c r="AJ533" s="126">
        <f t="shared" si="107"/>
        <v>0.20462941434808435</v>
      </c>
      <c r="AK533" s="126">
        <f t="shared" si="108"/>
        <v>-7.0641218099935649E-2</v>
      </c>
      <c r="AL533" s="127">
        <f t="shared" si="109"/>
        <v>-7.7016499251665801E-2</v>
      </c>
      <c r="AM533" s="127">
        <f t="shared" si="99"/>
        <v>2.6797639249629739E-2</v>
      </c>
    </row>
    <row r="534" spans="1:39" ht="15" customHeight="1" x14ac:dyDescent="0.2">
      <c r="A534" s="62" t="s">
        <v>686</v>
      </c>
      <c r="B534" s="62" t="s">
        <v>2026</v>
      </c>
      <c r="C534" s="124">
        <v>1566</v>
      </c>
      <c r="D534" s="124">
        <v>2607</v>
      </c>
      <c r="E534" s="124">
        <v>1648</v>
      </c>
      <c r="F534" s="124">
        <v>1703</v>
      </c>
      <c r="G534" s="124">
        <v>0</v>
      </c>
      <c r="H534" s="124">
        <v>0</v>
      </c>
      <c r="I534" s="124">
        <v>0</v>
      </c>
      <c r="J534" s="124">
        <v>3262</v>
      </c>
      <c r="K534" s="124">
        <v>3360</v>
      </c>
      <c r="L534" s="124">
        <v>3530</v>
      </c>
      <c r="M534" s="124">
        <v>3680</v>
      </c>
      <c r="N534" s="124">
        <v>1642.54</v>
      </c>
      <c r="O534" s="124">
        <v>1701.3</v>
      </c>
      <c r="P534" s="124">
        <v>1692.24</v>
      </c>
      <c r="Q534" s="124">
        <v>1933.24</v>
      </c>
      <c r="R534" s="124">
        <v>0</v>
      </c>
      <c r="S534" s="124">
        <v>0</v>
      </c>
      <c r="T534" s="124">
        <v>0</v>
      </c>
      <c r="U534" s="124">
        <v>2709.63</v>
      </c>
      <c r="V534" s="124">
        <v>3264.1</v>
      </c>
      <c r="W534" s="124">
        <v>3033.52</v>
      </c>
      <c r="X534" s="79">
        <v>3902.26</v>
      </c>
      <c r="Y534" s="125"/>
      <c r="Z534" s="125"/>
      <c r="AA534" s="125"/>
      <c r="AB534" s="125"/>
      <c r="AC534" s="126">
        <f t="shared" si="100"/>
        <v>-0.17761613660398776</v>
      </c>
      <c r="AD534" s="126">
        <f t="shared" si="101"/>
        <v>-1.1448107141736904E-2</v>
      </c>
      <c r="AE534" s="126">
        <f t="shared" si="102"/>
        <v>-0.10317913573196263</v>
      </c>
      <c r="AF534" s="126">
        <f t="shared" si="103"/>
        <v>-1</v>
      </c>
      <c r="AG534" s="126">
        <f t="shared" si="104"/>
        <v>0</v>
      </c>
      <c r="AH534" s="126">
        <f t="shared" si="105"/>
        <v>0</v>
      </c>
      <c r="AI534" s="126">
        <f t="shared" si="106"/>
        <v>0</v>
      </c>
      <c r="AJ534" s="126">
        <f t="shared" si="107"/>
        <v>4.7114780579736157E-2</v>
      </c>
      <c r="AK534" s="126">
        <f t="shared" si="108"/>
        <v>0.14338361330133698</v>
      </c>
      <c r="AL534" s="127">
        <f t="shared" si="109"/>
        <v>-0.12241610951073491</v>
      </c>
      <c r="AM534" s="127">
        <f t="shared" si="99"/>
        <v>3.8099678776214632E-2</v>
      </c>
    </row>
    <row r="535" spans="1:39" ht="15" customHeight="1" x14ac:dyDescent="0.2">
      <c r="A535" s="62" t="s">
        <v>687</v>
      </c>
      <c r="B535" s="62" t="s">
        <v>321</v>
      </c>
      <c r="C535" s="124">
        <v>366</v>
      </c>
      <c r="D535" s="124">
        <v>361</v>
      </c>
      <c r="E535" s="124">
        <v>326</v>
      </c>
      <c r="F535" s="124">
        <v>339</v>
      </c>
      <c r="G535" s="124">
        <v>0</v>
      </c>
      <c r="H535" s="124">
        <v>0</v>
      </c>
      <c r="I535" s="124">
        <v>0</v>
      </c>
      <c r="J535" s="124">
        <v>404</v>
      </c>
      <c r="K535" s="124">
        <v>418</v>
      </c>
      <c r="L535" s="124">
        <v>438</v>
      </c>
      <c r="M535" s="124">
        <v>480</v>
      </c>
      <c r="N535" s="124">
        <v>387.69</v>
      </c>
      <c r="O535" s="124">
        <v>318.83</v>
      </c>
      <c r="P535" s="124">
        <v>315.18</v>
      </c>
      <c r="Q535" s="124">
        <v>282.66000000000003</v>
      </c>
      <c r="R535" s="124">
        <v>0</v>
      </c>
      <c r="S535" s="124">
        <v>0</v>
      </c>
      <c r="T535" s="124">
        <v>0</v>
      </c>
      <c r="U535" s="124">
        <v>334.29</v>
      </c>
      <c r="V535" s="124">
        <v>350.04</v>
      </c>
      <c r="W535" s="124">
        <v>400.23</v>
      </c>
      <c r="X535" s="79">
        <v>510.43</v>
      </c>
      <c r="Y535" s="125"/>
      <c r="Z535" s="125"/>
      <c r="AA535" s="125"/>
      <c r="AB535" s="125"/>
      <c r="AC535" s="126">
        <f t="shared" si="100"/>
        <v>0</v>
      </c>
      <c r="AD535" s="126">
        <f t="shared" si="101"/>
        <v>0</v>
      </c>
      <c r="AE535" s="126">
        <f t="shared" si="102"/>
        <v>0</v>
      </c>
      <c r="AF535" s="126">
        <f t="shared" si="103"/>
        <v>0</v>
      </c>
      <c r="AG535" s="126">
        <f t="shared" si="104"/>
        <v>0</v>
      </c>
      <c r="AH535" s="126">
        <f t="shared" si="105"/>
        <v>0</v>
      </c>
      <c r="AI535" s="126">
        <f t="shared" si="106"/>
        <v>0</v>
      </c>
      <c r="AJ535" s="126">
        <f t="shared" si="107"/>
        <v>0</v>
      </c>
      <c r="AK535" s="126">
        <f t="shared" si="108"/>
        <v>4.1108179419525062</v>
      </c>
      <c r="AL535" s="127">
        <f t="shared" si="109"/>
        <v>0.45675754910583399</v>
      </c>
      <c r="AM535" s="127">
        <f t="shared" si="99"/>
        <v>0.82216358839050119</v>
      </c>
    </row>
    <row r="536" spans="1:39" ht="15" customHeight="1" x14ac:dyDescent="0.2">
      <c r="A536" s="62" t="s">
        <v>1964</v>
      </c>
      <c r="B536" s="62" t="s">
        <v>323</v>
      </c>
      <c r="C536" s="124">
        <v>0</v>
      </c>
      <c r="D536" s="124">
        <v>0</v>
      </c>
      <c r="E536" s="124">
        <v>0</v>
      </c>
      <c r="F536" s="124">
        <v>0</v>
      </c>
      <c r="G536" s="124">
        <v>0</v>
      </c>
      <c r="H536" s="124">
        <v>0</v>
      </c>
      <c r="I536" s="124">
        <v>0</v>
      </c>
      <c r="J536" s="124">
        <v>0</v>
      </c>
      <c r="K536" s="124">
        <v>0</v>
      </c>
      <c r="L536" s="124">
        <v>0</v>
      </c>
      <c r="M536" s="124">
        <v>0</v>
      </c>
      <c r="N536" s="124">
        <v>0</v>
      </c>
      <c r="O536" s="124">
        <v>0</v>
      </c>
      <c r="P536" s="124">
        <v>0</v>
      </c>
      <c r="Q536" s="124">
        <v>0</v>
      </c>
      <c r="R536" s="124">
        <v>0</v>
      </c>
      <c r="S536" s="124">
        <v>0</v>
      </c>
      <c r="T536" s="124">
        <v>0</v>
      </c>
      <c r="U536" s="124">
        <v>18.95</v>
      </c>
      <c r="V536" s="124">
        <v>18.95</v>
      </c>
      <c r="W536" s="124">
        <v>96.85</v>
      </c>
      <c r="X536" s="79">
        <v>18.95</v>
      </c>
      <c r="Y536" s="125"/>
      <c r="Z536" s="125"/>
      <c r="AA536" s="125"/>
      <c r="AB536" s="125"/>
      <c r="AC536" s="126">
        <f t="shared" si="100"/>
        <v>0</v>
      </c>
      <c r="AD536" s="126">
        <f t="shared" si="101"/>
        <v>0</v>
      </c>
      <c r="AE536" s="126">
        <f t="shared" si="102"/>
        <v>0.16666666666666666</v>
      </c>
      <c r="AF536" s="126">
        <f t="shared" si="103"/>
        <v>-1</v>
      </c>
      <c r="AG536" s="126">
        <f t="shared" si="104"/>
        <v>0</v>
      </c>
      <c r="AH536" s="126">
        <f t="shared" si="105"/>
        <v>0</v>
      </c>
      <c r="AI536" s="126">
        <f t="shared" si="106"/>
        <v>0</v>
      </c>
      <c r="AJ536" s="126">
        <f t="shared" si="107"/>
        <v>9.0909090909090912E-2</v>
      </c>
      <c r="AK536" s="126">
        <f t="shared" si="108"/>
        <v>0</v>
      </c>
      <c r="AL536" s="127">
        <f t="shared" si="109"/>
        <v>-8.2491582491582491E-2</v>
      </c>
      <c r="AM536" s="127">
        <f t="shared" si="99"/>
        <v>1.8181818181818181E-2</v>
      </c>
    </row>
    <row r="537" spans="1:39" ht="15" customHeight="1" x14ac:dyDescent="0.2">
      <c r="A537" s="62" t="s">
        <v>688</v>
      </c>
      <c r="B537" s="62" t="s">
        <v>325</v>
      </c>
      <c r="C537" s="124">
        <v>1500</v>
      </c>
      <c r="D537" s="124">
        <v>1500</v>
      </c>
      <c r="E537" s="124">
        <v>3500</v>
      </c>
      <c r="F537" s="124">
        <v>3750</v>
      </c>
      <c r="G537" s="124">
        <v>0</v>
      </c>
      <c r="H537" s="124">
        <v>0</v>
      </c>
      <c r="I537" s="124">
        <v>0</v>
      </c>
      <c r="J537" s="124">
        <v>2750</v>
      </c>
      <c r="K537" s="124">
        <v>3000</v>
      </c>
      <c r="L537" s="124">
        <v>3000</v>
      </c>
      <c r="M537" s="124">
        <v>3500</v>
      </c>
      <c r="N537" s="124">
        <v>1500</v>
      </c>
      <c r="O537" s="124">
        <v>1500</v>
      </c>
      <c r="P537" s="124">
        <v>1500</v>
      </c>
      <c r="Q537" s="124">
        <v>1750</v>
      </c>
      <c r="R537" s="124">
        <v>0</v>
      </c>
      <c r="S537" s="124">
        <v>0</v>
      </c>
      <c r="T537" s="124">
        <v>0</v>
      </c>
      <c r="U537" s="124">
        <v>2750</v>
      </c>
      <c r="V537" s="124">
        <v>3000</v>
      </c>
      <c r="W537" s="124">
        <v>3000</v>
      </c>
      <c r="X537" s="79">
        <v>2000</v>
      </c>
      <c r="Y537" s="125"/>
      <c r="Z537" s="125"/>
      <c r="AA537" s="125"/>
      <c r="AB537" s="125"/>
      <c r="AC537" s="126">
        <f t="shared" si="100"/>
        <v>0</v>
      </c>
      <c r="AD537" s="126">
        <f t="shared" si="101"/>
        <v>0</v>
      </c>
      <c r="AE537" s="126">
        <f t="shared" si="102"/>
        <v>0</v>
      </c>
      <c r="AF537" s="126">
        <f t="shared" si="103"/>
        <v>-1</v>
      </c>
      <c r="AG537" s="126">
        <f t="shared" si="104"/>
        <v>0</v>
      </c>
      <c r="AH537" s="126">
        <f t="shared" si="105"/>
        <v>0</v>
      </c>
      <c r="AI537" s="126">
        <f t="shared" si="106"/>
        <v>0</v>
      </c>
      <c r="AJ537" s="126">
        <f t="shared" si="107"/>
        <v>0</v>
      </c>
      <c r="AK537" s="126">
        <f t="shared" si="108"/>
        <v>0</v>
      </c>
      <c r="AL537" s="127">
        <f t="shared" si="109"/>
        <v>-0.1111111111111111</v>
      </c>
      <c r="AM537" s="127">
        <f t="shared" si="99"/>
        <v>0</v>
      </c>
    </row>
    <row r="538" spans="1:39" ht="15" customHeight="1" x14ac:dyDescent="0.2">
      <c r="A538" s="62" t="s">
        <v>689</v>
      </c>
      <c r="B538" s="62" t="s">
        <v>327</v>
      </c>
      <c r="C538" s="124">
        <v>1547</v>
      </c>
      <c r="D538" s="124">
        <v>1791</v>
      </c>
      <c r="E538" s="124">
        <v>1791</v>
      </c>
      <c r="F538" s="124">
        <v>1791</v>
      </c>
      <c r="G538" s="124">
        <v>0</v>
      </c>
      <c r="H538" s="124">
        <v>0</v>
      </c>
      <c r="I538" s="124">
        <v>0</v>
      </c>
      <c r="J538" s="124">
        <v>0</v>
      </c>
      <c r="K538" s="124">
        <v>0</v>
      </c>
      <c r="L538" s="124">
        <v>0</v>
      </c>
      <c r="M538" s="124">
        <v>0</v>
      </c>
      <c r="N538" s="124">
        <v>0</v>
      </c>
      <c r="O538" s="124">
        <v>0</v>
      </c>
      <c r="P538" s="124">
        <v>0</v>
      </c>
      <c r="Q538" s="124">
        <v>3323.7</v>
      </c>
      <c r="R538" s="124">
        <v>0</v>
      </c>
      <c r="S538" s="124">
        <v>0</v>
      </c>
      <c r="T538" s="124">
        <v>0</v>
      </c>
      <c r="U538" s="124">
        <v>0</v>
      </c>
      <c r="V538" s="124">
        <v>0</v>
      </c>
      <c r="W538" s="124">
        <v>0</v>
      </c>
      <c r="X538" s="79">
        <v>0</v>
      </c>
      <c r="Y538" s="125"/>
      <c r="Z538" s="125"/>
      <c r="AA538" s="125"/>
      <c r="AB538" s="125"/>
      <c r="AC538" s="126">
        <f t="shared" si="100"/>
        <v>-1</v>
      </c>
      <c r="AD538" s="126">
        <f t="shared" si="101"/>
        <v>0</v>
      </c>
      <c r="AE538" s="126">
        <f t="shared" si="102"/>
        <v>0</v>
      </c>
      <c r="AF538" s="126">
        <f t="shared" si="103"/>
        <v>-1</v>
      </c>
      <c r="AG538" s="126">
        <f t="shared" si="104"/>
        <v>0</v>
      </c>
      <c r="AH538" s="126">
        <f t="shared" si="105"/>
        <v>0</v>
      </c>
      <c r="AI538" s="126">
        <f t="shared" si="106"/>
        <v>0</v>
      </c>
      <c r="AJ538" s="126">
        <f t="shared" si="107"/>
        <v>-1</v>
      </c>
      <c r="AK538" s="126">
        <f t="shared" si="108"/>
        <v>0</v>
      </c>
      <c r="AL538" s="127">
        <f t="shared" si="109"/>
        <v>-0.33333333333333331</v>
      </c>
      <c r="AM538" s="127">
        <f t="shared" si="99"/>
        <v>-0.2</v>
      </c>
    </row>
    <row r="539" spans="1:39" ht="15" customHeight="1" x14ac:dyDescent="0.2">
      <c r="A539" s="62" t="s">
        <v>690</v>
      </c>
      <c r="B539" s="62" t="s">
        <v>262</v>
      </c>
      <c r="C539" s="124">
        <v>100</v>
      </c>
      <c r="D539" s="124">
        <v>0</v>
      </c>
      <c r="E539" s="124">
        <v>0</v>
      </c>
      <c r="F539" s="124">
        <v>0</v>
      </c>
      <c r="G539" s="124">
        <v>0</v>
      </c>
      <c r="H539" s="124">
        <v>0</v>
      </c>
      <c r="I539" s="124">
        <v>0</v>
      </c>
      <c r="J539" s="124">
        <v>0</v>
      </c>
      <c r="K539" s="124">
        <v>0</v>
      </c>
      <c r="L539" s="124">
        <v>0</v>
      </c>
      <c r="M539" s="124">
        <v>0</v>
      </c>
      <c r="N539" s="124">
        <v>87.75</v>
      </c>
      <c r="O539" s="124">
        <v>0</v>
      </c>
      <c r="P539" s="124">
        <v>0</v>
      </c>
      <c r="Q539" s="124">
        <v>188.83</v>
      </c>
      <c r="R539" s="124">
        <v>0</v>
      </c>
      <c r="S539" s="124">
        <v>0</v>
      </c>
      <c r="T539" s="124">
        <v>0</v>
      </c>
      <c r="U539" s="124">
        <v>207.59</v>
      </c>
      <c r="V539" s="124">
        <v>0</v>
      </c>
      <c r="W539" s="124">
        <v>0</v>
      </c>
      <c r="X539" s="79"/>
      <c r="Y539" s="125"/>
      <c r="Z539" s="125"/>
      <c r="AA539" s="125"/>
      <c r="AB539" s="125"/>
      <c r="AC539" s="126">
        <f t="shared" si="100"/>
        <v>-3.3556353491255742E-2</v>
      </c>
      <c r="AD539" s="126">
        <f t="shared" si="101"/>
        <v>-0.24950996115328403</v>
      </c>
      <c r="AE539" s="126">
        <f t="shared" si="102"/>
        <v>8.4801500617342512E-2</v>
      </c>
      <c r="AF539" s="126">
        <f t="shared" si="103"/>
        <v>-1</v>
      </c>
      <c r="AG539" s="126">
        <f t="shared" si="104"/>
        <v>0</v>
      </c>
      <c r="AH539" s="126">
        <f t="shared" si="105"/>
        <v>0</v>
      </c>
      <c r="AI539" s="126">
        <f t="shared" si="106"/>
        <v>0</v>
      </c>
      <c r="AJ539" s="126">
        <f t="shared" si="107"/>
        <v>-0.2778204047747827</v>
      </c>
      <c r="AK539" s="126">
        <f t="shared" si="108"/>
        <v>0.91430661511129685</v>
      </c>
      <c r="AL539" s="127">
        <f t="shared" si="109"/>
        <v>-6.2419844854520345E-2</v>
      </c>
      <c r="AM539" s="127">
        <f t="shared" si="99"/>
        <v>0.12729724206730281</v>
      </c>
    </row>
    <row r="540" spans="1:39" ht="15" customHeight="1" x14ac:dyDescent="0.2">
      <c r="A540" s="62" t="s">
        <v>691</v>
      </c>
      <c r="B540" s="62" t="s">
        <v>420</v>
      </c>
      <c r="C540" s="124">
        <v>990</v>
      </c>
      <c r="D540" s="124">
        <v>1050</v>
      </c>
      <c r="E540" s="124">
        <v>1000</v>
      </c>
      <c r="F540" s="124">
        <v>1500</v>
      </c>
      <c r="G540" s="124">
        <v>0</v>
      </c>
      <c r="H540" s="124">
        <v>0</v>
      </c>
      <c r="I540" s="124">
        <v>0</v>
      </c>
      <c r="J540" s="124">
        <v>1950</v>
      </c>
      <c r="K540" s="124">
        <v>3450</v>
      </c>
      <c r="L540" s="124">
        <v>2000</v>
      </c>
      <c r="M540" s="124">
        <v>2000</v>
      </c>
      <c r="N540" s="124">
        <v>1161.33</v>
      </c>
      <c r="O540" s="124">
        <v>1122.3599999999999</v>
      </c>
      <c r="P540" s="124">
        <v>842.32</v>
      </c>
      <c r="Q540" s="124">
        <v>913.75</v>
      </c>
      <c r="R540" s="124">
        <v>0</v>
      </c>
      <c r="S540" s="124">
        <v>0</v>
      </c>
      <c r="T540" s="124">
        <v>0</v>
      </c>
      <c r="U540" s="124">
        <v>1590.02</v>
      </c>
      <c r="V540" s="124">
        <v>1148.28</v>
      </c>
      <c r="W540" s="124">
        <v>2198.16</v>
      </c>
      <c r="X540" s="79">
        <v>2276.9</v>
      </c>
      <c r="Y540" s="125"/>
      <c r="Z540" s="125"/>
      <c r="AA540" s="125"/>
      <c r="AB540" s="125"/>
      <c r="AC540" s="126">
        <f t="shared" si="100"/>
        <v>2.8627976249974971E-2</v>
      </c>
      <c r="AD540" s="126">
        <f t="shared" si="101"/>
        <v>-0.12495286960915788</v>
      </c>
      <c r="AE540" s="126">
        <f t="shared" si="102"/>
        <v>-0.19789533535596729</v>
      </c>
      <c r="AF540" s="126">
        <f t="shared" si="103"/>
        <v>-1</v>
      </c>
      <c r="AG540" s="126">
        <f t="shared" si="104"/>
        <v>0</v>
      </c>
      <c r="AH540" s="126">
        <f t="shared" si="105"/>
        <v>0</v>
      </c>
      <c r="AI540" s="126">
        <f t="shared" si="106"/>
        <v>0</v>
      </c>
      <c r="AJ540" s="126">
        <f t="shared" si="107"/>
        <v>-0.5265968590105492</v>
      </c>
      <c r="AK540" s="126">
        <f t="shared" si="108"/>
        <v>-0.10777423588974315</v>
      </c>
      <c r="AL540" s="127">
        <f t="shared" si="109"/>
        <v>-0.21428792484616027</v>
      </c>
      <c r="AM540" s="127">
        <f t="shared" si="99"/>
        <v>-0.12687421898005846</v>
      </c>
    </row>
    <row r="541" spans="1:39" ht="15" customHeight="1" x14ac:dyDescent="0.2">
      <c r="A541" s="62" t="s">
        <v>692</v>
      </c>
      <c r="B541" s="62" t="s">
        <v>422</v>
      </c>
      <c r="C541" s="124">
        <v>2500</v>
      </c>
      <c r="D541" s="124">
        <v>2500</v>
      </c>
      <c r="E541" s="124">
        <v>2500</v>
      </c>
      <c r="F541" s="124">
        <v>2600</v>
      </c>
      <c r="G541" s="124">
        <v>0</v>
      </c>
      <c r="H541" s="124">
        <v>0</v>
      </c>
      <c r="I541" s="124">
        <v>0</v>
      </c>
      <c r="J541" s="124">
        <v>2000</v>
      </c>
      <c r="K541" s="124">
        <v>2000</v>
      </c>
      <c r="L541" s="124">
        <v>2750</v>
      </c>
      <c r="M541" s="124">
        <v>2750</v>
      </c>
      <c r="N541" s="124">
        <v>2501.0500000000002</v>
      </c>
      <c r="O541" s="124">
        <v>2572.65</v>
      </c>
      <c r="P541" s="124">
        <v>2251.19</v>
      </c>
      <c r="Q541" s="124">
        <v>1805.69</v>
      </c>
      <c r="R541" s="124">
        <v>0</v>
      </c>
      <c r="S541" s="124">
        <v>0</v>
      </c>
      <c r="T541" s="124">
        <v>0</v>
      </c>
      <c r="U541" s="124">
        <v>2816.31</v>
      </c>
      <c r="V541" s="124">
        <v>1333.25</v>
      </c>
      <c r="W541" s="124">
        <v>1189.56</v>
      </c>
      <c r="X541" s="79">
        <v>6109.14</v>
      </c>
      <c r="Y541" s="125"/>
      <c r="Z541" s="125"/>
      <c r="AA541" s="125"/>
      <c r="AB541" s="125"/>
      <c r="AC541" s="126">
        <f t="shared" si="100"/>
        <v>-1.631555724297876E-2</v>
      </c>
      <c r="AD541" s="126">
        <f t="shared" si="101"/>
        <v>1.13113853450584</v>
      </c>
      <c r="AE541" s="126">
        <f t="shared" si="102"/>
        <v>0.67674076346240453</v>
      </c>
      <c r="AF541" s="126">
        <f t="shared" si="103"/>
        <v>-1</v>
      </c>
      <c r="AG541" s="126">
        <f t="shared" si="104"/>
        <v>0</v>
      </c>
      <c r="AH541" s="126">
        <f t="shared" si="105"/>
        <v>0</v>
      </c>
      <c r="AI541" s="126">
        <f t="shared" si="106"/>
        <v>0</v>
      </c>
      <c r="AJ541" s="126">
        <f t="shared" si="107"/>
        <v>-0.45102208414137013</v>
      </c>
      <c r="AK541" s="126">
        <f t="shared" si="108"/>
        <v>0.51568647594536088</v>
      </c>
      <c r="AL541" s="127">
        <f t="shared" si="109"/>
        <v>9.5136459169917392E-2</v>
      </c>
      <c r="AM541" s="127">
        <f t="shared" si="99"/>
        <v>1.293287836079815E-2</v>
      </c>
    </row>
    <row r="542" spans="1:39" ht="15" customHeight="1" x14ac:dyDescent="0.2">
      <c r="A542" s="62" t="s">
        <v>693</v>
      </c>
      <c r="B542" s="62" t="s">
        <v>330</v>
      </c>
      <c r="C542" s="124">
        <v>3160</v>
      </c>
      <c r="D542" s="124">
        <v>3160</v>
      </c>
      <c r="E542" s="124">
        <v>3160</v>
      </c>
      <c r="F542" s="124">
        <v>4360</v>
      </c>
      <c r="G542" s="124">
        <v>0</v>
      </c>
      <c r="H542" s="124">
        <v>0</v>
      </c>
      <c r="I542" s="124">
        <v>0</v>
      </c>
      <c r="J542" s="124">
        <v>4520</v>
      </c>
      <c r="K542" s="124">
        <v>4920</v>
      </c>
      <c r="L542" s="124">
        <v>4900</v>
      </c>
      <c r="M542" s="124">
        <v>4900</v>
      </c>
      <c r="N542" s="124">
        <v>2923.59</v>
      </c>
      <c r="O542" s="124">
        <v>2875.89</v>
      </c>
      <c r="P542" s="124">
        <v>6128.92</v>
      </c>
      <c r="Q542" s="124">
        <v>10276.61</v>
      </c>
      <c r="R542" s="124">
        <v>0</v>
      </c>
      <c r="S542" s="124">
        <v>0</v>
      </c>
      <c r="T542" s="124">
        <v>0</v>
      </c>
      <c r="U542" s="124">
        <v>10106.799999999999</v>
      </c>
      <c r="V542" s="124">
        <v>5548.41</v>
      </c>
      <c r="W542" s="124">
        <v>8409.65</v>
      </c>
      <c r="X542" s="79">
        <v>11413.21</v>
      </c>
      <c r="Y542" s="125"/>
      <c r="Z542" s="125"/>
      <c r="AA542" s="125"/>
      <c r="AB542" s="125"/>
      <c r="AC542" s="126">
        <f t="shared" si="100"/>
        <v>-3.5949711646194316E-2</v>
      </c>
      <c r="AD542" s="126">
        <f t="shared" si="101"/>
        <v>-2.6267192390785035E-2</v>
      </c>
      <c r="AE542" s="126">
        <f t="shared" si="102"/>
        <v>-0.19107837178820655</v>
      </c>
      <c r="AF542" s="126">
        <f t="shared" si="103"/>
        <v>-1</v>
      </c>
      <c r="AG542" s="126">
        <f t="shared" si="104"/>
        <v>0</v>
      </c>
      <c r="AH542" s="126">
        <f t="shared" si="105"/>
        <v>0</v>
      </c>
      <c r="AI542" s="126">
        <f t="shared" si="106"/>
        <v>0</v>
      </c>
      <c r="AJ542" s="126">
        <f t="shared" si="107"/>
        <v>-1</v>
      </c>
      <c r="AK542" s="126">
        <f t="shared" si="108"/>
        <v>0</v>
      </c>
      <c r="AL542" s="127">
        <f t="shared" si="109"/>
        <v>-0.25036614175835398</v>
      </c>
      <c r="AM542" s="127">
        <f t="shared" si="99"/>
        <v>-0.2</v>
      </c>
    </row>
    <row r="543" spans="1:39" ht="15" customHeight="1" x14ac:dyDescent="0.2">
      <c r="A543" s="62" t="s">
        <v>694</v>
      </c>
      <c r="B543" s="62" t="s">
        <v>513</v>
      </c>
      <c r="C543" s="124">
        <v>1700</v>
      </c>
      <c r="D543" s="124">
        <v>1600</v>
      </c>
      <c r="E543" s="124">
        <v>1600</v>
      </c>
      <c r="F543" s="124">
        <v>1100</v>
      </c>
      <c r="G543" s="124">
        <v>0</v>
      </c>
      <c r="H543" s="124">
        <v>0</v>
      </c>
      <c r="I543" s="124">
        <v>0</v>
      </c>
      <c r="J543" s="124">
        <v>1600</v>
      </c>
      <c r="K543" s="124">
        <v>0</v>
      </c>
      <c r="L543" s="124">
        <v>0</v>
      </c>
      <c r="M543" s="124">
        <v>0</v>
      </c>
      <c r="N543" s="124">
        <v>1454.81</v>
      </c>
      <c r="O543" s="124">
        <v>1402.51</v>
      </c>
      <c r="P543" s="124">
        <v>1365.67</v>
      </c>
      <c r="Q543" s="124">
        <v>1104.72</v>
      </c>
      <c r="R543" s="124">
        <v>0</v>
      </c>
      <c r="S543" s="124">
        <v>0</v>
      </c>
      <c r="T543" s="124">
        <v>0</v>
      </c>
      <c r="U543" s="124">
        <v>896.82</v>
      </c>
      <c r="V543" s="124">
        <v>0</v>
      </c>
      <c r="W543" s="124">
        <v>0</v>
      </c>
      <c r="X543" s="79">
        <v>0</v>
      </c>
      <c r="Y543" s="125"/>
      <c r="Z543" s="125"/>
      <c r="AA543" s="125"/>
      <c r="AB543" s="125"/>
      <c r="AC543" s="126">
        <f t="shared" si="100"/>
        <v>0</v>
      </c>
      <c r="AD543" s="126">
        <f t="shared" si="101"/>
        <v>0</v>
      </c>
      <c r="AE543" s="126">
        <f t="shared" si="102"/>
        <v>0</v>
      </c>
      <c r="AF543" s="126">
        <f t="shared" si="103"/>
        <v>0</v>
      </c>
      <c r="AG543" s="126">
        <f t="shared" si="104"/>
        <v>0</v>
      </c>
      <c r="AH543" s="126">
        <f t="shared" si="105"/>
        <v>0</v>
      </c>
      <c r="AI543" s="126">
        <f t="shared" si="106"/>
        <v>0</v>
      </c>
      <c r="AJ543" s="126">
        <f t="shared" si="107"/>
        <v>-0.19821920228927134</v>
      </c>
      <c r="AK543" s="126">
        <f t="shared" si="108"/>
        <v>1.6375574103829256</v>
      </c>
      <c r="AL543" s="127">
        <f t="shared" si="109"/>
        <v>0.1599264675659616</v>
      </c>
      <c r="AM543" s="127">
        <f t="shared" si="99"/>
        <v>0.28786764161873085</v>
      </c>
    </row>
    <row r="544" spans="1:39" ht="15" customHeight="1" x14ac:dyDescent="0.2">
      <c r="A544" s="62" t="s">
        <v>695</v>
      </c>
      <c r="B544" s="62" t="s">
        <v>696</v>
      </c>
      <c r="C544" s="124">
        <v>0</v>
      </c>
      <c r="D544" s="124">
        <v>0</v>
      </c>
      <c r="E544" s="124">
        <v>0</v>
      </c>
      <c r="F544" s="124">
        <v>0</v>
      </c>
      <c r="G544" s="124">
        <v>0</v>
      </c>
      <c r="H544" s="124">
        <v>0</v>
      </c>
      <c r="I544" s="124">
        <v>0</v>
      </c>
      <c r="J544" s="124">
        <v>3600</v>
      </c>
      <c r="K544" s="124">
        <v>3600</v>
      </c>
      <c r="L544" s="124">
        <v>3600</v>
      </c>
      <c r="M544" s="124">
        <v>3600</v>
      </c>
      <c r="N544" s="124">
        <v>0</v>
      </c>
      <c r="O544" s="124">
        <v>0</v>
      </c>
      <c r="P544" s="124">
        <v>0</v>
      </c>
      <c r="Q544" s="124">
        <v>0</v>
      </c>
      <c r="R544" s="124">
        <v>0</v>
      </c>
      <c r="S544" s="124">
        <v>0</v>
      </c>
      <c r="T544" s="124">
        <v>0</v>
      </c>
      <c r="U544" s="124">
        <v>1754.27</v>
      </c>
      <c r="V544" s="124">
        <v>1406.54</v>
      </c>
      <c r="W544" s="124">
        <v>3709.83</v>
      </c>
      <c r="X544" s="79">
        <v>1493.02</v>
      </c>
      <c r="Y544" s="125"/>
      <c r="Z544" s="125"/>
      <c r="AA544" s="125"/>
      <c r="AB544" s="125"/>
      <c r="AC544" s="126">
        <f t="shared" si="100"/>
        <v>-0.28057560336485438</v>
      </c>
      <c r="AD544" s="126">
        <f t="shared" si="101"/>
        <v>0.45081722206129776</v>
      </c>
      <c r="AE544" s="126">
        <f t="shared" si="102"/>
        <v>3.4268564528616111E-2</v>
      </c>
      <c r="AF544" s="126">
        <f t="shared" si="103"/>
        <v>-1</v>
      </c>
      <c r="AG544" s="126">
        <f t="shared" si="104"/>
        <v>0</v>
      </c>
      <c r="AH544" s="126">
        <f t="shared" si="105"/>
        <v>0</v>
      </c>
      <c r="AI544" s="126">
        <f t="shared" si="106"/>
        <v>0</v>
      </c>
      <c r="AJ544" s="126">
        <f t="shared" si="107"/>
        <v>0.75879101412684924</v>
      </c>
      <c r="AK544" s="126">
        <f t="shared" si="108"/>
        <v>-0.68143397200584366</v>
      </c>
      <c r="AL544" s="127">
        <f t="shared" si="109"/>
        <v>-7.9792530517103874E-2</v>
      </c>
      <c r="AM544" s="127">
        <f t="shared" si="99"/>
        <v>1.5471408424201116E-2</v>
      </c>
    </row>
    <row r="545" spans="1:39" ht="15" customHeight="1" x14ac:dyDescent="0.2">
      <c r="A545" s="62" t="s">
        <v>697</v>
      </c>
      <c r="B545" s="62" t="s">
        <v>515</v>
      </c>
      <c r="C545" s="124">
        <v>9510</v>
      </c>
      <c r="D545" s="124">
        <v>9560</v>
      </c>
      <c r="E545" s="124">
        <v>10080</v>
      </c>
      <c r="F545" s="124">
        <v>10080</v>
      </c>
      <c r="G545" s="124">
        <v>0</v>
      </c>
      <c r="H545" s="124">
        <v>0</v>
      </c>
      <c r="I545" s="124">
        <v>0</v>
      </c>
      <c r="J545" s="124">
        <v>6230</v>
      </c>
      <c r="K545" s="124">
        <v>6230</v>
      </c>
      <c r="L545" s="124">
        <v>6800</v>
      </c>
      <c r="M545" s="124">
        <v>6800</v>
      </c>
      <c r="N545" s="124">
        <v>9021.49</v>
      </c>
      <c r="O545" s="124">
        <v>6490.28</v>
      </c>
      <c r="P545" s="124">
        <v>9416.2099999999991</v>
      </c>
      <c r="Q545" s="124">
        <v>9738.89</v>
      </c>
      <c r="R545" s="124">
        <v>0</v>
      </c>
      <c r="S545" s="124">
        <v>0</v>
      </c>
      <c r="T545" s="124">
        <v>0</v>
      </c>
      <c r="U545" s="124">
        <v>5814.46</v>
      </c>
      <c r="V545" s="124">
        <v>10226.42</v>
      </c>
      <c r="W545" s="124">
        <v>3257.79</v>
      </c>
      <c r="X545" s="79">
        <v>3286.61</v>
      </c>
      <c r="Y545" s="125"/>
      <c r="Z545" s="125"/>
      <c r="AA545" s="125"/>
      <c r="AB545" s="125"/>
      <c r="AC545" s="126">
        <f t="shared" si="100"/>
        <v>-0.80811917384644294</v>
      </c>
      <c r="AD545" s="126">
        <f t="shared" si="101"/>
        <v>11.961657169990506</v>
      </c>
      <c r="AE545" s="126">
        <f t="shared" si="102"/>
        <v>-0.92616014433688376</v>
      </c>
      <c r="AF545" s="126">
        <f t="shared" si="103"/>
        <v>-1</v>
      </c>
      <c r="AG545" s="126">
        <f t="shared" si="104"/>
        <v>0</v>
      </c>
      <c r="AH545" s="126">
        <f t="shared" si="105"/>
        <v>0</v>
      </c>
      <c r="AI545" s="126">
        <f t="shared" si="106"/>
        <v>0</v>
      </c>
      <c r="AJ545" s="126">
        <f t="shared" si="107"/>
        <v>-0.7927217526591086</v>
      </c>
      <c r="AK545" s="126">
        <f t="shared" si="108"/>
        <v>-0.45836992361605883</v>
      </c>
      <c r="AL545" s="127">
        <f t="shared" si="109"/>
        <v>0.88625401950355698</v>
      </c>
      <c r="AM545" s="127">
        <f t="shared" si="99"/>
        <v>-0.25021833525503345</v>
      </c>
    </row>
    <row r="546" spans="1:39" ht="15" customHeight="1" x14ac:dyDescent="0.2">
      <c r="A546" s="62" t="s">
        <v>698</v>
      </c>
      <c r="B546" s="62" t="s">
        <v>376</v>
      </c>
      <c r="C546" s="124">
        <v>2500</v>
      </c>
      <c r="D546" s="124">
        <v>2500</v>
      </c>
      <c r="E546" s="124">
        <v>2500</v>
      </c>
      <c r="F546" s="124">
        <v>2420</v>
      </c>
      <c r="G546" s="124">
        <v>0</v>
      </c>
      <c r="H546" s="124">
        <v>0</v>
      </c>
      <c r="I546" s="124">
        <v>0</v>
      </c>
      <c r="J546" s="124">
        <v>1470</v>
      </c>
      <c r="K546" s="124">
        <v>1470</v>
      </c>
      <c r="L546" s="124">
        <v>1500</v>
      </c>
      <c r="M546" s="124">
        <v>1500</v>
      </c>
      <c r="N546" s="124">
        <v>1756.09</v>
      </c>
      <c r="O546" s="124">
        <v>336.96</v>
      </c>
      <c r="P546" s="124">
        <v>4367.5600000000004</v>
      </c>
      <c r="Q546" s="124">
        <v>322.5</v>
      </c>
      <c r="R546" s="124">
        <v>0</v>
      </c>
      <c r="S546" s="124">
        <v>0</v>
      </c>
      <c r="T546" s="124">
        <v>0</v>
      </c>
      <c r="U546" s="124">
        <v>2911.69</v>
      </c>
      <c r="V546" s="124">
        <v>603.53</v>
      </c>
      <c r="W546" s="124">
        <v>326.89</v>
      </c>
      <c r="X546" s="79">
        <v>1436.72</v>
      </c>
      <c r="Y546" s="125"/>
      <c r="Z546" s="125"/>
      <c r="AA546" s="125"/>
      <c r="AB546" s="125"/>
      <c r="AC546" s="126">
        <f t="shared" si="100"/>
        <v>0.61383277083234311</v>
      </c>
      <c r="AD546" s="126">
        <f t="shared" si="101"/>
        <v>-0.16507119251138436</v>
      </c>
      <c r="AE546" s="126">
        <f t="shared" si="102"/>
        <v>5.6696676779792563</v>
      </c>
      <c r="AF546" s="126">
        <f t="shared" si="103"/>
        <v>-1</v>
      </c>
      <c r="AG546" s="126">
        <f t="shared" si="104"/>
        <v>0</v>
      </c>
      <c r="AH546" s="126">
        <f t="shared" si="105"/>
        <v>0</v>
      </c>
      <c r="AI546" s="126">
        <f t="shared" si="106"/>
        <v>0</v>
      </c>
      <c r="AJ546" s="126">
        <f t="shared" si="107"/>
        <v>-0.32447441337058042</v>
      </c>
      <c r="AK546" s="126">
        <f t="shared" si="108"/>
        <v>0.33934510051098465</v>
      </c>
      <c r="AL546" s="127">
        <f t="shared" si="109"/>
        <v>0.570366660382291</v>
      </c>
      <c r="AM546" s="127">
        <f t="shared" si="99"/>
        <v>2.9741374280808476E-3</v>
      </c>
    </row>
    <row r="547" spans="1:39" ht="15" customHeight="1" x14ac:dyDescent="0.2">
      <c r="A547" s="62" t="s">
        <v>699</v>
      </c>
      <c r="B547" s="62" t="s">
        <v>338</v>
      </c>
      <c r="C547" s="124">
        <v>2000</v>
      </c>
      <c r="D547" s="124">
        <v>2000</v>
      </c>
      <c r="E547" s="124">
        <v>2000</v>
      </c>
      <c r="F547" s="124">
        <v>2000</v>
      </c>
      <c r="G547" s="124">
        <v>0</v>
      </c>
      <c r="H547" s="124">
        <v>0</v>
      </c>
      <c r="I547" s="124">
        <v>0</v>
      </c>
      <c r="J547" s="124">
        <v>75060</v>
      </c>
      <c r="K547" s="124">
        <v>75060</v>
      </c>
      <c r="L547" s="124">
        <v>58900</v>
      </c>
      <c r="M547" s="124">
        <v>58900</v>
      </c>
      <c r="N547" s="124">
        <v>1051.8499999999999</v>
      </c>
      <c r="O547" s="124">
        <v>1697.51</v>
      </c>
      <c r="P547" s="124">
        <v>1417.3</v>
      </c>
      <c r="Q547" s="124">
        <v>9452.92</v>
      </c>
      <c r="R547" s="124">
        <v>0</v>
      </c>
      <c r="S547" s="124">
        <v>0</v>
      </c>
      <c r="T547" s="124">
        <v>0</v>
      </c>
      <c r="U547" s="124">
        <v>95048.08</v>
      </c>
      <c r="V547" s="124">
        <v>64207.41</v>
      </c>
      <c r="W547" s="124">
        <v>85995.88</v>
      </c>
      <c r="X547" s="79">
        <v>105812.19</v>
      </c>
      <c r="Y547" s="125"/>
      <c r="Z547" s="125"/>
      <c r="AA547" s="125"/>
      <c r="AB547" s="125"/>
      <c r="AC547" s="126">
        <f t="shared" si="100"/>
        <v>0</v>
      </c>
      <c r="AD547" s="126">
        <f t="shared" si="101"/>
        <v>0</v>
      </c>
      <c r="AE547" s="126">
        <f t="shared" si="102"/>
        <v>0</v>
      </c>
      <c r="AF547" s="126">
        <f t="shared" si="103"/>
        <v>0</v>
      </c>
      <c r="AG547" s="126">
        <f t="shared" si="104"/>
        <v>0</v>
      </c>
      <c r="AH547" s="126">
        <f t="shared" si="105"/>
        <v>0</v>
      </c>
      <c r="AI547" s="126">
        <f t="shared" si="106"/>
        <v>0</v>
      </c>
      <c r="AJ547" s="126">
        <f t="shared" si="107"/>
        <v>-0.38182110983720435</v>
      </c>
      <c r="AK547" s="126">
        <f t="shared" si="108"/>
        <v>-0.60307011575145131</v>
      </c>
      <c r="AL547" s="127">
        <f t="shared" si="109"/>
        <v>-0.10943235839873952</v>
      </c>
      <c r="AM547" s="127">
        <f t="shared" si="99"/>
        <v>-0.19697824511773115</v>
      </c>
    </row>
    <row r="548" spans="1:39" ht="15" customHeight="1" x14ac:dyDescent="0.2">
      <c r="A548" s="62" t="s">
        <v>1965</v>
      </c>
      <c r="B548" s="62" t="s">
        <v>1833</v>
      </c>
      <c r="C548" s="124">
        <v>0</v>
      </c>
      <c r="D548" s="124">
        <v>0</v>
      </c>
      <c r="E548" s="124">
        <v>0</v>
      </c>
      <c r="F548" s="124">
        <v>0</v>
      </c>
      <c r="G548" s="124">
        <v>0</v>
      </c>
      <c r="H548" s="124">
        <v>0</v>
      </c>
      <c r="I548" s="124">
        <v>0</v>
      </c>
      <c r="J548" s="124">
        <v>0</v>
      </c>
      <c r="K548" s="124">
        <v>0</v>
      </c>
      <c r="L548" s="124">
        <v>0</v>
      </c>
      <c r="M548" s="124">
        <v>0</v>
      </c>
      <c r="N548" s="124">
        <v>0</v>
      </c>
      <c r="O548" s="124">
        <v>0</v>
      </c>
      <c r="P548" s="124">
        <v>0</v>
      </c>
      <c r="Q548" s="124">
        <v>0</v>
      </c>
      <c r="R548" s="124">
        <v>0</v>
      </c>
      <c r="S548" s="124">
        <v>0</v>
      </c>
      <c r="T548" s="124">
        <v>0</v>
      </c>
      <c r="U548" s="124">
        <v>20802.150000000001</v>
      </c>
      <c r="V548" s="124">
        <v>12859.45</v>
      </c>
      <c r="W548" s="124">
        <v>5104.3</v>
      </c>
      <c r="X548" s="79">
        <v>191321.79</v>
      </c>
      <c r="Y548" s="125"/>
      <c r="Z548" s="125"/>
      <c r="AA548" s="125"/>
      <c r="AB548" s="125"/>
      <c r="AC548" s="126">
        <f t="shared" si="100"/>
        <v>0</v>
      </c>
      <c r="AD548" s="126">
        <f t="shared" si="101"/>
        <v>0</v>
      </c>
      <c r="AE548" s="126">
        <f t="shared" si="102"/>
        <v>0</v>
      </c>
      <c r="AF548" s="126">
        <f t="shared" si="103"/>
        <v>0</v>
      </c>
      <c r="AG548" s="126">
        <f t="shared" si="104"/>
        <v>0</v>
      </c>
      <c r="AH548" s="126">
        <f t="shared" si="105"/>
        <v>0</v>
      </c>
      <c r="AI548" s="126">
        <f t="shared" si="106"/>
        <v>0</v>
      </c>
      <c r="AJ548" s="126">
        <f t="shared" si="107"/>
        <v>-0.32525951557093424</v>
      </c>
      <c r="AK548" s="126">
        <f t="shared" si="108"/>
        <v>-1</v>
      </c>
      <c r="AL548" s="127">
        <f t="shared" si="109"/>
        <v>-0.14725105728565938</v>
      </c>
      <c r="AM548" s="127">
        <f t="shared" si="99"/>
        <v>-0.26505190311418686</v>
      </c>
    </row>
    <row r="549" spans="1:39" ht="15" customHeight="1" x14ac:dyDescent="0.2">
      <c r="A549" s="62" t="s">
        <v>1966</v>
      </c>
      <c r="B549" s="62" t="s">
        <v>1967</v>
      </c>
      <c r="C549" s="124">
        <v>0</v>
      </c>
      <c r="D549" s="124">
        <v>0</v>
      </c>
      <c r="E549" s="124">
        <v>0</v>
      </c>
      <c r="F549" s="124">
        <v>0</v>
      </c>
      <c r="G549" s="124">
        <v>0</v>
      </c>
      <c r="H549" s="124">
        <v>0</v>
      </c>
      <c r="I549" s="124">
        <v>0</v>
      </c>
      <c r="J549" s="124">
        <v>0</v>
      </c>
      <c r="K549" s="124">
        <v>0</v>
      </c>
      <c r="L549" s="124">
        <v>0</v>
      </c>
      <c r="M549" s="124">
        <v>0</v>
      </c>
      <c r="N549" s="124">
        <v>0</v>
      </c>
      <c r="O549" s="124">
        <v>0</v>
      </c>
      <c r="P549" s="124">
        <v>0</v>
      </c>
      <c r="Q549" s="124">
        <v>0</v>
      </c>
      <c r="R549" s="124">
        <v>0</v>
      </c>
      <c r="S549" s="124">
        <v>0</v>
      </c>
      <c r="T549" s="124">
        <v>0</v>
      </c>
      <c r="U549" s="124">
        <v>1445</v>
      </c>
      <c r="V549" s="124">
        <v>975</v>
      </c>
      <c r="W549" s="124">
        <v>0</v>
      </c>
      <c r="X549" s="79">
        <v>0</v>
      </c>
      <c r="Y549" s="125"/>
      <c r="Z549" s="125"/>
      <c r="AA549" s="125"/>
      <c r="AB549" s="125"/>
      <c r="AC549" s="126">
        <f t="shared" si="100"/>
        <v>-7.9236929487596947E-2</v>
      </c>
      <c r="AD549" s="126">
        <f t="shared" si="101"/>
        <v>0.13884174798472648</v>
      </c>
      <c r="AE549" s="126">
        <f t="shared" si="102"/>
        <v>5.2218186333861077E-2</v>
      </c>
      <c r="AF549" s="126">
        <f t="shared" si="103"/>
        <v>-1</v>
      </c>
      <c r="AG549" s="126">
        <f t="shared" si="104"/>
        <v>0</v>
      </c>
      <c r="AH549" s="126">
        <f t="shared" si="105"/>
        <v>0</v>
      </c>
      <c r="AI549" s="126">
        <f t="shared" si="106"/>
        <v>0</v>
      </c>
      <c r="AJ549" s="126">
        <f t="shared" si="107"/>
        <v>0.94361836654602538</v>
      </c>
      <c r="AK549" s="126">
        <f t="shared" si="108"/>
        <v>4.7203463980436504E-2</v>
      </c>
      <c r="AL549" s="127">
        <f t="shared" si="109"/>
        <v>1.1404981706383611E-2</v>
      </c>
      <c r="AM549" s="127">
        <f t="shared" si="99"/>
        <v>0.19816436610529237</v>
      </c>
    </row>
    <row r="550" spans="1:39" ht="15" customHeight="1" x14ac:dyDescent="0.2">
      <c r="A550" s="62" t="s">
        <v>700</v>
      </c>
      <c r="B550" s="62" t="s">
        <v>268</v>
      </c>
      <c r="C550" s="124">
        <v>400</v>
      </c>
      <c r="D550" s="124">
        <v>400</v>
      </c>
      <c r="E550" s="124">
        <v>400</v>
      </c>
      <c r="F550" s="124">
        <v>300</v>
      </c>
      <c r="G550" s="124">
        <v>0</v>
      </c>
      <c r="H550" s="124">
        <v>0</v>
      </c>
      <c r="I550" s="124">
        <v>0</v>
      </c>
      <c r="J550" s="124">
        <v>450</v>
      </c>
      <c r="K550" s="124">
        <v>250</v>
      </c>
      <c r="L550" s="124">
        <v>500</v>
      </c>
      <c r="M550" s="124">
        <v>500</v>
      </c>
      <c r="N550" s="124">
        <v>307.18</v>
      </c>
      <c r="O550" s="124">
        <v>282.83999999999997</v>
      </c>
      <c r="P550" s="124">
        <v>322.11</v>
      </c>
      <c r="Q550" s="124">
        <v>338.93</v>
      </c>
      <c r="R550" s="124">
        <v>0</v>
      </c>
      <c r="S550" s="124">
        <v>0</v>
      </c>
      <c r="T550" s="124">
        <v>0</v>
      </c>
      <c r="U550" s="124">
        <v>229.33</v>
      </c>
      <c r="V550" s="124">
        <v>445.73</v>
      </c>
      <c r="W550" s="124">
        <v>466.77</v>
      </c>
      <c r="X550" s="79">
        <v>167.48</v>
      </c>
      <c r="Y550" s="125"/>
      <c r="Z550" s="125"/>
      <c r="AA550" s="125"/>
      <c r="AB550" s="125"/>
      <c r="AC550" s="126">
        <f t="shared" si="100"/>
        <v>-0.72371548437524924</v>
      </c>
      <c r="AD550" s="126">
        <f t="shared" si="101"/>
        <v>0.46016166281755211</v>
      </c>
      <c r="AE550" s="126">
        <f t="shared" si="102"/>
        <v>106.15262949782523</v>
      </c>
      <c r="AF550" s="126">
        <f t="shared" si="103"/>
        <v>-1</v>
      </c>
      <c r="AG550" s="126">
        <f t="shared" si="104"/>
        <v>0</v>
      </c>
      <c r="AH550" s="126">
        <f t="shared" si="105"/>
        <v>0</v>
      </c>
      <c r="AI550" s="126">
        <f t="shared" si="106"/>
        <v>0</v>
      </c>
      <c r="AJ550" s="126">
        <f t="shared" si="107"/>
        <v>1.6935483870967742</v>
      </c>
      <c r="AK550" s="126">
        <f t="shared" si="108"/>
        <v>-0.3034131736526946</v>
      </c>
      <c r="AL550" s="127">
        <f t="shared" si="109"/>
        <v>11.808801209967957</v>
      </c>
      <c r="AM550" s="127">
        <f t="shared" si="99"/>
        <v>0.27802704268881595</v>
      </c>
    </row>
    <row r="551" spans="1:39" ht="15" customHeight="1" x14ac:dyDescent="0.2">
      <c r="A551" s="62" t="s">
        <v>701</v>
      </c>
      <c r="B551" s="62" t="s">
        <v>270</v>
      </c>
      <c r="C551" s="124">
        <v>1540</v>
      </c>
      <c r="D551" s="124">
        <v>1540</v>
      </c>
      <c r="E551" s="124">
        <v>1050</v>
      </c>
      <c r="F551" s="124">
        <v>26050</v>
      </c>
      <c r="G551" s="124">
        <v>0</v>
      </c>
      <c r="H551" s="124">
        <v>0</v>
      </c>
      <c r="I551" s="124">
        <v>0</v>
      </c>
      <c r="J551" s="124">
        <v>1050</v>
      </c>
      <c r="K551" s="124">
        <v>1050</v>
      </c>
      <c r="L551" s="124">
        <v>500</v>
      </c>
      <c r="M551" s="124">
        <v>500</v>
      </c>
      <c r="N551" s="124">
        <v>626.89</v>
      </c>
      <c r="O551" s="124">
        <v>173.2</v>
      </c>
      <c r="P551" s="124">
        <v>252.9</v>
      </c>
      <c r="Q551" s="124">
        <v>27098.9</v>
      </c>
      <c r="R551" s="124">
        <v>0</v>
      </c>
      <c r="S551" s="124">
        <v>0</v>
      </c>
      <c r="T551" s="124">
        <v>0</v>
      </c>
      <c r="U551" s="124">
        <v>62</v>
      </c>
      <c r="V551" s="124">
        <v>167</v>
      </c>
      <c r="W551" s="124">
        <v>116.33</v>
      </c>
      <c r="X551" s="79">
        <v>136</v>
      </c>
      <c r="Y551" s="125"/>
      <c r="Z551" s="125"/>
      <c r="AA551" s="125"/>
      <c r="AB551" s="125"/>
      <c r="AC551" s="126">
        <f t="shared" si="100"/>
        <v>0</v>
      </c>
      <c r="AD551" s="126">
        <f t="shared" si="101"/>
        <v>0</v>
      </c>
      <c r="AE551" s="126">
        <f t="shared" si="102"/>
        <v>0</v>
      </c>
      <c r="AF551" s="126">
        <f t="shared" si="103"/>
        <v>0</v>
      </c>
      <c r="AG551" s="126">
        <f t="shared" si="104"/>
        <v>0</v>
      </c>
      <c r="AH551" s="126">
        <f t="shared" si="105"/>
        <v>0</v>
      </c>
      <c r="AI551" s="126">
        <f t="shared" si="106"/>
        <v>0</v>
      </c>
      <c r="AJ551" s="126">
        <f t="shared" si="107"/>
        <v>1.7696160267111853</v>
      </c>
      <c r="AK551" s="126">
        <f t="shared" si="108"/>
        <v>-0.29957805907172996</v>
      </c>
      <c r="AL551" s="127">
        <f t="shared" si="109"/>
        <v>0.16333755195993949</v>
      </c>
      <c r="AM551" s="127">
        <f t="shared" si="99"/>
        <v>0.29400759352789108</v>
      </c>
    </row>
    <row r="552" spans="1:39" ht="15" customHeight="1" x14ac:dyDescent="0.2">
      <c r="A552" s="62" t="s">
        <v>702</v>
      </c>
      <c r="B552" s="62" t="s">
        <v>434</v>
      </c>
      <c r="C552" s="124">
        <v>0</v>
      </c>
      <c r="D552" s="124">
        <v>0</v>
      </c>
      <c r="E552" s="124">
        <v>0</v>
      </c>
      <c r="F552" s="124">
        <v>0</v>
      </c>
      <c r="G552" s="124">
        <v>0</v>
      </c>
      <c r="H552" s="124">
        <v>0</v>
      </c>
      <c r="I552" s="124">
        <v>0</v>
      </c>
      <c r="J552" s="124">
        <v>4000</v>
      </c>
      <c r="K552" s="124">
        <v>5000</v>
      </c>
      <c r="L552" s="124">
        <v>7000</v>
      </c>
      <c r="M552" s="124">
        <v>7000</v>
      </c>
      <c r="N552" s="124">
        <v>0</v>
      </c>
      <c r="O552" s="124">
        <v>0</v>
      </c>
      <c r="P552" s="124">
        <v>0</v>
      </c>
      <c r="Q552" s="124">
        <v>0</v>
      </c>
      <c r="R552" s="124">
        <v>0</v>
      </c>
      <c r="S552" s="124">
        <v>0</v>
      </c>
      <c r="T552" s="124">
        <v>0</v>
      </c>
      <c r="U552" s="124">
        <v>2995</v>
      </c>
      <c r="V552" s="124">
        <v>8295</v>
      </c>
      <c r="W552" s="124">
        <v>5810</v>
      </c>
      <c r="X552" s="79">
        <v>6226.33</v>
      </c>
      <c r="Y552" s="125"/>
      <c r="Z552" s="125"/>
      <c r="AA552" s="125"/>
      <c r="AB552" s="125"/>
      <c r="AC552" s="126">
        <f t="shared" si="100"/>
        <v>0</v>
      </c>
      <c r="AD552" s="126">
        <f t="shared" si="101"/>
        <v>0</v>
      </c>
      <c r="AE552" s="126">
        <f t="shared" si="102"/>
        <v>0.34025</v>
      </c>
      <c r="AF552" s="126">
        <f t="shared" si="103"/>
        <v>-1</v>
      </c>
      <c r="AG552" s="126">
        <f t="shared" si="104"/>
        <v>0</v>
      </c>
      <c r="AH552" s="126">
        <f t="shared" si="105"/>
        <v>0</v>
      </c>
      <c r="AI552" s="126">
        <f t="shared" si="106"/>
        <v>0</v>
      </c>
      <c r="AJ552" s="126">
        <f t="shared" si="107"/>
        <v>0</v>
      </c>
      <c r="AK552" s="126">
        <f t="shared" si="108"/>
        <v>-1</v>
      </c>
      <c r="AL552" s="127">
        <f t="shared" si="109"/>
        <v>-0.18441666666666667</v>
      </c>
      <c r="AM552" s="127">
        <f t="shared" si="99"/>
        <v>-0.2</v>
      </c>
    </row>
    <row r="553" spans="1:39" ht="15" customHeight="1" x14ac:dyDescent="0.2">
      <c r="A553" s="62" t="s">
        <v>703</v>
      </c>
      <c r="B553" s="62" t="s">
        <v>272</v>
      </c>
      <c r="C553" s="124">
        <v>1110</v>
      </c>
      <c r="D553" s="124">
        <v>1100</v>
      </c>
      <c r="E553" s="124">
        <v>375</v>
      </c>
      <c r="F553" s="124">
        <v>530</v>
      </c>
      <c r="G553" s="124">
        <v>0</v>
      </c>
      <c r="H553" s="124">
        <v>0</v>
      </c>
      <c r="I553" s="124">
        <v>0</v>
      </c>
      <c r="J553" s="124">
        <v>200</v>
      </c>
      <c r="K553" s="124">
        <v>200</v>
      </c>
      <c r="L553" s="124">
        <v>200</v>
      </c>
      <c r="M553" s="124">
        <v>200</v>
      </c>
      <c r="N553" s="124">
        <v>0</v>
      </c>
      <c r="O553" s="124">
        <v>0</v>
      </c>
      <c r="P553" s="124">
        <v>40</v>
      </c>
      <c r="Q553" s="124">
        <v>53.61</v>
      </c>
      <c r="R553" s="124">
        <v>0</v>
      </c>
      <c r="S553" s="124">
        <v>0</v>
      </c>
      <c r="T553" s="124">
        <v>0</v>
      </c>
      <c r="U553" s="124">
        <v>0</v>
      </c>
      <c r="V553" s="124">
        <v>154.94</v>
      </c>
      <c r="W553" s="124">
        <v>0</v>
      </c>
      <c r="X553" s="79">
        <v>5.88</v>
      </c>
      <c r="Y553" s="125"/>
      <c r="Z553" s="125"/>
      <c r="AA553" s="125"/>
      <c r="AB553" s="125"/>
      <c r="AC553" s="126">
        <f t="shared" si="100"/>
        <v>-8.6781795709245116E-2</v>
      </c>
      <c r="AD553" s="126">
        <f t="shared" si="101"/>
        <v>0.24103436543041851</v>
      </c>
      <c r="AE553" s="126">
        <f t="shared" si="102"/>
        <v>-0.20370675001370836</v>
      </c>
      <c r="AF553" s="126">
        <f t="shared" si="103"/>
        <v>-1</v>
      </c>
      <c r="AG553" s="126">
        <f t="shared" si="104"/>
        <v>0</v>
      </c>
      <c r="AH553" s="126">
        <f t="shared" si="105"/>
        <v>0</v>
      </c>
      <c r="AI553" s="126">
        <f t="shared" si="106"/>
        <v>0</v>
      </c>
      <c r="AJ553" s="126">
        <f t="shared" si="107"/>
        <v>0</v>
      </c>
      <c r="AK553" s="126">
        <f t="shared" si="108"/>
        <v>0</v>
      </c>
      <c r="AL553" s="127">
        <f t="shared" si="109"/>
        <v>-0.11660602003250389</v>
      </c>
      <c r="AM553" s="127">
        <f t="shared" si="99"/>
        <v>0</v>
      </c>
    </row>
    <row r="554" spans="1:39" ht="15" customHeight="1" x14ac:dyDescent="0.2">
      <c r="A554" s="62" t="s">
        <v>704</v>
      </c>
      <c r="B554" s="62" t="s">
        <v>437</v>
      </c>
      <c r="C554" s="124">
        <v>1250</v>
      </c>
      <c r="D554" s="124">
        <v>1250</v>
      </c>
      <c r="E554" s="124">
        <v>1250</v>
      </c>
      <c r="F554" s="124">
        <v>1550</v>
      </c>
      <c r="G554" s="124">
        <v>0</v>
      </c>
      <c r="H554" s="124">
        <v>0</v>
      </c>
      <c r="I554" s="124">
        <v>0</v>
      </c>
      <c r="J554" s="124">
        <v>450</v>
      </c>
      <c r="K554" s="124">
        <v>150</v>
      </c>
      <c r="L554" s="124">
        <v>0</v>
      </c>
      <c r="M554" s="124">
        <v>0</v>
      </c>
      <c r="N554" s="124">
        <v>1448.23</v>
      </c>
      <c r="O554" s="124">
        <v>1322.55</v>
      </c>
      <c r="P554" s="124">
        <v>1641.33</v>
      </c>
      <c r="Q554" s="124">
        <v>1306.98</v>
      </c>
      <c r="R554" s="124">
        <v>0</v>
      </c>
      <c r="S554" s="124">
        <v>0</v>
      </c>
      <c r="T554" s="124">
        <v>0</v>
      </c>
      <c r="U554" s="124">
        <v>0</v>
      </c>
      <c r="V554" s="124">
        <v>0</v>
      </c>
      <c r="W554" s="124">
        <v>0</v>
      </c>
      <c r="X554" s="79"/>
      <c r="Y554" s="125"/>
      <c r="Z554" s="125"/>
      <c r="AA554" s="125"/>
      <c r="AB554" s="125"/>
      <c r="AC554" s="126">
        <f t="shared" si="100"/>
        <v>-0.24378109452736318</v>
      </c>
      <c r="AD554" s="126">
        <f t="shared" si="101"/>
        <v>9.8684210526315791E-2</v>
      </c>
      <c r="AE554" s="126">
        <f t="shared" si="102"/>
        <v>-0.6347305389221557</v>
      </c>
      <c r="AF554" s="126">
        <f t="shared" si="103"/>
        <v>-1</v>
      </c>
      <c r="AG554" s="126">
        <f t="shared" si="104"/>
        <v>0</v>
      </c>
      <c r="AH554" s="126">
        <f t="shared" si="105"/>
        <v>0</v>
      </c>
      <c r="AI554" s="126">
        <f t="shared" si="106"/>
        <v>0</v>
      </c>
      <c r="AJ554" s="126">
        <f t="shared" si="107"/>
        <v>-0.11320754716981132</v>
      </c>
      <c r="AK554" s="126">
        <f t="shared" si="108"/>
        <v>-0.65045592705167177</v>
      </c>
      <c r="AL554" s="127">
        <f t="shared" si="109"/>
        <v>-0.28261009968274292</v>
      </c>
      <c r="AM554" s="127">
        <f t="shared" si="99"/>
        <v>-0.15273269484429661</v>
      </c>
    </row>
    <row r="555" spans="1:39" ht="15" customHeight="1" x14ac:dyDescent="0.2">
      <c r="A555" s="62" t="s">
        <v>705</v>
      </c>
      <c r="B555" s="62" t="s">
        <v>274</v>
      </c>
      <c r="C555" s="124">
        <v>130</v>
      </c>
      <c r="D555" s="124">
        <v>130</v>
      </c>
      <c r="E555" s="124">
        <v>150</v>
      </c>
      <c r="F555" s="124">
        <v>160</v>
      </c>
      <c r="G555" s="124">
        <v>0</v>
      </c>
      <c r="H555" s="124">
        <v>0</v>
      </c>
      <c r="I555" s="124">
        <v>0</v>
      </c>
      <c r="J555" s="124">
        <v>0</v>
      </c>
      <c r="K555" s="124">
        <v>0</v>
      </c>
      <c r="L555" s="124">
        <v>70</v>
      </c>
      <c r="M555" s="124">
        <v>140</v>
      </c>
      <c r="N555" s="124">
        <v>201</v>
      </c>
      <c r="O555" s="124">
        <v>152</v>
      </c>
      <c r="P555" s="124">
        <v>167</v>
      </c>
      <c r="Q555" s="124">
        <v>61</v>
      </c>
      <c r="R555" s="124">
        <v>0</v>
      </c>
      <c r="S555" s="124">
        <v>0</v>
      </c>
      <c r="T555" s="124">
        <v>0</v>
      </c>
      <c r="U555" s="124">
        <v>371</v>
      </c>
      <c r="V555" s="124">
        <v>329</v>
      </c>
      <c r="W555" s="124">
        <v>115</v>
      </c>
      <c r="X555" s="79">
        <v>245</v>
      </c>
      <c r="Y555" s="125"/>
      <c r="Z555" s="125"/>
      <c r="AA555" s="125"/>
      <c r="AB555" s="125"/>
      <c r="AC555" s="126">
        <f t="shared" si="100"/>
        <v>-0.1964627398252056</v>
      </c>
      <c r="AD555" s="126">
        <f t="shared" si="101"/>
        <v>-0.17621315484618352</v>
      </c>
      <c r="AE555" s="126">
        <f t="shared" si="102"/>
        <v>-1</v>
      </c>
      <c r="AF555" s="126">
        <f t="shared" si="103"/>
        <v>0</v>
      </c>
      <c r="AG555" s="126">
        <f t="shared" si="104"/>
        <v>0</v>
      </c>
      <c r="AH555" s="126">
        <f t="shared" si="105"/>
        <v>0</v>
      </c>
      <c r="AI555" s="126">
        <f t="shared" si="106"/>
        <v>0</v>
      </c>
      <c r="AJ555" s="126">
        <f t="shared" si="107"/>
        <v>-5.2389897724900852E-2</v>
      </c>
      <c r="AK555" s="126">
        <f t="shared" si="108"/>
        <v>0.15631718061674016</v>
      </c>
      <c r="AL555" s="127">
        <f t="shared" si="109"/>
        <v>-0.14097206797550552</v>
      </c>
      <c r="AM555" s="127">
        <f t="shared" si="99"/>
        <v>2.0785456578367861E-2</v>
      </c>
    </row>
    <row r="556" spans="1:39" ht="15" customHeight="1" x14ac:dyDescent="0.2">
      <c r="A556" s="62" t="s">
        <v>706</v>
      </c>
      <c r="B556" s="62" t="s">
        <v>276</v>
      </c>
      <c r="C556" s="124">
        <v>1550</v>
      </c>
      <c r="D556" s="124">
        <v>1550</v>
      </c>
      <c r="E556" s="124">
        <v>2275</v>
      </c>
      <c r="F556" s="124">
        <v>2130</v>
      </c>
      <c r="G556" s="124">
        <v>0</v>
      </c>
      <c r="H556" s="124">
        <v>0</v>
      </c>
      <c r="I556" s="124">
        <v>0</v>
      </c>
      <c r="J556" s="124">
        <v>2300</v>
      </c>
      <c r="K556" s="124">
        <v>2300</v>
      </c>
      <c r="L556" s="124">
        <v>2300</v>
      </c>
      <c r="M556" s="124">
        <v>2230</v>
      </c>
      <c r="N556" s="124">
        <v>966.85</v>
      </c>
      <c r="O556" s="124">
        <v>776.9</v>
      </c>
      <c r="P556" s="124">
        <v>640</v>
      </c>
      <c r="Q556" s="124">
        <v>0</v>
      </c>
      <c r="R556" s="124">
        <v>0</v>
      </c>
      <c r="S556" s="124">
        <v>0</v>
      </c>
      <c r="T556" s="124">
        <v>0</v>
      </c>
      <c r="U556" s="124">
        <v>1197.75</v>
      </c>
      <c r="V556" s="124">
        <v>1135</v>
      </c>
      <c r="W556" s="124">
        <v>1312.42</v>
      </c>
      <c r="X556" s="79">
        <v>1079.4000000000001</v>
      </c>
      <c r="Y556" s="125"/>
      <c r="Z556" s="125"/>
      <c r="AA556" s="125"/>
      <c r="AB556" s="125"/>
      <c r="AC556" s="126">
        <f t="shared" si="100"/>
        <v>-0.31446823274894387</v>
      </c>
      <c r="AD556" s="126">
        <f t="shared" si="101"/>
        <v>-0.89073803923903661</v>
      </c>
      <c r="AE556" s="126">
        <f t="shared" si="102"/>
        <v>1.4256130790190733</v>
      </c>
      <c r="AF556" s="126">
        <f t="shared" si="103"/>
        <v>-1</v>
      </c>
      <c r="AG556" s="126">
        <f t="shared" si="104"/>
        <v>0</v>
      </c>
      <c r="AH556" s="126">
        <f t="shared" si="105"/>
        <v>0</v>
      </c>
      <c r="AI556" s="126">
        <f t="shared" si="106"/>
        <v>0</v>
      </c>
      <c r="AJ556" s="126">
        <f t="shared" si="107"/>
        <v>-1</v>
      </c>
      <c r="AK556" s="126">
        <f t="shared" si="108"/>
        <v>0</v>
      </c>
      <c r="AL556" s="127">
        <f t="shared" si="109"/>
        <v>-0.19773257699654526</v>
      </c>
      <c r="AM556" s="127">
        <f t="shared" si="99"/>
        <v>-0.2</v>
      </c>
    </row>
    <row r="557" spans="1:39" ht="15" customHeight="1" x14ac:dyDescent="0.2">
      <c r="A557" s="62" t="s">
        <v>707</v>
      </c>
      <c r="B557" s="62" t="s">
        <v>278</v>
      </c>
      <c r="C557" s="124">
        <v>900</v>
      </c>
      <c r="D557" s="124">
        <v>900</v>
      </c>
      <c r="E557" s="124">
        <v>900</v>
      </c>
      <c r="F557" s="124">
        <v>900</v>
      </c>
      <c r="G557" s="124">
        <v>0</v>
      </c>
      <c r="H557" s="124">
        <v>0</v>
      </c>
      <c r="I557" s="124">
        <v>0</v>
      </c>
      <c r="J557" s="124">
        <v>900</v>
      </c>
      <c r="K557" s="124">
        <v>0</v>
      </c>
      <c r="L557" s="124">
        <v>0</v>
      </c>
      <c r="M557" s="124">
        <v>0</v>
      </c>
      <c r="N557" s="124">
        <v>489.97</v>
      </c>
      <c r="O557" s="124">
        <v>335.89</v>
      </c>
      <c r="P557" s="124">
        <v>36.700000000000003</v>
      </c>
      <c r="Q557" s="124">
        <v>89.02</v>
      </c>
      <c r="R557" s="124">
        <v>0</v>
      </c>
      <c r="S557" s="124">
        <v>0</v>
      </c>
      <c r="T557" s="124">
        <v>0</v>
      </c>
      <c r="U557" s="124">
        <v>1749</v>
      </c>
      <c r="V557" s="124">
        <v>0</v>
      </c>
      <c r="W557" s="124">
        <v>0</v>
      </c>
      <c r="X557" s="79">
        <v>0</v>
      </c>
      <c r="Y557" s="125"/>
      <c r="Z557" s="125"/>
      <c r="AA557" s="125"/>
      <c r="AB557" s="125"/>
      <c r="AC557" s="126">
        <f t="shared" si="100"/>
        <v>-0.73923020757275482</v>
      </c>
      <c r="AD557" s="126">
        <f t="shared" si="101"/>
        <v>0</v>
      </c>
      <c r="AE557" s="126">
        <f t="shared" si="102"/>
        <v>0</v>
      </c>
      <c r="AF557" s="126">
        <f t="shared" si="103"/>
        <v>-1</v>
      </c>
      <c r="AG557" s="126">
        <f t="shared" si="104"/>
        <v>0</v>
      </c>
      <c r="AH557" s="126">
        <f t="shared" si="105"/>
        <v>0</v>
      </c>
      <c r="AI557" s="126">
        <f t="shared" si="106"/>
        <v>0</v>
      </c>
      <c r="AJ557" s="126">
        <f t="shared" si="107"/>
        <v>0</v>
      </c>
      <c r="AK557" s="126">
        <f t="shared" si="108"/>
        <v>0</v>
      </c>
      <c r="AL557" s="127">
        <f t="shared" si="109"/>
        <v>-0.19324780084141721</v>
      </c>
      <c r="AM557" s="127">
        <f t="shared" si="99"/>
        <v>0</v>
      </c>
    </row>
    <row r="558" spans="1:39" ht="15" customHeight="1" x14ac:dyDescent="0.2">
      <c r="A558" s="62" t="s">
        <v>708</v>
      </c>
      <c r="B558" s="62" t="s">
        <v>282</v>
      </c>
      <c r="C558" s="124">
        <v>0</v>
      </c>
      <c r="D558" s="124">
        <v>0</v>
      </c>
      <c r="E558" s="124">
        <v>0</v>
      </c>
      <c r="F558" s="124">
        <v>0</v>
      </c>
      <c r="G558" s="124">
        <v>0</v>
      </c>
      <c r="H558" s="124">
        <v>0</v>
      </c>
      <c r="I558" s="124">
        <v>0</v>
      </c>
      <c r="J558" s="124">
        <v>0</v>
      </c>
      <c r="K558" s="124">
        <v>0</v>
      </c>
      <c r="L558" s="124">
        <v>0</v>
      </c>
      <c r="M558" s="124">
        <v>0</v>
      </c>
      <c r="N558" s="124">
        <v>191.74</v>
      </c>
      <c r="O558" s="124">
        <v>50</v>
      </c>
      <c r="P558" s="124">
        <v>50</v>
      </c>
      <c r="Q558" s="124">
        <v>50</v>
      </c>
      <c r="R558" s="124">
        <v>0</v>
      </c>
      <c r="S558" s="124">
        <v>0</v>
      </c>
      <c r="T558" s="124">
        <v>0</v>
      </c>
      <c r="U558" s="124">
        <v>0</v>
      </c>
      <c r="V558" s="124">
        <v>0</v>
      </c>
      <c r="W558" s="124">
        <v>0</v>
      </c>
      <c r="X558" s="79">
        <v>0</v>
      </c>
      <c r="Y558" s="125"/>
      <c r="Z558" s="125"/>
      <c r="AA558" s="125"/>
      <c r="AB558" s="125"/>
      <c r="AC558" s="126">
        <f t="shared" si="100"/>
        <v>0</v>
      </c>
      <c r="AD558" s="126">
        <f t="shared" si="101"/>
        <v>0</v>
      </c>
      <c r="AE558" s="126">
        <f t="shared" si="102"/>
        <v>0</v>
      </c>
      <c r="AF558" s="126">
        <f t="shared" si="103"/>
        <v>0</v>
      </c>
      <c r="AG558" s="126">
        <f t="shared" si="104"/>
        <v>0</v>
      </c>
      <c r="AH558" s="126">
        <f t="shared" si="105"/>
        <v>0</v>
      </c>
      <c r="AI558" s="126">
        <f t="shared" si="106"/>
        <v>0</v>
      </c>
      <c r="AJ558" s="126">
        <f t="shared" si="107"/>
        <v>-1</v>
      </c>
      <c r="AK558" s="126">
        <f t="shared" si="108"/>
        <v>0</v>
      </c>
      <c r="AL558" s="127">
        <f t="shared" si="109"/>
        <v>-0.1111111111111111</v>
      </c>
      <c r="AM558" s="127">
        <f t="shared" si="99"/>
        <v>-0.2</v>
      </c>
    </row>
    <row r="559" spans="1:39" ht="15" customHeight="1" x14ac:dyDescent="0.2">
      <c r="A559" s="62" t="s">
        <v>1968</v>
      </c>
      <c r="B559" s="62" t="s">
        <v>1969</v>
      </c>
      <c r="C559" s="124">
        <v>0</v>
      </c>
      <c r="D559" s="124">
        <v>0</v>
      </c>
      <c r="E559" s="124">
        <v>0</v>
      </c>
      <c r="F559" s="124">
        <v>0</v>
      </c>
      <c r="G559" s="124">
        <v>0</v>
      </c>
      <c r="H559" s="124">
        <v>0</v>
      </c>
      <c r="I559" s="124">
        <v>0</v>
      </c>
      <c r="J559" s="124">
        <v>0</v>
      </c>
      <c r="K559" s="124">
        <v>0</v>
      </c>
      <c r="L559" s="124">
        <v>0</v>
      </c>
      <c r="M559" s="124">
        <v>0</v>
      </c>
      <c r="N559" s="124">
        <v>0</v>
      </c>
      <c r="O559" s="124">
        <v>0</v>
      </c>
      <c r="P559" s="124">
        <v>0</v>
      </c>
      <c r="Q559" s="124">
        <v>0</v>
      </c>
      <c r="R559" s="124">
        <v>0</v>
      </c>
      <c r="S559" s="124">
        <v>0</v>
      </c>
      <c r="T559" s="124">
        <v>0</v>
      </c>
      <c r="U559" s="124">
        <v>401747.99</v>
      </c>
      <c r="V559" s="124">
        <v>0</v>
      </c>
      <c r="W559" s="124">
        <v>0</v>
      </c>
      <c r="X559" s="79"/>
      <c r="Y559" s="125"/>
      <c r="Z559" s="125"/>
      <c r="AA559" s="125"/>
      <c r="AB559" s="125"/>
      <c r="AC559" s="126">
        <f t="shared" si="100"/>
        <v>0</v>
      </c>
      <c r="AD559" s="126">
        <f t="shared" si="101"/>
        <v>0</v>
      </c>
      <c r="AE559" s="126">
        <f t="shared" si="102"/>
        <v>0</v>
      </c>
      <c r="AF559" s="126">
        <f t="shared" si="103"/>
        <v>0</v>
      </c>
      <c r="AG559" s="126">
        <f t="shared" si="104"/>
        <v>0</v>
      </c>
      <c r="AH559" s="126">
        <f t="shared" si="105"/>
        <v>0</v>
      </c>
      <c r="AI559" s="126">
        <f t="shared" si="106"/>
        <v>0</v>
      </c>
      <c r="AJ559" s="126">
        <f t="shared" si="107"/>
        <v>0</v>
      </c>
      <c r="AK559" s="126">
        <f t="shared" si="108"/>
        <v>0</v>
      </c>
      <c r="AL559" s="127">
        <f t="shared" si="109"/>
        <v>0</v>
      </c>
      <c r="AM559" s="127">
        <f t="shared" si="99"/>
        <v>0</v>
      </c>
    </row>
    <row r="560" spans="1:39" ht="15" customHeight="1" x14ac:dyDescent="0.2">
      <c r="A560" s="62" t="s">
        <v>709</v>
      </c>
      <c r="B560" s="62" t="s">
        <v>446</v>
      </c>
      <c r="C560" s="124">
        <v>0</v>
      </c>
      <c r="D560" s="124">
        <v>0</v>
      </c>
      <c r="E560" s="124">
        <v>0</v>
      </c>
      <c r="F560" s="124">
        <v>0</v>
      </c>
      <c r="G560" s="124">
        <v>0</v>
      </c>
      <c r="H560" s="124">
        <v>0</v>
      </c>
      <c r="I560" s="124">
        <v>0</v>
      </c>
      <c r="J560" s="124">
        <v>521500</v>
      </c>
      <c r="K560" s="124">
        <v>0</v>
      </c>
      <c r="L560" s="124">
        <v>0</v>
      </c>
      <c r="M560" s="124">
        <v>0</v>
      </c>
      <c r="N560" s="124">
        <v>0</v>
      </c>
      <c r="O560" s="124">
        <v>0</v>
      </c>
      <c r="P560" s="124">
        <v>0</v>
      </c>
      <c r="Q560" s="124">
        <v>0</v>
      </c>
      <c r="R560" s="124">
        <v>0</v>
      </c>
      <c r="S560" s="124">
        <v>0</v>
      </c>
      <c r="T560" s="124">
        <v>0</v>
      </c>
      <c r="U560" s="124">
        <v>0</v>
      </c>
      <c r="V560" s="124">
        <v>0</v>
      </c>
      <c r="W560" s="124">
        <v>0</v>
      </c>
      <c r="X560" s="79"/>
      <c r="Y560" s="125"/>
      <c r="Z560" s="125"/>
      <c r="AA560" s="125"/>
      <c r="AB560" s="125"/>
      <c r="AC560" s="126">
        <f t="shared" si="100"/>
        <v>0</v>
      </c>
      <c r="AD560" s="126">
        <f t="shared" si="101"/>
        <v>0</v>
      </c>
      <c r="AE560" s="126">
        <f t="shared" si="102"/>
        <v>0</v>
      </c>
      <c r="AF560" s="126">
        <f t="shared" si="103"/>
        <v>0</v>
      </c>
      <c r="AG560" s="126">
        <f t="shared" si="104"/>
        <v>0</v>
      </c>
      <c r="AH560" s="126">
        <f t="shared" si="105"/>
        <v>0</v>
      </c>
      <c r="AI560" s="126">
        <f t="shared" si="106"/>
        <v>0</v>
      </c>
      <c r="AJ560" s="126">
        <f t="shared" si="107"/>
        <v>3.8483532634110493</v>
      </c>
      <c r="AK560" s="126">
        <f t="shared" si="108"/>
        <v>0.24457457802273511</v>
      </c>
      <c r="AL560" s="127">
        <f t="shared" si="109"/>
        <v>0.45476976015930937</v>
      </c>
      <c r="AM560" s="127">
        <f t="shared" si="99"/>
        <v>0.81858556828675688</v>
      </c>
    </row>
    <row r="561" spans="1:39" ht="15" customHeight="1" x14ac:dyDescent="0.2">
      <c r="A561" s="62" t="s">
        <v>1970</v>
      </c>
      <c r="B561" s="62" t="s">
        <v>833</v>
      </c>
      <c r="C561" s="124">
        <v>0</v>
      </c>
      <c r="D561" s="124">
        <v>0</v>
      </c>
      <c r="E561" s="124">
        <v>0</v>
      </c>
      <c r="F561" s="124">
        <v>0</v>
      </c>
      <c r="G561" s="124">
        <v>0</v>
      </c>
      <c r="H561" s="124">
        <v>0</v>
      </c>
      <c r="I561" s="124">
        <v>0</v>
      </c>
      <c r="J561" s="124">
        <v>0</v>
      </c>
      <c r="K561" s="124">
        <v>580600</v>
      </c>
      <c r="L561" s="124">
        <v>722600</v>
      </c>
      <c r="M561" s="124">
        <v>689900</v>
      </c>
      <c r="N561" s="124">
        <v>0</v>
      </c>
      <c r="O561" s="124">
        <v>0</v>
      </c>
      <c r="P561" s="124">
        <v>0</v>
      </c>
      <c r="Q561" s="124">
        <v>0</v>
      </c>
      <c r="R561" s="124">
        <v>0</v>
      </c>
      <c r="S561" s="124">
        <v>0</v>
      </c>
      <c r="T561" s="124">
        <v>0</v>
      </c>
      <c r="U561" s="124">
        <v>119752</v>
      </c>
      <c r="V561" s="124">
        <v>580600</v>
      </c>
      <c r="W561" s="124">
        <v>722600</v>
      </c>
      <c r="X561" s="79">
        <v>689900</v>
      </c>
      <c r="Y561" s="125"/>
      <c r="Z561" s="125"/>
      <c r="AA561" s="125"/>
      <c r="AB561" s="125"/>
      <c r="AC561" s="126">
        <f t="shared" si="100"/>
        <v>0</v>
      </c>
      <c r="AD561" s="126">
        <f t="shared" si="101"/>
        <v>-1</v>
      </c>
      <c r="AE561" s="126">
        <f t="shared" si="102"/>
        <v>0</v>
      </c>
      <c r="AF561" s="126">
        <f t="shared" si="103"/>
        <v>0</v>
      </c>
      <c r="AG561" s="126">
        <f t="shared" si="104"/>
        <v>0</v>
      </c>
      <c r="AH561" s="126">
        <f t="shared" si="105"/>
        <v>0</v>
      </c>
      <c r="AI561" s="126">
        <f t="shared" si="106"/>
        <v>0</v>
      </c>
      <c r="AJ561" s="126">
        <f t="shared" si="107"/>
        <v>0</v>
      </c>
      <c r="AK561" s="126">
        <f t="shared" si="108"/>
        <v>0</v>
      </c>
      <c r="AL561" s="127">
        <f t="shared" si="109"/>
        <v>-0.1111111111111111</v>
      </c>
      <c r="AM561" s="127">
        <f t="shared" si="99"/>
        <v>0</v>
      </c>
    </row>
    <row r="562" spans="1:39" ht="15" customHeight="1" x14ac:dyDescent="0.2">
      <c r="A562" s="62" t="s">
        <v>1746</v>
      </c>
      <c r="B562" s="62" t="s">
        <v>448</v>
      </c>
      <c r="C562" s="124">
        <v>0</v>
      </c>
      <c r="D562" s="124">
        <v>15500</v>
      </c>
      <c r="E562" s="124">
        <v>0</v>
      </c>
      <c r="F562" s="124">
        <v>0</v>
      </c>
      <c r="G562" s="124">
        <v>0</v>
      </c>
      <c r="H562" s="124">
        <v>0</v>
      </c>
      <c r="I562" s="124">
        <v>0</v>
      </c>
      <c r="J562" s="124">
        <v>0</v>
      </c>
      <c r="K562" s="124">
        <v>0</v>
      </c>
      <c r="L562" s="124">
        <v>0</v>
      </c>
      <c r="M562" s="124">
        <v>12500</v>
      </c>
      <c r="N562" s="124">
        <v>0</v>
      </c>
      <c r="O562" s="124">
        <v>16712.12</v>
      </c>
      <c r="P562" s="124">
        <v>0</v>
      </c>
      <c r="Q562" s="124">
        <v>0</v>
      </c>
      <c r="R562" s="124">
        <v>0</v>
      </c>
      <c r="S562" s="124">
        <v>0</v>
      </c>
      <c r="T562" s="124">
        <v>0</v>
      </c>
      <c r="U562" s="124">
        <v>0</v>
      </c>
      <c r="V562" s="124">
        <v>0</v>
      </c>
      <c r="W562" s="124">
        <v>0</v>
      </c>
      <c r="X562" s="79">
        <v>13941.29</v>
      </c>
      <c r="Y562" s="125"/>
      <c r="Z562" s="125"/>
      <c r="AA562" s="125"/>
      <c r="AB562" s="125"/>
      <c r="AC562" s="126">
        <f t="shared" si="100"/>
        <v>0</v>
      </c>
      <c r="AD562" s="126">
        <f t="shared" si="101"/>
        <v>0</v>
      </c>
      <c r="AE562" s="126">
        <f t="shared" si="102"/>
        <v>0</v>
      </c>
      <c r="AF562" s="126">
        <f t="shared" si="103"/>
        <v>0</v>
      </c>
      <c r="AG562" s="126">
        <f t="shared" si="104"/>
        <v>0</v>
      </c>
      <c r="AH562" s="126">
        <f t="shared" si="105"/>
        <v>0</v>
      </c>
      <c r="AI562" s="126">
        <f t="shared" si="106"/>
        <v>0</v>
      </c>
      <c r="AJ562" s="126">
        <f t="shared" si="107"/>
        <v>0</v>
      </c>
      <c r="AK562" s="126">
        <f t="shared" si="108"/>
        <v>0</v>
      </c>
      <c r="AL562" s="127">
        <f t="shared" si="109"/>
        <v>0</v>
      </c>
      <c r="AM562" s="127">
        <f t="shared" si="99"/>
        <v>0</v>
      </c>
    </row>
    <row r="563" spans="1:39" ht="15" customHeight="1" x14ac:dyDescent="0.2">
      <c r="A563" s="62" t="s">
        <v>2403</v>
      </c>
      <c r="B563" s="62" t="s">
        <v>759</v>
      </c>
      <c r="C563" s="124">
        <v>0</v>
      </c>
      <c r="D563" s="124">
        <v>0</v>
      </c>
      <c r="E563" s="124">
        <v>0</v>
      </c>
      <c r="F563" s="124">
        <v>8000</v>
      </c>
      <c r="G563" s="124">
        <v>0</v>
      </c>
      <c r="H563" s="124">
        <v>0</v>
      </c>
      <c r="I563" s="124">
        <v>0</v>
      </c>
      <c r="J563" s="124">
        <v>0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0</v>
      </c>
      <c r="Q563" s="124">
        <v>0</v>
      </c>
      <c r="R563" s="124">
        <v>0</v>
      </c>
      <c r="S563" s="124">
        <v>0</v>
      </c>
      <c r="T563" s="124">
        <v>0</v>
      </c>
      <c r="U563" s="124">
        <v>0</v>
      </c>
      <c r="V563" s="124">
        <v>0</v>
      </c>
      <c r="W563" s="124">
        <v>0</v>
      </c>
      <c r="X563" s="79"/>
      <c r="Y563" s="125"/>
      <c r="Z563" s="125"/>
      <c r="AA563" s="125"/>
      <c r="AB563" s="125"/>
      <c r="AC563" s="126">
        <f t="shared" si="100"/>
        <v>0</v>
      </c>
      <c r="AD563" s="126">
        <f t="shared" si="101"/>
        <v>-1</v>
      </c>
      <c r="AE563" s="126">
        <f t="shared" si="102"/>
        <v>0</v>
      </c>
      <c r="AF563" s="126">
        <f t="shared" si="103"/>
        <v>0</v>
      </c>
      <c r="AG563" s="126">
        <f t="shared" si="104"/>
        <v>0</v>
      </c>
      <c r="AH563" s="126">
        <f t="shared" si="105"/>
        <v>0</v>
      </c>
      <c r="AI563" s="126">
        <f t="shared" si="106"/>
        <v>0</v>
      </c>
      <c r="AJ563" s="126">
        <f t="shared" si="107"/>
        <v>0</v>
      </c>
      <c r="AK563" s="126">
        <f t="shared" si="108"/>
        <v>0</v>
      </c>
      <c r="AL563" s="127">
        <f t="shared" si="109"/>
        <v>-0.1111111111111111</v>
      </c>
      <c r="AM563" s="127">
        <f t="shared" si="99"/>
        <v>0</v>
      </c>
    </row>
    <row r="564" spans="1:39" ht="15" customHeight="1" x14ac:dyDescent="0.2">
      <c r="A564" s="62" t="s">
        <v>1747</v>
      </c>
      <c r="B564" s="62" t="s">
        <v>761</v>
      </c>
      <c r="C564" s="124">
        <v>0</v>
      </c>
      <c r="D564" s="124">
        <v>0</v>
      </c>
      <c r="E564" s="124">
        <v>0</v>
      </c>
      <c r="F564" s="124">
        <v>0</v>
      </c>
      <c r="G564" s="124">
        <v>0</v>
      </c>
      <c r="H564" s="124">
        <v>0</v>
      </c>
      <c r="I564" s="124">
        <v>0</v>
      </c>
      <c r="J564" s="124">
        <v>0</v>
      </c>
      <c r="K564" s="124">
        <v>0</v>
      </c>
      <c r="L564" s="124">
        <v>0</v>
      </c>
      <c r="M564" s="124">
        <v>0</v>
      </c>
      <c r="N564" s="124">
        <v>0</v>
      </c>
      <c r="O564" s="124">
        <v>39.75</v>
      </c>
      <c r="P564" s="124">
        <v>0</v>
      </c>
      <c r="Q564" s="124">
        <v>0</v>
      </c>
      <c r="R564" s="124">
        <v>0</v>
      </c>
      <c r="S564" s="124">
        <v>0</v>
      </c>
      <c r="T564" s="124">
        <v>0</v>
      </c>
      <c r="U564" s="124">
        <v>0</v>
      </c>
      <c r="V564" s="124">
        <v>0</v>
      </c>
      <c r="W564" s="124">
        <v>0</v>
      </c>
      <c r="X564" s="79"/>
      <c r="Y564" s="125"/>
      <c r="Z564" s="125"/>
      <c r="AA564" s="125"/>
      <c r="AB564" s="125"/>
      <c r="AC564" s="126">
        <f t="shared" si="100"/>
        <v>0</v>
      </c>
      <c r="AD564" s="126">
        <f t="shared" si="101"/>
        <v>0</v>
      </c>
      <c r="AE564" s="126">
        <f t="shared" si="102"/>
        <v>0</v>
      </c>
      <c r="AF564" s="126">
        <f t="shared" si="103"/>
        <v>0</v>
      </c>
      <c r="AG564" s="126">
        <f t="shared" si="104"/>
        <v>0</v>
      </c>
      <c r="AH564" s="126">
        <f t="shared" si="105"/>
        <v>0</v>
      </c>
      <c r="AI564" s="126">
        <f t="shared" si="106"/>
        <v>0</v>
      </c>
      <c r="AJ564" s="126">
        <f t="shared" si="107"/>
        <v>0</v>
      </c>
      <c r="AK564" s="126">
        <f t="shared" si="108"/>
        <v>0</v>
      </c>
      <c r="AL564" s="127">
        <f t="shared" si="109"/>
        <v>0</v>
      </c>
      <c r="AM564" s="127">
        <f t="shared" si="99"/>
        <v>0</v>
      </c>
    </row>
    <row r="565" spans="1:39" ht="15" customHeight="1" x14ac:dyDescent="0.2">
      <c r="A565" s="62" t="s">
        <v>2101</v>
      </c>
      <c r="B565" s="62" t="s">
        <v>371</v>
      </c>
      <c r="C565" s="124">
        <v>0</v>
      </c>
      <c r="D565" s="124">
        <v>0</v>
      </c>
      <c r="E565" s="124">
        <v>0</v>
      </c>
      <c r="F565" s="124">
        <v>0</v>
      </c>
      <c r="G565" s="124">
        <v>0</v>
      </c>
      <c r="H565" s="124">
        <v>0</v>
      </c>
      <c r="I565" s="124">
        <v>0</v>
      </c>
      <c r="J565" s="124">
        <v>0</v>
      </c>
      <c r="K565" s="124">
        <v>0</v>
      </c>
      <c r="L565" s="124">
        <v>0</v>
      </c>
      <c r="M565" s="124">
        <v>0</v>
      </c>
      <c r="N565" s="124">
        <v>0</v>
      </c>
      <c r="O565" s="124">
        <v>0</v>
      </c>
      <c r="P565" s="124">
        <v>0</v>
      </c>
      <c r="Q565" s="124">
        <v>0</v>
      </c>
      <c r="R565" s="124">
        <v>0</v>
      </c>
      <c r="S565" s="124">
        <v>0</v>
      </c>
      <c r="T565" s="124">
        <v>0</v>
      </c>
      <c r="U565" s="124">
        <v>0</v>
      </c>
      <c r="V565" s="124">
        <v>0</v>
      </c>
      <c r="W565" s="124">
        <v>0</v>
      </c>
      <c r="X565" s="79"/>
      <c r="Y565" s="125"/>
      <c r="Z565" s="125"/>
      <c r="AA565" s="125"/>
      <c r="AB565" s="125"/>
      <c r="AC565" s="126">
        <f t="shared" si="100"/>
        <v>0</v>
      </c>
      <c r="AD565" s="126">
        <f t="shared" si="101"/>
        <v>0</v>
      </c>
      <c r="AE565" s="126">
        <f t="shared" si="102"/>
        <v>0</v>
      </c>
      <c r="AF565" s="126">
        <f t="shared" si="103"/>
        <v>0</v>
      </c>
      <c r="AG565" s="126">
        <f t="shared" si="104"/>
        <v>0</v>
      </c>
      <c r="AH565" s="126">
        <f t="shared" si="105"/>
        <v>0</v>
      </c>
      <c r="AI565" s="126">
        <f t="shared" si="106"/>
        <v>0</v>
      </c>
      <c r="AJ565" s="126">
        <f t="shared" si="107"/>
        <v>-1</v>
      </c>
      <c r="AK565" s="126">
        <f t="shared" si="108"/>
        <v>0</v>
      </c>
      <c r="AL565" s="127">
        <f t="shared" si="109"/>
        <v>-0.1111111111111111</v>
      </c>
      <c r="AM565" s="127">
        <f t="shared" si="99"/>
        <v>-0.2</v>
      </c>
    </row>
    <row r="566" spans="1:39" ht="15" customHeight="1" x14ac:dyDescent="0.2">
      <c r="A566" s="62" t="s">
        <v>2044</v>
      </c>
      <c r="B566" s="62" t="s">
        <v>268</v>
      </c>
      <c r="C566" s="124">
        <v>0</v>
      </c>
      <c r="D566" s="124">
        <v>0</v>
      </c>
      <c r="E566" s="124">
        <v>0</v>
      </c>
      <c r="F566" s="124">
        <v>0</v>
      </c>
      <c r="G566" s="124">
        <v>0</v>
      </c>
      <c r="H566" s="124">
        <v>0</v>
      </c>
      <c r="I566" s="124">
        <v>0</v>
      </c>
      <c r="J566" s="124">
        <v>0</v>
      </c>
      <c r="K566" s="124">
        <v>0</v>
      </c>
      <c r="L566" s="124">
        <v>0</v>
      </c>
      <c r="M566" s="124">
        <v>0</v>
      </c>
      <c r="N566" s="124">
        <v>0</v>
      </c>
      <c r="O566" s="124">
        <v>0</v>
      </c>
      <c r="P566" s="124">
        <v>0</v>
      </c>
      <c r="Q566" s="124">
        <v>0</v>
      </c>
      <c r="R566" s="124">
        <v>0</v>
      </c>
      <c r="S566" s="124">
        <v>0</v>
      </c>
      <c r="T566" s="124">
        <v>0</v>
      </c>
      <c r="U566" s="124">
        <v>34.99</v>
      </c>
      <c r="V566" s="124">
        <v>0</v>
      </c>
      <c r="W566" s="124">
        <v>0</v>
      </c>
      <c r="X566" s="79"/>
      <c r="Y566" s="125"/>
      <c r="Z566" s="125"/>
      <c r="AA566" s="125"/>
      <c r="AB566" s="125"/>
      <c r="AC566" s="126">
        <f t="shared" si="100"/>
        <v>0</v>
      </c>
      <c r="AD566" s="126">
        <f t="shared" si="101"/>
        <v>0</v>
      </c>
      <c r="AE566" s="126">
        <f t="shared" si="102"/>
        <v>0</v>
      </c>
      <c r="AF566" s="126">
        <f t="shared" si="103"/>
        <v>0</v>
      </c>
      <c r="AG566" s="126">
        <f t="shared" si="104"/>
        <v>0</v>
      </c>
      <c r="AH566" s="126">
        <f t="shared" si="105"/>
        <v>0</v>
      </c>
      <c r="AI566" s="126">
        <f t="shared" si="106"/>
        <v>0</v>
      </c>
      <c r="AJ566" s="126">
        <f t="shared" si="107"/>
        <v>0</v>
      </c>
      <c r="AK566" s="126">
        <f t="shared" si="108"/>
        <v>-13.44589450788472</v>
      </c>
      <c r="AL566" s="127">
        <f t="shared" si="109"/>
        <v>-1.4939882786538579</v>
      </c>
      <c r="AM566" s="127">
        <f t="shared" si="99"/>
        <v>-2.6891789015769438</v>
      </c>
    </row>
    <row r="567" spans="1:39" ht="15" customHeight="1" x14ac:dyDescent="0.2">
      <c r="A567" s="62" t="s">
        <v>2102</v>
      </c>
      <c r="B567" s="62" t="s">
        <v>1883</v>
      </c>
      <c r="C567" s="124">
        <v>0</v>
      </c>
      <c r="D567" s="124">
        <v>0</v>
      </c>
      <c r="E567" s="124">
        <v>0</v>
      </c>
      <c r="F567" s="124">
        <v>0</v>
      </c>
      <c r="G567" s="124">
        <v>0</v>
      </c>
      <c r="H567" s="124">
        <v>0</v>
      </c>
      <c r="I567" s="124">
        <v>0</v>
      </c>
      <c r="J567" s="124">
        <v>0</v>
      </c>
      <c r="K567" s="124">
        <v>0</v>
      </c>
      <c r="L567" s="124">
        <v>0</v>
      </c>
      <c r="M567" s="124">
        <v>0</v>
      </c>
      <c r="N567" s="124">
        <v>0</v>
      </c>
      <c r="O567" s="124">
        <v>0</v>
      </c>
      <c r="P567" s="124">
        <v>0</v>
      </c>
      <c r="Q567" s="124">
        <v>0</v>
      </c>
      <c r="R567" s="124">
        <v>0</v>
      </c>
      <c r="S567" s="124">
        <v>0</v>
      </c>
      <c r="T567" s="124">
        <v>0</v>
      </c>
      <c r="U567" s="124">
        <v>0</v>
      </c>
      <c r="V567" s="124">
        <v>-312.63</v>
      </c>
      <c r="W567" s="124">
        <v>3890.96</v>
      </c>
      <c r="X567" s="79">
        <v>875.57</v>
      </c>
      <c r="Y567" s="125"/>
      <c r="Z567" s="125"/>
      <c r="AA567" s="125"/>
      <c r="AB567" s="125"/>
      <c r="AC567" s="126">
        <f t="shared" si="100"/>
        <v>1.9487416413904793E-2</v>
      </c>
      <c r="AD567" s="126">
        <f t="shared" si="101"/>
        <v>-2.4982952367482082E-2</v>
      </c>
      <c r="AE567" s="126">
        <f t="shared" si="102"/>
        <v>-6.3030838043831694E-2</v>
      </c>
      <c r="AF567" s="126">
        <f t="shared" si="103"/>
        <v>0.11430177290604895</v>
      </c>
      <c r="AG567" s="126">
        <f t="shared" si="104"/>
        <v>-6.5018597191738858E-2</v>
      </c>
      <c r="AH567" s="126">
        <f t="shared" si="105"/>
        <v>-0.20656356136699022</v>
      </c>
      <c r="AI567" s="126">
        <f t="shared" si="106"/>
        <v>0.23751635028794096</v>
      </c>
      <c r="AJ567" s="126">
        <f t="shared" si="107"/>
        <v>-0.13887009450573295</v>
      </c>
      <c r="AK567" s="126">
        <f t="shared" si="108"/>
        <v>0.13949427474084711</v>
      </c>
      <c r="AL567" s="127">
        <f t="shared" si="109"/>
        <v>1.3704189858851109E-3</v>
      </c>
      <c r="AM567" s="127">
        <f t="shared" si="99"/>
        <v>-6.6883256071347931E-3</v>
      </c>
    </row>
    <row r="568" spans="1:39" ht="15" customHeight="1" x14ac:dyDescent="0.2">
      <c r="A568" s="62" t="s">
        <v>710</v>
      </c>
      <c r="B568" s="62" t="s">
        <v>286</v>
      </c>
      <c r="C568" s="124">
        <v>394040</v>
      </c>
      <c r="D568" s="124">
        <v>394031</v>
      </c>
      <c r="E568" s="124">
        <v>398584</v>
      </c>
      <c r="F568" s="124">
        <v>402685</v>
      </c>
      <c r="G568" s="124">
        <v>414166</v>
      </c>
      <c r="H568" s="124">
        <v>427518</v>
      </c>
      <c r="I568" s="124">
        <v>426191</v>
      </c>
      <c r="J568" s="124">
        <v>440753</v>
      </c>
      <c r="K568" s="124">
        <v>401532</v>
      </c>
      <c r="L568" s="124">
        <v>385719</v>
      </c>
      <c r="M568" s="124">
        <v>400940</v>
      </c>
      <c r="N568" s="124">
        <v>384755.98</v>
      </c>
      <c r="O568" s="124">
        <v>392253.88</v>
      </c>
      <c r="P568" s="124">
        <v>382454.22</v>
      </c>
      <c r="Q568" s="124">
        <v>358347.81</v>
      </c>
      <c r="R568" s="124">
        <v>399307.6</v>
      </c>
      <c r="S568" s="124">
        <v>373345.18</v>
      </c>
      <c r="T568" s="124">
        <v>296225.67</v>
      </c>
      <c r="U568" s="124">
        <v>366584.11</v>
      </c>
      <c r="V568" s="124">
        <v>315676.53999999998</v>
      </c>
      <c r="W568" s="124">
        <v>359711.61</v>
      </c>
      <c r="X568" s="79">
        <v>200343.02</v>
      </c>
      <c r="Y568" s="125"/>
      <c r="Z568" s="125"/>
      <c r="AA568" s="125"/>
      <c r="AB568" s="125"/>
      <c r="AC568" s="126">
        <f t="shared" si="100"/>
        <v>3.6137562549714147E-2</v>
      </c>
      <c r="AD568" s="126">
        <f t="shared" si="101"/>
        <v>-5.4545076794423608E-2</v>
      </c>
      <c r="AE568" s="126">
        <f t="shared" si="102"/>
        <v>2.9889202397904342E-2</v>
      </c>
      <c r="AF568" s="126">
        <f t="shared" si="103"/>
        <v>2.1023523173777599E-2</v>
      </c>
      <c r="AG568" s="126">
        <f t="shared" si="104"/>
        <v>-0.13555797738227468</v>
      </c>
      <c r="AH568" s="126">
        <f t="shared" si="105"/>
        <v>-0.45569277519844609</v>
      </c>
      <c r="AI568" s="126">
        <f t="shared" si="106"/>
        <v>-5.731423229041524E-2</v>
      </c>
      <c r="AJ568" s="126">
        <f t="shared" si="107"/>
        <v>-0.36620431662811131</v>
      </c>
      <c r="AK568" s="126">
        <f t="shared" si="108"/>
        <v>0.54710550279692993</v>
      </c>
      <c r="AL568" s="127">
        <f t="shared" si="109"/>
        <v>-4.8350954152816095E-2</v>
      </c>
      <c r="AM568" s="127">
        <f t="shared" si="99"/>
        <v>-9.3532759740463489E-2</v>
      </c>
    </row>
    <row r="569" spans="1:39" ht="15" customHeight="1" x14ac:dyDescent="0.2">
      <c r="A569" s="62" t="s">
        <v>711</v>
      </c>
      <c r="B569" s="62" t="s">
        <v>292</v>
      </c>
      <c r="C569" s="124">
        <v>8700</v>
      </c>
      <c r="D569" s="124">
        <v>8404</v>
      </c>
      <c r="E569" s="124">
        <v>9604</v>
      </c>
      <c r="F569" s="124">
        <v>9304</v>
      </c>
      <c r="G569" s="124">
        <v>9303</v>
      </c>
      <c r="H569" s="124">
        <v>9904</v>
      </c>
      <c r="I569" s="124">
        <v>6602</v>
      </c>
      <c r="J569" s="124">
        <v>5102</v>
      </c>
      <c r="K569" s="124">
        <v>3300</v>
      </c>
      <c r="L569" s="124">
        <v>2703</v>
      </c>
      <c r="M569" s="124">
        <v>5400</v>
      </c>
      <c r="N569" s="124">
        <v>9290.61</v>
      </c>
      <c r="O569" s="124">
        <v>9626.35</v>
      </c>
      <c r="P569" s="124">
        <v>9101.2800000000007</v>
      </c>
      <c r="Q569" s="124">
        <v>9373.31</v>
      </c>
      <c r="R569" s="124">
        <v>9570.3700000000008</v>
      </c>
      <c r="S569" s="124">
        <v>8273.0300000000007</v>
      </c>
      <c r="T569" s="124">
        <v>4503.07</v>
      </c>
      <c r="U569" s="124">
        <v>4244.9799999999996</v>
      </c>
      <c r="V569" s="124">
        <v>2690.45</v>
      </c>
      <c r="W569" s="124">
        <v>4162.41</v>
      </c>
      <c r="X569" s="79">
        <v>1997.84</v>
      </c>
      <c r="Y569" s="125"/>
      <c r="Z569" s="125"/>
      <c r="AA569" s="125"/>
      <c r="AB569" s="125"/>
      <c r="AC569" s="126">
        <f t="shared" si="100"/>
        <v>0</v>
      </c>
      <c r="AD569" s="126">
        <f t="shared" si="101"/>
        <v>0</v>
      </c>
      <c r="AE569" s="126">
        <f t="shared" si="102"/>
        <v>0</v>
      </c>
      <c r="AF569" s="126">
        <f t="shared" si="103"/>
        <v>0</v>
      </c>
      <c r="AG569" s="126">
        <f t="shared" si="104"/>
        <v>0</v>
      </c>
      <c r="AH569" s="126">
        <f t="shared" si="105"/>
        <v>0.56784325236662492</v>
      </c>
      <c r="AI569" s="126">
        <f t="shared" si="106"/>
        <v>-6.8720909067269881E-2</v>
      </c>
      <c r="AJ569" s="126">
        <f t="shared" si="107"/>
        <v>6.6814280369239004E-2</v>
      </c>
      <c r="AK569" s="126">
        <f t="shared" si="108"/>
        <v>-0.32772704549677939</v>
      </c>
      <c r="AL569" s="127">
        <f t="shared" si="109"/>
        <v>2.6467730907979398E-2</v>
      </c>
      <c r="AM569" s="127">
        <f t="shared" si="99"/>
        <v>4.7641915634362916E-2</v>
      </c>
    </row>
    <row r="570" spans="1:39" ht="15" customHeight="1" x14ac:dyDescent="0.2">
      <c r="A570" s="62" t="s">
        <v>712</v>
      </c>
      <c r="B570" s="62" t="s">
        <v>713</v>
      </c>
      <c r="C570" s="124">
        <v>0</v>
      </c>
      <c r="D570" s="124">
        <v>0</v>
      </c>
      <c r="E570" s="124">
        <v>0</v>
      </c>
      <c r="F570" s="124">
        <v>0</v>
      </c>
      <c r="G570" s="124">
        <v>0</v>
      </c>
      <c r="H570" s="124">
        <v>0</v>
      </c>
      <c r="I570" s="124">
        <v>8020</v>
      </c>
      <c r="J570" s="124">
        <v>8020</v>
      </c>
      <c r="K570" s="124">
        <v>8020</v>
      </c>
      <c r="L570" s="124">
        <v>8020</v>
      </c>
      <c r="M570" s="124">
        <v>8020</v>
      </c>
      <c r="N570" s="124">
        <v>0</v>
      </c>
      <c r="O570" s="124">
        <v>0</v>
      </c>
      <c r="P570" s="124">
        <v>0</v>
      </c>
      <c r="Q570" s="124">
        <v>0</v>
      </c>
      <c r="R570" s="124">
        <v>0</v>
      </c>
      <c r="S570" s="124">
        <v>2452.86</v>
      </c>
      <c r="T570" s="124">
        <v>3845.7</v>
      </c>
      <c r="U570" s="124">
        <v>3581.42</v>
      </c>
      <c r="V570" s="124">
        <v>3820.71</v>
      </c>
      <c r="W570" s="124">
        <v>2568.56</v>
      </c>
      <c r="X570" s="79">
        <v>2400.7199999999998</v>
      </c>
      <c r="Y570" s="125"/>
      <c r="Z570" s="125"/>
      <c r="AA570" s="125"/>
      <c r="AB570" s="125"/>
      <c r="AC570" s="126">
        <f t="shared" si="100"/>
        <v>0</v>
      </c>
      <c r="AD570" s="126">
        <f t="shared" si="101"/>
        <v>-1</v>
      </c>
      <c r="AE570" s="126">
        <f t="shared" si="102"/>
        <v>0</v>
      </c>
      <c r="AF570" s="126">
        <f t="shared" si="103"/>
        <v>0</v>
      </c>
      <c r="AG570" s="126">
        <f t="shared" si="104"/>
        <v>0</v>
      </c>
      <c r="AH570" s="126">
        <f t="shared" si="105"/>
        <v>0</v>
      </c>
      <c r="AI570" s="126">
        <f t="shared" si="106"/>
        <v>0</v>
      </c>
      <c r="AJ570" s="126">
        <f t="shared" si="107"/>
        <v>0</v>
      </c>
      <c r="AK570" s="126">
        <f t="shared" si="108"/>
        <v>0</v>
      </c>
      <c r="AL570" s="127">
        <f t="shared" si="109"/>
        <v>-0.1111111111111111</v>
      </c>
      <c r="AM570" s="127">
        <f t="shared" si="99"/>
        <v>0</v>
      </c>
    </row>
    <row r="571" spans="1:39" ht="15" customHeight="1" x14ac:dyDescent="0.2">
      <c r="A571" s="62" t="s">
        <v>714</v>
      </c>
      <c r="B571" s="62" t="s">
        <v>296</v>
      </c>
      <c r="C571" s="124">
        <v>0</v>
      </c>
      <c r="D571" s="124">
        <v>12940</v>
      </c>
      <c r="E571" s="124">
        <v>0</v>
      </c>
      <c r="F571" s="124">
        <v>6530</v>
      </c>
      <c r="G571" s="124">
        <v>16927</v>
      </c>
      <c r="H571" s="124">
        <v>17101</v>
      </c>
      <c r="I571" s="124">
        <v>12037</v>
      </c>
      <c r="J571" s="124">
        <v>13223</v>
      </c>
      <c r="K571" s="124">
        <v>8832</v>
      </c>
      <c r="L571" s="124">
        <v>5696</v>
      </c>
      <c r="M571" s="124">
        <v>0</v>
      </c>
      <c r="N571" s="124">
        <v>0</v>
      </c>
      <c r="O571" s="124">
        <v>8000</v>
      </c>
      <c r="P571" s="124">
        <v>0</v>
      </c>
      <c r="Q571" s="124">
        <v>0</v>
      </c>
      <c r="R571" s="124">
        <v>0</v>
      </c>
      <c r="S571" s="124">
        <v>0</v>
      </c>
      <c r="T571" s="124">
        <v>0</v>
      </c>
      <c r="U571" s="124">
        <v>0</v>
      </c>
      <c r="V571" s="124">
        <v>0</v>
      </c>
      <c r="W571" s="124">
        <v>0</v>
      </c>
      <c r="X571" s="79"/>
      <c r="Y571" s="125"/>
      <c r="Z571" s="125"/>
      <c r="AA571" s="125"/>
      <c r="AB571" s="125"/>
      <c r="AC571" s="126">
        <f t="shared" si="100"/>
        <v>2.4789858510076025E-2</v>
      </c>
      <c r="AD571" s="126">
        <f t="shared" si="101"/>
        <v>-7.2158715567614329E-2</v>
      </c>
      <c r="AE571" s="126">
        <f t="shared" si="102"/>
        <v>-0.12532025616942549</v>
      </c>
      <c r="AF571" s="126">
        <f t="shared" si="103"/>
        <v>0.80166978592800375</v>
      </c>
      <c r="AG571" s="126">
        <f t="shared" si="104"/>
        <v>-0.48229493753175795</v>
      </c>
      <c r="AH571" s="126">
        <f t="shared" si="105"/>
        <v>-0.46137105549510338</v>
      </c>
      <c r="AI571" s="126">
        <f t="shared" si="106"/>
        <v>-4.7220202020201975E-2</v>
      </c>
      <c r="AJ571" s="126">
        <f t="shared" si="107"/>
        <v>-0.50358122749806</v>
      </c>
      <c r="AK571" s="126">
        <f t="shared" si="108"/>
        <v>1.0530402692590253</v>
      </c>
      <c r="AL571" s="127">
        <f t="shared" si="109"/>
        <v>2.0839279934993547E-2</v>
      </c>
      <c r="AM571" s="127">
        <f t="shared" si="99"/>
        <v>-8.828543065721961E-2</v>
      </c>
    </row>
    <row r="572" spans="1:39" ht="15" customHeight="1" x14ac:dyDescent="0.2">
      <c r="A572" s="62" t="s">
        <v>715</v>
      </c>
      <c r="B572" s="62" t="s">
        <v>298</v>
      </c>
      <c r="C572" s="124">
        <v>6568</v>
      </c>
      <c r="D572" s="124">
        <v>6808</v>
      </c>
      <c r="E572" s="124">
        <v>7108</v>
      </c>
      <c r="F572" s="124">
        <v>6323</v>
      </c>
      <c r="G572" s="124">
        <v>5351</v>
      </c>
      <c r="H572" s="124">
        <v>4754</v>
      </c>
      <c r="I572" s="124">
        <v>3916</v>
      </c>
      <c r="J572" s="124">
        <v>2591</v>
      </c>
      <c r="K572" s="124">
        <v>2769</v>
      </c>
      <c r="L572" s="124">
        <v>1460</v>
      </c>
      <c r="M572" s="124">
        <v>1510</v>
      </c>
      <c r="N572" s="124">
        <v>5923.39</v>
      </c>
      <c r="O572" s="124">
        <v>6070.23</v>
      </c>
      <c r="P572" s="124">
        <v>5632.21</v>
      </c>
      <c r="Q572" s="124">
        <v>4926.38</v>
      </c>
      <c r="R572" s="124">
        <v>8875.7099999999991</v>
      </c>
      <c r="S572" s="124">
        <v>4595</v>
      </c>
      <c r="T572" s="124">
        <v>2475</v>
      </c>
      <c r="U572" s="124">
        <v>2358.13</v>
      </c>
      <c r="V572" s="124">
        <v>1170.6199999999999</v>
      </c>
      <c r="W572" s="124">
        <v>2403.33</v>
      </c>
      <c r="X572" s="79">
        <v>285</v>
      </c>
      <c r="Y572" s="125"/>
      <c r="Z572" s="125"/>
      <c r="AA572" s="125"/>
      <c r="AB572" s="125"/>
      <c r="AC572" s="126">
        <f t="shared" si="100"/>
        <v>57.291742451800658</v>
      </c>
      <c r="AD572" s="126">
        <f t="shared" si="101"/>
        <v>-0.19628270013229823</v>
      </c>
      <c r="AE572" s="126">
        <f t="shared" si="102"/>
        <v>1.268734100921358</v>
      </c>
      <c r="AF572" s="126">
        <f t="shared" si="103"/>
        <v>-0.41350044362915173</v>
      </c>
      <c r="AG572" s="126">
        <f t="shared" si="104"/>
        <v>-0.37920515841031688</v>
      </c>
      <c r="AH572" s="126">
        <f t="shared" si="105"/>
        <v>1.8761867162972609E-2</v>
      </c>
      <c r="AI572" s="126">
        <f t="shared" si="106"/>
        <v>0.28042248712885909</v>
      </c>
      <c r="AJ572" s="126">
        <f t="shared" si="107"/>
        <v>-0.54905431283428718</v>
      </c>
      <c r="AK572" s="126">
        <f t="shared" si="108"/>
        <v>0.66369180187720089</v>
      </c>
      <c r="AL572" s="127">
        <f t="shared" si="109"/>
        <v>6.4428122326538881</v>
      </c>
      <c r="AM572" s="127">
        <f t="shared" si="99"/>
        <v>6.9233369848856977E-3</v>
      </c>
    </row>
    <row r="573" spans="1:39" ht="15" customHeight="1" x14ac:dyDescent="0.2">
      <c r="A573" s="62" t="s">
        <v>716</v>
      </c>
      <c r="B573" s="62" t="s">
        <v>300</v>
      </c>
      <c r="C573" s="124">
        <v>7500</v>
      </c>
      <c r="D573" s="124">
        <v>6000</v>
      </c>
      <c r="E573" s="124">
        <v>5600</v>
      </c>
      <c r="F573" s="124">
        <v>9000</v>
      </c>
      <c r="G573" s="124">
        <v>15000</v>
      </c>
      <c r="H573" s="124">
        <v>10000</v>
      </c>
      <c r="I573" s="124">
        <v>12860</v>
      </c>
      <c r="J573" s="124">
        <v>12860</v>
      </c>
      <c r="K573" s="124">
        <v>12860</v>
      </c>
      <c r="L573" s="124">
        <v>12860</v>
      </c>
      <c r="M573" s="124">
        <v>12860</v>
      </c>
      <c r="N573" s="124">
        <v>219.92</v>
      </c>
      <c r="O573" s="124">
        <v>12819.52</v>
      </c>
      <c r="P573" s="124">
        <v>10303.27</v>
      </c>
      <c r="Q573" s="124">
        <v>23375.38</v>
      </c>
      <c r="R573" s="124">
        <v>13709.65</v>
      </c>
      <c r="S573" s="124">
        <v>8510.8799999999992</v>
      </c>
      <c r="T573" s="124">
        <v>8670.56</v>
      </c>
      <c r="U573" s="124">
        <v>11101.98</v>
      </c>
      <c r="V573" s="124">
        <v>5006.3900000000003</v>
      </c>
      <c r="W573" s="124">
        <v>8329.09</v>
      </c>
      <c r="X573" s="79">
        <v>8023.48</v>
      </c>
      <c r="Y573" s="125"/>
      <c r="Z573" s="125"/>
      <c r="AA573" s="125"/>
      <c r="AB573" s="125"/>
      <c r="AC573" s="126">
        <f t="shared" si="100"/>
        <v>-0.12234538872093458</v>
      </c>
      <c r="AD573" s="126">
        <f t="shared" si="101"/>
        <v>0.10161598979374871</v>
      </c>
      <c r="AE573" s="126">
        <f t="shared" si="102"/>
        <v>-0.27338879345287503</v>
      </c>
      <c r="AF573" s="126">
        <f t="shared" si="103"/>
        <v>-5.5425687342276556E-2</v>
      </c>
      <c r="AG573" s="126">
        <f t="shared" si="104"/>
        <v>-7.7238916152256074E-2</v>
      </c>
      <c r="AH573" s="126">
        <f t="shared" si="105"/>
        <v>-0.2722631963915641</v>
      </c>
      <c r="AI573" s="126">
        <f t="shared" si="106"/>
        <v>0.26599241995937772</v>
      </c>
      <c r="AJ573" s="126">
        <f t="shared" si="107"/>
        <v>-9.9255706252067463E-2</v>
      </c>
      <c r="AK573" s="126">
        <f t="shared" si="108"/>
        <v>0.14726675113388041</v>
      </c>
      <c r="AL573" s="127">
        <f t="shared" si="109"/>
        <v>-4.2782503047218548E-2</v>
      </c>
      <c r="AM573" s="127">
        <f t="shared" si="99"/>
        <v>-7.0997295405259061E-3</v>
      </c>
    </row>
    <row r="574" spans="1:39" ht="15" customHeight="1" x14ac:dyDescent="0.2">
      <c r="A574" s="62" t="s">
        <v>717</v>
      </c>
      <c r="B574" s="62" t="s">
        <v>302</v>
      </c>
      <c r="C574" s="124">
        <v>1143</v>
      </c>
      <c r="D574" s="124">
        <v>953</v>
      </c>
      <c r="E574" s="124">
        <v>964</v>
      </c>
      <c r="F574" s="124">
        <v>973</v>
      </c>
      <c r="G574" s="124">
        <v>1001</v>
      </c>
      <c r="H574" s="124">
        <v>1026</v>
      </c>
      <c r="I574" s="124">
        <v>1019</v>
      </c>
      <c r="J574" s="124">
        <v>1038</v>
      </c>
      <c r="K574" s="124">
        <v>1020</v>
      </c>
      <c r="L574" s="124">
        <v>973</v>
      </c>
      <c r="M574" s="124">
        <v>520</v>
      </c>
      <c r="N574" s="124">
        <v>1071.72</v>
      </c>
      <c r="O574" s="124">
        <v>940.6</v>
      </c>
      <c r="P574" s="124">
        <v>1036.18</v>
      </c>
      <c r="Q574" s="124">
        <v>752.9</v>
      </c>
      <c r="R574" s="124">
        <v>711.17</v>
      </c>
      <c r="S574" s="124">
        <v>656.24</v>
      </c>
      <c r="T574" s="124">
        <v>477.57</v>
      </c>
      <c r="U574" s="124">
        <v>604.6</v>
      </c>
      <c r="V574" s="124">
        <v>544.59</v>
      </c>
      <c r="W574" s="124">
        <v>624.79</v>
      </c>
      <c r="X574" s="79">
        <v>334.26</v>
      </c>
      <c r="Y574" s="125"/>
      <c r="Z574" s="125"/>
      <c r="AA574" s="125"/>
      <c r="AB574" s="125"/>
      <c r="AC574" s="126">
        <f t="shared" si="100"/>
        <v>4.7115311766042882E-2</v>
      </c>
      <c r="AD574" s="126">
        <f t="shared" si="101"/>
        <v>3.7452404424466477E-2</v>
      </c>
      <c r="AE574" s="126">
        <f t="shared" si="102"/>
        <v>-0.23398251792958341</v>
      </c>
      <c r="AF574" s="126">
        <f t="shared" si="103"/>
        <v>0.27592799833083576</v>
      </c>
      <c r="AG574" s="126">
        <f t="shared" si="104"/>
        <v>-0.24615494394082199</v>
      </c>
      <c r="AH574" s="126">
        <f t="shared" si="105"/>
        <v>-0.42546805548434419</v>
      </c>
      <c r="AI574" s="126">
        <f t="shared" si="106"/>
        <v>0.28903976055796582</v>
      </c>
      <c r="AJ574" s="126">
        <f t="shared" si="107"/>
        <v>-0.34134638427496444</v>
      </c>
      <c r="AK574" s="126">
        <f t="shared" si="108"/>
        <v>0.37774902975420444</v>
      </c>
      <c r="AL574" s="127">
        <f t="shared" si="109"/>
        <v>-2.440748853291097E-2</v>
      </c>
      <c r="AM574" s="127">
        <f t="shared" si="99"/>
        <v>-6.9236118677592079E-2</v>
      </c>
    </row>
    <row r="575" spans="1:39" ht="15" customHeight="1" x14ac:dyDescent="0.2">
      <c r="A575" s="62" t="s">
        <v>718</v>
      </c>
      <c r="B575" s="62" t="s">
        <v>304</v>
      </c>
      <c r="C575" s="124">
        <v>3056</v>
      </c>
      <c r="D575" s="124">
        <v>3713</v>
      </c>
      <c r="E575" s="124">
        <v>3598</v>
      </c>
      <c r="F575" s="124">
        <v>4098</v>
      </c>
      <c r="G575" s="124">
        <v>5278</v>
      </c>
      <c r="H575" s="124">
        <v>3367</v>
      </c>
      <c r="I575" s="124">
        <v>3402</v>
      </c>
      <c r="J575" s="124">
        <v>2943</v>
      </c>
      <c r="K575" s="124">
        <v>2905</v>
      </c>
      <c r="L575" s="124">
        <v>2486</v>
      </c>
      <c r="M575" s="124">
        <v>2960</v>
      </c>
      <c r="N575" s="124">
        <v>3167.76</v>
      </c>
      <c r="O575" s="124">
        <v>3317.01</v>
      </c>
      <c r="P575" s="124">
        <v>3441.24</v>
      </c>
      <c r="Q575" s="124">
        <v>2636.05</v>
      </c>
      <c r="R575" s="124">
        <v>3363.41</v>
      </c>
      <c r="S575" s="124">
        <v>2535.4899999999998</v>
      </c>
      <c r="T575" s="124">
        <v>1456.72</v>
      </c>
      <c r="U575" s="124">
        <v>1877.77</v>
      </c>
      <c r="V575" s="124">
        <v>1236.8</v>
      </c>
      <c r="W575" s="124">
        <v>1704</v>
      </c>
      <c r="X575" s="79">
        <v>909.73</v>
      </c>
      <c r="Y575" s="125"/>
      <c r="Z575" s="125"/>
      <c r="AA575" s="125"/>
      <c r="AB575" s="125"/>
      <c r="AC575" s="126">
        <f t="shared" si="100"/>
        <v>0.38720934676868562</v>
      </c>
      <c r="AD575" s="126">
        <f t="shared" si="101"/>
        <v>-0.15554877169808379</v>
      </c>
      <c r="AE575" s="126">
        <f t="shared" si="102"/>
        <v>0.17818049587933618</v>
      </c>
      <c r="AF575" s="126">
        <f t="shared" si="103"/>
        <v>0.29908664344979624</v>
      </c>
      <c r="AG575" s="126">
        <f t="shared" si="104"/>
        <v>0.36052267425281381</v>
      </c>
      <c r="AH575" s="126">
        <f t="shared" si="105"/>
        <v>-0.34692475671357448</v>
      </c>
      <c r="AI575" s="126">
        <f t="shared" si="106"/>
        <v>5.6216495888493381E-2</v>
      </c>
      <c r="AJ575" s="126">
        <f t="shared" si="107"/>
        <v>-9.5601536593178438E-2</v>
      </c>
      <c r="AK575" s="126">
        <f t="shared" si="108"/>
        <v>3.1505223266952473E-2</v>
      </c>
      <c r="AL575" s="127">
        <f t="shared" si="109"/>
        <v>7.9405090500137915E-2</v>
      </c>
      <c r="AM575" s="127">
        <f t="shared" si="99"/>
        <v>1.1436200203013502E-3</v>
      </c>
    </row>
    <row r="576" spans="1:39" ht="15" customHeight="1" x14ac:dyDescent="0.2">
      <c r="A576" s="62" t="s">
        <v>719</v>
      </c>
      <c r="B576" s="62" t="s">
        <v>306</v>
      </c>
      <c r="C576" s="124">
        <v>42828</v>
      </c>
      <c r="D576" s="124">
        <v>48518</v>
      </c>
      <c r="E576" s="124">
        <v>52790</v>
      </c>
      <c r="F576" s="124">
        <v>51763</v>
      </c>
      <c r="G576" s="124">
        <v>67738</v>
      </c>
      <c r="H576" s="124">
        <v>85119</v>
      </c>
      <c r="I576" s="124">
        <v>84756</v>
      </c>
      <c r="J576" s="124">
        <v>74530</v>
      </c>
      <c r="K576" s="124">
        <v>76463</v>
      </c>
      <c r="L576" s="124">
        <v>64802</v>
      </c>
      <c r="M576" s="124">
        <v>76000</v>
      </c>
      <c r="N576" s="124">
        <v>36105.74</v>
      </c>
      <c r="O576" s="124">
        <v>50086.22</v>
      </c>
      <c r="P576" s="124">
        <v>42295.37</v>
      </c>
      <c r="Q576" s="124">
        <v>49831.58</v>
      </c>
      <c r="R576" s="124">
        <v>64735.54</v>
      </c>
      <c r="S576" s="124">
        <v>88074.17</v>
      </c>
      <c r="T576" s="124">
        <v>57519.06</v>
      </c>
      <c r="U576" s="124">
        <v>60752.58</v>
      </c>
      <c r="V576" s="124">
        <v>54944.54</v>
      </c>
      <c r="W576" s="124">
        <v>56675.58</v>
      </c>
      <c r="X576" s="79">
        <v>34457.67</v>
      </c>
      <c r="Y576" s="125"/>
      <c r="Z576" s="125"/>
      <c r="AA576" s="125"/>
      <c r="AB576" s="125"/>
      <c r="AC576" s="126">
        <f t="shared" si="100"/>
        <v>0</v>
      </c>
      <c r="AD576" s="126">
        <f t="shared" si="101"/>
        <v>0</v>
      </c>
      <c r="AE576" s="126">
        <f t="shared" si="102"/>
        <v>0</v>
      </c>
      <c r="AF576" s="126">
        <f t="shared" si="103"/>
        <v>0</v>
      </c>
      <c r="AG576" s="126">
        <f t="shared" si="104"/>
        <v>0</v>
      </c>
      <c r="AH576" s="126">
        <f t="shared" si="105"/>
        <v>0</v>
      </c>
      <c r="AI576" s="126">
        <f t="shared" si="106"/>
        <v>0</v>
      </c>
      <c r="AJ576" s="126">
        <f t="shared" si="107"/>
        <v>-0.55251896320934579</v>
      </c>
      <c r="AK576" s="126">
        <f t="shared" si="108"/>
        <v>6.4235577613101578</v>
      </c>
      <c r="AL576" s="127">
        <f t="shared" si="109"/>
        <v>0.65233764423342355</v>
      </c>
      <c r="AM576" s="127">
        <f t="shared" si="99"/>
        <v>1.1742077596201623</v>
      </c>
    </row>
    <row r="577" spans="1:39" ht="15" customHeight="1" x14ac:dyDescent="0.2">
      <c r="A577" s="62" t="s">
        <v>1926</v>
      </c>
      <c r="B577" s="62" t="s">
        <v>1865</v>
      </c>
      <c r="C577" s="124">
        <v>0</v>
      </c>
      <c r="D577" s="124">
        <v>0</v>
      </c>
      <c r="E577" s="124">
        <v>0</v>
      </c>
      <c r="F577" s="124">
        <v>0</v>
      </c>
      <c r="G577" s="124">
        <v>0</v>
      </c>
      <c r="H577" s="124">
        <v>0</v>
      </c>
      <c r="I577" s="124">
        <v>0</v>
      </c>
      <c r="J577" s="124">
        <v>0</v>
      </c>
      <c r="K577" s="124">
        <v>0</v>
      </c>
      <c r="L577" s="124">
        <v>0</v>
      </c>
      <c r="M577" s="124">
        <v>6500</v>
      </c>
      <c r="N577" s="124">
        <v>0</v>
      </c>
      <c r="O577" s="124">
        <v>0</v>
      </c>
      <c r="P577" s="124">
        <v>0</v>
      </c>
      <c r="Q577" s="124">
        <v>0</v>
      </c>
      <c r="R577" s="124">
        <v>0</v>
      </c>
      <c r="S577" s="124">
        <v>0</v>
      </c>
      <c r="T577" s="124">
        <v>0</v>
      </c>
      <c r="U577" s="124">
        <v>2958.36</v>
      </c>
      <c r="V577" s="124">
        <v>1323.81</v>
      </c>
      <c r="W577" s="124">
        <v>9827.3799999999992</v>
      </c>
      <c r="X577" s="79">
        <v>1344.14</v>
      </c>
      <c r="Y577" s="125"/>
      <c r="Z577" s="125"/>
      <c r="AA577" s="125"/>
      <c r="AB577" s="125"/>
      <c r="AC577" s="126">
        <f t="shared" si="100"/>
        <v>0.21393757051523135</v>
      </c>
      <c r="AD577" s="126">
        <f t="shared" si="101"/>
        <v>-0.33326104601810497</v>
      </c>
      <c r="AE577" s="126">
        <f t="shared" si="102"/>
        <v>-0.14745787913425704</v>
      </c>
      <c r="AF577" s="126">
        <f t="shared" si="103"/>
        <v>0.32140462941263037</v>
      </c>
      <c r="AG577" s="126">
        <f t="shared" si="104"/>
        <v>0.14312229325634152</v>
      </c>
      <c r="AH577" s="126">
        <f t="shared" si="105"/>
        <v>-0.28429731192495039</v>
      </c>
      <c r="AI577" s="126">
        <f t="shared" si="106"/>
        <v>1.5769546827185316E-2</v>
      </c>
      <c r="AJ577" s="126">
        <f t="shared" si="107"/>
        <v>-6.8948060649676082E-2</v>
      </c>
      <c r="AK577" s="126">
        <f t="shared" si="108"/>
        <v>0.15582670995186385</v>
      </c>
      <c r="AL577" s="127">
        <f t="shared" si="109"/>
        <v>1.788494692918212E-3</v>
      </c>
      <c r="AM577" s="127">
        <f t="shared" si="99"/>
        <v>-7.705364507847162E-3</v>
      </c>
    </row>
    <row r="578" spans="1:39" ht="15" customHeight="1" x14ac:dyDescent="0.2">
      <c r="A578" s="62" t="s">
        <v>720</v>
      </c>
      <c r="B578" s="62" t="s">
        <v>308</v>
      </c>
      <c r="C578" s="124">
        <v>3234</v>
      </c>
      <c r="D578" s="124">
        <v>2496</v>
      </c>
      <c r="E578" s="124">
        <v>2544</v>
      </c>
      <c r="F578" s="124">
        <v>2232</v>
      </c>
      <c r="G578" s="124">
        <v>2496</v>
      </c>
      <c r="H578" s="124">
        <v>2496</v>
      </c>
      <c r="I578" s="124">
        <v>3000</v>
      </c>
      <c r="J578" s="124">
        <v>2880</v>
      </c>
      <c r="K578" s="124">
        <v>2688</v>
      </c>
      <c r="L578" s="124">
        <v>2496</v>
      </c>
      <c r="M578" s="124">
        <v>2170</v>
      </c>
      <c r="N578" s="124">
        <v>2659</v>
      </c>
      <c r="O578" s="124">
        <v>3227.86</v>
      </c>
      <c r="P578" s="124">
        <v>2152.14</v>
      </c>
      <c r="Q578" s="124">
        <v>1834.79</v>
      </c>
      <c r="R578" s="124">
        <v>2424.5</v>
      </c>
      <c r="S578" s="124">
        <v>2771.5</v>
      </c>
      <c r="T578" s="124">
        <v>1983.57</v>
      </c>
      <c r="U578" s="124">
        <v>2014.85</v>
      </c>
      <c r="V578" s="124">
        <v>1875.93</v>
      </c>
      <c r="W578" s="124">
        <v>2168.25</v>
      </c>
      <c r="X578" s="79">
        <v>945.54</v>
      </c>
      <c r="Y578" s="125"/>
      <c r="Z578" s="125"/>
      <c r="AA578" s="125"/>
      <c r="AB578" s="125"/>
      <c r="AC578" s="126">
        <f t="shared" si="100"/>
        <v>6.5647391594255033E-2</v>
      </c>
      <c r="AD578" s="126">
        <f t="shared" si="101"/>
        <v>-8.8966950946914647E-2</v>
      </c>
      <c r="AE578" s="126">
        <f t="shared" si="102"/>
        <v>-0.56244012520730469</v>
      </c>
      <c r="AF578" s="126">
        <f t="shared" si="103"/>
        <v>-1</v>
      </c>
      <c r="AG578" s="126">
        <f t="shared" si="104"/>
        <v>0</v>
      </c>
      <c r="AH578" s="126">
        <f t="shared" si="105"/>
        <v>0</v>
      </c>
      <c r="AI578" s="126">
        <f t="shared" si="106"/>
        <v>0</v>
      </c>
      <c r="AJ578" s="126">
        <f t="shared" si="107"/>
        <v>0</v>
      </c>
      <c r="AK578" s="126">
        <f t="shared" si="108"/>
        <v>0</v>
      </c>
      <c r="AL578" s="127">
        <f t="shared" si="109"/>
        <v>-0.17619552050666268</v>
      </c>
      <c r="AM578" s="127">
        <f t="shared" si="99"/>
        <v>0</v>
      </c>
    </row>
    <row r="579" spans="1:39" ht="15" customHeight="1" x14ac:dyDescent="0.2">
      <c r="A579" s="62" t="s">
        <v>721</v>
      </c>
      <c r="B579" s="62" t="s">
        <v>1897</v>
      </c>
      <c r="C579" s="124">
        <v>16372</v>
      </c>
      <c r="D579" s="124">
        <v>17131</v>
      </c>
      <c r="E579" s="124">
        <v>15947</v>
      </c>
      <c r="F579" s="124">
        <v>0</v>
      </c>
      <c r="G579" s="124">
        <v>0</v>
      </c>
      <c r="H579" s="124">
        <v>0</v>
      </c>
      <c r="I579" s="124">
        <v>0</v>
      </c>
      <c r="J579" s="124">
        <v>0</v>
      </c>
      <c r="K579" s="124">
        <v>0</v>
      </c>
      <c r="L579" s="124">
        <v>0</v>
      </c>
      <c r="M579" s="124">
        <v>0</v>
      </c>
      <c r="N579" s="124">
        <v>15117.28</v>
      </c>
      <c r="O579" s="124">
        <v>16109.69</v>
      </c>
      <c r="P579" s="124">
        <v>14676.46</v>
      </c>
      <c r="Q579" s="124">
        <v>6421.83</v>
      </c>
      <c r="R579" s="124">
        <v>0</v>
      </c>
      <c r="S579" s="124">
        <v>0</v>
      </c>
      <c r="T579" s="124">
        <v>0</v>
      </c>
      <c r="U579" s="124">
        <v>0</v>
      </c>
      <c r="V579" s="124">
        <v>0</v>
      </c>
      <c r="W579" s="124">
        <v>0</v>
      </c>
      <c r="X579" s="79"/>
      <c r="Y579" s="125"/>
      <c r="Z579" s="125"/>
      <c r="AA579" s="125"/>
      <c r="AB579" s="125"/>
      <c r="AC579" s="126">
        <f t="shared" si="100"/>
        <v>-1.0235305561376968E-3</v>
      </c>
      <c r="AD579" s="126">
        <f t="shared" si="101"/>
        <v>2.8359287726073525E-2</v>
      </c>
      <c r="AE579" s="126">
        <f t="shared" si="102"/>
        <v>0.32424252273998116</v>
      </c>
      <c r="AF579" s="126">
        <f t="shared" si="103"/>
        <v>0.23552153494034014</v>
      </c>
      <c r="AG579" s="126">
        <f t="shared" si="104"/>
        <v>-1.0077790337505976E-2</v>
      </c>
      <c r="AH579" s="126">
        <f t="shared" si="105"/>
        <v>-0.17024123227986912</v>
      </c>
      <c r="AI579" s="126">
        <f t="shared" si="106"/>
        <v>0.24320997174764983</v>
      </c>
      <c r="AJ579" s="126">
        <f t="shared" si="107"/>
        <v>-0.13688850267741548</v>
      </c>
      <c r="AK579" s="126">
        <f t="shared" si="108"/>
        <v>0.77032053759292518</v>
      </c>
      <c r="AL579" s="127">
        <f t="shared" si="109"/>
        <v>0.14260253321067129</v>
      </c>
      <c r="AM579" s="127">
        <f t="shared" ref="AM579:AM642" si="110">AVERAGE(AG579:AK579)</f>
        <v>0.13926459680915687</v>
      </c>
    </row>
    <row r="580" spans="1:39" ht="15" customHeight="1" x14ac:dyDescent="0.2">
      <c r="A580" s="62" t="s">
        <v>722</v>
      </c>
      <c r="B580" s="62" t="s">
        <v>1899</v>
      </c>
      <c r="C580" s="124">
        <v>21205</v>
      </c>
      <c r="D580" s="124">
        <v>20537</v>
      </c>
      <c r="E580" s="124">
        <v>21611</v>
      </c>
      <c r="F580" s="124">
        <v>32297</v>
      </c>
      <c r="G580" s="124">
        <v>36455</v>
      </c>
      <c r="H580" s="124">
        <v>40879</v>
      </c>
      <c r="I580" s="124">
        <v>42236</v>
      </c>
      <c r="J580" s="124">
        <v>43519</v>
      </c>
      <c r="K580" s="124">
        <v>39193</v>
      </c>
      <c r="L580" s="124">
        <v>59795</v>
      </c>
      <c r="M580" s="124">
        <v>68904</v>
      </c>
      <c r="N580" s="124">
        <v>20663.77</v>
      </c>
      <c r="O580" s="124">
        <v>20642.62</v>
      </c>
      <c r="P580" s="124">
        <v>21228.03</v>
      </c>
      <c r="Q580" s="124">
        <v>28111.06</v>
      </c>
      <c r="R580" s="124">
        <v>34731.82</v>
      </c>
      <c r="S580" s="124">
        <v>34381.800000000003</v>
      </c>
      <c r="T580" s="124">
        <v>28528.6</v>
      </c>
      <c r="U580" s="124">
        <v>35467.040000000001</v>
      </c>
      <c r="V580" s="124">
        <v>30612.01</v>
      </c>
      <c r="W580" s="124">
        <v>54193.07</v>
      </c>
      <c r="X580" s="79">
        <v>35389.11</v>
      </c>
      <c r="Y580" s="125"/>
      <c r="Z580" s="125"/>
      <c r="AA580" s="125"/>
      <c r="AB580" s="125"/>
      <c r="AC580" s="126">
        <f t="shared" ref="AC580:AC643" si="111">IFERROR((O581-N581)/N581,0)</f>
        <v>-0.28258000659848242</v>
      </c>
      <c r="AD580" s="126">
        <f t="shared" ref="AD580:AD643" si="112">IFERROR((P581-O581)/O581,0)</f>
        <v>5.1627960450678314</v>
      </c>
      <c r="AE580" s="126">
        <f t="shared" ref="AE580:AE643" si="113">IFERROR((Q581-P581)/P581,0)</f>
        <v>-0.45526453249757476</v>
      </c>
      <c r="AF580" s="126">
        <f t="shared" ref="AF580:AF643" si="114">IFERROR((R581-Q581)/Q581,0)</f>
        <v>0.79623287671232879</v>
      </c>
      <c r="AG580" s="126">
        <f t="shared" ref="AG580:AG643" si="115">IFERROR((S581-R581)/R581,0)</f>
        <v>-6.5109628217349863E-2</v>
      </c>
      <c r="AH580" s="126">
        <f t="shared" ref="AH580:AH643" si="116">IFERROR((T581-S581)/S581,0)</f>
        <v>-0.1360252880595493</v>
      </c>
      <c r="AI580" s="126">
        <f t="shared" ref="AI580:AI643" si="117">IFERROR((U581-T581)/T581,0)</f>
        <v>-0.65159919745072581</v>
      </c>
      <c r="AJ580" s="126">
        <f t="shared" ref="AJ580:AJ643" si="118">IFERROR((V581-U581)/U581,0)</f>
        <v>-6.6395663956639567E-2</v>
      </c>
      <c r="AK580" s="126">
        <f t="shared" ref="AK580:AK643" si="119">IFERROR((W581-V581)/V581,0)</f>
        <v>-6.3860667634252535E-2</v>
      </c>
      <c r="AL580" s="127">
        <f t="shared" si="109"/>
        <v>0.47091043748506511</v>
      </c>
      <c r="AM580" s="127">
        <f t="shared" si="110"/>
        <v>-0.19659808906370341</v>
      </c>
    </row>
    <row r="581" spans="1:39" ht="15" customHeight="1" x14ac:dyDescent="0.2">
      <c r="A581" s="62" t="s">
        <v>723</v>
      </c>
      <c r="B581" s="62" t="s">
        <v>312</v>
      </c>
      <c r="C581" s="124">
        <v>0</v>
      </c>
      <c r="D581" s="124">
        <v>0</v>
      </c>
      <c r="E581" s="124">
        <v>0</v>
      </c>
      <c r="F581" s="124">
        <v>0</v>
      </c>
      <c r="G581" s="124">
        <v>0</v>
      </c>
      <c r="H581" s="124">
        <v>0</v>
      </c>
      <c r="I581" s="124">
        <v>0</v>
      </c>
      <c r="J581" s="124">
        <v>0</v>
      </c>
      <c r="K581" s="124">
        <v>0</v>
      </c>
      <c r="L581" s="124">
        <v>0</v>
      </c>
      <c r="M581" s="124">
        <v>0</v>
      </c>
      <c r="N581" s="124">
        <v>606.20000000000005</v>
      </c>
      <c r="O581" s="124">
        <v>434.9</v>
      </c>
      <c r="P581" s="124">
        <v>2680.2</v>
      </c>
      <c r="Q581" s="124">
        <v>1460</v>
      </c>
      <c r="R581" s="124">
        <v>2622.5</v>
      </c>
      <c r="S581" s="124">
        <v>2451.75</v>
      </c>
      <c r="T581" s="124">
        <v>2118.25</v>
      </c>
      <c r="U581" s="124">
        <v>738</v>
      </c>
      <c r="V581" s="124">
        <v>689</v>
      </c>
      <c r="W581" s="124">
        <v>645</v>
      </c>
      <c r="X581" s="79">
        <v>640</v>
      </c>
      <c r="Y581" s="125"/>
      <c r="Z581" s="125"/>
      <c r="AA581" s="125"/>
      <c r="AB581" s="125"/>
      <c r="AC581" s="126">
        <f t="shared" si="111"/>
        <v>-0.16541904365413831</v>
      </c>
      <c r="AD581" s="126">
        <f t="shared" si="112"/>
        <v>0.54224235068008309</v>
      </c>
      <c r="AE581" s="126">
        <f t="shared" si="113"/>
        <v>0.63836472167359826</v>
      </c>
      <c r="AF581" s="126">
        <f t="shared" si="114"/>
        <v>-0.2457845207753491</v>
      </c>
      <c r="AG581" s="126">
        <f t="shared" si="115"/>
        <v>0.2111730273673339</v>
      </c>
      <c r="AH581" s="126">
        <f t="shared" si="116"/>
        <v>-0.22304291780540381</v>
      </c>
      <c r="AI581" s="126">
        <f t="shared" si="117"/>
        <v>0.17860954136450724</v>
      </c>
      <c r="AJ581" s="126">
        <f t="shared" si="118"/>
        <v>-0.37388427881325853</v>
      </c>
      <c r="AK581" s="126">
        <f t="shared" si="119"/>
        <v>4.8403927529682499E-2</v>
      </c>
      <c r="AL581" s="127">
        <f t="shared" si="109"/>
        <v>6.7851423063006122E-2</v>
      </c>
      <c r="AM581" s="127">
        <f t="shared" si="110"/>
        <v>-3.174814007142774E-2</v>
      </c>
    </row>
    <row r="582" spans="1:39" ht="15" customHeight="1" x14ac:dyDescent="0.2">
      <c r="A582" s="62" t="s">
        <v>724</v>
      </c>
      <c r="B582" s="62" t="s">
        <v>314</v>
      </c>
      <c r="C582" s="124">
        <v>9664</v>
      </c>
      <c r="D582" s="124">
        <v>7482</v>
      </c>
      <c r="E582" s="124">
        <v>13663</v>
      </c>
      <c r="F582" s="124">
        <v>15462</v>
      </c>
      <c r="G582" s="124">
        <v>15791</v>
      </c>
      <c r="H582" s="124">
        <v>19755</v>
      </c>
      <c r="I582" s="124">
        <v>18494</v>
      </c>
      <c r="J582" s="124">
        <v>17536</v>
      </c>
      <c r="K582" s="124">
        <v>17437</v>
      </c>
      <c r="L582" s="124">
        <v>7852</v>
      </c>
      <c r="M582" s="124">
        <v>15670</v>
      </c>
      <c r="N582" s="124">
        <v>8815.43</v>
      </c>
      <c r="O582" s="124">
        <v>7357.19</v>
      </c>
      <c r="P582" s="124">
        <v>11346.57</v>
      </c>
      <c r="Q582" s="124">
        <v>18589.82</v>
      </c>
      <c r="R582" s="124">
        <v>14020.73</v>
      </c>
      <c r="S582" s="124">
        <v>16981.53</v>
      </c>
      <c r="T582" s="124">
        <v>13193.92</v>
      </c>
      <c r="U582" s="124">
        <v>15550.48</v>
      </c>
      <c r="V582" s="124">
        <v>9736.4</v>
      </c>
      <c r="W582" s="124">
        <v>10207.68</v>
      </c>
      <c r="X582" s="79">
        <v>6090.43</v>
      </c>
      <c r="Y582" s="125"/>
      <c r="Z582" s="125"/>
      <c r="AA582" s="125"/>
      <c r="AB582" s="125"/>
      <c r="AC582" s="126">
        <f t="shared" si="111"/>
        <v>-0.93651565989856289</v>
      </c>
      <c r="AD582" s="126">
        <f t="shared" si="112"/>
        <v>9.9012667660208642</v>
      </c>
      <c r="AE582" s="126">
        <f t="shared" si="113"/>
        <v>-0.94500349098934144</v>
      </c>
      <c r="AF582" s="126">
        <f t="shared" si="114"/>
        <v>14.289595170454545</v>
      </c>
      <c r="AG582" s="126">
        <f t="shared" si="115"/>
        <v>-0.94484444496057418</v>
      </c>
      <c r="AH582" s="126">
        <f t="shared" si="116"/>
        <v>17.314348878829353</v>
      </c>
      <c r="AI582" s="126">
        <f t="shared" si="117"/>
        <v>-0.8116952542996414</v>
      </c>
      <c r="AJ582" s="126">
        <f t="shared" si="118"/>
        <v>2.9561647180927384</v>
      </c>
      <c r="AK582" s="126">
        <f t="shared" si="119"/>
        <v>1.4305246913580247</v>
      </c>
      <c r="AL582" s="127">
        <f t="shared" ref="AL582:AL645" si="120">AVERAGE(AC582:AK582)</f>
        <v>4.6948712638452674</v>
      </c>
      <c r="AM582" s="127">
        <f t="shared" si="110"/>
        <v>3.9888997178039802</v>
      </c>
    </row>
    <row r="583" spans="1:39" ht="15" customHeight="1" x14ac:dyDescent="0.2">
      <c r="A583" s="62" t="s">
        <v>725</v>
      </c>
      <c r="B583" s="62" t="s">
        <v>316</v>
      </c>
      <c r="C583" s="124">
        <v>900</v>
      </c>
      <c r="D583" s="124">
        <v>1620</v>
      </c>
      <c r="E583" s="124">
        <v>1620</v>
      </c>
      <c r="F583" s="124">
        <v>1620</v>
      </c>
      <c r="G583" s="124">
        <v>2079</v>
      </c>
      <c r="H583" s="124">
        <v>270</v>
      </c>
      <c r="I583" s="124">
        <v>296</v>
      </c>
      <c r="J583" s="124">
        <v>295</v>
      </c>
      <c r="K583" s="124">
        <v>295</v>
      </c>
      <c r="L583" s="124">
        <v>1569</v>
      </c>
      <c r="M583" s="124">
        <v>0</v>
      </c>
      <c r="N583" s="124">
        <v>2959.47</v>
      </c>
      <c r="O583" s="124">
        <v>187.88</v>
      </c>
      <c r="P583" s="124">
        <v>2048.13</v>
      </c>
      <c r="Q583" s="124">
        <v>112.64</v>
      </c>
      <c r="R583" s="124">
        <v>1722.22</v>
      </c>
      <c r="S583" s="124">
        <v>94.99</v>
      </c>
      <c r="T583" s="124">
        <v>1739.68</v>
      </c>
      <c r="U583" s="124">
        <v>327.58999999999997</v>
      </c>
      <c r="V583" s="124">
        <v>1296</v>
      </c>
      <c r="W583" s="124">
        <v>3149.96</v>
      </c>
      <c r="X583" s="79">
        <v>374.69</v>
      </c>
      <c r="Y583" s="125"/>
      <c r="Z583" s="125"/>
      <c r="AA583" s="125"/>
      <c r="AB583" s="125"/>
      <c r="AC583" s="126">
        <f t="shared" si="111"/>
        <v>4.968227252430181E-2</v>
      </c>
      <c r="AD583" s="126">
        <f t="shared" si="112"/>
        <v>-5.261392566607978E-2</v>
      </c>
      <c r="AE583" s="126">
        <f t="shared" si="113"/>
        <v>-1.0557293132837466E-2</v>
      </c>
      <c r="AF583" s="126">
        <f t="shared" si="114"/>
        <v>5.9921315092212019E-2</v>
      </c>
      <c r="AG583" s="126">
        <f t="shared" si="115"/>
        <v>-8.9614128000421484E-2</v>
      </c>
      <c r="AH583" s="126">
        <f t="shared" si="116"/>
        <v>-0.2024437892299622</v>
      </c>
      <c r="AI583" s="126">
        <f t="shared" si="117"/>
        <v>0.22557964950001466</v>
      </c>
      <c r="AJ583" s="126">
        <f t="shared" si="118"/>
        <v>-0.14136505457331397</v>
      </c>
      <c r="AK583" s="126">
        <f t="shared" si="119"/>
        <v>0.14723352529397551</v>
      </c>
      <c r="AL583" s="127">
        <f t="shared" si="120"/>
        <v>-1.5752697991234337E-3</v>
      </c>
      <c r="AM583" s="127">
        <f t="shared" si="110"/>
        <v>-1.212195940194149E-2</v>
      </c>
    </row>
    <row r="584" spans="1:39" ht="15" customHeight="1" x14ac:dyDescent="0.2">
      <c r="A584" s="62" t="s">
        <v>726</v>
      </c>
      <c r="B584" s="62" t="s">
        <v>2026</v>
      </c>
      <c r="C584" s="124">
        <v>6044</v>
      </c>
      <c r="D584" s="124">
        <v>4624</v>
      </c>
      <c r="E584" s="124">
        <v>6024</v>
      </c>
      <c r="F584" s="124">
        <v>6279</v>
      </c>
      <c r="G584" s="124">
        <v>6464</v>
      </c>
      <c r="H584" s="124">
        <v>6664</v>
      </c>
      <c r="I584" s="124">
        <v>6504</v>
      </c>
      <c r="J584" s="124">
        <v>6699</v>
      </c>
      <c r="K584" s="124">
        <v>6667</v>
      </c>
      <c r="L584" s="124">
        <v>6227</v>
      </c>
      <c r="M584" s="124">
        <v>6720</v>
      </c>
      <c r="N584" s="124">
        <v>5822.6</v>
      </c>
      <c r="O584" s="124">
        <v>6111.88</v>
      </c>
      <c r="P584" s="124">
        <v>5790.31</v>
      </c>
      <c r="Q584" s="124">
        <v>5729.18</v>
      </c>
      <c r="R584" s="124">
        <v>6072.48</v>
      </c>
      <c r="S584" s="124">
        <v>5528.3</v>
      </c>
      <c r="T584" s="124">
        <v>4409.13</v>
      </c>
      <c r="U584" s="124">
        <v>5403.74</v>
      </c>
      <c r="V584" s="124">
        <v>4639.84</v>
      </c>
      <c r="W584" s="124">
        <v>5322.98</v>
      </c>
      <c r="X584" s="79">
        <v>3097.35</v>
      </c>
      <c r="Y584" s="125"/>
      <c r="Z584" s="125"/>
      <c r="AA584" s="125"/>
      <c r="AB584" s="125"/>
      <c r="AC584" s="126">
        <f t="shared" si="111"/>
        <v>-0.14855481805771314</v>
      </c>
      <c r="AD584" s="126">
        <f t="shared" si="112"/>
        <v>-4.8210756195662681E-2</v>
      </c>
      <c r="AE584" s="126">
        <f t="shared" si="113"/>
        <v>-1.9837063069081146E-2</v>
      </c>
      <c r="AF584" s="126">
        <f t="shared" si="114"/>
        <v>0.17224979628120599</v>
      </c>
      <c r="AG584" s="126">
        <f t="shared" si="115"/>
        <v>-9.9847069678087985E-2</v>
      </c>
      <c r="AH584" s="126">
        <f t="shared" si="116"/>
        <v>-0.21624240041560774</v>
      </c>
      <c r="AI584" s="126">
        <f t="shared" si="117"/>
        <v>0.24131135793622344</v>
      </c>
      <c r="AJ584" s="126">
        <f t="shared" si="118"/>
        <v>-0.12384182421705867</v>
      </c>
      <c r="AK584" s="126">
        <f t="shared" si="119"/>
        <v>0.27149187105700956</v>
      </c>
      <c r="AL584" s="127">
        <f t="shared" si="120"/>
        <v>3.1687881823586218E-3</v>
      </c>
      <c r="AM584" s="127">
        <f t="shared" si="110"/>
        <v>1.4574386936495726E-2</v>
      </c>
    </row>
    <row r="585" spans="1:39" ht="15" customHeight="1" x14ac:dyDescent="0.2">
      <c r="A585" s="62" t="s">
        <v>727</v>
      </c>
      <c r="B585" s="62" t="s">
        <v>321</v>
      </c>
      <c r="C585" s="124">
        <v>883</v>
      </c>
      <c r="D585" s="124">
        <v>861</v>
      </c>
      <c r="E585" s="124">
        <v>748</v>
      </c>
      <c r="F585" s="124">
        <v>780</v>
      </c>
      <c r="G585" s="124">
        <v>803</v>
      </c>
      <c r="H585" s="124">
        <v>826</v>
      </c>
      <c r="I585" s="124">
        <v>823</v>
      </c>
      <c r="J585" s="124">
        <v>843</v>
      </c>
      <c r="K585" s="124">
        <v>826</v>
      </c>
      <c r="L585" s="124">
        <v>787</v>
      </c>
      <c r="M585" s="124">
        <v>650</v>
      </c>
      <c r="N585" s="124">
        <v>849.72</v>
      </c>
      <c r="O585" s="124">
        <v>723.49</v>
      </c>
      <c r="P585" s="124">
        <v>688.61</v>
      </c>
      <c r="Q585" s="124">
        <v>674.95</v>
      </c>
      <c r="R585" s="124">
        <v>791.21</v>
      </c>
      <c r="S585" s="124">
        <v>712.21</v>
      </c>
      <c r="T585" s="124">
        <v>558.20000000000005</v>
      </c>
      <c r="U585" s="124">
        <v>692.9</v>
      </c>
      <c r="V585" s="124">
        <v>607.09</v>
      </c>
      <c r="W585" s="124">
        <v>771.91</v>
      </c>
      <c r="X585" s="79">
        <v>397.35</v>
      </c>
      <c r="Y585" s="125"/>
      <c r="Z585" s="125"/>
      <c r="AA585" s="125"/>
      <c r="AB585" s="125"/>
      <c r="AC585" s="126">
        <f t="shared" si="111"/>
        <v>-1</v>
      </c>
      <c r="AD585" s="126">
        <f t="shared" si="112"/>
        <v>0</v>
      </c>
      <c r="AE585" s="126">
        <f t="shared" si="113"/>
        <v>1.186847599164927</v>
      </c>
      <c r="AF585" s="126">
        <f t="shared" si="114"/>
        <v>-0.18090692124105015</v>
      </c>
      <c r="AG585" s="126">
        <f t="shared" si="115"/>
        <v>-0.33741258741258739</v>
      </c>
      <c r="AH585" s="126">
        <f t="shared" si="116"/>
        <v>2.4072119613016709</v>
      </c>
      <c r="AI585" s="126">
        <f t="shared" si="117"/>
        <v>8.6990191017036783E-2</v>
      </c>
      <c r="AJ585" s="126">
        <f t="shared" si="118"/>
        <v>-0.22702445974827837</v>
      </c>
      <c r="AK585" s="126">
        <f t="shared" si="119"/>
        <v>-0.53425499231950846</v>
      </c>
      <c r="AL585" s="127">
        <f t="shared" si="120"/>
        <v>0.1557167545291345</v>
      </c>
      <c r="AM585" s="127">
        <f t="shared" si="110"/>
        <v>0.2791020225676667</v>
      </c>
    </row>
    <row r="586" spans="1:39" ht="15" customHeight="1" x14ac:dyDescent="0.2">
      <c r="A586" s="62" t="s">
        <v>728</v>
      </c>
      <c r="B586" s="62" t="s">
        <v>323</v>
      </c>
      <c r="C586" s="124">
        <v>0</v>
      </c>
      <c r="D586" s="124">
        <v>0</v>
      </c>
      <c r="E586" s="124">
        <v>0</v>
      </c>
      <c r="F586" s="124">
        <v>0</v>
      </c>
      <c r="G586" s="124">
        <v>0</v>
      </c>
      <c r="H586" s="124">
        <v>0</v>
      </c>
      <c r="I586" s="124">
        <v>0</v>
      </c>
      <c r="J586" s="124">
        <v>0</v>
      </c>
      <c r="K586" s="124">
        <v>0</v>
      </c>
      <c r="L586" s="124">
        <v>0</v>
      </c>
      <c r="M586" s="124">
        <v>0</v>
      </c>
      <c r="N586" s="124">
        <v>75.8</v>
      </c>
      <c r="O586" s="124">
        <v>0</v>
      </c>
      <c r="P586" s="124">
        <v>47.9</v>
      </c>
      <c r="Q586" s="124">
        <v>104.75</v>
      </c>
      <c r="R586" s="124">
        <v>85.8</v>
      </c>
      <c r="S586" s="124">
        <v>56.85</v>
      </c>
      <c r="T586" s="124">
        <v>193.7</v>
      </c>
      <c r="U586" s="124">
        <v>210.55</v>
      </c>
      <c r="V586" s="124">
        <v>162.75</v>
      </c>
      <c r="W586" s="124">
        <v>75.8</v>
      </c>
      <c r="X586" s="79">
        <v>86.85</v>
      </c>
      <c r="Y586" s="125"/>
      <c r="Z586" s="125"/>
      <c r="AA586" s="125"/>
      <c r="AB586" s="125"/>
      <c r="AC586" s="126">
        <f t="shared" si="111"/>
        <v>0.1111111111111111</v>
      </c>
      <c r="AD586" s="126">
        <f t="shared" si="112"/>
        <v>-0.2</v>
      </c>
      <c r="AE586" s="126">
        <f t="shared" si="113"/>
        <v>-0.25</v>
      </c>
      <c r="AF586" s="126">
        <f t="shared" si="114"/>
        <v>-0.5</v>
      </c>
      <c r="AG586" s="126">
        <f t="shared" si="115"/>
        <v>0</v>
      </c>
      <c r="AH586" s="126">
        <f t="shared" si="116"/>
        <v>-1</v>
      </c>
      <c r="AI586" s="126">
        <f t="shared" si="117"/>
        <v>0</v>
      </c>
      <c r="AJ586" s="126">
        <f t="shared" si="118"/>
        <v>-1</v>
      </c>
      <c r="AK586" s="126">
        <f t="shared" si="119"/>
        <v>0</v>
      </c>
      <c r="AL586" s="127">
        <f t="shared" si="120"/>
        <v>-0.3154320987654321</v>
      </c>
      <c r="AM586" s="127">
        <f t="shared" si="110"/>
        <v>-0.4</v>
      </c>
    </row>
    <row r="587" spans="1:39" ht="15" customHeight="1" x14ac:dyDescent="0.2">
      <c r="A587" s="62" t="s">
        <v>729</v>
      </c>
      <c r="B587" s="62" t="s">
        <v>325</v>
      </c>
      <c r="C587" s="124">
        <v>4500</v>
      </c>
      <c r="D587" s="124">
        <v>5000</v>
      </c>
      <c r="E587" s="124">
        <v>7000</v>
      </c>
      <c r="F587" s="124">
        <v>6500</v>
      </c>
      <c r="G587" s="124">
        <v>5000</v>
      </c>
      <c r="H587" s="124">
        <v>4500</v>
      </c>
      <c r="I587" s="124">
        <v>3750</v>
      </c>
      <c r="J587" s="124">
        <v>2000</v>
      </c>
      <c r="K587" s="124">
        <v>2000</v>
      </c>
      <c r="L587" s="124">
        <v>0</v>
      </c>
      <c r="M587" s="124">
        <v>1000</v>
      </c>
      <c r="N587" s="124">
        <v>4500</v>
      </c>
      <c r="O587" s="124">
        <v>5000</v>
      </c>
      <c r="P587" s="124">
        <v>4000</v>
      </c>
      <c r="Q587" s="124">
        <v>3000</v>
      </c>
      <c r="R587" s="124">
        <v>1500</v>
      </c>
      <c r="S587" s="124">
        <v>1500</v>
      </c>
      <c r="T587" s="124">
        <v>0</v>
      </c>
      <c r="U587" s="124">
        <v>1500</v>
      </c>
      <c r="V587" s="124">
        <v>0</v>
      </c>
      <c r="W587" s="124">
        <v>0</v>
      </c>
      <c r="X587" s="79">
        <v>1500</v>
      </c>
      <c r="Y587" s="125"/>
      <c r="Z587" s="125"/>
      <c r="AA587" s="125"/>
      <c r="AB587" s="125"/>
      <c r="AC587" s="126">
        <f t="shared" si="111"/>
        <v>0</v>
      </c>
      <c r="AD587" s="126">
        <f t="shared" si="112"/>
        <v>0</v>
      </c>
      <c r="AE587" s="126">
        <f t="shared" si="113"/>
        <v>0</v>
      </c>
      <c r="AF587" s="126">
        <f t="shared" si="114"/>
        <v>0</v>
      </c>
      <c r="AG587" s="126">
        <f t="shared" si="115"/>
        <v>0</v>
      </c>
      <c r="AH587" s="126">
        <f t="shared" si="116"/>
        <v>0</v>
      </c>
      <c r="AI587" s="126">
        <f t="shared" si="117"/>
        <v>0</v>
      </c>
      <c r="AJ587" s="126">
        <f t="shared" si="118"/>
        <v>0</v>
      </c>
      <c r="AK587" s="126">
        <f t="shared" si="119"/>
        <v>0</v>
      </c>
      <c r="AL587" s="127">
        <f t="shared" si="120"/>
        <v>0</v>
      </c>
      <c r="AM587" s="127">
        <f t="shared" si="110"/>
        <v>0</v>
      </c>
    </row>
    <row r="588" spans="1:39" ht="15" customHeight="1" x14ac:dyDescent="0.2">
      <c r="A588" s="62" t="s">
        <v>730</v>
      </c>
      <c r="B588" s="62" t="s">
        <v>327</v>
      </c>
      <c r="C588" s="124">
        <v>1547</v>
      </c>
      <c r="D588" s="124">
        <v>1791</v>
      </c>
      <c r="E588" s="124">
        <v>1791</v>
      </c>
      <c r="F588" s="124">
        <v>1791</v>
      </c>
      <c r="G588" s="124">
        <v>1791</v>
      </c>
      <c r="H588" s="124">
        <v>1791</v>
      </c>
      <c r="I588" s="124">
        <v>1791</v>
      </c>
      <c r="J588" s="124">
        <v>1791</v>
      </c>
      <c r="K588" s="124">
        <v>1791</v>
      </c>
      <c r="L588" s="124">
        <v>0</v>
      </c>
      <c r="M588" s="124">
        <v>0</v>
      </c>
      <c r="N588" s="124">
        <v>0</v>
      </c>
      <c r="O588" s="124">
        <v>0</v>
      </c>
      <c r="P588" s="124">
        <v>0</v>
      </c>
      <c r="Q588" s="124">
        <v>0</v>
      </c>
      <c r="R588" s="124">
        <v>0</v>
      </c>
      <c r="S588" s="124">
        <v>0</v>
      </c>
      <c r="T588" s="124">
        <v>0</v>
      </c>
      <c r="U588" s="124">
        <v>0</v>
      </c>
      <c r="V588" s="124">
        <v>0</v>
      </c>
      <c r="W588" s="124">
        <v>0</v>
      </c>
      <c r="X588" s="79"/>
      <c r="Y588" s="125"/>
      <c r="Z588" s="125"/>
      <c r="AA588" s="125"/>
      <c r="AB588" s="125"/>
      <c r="AC588" s="126">
        <f t="shared" si="111"/>
        <v>-1</v>
      </c>
      <c r="AD588" s="126">
        <f t="shared" si="112"/>
        <v>0</v>
      </c>
      <c r="AE588" s="126">
        <f t="shared" si="113"/>
        <v>0</v>
      </c>
      <c r="AF588" s="126">
        <f t="shared" si="114"/>
        <v>0</v>
      </c>
      <c r="AG588" s="126">
        <f t="shared" si="115"/>
        <v>0</v>
      </c>
      <c r="AH588" s="126">
        <f t="shared" si="116"/>
        <v>0</v>
      </c>
      <c r="AI588" s="126">
        <f t="shared" si="117"/>
        <v>0</v>
      </c>
      <c r="AJ588" s="126">
        <f t="shared" si="118"/>
        <v>0</v>
      </c>
      <c r="AK588" s="126">
        <f t="shared" si="119"/>
        <v>0</v>
      </c>
      <c r="AL588" s="127">
        <f t="shared" si="120"/>
        <v>-0.1111111111111111</v>
      </c>
      <c r="AM588" s="127">
        <f t="shared" si="110"/>
        <v>0</v>
      </c>
    </row>
    <row r="589" spans="1:39" ht="15" customHeight="1" x14ac:dyDescent="0.2">
      <c r="A589" s="62" t="s">
        <v>1779</v>
      </c>
      <c r="B589" s="62" t="s">
        <v>262</v>
      </c>
      <c r="C589" s="124">
        <v>200</v>
      </c>
      <c r="D589" s="124">
        <v>0</v>
      </c>
      <c r="E589" s="124">
        <v>0</v>
      </c>
      <c r="F589" s="124">
        <v>0</v>
      </c>
      <c r="G589" s="124">
        <v>0</v>
      </c>
      <c r="H589" s="124">
        <v>0</v>
      </c>
      <c r="I589" s="124">
        <v>0</v>
      </c>
      <c r="J589" s="124">
        <v>0</v>
      </c>
      <c r="K589" s="124">
        <v>0</v>
      </c>
      <c r="L589" s="124">
        <v>0</v>
      </c>
      <c r="M589" s="124">
        <v>0</v>
      </c>
      <c r="N589" s="124">
        <v>175</v>
      </c>
      <c r="O589" s="124">
        <v>0</v>
      </c>
      <c r="P589" s="124">
        <v>0</v>
      </c>
      <c r="Q589" s="124">
        <v>0</v>
      </c>
      <c r="R589" s="124">
        <v>0</v>
      </c>
      <c r="S589" s="124">
        <v>0</v>
      </c>
      <c r="T589" s="124">
        <v>0</v>
      </c>
      <c r="U589" s="124">
        <v>0</v>
      </c>
      <c r="V589" s="124">
        <v>0</v>
      </c>
      <c r="W589" s="124">
        <v>0</v>
      </c>
      <c r="X589" s="79"/>
      <c r="Y589" s="125"/>
      <c r="Z589" s="125"/>
      <c r="AA589" s="125"/>
      <c r="AB589" s="125"/>
      <c r="AC589" s="126">
        <f t="shared" si="111"/>
        <v>5.923655741829234E-2</v>
      </c>
      <c r="AD589" s="126">
        <f t="shared" si="112"/>
        <v>0.48133353486062247</v>
      </c>
      <c r="AE589" s="126">
        <f t="shared" si="113"/>
        <v>-0.15555509281914065</v>
      </c>
      <c r="AF589" s="126">
        <f t="shared" si="114"/>
        <v>0.11033407967805255</v>
      </c>
      <c r="AG589" s="126">
        <f t="shared" si="115"/>
        <v>-0.34072657658858124</v>
      </c>
      <c r="AH589" s="126">
        <f t="shared" si="116"/>
        <v>0.20199087096393858</v>
      </c>
      <c r="AI589" s="126">
        <f t="shared" si="117"/>
        <v>0.13023762881252857</v>
      </c>
      <c r="AJ589" s="126">
        <f t="shared" si="118"/>
        <v>-4.4298367419809193E-2</v>
      </c>
      <c r="AK589" s="126">
        <f t="shared" si="119"/>
        <v>0.43774242844874339</v>
      </c>
      <c r="AL589" s="127">
        <f t="shared" si="120"/>
        <v>9.7810562594960765E-2</v>
      </c>
      <c r="AM589" s="127">
        <f t="shared" si="110"/>
        <v>7.6989196843364027E-2</v>
      </c>
    </row>
    <row r="590" spans="1:39" ht="15" customHeight="1" x14ac:dyDescent="0.2">
      <c r="A590" s="62" t="s">
        <v>731</v>
      </c>
      <c r="B590" s="62" t="s">
        <v>420</v>
      </c>
      <c r="C590" s="124">
        <v>3100</v>
      </c>
      <c r="D590" s="124">
        <v>3000</v>
      </c>
      <c r="E590" s="124">
        <v>3000</v>
      </c>
      <c r="F590" s="124">
        <v>3600</v>
      </c>
      <c r="G590" s="124">
        <v>3600</v>
      </c>
      <c r="H590" s="124">
        <v>4000</v>
      </c>
      <c r="I590" s="124">
        <v>4000</v>
      </c>
      <c r="J590" s="124">
        <v>4000</v>
      </c>
      <c r="K590" s="124">
        <v>7350</v>
      </c>
      <c r="L590" s="124">
        <v>7350</v>
      </c>
      <c r="M590" s="124">
        <v>7350</v>
      </c>
      <c r="N590" s="124">
        <v>3060.61</v>
      </c>
      <c r="O590" s="124">
        <v>3241.91</v>
      </c>
      <c r="P590" s="124">
        <v>4802.3500000000004</v>
      </c>
      <c r="Q590" s="124">
        <v>4055.32</v>
      </c>
      <c r="R590" s="124">
        <v>4502.76</v>
      </c>
      <c r="S590" s="124">
        <v>2968.55</v>
      </c>
      <c r="T590" s="124">
        <v>3568.17</v>
      </c>
      <c r="U590" s="124">
        <v>4032.88</v>
      </c>
      <c r="V590" s="124">
        <v>3854.23</v>
      </c>
      <c r="W590" s="124">
        <v>5541.39</v>
      </c>
      <c r="X590" s="79">
        <v>6321.55</v>
      </c>
      <c r="Y590" s="125"/>
      <c r="Z590" s="125"/>
      <c r="AA590" s="125"/>
      <c r="AB590" s="125"/>
      <c r="AC590" s="126">
        <f t="shared" si="111"/>
        <v>-2.043742554831476E-2</v>
      </c>
      <c r="AD590" s="126">
        <f t="shared" si="112"/>
        <v>-0.12046261133619518</v>
      </c>
      <c r="AE590" s="126">
        <f t="shared" si="113"/>
        <v>-0.16778497562086489</v>
      </c>
      <c r="AF590" s="126">
        <f t="shared" si="114"/>
        <v>-0.37288141804810709</v>
      </c>
      <c r="AG590" s="126">
        <f t="shared" si="115"/>
        <v>6.7006523776037247E-2</v>
      </c>
      <c r="AH590" s="126">
        <f t="shared" si="116"/>
        <v>0.13818139994267456</v>
      </c>
      <c r="AI590" s="126">
        <f t="shared" si="117"/>
        <v>-6.6421788784806653E-3</v>
      </c>
      <c r="AJ590" s="126">
        <f t="shared" si="118"/>
        <v>-1</v>
      </c>
      <c r="AK590" s="126">
        <f t="shared" si="119"/>
        <v>0</v>
      </c>
      <c r="AL590" s="127">
        <f t="shared" si="120"/>
        <v>-0.1647800761903612</v>
      </c>
      <c r="AM590" s="127">
        <f t="shared" si="110"/>
        <v>-0.16029085103195378</v>
      </c>
    </row>
    <row r="591" spans="1:39" ht="15" customHeight="1" x14ac:dyDescent="0.2">
      <c r="A591" s="62" t="s">
        <v>732</v>
      </c>
      <c r="B591" s="62" t="s">
        <v>422</v>
      </c>
      <c r="C591" s="124">
        <v>12500</v>
      </c>
      <c r="D591" s="124">
        <v>12500</v>
      </c>
      <c r="E591" s="124">
        <v>12500</v>
      </c>
      <c r="F591" s="124">
        <v>12500</v>
      </c>
      <c r="G591" s="124">
        <v>12500</v>
      </c>
      <c r="H591" s="124">
        <v>10000</v>
      </c>
      <c r="I591" s="124">
        <v>10000</v>
      </c>
      <c r="J591" s="124">
        <v>7900</v>
      </c>
      <c r="K591" s="124">
        <v>0</v>
      </c>
      <c r="L591" s="124">
        <v>0</v>
      </c>
      <c r="M591" s="124">
        <v>0</v>
      </c>
      <c r="N591" s="124">
        <v>11416.8</v>
      </c>
      <c r="O591" s="124">
        <v>11183.47</v>
      </c>
      <c r="P591" s="124">
        <v>9836.2800000000007</v>
      </c>
      <c r="Q591" s="124">
        <v>8185.9</v>
      </c>
      <c r="R591" s="124">
        <v>5133.53</v>
      </c>
      <c r="S591" s="124">
        <v>5477.51</v>
      </c>
      <c r="T591" s="124">
        <v>6234.4</v>
      </c>
      <c r="U591" s="124">
        <v>6192.99</v>
      </c>
      <c r="V591" s="124">
        <v>0</v>
      </c>
      <c r="W591" s="124">
        <v>0</v>
      </c>
      <c r="X591" s="79">
        <v>0</v>
      </c>
      <c r="Y591" s="125"/>
      <c r="Z591" s="125"/>
      <c r="AA591" s="125"/>
      <c r="AB591" s="125"/>
      <c r="AC591" s="126">
        <f t="shared" si="111"/>
        <v>0.86979249071989306</v>
      </c>
      <c r="AD591" s="126">
        <f t="shared" si="112"/>
        <v>-0.63072351698707618</v>
      </c>
      <c r="AE591" s="126">
        <f t="shared" si="113"/>
        <v>1.6403560569338562</v>
      </c>
      <c r="AF591" s="126">
        <f t="shared" si="114"/>
        <v>0.33206269944056493</v>
      </c>
      <c r="AG591" s="126">
        <f t="shared" si="115"/>
        <v>-0.65092840854987843</v>
      </c>
      <c r="AH591" s="126">
        <f t="shared" si="116"/>
        <v>1.2813702406248304E-2</v>
      </c>
      <c r="AI591" s="126">
        <f t="shared" si="117"/>
        <v>0.83786829589833367</v>
      </c>
      <c r="AJ591" s="126">
        <f t="shared" si="118"/>
        <v>-0.98997697674149554</v>
      </c>
      <c r="AK591" s="126">
        <f t="shared" si="119"/>
        <v>-1</v>
      </c>
      <c r="AL591" s="127">
        <f t="shared" si="120"/>
        <v>4.6807149235605125E-2</v>
      </c>
      <c r="AM591" s="127">
        <f t="shared" si="110"/>
        <v>-0.3580446773973584</v>
      </c>
    </row>
    <row r="592" spans="1:39" ht="15" customHeight="1" x14ac:dyDescent="0.2">
      <c r="A592" s="62" t="s">
        <v>733</v>
      </c>
      <c r="B592" s="62" t="s">
        <v>330</v>
      </c>
      <c r="C592" s="124">
        <v>2400</v>
      </c>
      <c r="D592" s="124">
        <v>2400</v>
      </c>
      <c r="E592" s="124">
        <v>2800</v>
      </c>
      <c r="F592" s="124">
        <v>2800</v>
      </c>
      <c r="G592" s="124">
        <v>2800</v>
      </c>
      <c r="H592" s="124">
        <v>2800</v>
      </c>
      <c r="I592" s="124">
        <v>2800</v>
      </c>
      <c r="J592" s="124">
        <v>2800</v>
      </c>
      <c r="K592" s="124">
        <v>0</v>
      </c>
      <c r="L592" s="124">
        <v>0</v>
      </c>
      <c r="M592" s="124">
        <v>0</v>
      </c>
      <c r="N592" s="124">
        <v>1643.3</v>
      </c>
      <c r="O592" s="124">
        <v>3072.63</v>
      </c>
      <c r="P592" s="124">
        <v>1134.6500000000001</v>
      </c>
      <c r="Q592" s="124">
        <v>2995.88</v>
      </c>
      <c r="R592" s="124">
        <v>3990.7</v>
      </c>
      <c r="S592" s="124">
        <v>1393.04</v>
      </c>
      <c r="T592" s="124">
        <v>1410.89</v>
      </c>
      <c r="U592" s="124">
        <v>2593.0300000000002</v>
      </c>
      <c r="V592" s="124">
        <v>25.99</v>
      </c>
      <c r="W592" s="124">
        <v>0</v>
      </c>
      <c r="X592" s="79">
        <v>0</v>
      </c>
      <c r="Y592" s="125"/>
      <c r="Z592" s="125"/>
      <c r="AA592" s="125"/>
      <c r="AB592" s="125"/>
      <c r="AC592" s="126">
        <f t="shared" si="111"/>
        <v>-5.9135654068872431E-2</v>
      </c>
      <c r="AD592" s="126">
        <f t="shared" si="112"/>
        <v>-0.21614661878773742</v>
      </c>
      <c r="AE592" s="126">
        <f t="shared" si="113"/>
        <v>-0.24495152080557864</v>
      </c>
      <c r="AF592" s="126">
        <f t="shared" si="114"/>
        <v>7.2394230769230739E-2</v>
      </c>
      <c r="AG592" s="126">
        <f t="shared" si="115"/>
        <v>0.18478153664069438</v>
      </c>
      <c r="AH592" s="126">
        <f t="shared" si="116"/>
        <v>-9.2751868318985867E-2</v>
      </c>
      <c r="AI592" s="126">
        <f t="shared" si="117"/>
        <v>-1.5135779916000368E-2</v>
      </c>
      <c r="AJ592" s="126">
        <f t="shared" si="118"/>
        <v>-1</v>
      </c>
      <c r="AK592" s="126">
        <f t="shared" si="119"/>
        <v>0</v>
      </c>
      <c r="AL592" s="127">
        <f t="shared" si="120"/>
        <v>-0.15232729716524995</v>
      </c>
      <c r="AM592" s="127">
        <f t="shared" si="110"/>
        <v>-0.18462122231885836</v>
      </c>
    </row>
    <row r="593" spans="1:39" ht="15" customHeight="1" x14ac:dyDescent="0.2">
      <c r="A593" s="62" t="s">
        <v>734</v>
      </c>
      <c r="B593" s="62" t="s">
        <v>513</v>
      </c>
      <c r="C593" s="124">
        <v>3300</v>
      </c>
      <c r="D593" s="124">
        <v>3400</v>
      </c>
      <c r="E593" s="124">
        <v>3800</v>
      </c>
      <c r="F593" s="124">
        <v>2400</v>
      </c>
      <c r="G593" s="124">
        <v>2000</v>
      </c>
      <c r="H593" s="124">
        <v>2500</v>
      </c>
      <c r="I593" s="124">
        <v>2500</v>
      </c>
      <c r="J593" s="124">
        <v>2500</v>
      </c>
      <c r="K593" s="124">
        <v>0</v>
      </c>
      <c r="L593" s="124">
        <v>0</v>
      </c>
      <c r="M593" s="124">
        <v>0</v>
      </c>
      <c r="N593" s="124">
        <v>3735.31</v>
      </c>
      <c r="O593" s="124">
        <v>3514.42</v>
      </c>
      <c r="P593" s="124">
        <v>2754.79</v>
      </c>
      <c r="Q593" s="124">
        <v>2080</v>
      </c>
      <c r="R593" s="124">
        <v>2230.58</v>
      </c>
      <c r="S593" s="124">
        <v>2642.75</v>
      </c>
      <c r="T593" s="124">
        <v>2397.63</v>
      </c>
      <c r="U593" s="124">
        <v>2361.34</v>
      </c>
      <c r="V593" s="124">
        <v>0</v>
      </c>
      <c r="W593" s="124">
        <v>0</v>
      </c>
      <c r="X593" s="79">
        <v>0</v>
      </c>
      <c r="Y593" s="125"/>
      <c r="Z593" s="125"/>
      <c r="AA593" s="125"/>
      <c r="AB593" s="125"/>
      <c r="AC593" s="126">
        <f t="shared" si="111"/>
        <v>2.0512820512820515</v>
      </c>
      <c r="AD593" s="126">
        <f t="shared" si="112"/>
        <v>-0.81635795679528356</v>
      </c>
      <c r="AE593" s="126">
        <f t="shared" si="113"/>
        <v>-1</v>
      </c>
      <c r="AF593" s="126">
        <f t="shared" si="114"/>
        <v>0</v>
      </c>
      <c r="AG593" s="126">
        <f t="shared" si="115"/>
        <v>-1</v>
      </c>
      <c r="AH593" s="126">
        <f t="shared" si="116"/>
        <v>0</v>
      </c>
      <c r="AI593" s="126">
        <f t="shared" si="117"/>
        <v>-0.90319999999999989</v>
      </c>
      <c r="AJ593" s="126">
        <f t="shared" si="118"/>
        <v>-1</v>
      </c>
      <c r="AK593" s="126">
        <f t="shared" si="119"/>
        <v>0</v>
      </c>
      <c r="AL593" s="127">
        <f t="shared" si="120"/>
        <v>-0.29647510061258131</v>
      </c>
      <c r="AM593" s="127">
        <f t="shared" si="110"/>
        <v>-0.58064000000000004</v>
      </c>
    </row>
    <row r="594" spans="1:39" ht="15" customHeight="1" x14ac:dyDescent="0.2">
      <c r="A594" s="62" t="s">
        <v>735</v>
      </c>
      <c r="B594" s="62" t="s">
        <v>696</v>
      </c>
      <c r="C594" s="124">
        <v>100</v>
      </c>
      <c r="D594" s="124">
        <v>100</v>
      </c>
      <c r="E594" s="124">
        <v>100</v>
      </c>
      <c r="F594" s="124">
        <v>100</v>
      </c>
      <c r="G594" s="124">
        <v>100</v>
      </c>
      <c r="H594" s="124">
        <v>100</v>
      </c>
      <c r="I594" s="124">
        <v>100</v>
      </c>
      <c r="J594" s="124">
        <v>100</v>
      </c>
      <c r="K594" s="124">
        <v>100</v>
      </c>
      <c r="L594" s="124">
        <v>100</v>
      </c>
      <c r="M594" s="124">
        <v>100</v>
      </c>
      <c r="N594" s="124">
        <v>74.489999999999995</v>
      </c>
      <c r="O594" s="124">
        <v>227.29</v>
      </c>
      <c r="P594" s="124">
        <v>41.74</v>
      </c>
      <c r="Q594" s="124">
        <v>0</v>
      </c>
      <c r="R594" s="124">
        <v>301.83</v>
      </c>
      <c r="S594" s="124">
        <v>0</v>
      </c>
      <c r="T594" s="124">
        <v>100</v>
      </c>
      <c r="U594" s="124">
        <v>9.68</v>
      </c>
      <c r="V594" s="124">
        <v>0</v>
      </c>
      <c r="W594" s="124">
        <v>0</v>
      </c>
      <c r="X594" s="79">
        <v>269.19</v>
      </c>
      <c r="Y594" s="125"/>
      <c r="Z594" s="125"/>
      <c r="AA594" s="125"/>
      <c r="AB594" s="125"/>
      <c r="AC594" s="126">
        <f t="shared" si="111"/>
        <v>0</v>
      </c>
      <c r="AD594" s="126">
        <f t="shared" si="112"/>
        <v>0</v>
      </c>
      <c r="AE594" s="126">
        <f t="shared" si="113"/>
        <v>0</v>
      </c>
      <c r="AF594" s="126">
        <f t="shared" si="114"/>
        <v>-1</v>
      </c>
      <c r="AG594" s="126">
        <f t="shared" si="115"/>
        <v>0</v>
      </c>
      <c r="AH594" s="126">
        <f t="shared" si="116"/>
        <v>0</v>
      </c>
      <c r="AI594" s="126">
        <f t="shared" si="117"/>
        <v>0</v>
      </c>
      <c r="AJ594" s="126">
        <f t="shared" si="118"/>
        <v>0</v>
      </c>
      <c r="AK594" s="126">
        <f t="shared" si="119"/>
        <v>0</v>
      </c>
      <c r="AL594" s="127">
        <f t="shared" si="120"/>
        <v>-0.1111111111111111</v>
      </c>
      <c r="AM594" s="127">
        <f t="shared" si="110"/>
        <v>0</v>
      </c>
    </row>
    <row r="595" spans="1:39" ht="15" customHeight="1" x14ac:dyDescent="0.2">
      <c r="A595" s="62" t="s">
        <v>736</v>
      </c>
      <c r="B595" s="62" t="s">
        <v>515</v>
      </c>
      <c r="C595" s="124">
        <v>0</v>
      </c>
      <c r="D595" s="124">
        <v>0</v>
      </c>
      <c r="E595" s="124">
        <v>0</v>
      </c>
      <c r="F595" s="124">
        <v>0</v>
      </c>
      <c r="G595" s="124">
        <v>0</v>
      </c>
      <c r="H595" s="124">
        <v>0</v>
      </c>
      <c r="I595" s="124">
        <v>0</v>
      </c>
      <c r="J595" s="124">
        <v>0</v>
      </c>
      <c r="K595" s="124">
        <v>0</v>
      </c>
      <c r="L595" s="124">
        <v>0</v>
      </c>
      <c r="M595" s="124">
        <v>0</v>
      </c>
      <c r="N595" s="124">
        <v>0</v>
      </c>
      <c r="O595" s="124">
        <v>0</v>
      </c>
      <c r="P595" s="124">
        <v>0</v>
      </c>
      <c r="Q595" s="124">
        <v>114.57</v>
      </c>
      <c r="R595" s="124">
        <v>0</v>
      </c>
      <c r="S595" s="124">
        <v>0</v>
      </c>
      <c r="T595" s="124">
        <v>0</v>
      </c>
      <c r="U595" s="124">
        <v>0</v>
      </c>
      <c r="V595" s="124">
        <v>0</v>
      </c>
      <c r="W595" s="124">
        <v>0</v>
      </c>
      <c r="X595" s="79"/>
      <c r="Y595" s="125"/>
      <c r="Z595" s="125"/>
      <c r="AA595" s="125"/>
      <c r="AB595" s="125"/>
      <c r="AC595" s="126">
        <f t="shared" si="111"/>
        <v>-0.43458646616541358</v>
      </c>
      <c r="AD595" s="126">
        <f t="shared" si="112"/>
        <v>45.823470744680854</v>
      </c>
      <c r="AE595" s="126">
        <f t="shared" si="113"/>
        <v>-0.32910646455323234</v>
      </c>
      <c r="AF595" s="126">
        <f t="shared" si="114"/>
        <v>-0.66484993438597983</v>
      </c>
      <c r="AG595" s="126">
        <f t="shared" si="115"/>
        <v>-0.91531150336291012</v>
      </c>
      <c r="AH595" s="126">
        <f t="shared" si="116"/>
        <v>17.456375838926174</v>
      </c>
      <c r="AI595" s="126">
        <f t="shared" si="117"/>
        <v>-1</v>
      </c>
      <c r="AJ595" s="126">
        <f t="shared" si="118"/>
        <v>0</v>
      </c>
      <c r="AK595" s="126">
        <f t="shared" si="119"/>
        <v>0</v>
      </c>
      <c r="AL595" s="127">
        <f t="shared" si="120"/>
        <v>6.6595546905710545</v>
      </c>
      <c r="AM595" s="127">
        <f t="shared" si="110"/>
        <v>3.1082128671126528</v>
      </c>
    </row>
    <row r="596" spans="1:39" ht="15" customHeight="1" x14ac:dyDescent="0.2">
      <c r="A596" s="62" t="s">
        <v>737</v>
      </c>
      <c r="B596" s="62" t="s">
        <v>738</v>
      </c>
      <c r="C596" s="124">
        <v>1900</v>
      </c>
      <c r="D596" s="124">
        <v>1900</v>
      </c>
      <c r="E596" s="124">
        <v>1900</v>
      </c>
      <c r="F596" s="124">
        <v>1900</v>
      </c>
      <c r="G596" s="124">
        <v>1900</v>
      </c>
      <c r="H596" s="124">
        <v>1500</v>
      </c>
      <c r="I596" s="124">
        <v>1500</v>
      </c>
      <c r="J596" s="124">
        <v>1500</v>
      </c>
      <c r="K596" s="124">
        <v>0</v>
      </c>
      <c r="L596" s="124">
        <v>0</v>
      </c>
      <c r="M596" s="124">
        <v>0</v>
      </c>
      <c r="N596" s="124">
        <v>53.2</v>
      </c>
      <c r="O596" s="124">
        <v>30.08</v>
      </c>
      <c r="P596" s="124">
        <v>1408.45</v>
      </c>
      <c r="Q596" s="124">
        <v>944.92</v>
      </c>
      <c r="R596" s="124">
        <v>316.69</v>
      </c>
      <c r="S596" s="124">
        <v>26.82</v>
      </c>
      <c r="T596" s="124">
        <v>495</v>
      </c>
      <c r="U596" s="124">
        <v>0</v>
      </c>
      <c r="V596" s="124">
        <v>0</v>
      </c>
      <c r="W596" s="124">
        <v>0</v>
      </c>
      <c r="X596" s="79"/>
      <c r="Y596" s="125"/>
      <c r="Z596" s="125"/>
      <c r="AA596" s="125"/>
      <c r="AB596" s="125"/>
      <c r="AC596" s="126">
        <f t="shared" si="111"/>
        <v>-1</v>
      </c>
      <c r="AD596" s="126">
        <f t="shared" si="112"/>
        <v>0</v>
      </c>
      <c r="AE596" s="126">
        <f t="shared" si="113"/>
        <v>0</v>
      </c>
      <c r="AF596" s="126">
        <f t="shared" si="114"/>
        <v>0</v>
      </c>
      <c r="AG596" s="126">
        <f t="shared" si="115"/>
        <v>0</v>
      </c>
      <c r="AH596" s="126">
        <f t="shared" si="116"/>
        <v>0</v>
      </c>
      <c r="AI596" s="126">
        <f t="shared" si="117"/>
        <v>0</v>
      </c>
      <c r="AJ596" s="126">
        <f t="shared" si="118"/>
        <v>0</v>
      </c>
      <c r="AK596" s="126">
        <f t="shared" si="119"/>
        <v>0</v>
      </c>
      <c r="AL596" s="127">
        <f t="shared" si="120"/>
        <v>-0.1111111111111111</v>
      </c>
      <c r="AM596" s="127">
        <f t="shared" si="110"/>
        <v>0</v>
      </c>
    </row>
    <row r="597" spans="1:39" ht="15" customHeight="1" x14ac:dyDescent="0.2">
      <c r="A597" s="62" t="s">
        <v>1780</v>
      </c>
      <c r="B597" s="62" t="s">
        <v>371</v>
      </c>
      <c r="C597" s="124">
        <v>350</v>
      </c>
      <c r="D597" s="124">
        <v>0</v>
      </c>
      <c r="E597" s="124">
        <v>0</v>
      </c>
      <c r="F597" s="124">
        <v>0</v>
      </c>
      <c r="G597" s="124">
        <v>0</v>
      </c>
      <c r="H597" s="124">
        <v>0</v>
      </c>
      <c r="I597" s="124">
        <v>0</v>
      </c>
      <c r="J597" s="124">
        <v>0</v>
      </c>
      <c r="K597" s="124">
        <v>0</v>
      </c>
      <c r="L597" s="124">
        <v>0</v>
      </c>
      <c r="M597" s="124">
        <v>0</v>
      </c>
      <c r="N597" s="124">
        <v>593.91</v>
      </c>
      <c r="O597" s="124">
        <v>0</v>
      </c>
      <c r="P597" s="124">
        <v>0</v>
      </c>
      <c r="Q597" s="124">
        <v>0</v>
      </c>
      <c r="R597" s="124">
        <v>0</v>
      </c>
      <c r="S597" s="124">
        <v>0</v>
      </c>
      <c r="T597" s="124">
        <v>0</v>
      </c>
      <c r="U597" s="124">
        <v>0</v>
      </c>
      <c r="V597" s="124">
        <v>0</v>
      </c>
      <c r="W597" s="124">
        <v>0</v>
      </c>
      <c r="X597" s="79"/>
      <c r="Y597" s="125"/>
      <c r="Z597" s="125"/>
      <c r="AA597" s="125"/>
      <c r="AB597" s="125"/>
      <c r="AC597" s="126">
        <f t="shared" si="111"/>
        <v>0.45797542075141529</v>
      </c>
      <c r="AD597" s="126">
        <f t="shared" si="112"/>
        <v>-0.12515092888468984</v>
      </c>
      <c r="AE597" s="126">
        <f t="shared" si="113"/>
        <v>-0.22840111688757664</v>
      </c>
      <c r="AF597" s="126">
        <f t="shared" si="114"/>
        <v>-0.30329356180303679</v>
      </c>
      <c r="AG597" s="126">
        <f t="shared" si="115"/>
        <v>-0.51099486308617126</v>
      </c>
      <c r="AH597" s="126">
        <f t="shared" si="116"/>
        <v>-1</v>
      </c>
      <c r="AI597" s="126">
        <f t="shared" si="117"/>
        <v>0</v>
      </c>
      <c r="AJ597" s="126">
        <f t="shared" si="118"/>
        <v>0</v>
      </c>
      <c r="AK597" s="126">
        <f t="shared" si="119"/>
        <v>0</v>
      </c>
      <c r="AL597" s="127">
        <f t="shared" si="120"/>
        <v>-0.18998500554556214</v>
      </c>
      <c r="AM597" s="127">
        <f t="shared" si="110"/>
        <v>-0.30219897261723422</v>
      </c>
    </row>
    <row r="598" spans="1:39" ht="15" customHeight="1" x14ac:dyDescent="0.2">
      <c r="A598" s="62" t="s">
        <v>739</v>
      </c>
      <c r="B598" s="62" t="s">
        <v>633</v>
      </c>
      <c r="C598" s="124">
        <v>34200</v>
      </c>
      <c r="D598" s="124">
        <v>40300</v>
      </c>
      <c r="E598" s="124">
        <v>40300</v>
      </c>
      <c r="F598" s="124">
        <v>40300</v>
      </c>
      <c r="G598" s="124">
        <v>40300</v>
      </c>
      <c r="H598" s="124">
        <v>40300</v>
      </c>
      <c r="I598" s="124">
        <v>0</v>
      </c>
      <c r="J598" s="124">
        <v>0</v>
      </c>
      <c r="K598" s="124">
        <v>0</v>
      </c>
      <c r="L598" s="124">
        <v>0</v>
      </c>
      <c r="M598" s="124">
        <v>0</v>
      </c>
      <c r="N598" s="124">
        <v>33424.129999999997</v>
      </c>
      <c r="O598" s="124">
        <v>48731.56</v>
      </c>
      <c r="P598" s="124">
        <v>42632.76</v>
      </c>
      <c r="Q598" s="124">
        <v>32895.39</v>
      </c>
      <c r="R598" s="124">
        <v>22918.43</v>
      </c>
      <c r="S598" s="124">
        <v>11207.23</v>
      </c>
      <c r="T598" s="124">
        <v>0</v>
      </c>
      <c r="U598" s="124">
        <v>0</v>
      </c>
      <c r="V598" s="124">
        <v>0</v>
      </c>
      <c r="W598" s="124">
        <v>0</v>
      </c>
      <c r="X598" s="79"/>
      <c r="Y598" s="125"/>
      <c r="Z598" s="125"/>
      <c r="AA598" s="125"/>
      <c r="AB598" s="125"/>
      <c r="AC598" s="126">
        <f t="shared" si="111"/>
        <v>-0.32550659097885443</v>
      </c>
      <c r="AD598" s="126">
        <f t="shared" si="112"/>
        <v>1.7024747580214488</v>
      </c>
      <c r="AE598" s="126">
        <f t="shared" si="113"/>
        <v>-6.2773790055800305E-2</v>
      </c>
      <c r="AF598" s="126">
        <f t="shared" si="114"/>
        <v>-0.77545599678629185</v>
      </c>
      <c r="AG598" s="126">
        <f t="shared" si="115"/>
        <v>-0.47297904902007315</v>
      </c>
      <c r="AH598" s="126">
        <f t="shared" si="116"/>
        <v>-1</v>
      </c>
      <c r="AI598" s="126">
        <f t="shared" si="117"/>
        <v>0</v>
      </c>
      <c r="AJ598" s="126">
        <f t="shared" si="118"/>
        <v>0</v>
      </c>
      <c r="AK598" s="126">
        <f t="shared" si="119"/>
        <v>0</v>
      </c>
      <c r="AL598" s="127">
        <f t="shared" si="120"/>
        <v>-0.1038045187577301</v>
      </c>
      <c r="AM598" s="127">
        <f t="shared" si="110"/>
        <v>-0.29459580980401462</v>
      </c>
    </row>
    <row r="599" spans="1:39" ht="15" customHeight="1" x14ac:dyDescent="0.2">
      <c r="A599" s="62" t="s">
        <v>740</v>
      </c>
      <c r="B599" s="62" t="s">
        <v>741</v>
      </c>
      <c r="C599" s="124">
        <v>60000</v>
      </c>
      <c r="D599" s="124">
        <v>60000</v>
      </c>
      <c r="E599" s="124">
        <v>92000</v>
      </c>
      <c r="F599" s="124">
        <v>92000</v>
      </c>
      <c r="G599" s="124">
        <v>22000</v>
      </c>
      <c r="H599" s="124">
        <v>22500</v>
      </c>
      <c r="I599" s="124">
        <v>0</v>
      </c>
      <c r="J599" s="124">
        <v>0</v>
      </c>
      <c r="K599" s="124">
        <v>0</v>
      </c>
      <c r="L599" s="124">
        <v>0</v>
      </c>
      <c r="M599" s="124">
        <v>0</v>
      </c>
      <c r="N599" s="124">
        <v>43947.19</v>
      </c>
      <c r="O599" s="124">
        <v>29642.09</v>
      </c>
      <c r="P599" s="124">
        <v>80107</v>
      </c>
      <c r="Q599" s="124">
        <v>75078.38</v>
      </c>
      <c r="R599" s="124">
        <v>16858.400000000001</v>
      </c>
      <c r="S599" s="124">
        <v>8884.73</v>
      </c>
      <c r="T599" s="124">
        <v>0</v>
      </c>
      <c r="U599" s="124">
        <v>0</v>
      </c>
      <c r="V599" s="124">
        <v>0</v>
      </c>
      <c r="W599" s="124">
        <v>0</v>
      </c>
      <c r="X599" s="79"/>
      <c r="Y599" s="125"/>
      <c r="Z599" s="125"/>
      <c r="AA599" s="125"/>
      <c r="AB599" s="125"/>
      <c r="AC599" s="126">
        <f t="shared" si="111"/>
        <v>-0.84165733816922639</v>
      </c>
      <c r="AD599" s="126">
        <f t="shared" si="112"/>
        <v>1.842036799638036</v>
      </c>
      <c r="AE599" s="126">
        <f t="shared" si="113"/>
        <v>1.0593487360118888E-2</v>
      </c>
      <c r="AF599" s="126">
        <f t="shared" si="114"/>
        <v>5.5636363636363644</v>
      </c>
      <c r="AG599" s="126">
        <f t="shared" si="115"/>
        <v>-0.1205356160684822</v>
      </c>
      <c r="AH599" s="126">
        <f t="shared" si="116"/>
        <v>-0.55539787910006155</v>
      </c>
      <c r="AI599" s="126">
        <f t="shared" si="117"/>
        <v>-1</v>
      </c>
      <c r="AJ599" s="126">
        <f t="shared" si="118"/>
        <v>0</v>
      </c>
      <c r="AK599" s="126">
        <f t="shared" si="119"/>
        <v>0</v>
      </c>
      <c r="AL599" s="127">
        <f t="shared" si="120"/>
        <v>0.54429731303297213</v>
      </c>
      <c r="AM599" s="127">
        <f t="shared" si="110"/>
        <v>-0.33518669903370873</v>
      </c>
    </row>
    <row r="600" spans="1:39" ht="15" customHeight="1" x14ac:dyDescent="0.2">
      <c r="A600" s="62" t="s">
        <v>742</v>
      </c>
      <c r="B600" s="62" t="s">
        <v>376</v>
      </c>
      <c r="C600" s="124">
        <v>1850</v>
      </c>
      <c r="D600" s="124">
        <v>1850</v>
      </c>
      <c r="E600" s="124">
        <v>2000</v>
      </c>
      <c r="F600" s="124">
        <v>10000</v>
      </c>
      <c r="G600" s="124">
        <v>10000</v>
      </c>
      <c r="H600" s="124">
        <v>10000</v>
      </c>
      <c r="I600" s="124">
        <v>5100</v>
      </c>
      <c r="J600" s="124">
        <v>3910</v>
      </c>
      <c r="K600" s="124">
        <v>0</v>
      </c>
      <c r="L600" s="124">
        <v>0</v>
      </c>
      <c r="M600" s="124">
        <v>0</v>
      </c>
      <c r="N600" s="124">
        <v>3349.95</v>
      </c>
      <c r="O600" s="124">
        <v>530.44000000000005</v>
      </c>
      <c r="P600" s="124">
        <v>1507.53</v>
      </c>
      <c r="Q600" s="124">
        <v>1523.5</v>
      </c>
      <c r="R600" s="124">
        <v>9999.7000000000007</v>
      </c>
      <c r="S600" s="124">
        <v>8794.3799999999992</v>
      </c>
      <c r="T600" s="124">
        <v>3910</v>
      </c>
      <c r="U600" s="124">
        <v>0</v>
      </c>
      <c r="V600" s="124">
        <v>0</v>
      </c>
      <c r="W600" s="124">
        <v>0</v>
      </c>
      <c r="X600" s="79"/>
      <c r="Y600" s="125"/>
      <c r="Z600" s="125"/>
      <c r="AA600" s="125"/>
      <c r="AB600" s="125"/>
      <c r="AC600" s="126">
        <f t="shared" si="111"/>
        <v>0.84024034974807082</v>
      </c>
      <c r="AD600" s="126">
        <f t="shared" si="112"/>
        <v>0.3206346131379737</v>
      </c>
      <c r="AE600" s="126">
        <f t="shared" si="113"/>
        <v>-0.61971505307412234</v>
      </c>
      <c r="AF600" s="126">
        <f t="shared" si="114"/>
        <v>-0.45877489245048014</v>
      </c>
      <c r="AG600" s="126">
        <f t="shared" si="115"/>
        <v>-0.43810049726341899</v>
      </c>
      <c r="AH600" s="126">
        <f t="shared" si="116"/>
        <v>-1</v>
      </c>
      <c r="AI600" s="126">
        <f t="shared" si="117"/>
        <v>0</v>
      </c>
      <c r="AJ600" s="126">
        <f t="shared" si="118"/>
        <v>0</v>
      </c>
      <c r="AK600" s="126">
        <f t="shared" si="119"/>
        <v>0</v>
      </c>
      <c r="AL600" s="127">
        <f t="shared" si="120"/>
        <v>-0.1506350533224419</v>
      </c>
      <c r="AM600" s="127">
        <f t="shared" si="110"/>
        <v>-0.2876200994526838</v>
      </c>
    </row>
    <row r="601" spans="1:39" ht="15" customHeight="1" x14ac:dyDescent="0.2">
      <c r="A601" s="62" t="s">
        <v>743</v>
      </c>
      <c r="B601" s="62" t="s">
        <v>338</v>
      </c>
      <c r="C601" s="124">
        <v>4260</v>
      </c>
      <c r="D601" s="124">
        <v>4260</v>
      </c>
      <c r="E601" s="124">
        <v>4260</v>
      </c>
      <c r="F601" s="124">
        <v>4260</v>
      </c>
      <c r="G601" s="124">
        <v>4100</v>
      </c>
      <c r="H601" s="124">
        <v>3900</v>
      </c>
      <c r="I601" s="124">
        <v>240</v>
      </c>
      <c r="J601" s="124">
        <v>0</v>
      </c>
      <c r="K601" s="124">
        <v>0</v>
      </c>
      <c r="L601" s="124">
        <v>0</v>
      </c>
      <c r="M601" s="124">
        <v>0</v>
      </c>
      <c r="N601" s="124">
        <v>7349.29</v>
      </c>
      <c r="O601" s="124">
        <v>13524.46</v>
      </c>
      <c r="P601" s="124">
        <v>17860.87</v>
      </c>
      <c r="Q601" s="124">
        <v>6792.22</v>
      </c>
      <c r="R601" s="124">
        <v>3676.12</v>
      </c>
      <c r="S601" s="124">
        <v>2065.61</v>
      </c>
      <c r="T601" s="124">
        <v>0</v>
      </c>
      <c r="U601" s="124">
        <v>0</v>
      </c>
      <c r="V601" s="124">
        <v>0</v>
      </c>
      <c r="W601" s="124">
        <v>0</v>
      </c>
      <c r="X601" s="79"/>
      <c r="Y601" s="125"/>
      <c r="Z601" s="125"/>
      <c r="AA601" s="125"/>
      <c r="AB601" s="125"/>
      <c r="AC601" s="126">
        <f t="shared" si="111"/>
        <v>0</v>
      </c>
      <c r="AD601" s="126">
        <f t="shared" si="112"/>
        <v>0</v>
      </c>
      <c r="AE601" s="126">
        <f t="shared" si="113"/>
        <v>0</v>
      </c>
      <c r="AF601" s="126">
        <f t="shared" si="114"/>
        <v>0</v>
      </c>
      <c r="AG601" s="126">
        <f t="shared" si="115"/>
        <v>0</v>
      </c>
      <c r="AH601" s="126">
        <f t="shared" si="116"/>
        <v>0</v>
      </c>
      <c r="AI601" s="126">
        <f t="shared" si="117"/>
        <v>0</v>
      </c>
      <c r="AJ601" s="126">
        <f t="shared" si="118"/>
        <v>0</v>
      </c>
      <c r="AK601" s="126">
        <f t="shared" si="119"/>
        <v>-1</v>
      </c>
      <c r="AL601" s="127">
        <f t="shared" si="120"/>
        <v>-0.1111111111111111</v>
      </c>
      <c r="AM601" s="127">
        <f t="shared" si="110"/>
        <v>-0.2</v>
      </c>
    </row>
    <row r="602" spans="1:39" ht="15" customHeight="1" x14ac:dyDescent="0.2">
      <c r="A602" s="62" t="s">
        <v>2404</v>
      </c>
      <c r="B602" s="62" t="s">
        <v>1833</v>
      </c>
      <c r="C602" s="124">
        <v>0</v>
      </c>
      <c r="D602" s="124">
        <v>0</v>
      </c>
      <c r="E602" s="124">
        <v>0</v>
      </c>
      <c r="F602" s="124">
        <v>0</v>
      </c>
      <c r="G602" s="124">
        <v>0</v>
      </c>
      <c r="H602" s="124">
        <v>0</v>
      </c>
      <c r="I602" s="124">
        <v>0</v>
      </c>
      <c r="J602" s="124">
        <v>0</v>
      </c>
      <c r="K602" s="124">
        <v>0</v>
      </c>
      <c r="L602" s="124">
        <v>0</v>
      </c>
      <c r="M602" s="124">
        <v>0</v>
      </c>
      <c r="N602" s="124">
        <v>0</v>
      </c>
      <c r="O602" s="124">
        <v>0</v>
      </c>
      <c r="P602" s="124">
        <v>0</v>
      </c>
      <c r="Q602" s="124">
        <v>0</v>
      </c>
      <c r="R602" s="124">
        <v>0</v>
      </c>
      <c r="S602" s="124">
        <v>0</v>
      </c>
      <c r="T602" s="124">
        <v>0</v>
      </c>
      <c r="U602" s="124">
        <v>0</v>
      </c>
      <c r="V602" s="124">
        <v>9373.17</v>
      </c>
      <c r="W602" s="124">
        <v>0</v>
      </c>
      <c r="X602" s="79"/>
      <c r="Y602" s="125"/>
      <c r="Z602" s="125"/>
      <c r="AA602" s="125"/>
      <c r="AB602" s="125"/>
      <c r="AC602" s="126">
        <f t="shared" si="111"/>
        <v>0.46282040516427009</v>
      </c>
      <c r="AD602" s="126">
        <f t="shared" si="112"/>
        <v>6.5082959668606166E-2</v>
      </c>
      <c r="AE602" s="126">
        <f t="shared" si="113"/>
        <v>0.13124806099450215</v>
      </c>
      <c r="AF602" s="126">
        <f t="shared" si="114"/>
        <v>-0.29512055532991172</v>
      </c>
      <c r="AG602" s="126">
        <f t="shared" si="115"/>
        <v>-7.0910627828510681E-2</v>
      </c>
      <c r="AH602" s="126">
        <f t="shared" si="116"/>
        <v>-1</v>
      </c>
      <c r="AI602" s="126">
        <f t="shared" si="117"/>
        <v>0</v>
      </c>
      <c r="AJ602" s="126">
        <f t="shared" si="118"/>
        <v>0</v>
      </c>
      <c r="AK602" s="126">
        <f t="shared" si="119"/>
        <v>0</v>
      </c>
      <c r="AL602" s="127">
        <f t="shared" si="120"/>
        <v>-7.8542195259004896E-2</v>
      </c>
      <c r="AM602" s="127">
        <f t="shared" si="110"/>
        <v>-0.21418212556570215</v>
      </c>
    </row>
    <row r="603" spans="1:39" ht="15" customHeight="1" x14ac:dyDescent="0.2">
      <c r="A603" s="62" t="s">
        <v>744</v>
      </c>
      <c r="B603" s="62" t="s">
        <v>745</v>
      </c>
      <c r="C603" s="124">
        <v>16850</v>
      </c>
      <c r="D603" s="124">
        <v>20850</v>
      </c>
      <c r="E603" s="124">
        <v>36000</v>
      </c>
      <c r="F603" s="124">
        <v>36000</v>
      </c>
      <c r="G603" s="124">
        <v>36000</v>
      </c>
      <c r="H603" s="124">
        <v>38310</v>
      </c>
      <c r="I603" s="124">
        <v>0</v>
      </c>
      <c r="J603" s="124">
        <v>0</v>
      </c>
      <c r="K603" s="124">
        <v>0</v>
      </c>
      <c r="L603" s="124">
        <v>0</v>
      </c>
      <c r="M603" s="124">
        <v>0</v>
      </c>
      <c r="N603" s="124">
        <v>19054</v>
      </c>
      <c r="O603" s="124">
        <v>27872.58</v>
      </c>
      <c r="P603" s="124">
        <v>29686.61</v>
      </c>
      <c r="Q603" s="124">
        <v>33582.92</v>
      </c>
      <c r="R603" s="124">
        <v>23671.91</v>
      </c>
      <c r="S603" s="124">
        <v>21993.32</v>
      </c>
      <c r="T603" s="124">
        <v>0</v>
      </c>
      <c r="U603" s="124">
        <v>0</v>
      </c>
      <c r="V603" s="124">
        <v>0</v>
      </c>
      <c r="W603" s="124">
        <v>0</v>
      </c>
      <c r="X603" s="79"/>
      <c r="Y603" s="125"/>
      <c r="Z603" s="125"/>
      <c r="AA603" s="125"/>
      <c r="AB603" s="125"/>
      <c r="AC603" s="126">
        <f t="shared" si="111"/>
        <v>2.0102105934907494E-2</v>
      </c>
      <c r="AD603" s="126">
        <f t="shared" si="112"/>
        <v>-0.14479348198459871</v>
      </c>
      <c r="AE603" s="126">
        <f t="shared" si="113"/>
        <v>-0.20785146997352652</v>
      </c>
      <c r="AF603" s="126">
        <f t="shared" si="114"/>
        <v>0.29235741612066307</v>
      </c>
      <c r="AG603" s="126">
        <f t="shared" si="115"/>
        <v>-0.20125384916381694</v>
      </c>
      <c r="AH603" s="126">
        <f t="shared" si="116"/>
        <v>-0.23791520676471525</v>
      </c>
      <c r="AI603" s="126">
        <f t="shared" si="117"/>
        <v>9.6675470590701307E-2</v>
      </c>
      <c r="AJ603" s="126">
        <f t="shared" si="118"/>
        <v>0.80139403901780148</v>
      </c>
      <c r="AK603" s="126">
        <f t="shared" si="119"/>
        <v>-0.50938684850885629</v>
      </c>
      <c r="AL603" s="127">
        <f t="shared" si="120"/>
        <v>-1.0074647192382262E-2</v>
      </c>
      <c r="AM603" s="127">
        <f t="shared" si="110"/>
        <v>-1.0097278965777135E-2</v>
      </c>
    </row>
    <row r="604" spans="1:39" ht="15" customHeight="1" x14ac:dyDescent="0.2">
      <c r="A604" s="62" t="s">
        <v>746</v>
      </c>
      <c r="B604" s="62" t="s">
        <v>268</v>
      </c>
      <c r="C604" s="124">
        <v>1091</v>
      </c>
      <c r="D604" s="124">
        <v>1100</v>
      </c>
      <c r="E604" s="124">
        <v>1100</v>
      </c>
      <c r="F604" s="124">
        <v>1100</v>
      </c>
      <c r="G604" s="124">
        <v>1100</v>
      </c>
      <c r="H604" s="124">
        <v>1100</v>
      </c>
      <c r="I604" s="124">
        <v>1100</v>
      </c>
      <c r="J604" s="124">
        <v>1100</v>
      </c>
      <c r="K604" s="124">
        <v>1100</v>
      </c>
      <c r="L604" s="124">
        <v>400</v>
      </c>
      <c r="M604" s="124">
        <v>360</v>
      </c>
      <c r="N604" s="124">
        <v>1316.28</v>
      </c>
      <c r="O604" s="124">
        <v>1342.74</v>
      </c>
      <c r="P604" s="124">
        <v>1148.32</v>
      </c>
      <c r="Q604" s="124">
        <v>909.64</v>
      </c>
      <c r="R604" s="124">
        <v>1175.58</v>
      </c>
      <c r="S604" s="124">
        <v>938.99</v>
      </c>
      <c r="T604" s="124">
        <v>715.59</v>
      </c>
      <c r="U604" s="124">
        <v>784.77</v>
      </c>
      <c r="V604" s="124">
        <v>1413.68</v>
      </c>
      <c r="W604" s="124">
        <v>693.57</v>
      </c>
      <c r="X604" s="79">
        <v>1410.27</v>
      </c>
      <c r="Y604" s="125"/>
      <c r="Z604" s="125"/>
      <c r="AA604" s="125"/>
      <c r="AB604" s="125"/>
      <c r="AC604" s="126">
        <f t="shared" si="111"/>
        <v>73.347333333333339</v>
      </c>
      <c r="AD604" s="126">
        <f t="shared" si="112"/>
        <v>-0.97774073941230799</v>
      </c>
      <c r="AE604" s="126">
        <f t="shared" si="113"/>
        <v>-0.29900800644544034</v>
      </c>
      <c r="AF604" s="126">
        <f t="shared" si="114"/>
        <v>493.8135909776596</v>
      </c>
      <c r="AG604" s="126">
        <f t="shared" si="115"/>
        <v>-0.99738687339401599</v>
      </c>
      <c r="AH604" s="126">
        <f t="shared" si="116"/>
        <v>-1</v>
      </c>
      <c r="AI604" s="126">
        <f t="shared" si="117"/>
        <v>0</v>
      </c>
      <c r="AJ604" s="126">
        <f t="shared" si="118"/>
        <v>0</v>
      </c>
      <c r="AK604" s="126">
        <f t="shared" si="119"/>
        <v>-1</v>
      </c>
      <c r="AL604" s="127">
        <f t="shared" si="120"/>
        <v>62.542976521304567</v>
      </c>
      <c r="AM604" s="127">
        <f t="shared" si="110"/>
        <v>-0.59947737467880313</v>
      </c>
    </row>
    <row r="605" spans="1:39" ht="15" customHeight="1" x14ac:dyDescent="0.2">
      <c r="A605" s="62" t="s">
        <v>747</v>
      </c>
      <c r="B605" s="62" t="s">
        <v>270</v>
      </c>
      <c r="C605" s="124">
        <v>0</v>
      </c>
      <c r="D605" s="124">
        <v>0</v>
      </c>
      <c r="E605" s="124">
        <v>0</v>
      </c>
      <c r="F605" s="124">
        <v>0</v>
      </c>
      <c r="G605" s="124">
        <v>70000</v>
      </c>
      <c r="H605" s="124">
        <v>70000</v>
      </c>
      <c r="I605" s="124">
        <v>0</v>
      </c>
      <c r="J605" s="124">
        <v>0</v>
      </c>
      <c r="K605" s="124">
        <v>0</v>
      </c>
      <c r="L605" s="124">
        <v>0</v>
      </c>
      <c r="M605" s="124">
        <v>0</v>
      </c>
      <c r="N605" s="124">
        <v>120</v>
      </c>
      <c r="O605" s="124">
        <v>8921.68</v>
      </c>
      <c r="P605" s="124">
        <v>198.59</v>
      </c>
      <c r="Q605" s="124">
        <v>139.21</v>
      </c>
      <c r="R605" s="124">
        <v>68883</v>
      </c>
      <c r="S605" s="124">
        <v>180</v>
      </c>
      <c r="T605" s="124">
        <v>0</v>
      </c>
      <c r="U605" s="124">
        <v>0</v>
      </c>
      <c r="V605" s="124">
        <v>167</v>
      </c>
      <c r="W605" s="124">
        <v>0</v>
      </c>
      <c r="X605" s="79">
        <v>0</v>
      </c>
      <c r="Y605" s="125"/>
      <c r="Z605" s="125"/>
      <c r="AA605" s="125"/>
      <c r="AB605" s="125"/>
      <c r="AC605" s="126">
        <f t="shared" si="111"/>
        <v>0</v>
      </c>
      <c r="AD605" s="126">
        <f t="shared" si="112"/>
        <v>-1</v>
      </c>
      <c r="AE605" s="126">
        <f t="shared" si="113"/>
        <v>0</v>
      </c>
      <c r="AF605" s="126">
        <f t="shared" si="114"/>
        <v>0</v>
      </c>
      <c r="AG605" s="126">
        <f t="shared" si="115"/>
        <v>0.32</v>
      </c>
      <c r="AH605" s="126">
        <f t="shared" si="116"/>
        <v>-1</v>
      </c>
      <c r="AI605" s="126">
        <f t="shared" si="117"/>
        <v>0</v>
      </c>
      <c r="AJ605" s="126">
        <f t="shared" si="118"/>
        <v>-1</v>
      </c>
      <c r="AK605" s="126">
        <f t="shared" si="119"/>
        <v>0</v>
      </c>
      <c r="AL605" s="127">
        <f t="shared" si="120"/>
        <v>-0.29777777777777775</v>
      </c>
      <c r="AM605" s="127">
        <f t="shared" si="110"/>
        <v>-0.33599999999999997</v>
      </c>
    </row>
    <row r="606" spans="1:39" ht="15" customHeight="1" x14ac:dyDescent="0.2">
      <c r="A606" s="62" t="s">
        <v>748</v>
      </c>
      <c r="B606" s="62" t="s">
        <v>434</v>
      </c>
      <c r="C606" s="124">
        <v>0</v>
      </c>
      <c r="D606" s="124">
        <v>0</v>
      </c>
      <c r="E606" s="124">
        <v>5800</v>
      </c>
      <c r="F606" s="124">
        <v>5800</v>
      </c>
      <c r="G606" s="124">
        <v>5800</v>
      </c>
      <c r="H606" s="124">
        <v>7500</v>
      </c>
      <c r="I606" s="124">
        <v>7500</v>
      </c>
      <c r="J606" s="124">
        <v>10000</v>
      </c>
      <c r="K606" s="124">
        <v>0</v>
      </c>
      <c r="L606" s="124">
        <v>0</v>
      </c>
      <c r="M606" s="124">
        <v>0</v>
      </c>
      <c r="N606" s="124">
        <v>0</v>
      </c>
      <c r="O606" s="124">
        <v>5800</v>
      </c>
      <c r="P606" s="124">
        <v>0</v>
      </c>
      <c r="Q606" s="124">
        <v>7500</v>
      </c>
      <c r="R606" s="124">
        <v>7500</v>
      </c>
      <c r="S606" s="124">
        <v>9900</v>
      </c>
      <c r="T606" s="124">
        <v>0</v>
      </c>
      <c r="U606" s="124">
        <v>9900</v>
      </c>
      <c r="V606" s="124">
        <v>0</v>
      </c>
      <c r="W606" s="124">
        <v>0</v>
      </c>
      <c r="X606" s="79">
        <v>0</v>
      </c>
      <c r="Y606" s="125"/>
      <c r="Z606" s="125"/>
      <c r="AA606" s="125"/>
      <c r="AB606" s="125"/>
      <c r="AC606" s="126">
        <f t="shared" si="111"/>
        <v>-0.15800178992544273</v>
      </c>
      <c r="AD606" s="126">
        <f t="shared" si="112"/>
        <v>1.6117431517860926E-2</v>
      </c>
      <c r="AE606" s="126">
        <f t="shared" si="113"/>
        <v>-9.0231455697023857E-3</v>
      </c>
      <c r="AF606" s="126">
        <f t="shared" si="114"/>
        <v>-1.2408374130023483E-2</v>
      </c>
      <c r="AG606" s="126">
        <f t="shared" si="115"/>
        <v>2.0547610677872016E-2</v>
      </c>
      <c r="AH606" s="126">
        <f t="shared" si="116"/>
        <v>-8.763449510451557E-2</v>
      </c>
      <c r="AI606" s="126">
        <f t="shared" si="117"/>
        <v>6.2153260995993033E-2</v>
      </c>
      <c r="AJ606" s="126">
        <f t="shared" si="118"/>
        <v>-0.14592097321303849</v>
      </c>
      <c r="AK606" s="126">
        <f t="shared" si="119"/>
        <v>-4.5670099885332285E-2</v>
      </c>
      <c r="AL606" s="127">
        <f t="shared" si="120"/>
        <v>-3.998228607070322E-2</v>
      </c>
      <c r="AM606" s="127">
        <f t="shared" si="110"/>
        <v>-3.9304939305804254E-2</v>
      </c>
    </row>
    <row r="607" spans="1:39" ht="15" customHeight="1" x14ac:dyDescent="0.2">
      <c r="A607" s="62" t="s">
        <v>756</v>
      </c>
      <c r="B607" s="62" t="s">
        <v>757</v>
      </c>
      <c r="C607" s="124">
        <v>320000</v>
      </c>
      <c r="D607" s="124">
        <v>320000</v>
      </c>
      <c r="E607" s="124">
        <v>305000</v>
      </c>
      <c r="F607" s="124">
        <v>345500</v>
      </c>
      <c r="G607" s="124">
        <v>345500</v>
      </c>
      <c r="H607" s="124">
        <v>345500</v>
      </c>
      <c r="I607" s="124">
        <v>345500</v>
      </c>
      <c r="J607" s="124">
        <v>338000</v>
      </c>
      <c r="K607" s="124">
        <v>338000</v>
      </c>
      <c r="L607" s="124">
        <v>328280</v>
      </c>
      <c r="M607" s="124">
        <v>328280</v>
      </c>
      <c r="N607" s="124">
        <v>379010.2</v>
      </c>
      <c r="O607" s="124">
        <v>319125.90999999997</v>
      </c>
      <c r="P607" s="124">
        <v>324269.40000000002</v>
      </c>
      <c r="Q607" s="124">
        <v>321343.46999999997</v>
      </c>
      <c r="R607" s="124">
        <v>317356.12</v>
      </c>
      <c r="S607" s="124">
        <v>323877.03000000003</v>
      </c>
      <c r="T607" s="124">
        <v>295494.23</v>
      </c>
      <c r="U607" s="124">
        <v>313860.15999999997</v>
      </c>
      <c r="V607" s="124">
        <v>268061.38</v>
      </c>
      <c r="W607" s="124">
        <v>255818.99</v>
      </c>
      <c r="X607" s="79">
        <v>374560.16</v>
      </c>
      <c r="Y607" s="125"/>
      <c r="Z607" s="125"/>
      <c r="AA607" s="125"/>
      <c r="AB607" s="125"/>
      <c r="AC607" s="126">
        <f t="shared" si="111"/>
        <v>0.91207756015229413</v>
      </c>
      <c r="AD607" s="126">
        <f t="shared" si="112"/>
        <v>-0.9170259063103009</v>
      </c>
      <c r="AE607" s="126">
        <f t="shared" si="113"/>
        <v>1.3406729341909944</v>
      </c>
      <c r="AF607" s="126">
        <f t="shared" si="114"/>
        <v>16.931508297220169</v>
      </c>
      <c r="AG607" s="126">
        <f t="shared" si="115"/>
        <v>-1.077200117889773</v>
      </c>
      <c r="AH607" s="126">
        <f t="shared" si="116"/>
        <v>-24.269832786134227</v>
      </c>
      <c r="AI607" s="126">
        <f t="shared" si="117"/>
        <v>-0.16776204616671869</v>
      </c>
      <c r="AJ607" s="126">
        <f t="shared" si="118"/>
        <v>-0.37923489080851763</v>
      </c>
      <c r="AK607" s="126">
        <f t="shared" si="119"/>
        <v>-0.98124472051267397</v>
      </c>
      <c r="AL607" s="127">
        <f t="shared" si="120"/>
        <v>-0.95644907513986155</v>
      </c>
      <c r="AM607" s="127">
        <f t="shared" si="110"/>
        <v>-5.3750549123023825</v>
      </c>
    </row>
    <row r="608" spans="1:39" ht="15" customHeight="1" x14ac:dyDescent="0.2">
      <c r="A608" s="62" t="s">
        <v>749</v>
      </c>
      <c r="B608" s="62" t="s">
        <v>272</v>
      </c>
      <c r="C608" s="124">
        <v>1200</v>
      </c>
      <c r="D608" s="124">
        <v>1040</v>
      </c>
      <c r="E608" s="124">
        <v>300</v>
      </c>
      <c r="F608" s="124">
        <v>530</v>
      </c>
      <c r="G608" s="124">
        <v>1700</v>
      </c>
      <c r="H608" s="124">
        <v>1700</v>
      </c>
      <c r="I608" s="124">
        <v>1700</v>
      </c>
      <c r="J608" s="124">
        <v>1700</v>
      </c>
      <c r="K608" s="124">
        <v>1000</v>
      </c>
      <c r="L608" s="124">
        <v>600</v>
      </c>
      <c r="M608" s="124">
        <v>600</v>
      </c>
      <c r="N608" s="124">
        <v>254.77</v>
      </c>
      <c r="O608" s="124">
        <v>487.14</v>
      </c>
      <c r="P608" s="124">
        <v>40.42</v>
      </c>
      <c r="Q608" s="124">
        <v>94.61</v>
      </c>
      <c r="R608" s="124">
        <v>1696.5</v>
      </c>
      <c r="S608" s="124">
        <v>-130.97</v>
      </c>
      <c r="T608" s="124">
        <v>3047.65</v>
      </c>
      <c r="U608" s="124">
        <v>2536.37</v>
      </c>
      <c r="V608" s="124">
        <v>1574.49</v>
      </c>
      <c r="W608" s="124">
        <v>29.53</v>
      </c>
      <c r="X608" s="79">
        <v>0</v>
      </c>
      <c r="Y608" s="125"/>
      <c r="Z608" s="125"/>
      <c r="AA608" s="125"/>
      <c r="AB608" s="125"/>
      <c r="AC608" s="126">
        <f t="shared" si="111"/>
        <v>-1</v>
      </c>
      <c r="AD608" s="126">
        <f t="shared" si="112"/>
        <v>0</v>
      </c>
      <c r="AE608" s="126">
        <f t="shared" si="113"/>
        <v>0</v>
      </c>
      <c r="AF608" s="126">
        <f t="shared" si="114"/>
        <v>-1</v>
      </c>
      <c r="AG608" s="126">
        <f t="shared" si="115"/>
        <v>0</v>
      </c>
      <c r="AH608" s="126">
        <f t="shared" si="116"/>
        <v>0</v>
      </c>
      <c r="AI608" s="126">
        <f t="shared" si="117"/>
        <v>0</v>
      </c>
      <c r="AJ608" s="126">
        <f t="shared" si="118"/>
        <v>0</v>
      </c>
      <c r="AK608" s="126">
        <f t="shared" si="119"/>
        <v>0</v>
      </c>
      <c r="AL608" s="127">
        <f t="shared" si="120"/>
        <v>-0.22222222222222221</v>
      </c>
      <c r="AM608" s="127">
        <f t="shared" si="110"/>
        <v>0</v>
      </c>
    </row>
    <row r="609" spans="1:39" ht="15" customHeight="1" x14ac:dyDescent="0.2">
      <c r="A609" s="62" t="s">
        <v>750</v>
      </c>
      <c r="B609" s="62" t="s">
        <v>437</v>
      </c>
      <c r="C609" s="124">
        <v>0</v>
      </c>
      <c r="D609" s="124">
        <v>0</v>
      </c>
      <c r="E609" s="124">
        <v>0</v>
      </c>
      <c r="F609" s="124">
        <v>0</v>
      </c>
      <c r="G609" s="124">
        <v>0</v>
      </c>
      <c r="H609" s="124">
        <v>0</v>
      </c>
      <c r="I609" s="124">
        <v>0</v>
      </c>
      <c r="J609" s="124">
        <v>0</v>
      </c>
      <c r="K609" s="124">
        <v>0</v>
      </c>
      <c r="L609" s="124">
        <v>0</v>
      </c>
      <c r="M609" s="124">
        <v>0</v>
      </c>
      <c r="N609" s="124">
        <v>590.53</v>
      </c>
      <c r="O609" s="124">
        <v>0</v>
      </c>
      <c r="P609" s="124">
        <v>0</v>
      </c>
      <c r="Q609" s="124">
        <v>150</v>
      </c>
      <c r="R609" s="124">
        <v>0</v>
      </c>
      <c r="S609" s="124">
        <v>0</v>
      </c>
      <c r="T609" s="124">
        <v>0</v>
      </c>
      <c r="U609" s="124">
        <v>0</v>
      </c>
      <c r="V609" s="124">
        <v>0</v>
      </c>
      <c r="W609" s="124">
        <v>0</v>
      </c>
      <c r="X609" s="79"/>
      <c r="Y609" s="125"/>
      <c r="Z609" s="125"/>
      <c r="AA609" s="125"/>
      <c r="AB609" s="125"/>
      <c r="AC609" s="126">
        <f t="shared" si="111"/>
        <v>-7.2727272727272724E-2</v>
      </c>
      <c r="AD609" s="126">
        <f t="shared" si="112"/>
        <v>7.4866310160427801E-2</v>
      </c>
      <c r="AE609" s="126">
        <f t="shared" si="113"/>
        <v>0.44610281923714762</v>
      </c>
      <c r="AF609" s="126">
        <f t="shared" si="114"/>
        <v>-0.17775229357798164</v>
      </c>
      <c r="AG609" s="126">
        <f t="shared" si="115"/>
        <v>-0.21896792189679218</v>
      </c>
      <c r="AH609" s="126">
        <f t="shared" si="116"/>
        <v>0.64642857142857146</v>
      </c>
      <c r="AI609" s="126">
        <f t="shared" si="117"/>
        <v>0.25488069414316705</v>
      </c>
      <c r="AJ609" s="126">
        <f t="shared" si="118"/>
        <v>-0.22558340535868626</v>
      </c>
      <c r="AK609" s="126">
        <f t="shared" si="119"/>
        <v>-0.48660714285714285</v>
      </c>
      <c r="AL609" s="127">
        <f t="shared" si="120"/>
        <v>2.6737817616826483E-2</v>
      </c>
      <c r="AM609" s="127">
        <f t="shared" si="110"/>
        <v>-5.9698409081765493E-3</v>
      </c>
    </row>
    <row r="610" spans="1:39" ht="15" customHeight="1" x14ac:dyDescent="0.2">
      <c r="A610" s="62" t="s">
        <v>751</v>
      </c>
      <c r="B610" s="62" t="s">
        <v>274</v>
      </c>
      <c r="C610" s="124">
        <v>410</v>
      </c>
      <c r="D610" s="124">
        <v>460</v>
      </c>
      <c r="E610" s="124">
        <v>500</v>
      </c>
      <c r="F610" s="124">
        <v>510</v>
      </c>
      <c r="G610" s="124">
        <v>685</v>
      </c>
      <c r="H610" s="124">
        <v>875</v>
      </c>
      <c r="I610" s="124">
        <v>875</v>
      </c>
      <c r="J610" s="124">
        <v>600</v>
      </c>
      <c r="K610" s="124">
        <v>600</v>
      </c>
      <c r="L610" s="124">
        <v>600</v>
      </c>
      <c r="M610" s="124">
        <v>600</v>
      </c>
      <c r="N610" s="124">
        <v>605</v>
      </c>
      <c r="O610" s="124">
        <v>561</v>
      </c>
      <c r="P610" s="124">
        <v>603</v>
      </c>
      <c r="Q610" s="124">
        <v>872</v>
      </c>
      <c r="R610" s="124">
        <v>717</v>
      </c>
      <c r="S610" s="124">
        <v>560</v>
      </c>
      <c r="T610" s="124">
        <v>922</v>
      </c>
      <c r="U610" s="124">
        <v>1157</v>
      </c>
      <c r="V610" s="124">
        <v>896</v>
      </c>
      <c r="W610" s="124">
        <v>460</v>
      </c>
      <c r="X610" s="79">
        <v>655</v>
      </c>
      <c r="Y610" s="125"/>
      <c r="Z610" s="125"/>
      <c r="AA610" s="125"/>
      <c r="AB610" s="125"/>
      <c r="AC610" s="126">
        <f t="shared" si="111"/>
        <v>-0.95355009953550096</v>
      </c>
      <c r="AD610" s="126">
        <f t="shared" si="112"/>
        <v>14.070857142857143</v>
      </c>
      <c r="AE610" s="126">
        <f t="shared" si="113"/>
        <v>3.0370819746720221E-2</v>
      </c>
      <c r="AF610" s="126">
        <f t="shared" si="114"/>
        <v>1.9962373505059796</v>
      </c>
      <c r="AG610" s="126">
        <f t="shared" si="115"/>
        <v>-0.70221774626870259</v>
      </c>
      <c r="AH610" s="126">
        <f t="shared" si="116"/>
        <v>2.8727638294581634</v>
      </c>
      <c r="AI610" s="126">
        <f t="shared" si="117"/>
        <v>-0.75660276890308842</v>
      </c>
      <c r="AJ610" s="126">
        <f t="shared" si="118"/>
        <v>3.8271712973091225</v>
      </c>
      <c r="AK610" s="126">
        <f t="shared" si="119"/>
        <v>-0.50827554951280307</v>
      </c>
      <c r="AL610" s="127">
        <f t="shared" si="120"/>
        <v>2.2085282528507815</v>
      </c>
      <c r="AM610" s="127">
        <f t="shared" si="110"/>
        <v>0.94656781241653865</v>
      </c>
    </row>
    <row r="611" spans="1:39" ht="15" customHeight="1" x14ac:dyDescent="0.2">
      <c r="A611" s="62" t="s">
        <v>752</v>
      </c>
      <c r="B611" s="62" t="s">
        <v>276</v>
      </c>
      <c r="C611" s="124">
        <v>4200</v>
      </c>
      <c r="D611" s="124">
        <v>1800</v>
      </c>
      <c r="E611" s="124">
        <v>1400</v>
      </c>
      <c r="F611" s="124">
        <v>1350</v>
      </c>
      <c r="G611" s="124">
        <v>2650</v>
      </c>
      <c r="H611" s="124">
        <v>2650</v>
      </c>
      <c r="I611" s="124">
        <v>2650</v>
      </c>
      <c r="J611" s="124">
        <v>2650</v>
      </c>
      <c r="K611" s="124">
        <v>2500</v>
      </c>
      <c r="L611" s="124">
        <v>2500</v>
      </c>
      <c r="M611" s="124">
        <v>2500</v>
      </c>
      <c r="N611" s="124">
        <v>1507</v>
      </c>
      <c r="O611" s="124">
        <v>70</v>
      </c>
      <c r="P611" s="124">
        <v>1054.96</v>
      </c>
      <c r="Q611" s="124">
        <v>1087</v>
      </c>
      <c r="R611" s="124">
        <v>3256.91</v>
      </c>
      <c r="S611" s="124">
        <v>969.85</v>
      </c>
      <c r="T611" s="124">
        <v>3756</v>
      </c>
      <c r="U611" s="124">
        <v>914.2</v>
      </c>
      <c r="V611" s="124">
        <v>4413</v>
      </c>
      <c r="W611" s="124">
        <v>2169.98</v>
      </c>
      <c r="X611" s="79">
        <v>2535</v>
      </c>
      <c r="Y611" s="125"/>
      <c r="Z611" s="125"/>
      <c r="AA611" s="125"/>
      <c r="AB611" s="125"/>
      <c r="AC611" s="126">
        <f t="shared" si="111"/>
        <v>-0.85308808838220607</v>
      </c>
      <c r="AD611" s="126">
        <f t="shared" si="112"/>
        <v>0</v>
      </c>
      <c r="AE611" s="126">
        <f t="shared" si="113"/>
        <v>0</v>
      </c>
      <c r="AF611" s="126">
        <f t="shared" si="114"/>
        <v>0</v>
      </c>
      <c r="AG611" s="126">
        <f t="shared" si="115"/>
        <v>-1</v>
      </c>
      <c r="AH611" s="126">
        <f t="shared" si="116"/>
        <v>0</v>
      </c>
      <c r="AI611" s="126">
        <f t="shared" si="117"/>
        <v>0</v>
      </c>
      <c r="AJ611" s="126">
        <f t="shared" si="118"/>
        <v>0</v>
      </c>
      <c r="AK611" s="126">
        <f t="shared" si="119"/>
        <v>0</v>
      </c>
      <c r="AL611" s="127">
        <f t="shared" si="120"/>
        <v>-0.20589867648691179</v>
      </c>
      <c r="AM611" s="127">
        <f t="shared" si="110"/>
        <v>-0.2</v>
      </c>
    </row>
    <row r="612" spans="1:39" ht="15" customHeight="1" x14ac:dyDescent="0.2">
      <c r="A612" s="62" t="s">
        <v>753</v>
      </c>
      <c r="B612" s="62" t="s">
        <v>282</v>
      </c>
      <c r="C612" s="124">
        <v>0</v>
      </c>
      <c r="D612" s="124">
        <v>0</v>
      </c>
      <c r="E612" s="124">
        <v>0</v>
      </c>
      <c r="F612" s="124">
        <v>0</v>
      </c>
      <c r="G612" s="124">
        <v>0</v>
      </c>
      <c r="H612" s="124">
        <v>0</v>
      </c>
      <c r="I612" s="124">
        <v>0</v>
      </c>
      <c r="J612" s="124">
        <v>0</v>
      </c>
      <c r="K612" s="124">
        <v>0</v>
      </c>
      <c r="L612" s="124">
        <v>0</v>
      </c>
      <c r="M612" s="124">
        <v>0</v>
      </c>
      <c r="N612" s="124">
        <v>340.34</v>
      </c>
      <c r="O612" s="124">
        <v>50</v>
      </c>
      <c r="P612" s="124">
        <v>50</v>
      </c>
      <c r="Q612" s="124">
        <v>50</v>
      </c>
      <c r="R612" s="124">
        <v>50</v>
      </c>
      <c r="S612" s="124">
        <v>0</v>
      </c>
      <c r="T612" s="124">
        <v>0</v>
      </c>
      <c r="U612" s="124">
        <v>0</v>
      </c>
      <c r="V612" s="124">
        <v>0</v>
      </c>
      <c r="W612" s="124">
        <v>0</v>
      </c>
      <c r="X612" s="79"/>
      <c r="Y612" s="125"/>
      <c r="Z612" s="125"/>
      <c r="AA612" s="125"/>
      <c r="AB612" s="125"/>
      <c r="AC612" s="126">
        <f t="shared" si="111"/>
        <v>0</v>
      </c>
      <c r="AD612" s="126">
        <f t="shared" si="112"/>
        <v>0</v>
      </c>
      <c r="AE612" s="126">
        <f t="shared" si="113"/>
        <v>0</v>
      </c>
      <c r="AF612" s="126">
        <f t="shared" si="114"/>
        <v>0</v>
      </c>
      <c r="AG612" s="126">
        <f t="shared" si="115"/>
        <v>-1</v>
      </c>
      <c r="AH612" s="126">
        <f t="shared" si="116"/>
        <v>0</v>
      </c>
      <c r="AI612" s="126">
        <f t="shared" si="117"/>
        <v>0</v>
      </c>
      <c r="AJ612" s="126">
        <f t="shared" si="118"/>
        <v>0</v>
      </c>
      <c r="AK612" s="126">
        <f t="shared" si="119"/>
        <v>0</v>
      </c>
      <c r="AL612" s="127">
        <f t="shared" si="120"/>
        <v>-0.1111111111111111</v>
      </c>
      <c r="AM612" s="127">
        <f t="shared" si="110"/>
        <v>-0.2</v>
      </c>
    </row>
    <row r="613" spans="1:39" ht="15" customHeight="1" x14ac:dyDescent="0.2">
      <c r="A613" s="62" t="s">
        <v>754</v>
      </c>
      <c r="B613" s="62" t="s">
        <v>755</v>
      </c>
      <c r="C613" s="124">
        <v>0</v>
      </c>
      <c r="D613" s="124">
        <v>0</v>
      </c>
      <c r="E613" s="124">
        <v>0</v>
      </c>
      <c r="F613" s="124">
        <v>0</v>
      </c>
      <c r="G613" s="124">
        <v>0</v>
      </c>
      <c r="H613" s="124">
        <v>0</v>
      </c>
      <c r="I613" s="124">
        <v>0</v>
      </c>
      <c r="J613" s="124">
        <v>0</v>
      </c>
      <c r="K613" s="124">
        <v>0</v>
      </c>
      <c r="L613" s="124">
        <v>0</v>
      </c>
      <c r="M613" s="124">
        <v>0</v>
      </c>
      <c r="N613" s="124">
        <v>0</v>
      </c>
      <c r="O613" s="124">
        <v>0</v>
      </c>
      <c r="P613" s="124">
        <v>0</v>
      </c>
      <c r="Q613" s="124">
        <v>0</v>
      </c>
      <c r="R613" s="124">
        <v>4920</v>
      </c>
      <c r="S613" s="124">
        <v>0</v>
      </c>
      <c r="T613" s="124">
        <v>0</v>
      </c>
      <c r="U613" s="124">
        <v>0</v>
      </c>
      <c r="V613" s="124">
        <v>0</v>
      </c>
      <c r="W613" s="124">
        <v>0</v>
      </c>
      <c r="X613" s="79"/>
      <c r="Y613" s="125"/>
      <c r="Z613" s="125"/>
      <c r="AA613" s="125"/>
      <c r="AB613" s="125"/>
      <c r="AC613" s="126">
        <f t="shared" si="111"/>
        <v>0</v>
      </c>
      <c r="AD613" s="126">
        <f t="shared" si="112"/>
        <v>0</v>
      </c>
      <c r="AE613" s="126">
        <f t="shared" si="113"/>
        <v>0</v>
      </c>
      <c r="AF613" s="126">
        <f t="shared" si="114"/>
        <v>0</v>
      </c>
      <c r="AG613" s="126">
        <f t="shared" si="115"/>
        <v>0</v>
      </c>
      <c r="AH613" s="126">
        <f t="shared" si="116"/>
        <v>0</v>
      </c>
      <c r="AI613" s="126">
        <f t="shared" si="117"/>
        <v>0</v>
      </c>
      <c r="AJ613" s="126">
        <f t="shared" si="118"/>
        <v>0</v>
      </c>
      <c r="AK613" s="126">
        <f t="shared" si="119"/>
        <v>0</v>
      </c>
      <c r="AL613" s="127">
        <f t="shared" si="120"/>
        <v>0</v>
      </c>
      <c r="AM613" s="127">
        <f t="shared" si="110"/>
        <v>0</v>
      </c>
    </row>
    <row r="614" spans="1:39" ht="15" customHeight="1" x14ac:dyDescent="0.2">
      <c r="A614" s="62" t="s">
        <v>2210</v>
      </c>
      <c r="B614" s="62" t="s">
        <v>448</v>
      </c>
      <c r="C614" s="124">
        <v>0</v>
      </c>
      <c r="D614" s="124">
        <v>0</v>
      </c>
      <c r="E614" s="124">
        <v>0</v>
      </c>
      <c r="F614" s="124">
        <v>0</v>
      </c>
      <c r="G614" s="124">
        <v>0</v>
      </c>
      <c r="H614" s="124">
        <v>0</v>
      </c>
      <c r="I614" s="124">
        <v>0</v>
      </c>
      <c r="J614" s="124">
        <v>0</v>
      </c>
      <c r="K614" s="124">
        <v>0</v>
      </c>
      <c r="L614" s="124">
        <v>0</v>
      </c>
      <c r="M614" s="124">
        <v>0</v>
      </c>
      <c r="N614" s="124">
        <v>0</v>
      </c>
      <c r="O614" s="124">
        <v>0</v>
      </c>
      <c r="P614" s="124">
        <v>0</v>
      </c>
      <c r="Q614" s="124">
        <v>0</v>
      </c>
      <c r="R614" s="124">
        <v>0</v>
      </c>
      <c r="S614" s="124">
        <v>0</v>
      </c>
      <c r="T614" s="124">
        <v>0</v>
      </c>
      <c r="U614" s="124">
        <v>0</v>
      </c>
      <c r="V614" s="124">
        <v>0</v>
      </c>
      <c r="W614" s="124">
        <v>0</v>
      </c>
      <c r="X614" s="79">
        <v>10350</v>
      </c>
      <c r="Y614" s="125"/>
      <c r="Z614" s="125"/>
      <c r="AA614" s="125"/>
      <c r="AB614" s="125"/>
      <c r="AC614" s="126">
        <f t="shared" si="111"/>
        <v>-8.8107547116618015E-2</v>
      </c>
      <c r="AD614" s="126">
        <f t="shared" si="112"/>
        <v>7.4345272542652593E-2</v>
      </c>
      <c r="AE614" s="126">
        <f t="shared" si="113"/>
        <v>-1</v>
      </c>
      <c r="AF614" s="126">
        <f t="shared" si="114"/>
        <v>0</v>
      </c>
      <c r="AG614" s="126">
        <f t="shared" si="115"/>
        <v>0</v>
      </c>
      <c r="AH614" s="126">
        <f t="shared" si="116"/>
        <v>0</v>
      </c>
      <c r="AI614" s="126">
        <f t="shared" si="117"/>
        <v>0</v>
      </c>
      <c r="AJ614" s="126">
        <f t="shared" si="118"/>
        <v>0</v>
      </c>
      <c r="AK614" s="126">
        <f t="shared" si="119"/>
        <v>0</v>
      </c>
      <c r="AL614" s="127">
        <f t="shared" si="120"/>
        <v>-0.11264025273044059</v>
      </c>
      <c r="AM614" s="127">
        <f t="shared" si="110"/>
        <v>0</v>
      </c>
    </row>
    <row r="615" spans="1:39" ht="15" customHeight="1" x14ac:dyDescent="0.2">
      <c r="A615" s="62" t="s">
        <v>758</v>
      </c>
      <c r="B615" s="62" t="s">
        <v>759</v>
      </c>
      <c r="C615" s="124">
        <v>11720</v>
      </c>
      <c r="D615" s="124">
        <v>10600</v>
      </c>
      <c r="E615" s="124">
        <v>10600</v>
      </c>
      <c r="F615" s="124">
        <v>0</v>
      </c>
      <c r="G615" s="124">
        <v>0</v>
      </c>
      <c r="H615" s="124">
        <v>0</v>
      </c>
      <c r="I615" s="124">
        <v>0</v>
      </c>
      <c r="J615" s="124">
        <v>0</v>
      </c>
      <c r="K615" s="124">
        <v>0</v>
      </c>
      <c r="L615" s="124">
        <v>0</v>
      </c>
      <c r="M615" s="124">
        <v>0</v>
      </c>
      <c r="N615" s="124">
        <v>11350.56</v>
      </c>
      <c r="O615" s="124">
        <v>10350.49</v>
      </c>
      <c r="P615" s="124">
        <v>11120</v>
      </c>
      <c r="Q615" s="124">
        <v>0</v>
      </c>
      <c r="R615" s="124">
        <v>0</v>
      </c>
      <c r="S615" s="124">
        <v>0</v>
      </c>
      <c r="T615" s="124">
        <v>0</v>
      </c>
      <c r="U615" s="124">
        <v>0</v>
      </c>
      <c r="V615" s="124">
        <v>0</v>
      </c>
      <c r="W615" s="124">
        <v>0</v>
      </c>
      <c r="X615" s="79"/>
      <c r="Y615" s="125"/>
      <c r="Z615" s="125"/>
      <c r="AA615" s="125"/>
      <c r="AB615" s="125"/>
      <c r="AC615" s="126">
        <f t="shared" si="111"/>
        <v>0</v>
      </c>
      <c r="AD615" s="126">
        <f t="shared" si="112"/>
        <v>0</v>
      </c>
      <c r="AE615" s="126">
        <f t="shared" si="113"/>
        <v>-1</v>
      </c>
      <c r="AF615" s="126">
        <f t="shared" si="114"/>
        <v>0</v>
      </c>
      <c r="AG615" s="126">
        <f t="shared" si="115"/>
        <v>0</v>
      </c>
      <c r="AH615" s="126">
        <f t="shared" si="116"/>
        <v>0</v>
      </c>
      <c r="AI615" s="126">
        <f t="shared" si="117"/>
        <v>0</v>
      </c>
      <c r="AJ615" s="126">
        <f t="shared" si="118"/>
        <v>0</v>
      </c>
      <c r="AK615" s="126">
        <f t="shared" si="119"/>
        <v>0</v>
      </c>
      <c r="AL615" s="127">
        <f t="shared" si="120"/>
        <v>-0.1111111111111111</v>
      </c>
      <c r="AM615" s="127">
        <f t="shared" si="110"/>
        <v>0</v>
      </c>
    </row>
    <row r="616" spans="1:39" ht="15" customHeight="1" x14ac:dyDescent="0.2">
      <c r="A616" s="62" t="s">
        <v>760</v>
      </c>
      <c r="B616" s="62" t="s">
        <v>761</v>
      </c>
      <c r="C616" s="124">
        <v>0</v>
      </c>
      <c r="D616" s="124">
        <v>0</v>
      </c>
      <c r="E616" s="124">
        <v>92250</v>
      </c>
      <c r="F616" s="124">
        <v>0</v>
      </c>
      <c r="G616" s="124">
        <v>0</v>
      </c>
      <c r="H616" s="124">
        <v>0</v>
      </c>
      <c r="I616" s="124">
        <v>0</v>
      </c>
      <c r="J616" s="124">
        <v>0</v>
      </c>
      <c r="K616" s="124">
        <v>0</v>
      </c>
      <c r="L616" s="124">
        <v>0</v>
      </c>
      <c r="M616" s="124">
        <v>0</v>
      </c>
      <c r="N616" s="124">
        <v>0</v>
      </c>
      <c r="O616" s="124">
        <v>0</v>
      </c>
      <c r="P616" s="124">
        <v>91090.71</v>
      </c>
      <c r="Q616" s="124">
        <v>0</v>
      </c>
      <c r="R616" s="124">
        <v>0</v>
      </c>
      <c r="S616" s="124">
        <v>0</v>
      </c>
      <c r="T616" s="124">
        <v>0</v>
      </c>
      <c r="U616" s="124">
        <v>0</v>
      </c>
      <c r="V616" s="124">
        <v>0</v>
      </c>
      <c r="W616" s="124">
        <v>0</v>
      </c>
      <c r="X616" s="79"/>
      <c r="Y616" s="125"/>
      <c r="Z616" s="125"/>
      <c r="AA616" s="125"/>
      <c r="AB616" s="125"/>
      <c r="AC616" s="126">
        <f t="shared" si="111"/>
        <v>0</v>
      </c>
      <c r="AD616" s="126">
        <f t="shared" si="112"/>
        <v>0</v>
      </c>
      <c r="AE616" s="126">
        <f t="shared" si="113"/>
        <v>0</v>
      </c>
      <c r="AF616" s="126">
        <f t="shared" si="114"/>
        <v>0</v>
      </c>
      <c r="AG616" s="126">
        <f t="shared" si="115"/>
        <v>0</v>
      </c>
      <c r="AH616" s="126">
        <f t="shared" si="116"/>
        <v>0</v>
      </c>
      <c r="AI616" s="126">
        <f t="shared" si="117"/>
        <v>0</v>
      </c>
      <c r="AJ616" s="126">
        <f t="shared" si="118"/>
        <v>0</v>
      </c>
      <c r="AK616" s="126">
        <f t="shared" si="119"/>
        <v>0</v>
      </c>
      <c r="AL616" s="127">
        <f t="shared" si="120"/>
        <v>0</v>
      </c>
      <c r="AM616" s="127">
        <f t="shared" si="110"/>
        <v>0</v>
      </c>
    </row>
    <row r="617" spans="1:39" ht="15" customHeight="1" x14ac:dyDescent="0.2">
      <c r="A617" s="62" t="s">
        <v>2211</v>
      </c>
      <c r="B617" s="62" t="s">
        <v>1883</v>
      </c>
      <c r="C617" s="124">
        <v>0</v>
      </c>
      <c r="D617" s="124">
        <v>0</v>
      </c>
      <c r="E617" s="124">
        <v>0</v>
      </c>
      <c r="F617" s="124">
        <v>0</v>
      </c>
      <c r="G617" s="124">
        <v>0</v>
      </c>
      <c r="H617" s="124">
        <v>0</v>
      </c>
      <c r="I617" s="124">
        <v>0</v>
      </c>
      <c r="J617" s="124">
        <v>0</v>
      </c>
      <c r="K617" s="124">
        <v>0</v>
      </c>
      <c r="L617" s="124">
        <v>0</v>
      </c>
      <c r="M617" s="124">
        <v>0</v>
      </c>
      <c r="N617" s="124">
        <v>0</v>
      </c>
      <c r="O617" s="124">
        <v>0</v>
      </c>
      <c r="P617" s="124">
        <v>0</v>
      </c>
      <c r="Q617" s="124">
        <v>0</v>
      </c>
      <c r="R617" s="124">
        <v>0</v>
      </c>
      <c r="S617" s="124">
        <v>0</v>
      </c>
      <c r="T617" s="124">
        <v>0</v>
      </c>
      <c r="U617" s="124">
        <v>0</v>
      </c>
      <c r="V617" s="124">
        <v>0</v>
      </c>
      <c r="W617" s="124">
        <v>5094.7299999999996</v>
      </c>
      <c r="X617" s="79">
        <v>4104.29</v>
      </c>
      <c r="Y617" s="125"/>
      <c r="Z617" s="125"/>
      <c r="AA617" s="125"/>
      <c r="AB617" s="125"/>
      <c r="AC617" s="126">
        <f t="shared" si="111"/>
        <v>-1.2257848503618328E-2</v>
      </c>
      <c r="AD617" s="126">
        <f t="shared" si="112"/>
        <v>-0.13124305133284644</v>
      </c>
      <c r="AE617" s="126">
        <f t="shared" si="113"/>
        <v>6.9133479086200449E-3</v>
      </c>
      <c r="AF617" s="126">
        <f t="shared" si="114"/>
        <v>7.4198300754949376E-2</v>
      </c>
      <c r="AG617" s="126">
        <f t="shared" si="115"/>
        <v>-0.10939816447684429</v>
      </c>
      <c r="AH617" s="126">
        <f t="shared" si="116"/>
        <v>9.2724361497843397E-2</v>
      </c>
      <c r="AI617" s="126">
        <f t="shared" si="117"/>
        <v>0.16320816108790789</v>
      </c>
      <c r="AJ617" s="126">
        <f t="shared" si="118"/>
        <v>4.912703271527976E-2</v>
      </c>
      <c r="AK617" s="126">
        <f t="shared" si="119"/>
        <v>0.70930185255659361</v>
      </c>
      <c r="AL617" s="127">
        <f t="shared" si="120"/>
        <v>9.3619332467542782E-2</v>
      </c>
      <c r="AM617" s="127">
        <f t="shared" si="110"/>
        <v>0.18099264867615608</v>
      </c>
    </row>
    <row r="618" spans="1:39" ht="15" customHeight="1" x14ac:dyDescent="0.2">
      <c r="A618" s="62" t="s">
        <v>765</v>
      </c>
      <c r="B618" s="62" t="s">
        <v>286</v>
      </c>
      <c r="C618" s="124">
        <v>258340</v>
      </c>
      <c r="D618" s="124">
        <v>252225</v>
      </c>
      <c r="E618" s="124">
        <v>222883</v>
      </c>
      <c r="F618" s="124">
        <v>225296</v>
      </c>
      <c r="G618" s="124">
        <v>232274</v>
      </c>
      <c r="H618" s="124">
        <v>251469</v>
      </c>
      <c r="I618" s="124">
        <v>261528</v>
      </c>
      <c r="J618" s="124">
        <v>279039</v>
      </c>
      <c r="K618" s="124">
        <v>331879</v>
      </c>
      <c r="L618" s="124">
        <v>478440</v>
      </c>
      <c r="M618" s="124">
        <v>622247</v>
      </c>
      <c r="N618" s="124">
        <v>261364.79</v>
      </c>
      <c r="O618" s="124">
        <v>258161.02</v>
      </c>
      <c r="P618" s="124">
        <v>224279.18</v>
      </c>
      <c r="Q618" s="124">
        <v>225829.7</v>
      </c>
      <c r="R618" s="124">
        <v>242585.88</v>
      </c>
      <c r="S618" s="124">
        <v>216047.43</v>
      </c>
      <c r="T618" s="124">
        <v>236080.29</v>
      </c>
      <c r="U618" s="124">
        <v>274610.52</v>
      </c>
      <c r="V618" s="124">
        <v>288101.32</v>
      </c>
      <c r="W618" s="124">
        <v>492452.12</v>
      </c>
      <c r="X618" s="79">
        <v>583218.85</v>
      </c>
      <c r="Y618" s="125"/>
      <c r="Z618" s="125"/>
      <c r="AA618" s="125"/>
      <c r="AB618" s="125"/>
      <c r="AC618" s="126">
        <f t="shared" si="111"/>
        <v>0.31709650174749304</v>
      </c>
      <c r="AD618" s="126">
        <f t="shared" si="112"/>
        <v>-0.57022705774401894</v>
      </c>
      <c r="AE618" s="126">
        <f t="shared" si="113"/>
        <v>0.60342596180003139</v>
      </c>
      <c r="AF618" s="126">
        <f t="shared" si="114"/>
        <v>0.24068171302246677</v>
      </c>
      <c r="AG618" s="126">
        <f t="shared" si="115"/>
        <v>-1</v>
      </c>
      <c r="AH618" s="126">
        <f t="shared" si="116"/>
        <v>0</v>
      </c>
      <c r="AI618" s="126">
        <f t="shared" si="117"/>
        <v>0</v>
      </c>
      <c r="AJ618" s="126">
        <f t="shared" si="118"/>
        <v>0</v>
      </c>
      <c r="AK618" s="126">
        <f t="shared" si="119"/>
        <v>0</v>
      </c>
      <c r="AL618" s="127">
        <f t="shared" si="120"/>
        <v>-4.5446986797114196E-2</v>
      </c>
      <c r="AM618" s="127">
        <f t="shared" si="110"/>
        <v>-0.2</v>
      </c>
    </row>
    <row r="619" spans="1:39" ht="15" customHeight="1" x14ac:dyDescent="0.2">
      <c r="A619" s="62" t="s">
        <v>766</v>
      </c>
      <c r="B619" s="62" t="s">
        <v>292</v>
      </c>
      <c r="C619" s="124">
        <v>2460</v>
      </c>
      <c r="D619" s="124">
        <v>2700</v>
      </c>
      <c r="E619" s="124">
        <v>1200</v>
      </c>
      <c r="F619" s="124">
        <v>1200</v>
      </c>
      <c r="G619" s="124">
        <v>2401</v>
      </c>
      <c r="H619" s="124">
        <v>0</v>
      </c>
      <c r="I619" s="124">
        <v>0</v>
      </c>
      <c r="J619" s="124">
        <v>0</v>
      </c>
      <c r="K619" s="124">
        <v>0</v>
      </c>
      <c r="L619" s="124">
        <v>0</v>
      </c>
      <c r="M619" s="124">
        <v>2400</v>
      </c>
      <c r="N619" s="124">
        <v>2143.0700000000002</v>
      </c>
      <c r="O619" s="124">
        <v>2822.63</v>
      </c>
      <c r="P619" s="124">
        <v>1213.0899999999999</v>
      </c>
      <c r="Q619" s="124">
        <v>1945.1</v>
      </c>
      <c r="R619" s="124">
        <v>2413.25</v>
      </c>
      <c r="S619" s="124">
        <v>0</v>
      </c>
      <c r="T619" s="124">
        <v>0</v>
      </c>
      <c r="U619" s="124">
        <v>0</v>
      </c>
      <c r="V619" s="124">
        <v>0</v>
      </c>
      <c r="W619" s="124">
        <v>1470.68</v>
      </c>
      <c r="X619" s="79">
        <v>3108.65</v>
      </c>
      <c r="Y619" s="125"/>
      <c r="Z619" s="125"/>
      <c r="AA619" s="125"/>
      <c r="AB619" s="125"/>
      <c r="AC619" s="126">
        <f t="shared" si="111"/>
        <v>4.7864464692482921E-2</v>
      </c>
      <c r="AD619" s="126">
        <f t="shared" si="112"/>
        <v>6.2770033423004872E-3</v>
      </c>
      <c r="AE619" s="126">
        <f t="shared" si="113"/>
        <v>6.596997191618062E-2</v>
      </c>
      <c r="AF619" s="126">
        <f t="shared" si="114"/>
        <v>7.0221659278024137E-2</v>
      </c>
      <c r="AG619" s="126">
        <f t="shared" si="115"/>
        <v>-0.53004947096835286</v>
      </c>
      <c r="AH619" s="126">
        <f t="shared" si="116"/>
        <v>-1</v>
      </c>
      <c r="AI619" s="126">
        <f t="shared" si="117"/>
        <v>0</v>
      </c>
      <c r="AJ619" s="126">
        <f t="shared" si="118"/>
        <v>0</v>
      </c>
      <c r="AK619" s="126">
        <f t="shared" si="119"/>
        <v>0</v>
      </c>
      <c r="AL619" s="127">
        <f t="shared" si="120"/>
        <v>-0.14885737463770721</v>
      </c>
      <c r="AM619" s="127">
        <f t="shared" si="110"/>
        <v>-0.30600989419367053</v>
      </c>
    </row>
    <row r="620" spans="1:39" ht="15" customHeight="1" x14ac:dyDescent="0.2">
      <c r="A620" s="62" t="s">
        <v>767</v>
      </c>
      <c r="B620" s="62" t="s">
        <v>294</v>
      </c>
      <c r="C620" s="124">
        <v>420</v>
      </c>
      <c r="D620" s="124">
        <v>361</v>
      </c>
      <c r="E620" s="124">
        <v>421</v>
      </c>
      <c r="F620" s="124">
        <v>361</v>
      </c>
      <c r="G620" s="124">
        <v>421</v>
      </c>
      <c r="H620" s="124">
        <v>421</v>
      </c>
      <c r="I620" s="124">
        <v>421</v>
      </c>
      <c r="J620" s="124">
        <v>0</v>
      </c>
      <c r="K620" s="124">
        <v>0</v>
      </c>
      <c r="L620" s="124">
        <v>0</v>
      </c>
      <c r="M620" s="124">
        <v>600</v>
      </c>
      <c r="N620" s="124">
        <v>351.2</v>
      </c>
      <c r="O620" s="124">
        <v>368.01</v>
      </c>
      <c r="P620" s="124">
        <v>370.32</v>
      </c>
      <c r="Q620" s="124">
        <v>394.75</v>
      </c>
      <c r="R620" s="124">
        <v>422.47</v>
      </c>
      <c r="S620" s="124">
        <v>198.54</v>
      </c>
      <c r="T620" s="124">
        <v>0</v>
      </c>
      <c r="U620" s="124">
        <v>0</v>
      </c>
      <c r="V620" s="124">
        <v>0</v>
      </c>
      <c r="W620" s="124">
        <v>373.21</v>
      </c>
      <c r="X620" s="79">
        <v>851.79</v>
      </c>
      <c r="Y620" s="125"/>
      <c r="Z620" s="125"/>
      <c r="AA620" s="125"/>
      <c r="AB620" s="125"/>
      <c r="AC620" s="126">
        <f t="shared" si="111"/>
        <v>0</v>
      </c>
      <c r="AD620" s="126">
        <f t="shared" si="112"/>
        <v>-1</v>
      </c>
      <c r="AE620" s="126">
        <f t="shared" si="113"/>
        <v>0</v>
      </c>
      <c r="AF620" s="126">
        <f t="shared" si="114"/>
        <v>0</v>
      </c>
      <c r="AG620" s="126">
        <f t="shared" si="115"/>
        <v>0</v>
      </c>
      <c r="AH620" s="126">
        <f t="shared" si="116"/>
        <v>0</v>
      </c>
      <c r="AI620" s="126">
        <f t="shared" si="117"/>
        <v>0</v>
      </c>
      <c r="AJ620" s="126">
        <f t="shared" si="118"/>
        <v>0</v>
      </c>
      <c r="AK620" s="126">
        <f t="shared" si="119"/>
        <v>0</v>
      </c>
      <c r="AL620" s="127">
        <f t="shared" si="120"/>
        <v>-0.1111111111111111</v>
      </c>
      <c r="AM620" s="127">
        <f t="shared" si="110"/>
        <v>0</v>
      </c>
    </row>
    <row r="621" spans="1:39" ht="15" customHeight="1" x14ac:dyDescent="0.2">
      <c r="A621" s="62" t="s">
        <v>768</v>
      </c>
      <c r="B621" s="62" t="s">
        <v>296</v>
      </c>
      <c r="C621" s="124">
        <v>0</v>
      </c>
      <c r="D621" s="124">
        <v>6522</v>
      </c>
      <c r="E621" s="124">
        <v>0</v>
      </c>
      <c r="F621" s="124">
        <v>3482</v>
      </c>
      <c r="G621" s="124">
        <v>9291</v>
      </c>
      <c r="H621" s="124">
        <v>10059</v>
      </c>
      <c r="I621" s="124">
        <v>9807</v>
      </c>
      <c r="J621" s="124">
        <v>8371</v>
      </c>
      <c r="K621" s="124">
        <v>6977</v>
      </c>
      <c r="L621" s="124">
        <v>8527</v>
      </c>
      <c r="M621" s="124">
        <v>0</v>
      </c>
      <c r="N621" s="124">
        <v>0</v>
      </c>
      <c r="O621" s="124">
        <v>4000</v>
      </c>
      <c r="P621" s="124">
        <v>0</v>
      </c>
      <c r="Q621" s="124">
        <v>0</v>
      </c>
      <c r="R621" s="124">
        <v>0</v>
      </c>
      <c r="S621" s="124">
        <v>0</v>
      </c>
      <c r="T621" s="124">
        <v>0</v>
      </c>
      <c r="U621" s="124">
        <v>0</v>
      </c>
      <c r="V621" s="124">
        <v>0</v>
      </c>
      <c r="W621" s="124">
        <v>0</v>
      </c>
      <c r="X621" s="79"/>
      <c r="Y621" s="125"/>
      <c r="Z621" s="125"/>
      <c r="AA621" s="125"/>
      <c r="AB621" s="125"/>
      <c r="AC621" s="126">
        <f t="shared" si="111"/>
        <v>-0.20440562701147463</v>
      </c>
      <c r="AD621" s="126">
        <f t="shared" si="112"/>
        <v>-0.2004459754999357</v>
      </c>
      <c r="AE621" s="126">
        <f t="shared" si="113"/>
        <v>-0.20791618993135014</v>
      </c>
      <c r="AF621" s="126">
        <f t="shared" si="114"/>
        <v>2.0695616846476774</v>
      </c>
      <c r="AG621" s="126">
        <f t="shared" si="115"/>
        <v>-1.1029411764705883E-2</v>
      </c>
      <c r="AH621" s="126">
        <f t="shared" si="116"/>
        <v>8.9219330855018583E-2</v>
      </c>
      <c r="AI621" s="126">
        <f t="shared" si="117"/>
        <v>-0.33646416382252559</v>
      </c>
      <c r="AJ621" s="126">
        <f t="shared" si="118"/>
        <v>-0.24903300139906184</v>
      </c>
      <c r="AK621" s="126">
        <f t="shared" si="119"/>
        <v>1.9726027397260273</v>
      </c>
      <c r="AL621" s="127">
        <f t="shared" si="120"/>
        <v>0.32467659842218549</v>
      </c>
      <c r="AM621" s="127">
        <f t="shared" si="110"/>
        <v>0.29305909871895047</v>
      </c>
    </row>
    <row r="622" spans="1:39" ht="15" customHeight="1" x14ac:dyDescent="0.2">
      <c r="A622" s="62" t="s">
        <v>769</v>
      </c>
      <c r="B622" s="62" t="s">
        <v>298</v>
      </c>
      <c r="C622" s="124">
        <v>1269</v>
      </c>
      <c r="D622" s="124">
        <v>1456</v>
      </c>
      <c r="E622" s="124">
        <v>616</v>
      </c>
      <c r="F622" s="124">
        <v>796</v>
      </c>
      <c r="G622" s="124">
        <v>670</v>
      </c>
      <c r="H622" s="124">
        <v>1749</v>
      </c>
      <c r="I622" s="124">
        <v>1929</v>
      </c>
      <c r="J622" s="124">
        <v>1564</v>
      </c>
      <c r="K622" s="124">
        <v>669</v>
      </c>
      <c r="L622" s="124">
        <v>1514</v>
      </c>
      <c r="M622" s="124">
        <v>2050</v>
      </c>
      <c r="N622" s="124">
        <v>879.33</v>
      </c>
      <c r="O622" s="124">
        <v>699.59</v>
      </c>
      <c r="P622" s="124">
        <v>559.36</v>
      </c>
      <c r="Q622" s="124">
        <v>443.06</v>
      </c>
      <c r="R622" s="124">
        <v>1360</v>
      </c>
      <c r="S622" s="124">
        <v>1345</v>
      </c>
      <c r="T622" s="124">
        <v>1465</v>
      </c>
      <c r="U622" s="124">
        <v>972.08</v>
      </c>
      <c r="V622" s="124">
        <v>730</v>
      </c>
      <c r="W622" s="124">
        <v>2170</v>
      </c>
      <c r="X622" s="79">
        <v>1938.33</v>
      </c>
      <c r="Y622" s="125"/>
      <c r="Z622" s="125"/>
      <c r="AA622" s="125"/>
      <c r="AB622" s="125"/>
      <c r="AC622" s="126">
        <f t="shared" si="111"/>
        <v>0</v>
      </c>
      <c r="AD622" s="126">
        <f t="shared" si="112"/>
        <v>-1</v>
      </c>
      <c r="AE622" s="126">
        <f t="shared" si="113"/>
        <v>0</v>
      </c>
      <c r="AF622" s="126">
        <f t="shared" si="114"/>
        <v>-1</v>
      </c>
      <c r="AG622" s="126">
        <f t="shared" si="115"/>
        <v>0</v>
      </c>
      <c r="AH622" s="126">
        <f t="shared" si="116"/>
        <v>0</v>
      </c>
      <c r="AI622" s="126">
        <f t="shared" si="117"/>
        <v>0</v>
      </c>
      <c r="AJ622" s="126">
        <f t="shared" si="118"/>
        <v>2.584862385321101</v>
      </c>
      <c r="AK622" s="126">
        <f t="shared" si="119"/>
        <v>32.647152911068453</v>
      </c>
      <c r="AL622" s="127">
        <f t="shared" si="120"/>
        <v>3.6924461440432839</v>
      </c>
      <c r="AM622" s="127">
        <f t="shared" si="110"/>
        <v>7.0464030592779112</v>
      </c>
    </row>
    <row r="623" spans="1:39" ht="15" customHeight="1" x14ac:dyDescent="0.2">
      <c r="A623" s="62" t="s">
        <v>770</v>
      </c>
      <c r="B623" s="62" t="s">
        <v>300</v>
      </c>
      <c r="C623" s="124">
        <v>1500</v>
      </c>
      <c r="D623" s="124">
        <v>1500</v>
      </c>
      <c r="E623" s="124">
        <v>0</v>
      </c>
      <c r="F623" s="124">
        <v>0</v>
      </c>
      <c r="G623" s="124">
        <v>0</v>
      </c>
      <c r="H623" s="124">
        <v>0</v>
      </c>
      <c r="I623" s="124">
        <v>0</v>
      </c>
      <c r="J623" s="124">
        <v>0</v>
      </c>
      <c r="K623" s="124">
        <v>0</v>
      </c>
      <c r="L623" s="124">
        <v>1000</v>
      </c>
      <c r="M623" s="124">
        <v>1000</v>
      </c>
      <c r="N623" s="124">
        <v>0</v>
      </c>
      <c r="O623" s="124">
        <v>1497.9</v>
      </c>
      <c r="P623" s="124">
        <v>0</v>
      </c>
      <c r="Q623" s="124">
        <v>107.84</v>
      </c>
      <c r="R623" s="124">
        <v>0</v>
      </c>
      <c r="S623" s="124">
        <v>0</v>
      </c>
      <c r="T623" s="124">
        <v>0</v>
      </c>
      <c r="U623" s="124">
        <v>43.6</v>
      </c>
      <c r="V623" s="124">
        <v>156.30000000000001</v>
      </c>
      <c r="W623" s="124">
        <v>5259.05</v>
      </c>
      <c r="X623" s="79">
        <v>688.36</v>
      </c>
      <c r="Y623" s="125"/>
      <c r="Z623" s="125"/>
      <c r="AA623" s="125"/>
      <c r="AB623" s="125"/>
      <c r="AC623" s="126">
        <f t="shared" si="111"/>
        <v>-5.9166380957045614E-2</v>
      </c>
      <c r="AD623" s="126">
        <f t="shared" si="112"/>
        <v>-6.5021604456244525E-2</v>
      </c>
      <c r="AE623" s="126">
        <f t="shared" si="113"/>
        <v>-0.23585746102449878</v>
      </c>
      <c r="AF623" s="126">
        <f t="shared" si="114"/>
        <v>-9.7201981929466719E-2</v>
      </c>
      <c r="AG623" s="126">
        <f t="shared" si="115"/>
        <v>-0.19044928705945646</v>
      </c>
      <c r="AH623" s="126">
        <f t="shared" si="116"/>
        <v>2.2199328702934264E-2</v>
      </c>
      <c r="AI623" s="126">
        <f t="shared" si="117"/>
        <v>0.13609025000812774</v>
      </c>
      <c r="AJ623" s="126">
        <f t="shared" si="118"/>
        <v>2.1405065102303622</v>
      </c>
      <c r="AK623" s="126">
        <f t="shared" si="119"/>
        <v>-0.35881361337646367</v>
      </c>
      <c r="AL623" s="127">
        <f t="shared" si="120"/>
        <v>0.1435873066820276</v>
      </c>
      <c r="AM623" s="127">
        <f t="shared" si="110"/>
        <v>0.34990663770110075</v>
      </c>
    </row>
    <row r="624" spans="1:39" ht="15" customHeight="1" x14ac:dyDescent="0.2">
      <c r="A624" s="62" t="s">
        <v>771</v>
      </c>
      <c r="B624" s="62" t="s">
        <v>302</v>
      </c>
      <c r="C624" s="124">
        <v>670</v>
      </c>
      <c r="D624" s="124">
        <v>547</v>
      </c>
      <c r="E624" s="124">
        <v>451</v>
      </c>
      <c r="F624" s="124">
        <v>452</v>
      </c>
      <c r="G624" s="124">
        <v>451</v>
      </c>
      <c r="H624" s="124">
        <v>479</v>
      </c>
      <c r="I624" s="124">
        <v>484</v>
      </c>
      <c r="J624" s="124">
        <v>488</v>
      </c>
      <c r="K624" s="124">
        <v>600</v>
      </c>
      <c r="L624" s="124">
        <v>884</v>
      </c>
      <c r="M624" s="124">
        <v>810</v>
      </c>
      <c r="N624" s="124">
        <v>612.51</v>
      </c>
      <c r="O624" s="124">
        <v>576.27</v>
      </c>
      <c r="P624" s="124">
        <v>538.79999999999995</v>
      </c>
      <c r="Q624" s="124">
        <v>411.72</v>
      </c>
      <c r="R624" s="124">
        <v>371.7</v>
      </c>
      <c r="S624" s="124">
        <v>300.91000000000003</v>
      </c>
      <c r="T624" s="124">
        <v>307.58999999999997</v>
      </c>
      <c r="U624" s="124">
        <v>349.45</v>
      </c>
      <c r="V624" s="124">
        <v>1097.45</v>
      </c>
      <c r="W624" s="124">
        <v>703.67</v>
      </c>
      <c r="X624" s="79">
        <v>800.54</v>
      </c>
      <c r="Y624" s="125"/>
      <c r="Z624" s="125"/>
      <c r="AA624" s="125"/>
      <c r="AB624" s="125"/>
      <c r="AC624" s="126">
        <f t="shared" si="111"/>
        <v>0.12225772973417319</v>
      </c>
      <c r="AD624" s="126">
        <f t="shared" si="112"/>
        <v>-0.19101879743995906</v>
      </c>
      <c r="AE624" s="126">
        <f t="shared" si="113"/>
        <v>-0.16044457271559456</v>
      </c>
      <c r="AF624" s="126">
        <f t="shared" si="114"/>
        <v>8.706700728647794E-2</v>
      </c>
      <c r="AG624" s="126">
        <f t="shared" si="115"/>
        <v>-0.39431030420278529</v>
      </c>
      <c r="AH624" s="126">
        <f t="shared" si="116"/>
        <v>-0.1561597837882108</v>
      </c>
      <c r="AI624" s="126">
        <f t="shared" si="117"/>
        <v>0.21004998301548017</v>
      </c>
      <c r="AJ624" s="126">
        <f t="shared" si="118"/>
        <v>-0.59543622546169117</v>
      </c>
      <c r="AK624" s="126">
        <f t="shared" si="119"/>
        <v>3.861989492466297</v>
      </c>
      <c r="AL624" s="127">
        <f t="shared" si="120"/>
        <v>0.30933272543268747</v>
      </c>
      <c r="AM624" s="127">
        <f t="shared" si="110"/>
        <v>0.58522663240581796</v>
      </c>
    </row>
    <row r="625" spans="1:39" ht="15" customHeight="1" x14ac:dyDescent="0.2">
      <c r="A625" s="62" t="s">
        <v>772</v>
      </c>
      <c r="B625" s="62" t="s">
        <v>304</v>
      </c>
      <c r="C625" s="124">
        <v>1789</v>
      </c>
      <c r="D625" s="124">
        <v>2180</v>
      </c>
      <c r="E625" s="124">
        <v>1752</v>
      </c>
      <c r="F625" s="124">
        <v>1884</v>
      </c>
      <c r="G625" s="124">
        <v>2200</v>
      </c>
      <c r="H625" s="124">
        <v>1378</v>
      </c>
      <c r="I625" s="124">
        <v>1520</v>
      </c>
      <c r="J625" s="124">
        <v>1149</v>
      </c>
      <c r="K625" s="124">
        <v>1767</v>
      </c>
      <c r="L625" s="124">
        <v>2469</v>
      </c>
      <c r="M625" s="124">
        <v>3188</v>
      </c>
      <c r="N625" s="124">
        <v>1946.38</v>
      </c>
      <c r="O625" s="124">
        <v>2184.34</v>
      </c>
      <c r="P625" s="124">
        <v>1767.09</v>
      </c>
      <c r="Q625" s="124">
        <v>1483.57</v>
      </c>
      <c r="R625" s="124">
        <v>1612.74</v>
      </c>
      <c r="S625" s="124">
        <v>976.82</v>
      </c>
      <c r="T625" s="124">
        <v>824.28</v>
      </c>
      <c r="U625" s="124">
        <v>997.42</v>
      </c>
      <c r="V625" s="124">
        <v>403.52</v>
      </c>
      <c r="W625" s="124">
        <v>1961.91</v>
      </c>
      <c r="X625" s="79">
        <v>1638.68</v>
      </c>
      <c r="Y625" s="125"/>
      <c r="Z625" s="125"/>
      <c r="AA625" s="125"/>
      <c r="AB625" s="125"/>
      <c r="AC625" s="126">
        <f t="shared" si="111"/>
        <v>0.42073459032462662</v>
      </c>
      <c r="AD625" s="126">
        <f t="shared" si="112"/>
        <v>-9.1358025562742806E-2</v>
      </c>
      <c r="AE625" s="126">
        <f t="shared" si="113"/>
        <v>0.27641902554348913</v>
      </c>
      <c r="AF625" s="126">
        <f t="shared" si="114"/>
        <v>0.15275262787148874</v>
      </c>
      <c r="AG625" s="126">
        <f t="shared" si="115"/>
        <v>-0.31517031410522411</v>
      </c>
      <c r="AH625" s="126">
        <f t="shared" si="116"/>
        <v>-0.17159577662341868</v>
      </c>
      <c r="AI625" s="126">
        <f t="shared" si="117"/>
        <v>0.11543318385316398</v>
      </c>
      <c r="AJ625" s="126">
        <f t="shared" si="118"/>
        <v>-2.1169490238675051E-3</v>
      </c>
      <c r="AK625" s="126">
        <f t="shared" si="119"/>
        <v>0.99915727624660189</v>
      </c>
      <c r="AL625" s="127">
        <f t="shared" si="120"/>
        <v>0.15380618205823524</v>
      </c>
      <c r="AM625" s="127">
        <f t="shared" si="110"/>
        <v>0.12514148406945111</v>
      </c>
    </row>
    <row r="626" spans="1:39" ht="15" customHeight="1" x14ac:dyDescent="0.2">
      <c r="A626" s="62" t="s">
        <v>773</v>
      </c>
      <c r="B626" s="62" t="s">
        <v>306</v>
      </c>
      <c r="C626" s="124">
        <v>19815</v>
      </c>
      <c r="D626" s="124">
        <v>22794</v>
      </c>
      <c r="E626" s="124">
        <v>23851</v>
      </c>
      <c r="F626" s="124">
        <v>27428</v>
      </c>
      <c r="G626" s="124">
        <v>35649</v>
      </c>
      <c r="H626" s="124">
        <v>37020</v>
      </c>
      <c r="I626" s="124">
        <v>37020</v>
      </c>
      <c r="J626" s="124">
        <v>25052</v>
      </c>
      <c r="K626" s="124">
        <v>37051</v>
      </c>
      <c r="L626" s="124">
        <v>52878</v>
      </c>
      <c r="M626" s="124">
        <v>64974</v>
      </c>
      <c r="N626" s="124">
        <v>19944.45</v>
      </c>
      <c r="O626" s="124">
        <v>28335.77</v>
      </c>
      <c r="P626" s="124">
        <v>25747.07</v>
      </c>
      <c r="Q626" s="124">
        <v>32864.050000000003</v>
      </c>
      <c r="R626" s="124">
        <v>37884.120000000003</v>
      </c>
      <c r="S626" s="124">
        <v>25944.17</v>
      </c>
      <c r="T626" s="124">
        <v>21492.26</v>
      </c>
      <c r="U626" s="124">
        <v>23973.18</v>
      </c>
      <c r="V626" s="124">
        <v>23922.43</v>
      </c>
      <c r="W626" s="124">
        <v>47824.7</v>
      </c>
      <c r="X626" s="79">
        <v>35524.07</v>
      </c>
      <c r="Y626" s="125"/>
      <c r="Z626" s="125"/>
      <c r="AA626" s="125"/>
      <c r="AB626" s="125"/>
      <c r="AC626" s="126">
        <f t="shared" si="111"/>
        <v>0</v>
      </c>
      <c r="AD626" s="126">
        <f t="shared" si="112"/>
        <v>0</v>
      </c>
      <c r="AE626" s="126">
        <f t="shared" si="113"/>
        <v>0</v>
      </c>
      <c r="AF626" s="126">
        <f t="shared" si="114"/>
        <v>0</v>
      </c>
      <c r="AG626" s="126">
        <f t="shared" si="115"/>
        <v>0</v>
      </c>
      <c r="AH626" s="126">
        <f t="shared" si="116"/>
        <v>0</v>
      </c>
      <c r="AI626" s="126">
        <f t="shared" si="117"/>
        <v>0</v>
      </c>
      <c r="AJ626" s="126">
        <f t="shared" si="118"/>
        <v>-0.34226000000000001</v>
      </c>
      <c r="AK626" s="126">
        <f t="shared" si="119"/>
        <v>7.0289476084775142</v>
      </c>
      <c r="AL626" s="127">
        <f t="shared" si="120"/>
        <v>0.74296528983083499</v>
      </c>
      <c r="AM626" s="127">
        <f t="shared" si="110"/>
        <v>1.337337521695503</v>
      </c>
    </row>
    <row r="627" spans="1:39" ht="15" customHeight="1" x14ac:dyDescent="0.2">
      <c r="A627" s="62" t="s">
        <v>1971</v>
      </c>
      <c r="B627" s="62" t="s">
        <v>1865</v>
      </c>
      <c r="C627" s="124">
        <v>0</v>
      </c>
      <c r="D627" s="124">
        <v>0</v>
      </c>
      <c r="E627" s="124">
        <v>0</v>
      </c>
      <c r="F627" s="124">
        <v>0</v>
      </c>
      <c r="G627" s="124">
        <v>0</v>
      </c>
      <c r="H627" s="124">
        <v>0</v>
      </c>
      <c r="I627" s="124">
        <v>0</v>
      </c>
      <c r="J627" s="124">
        <v>0</v>
      </c>
      <c r="K627" s="124">
        <v>0</v>
      </c>
      <c r="L627" s="124">
        <v>0</v>
      </c>
      <c r="M627" s="124">
        <v>5010</v>
      </c>
      <c r="N627" s="124">
        <v>0</v>
      </c>
      <c r="O627" s="124">
        <v>0</v>
      </c>
      <c r="P627" s="124">
        <v>0</v>
      </c>
      <c r="Q627" s="124">
        <v>0</v>
      </c>
      <c r="R627" s="124">
        <v>0</v>
      </c>
      <c r="S627" s="124">
        <v>0</v>
      </c>
      <c r="T627" s="124">
        <v>0</v>
      </c>
      <c r="U627" s="124">
        <v>1000</v>
      </c>
      <c r="V627" s="124">
        <v>657.74</v>
      </c>
      <c r="W627" s="124">
        <v>5280.96</v>
      </c>
      <c r="X627" s="79">
        <v>553.57000000000005</v>
      </c>
      <c r="Y627" s="125"/>
      <c r="Z627" s="125"/>
      <c r="AA627" s="125"/>
      <c r="AB627" s="125"/>
      <c r="AC627" s="126">
        <f t="shared" si="111"/>
        <v>0.32943400879608697</v>
      </c>
      <c r="AD627" s="126">
        <f t="shared" si="112"/>
        <v>-0.27908285359172402</v>
      </c>
      <c r="AE627" s="126">
        <f t="shared" si="113"/>
        <v>-1.1459351894738562E-2</v>
      </c>
      <c r="AF627" s="126">
        <f t="shared" si="114"/>
        <v>0.12767028199566169</v>
      </c>
      <c r="AG627" s="126">
        <f t="shared" si="115"/>
        <v>-0.52170601089532487</v>
      </c>
      <c r="AH627" s="126">
        <f t="shared" si="116"/>
        <v>-0.15479158958189224</v>
      </c>
      <c r="AI627" s="126">
        <f t="shared" si="117"/>
        <v>0.30575382097108811</v>
      </c>
      <c r="AJ627" s="126">
        <f t="shared" si="118"/>
        <v>0.36247685961255349</v>
      </c>
      <c r="AK627" s="126">
        <f t="shared" si="119"/>
        <v>1.4708890553118645</v>
      </c>
      <c r="AL627" s="127">
        <f t="shared" si="120"/>
        <v>0.18102046896928614</v>
      </c>
      <c r="AM627" s="127">
        <f t="shared" si="110"/>
        <v>0.29252442708365783</v>
      </c>
    </row>
    <row r="628" spans="1:39" ht="15" customHeight="1" x14ac:dyDescent="0.2">
      <c r="A628" s="62" t="s">
        <v>774</v>
      </c>
      <c r="B628" s="62" t="s">
        <v>308</v>
      </c>
      <c r="C628" s="124">
        <v>996</v>
      </c>
      <c r="D628" s="124">
        <v>1242</v>
      </c>
      <c r="E628" s="124">
        <v>1032</v>
      </c>
      <c r="F628" s="124">
        <v>960</v>
      </c>
      <c r="G628" s="124">
        <v>1320</v>
      </c>
      <c r="H628" s="124">
        <v>960</v>
      </c>
      <c r="I628" s="124">
        <v>960</v>
      </c>
      <c r="J628" s="124">
        <v>720</v>
      </c>
      <c r="K628" s="124">
        <v>1164</v>
      </c>
      <c r="L628" s="124">
        <v>1848</v>
      </c>
      <c r="M628" s="124">
        <v>2630</v>
      </c>
      <c r="N628" s="124">
        <v>1216.45</v>
      </c>
      <c r="O628" s="124">
        <v>1617.19</v>
      </c>
      <c r="P628" s="124">
        <v>1165.8599999999999</v>
      </c>
      <c r="Q628" s="124">
        <v>1152.5</v>
      </c>
      <c r="R628" s="124">
        <v>1299.6400000000001</v>
      </c>
      <c r="S628" s="124">
        <v>621.61</v>
      </c>
      <c r="T628" s="124">
        <v>525.39</v>
      </c>
      <c r="U628" s="124">
        <v>686.03</v>
      </c>
      <c r="V628" s="124">
        <v>934.7</v>
      </c>
      <c r="W628" s="124">
        <v>2309.54</v>
      </c>
      <c r="X628" s="79">
        <v>1545.61</v>
      </c>
      <c r="Y628" s="125"/>
      <c r="Z628" s="125"/>
      <c r="AA628" s="125"/>
      <c r="AB628" s="125"/>
      <c r="AC628" s="126">
        <f t="shared" si="111"/>
        <v>-1.0104949147910838E-2</v>
      </c>
      <c r="AD628" s="126">
        <f t="shared" si="112"/>
        <v>-0.13323920792800459</v>
      </c>
      <c r="AE628" s="126">
        <f t="shared" si="113"/>
        <v>-0.58161392132100387</v>
      </c>
      <c r="AF628" s="126">
        <f t="shared" si="114"/>
        <v>-1</v>
      </c>
      <c r="AG628" s="126">
        <f t="shared" si="115"/>
        <v>0</v>
      </c>
      <c r="AH628" s="126">
        <f t="shared" si="116"/>
        <v>0</v>
      </c>
      <c r="AI628" s="126">
        <f t="shared" si="117"/>
        <v>0</v>
      </c>
      <c r="AJ628" s="126">
        <f t="shared" si="118"/>
        <v>0</v>
      </c>
      <c r="AK628" s="126">
        <f t="shared" si="119"/>
        <v>-1</v>
      </c>
      <c r="AL628" s="127">
        <f t="shared" si="120"/>
        <v>-0.30277311982187993</v>
      </c>
      <c r="AM628" s="127">
        <f t="shared" si="110"/>
        <v>-0.2</v>
      </c>
    </row>
    <row r="629" spans="1:39" ht="15" customHeight="1" x14ac:dyDescent="0.2">
      <c r="A629" s="62" t="s">
        <v>775</v>
      </c>
      <c r="B629" s="62" t="s">
        <v>1897</v>
      </c>
      <c r="C629" s="124">
        <v>10500</v>
      </c>
      <c r="D629" s="124">
        <v>10592</v>
      </c>
      <c r="E629" s="124">
        <v>8917</v>
      </c>
      <c r="F629" s="124">
        <v>0</v>
      </c>
      <c r="G629" s="124">
        <v>0</v>
      </c>
      <c r="H629" s="124">
        <v>0</v>
      </c>
      <c r="I629" s="124">
        <v>0</v>
      </c>
      <c r="J629" s="124">
        <v>0</v>
      </c>
      <c r="K629" s="124">
        <v>0</v>
      </c>
      <c r="L629" s="124">
        <v>0</v>
      </c>
      <c r="M629" s="124">
        <v>0</v>
      </c>
      <c r="N629" s="124">
        <v>10539.39</v>
      </c>
      <c r="O629" s="124">
        <v>10432.89</v>
      </c>
      <c r="P629" s="124">
        <v>9042.82</v>
      </c>
      <c r="Q629" s="124">
        <v>3783.39</v>
      </c>
      <c r="R629" s="124">
        <v>0</v>
      </c>
      <c r="S629" s="124">
        <v>0</v>
      </c>
      <c r="T629" s="124">
        <v>0</v>
      </c>
      <c r="U629" s="124">
        <v>0</v>
      </c>
      <c r="V629" s="124">
        <v>-1105.83</v>
      </c>
      <c r="W629" s="124">
        <v>0</v>
      </c>
      <c r="X629" s="79">
        <v>0</v>
      </c>
      <c r="Y629" s="125"/>
      <c r="Z629" s="125"/>
      <c r="AA629" s="125"/>
      <c r="AB629" s="125"/>
      <c r="AC629" s="126">
        <f t="shared" si="111"/>
        <v>-5.0375502667578009E-2</v>
      </c>
      <c r="AD629" s="126">
        <f t="shared" si="112"/>
        <v>-7.8342841073124322E-2</v>
      </c>
      <c r="AE629" s="126">
        <f t="shared" si="113"/>
        <v>0.35374766613445946</v>
      </c>
      <c r="AF629" s="126">
        <f t="shared" si="114"/>
        <v>0.23124964879967541</v>
      </c>
      <c r="AG629" s="126">
        <f t="shared" si="115"/>
        <v>-4.6956665488524264E-2</v>
      </c>
      <c r="AH629" s="126">
        <f t="shared" si="116"/>
        <v>0.13682971069435371</v>
      </c>
      <c r="AI629" s="126">
        <f t="shared" si="117"/>
        <v>0.16726910553390376</v>
      </c>
      <c r="AJ629" s="126">
        <f t="shared" si="118"/>
        <v>8.8770996066927593E-2</v>
      </c>
      <c r="AK629" s="126">
        <f t="shared" si="119"/>
        <v>1.7201554704106838</v>
      </c>
      <c r="AL629" s="127">
        <f t="shared" si="120"/>
        <v>0.28026084315675298</v>
      </c>
      <c r="AM629" s="127">
        <f t="shared" si="110"/>
        <v>0.41321372344346896</v>
      </c>
    </row>
    <row r="630" spans="1:39" ht="15" customHeight="1" x14ac:dyDescent="0.2">
      <c r="A630" s="62" t="s">
        <v>776</v>
      </c>
      <c r="B630" s="62" t="s">
        <v>1899</v>
      </c>
      <c r="C630" s="124">
        <v>13448</v>
      </c>
      <c r="D630" s="124">
        <v>12697</v>
      </c>
      <c r="E630" s="124">
        <v>11720</v>
      </c>
      <c r="F630" s="124">
        <v>17222</v>
      </c>
      <c r="G630" s="124">
        <v>19643</v>
      </c>
      <c r="H630" s="124">
        <v>22969</v>
      </c>
      <c r="I630" s="124">
        <v>24612</v>
      </c>
      <c r="J630" s="124">
        <v>26059</v>
      </c>
      <c r="K630" s="124">
        <v>30628</v>
      </c>
      <c r="L630" s="124">
        <v>70697</v>
      </c>
      <c r="M630" s="124">
        <v>99556</v>
      </c>
      <c r="N630" s="124">
        <v>13517.88</v>
      </c>
      <c r="O630" s="124">
        <v>12836.91</v>
      </c>
      <c r="P630" s="124">
        <v>11831.23</v>
      </c>
      <c r="Q630" s="124">
        <v>16016.5</v>
      </c>
      <c r="R630" s="124">
        <v>19720.310000000001</v>
      </c>
      <c r="S630" s="124">
        <v>18794.310000000001</v>
      </c>
      <c r="T630" s="124">
        <v>21365.93</v>
      </c>
      <c r="U630" s="124">
        <v>24939.79</v>
      </c>
      <c r="V630" s="124">
        <v>27153.72</v>
      </c>
      <c r="W630" s="124">
        <v>73862.34</v>
      </c>
      <c r="X630" s="79">
        <v>97829.4</v>
      </c>
      <c r="Y630" s="125"/>
      <c r="Z630" s="125"/>
      <c r="AA630" s="125"/>
      <c r="AB630" s="125"/>
      <c r="AC630" s="126">
        <f t="shared" si="111"/>
        <v>0</v>
      </c>
      <c r="AD630" s="126">
        <f t="shared" si="112"/>
        <v>-1</v>
      </c>
      <c r="AE630" s="126">
        <f t="shared" si="113"/>
        <v>0</v>
      </c>
      <c r="AF630" s="126">
        <f t="shared" si="114"/>
        <v>-1</v>
      </c>
      <c r="AG630" s="126">
        <f t="shared" si="115"/>
        <v>0</v>
      </c>
      <c r="AH630" s="126">
        <f t="shared" si="116"/>
        <v>0</v>
      </c>
      <c r="AI630" s="126">
        <f t="shared" si="117"/>
        <v>-0.1864406779661017</v>
      </c>
      <c r="AJ630" s="126">
        <f t="shared" si="118"/>
        <v>-1</v>
      </c>
      <c r="AK630" s="126">
        <f t="shared" si="119"/>
        <v>0</v>
      </c>
      <c r="AL630" s="127">
        <f t="shared" si="120"/>
        <v>-0.35404896421845572</v>
      </c>
      <c r="AM630" s="127">
        <f t="shared" si="110"/>
        <v>-0.23728813559322032</v>
      </c>
    </row>
    <row r="631" spans="1:39" ht="15" customHeight="1" x14ac:dyDescent="0.2">
      <c r="A631" s="62" t="s">
        <v>777</v>
      </c>
      <c r="B631" s="62" t="s">
        <v>312</v>
      </c>
      <c r="C631" s="124">
        <v>0</v>
      </c>
      <c r="D631" s="124">
        <v>0</v>
      </c>
      <c r="E631" s="124">
        <v>0</v>
      </c>
      <c r="F631" s="124">
        <v>0</v>
      </c>
      <c r="G631" s="124">
        <v>0</v>
      </c>
      <c r="H631" s="124">
        <v>0</v>
      </c>
      <c r="I631" s="124">
        <v>0</v>
      </c>
      <c r="J631" s="124">
        <v>0</v>
      </c>
      <c r="K631" s="124">
        <v>0</v>
      </c>
      <c r="L631" s="124">
        <v>0</v>
      </c>
      <c r="M631" s="124">
        <v>0</v>
      </c>
      <c r="N631" s="124">
        <v>0</v>
      </c>
      <c r="O631" s="124">
        <v>100</v>
      </c>
      <c r="P631" s="124">
        <v>0</v>
      </c>
      <c r="Q631" s="124">
        <v>125</v>
      </c>
      <c r="R631" s="124">
        <v>0</v>
      </c>
      <c r="S631" s="124">
        <v>0</v>
      </c>
      <c r="T631" s="124">
        <v>59</v>
      </c>
      <c r="U631" s="124">
        <v>48</v>
      </c>
      <c r="V631" s="124">
        <v>0</v>
      </c>
      <c r="W631" s="124">
        <v>192</v>
      </c>
      <c r="X631" s="79">
        <v>192</v>
      </c>
      <c r="Y631" s="125"/>
      <c r="Z631" s="125"/>
      <c r="AA631" s="125"/>
      <c r="AB631" s="125"/>
      <c r="AC631" s="126">
        <f t="shared" si="111"/>
        <v>-0.21389542535795475</v>
      </c>
      <c r="AD631" s="126">
        <f t="shared" si="112"/>
        <v>0.40684931506849331</v>
      </c>
      <c r="AE631" s="126">
        <f t="shared" si="113"/>
        <v>0.61906307475927713</v>
      </c>
      <c r="AF631" s="126">
        <f t="shared" si="114"/>
        <v>-0.22020269517763674</v>
      </c>
      <c r="AG631" s="126">
        <f t="shared" si="115"/>
        <v>0.12519637807420961</v>
      </c>
      <c r="AH631" s="126">
        <f t="shared" si="116"/>
        <v>8.1590170593013767E-2</v>
      </c>
      <c r="AI631" s="126">
        <f t="shared" si="117"/>
        <v>9.550298080082617E-2</v>
      </c>
      <c r="AJ631" s="126">
        <f t="shared" si="118"/>
        <v>-0.21006963042313875</v>
      </c>
      <c r="AK631" s="126">
        <f t="shared" si="119"/>
        <v>0.63761866015730939</v>
      </c>
      <c r="AL631" s="127">
        <f t="shared" si="120"/>
        <v>0.14685031427715545</v>
      </c>
      <c r="AM631" s="127">
        <f t="shared" si="110"/>
        <v>0.14596771184044405</v>
      </c>
    </row>
    <row r="632" spans="1:39" ht="15" customHeight="1" x14ac:dyDescent="0.2">
      <c r="A632" s="62" t="s">
        <v>778</v>
      </c>
      <c r="B632" s="62" t="s">
        <v>314</v>
      </c>
      <c r="C632" s="124">
        <v>259</v>
      </c>
      <c r="D632" s="124">
        <v>197</v>
      </c>
      <c r="E632" s="124">
        <v>310</v>
      </c>
      <c r="F632" s="124">
        <v>362</v>
      </c>
      <c r="G632" s="124">
        <v>373</v>
      </c>
      <c r="H632" s="124">
        <v>485</v>
      </c>
      <c r="I632" s="124">
        <v>474</v>
      </c>
      <c r="J632" s="124">
        <v>470</v>
      </c>
      <c r="K632" s="124">
        <v>552</v>
      </c>
      <c r="L632" s="124">
        <v>485</v>
      </c>
      <c r="M632" s="124">
        <v>880</v>
      </c>
      <c r="N632" s="124">
        <v>250.73</v>
      </c>
      <c r="O632" s="124">
        <v>197.1</v>
      </c>
      <c r="P632" s="124">
        <v>277.29000000000002</v>
      </c>
      <c r="Q632" s="124">
        <v>448.95</v>
      </c>
      <c r="R632" s="124">
        <v>350.09</v>
      </c>
      <c r="S632" s="124">
        <v>393.92</v>
      </c>
      <c r="T632" s="124">
        <v>426.06</v>
      </c>
      <c r="U632" s="124">
        <v>466.75</v>
      </c>
      <c r="V632" s="124">
        <v>368.7</v>
      </c>
      <c r="W632" s="124">
        <v>603.79</v>
      </c>
      <c r="X632" s="79">
        <v>448.18</v>
      </c>
      <c r="Y632" s="125"/>
      <c r="Z632" s="125"/>
      <c r="AA632" s="125"/>
      <c r="AB632" s="125"/>
      <c r="AC632" s="126">
        <f t="shared" si="111"/>
        <v>-0.96551724137931039</v>
      </c>
      <c r="AD632" s="126">
        <f t="shared" si="112"/>
        <v>19.142777777777777</v>
      </c>
      <c r="AE632" s="126">
        <f t="shared" si="113"/>
        <v>-0.94008053617232523</v>
      </c>
      <c r="AF632" s="126">
        <f t="shared" si="114"/>
        <v>8.4727272727272727</v>
      </c>
      <c r="AG632" s="126">
        <f t="shared" si="115"/>
        <v>-0.95626715906606086</v>
      </c>
      <c r="AH632" s="126">
        <f t="shared" si="116"/>
        <v>23.152222222222221</v>
      </c>
      <c r="AI632" s="126">
        <f t="shared" si="117"/>
        <v>-0.93506463633436077</v>
      </c>
      <c r="AJ632" s="126">
        <f t="shared" si="118"/>
        <v>14.578108395324122</v>
      </c>
      <c r="AK632" s="126">
        <f t="shared" si="119"/>
        <v>3.1030083907497104</v>
      </c>
      <c r="AL632" s="127">
        <f t="shared" si="120"/>
        <v>7.1835460539832274</v>
      </c>
      <c r="AM632" s="127">
        <f t="shared" si="110"/>
        <v>7.7884014425791266</v>
      </c>
    </row>
    <row r="633" spans="1:39" ht="15" customHeight="1" x14ac:dyDescent="0.2">
      <c r="A633" s="62" t="s">
        <v>779</v>
      </c>
      <c r="B633" s="62" t="s">
        <v>316</v>
      </c>
      <c r="C633" s="124">
        <v>360</v>
      </c>
      <c r="D633" s="124">
        <v>648</v>
      </c>
      <c r="E633" s="124">
        <v>486</v>
      </c>
      <c r="F633" s="124">
        <v>486</v>
      </c>
      <c r="G633" s="124">
        <v>621</v>
      </c>
      <c r="H633" s="124">
        <v>81</v>
      </c>
      <c r="I633" s="124">
        <v>81</v>
      </c>
      <c r="J633" s="124">
        <v>81</v>
      </c>
      <c r="K633" s="124">
        <v>288</v>
      </c>
      <c r="L633" s="124">
        <v>1008</v>
      </c>
      <c r="M633" s="124">
        <v>0</v>
      </c>
      <c r="N633" s="124">
        <v>1044</v>
      </c>
      <c r="O633" s="124">
        <v>36</v>
      </c>
      <c r="P633" s="124">
        <v>725.14</v>
      </c>
      <c r="Q633" s="124">
        <v>43.45</v>
      </c>
      <c r="R633" s="124">
        <v>411.59</v>
      </c>
      <c r="S633" s="124">
        <v>18</v>
      </c>
      <c r="T633" s="124">
        <v>434.74</v>
      </c>
      <c r="U633" s="124">
        <v>28.23</v>
      </c>
      <c r="V633" s="124">
        <v>439.77</v>
      </c>
      <c r="W633" s="124">
        <v>1804.38</v>
      </c>
      <c r="X633" s="79">
        <v>397.07</v>
      </c>
      <c r="Y633" s="125"/>
      <c r="Z633" s="125"/>
      <c r="AA633" s="125"/>
      <c r="AB633" s="125"/>
      <c r="AC633" s="126">
        <f t="shared" si="111"/>
        <v>8.9705184239387489E-3</v>
      </c>
      <c r="AD633" s="126">
        <f t="shared" si="112"/>
        <v>-0.15525306769202479</v>
      </c>
      <c r="AE633" s="126">
        <f t="shared" si="113"/>
        <v>5.6977138723334386E-4</v>
      </c>
      <c r="AF633" s="126">
        <f t="shared" si="114"/>
        <v>3.4573106748905798E-2</v>
      </c>
      <c r="AG633" s="126">
        <f t="shared" si="115"/>
        <v>-9.2185620502735044E-2</v>
      </c>
      <c r="AH633" s="126">
        <f t="shared" si="116"/>
        <v>0.1078789695448244</v>
      </c>
      <c r="AI633" s="126">
        <f t="shared" si="117"/>
        <v>0.18097156033820141</v>
      </c>
      <c r="AJ633" s="126">
        <f t="shared" si="118"/>
        <v>8.0138293357909604E-2</v>
      </c>
      <c r="AK633" s="126">
        <f t="shared" si="119"/>
        <v>0.71104598052991974</v>
      </c>
      <c r="AL633" s="127">
        <f t="shared" si="120"/>
        <v>9.7412168015130363E-2</v>
      </c>
      <c r="AM633" s="127">
        <f t="shared" si="110"/>
        <v>0.19756983665362401</v>
      </c>
    </row>
    <row r="634" spans="1:39" ht="15" customHeight="1" x14ac:dyDescent="0.2">
      <c r="A634" s="62" t="s">
        <v>780</v>
      </c>
      <c r="B634" s="62" t="s">
        <v>2026</v>
      </c>
      <c r="C634" s="124">
        <v>3828</v>
      </c>
      <c r="D634" s="124">
        <v>3842</v>
      </c>
      <c r="E634" s="124">
        <v>3266</v>
      </c>
      <c r="F634" s="124">
        <v>3418</v>
      </c>
      <c r="G634" s="124">
        <v>3555</v>
      </c>
      <c r="H634" s="124">
        <v>3825</v>
      </c>
      <c r="I634" s="124">
        <v>3970</v>
      </c>
      <c r="J634" s="124">
        <v>4191</v>
      </c>
      <c r="K634" s="124">
        <v>4925</v>
      </c>
      <c r="L634" s="124">
        <v>7088</v>
      </c>
      <c r="M634" s="124">
        <v>8560</v>
      </c>
      <c r="N634" s="124">
        <v>3665.34</v>
      </c>
      <c r="O634" s="124">
        <v>3698.22</v>
      </c>
      <c r="P634" s="124">
        <v>3124.06</v>
      </c>
      <c r="Q634" s="124">
        <v>3125.84</v>
      </c>
      <c r="R634" s="124">
        <v>3233.91</v>
      </c>
      <c r="S634" s="124">
        <v>2935.79</v>
      </c>
      <c r="T634" s="124">
        <v>3252.5</v>
      </c>
      <c r="U634" s="124">
        <v>3841.11</v>
      </c>
      <c r="V634" s="124">
        <v>4148.93</v>
      </c>
      <c r="W634" s="124">
        <v>7099.01</v>
      </c>
      <c r="X634" s="79">
        <v>8549.69</v>
      </c>
      <c r="Y634" s="125"/>
      <c r="Z634" s="125"/>
      <c r="AA634" s="125"/>
      <c r="AB634" s="125"/>
      <c r="AC634" s="126">
        <f t="shared" si="111"/>
        <v>0</v>
      </c>
      <c r="AD634" s="126">
        <f t="shared" si="112"/>
        <v>0</v>
      </c>
      <c r="AE634" s="126">
        <f t="shared" si="113"/>
        <v>0</v>
      </c>
      <c r="AF634" s="126">
        <f t="shared" si="114"/>
        <v>0</v>
      </c>
      <c r="AG634" s="126">
        <f t="shared" si="115"/>
        <v>0</v>
      </c>
      <c r="AH634" s="126">
        <f t="shared" si="116"/>
        <v>0</v>
      </c>
      <c r="AI634" s="126">
        <f t="shared" si="117"/>
        <v>0</v>
      </c>
      <c r="AJ634" s="126">
        <f t="shared" si="118"/>
        <v>-1</v>
      </c>
      <c r="AK634" s="126">
        <f t="shared" si="119"/>
        <v>0</v>
      </c>
      <c r="AL634" s="127">
        <f t="shared" si="120"/>
        <v>-0.1111111111111111</v>
      </c>
      <c r="AM634" s="127">
        <f t="shared" si="110"/>
        <v>-0.2</v>
      </c>
    </row>
    <row r="635" spans="1:39" ht="15" customHeight="1" x14ac:dyDescent="0.2">
      <c r="A635" s="62" t="s">
        <v>1972</v>
      </c>
      <c r="B635" s="62" t="s">
        <v>319</v>
      </c>
      <c r="C635" s="124">
        <v>0</v>
      </c>
      <c r="D635" s="124">
        <v>0</v>
      </c>
      <c r="E635" s="124">
        <v>0</v>
      </c>
      <c r="F635" s="124">
        <v>0</v>
      </c>
      <c r="G635" s="124">
        <v>0</v>
      </c>
      <c r="H635" s="124">
        <v>0</v>
      </c>
      <c r="I635" s="124">
        <v>0</v>
      </c>
      <c r="J635" s="124">
        <v>0</v>
      </c>
      <c r="K635" s="124">
        <v>0</v>
      </c>
      <c r="L635" s="124">
        <v>0</v>
      </c>
      <c r="M635" s="124">
        <v>0</v>
      </c>
      <c r="N635" s="124">
        <v>0</v>
      </c>
      <c r="O635" s="124">
        <v>0</v>
      </c>
      <c r="P635" s="124">
        <v>0</v>
      </c>
      <c r="Q635" s="124">
        <v>0</v>
      </c>
      <c r="R635" s="124">
        <v>0</v>
      </c>
      <c r="S635" s="124">
        <v>0</v>
      </c>
      <c r="T635" s="124">
        <v>0</v>
      </c>
      <c r="U635" s="124">
        <v>7441.54</v>
      </c>
      <c r="V635" s="124">
        <v>0</v>
      </c>
      <c r="W635" s="124">
        <v>0</v>
      </c>
      <c r="X635" s="79">
        <v>0</v>
      </c>
      <c r="Y635" s="125"/>
      <c r="Z635" s="125"/>
      <c r="AA635" s="125"/>
      <c r="AB635" s="125"/>
      <c r="AC635" s="126">
        <f t="shared" si="111"/>
        <v>-0.19804057568926656</v>
      </c>
      <c r="AD635" s="126">
        <f t="shared" si="112"/>
        <v>-0.12024043763108394</v>
      </c>
      <c r="AE635" s="126">
        <f t="shared" si="113"/>
        <v>2.8730829728666925E-2</v>
      </c>
      <c r="AF635" s="126">
        <f t="shared" si="114"/>
        <v>-0.12074443940081712</v>
      </c>
      <c r="AG635" s="126">
        <f t="shared" si="115"/>
        <v>-0.14384696899709262</v>
      </c>
      <c r="AH635" s="126">
        <f t="shared" si="116"/>
        <v>2.9451902630994415E-2</v>
      </c>
      <c r="AI635" s="126">
        <f t="shared" si="117"/>
        <v>6.0239849554521135E-2</v>
      </c>
      <c r="AJ635" s="126">
        <f t="shared" si="118"/>
        <v>0.18830507981739406</v>
      </c>
      <c r="AK635" s="126">
        <f t="shared" si="119"/>
        <v>1.2677465926052802</v>
      </c>
      <c r="AL635" s="127">
        <f t="shared" si="120"/>
        <v>0.11017798140206628</v>
      </c>
      <c r="AM635" s="127">
        <f t="shared" si="110"/>
        <v>0.28037929112221943</v>
      </c>
    </row>
    <row r="636" spans="1:39" ht="15" customHeight="1" x14ac:dyDescent="0.2">
      <c r="A636" s="62" t="s">
        <v>781</v>
      </c>
      <c r="B636" s="62" t="s">
        <v>321</v>
      </c>
      <c r="C636" s="124">
        <v>572</v>
      </c>
      <c r="D636" s="124">
        <v>530</v>
      </c>
      <c r="E636" s="124">
        <v>405</v>
      </c>
      <c r="F636" s="124">
        <v>424</v>
      </c>
      <c r="G636" s="124">
        <v>441</v>
      </c>
      <c r="H636" s="124">
        <v>474</v>
      </c>
      <c r="I636" s="124">
        <v>493</v>
      </c>
      <c r="J636" s="124">
        <v>520</v>
      </c>
      <c r="K636" s="124">
        <v>612</v>
      </c>
      <c r="L636" s="124">
        <v>880</v>
      </c>
      <c r="M636" s="124">
        <v>1120</v>
      </c>
      <c r="N636" s="124">
        <v>576.70000000000005</v>
      </c>
      <c r="O636" s="124">
        <v>462.49</v>
      </c>
      <c r="P636" s="124">
        <v>406.88</v>
      </c>
      <c r="Q636" s="124">
        <v>418.57</v>
      </c>
      <c r="R636" s="124">
        <v>368.03</v>
      </c>
      <c r="S636" s="124">
        <v>315.08999999999997</v>
      </c>
      <c r="T636" s="124">
        <v>324.37</v>
      </c>
      <c r="U636" s="124">
        <v>343.91</v>
      </c>
      <c r="V636" s="124">
        <v>408.67</v>
      </c>
      <c r="W636" s="124">
        <v>926.76</v>
      </c>
      <c r="X636" s="79">
        <v>1081.95</v>
      </c>
      <c r="Y636" s="125"/>
      <c r="Z636" s="125"/>
      <c r="AA636" s="125"/>
      <c r="AB636" s="125"/>
      <c r="AC636" s="126">
        <f t="shared" si="111"/>
        <v>-0.30808729139922986</v>
      </c>
      <c r="AD636" s="126">
        <f t="shared" si="112"/>
        <v>2.7421150278293132</v>
      </c>
      <c r="AE636" s="126">
        <f t="shared" si="113"/>
        <v>-0.73277144273673767</v>
      </c>
      <c r="AF636" s="126">
        <f t="shared" si="114"/>
        <v>-1</v>
      </c>
      <c r="AG636" s="126">
        <f t="shared" si="115"/>
        <v>0</v>
      </c>
      <c r="AH636" s="126">
        <f t="shared" si="116"/>
        <v>0</v>
      </c>
      <c r="AI636" s="126">
        <f t="shared" si="117"/>
        <v>-0.57824726134585291</v>
      </c>
      <c r="AJ636" s="126">
        <f t="shared" si="118"/>
        <v>-1</v>
      </c>
      <c r="AK636" s="126">
        <f t="shared" si="119"/>
        <v>0</v>
      </c>
      <c r="AL636" s="127">
        <f t="shared" si="120"/>
        <v>-9.7443440850278548E-2</v>
      </c>
      <c r="AM636" s="127">
        <f t="shared" si="110"/>
        <v>-0.31564945226917057</v>
      </c>
    </row>
    <row r="637" spans="1:39" ht="15" customHeight="1" x14ac:dyDescent="0.2">
      <c r="A637" s="62" t="s">
        <v>782</v>
      </c>
      <c r="B637" s="62" t="s">
        <v>323</v>
      </c>
      <c r="C637" s="124">
        <v>0</v>
      </c>
      <c r="D637" s="124">
        <v>0</v>
      </c>
      <c r="E637" s="124">
        <v>0</v>
      </c>
      <c r="F637" s="124">
        <v>0</v>
      </c>
      <c r="G637" s="124">
        <v>0</v>
      </c>
      <c r="H637" s="124">
        <v>0</v>
      </c>
      <c r="I637" s="124">
        <v>0</v>
      </c>
      <c r="J637" s="124">
        <v>0</v>
      </c>
      <c r="K637" s="124">
        <v>0</v>
      </c>
      <c r="L637" s="124">
        <v>0</v>
      </c>
      <c r="M637" s="124">
        <v>0</v>
      </c>
      <c r="N637" s="124">
        <v>38.950000000000003</v>
      </c>
      <c r="O637" s="124">
        <v>26.95</v>
      </c>
      <c r="P637" s="124">
        <v>100.85</v>
      </c>
      <c r="Q637" s="124">
        <v>26.95</v>
      </c>
      <c r="R637" s="124">
        <v>0</v>
      </c>
      <c r="S637" s="124">
        <v>0</v>
      </c>
      <c r="T637" s="124">
        <v>63.9</v>
      </c>
      <c r="U637" s="124">
        <v>26.95</v>
      </c>
      <c r="V637" s="124">
        <v>0</v>
      </c>
      <c r="W637" s="124">
        <v>107.8</v>
      </c>
      <c r="X637" s="79">
        <v>127.8</v>
      </c>
      <c r="Y637" s="125"/>
      <c r="Z637" s="125"/>
      <c r="AA637" s="125"/>
      <c r="AB637" s="125"/>
      <c r="AC637" s="126">
        <f t="shared" si="111"/>
        <v>-1</v>
      </c>
      <c r="AD637" s="126">
        <f t="shared" si="112"/>
        <v>0</v>
      </c>
      <c r="AE637" s="126">
        <f t="shared" si="113"/>
        <v>0</v>
      </c>
      <c r="AF637" s="126">
        <f t="shared" si="114"/>
        <v>0</v>
      </c>
      <c r="AG637" s="126">
        <f t="shared" si="115"/>
        <v>0</v>
      </c>
      <c r="AH637" s="126">
        <f t="shared" si="116"/>
        <v>0</v>
      </c>
      <c r="AI637" s="126">
        <f t="shared" si="117"/>
        <v>0</v>
      </c>
      <c r="AJ637" s="126">
        <f t="shared" si="118"/>
        <v>-1</v>
      </c>
      <c r="AK637" s="126">
        <f t="shared" si="119"/>
        <v>0</v>
      </c>
      <c r="AL637" s="127">
        <f t="shared" si="120"/>
        <v>-0.22222222222222221</v>
      </c>
      <c r="AM637" s="127">
        <f t="shared" si="110"/>
        <v>-0.2</v>
      </c>
    </row>
    <row r="638" spans="1:39" ht="15" customHeight="1" x14ac:dyDescent="0.2">
      <c r="A638" s="62" t="s">
        <v>783</v>
      </c>
      <c r="B638" s="62" t="s">
        <v>325</v>
      </c>
      <c r="C638" s="124">
        <v>1000</v>
      </c>
      <c r="D638" s="124">
        <v>1000</v>
      </c>
      <c r="E638" s="124">
        <v>0</v>
      </c>
      <c r="F638" s="124">
        <v>0</v>
      </c>
      <c r="G638" s="124">
        <v>0</v>
      </c>
      <c r="H638" s="124">
        <v>1500</v>
      </c>
      <c r="I638" s="124">
        <v>1500</v>
      </c>
      <c r="J638" s="124">
        <v>1500</v>
      </c>
      <c r="K638" s="124">
        <v>0</v>
      </c>
      <c r="L638" s="124">
        <v>1000</v>
      </c>
      <c r="M638" s="124">
        <v>2500</v>
      </c>
      <c r="N638" s="124">
        <v>1000</v>
      </c>
      <c r="O638" s="124">
        <v>0</v>
      </c>
      <c r="P638" s="124">
        <v>0</v>
      </c>
      <c r="Q638" s="124">
        <v>0</v>
      </c>
      <c r="R638" s="124">
        <v>0</v>
      </c>
      <c r="S638" s="124">
        <v>0</v>
      </c>
      <c r="T638" s="124">
        <v>1500</v>
      </c>
      <c r="U638" s="124">
        <v>1500</v>
      </c>
      <c r="V638" s="124">
        <v>0</v>
      </c>
      <c r="W638" s="124">
        <v>0</v>
      </c>
      <c r="X638" s="79">
        <v>2000</v>
      </c>
      <c r="Y638" s="125"/>
      <c r="Z638" s="125"/>
      <c r="AA638" s="125"/>
      <c r="AB638" s="125"/>
      <c r="AC638" s="126">
        <f t="shared" si="111"/>
        <v>0</v>
      </c>
      <c r="AD638" s="126">
        <f t="shared" si="112"/>
        <v>-0.6407322654462243</v>
      </c>
      <c r="AE638" s="126">
        <f t="shared" si="113"/>
        <v>0.40573248407643292</v>
      </c>
      <c r="AF638" s="126">
        <f t="shared" si="114"/>
        <v>1.3044857272315364</v>
      </c>
      <c r="AG638" s="126">
        <f t="shared" si="115"/>
        <v>-5.9444225979814004E-2</v>
      </c>
      <c r="AH638" s="126">
        <f t="shared" si="116"/>
        <v>-0.55978677444080549</v>
      </c>
      <c r="AI638" s="126">
        <f t="shared" si="117"/>
        <v>1.2239810051444402</v>
      </c>
      <c r="AJ638" s="126">
        <f t="shared" si="118"/>
        <v>0.84516014234875447</v>
      </c>
      <c r="AK638" s="126">
        <f t="shared" si="119"/>
        <v>4.7568130532893589</v>
      </c>
      <c r="AL638" s="127">
        <f t="shared" si="120"/>
        <v>0.80846768291374216</v>
      </c>
      <c r="AM638" s="127">
        <f t="shared" si="110"/>
        <v>1.2413446400723867</v>
      </c>
    </row>
    <row r="639" spans="1:39" ht="15" customHeight="1" x14ac:dyDescent="0.2">
      <c r="A639" s="62" t="s">
        <v>784</v>
      </c>
      <c r="B639" s="62" t="s">
        <v>327</v>
      </c>
      <c r="C639" s="124">
        <v>0</v>
      </c>
      <c r="D639" s="124">
        <v>0</v>
      </c>
      <c r="E639" s="124">
        <v>0</v>
      </c>
      <c r="F639" s="124">
        <v>0</v>
      </c>
      <c r="G639" s="124">
        <v>0</v>
      </c>
      <c r="H639" s="124">
        <v>0</v>
      </c>
      <c r="I639" s="124">
        <v>0</v>
      </c>
      <c r="J639" s="124">
        <v>0</v>
      </c>
      <c r="K639" s="124">
        <v>0</v>
      </c>
      <c r="L639" s="124">
        <v>0</v>
      </c>
      <c r="M639" s="124">
        <v>0</v>
      </c>
      <c r="N639" s="124">
        <v>262.2</v>
      </c>
      <c r="O639" s="124">
        <v>262.2</v>
      </c>
      <c r="P639" s="124">
        <v>94.2</v>
      </c>
      <c r="Q639" s="124">
        <v>132.41999999999999</v>
      </c>
      <c r="R639" s="124">
        <v>305.16000000000003</v>
      </c>
      <c r="S639" s="124">
        <v>287.02</v>
      </c>
      <c r="T639" s="124">
        <v>126.35</v>
      </c>
      <c r="U639" s="124">
        <v>281</v>
      </c>
      <c r="V639" s="124">
        <v>518.49</v>
      </c>
      <c r="W639" s="124">
        <v>2984.85</v>
      </c>
      <c r="X639" s="79">
        <v>0</v>
      </c>
      <c r="Y639" s="125"/>
      <c r="Z639" s="125"/>
      <c r="AA639" s="125"/>
      <c r="AB639" s="125"/>
      <c r="AC639" s="126">
        <f t="shared" si="111"/>
        <v>0.81902952250255101</v>
      </c>
      <c r="AD639" s="126">
        <f t="shared" si="112"/>
        <v>-0.14881516587677729</v>
      </c>
      <c r="AE639" s="126">
        <f t="shared" si="113"/>
        <v>-7.5178400981773391E-3</v>
      </c>
      <c r="AF639" s="126">
        <f t="shared" si="114"/>
        <v>-7.0151495722581406E-2</v>
      </c>
      <c r="AG639" s="126">
        <f t="shared" si="115"/>
        <v>-0.32154572050552116</v>
      </c>
      <c r="AH639" s="126">
        <f t="shared" si="116"/>
        <v>0.31955978860561013</v>
      </c>
      <c r="AI639" s="126">
        <f t="shared" si="117"/>
        <v>0.39217261184340818</v>
      </c>
      <c r="AJ639" s="126">
        <f t="shared" si="118"/>
        <v>8.3601387824135162E-2</v>
      </c>
      <c r="AK639" s="126">
        <f t="shared" si="119"/>
        <v>1.3180982736111213</v>
      </c>
      <c r="AL639" s="127">
        <f t="shared" si="120"/>
        <v>0.26493681802041874</v>
      </c>
      <c r="AM639" s="127">
        <f t="shared" si="110"/>
        <v>0.35837726827575073</v>
      </c>
    </row>
    <row r="640" spans="1:39" ht="15" customHeight="1" x14ac:dyDescent="0.2">
      <c r="A640" s="62" t="s">
        <v>785</v>
      </c>
      <c r="B640" s="62" t="s">
        <v>262</v>
      </c>
      <c r="C640" s="124">
        <v>1500</v>
      </c>
      <c r="D640" s="124">
        <v>2215</v>
      </c>
      <c r="E640" s="124">
        <v>2215</v>
      </c>
      <c r="F640" s="124">
        <v>2220</v>
      </c>
      <c r="G640" s="124">
        <v>2220</v>
      </c>
      <c r="H640" s="124">
        <v>2220</v>
      </c>
      <c r="I640" s="124">
        <v>2500</v>
      </c>
      <c r="J640" s="124">
        <v>2500</v>
      </c>
      <c r="K640" s="124">
        <v>2500</v>
      </c>
      <c r="L640" s="124">
        <v>3800</v>
      </c>
      <c r="M640" s="124">
        <v>5000</v>
      </c>
      <c r="N640" s="124">
        <v>1420.95</v>
      </c>
      <c r="O640" s="124">
        <v>2584.75</v>
      </c>
      <c r="P640" s="124">
        <v>2200.1</v>
      </c>
      <c r="Q640" s="124">
        <v>2183.56</v>
      </c>
      <c r="R640" s="124">
        <v>2030.38</v>
      </c>
      <c r="S640" s="124">
        <v>1377.52</v>
      </c>
      <c r="T640" s="124">
        <v>1817.72</v>
      </c>
      <c r="U640" s="124">
        <v>2530.58</v>
      </c>
      <c r="V640" s="124">
        <v>2742.14</v>
      </c>
      <c r="W640" s="124">
        <v>6356.55</v>
      </c>
      <c r="X640" s="79">
        <v>4129.34</v>
      </c>
      <c r="Y640" s="125"/>
      <c r="Z640" s="125"/>
      <c r="AA640" s="125"/>
      <c r="AB640" s="125"/>
      <c r="AC640" s="126">
        <f t="shared" si="111"/>
        <v>0</v>
      </c>
      <c r="AD640" s="126">
        <f t="shared" si="112"/>
        <v>0</v>
      </c>
      <c r="AE640" s="126">
        <f t="shared" si="113"/>
        <v>0</v>
      </c>
      <c r="AF640" s="126">
        <f t="shared" si="114"/>
        <v>0</v>
      </c>
      <c r="AG640" s="126">
        <f t="shared" si="115"/>
        <v>0</v>
      </c>
      <c r="AH640" s="126">
        <f t="shared" si="116"/>
        <v>0</v>
      </c>
      <c r="AI640" s="126">
        <f t="shared" si="117"/>
        <v>-1</v>
      </c>
      <c r="AJ640" s="126">
        <f t="shared" si="118"/>
        <v>0</v>
      </c>
      <c r="AK640" s="126">
        <f t="shared" si="119"/>
        <v>0</v>
      </c>
      <c r="AL640" s="127">
        <f t="shared" si="120"/>
        <v>-0.1111111111111111</v>
      </c>
      <c r="AM640" s="127">
        <f t="shared" si="110"/>
        <v>-0.2</v>
      </c>
    </row>
    <row r="641" spans="1:39" ht="15" customHeight="1" x14ac:dyDescent="0.2">
      <c r="A641" s="62" t="s">
        <v>786</v>
      </c>
      <c r="B641" s="62" t="s">
        <v>787</v>
      </c>
      <c r="C641" s="124">
        <v>0</v>
      </c>
      <c r="D641" s="124">
        <v>0</v>
      </c>
      <c r="E641" s="124">
        <v>0</v>
      </c>
      <c r="F641" s="124">
        <v>0</v>
      </c>
      <c r="G641" s="124">
        <v>0</v>
      </c>
      <c r="H641" s="124">
        <v>0</v>
      </c>
      <c r="I641" s="124">
        <v>0</v>
      </c>
      <c r="J641" s="124">
        <v>0</v>
      </c>
      <c r="K641" s="124">
        <v>0</v>
      </c>
      <c r="L641" s="124">
        <v>0</v>
      </c>
      <c r="M641" s="124">
        <v>0</v>
      </c>
      <c r="N641" s="124">
        <v>0</v>
      </c>
      <c r="O641" s="124">
        <v>0</v>
      </c>
      <c r="P641" s="124">
        <v>0</v>
      </c>
      <c r="Q641" s="124">
        <v>0</v>
      </c>
      <c r="R641" s="124">
        <v>0</v>
      </c>
      <c r="S641" s="124">
        <v>0</v>
      </c>
      <c r="T641" s="124">
        <v>640.33000000000004</v>
      </c>
      <c r="U641" s="124">
        <v>0</v>
      </c>
      <c r="V641" s="124">
        <v>0</v>
      </c>
      <c r="W641" s="124">
        <v>0</v>
      </c>
      <c r="X641" s="79">
        <v>13.28</v>
      </c>
      <c r="Y641" s="125"/>
      <c r="Z641" s="125"/>
      <c r="AA641" s="125"/>
      <c r="AB641" s="125"/>
      <c r="AC641" s="126">
        <f t="shared" si="111"/>
        <v>-1</v>
      </c>
      <c r="AD641" s="126">
        <f t="shared" si="112"/>
        <v>0</v>
      </c>
      <c r="AE641" s="126">
        <f t="shared" si="113"/>
        <v>0</v>
      </c>
      <c r="AF641" s="126">
        <f t="shared" si="114"/>
        <v>0</v>
      </c>
      <c r="AG641" s="126">
        <f t="shared" si="115"/>
        <v>0</v>
      </c>
      <c r="AH641" s="126">
        <f t="shared" si="116"/>
        <v>0</v>
      </c>
      <c r="AI641" s="126">
        <f t="shared" si="117"/>
        <v>-1</v>
      </c>
      <c r="AJ641" s="126">
        <f t="shared" si="118"/>
        <v>0</v>
      </c>
      <c r="AK641" s="126">
        <f t="shared" si="119"/>
        <v>0</v>
      </c>
      <c r="AL641" s="127">
        <f t="shared" si="120"/>
        <v>-0.22222222222222221</v>
      </c>
      <c r="AM641" s="127">
        <f t="shared" si="110"/>
        <v>-0.2</v>
      </c>
    </row>
    <row r="642" spans="1:39" ht="15" customHeight="1" x14ac:dyDescent="0.2">
      <c r="A642" s="62" t="s">
        <v>788</v>
      </c>
      <c r="B642" s="62" t="s">
        <v>330</v>
      </c>
      <c r="C642" s="124">
        <v>0</v>
      </c>
      <c r="D642" s="124">
        <v>0</v>
      </c>
      <c r="E642" s="124">
        <v>0</v>
      </c>
      <c r="F642" s="124">
        <v>0</v>
      </c>
      <c r="G642" s="124">
        <v>0</v>
      </c>
      <c r="H642" s="124">
        <v>0</v>
      </c>
      <c r="I642" s="124">
        <v>0</v>
      </c>
      <c r="J642" s="124">
        <v>0</v>
      </c>
      <c r="K642" s="124">
        <v>1380</v>
      </c>
      <c r="L642" s="124">
        <v>0</v>
      </c>
      <c r="M642" s="124">
        <v>0</v>
      </c>
      <c r="N642" s="124">
        <v>698</v>
      </c>
      <c r="O642" s="124">
        <v>0</v>
      </c>
      <c r="P642" s="124">
        <v>0</v>
      </c>
      <c r="Q642" s="124">
        <v>0</v>
      </c>
      <c r="R642" s="124">
        <v>0</v>
      </c>
      <c r="S642" s="124">
        <v>0</v>
      </c>
      <c r="T642" s="124">
        <v>6070.72</v>
      </c>
      <c r="U642" s="124">
        <v>0</v>
      </c>
      <c r="V642" s="124">
        <v>0</v>
      </c>
      <c r="W642" s="124">
        <v>1570.02</v>
      </c>
      <c r="X642" s="79">
        <v>1005.1</v>
      </c>
      <c r="Y642" s="125"/>
      <c r="Z642" s="125"/>
      <c r="AA642" s="125"/>
      <c r="AB642" s="125"/>
      <c r="AC642" s="126">
        <f t="shared" si="111"/>
        <v>-2.3131760483379633E-2</v>
      </c>
      <c r="AD642" s="126">
        <f t="shared" si="112"/>
        <v>5.6704419051471298E-2</v>
      </c>
      <c r="AE642" s="126">
        <f t="shared" si="113"/>
        <v>-6.8366866830944936E-2</v>
      </c>
      <c r="AF642" s="126">
        <f t="shared" si="114"/>
        <v>0.36410326645209878</v>
      </c>
      <c r="AG642" s="126">
        <f t="shared" si="115"/>
        <v>-0.28074171686746979</v>
      </c>
      <c r="AH642" s="126">
        <f t="shared" si="116"/>
        <v>0.24225054745639985</v>
      </c>
      <c r="AI642" s="126">
        <f t="shared" si="117"/>
        <v>-0.14016630614939471</v>
      </c>
      <c r="AJ642" s="126">
        <f t="shared" si="118"/>
        <v>-5.6873315363881308E-2</v>
      </c>
      <c r="AK642" s="126">
        <f t="shared" si="119"/>
        <v>-6.5577177894983005E-2</v>
      </c>
      <c r="AL642" s="127">
        <f t="shared" si="120"/>
        <v>3.1334543744351694E-3</v>
      </c>
      <c r="AM642" s="127">
        <f t="shared" si="110"/>
        <v>-6.0221593763865801E-2</v>
      </c>
    </row>
    <row r="643" spans="1:39" ht="15" customHeight="1" x14ac:dyDescent="0.2">
      <c r="A643" s="62" t="s">
        <v>789</v>
      </c>
      <c r="B643" s="62" t="s">
        <v>371</v>
      </c>
      <c r="C643" s="124">
        <v>1560</v>
      </c>
      <c r="D643" s="124">
        <v>1560</v>
      </c>
      <c r="E643" s="124">
        <v>1560</v>
      </c>
      <c r="F643" s="124">
        <v>1250</v>
      </c>
      <c r="G643" s="124">
        <v>1250</v>
      </c>
      <c r="H643" s="124">
        <v>1250</v>
      </c>
      <c r="I643" s="124">
        <v>1250</v>
      </c>
      <c r="J643" s="124">
        <v>1250</v>
      </c>
      <c r="K643" s="124">
        <v>1250</v>
      </c>
      <c r="L643" s="124">
        <v>1250</v>
      </c>
      <c r="M643" s="124">
        <v>1500</v>
      </c>
      <c r="N643" s="124">
        <v>1214.78</v>
      </c>
      <c r="O643" s="124">
        <v>1186.68</v>
      </c>
      <c r="P643" s="124">
        <v>1253.97</v>
      </c>
      <c r="Q643" s="124">
        <v>1168.24</v>
      </c>
      <c r="R643" s="124">
        <v>1593.6</v>
      </c>
      <c r="S643" s="124">
        <v>1146.21</v>
      </c>
      <c r="T643" s="124">
        <v>1423.88</v>
      </c>
      <c r="U643" s="124">
        <v>1224.3</v>
      </c>
      <c r="V643" s="124">
        <v>1154.67</v>
      </c>
      <c r="W643" s="124">
        <v>1078.95</v>
      </c>
      <c r="X643" s="79">
        <v>1331.93</v>
      </c>
      <c r="Y643" s="125"/>
      <c r="Z643" s="125"/>
      <c r="AA643" s="125"/>
      <c r="AB643" s="125"/>
      <c r="AC643" s="126">
        <f t="shared" si="111"/>
        <v>-0.34740930796094366</v>
      </c>
      <c r="AD643" s="126">
        <f t="shared" si="112"/>
        <v>0.68809042756511762</v>
      </c>
      <c r="AE643" s="126">
        <f t="shared" si="113"/>
        <v>-0.43986543313708992</v>
      </c>
      <c r="AF643" s="126">
        <f t="shared" si="114"/>
        <v>9.4594594594594558E-2</v>
      </c>
      <c r="AG643" s="126">
        <f t="shared" si="115"/>
        <v>-0.63764904505645248</v>
      </c>
      <c r="AH643" s="126">
        <f t="shared" si="116"/>
        <v>-0.47403416812269455</v>
      </c>
      <c r="AI643" s="126">
        <f t="shared" si="117"/>
        <v>1.896834917412568</v>
      </c>
      <c r="AJ643" s="126">
        <f t="shared" si="118"/>
        <v>-1</v>
      </c>
      <c r="AK643" s="126">
        <f t="shared" si="119"/>
        <v>0</v>
      </c>
      <c r="AL643" s="127">
        <f t="shared" si="120"/>
        <v>-2.4382001633877826E-2</v>
      </c>
      <c r="AM643" s="127">
        <f t="shared" ref="AM643:AM706" si="121">AVERAGE(AG643:AK643)</f>
        <v>-4.2969659153315784E-2</v>
      </c>
    </row>
    <row r="644" spans="1:39" ht="15" customHeight="1" x14ac:dyDescent="0.2">
      <c r="A644" s="62" t="s">
        <v>790</v>
      </c>
      <c r="B644" s="62" t="s">
        <v>791</v>
      </c>
      <c r="C644" s="124">
        <v>1735</v>
      </c>
      <c r="D644" s="124">
        <v>1010</v>
      </c>
      <c r="E644" s="124">
        <v>950</v>
      </c>
      <c r="F644" s="124">
        <v>950</v>
      </c>
      <c r="G644" s="124">
        <v>950</v>
      </c>
      <c r="H644" s="124">
        <v>950</v>
      </c>
      <c r="I644" s="124">
        <v>670</v>
      </c>
      <c r="J644" s="124">
        <v>670</v>
      </c>
      <c r="K644" s="124">
        <v>500</v>
      </c>
      <c r="L644" s="124">
        <v>500</v>
      </c>
      <c r="M644" s="124">
        <v>250</v>
      </c>
      <c r="N644" s="124">
        <v>841.86</v>
      </c>
      <c r="O644" s="124">
        <v>549.39</v>
      </c>
      <c r="P644" s="124">
        <v>927.42</v>
      </c>
      <c r="Q644" s="124">
        <v>519.48</v>
      </c>
      <c r="R644" s="124">
        <v>568.62</v>
      </c>
      <c r="S644" s="124">
        <v>206.04</v>
      </c>
      <c r="T644" s="124">
        <v>108.37</v>
      </c>
      <c r="U644" s="124">
        <v>313.93</v>
      </c>
      <c r="V644" s="124">
        <v>0</v>
      </c>
      <c r="W644" s="124">
        <v>483.98</v>
      </c>
      <c r="X644" s="79">
        <v>0</v>
      </c>
      <c r="Y644" s="125"/>
      <c r="Z644" s="125"/>
      <c r="AA644" s="125"/>
      <c r="AB644" s="125"/>
      <c r="AC644" s="126">
        <f t="shared" ref="AC644:AC682" si="122">IFERROR((O645-N645)/N645,0)</f>
        <v>1.9540027279404051</v>
      </c>
      <c r="AD644" s="126">
        <f t="shared" ref="AD644:AD682" si="123">IFERROR((P645-O645)/O645,0)</f>
        <v>-0.60574826138535087</v>
      </c>
      <c r="AE644" s="126">
        <f t="shared" ref="AE644:AE682" si="124">IFERROR((Q645-P645)/P645,0)</f>
        <v>0</v>
      </c>
      <c r="AF644" s="126">
        <f t="shared" ref="AF644:AF682" si="125">IFERROR((R645-Q645)/Q645,0)</f>
        <v>-9.0090090090090086E-2</v>
      </c>
      <c r="AG644" s="126">
        <f t="shared" ref="AG644:AG682" si="126">IFERROR((S645-R645)/R645,0)</f>
        <v>0</v>
      </c>
      <c r="AH644" s="126">
        <f t="shared" ref="AH644:AH682" si="127">IFERROR((T645-S645)/S645,0)</f>
        <v>0.70297029702970293</v>
      </c>
      <c r="AI644" s="126">
        <f t="shared" ref="AI644:AI682" si="128">IFERROR((U645-T645)/T645,0)</f>
        <v>1.7383720930232612E-2</v>
      </c>
      <c r="AJ644" s="126">
        <f t="shared" ref="AJ644:AJ682" si="129">IFERROR((V645-U645)/U645,0)</f>
        <v>-0.30281730384593408</v>
      </c>
      <c r="AK644" s="126">
        <f t="shared" ref="AK644:AK682" si="130">IFERROR((W645-V645)/V645,0)</f>
        <v>0.16393442622950818</v>
      </c>
      <c r="AL644" s="127">
        <f t="shared" si="120"/>
        <v>0.20440394631205264</v>
      </c>
      <c r="AM644" s="127">
        <f t="shared" si="121"/>
        <v>0.11629422806870193</v>
      </c>
    </row>
    <row r="645" spans="1:39" ht="15" customHeight="1" x14ac:dyDescent="0.2">
      <c r="A645" s="62" t="s">
        <v>792</v>
      </c>
      <c r="B645" s="62" t="s">
        <v>334</v>
      </c>
      <c r="C645" s="124">
        <v>1200</v>
      </c>
      <c r="D645" s="124">
        <v>1435</v>
      </c>
      <c r="E645" s="124">
        <v>705</v>
      </c>
      <c r="F645" s="124">
        <v>810</v>
      </c>
      <c r="G645" s="124">
        <v>810</v>
      </c>
      <c r="H645" s="124">
        <v>810</v>
      </c>
      <c r="I645" s="124">
        <v>810</v>
      </c>
      <c r="J645" s="124">
        <v>810</v>
      </c>
      <c r="K645" s="124">
        <v>990</v>
      </c>
      <c r="L645" s="124">
        <v>910</v>
      </c>
      <c r="M645" s="124">
        <v>1490</v>
      </c>
      <c r="N645" s="124">
        <v>476.55</v>
      </c>
      <c r="O645" s="124">
        <v>1407.73</v>
      </c>
      <c r="P645" s="124">
        <v>555</v>
      </c>
      <c r="Q645" s="124">
        <v>555</v>
      </c>
      <c r="R645" s="124">
        <v>505</v>
      </c>
      <c r="S645" s="124">
        <v>505</v>
      </c>
      <c r="T645" s="124">
        <v>860</v>
      </c>
      <c r="U645" s="124">
        <v>874.95</v>
      </c>
      <c r="V645" s="124">
        <v>610</v>
      </c>
      <c r="W645" s="124">
        <v>710</v>
      </c>
      <c r="X645" s="79">
        <v>704</v>
      </c>
      <c r="Y645" s="125"/>
      <c r="Z645" s="125"/>
      <c r="AA645" s="125"/>
      <c r="AB645" s="125"/>
      <c r="AC645" s="126">
        <f t="shared" si="122"/>
        <v>-1</v>
      </c>
      <c r="AD645" s="126">
        <f t="shared" si="123"/>
        <v>0</v>
      </c>
      <c r="AE645" s="126">
        <f t="shared" si="124"/>
        <v>0</v>
      </c>
      <c r="AF645" s="126">
        <f t="shared" si="125"/>
        <v>0</v>
      </c>
      <c r="AG645" s="126">
        <f t="shared" si="126"/>
        <v>0</v>
      </c>
      <c r="AH645" s="126">
        <f t="shared" si="127"/>
        <v>0</v>
      </c>
      <c r="AI645" s="126">
        <f t="shared" si="128"/>
        <v>4.4398845464799948</v>
      </c>
      <c r="AJ645" s="126">
        <f t="shared" si="129"/>
        <v>8.2576584598307995E-3</v>
      </c>
      <c r="AK645" s="126">
        <f t="shared" si="130"/>
        <v>-0.18153553951960713</v>
      </c>
      <c r="AL645" s="127">
        <f t="shared" si="120"/>
        <v>0.36295629615780206</v>
      </c>
      <c r="AM645" s="127">
        <f t="shared" si="121"/>
        <v>0.85332133308404379</v>
      </c>
    </row>
    <row r="646" spans="1:39" ht="15" customHeight="1" x14ac:dyDescent="0.2">
      <c r="A646" s="62" t="s">
        <v>1781</v>
      </c>
      <c r="B646" s="62" t="s">
        <v>268</v>
      </c>
      <c r="C646" s="124">
        <v>0</v>
      </c>
      <c r="D646" s="124">
        <v>0</v>
      </c>
      <c r="E646" s="124">
        <v>0</v>
      </c>
      <c r="F646" s="124">
        <v>0</v>
      </c>
      <c r="G646" s="124">
        <v>0</v>
      </c>
      <c r="H646" s="124">
        <v>0</v>
      </c>
      <c r="I646" s="124">
        <v>0</v>
      </c>
      <c r="J646" s="124">
        <v>0</v>
      </c>
      <c r="K646" s="124">
        <v>1710</v>
      </c>
      <c r="L646" s="124">
        <v>1710</v>
      </c>
      <c r="M646" s="124">
        <v>1710</v>
      </c>
      <c r="N646" s="124">
        <v>10.85</v>
      </c>
      <c r="O646" s="124">
        <v>0</v>
      </c>
      <c r="P646" s="124">
        <v>0</v>
      </c>
      <c r="Q646" s="124">
        <v>0</v>
      </c>
      <c r="R646" s="124">
        <v>0</v>
      </c>
      <c r="S646" s="124">
        <v>0</v>
      </c>
      <c r="T646" s="124">
        <v>301.42</v>
      </c>
      <c r="U646" s="124">
        <v>1639.69</v>
      </c>
      <c r="V646" s="124">
        <v>1653.23</v>
      </c>
      <c r="W646" s="124">
        <v>1353.11</v>
      </c>
      <c r="X646" s="79">
        <v>1073.3800000000001</v>
      </c>
      <c r="Y646" s="125"/>
      <c r="Z646" s="125"/>
      <c r="AA646" s="125"/>
      <c r="AB646" s="125"/>
      <c r="AC646" s="126">
        <f t="shared" si="122"/>
        <v>4.8292174308912111E-2</v>
      </c>
      <c r="AD646" s="126">
        <f t="shared" si="123"/>
        <v>4.2451908283176E-2</v>
      </c>
      <c r="AE646" s="126">
        <f t="shared" si="124"/>
        <v>1.8951930613611244E-2</v>
      </c>
      <c r="AF646" s="126">
        <f t="shared" si="125"/>
        <v>-1.9758740374576991E-2</v>
      </c>
      <c r="AG646" s="126">
        <f t="shared" si="126"/>
        <v>-7.4551010742628541E-3</v>
      </c>
      <c r="AH646" s="126">
        <f t="shared" si="127"/>
        <v>0.11217403762862789</v>
      </c>
      <c r="AI646" s="126">
        <f t="shared" si="128"/>
        <v>0.108162312153758</v>
      </c>
      <c r="AJ646" s="126">
        <f t="shared" si="129"/>
        <v>0.29026330323572291</v>
      </c>
      <c r="AK646" s="126">
        <f t="shared" si="130"/>
        <v>-0.18489153836003952</v>
      </c>
      <c r="AL646" s="127">
        <f t="shared" ref="AL646:AL709" si="131">AVERAGE(AC646:AK646)</f>
        <v>4.5354476268325422E-2</v>
      </c>
      <c r="AM646" s="127">
        <f t="shared" si="121"/>
        <v>6.365060271676129E-2</v>
      </c>
    </row>
    <row r="647" spans="1:39" ht="15" customHeight="1" x14ac:dyDescent="0.2">
      <c r="A647" s="62" t="s">
        <v>793</v>
      </c>
      <c r="B647" s="62" t="s">
        <v>794</v>
      </c>
      <c r="C647" s="124">
        <v>97270</v>
      </c>
      <c r="D647" s="124">
        <v>105855</v>
      </c>
      <c r="E647" s="124">
        <v>108163</v>
      </c>
      <c r="F647" s="124">
        <v>108200</v>
      </c>
      <c r="G647" s="124">
        <v>110200</v>
      </c>
      <c r="H647" s="124">
        <v>110200</v>
      </c>
      <c r="I647" s="124">
        <v>110200</v>
      </c>
      <c r="J647" s="124">
        <v>128930</v>
      </c>
      <c r="K647" s="124">
        <v>134600</v>
      </c>
      <c r="L647" s="124">
        <v>138590</v>
      </c>
      <c r="M647" s="124">
        <v>143000</v>
      </c>
      <c r="N647" s="124">
        <v>98056.26</v>
      </c>
      <c r="O647" s="124">
        <v>102791.61</v>
      </c>
      <c r="P647" s="124">
        <v>107155.31</v>
      </c>
      <c r="Q647" s="124">
        <v>109186.11</v>
      </c>
      <c r="R647" s="124">
        <v>107028.73</v>
      </c>
      <c r="S647" s="124">
        <v>106230.82</v>
      </c>
      <c r="T647" s="124">
        <v>118147.16</v>
      </c>
      <c r="U647" s="124">
        <v>130926.23</v>
      </c>
      <c r="V647" s="124">
        <v>168929.31</v>
      </c>
      <c r="W647" s="124">
        <v>137695.71</v>
      </c>
      <c r="X647" s="79">
        <v>107933.13</v>
      </c>
      <c r="Y647" s="125"/>
      <c r="Z647" s="125"/>
      <c r="AA647" s="125"/>
      <c r="AB647" s="125"/>
      <c r="AC647" s="126">
        <f t="shared" si="122"/>
        <v>-2.5543132442505227E-2</v>
      </c>
      <c r="AD647" s="126">
        <f t="shared" si="123"/>
        <v>3.1902985074626869E-2</v>
      </c>
      <c r="AE647" s="126">
        <f t="shared" si="124"/>
        <v>2.9108660278430662E-2</v>
      </c>
      <c r="AF647" s="126">
        <f t="shared" si="125"/>
        <v>0.13492621222768797</v>
      </c>
      <c r="AG647" s="126">
        <f t="shared" si="126"/>
        <v>1.3095975232198142E-2</v>
      </c>
      <c r="AH647" s="126">
        <f t="shared" si="127"/>
        <v>-0.23601136815084192</v>
      </c>
      <c r="AI647" s="126">
        <f t="shared" si="128"/>
        <v>-0.01</v>
      </c>
      <c r="AJ647" s="126">
        <f t="shared" si="129"/>
        <v>0.17171717171717171</v>
      </c>
      <c r="AK647" s="126">
        <f t="shared" si="130"/>
        <v>-2.4137931034482758E-2</v>
      </c>
      <c r="AL647" s="127">
        <f t="shared" si="131"/>
        <v>9.4509525446983822E-3</v>
      </c>
      <c r="AM647" s="127">
        <f t="shared" si="121"/>
        <v>-1.7067230447190967E-2</v>
      </c>
    </row>
    <row r="648" spans="1:39" ht="15" customHeight="1" x14ac:dyDescent="0.2">
      <c r="A648" s="62" t="s">
        <v>795</v>
      </c>
      <c r="B648" s="62" t="s">
        <v>796</v>
      </c>
      <c r="C648" s="124">
        <v>54935</v>
      </c>
      <c r="D648" s="124">
        <v>55200</v>
      </c>
      <c r="E648" s="124">
        <v>55500</v>
      </c>
      <c r="F648" s="124">
        <v>56920</v>
      </c>
      <c r="G648" s="124">
        <v>58600</v>
      </c>
      <c r="H648" s="124">
        <v>60350</v>
      </c>
      <c r="I648" s="124">
        <v>50000</v>
      </c>
      <c r="J648" s="124">
        <v>49500</v>
      </c>
      <c r="K648" s="124">
        <v>52000</v>
      </c>
      <c r="L648" s="124">
        <v>53600</v>
      </c>
      <c r="M648" s="124">
        <v>65250</v>
      </c>
      <c r="N648" s="124">
        <v>55005</v>
      </c>
      <c r="O648" s="124">
        <v>53600</v>
      </c>
      <c r="P648" s="124">
        <v>55310</v>
      </c>
      <c r="Q648" s="124">
        <v>56920</v>
      </c>
      <c r="R648" s="124">
        <v>64600</v>
      </c>
      <c r="S648" s="124">
        <v>65446</v>
      </c>
      <c r="T648" s="124">
        <v>50000</v>
      </c>
      <c r="U648" s="124">
        <v>49500</v>
      </c>
      <c r="V648" s="124">
        <v>58000</v>
      </c>
      <c r="W648" s="124">
        <v>56600</v>
      </c>
      <c r="X648" s="79">
        <v>62375</v>
      </c>
      <c r="Y648" s="125"/>
      <c r="Z648" s="125"/>
      <c r="AA648" s="125"/>
      <c r="AB648" s="125"/>
      <c r="AC648" s="126">
        <f t="shared" si="122"/>
        <v>8.3684603516062259E-2</v>
      </c>
      <c r="AD648" s="126">
        <f t="shared" si="123"/>
        <v>8.296096813899391E-2</v>
      </c>
      <c r="AE648" s="126">
        <f t="shared" si="124"/>
        <v>-8.056967259258685E-2</v>
      </c>
      <c r="AF648" s="126">
        <f t="shared" si="125"/>
        <v>0.33603091842109994</v>
      </c>
      <c r="AG648" s="126">
        <f t="shared" si="126"/>
        <v>0.3201809765972542</v>
      </c>
      <c r="AH648" s="126">
        <f t="shared" si="127"/>
        <v>-0.47413142988474921</v>
      </c>
      <c r="AI648" s="126">
        <f t="shared" si="128"/>
        <v>1.8668122742901625</v>
      </c>
      <c r="AJ648" s="126">
        <f t="shared" si="129"/>
        <v>-0.46868843867986326</v>
      </c>
      <c r="AK648" s="126">
        <f t="shared" si="130"/>
        <v>0.39521558772860904</v>
      </c>
      <c r="AL648" s="127">
        <f t="shared" si="131"/>
        <v>0.22905508750388698</v>
      </c>
      <c r="AM648" s="127">
        <f t="shared" si="121"/>
        <v>0.32787779401028261</v>
      </c>
    </row>
    <row r="649" spans="1:39" ht="15" customHeight="1" x14ac:dyDescent="0.2">
      <c r="A649" s="62" t="s">
        <v>797</v>
      </c>
      <c r="B649" s="62" t="s">
        <v>270</v>
      </c>
      <c r="C649" s="124">
        <v>11000</v>
      </c>
      <c r="D649" s="124">
        <v>11000</v>
      </c>
      <c r="E649" s="124">
        <v>12500</v>
      </c>
      <c r="F649" s="124">
        <v>17480</v>
      </c>
      <c r="G649" s="124">
        <v>12980</v>
      </c>
      <c r="H649" s="124">
        <v>2000</v>
      </c>
      <c r="I649" s="124">
        <v>12350</v>
      </c>
      <c r="J649" s="124">
        <v>20000</v>
      </c>
      <c r="K649" s="124">
        <v>20000</v>
      </c>
      <c r="L649" s="124">
        <v>20000</v>
      </c>
      <c r="M649" s="124">
        <v>20000</v>
      </c>
      <c r="N649" s="124">
        <v>17557.71</v>
      </c>
      <c r="O649" s="124">
        <v>19027.02</v>
      </c>
      <c r="P649" s="124">
        <v>20605.52</v>
      </c>
      <c r="Q649" s="124">
        <v>18945.34</v>
      </c>
      <c r="R649" s="124">
        <v>25311.56</v>
      </c>
      <c r="S649" s="124">
        <v>33415.839999999997</v>
      </c>
      <c r="T649" s="124">
        <v>17572.34</v>
      </c>
      <c r="U649" s="124">
        <v>50376.6</v>
      </c>
      <c r="V649" s="124">
        <v>26765.67</v>
      </c>
      <c r="W649" s="124">
        <v>37343.879999999997</v>
      </c>
      <c r="X649" s="79">
        <v>11253.74</v>
      </c>
      <c r="Y649" s="125"/>
      <c r="Z649" s="125"/>
      <c r="AA649" s="125"/>
      <c r="AB649" s="125"/>
      <c r="AC649" s="126">
        <f t="shared" si="122"/>
        <v>-1</v>
      </c>
      <c r="AD649" s="126">
        <f t="shared" si="123"/>
        <v>0</v>
      </c>
      <c r="AE649" s="126">
        <f t="shared" si="124"/>
        <v>0</v>
      </c>
      <c r="AF649" s="126">
        <f t="shared" si="125"/>
        <v>0</v>
      </c>
      <c r="AG649" s="126">
        <f t="shared" si="126"/>
        <v>-1</v>
      </c>
      <c r="AH649" s="126">
        <f t="shared" si="127"/>
        <v>0</v>
      </c>
      <c r="AI649" s="126">
        <f t="shared" si="128"/>
        <v>0</v>
      </c>
      <c r="AJ649" s="126">
        <f t="shared" si="129"/>
        <v>-1</v>
      </c>
      <c r="AK649" s="126">
        <f t="shared" si="130"/>
        <v>0</v>
      </c>
      <c r="AL649" s="127">
        <f t="shared" si="131"/>
        <v>-0.33333333333333331</v>
      </c>
      <c r="AM649" s="127">
        <f t="shared" si="121"/>
        <v>-0.4</v>
      </c>
    </row>
    <row r="650" spans="1:39" ht="15" customHeight="1" x14ac:dyDescent="0.2">
      <c r="A650" s="62" t="s">
        <v>798</v>
      </c>
      <c r="B650" s="62" t="s">
        <v>382</v>
      </c>
      <c r="C650" s="124">
        <v>250</v>
      </c>
      <c r="D650" s="124">
        <v>250</v>
      </c>
      <c r="E650" s="124">
        <v>250</v>
      </c>
      <c r="F650" s="124">
        <v>250</v>
      </c>
      <c r="G650" s="124">
        <v>250</v>
      </c>
      <c r="H650" s="124">
        <v>250</v>
      </c>
      <c r="I650" s="124">
        <v>250</v>
      </c>
      <c r="J650" s="124">
        <v>250</v>
      </c>
      <c r="K650" s="124">
        <v>250</v>
      </c>
      <c r="L650" s="124">
        <v>0</v>
      </c>
      <c r="M650" s="124">
        <v>0</v>
      </c>
      <c r="N650" s="124">
        <v>145.80000000000001</v>
      </c>
      <c r="O650" s="124">
        <v>0</v>
      </c>
      <c r="P650" s="124">
        <v>0</v>
      </c>
      <c r="Q650" s="124">
        <v>0</v>
      </c>
      <c r="R650" s="124">
        <v>118.14</v>
      </c>
      <c r="S650" s="124">
        <v>0</v>
      </c>
      <c r="T650" s="124">
        <v>0</v>
      </c>
      <c r="U650" s="124">
        <v>430.18</v>
      </c>
      <c r="V650" s="124">
        <v>0</v>
      </c>
      <c r="W650" s="124">
        <v>123.44</v>
      </c>
      <c r="X650" s="79">
        <v>29.41</v>
      </c>
      <c r="Y650" s="125"/>
      <c r="Z650" s="125"/>
      <c r="AA650" s="125"/>
      <c r="AB650" s="125"/>
      <c r="AC650" s="126">
        <f t="shared" si="122"/>
        <v>-0.32055773580424179</v>
      </c>
      <c r="AD650" s="126">
        <f t="shared" si="123"/>
        <v>-0.28579203279678389</v>
      </c>
      <c r="AE650" s="126">
        <f t="shared" si="124"/>
        <v>0.55861593312160351</v>
      </c>
      <c r="AF650" s="126">
        <f t="shared" si="125"/>
        <v>0.15414207307063688</v>
      </c>
      <c r="AG650" s="126">
        <f t="shared" si="126"/>
        <v>-0.37621515323917176</v>
      </c>
      <c r="AH650" s="126">
        <f t="shared" si="127"/>
        <v>1.4326119499162298</v>
      </c>
      <c r="AI650" s="126">
        <f t="shared" si="128"/>
        <v>-0.39019479990219258</v>
      </c>
      <c r="AJ650" s="126">
        <f t="shared" si="129"/>
        <v>-0.86378764184610457</v>
      </c>
      <c r="AK650" s="126">
        <f t="shared" si="130"/>
        <v>2.6884505936610736</v>
      </c>
      <c r="AL650" s="127">
        <f t="shared" si="131"/>
        <v>0.28858590957567215</v>
      </c>
      <c r="AM650" s="127">
        <f t="shared" si="121"/>
        <v>0.49817298971796686</v>
      </c>
    </row>
    <row r="651" spans="1:39" ht="15" customHeight="1" x14ac:dyDescent="0.2">
      <c r="A651" s="62" t="s">
        <v>799</v>
      </c>
      <c r="B651" s="62" t="s">
        <v>272</v>
      </c>
      <c r="C651" s="124">
        <v>2640</v>
      </c>
      <c r="D651" s="124">
        <v>3505</v>
      </c>
      <c r="E651" s="124">
        <v>1515</v>
      </c>
      <c r="F651" s="124">
        <v>2930</v>
      </c>
      <c r="G651" s="124">
        <v>4100</v>
      </c>
      <c r="H651" s="124">
        <v>3430</v>
      </c>
      <c r="I651" s="124">
        <v>4590</v>
      </c>
      <c r="J651" s="124">
        <v>4950</v>
      </c>
      <c r="K651" s="124">
        <v>6080</v>
      </c>
      <c r="L651" s="124">
        <v>10800</v>
      </c>
      <c r="M651" s="124">
        <v>18170</v>
      </c>
      <c r="N651" s="124">
        <v>3704.98</v>
      </c>
      <c r="O651" s="124">
        <v>2517.3200000000002</v>
      </c>
      <c r="P651" s="124">
        <v>1797.89</v>
      </c>
      <c r="Q651" s="124">
        <v>2802.22</v>
      </c>
      <c r="R651" s="124">
        <v>3234.16</v>
      </c>
      <c r="S651" s="124">
        <v>2017.42</v>
      </c>
      <c r="T651" s="124">
        <v>4907.6000000000004</v>
      </c>
      <c r="U651" s="124">
        <v>2992.68</v>
      </c>
      <c r="V651" s="124">
        <v>407.64</v>
      </c>
      <c r="W651" s="124">
        <v>1503.56</v>
      </c>
      <c r="X651" s="79">
        <v>11372.64</v>
      </c>
      <c r="Y651" s="125"/>
      <c r="Z651" s="125"/>
      <c r="AA651" s="125"/>
      <c r="AB651" s="125"/>
      <c r="AC651" s="126">
        <f t="shared" si="122"/>
        <v>0.32098765432098764</v>
      </c>
      <c r="AD651" s="126">
        <f t="shared" si="123"/>
        <v>-0.54873164218958614</v>
      </c>
      <c r="AE651" s="126">
        <f t="shared" si="124"/>
        <v>0.16272189349112426</v>
      </c>
      <c r="AF651" s="126">
        <f t="shared" si="125"/>
        <v>0.10178117048346055</v>
      </c>
      <c r="AG651" s="126">
        <f t="shared" si="126"/>
        <v>-0.22863741339491916</v>
      </c>
      <c r="AH651" s="126">
        <f t="shared" si="127"/>
        <v>1.3158682634730539</v>
      </c>
      <c r="AI651" s="126">
        <f t="shared" si="128"/>
        <v>0.2553329023917259</v>
      </c>
      <c r="AJ651" s="126">
        <f t="shared" si="129"/>
        <v>-0.34860968074150361</v>
      </c>
      <c r="AK651" s="126">
        <f t="shared" si="130"/>
        <v>4.0031620553359684</v>
      </c>
      <c r="AL651" s="127">
        <f t="shared" si="131"/>
        <v>0.55931946701892354</v>
      </c>
      <c r="AM651" s="127">
        <f t="shared" si="121"/>
        <v>0.9994232254128651</v>
      </c>
    </row>
    <row r="652" spans="1:39" ht="15" customHeight="1" x14ac:dyDescent="0.2">
      <c r="A652" s="62" t="s">
        <v>800</v>
      </c>
      <c r="B652" s="62" t="s">
        <v>274</v>
      </c>
      <c r="C652" s="124">
        <v>1190</v>
      </c>
      <c r="D652" s="124">
        <v>1024</v>
      </c>
      <c r="E652" s="124">
        <v>790</v>
      </c>
      <c r="F652" s="124">
        <v>790</v>
      </c>
      <c r="G652" s="124">
        <v>790</v>
      </c>
      <c r="H652" s="124">
        <v>790</v>
      </c>
      <c r="I652" s="124">
        <v>880</v>
      </c>
      <c r="J652" s="124">
        <v>880</v>
      </c>
      <c r="K652" s="124">
        <v>1730</v>
      </c>
      <c r="L652" s="124">
        <v>2210</v>
      </c>
      <c r="M652" s="124">
        <v>3170</v>
      </c>
      <c r="N652" s="124">
        <v>1134</v>
      </c>
      <c r="O652" s="124">
        <v>1498</v>
      </c>
      <c r="P652" s="124">
        <v>676</v>
      </c>
      <c r="Q652" s="124">
        <v>786</v>
      </c>
      <c r="R652" s="124">
        <v>866</v>
      </c>
      <c r="S652" s="124">
        <v>668</v>
      </c>
      <c r="T652" s="124">
        <v>1547</v>
      </c>
      <c r="U652" s="124">
        <v>1942</v>
      </c>
      <c r="V652" s="124">
        <v>1265</v>
      </c>
      <c r="W652" s="124">
        <v>6329</v>
      </c>
      <c r="X652" s="79">
        <v>2700</v>
      </c>
      <c r="Y652" s="125"/>
      <c r="Z652" s="125"/>
      <c r="AA652" s="125"/>
      <c r="AB652" s="125"/>
      <c r="AC652" s="126">
        <f t="shared" si="122"/>
        <v>-5.3784860557768925E-2</v>
      </c>
      <c r="AD652" s="126">
        <f t="shared" si="123"/>
        <v>0.26105263157894737</v>
      </c>
      <c r="AE652" s="126">
        <f t="shared" si="124"/>
        <v>-0.28547579298831388</v>
      </c>
      <c r="AF652" s="126">
        <f t="shared" si="125"/>
        <v>0.88884112149532701</v>
      </c>
      <c r="AG652" s="126">
        <f t="shared" si="126"/>
        <v>-6.4911482093554893E-2</v>
      </c>
      <c r="AH652" s="126">
        <f t="shared" si="127"/>
        <v>9.0022065009762633E-2</v>
      </c>
      <c r="AI652" s="126">
        <f t="shared" si="128"/>
        <v>-0.51548058252427176</v>
      </c>
      <c r="AJ652" s="126">
        <f t="shared" si="129"/>
        <v>-0.2432497420124034</v>
      </c>
      <c r="AK652" s="126">
        <f t="shared" si="130"/>
        <v>0.91579727797489785</v>
      </c>
      <c r="AL652" s="127">
        <f t="shared" si="131"/>
        <v>0.1103122928758469</v>
      </c>
      <c r="AM652" s="127">
        <f t="shared" si="121"/>
        <v>3.6435507270886069E-2</v>
      </c>
    </row>
    <row r="653" spans="1:39" ht="15" customHeight="1" x14ac:dyDescent="0.2">
      <c r="A653" s="62" t="s">
        <v>801</v>
      </c>
      <c r="B653" s="62" t="s">
        <v>276</v>
      </c>
      <c r="C653" s="124">
        <v>2033</v>
      </c>
      <c r="D653" s="124">
        <v>3505</v>
      </c>
      <c r="E653" s="124">
        <v>1975</v>
      </c>
      <c r="F653" s="124">
        <v>1375</v>
      </c>
      <c r="G653" s="124">
        <v>4650</v>
      </c>
      <c r="H653" s="124">
        <v>5320</v>
      </c>
      <c r="I653" s="124">
        <v>4100</v>
      </c>
      <c r="J653" s="124">
        <v>4300</v>
      </c>
      <c r="K653" s="124">
        <v>5730</v>
      </c>
      <c r="L653" s="124">
        <v>9360</v>
      </c>
      <c r="M653" s="124">
        <v>10360</v>
      </c>
      <c r="N653" s="124">
        <v>2510</v>
      </c>
      <c r="O653" s="124">
        <v>2375</v>
      </c>
      <c r="P653" s="124">
        <v>2995</v>
      </c>
      <c r="Q653" s="124">
        <v>2140</v>
      </c>
      <c r="R653" s="124">
        <v>4042.12</v>
      </c>
      <c r="S653" s="124">
        <v>3779.74</v>
      </c>
      <c r="T653" s="124">
        <v>4120</v>
      </c>
      <c r="U653" s="124">
        <v>1996.22</v>
      </c>
      <c r="V653" s="124">
        <v>1510.64</v>
      </c>
      <c r="W653" s="124">
        <v>2894.08</v>
      </c>
      <c r="X653" s="79">
        <v>3877.1</v>
      </c>
      <c r="Y653" s="125"/>
      <c r="Z653" s="125"/>
      <c r="AA653" s="125"/>
      <c r="AB653" s="125"/>
      <c r="AC653" s="126">
        <f t="shared" si="122"/>
        <v>-0.20373009668419553</v>
      </c>
      <c r="AD653" s="126">
        <f t="shared" si="123"/>
        <v>-0.10285284858060531</v>
      </c>
      <c r="AE653" s="126">
        <f t="shared" si="124"/>
        <v>-5.1637509859684738E-2</v>
      </c>
      <c r="AF653" s="126">
        <f t="shared" si="125"/>
        <v>6.8099768974612448E-3</v>
      </c>
      <c r="AG653" s="126">
        <f t="shared" si="126"/>
        <v>1.9029933712931608E-2</v>
      </c>
      <c r="AH653" s="126">
        <f t="shared" si="127"/>
        <v>-6.0234250699557658E-2</v>
      </c>
      <c r="AI653" s="126">
        <f t="shared" si="128"/>
        <v>8.7974798471422852E-2</v>
      </c>
      <c r="AJ653" s="126">
        <f t="shared" si="129"/>
        <v>-0.26263014582333177</v>
      </c>
      <c r="AK653" s="126">
        <f t="shared" si="130"/>
        <v>-1</v>
      </c>
      <c r="AL653" s="127">
        <f t="shared" si="131"/>
        <v>-0.17414112695172881</v>
      </c>
      <c r="AM653" s="127">
        <f t="shared" si="121"/>
        <v>-0.24317193286770697</v>
      </c>
    </row>
    <row r="654" spans="1:39" ht="15" customHeight="1" x14ac:dyDescent="0.2">
      <c r="A654" s="62" t="s">
        <v>804</v>
      </c>
      <c r="B654" s="62" t="s">
        <v>567</v>
      </c>
      <c r="C654" s="124">
        <v>36000</v>
      </c>
      <c r="D654" s="124">
        <v>36000</v>
      </c>
      <c r="E654" s="124">
        <v>36000</v>
      </c>
      <c r="F654" s="124">
        <v>28300</v>
      </c>
      <c r="G654" s="124">
        <v>28300</v>
      </c>
      <c r="H654" s="124">
        <v>28300</v>
      </c>
      <c r="I654" s="124">
        <v>28300</v>
      </c>
      <c r="J654" s="124">
        <v>0</v>
      </c>
      <c r="K654" s="124">
        <v>23500</v>
      </c>
      <c r="L654" s="124">
        <v>20570</v>
      </c>
      <c r="M654" s="124">
        <v>0</v>
      </c>
      <c r="N654" s="124">
        <v>37516.99</v>
      </c>
      <c r="O654" s="124">
        <v>29873.65</v>
      </c>
      <c r="P654" s="124">
        <v>26801.06</v>
      </c>
      <c r="Q654" s="124">
        <v>25417.119999999999</v>
      </c>
      <c r="R654" s="124">
        <v>25590.21</v>
      </c>
      <c r="S654" s="124">
        <v>26077.19</v>
      </c>
      <c r="T654" s="124">
        <v>24506.45</v>
      </c>
      <c r="U654" s="124">
        <v>26662.400000000001</v>
      </c>
      <c r="V654" s="124">
        <v>19660.05</v>
      </c>
      <c r="W654" s="124">
        <v>0</v>
      </c>
      <c r="X654" s="79">
        <v>0</v>
      </c>
      <c r="Y654" s="125"/>
      <c r="Z654" s="125"/>
      <c r="AA654" s="125"/>
      <c r="AB654" s="125"/>
      <c r="AC654" s="126">
        <f t="shared" si="122"/>
        <v>2.1603231581019742E-3</v>
      </c>
      <c r="AD654" s="126">
        <f t="shared" si="123"/>
        <v>3.9657712001122225E-2</v>
      </c>
      <c r="AE654" s="126">
        <f t="shared" si="124"/>
        <v>1.6511046344271748E-2</v>
      </c>
      <c r="AF654" s="126">
        <f t="shared" si="125"/>
        <v>4.177746706960387E-2</v>
      </c>
      <c r="AG654" s="126">
        <f t="shared" si="126"/>
        <v>7.2766034257949723</v>
      </c>
      <c r="AH654" s="126">
        <f t="shared" si="127"/>
        <v>-9.5777326426912474E-2</v>
      </c>
      <c r="AI654" s="126">
        <f t="shared" si="128"/>
        <v>-9.1550586666288347E-2</v>
      </c>
      <c r="AJ654" s="126">
        <f t="shared" si="129"/>
        <v>6.7174510044004619E-3</v>
      </c>
      <c r="AK654" s="126">
        <f t="shared" si="130"/>
        <v>-1</v>
      </c>
      <c r="AL654" s="127">
        <f t="shared" si="131"/>
        <v>0.68845550136436351</v>
      </c>
      <c r="AM654" s="127">
        <f t="shared" si="121"/>
        <v>1.2191985927412343</v>
      </c>
    </row>
    <row r="655" spans="1:39" ht="15" customHeight="1" x14ac:dyDescent="0.2">
      <c r="A655" s="62" t="s">
        <v>805</v>
      </c>
      <c r="B655" s="62" t="s">
        <v>569</v>
      </c>
      <c r="C655" s="124">
        <v>2200</v>
      </c>
      <c r="D655" s="124">
        <v>2200</v>
      </c>
      <c r="E655" s="124">
        <v>2200</v>
      </c>
      <c r="F655" s="124">
        <v>2200</v>
      </c>
      <c r="G655" s="124">
        <v>2200</v>
      </c>
      <c r="H655" s="124">
        <v>2200</v>
      </c>
      <c r="I655" s="124">
        <v>2200</v>
      </c>
      <c r="J655" s="124">
        <v>0</v>
      </c>
      <c r="K655" s="124">
        <v>22500</v>
      </c>
      <c r="L655" s="124">
        <v>0</v>
      </c>
      <c r="M655" s="124">
        <v>0</v>
      </c>
      <c r="N655" s="124">
        <v>2133.94</v>
      </c>
      <c r="O655" s="124">
        <v>2138.5500000000002</v>
      </c>
      <c r="P655" s="124">
        <v>2223.36</v>
      </c>
      <c r="Q655" s="124">
        <v>2260.0700000000002</v>
      </c>
      <c r="R655" s="124">
        <v>2354.4899999999998</v>
      </c>
      <c r="S655" s="124">
        <v>19487.18</v>
      </c>
      <c r="T655" s="124">
        <v>17620.75</v>
      </c>
      <c r="U655" s="124">
        <v>16007.56</v>
      </c>
      <c r="V655" s="124">
        <v>16115.09</v>
      </c>
      <c r="W655" s="124">
        <v>0</v>
      </c>
      <c r="X655" s="79">
        <v>0</v>
      </c>
      <c r="Y655" s="125"/>
      <c r="Z655" s="125"/>
      <c r="AA655" s="125"/>
      <c r="AB655" s="125"/>
      <c r="AC655" s="126">
        <f t="shared" si="122"/>
        <v>-0.23621927619323213</v>
      </c>
      <c r="AD655" s="126">
        <f t="shared" si="123"/>
        <v>0.16006554551008498</v>
      </c>
      <c r="AE655" s="126">
        <f t="shared" si="124"/>
        <v>-6.6030071565917725E-2</v>
      </c>
      <c r="AF655" s="126">
        <f t="shared" si="125"/>
        <v>-1.2234728444978596E-2</v>
      </c>
      <c r="AG655" s="126">
        <f t="shared" si="126"/>
        <v>0.13739290898148471</v>
      </c>
      <c r="AH655" s="126">
        <f t="shared" si="127"/>
        <v>-7.0946820037856954E-3</v>
      </c>
      <c r="AI655" s="126">
        <f t="shared" si="128"/>
        <v>6.793299373040744E-2</v>
      </c>
      <c r="AJ655" s="126">
        <f t="shared" si="129"/>
        <v>-6.6071883949489235E-2</v>
      </c>
      <c r="AK655" s="126">
        <f t="shared" si="130"/>
        <v>-1</v>
      </c>
      <c r="AL655" s="127">
        <f t="shared" si="131"/>
        <v>-0.11358435488171402</v>
      </c>
      <c r="AM655" s="127">
        <f t="shared" si="121"/>
        <v>-0.17356813264827656</v>
      </c>
    </row>
    <row r="656" spans="1:39" ht="15" customHeight="1" x14ac:dyDescent="0.2">
      <c r="A656" s="62" t="s">
        <v>806</v>
      </c>
      <c r="B656" s="62" t="s">
        <v>807</v>
      </c>
      <c r="C656" s="124">
        <v>6500</v>
      </c>
      <c r="D656" s="124">
        <v>6500</v>
      </c>
      <c r="E656" s="124">
        <v>6500</v>
      </c>
      <c r="F656" s="124">
        <v>5500</v>
      </c>
      <c r="G656" s="124">
        <v>5500</v>
      </c>
      <c r="H656" s="124">
        <v>5500</v>
      </c>
      <c r="I656" s="124">
        <v>5500</v>
      </c>
      <c r="J656" s="124">
        <v>0</v>
      </c>
      <c r="K656" s="124">
        <v>5000</v>
      </c>
      <c r="L656" s="124">
        <v>0</v>
      </c>
      <c r="M656" s="124">
        <v>0</v>
      </c>
      <c r="N656" s="124">
        <v>5529.1</v>
      </c>
      <c r="O656" s="124">
        <v>4223.0200000000004</v>
      </c>
      <c r="P656" s="124">
        <v>4898.9799999999996</v>
      </c>
      <c r="Q656" s="124">
        <v>4575.5</v>
      </c>
      <c r="R656" s="124">
        <v>4519.5200000000004</v>
      </c>
      <c r="S656" s="124">
        <v>5140.47</v>
      </c>
      <c r="T656" s="124">
        <v>5104</v>
      </c>
      <c r="U656" s="124">
        <v>5450.73</v>
      </c>
      <c r="V656" s="124">
        <v>5090.59</v>
      </c>
      <c r="W656" s="124">
        <v>0</v>
      </c>
      <c r="X656" s="79">
        <v>0</v>
      </c>
      <c r="Y656" s="125"/>
      <c r="Z656" s="125"/>
      <c r="AA656" s="125"/>
      <c r="AB656" s="125"/>
      <c r="AC656" s="126">
        <f t="shared" si="122"/>
        <v>0</v>
      </c>
      <c r="AD656" s="126">
        <f t="shared" si="123"/>
        <v>0</v>
      </c>
      <c r="AE656" s="126">
        <f t="shared" si="124"/>
        <v>0</v>
      </c>
      <c r="AF656" s="126">
        <f t="shared" si="125"/>
        <v>0</v>
      </c>
      <c r="AG656" s="126">
        <f t="shared" si="126"/>
        <v>0</v>
      </c>
      <c r="AH656" s="126">
        <f t="shared" si="127"/>
        <v>0</v>
      </c>
      <c r="AI656" s="126">
        <f t="shared" si="128"/>
        <v>0</v>
      </c>
      <c r="AJ656" s="126">
        <f t="shared" si="129"/>
        <v>0</v>
      </c>
      <c r="AK656" s="126">
        <f t="shared" si="130"/>
        <v>0</v>
      </c>
      <c r="AL656" s="127">
        <f t="shared" si="131"/>
        <v>0</v>
      </c>
      <c r="AM656" s="127">
        <f t="shared" si="121"/>
        <v>0</v>
      </c>
    </row>
    <row r="657" spans="1:39" ht="15" customHeight="1" x14ac:dyDescent="0.2">
      <c r="A657" s="62" t="s">
        <v>2213</v>
      </c>
      <c r="B657" s="62" t="s">
        <v>278</v>
      </c>
      <c r="C657" s="124">
        <v>0</v>
      </c>
      <c r="D657" s="124">
        <v>0</v>
      </c>
      <c r="E657" s="124">
        <v>0</v>
      </c>
      <c r="F657" s="124">
        <v>0</v>
      </c>
      <c r="G657" s="124">
        <v>0</v>
      </c>
      <c r="H657" s="124">
        <v>0</v>
      </c>
      <c r="I657" s="124">
        <v>0</v>
      </c>
      <c r="J657" s="124">
        <v>0</v>
      </c>
      <c r="K657" s="124">
        <v>0</v>
      </c>
      <c r="L657" s="124">
        <v>0</v>
      </c>
      <c r="M657" s="124">
        <v>0</v>
      </c>
      <c r="N657" s="124">
        <v>0</v>
      </c>
      <c r="O657" s="124">
        <v>0</v>
      </c>
      <c r="P657" s="124">
        <v>0</v>
      </c>
      <c r="Q657" s="124">
        <v>0</v>
      </c>
      <c r="R657" s="124">
        <v>0</v>
      </c>
      <c r="S657" s="124">
        <v>0</v>
      </c>
      <c r="T657" s="124">
        <v>0</v>
      </c>
      <c r="U657" s="124">
        <v>0</v>
      </c>
      <c r="V657" s="124">
        <v>0</v>
      </c>
      <c r="W657" s="124">
        <v>60</v>
      </c>
      <c r="X657" s="79">
        <v>0</v>
      </c>
      <c r="Y657" s="125"/>
      <c r="Z657" s="125"/>
      <c r="AA657" s="125"/>
      <c r="AB657" s="125"/>
      <c r="AC657" s="126">
        <f t="shared" si="122"/>
        <v>0</v>
      </c>
      <c r="AD657" s="126">
        <f t="shared" si="123"/>
        <v>0</v>
      </c>
      <c r="AE657" s="126">
        <f t="shared" si="124"/>
        <v>0</v>
      </c>
      <c r="AF657" s="126">
        <f t="shared" si="125"/>
        <v>0</v>
      </c>
      <c r="AG657" s="126">
        <f t="shared" si="126"/>
        <v>0</v>
      </c>
      <c r="AH657" s="126">
        <f t="shared" si="127"/>
        <v>0.4396000000000001</v>
      </c>
      <c r="AI657" s="126">
        <f t="shared" si="128"/>
        <v>1.6540705751597664</v>
      </c>
      <c r="AJ657" s="126">
        <f t="shared" si="129"/>
        <v>-1</v>
      </c>
      <c r="AK657" s="126">
        <f t="shared" si="130"/>
        <v>0</v>
      </c>
      <c r="AL657" s="127">
        <f t="shared" si="131"/>
        <v>0.1215189527955296</v>
      </c>
      <c r="AM657" s="127">
        <f t="shared" si="121"/>
        <v>0.21873411503195328</v>
      </c>
    </row>
    <row r="658" spans="1:39" ht="15" customHeight="1" x14ac:dyDescent="0.2">
      <c r="A658" s="62" t="s">
        <v>802</v>
      </c>
      <c r="B658" s="62" t="s">
        <v>282</v>
      </c>
      <c r="C658" s="124">
        <v>0</v>
      </c>
      <c r="D658" s="124">
        <v>50</v>
      </c>
      <c r="E658" s="124">
        <v>50</v>
      </c>
      <c r="F658" s="124">
        <v>50</v>
      </c>
      <c r="G658" s="124">
        <v>50</v>
      </c>
      <c r="H658" s="124">
        <v>50</v>
      </c>
      <c r="I658" s="124">
        <v>50</v>
      </c>
      <c r="J658" s="124">
        <v>50</v>
      </c>
      <c r="K658" s="124">
        <v>0</v>
      </c>
      <c r="L658" s="124">
        <v>0</v>
      </c>
      <c r="M658" s="124">
        <v>0</v>
      </c>
      <c r="N658" s="124">
        <v>0</v>
      </c>
      <c r="O658" s="124">
        <v>50</v>
      </c>
      <c r="P658" s="124">
        <v>50</v>
      </c>
      <c r="Q658" s="124">
        <v>50</v>
      </c>
      <c r="R658" s="124">
        <v>50</v>
      </c>
      <c r="S658" s="124">
        <v>50</v>
      </c>
      <c r="T658" s="124">
        <v>71.98</v>
      </c>
      <c r="U658" s="124">
        <v>191.04</v>
      </c>
      <c r="V658" s="124">
        <v>0</v>
      </c>
      <c r="W658" s="124">
        <v>0</v>
      </c>
      <c r="X658" s="79">
        <v>0</v>
      </c>
      <c r="Y658" s="125"/>
      <c r="Z658" s="125"/>
      <c r="AA658" s="125"/>
      <c r="AB658" s="125"/>
      <c r="AC658" s="126">
        <f t="shared" si="122"/>
        <v>-0.16093492495747741</v>
      </c>
      <c r="AD658" s="126">
        <f t="shared" si="123"/>
        <v>0.33741037703026133</v>
      </c>
      <c r="AE658" s="126">
        <f t="shared" si="124"/>
        <v>-0.33841257500078531</v>
      </c>
      <c r="AF658" s="126">
        <f t="shared" si="125"/>
        <v>4.3431810425414398E-3</v>
      </c>
      <c r="AG658" s="126">
        <f t="shared" si="126"/>
        <v>0.10019103001077045</v>
      </c>
      <c r="AH658" s="126">
        <f t="shared" si="127"/>
        <v>-1</v>
      </c>
      <c r="AI658" s="126">
        <f t="shared" si="128"/>
        <v>0</v>
      </c>
      <c r="AJ658" s="126">
        <f t="shared" si="129"/>
        <v>0</v>
      </c>
      <c r="AK658" s="126">
        <f t="shared" si="130"/>
        <v>0</v>
      </c>
      <c r="AL658" s="127">
        <f t="shared" si="131"/>
        <v>-0.11748921243052106</v>
      </c>
      <c r="AM658" s="127">
        <f t="shared" si="121"/>
        <v>-0.1799617939978459</v>
      </c>
    </row>
    <row r="659" spans="1:39" ht="15" customHeight="1" x14ac:dyDescent="0.2">
      <c r="A659" s="62" t="s">
        <v>803</v>
      </c>
      <c r="B659" s="62" t="s">
        <v>442</v>
      </c>
      <c r="C659" s="124">
        <v>8000</v>
      </c>
      <c r="D659" s="124">
        <v>9000</v>
      </c>
      <c r="E659" s="124">
        <v>9000</v>
      </c>
      <c r="F659" s="124">
        <v>9600</v>
      </c>
      <c r="G659" s="124">
        <v>9600</v>
      </c>
      <c r="H659" s="124">
        <v>9600</v>
      </c>
      <c r="I659" s="124">
        <v>0</v>
      </c>
      <c r="J659" s="124">
        <v>0</v>
      </c>
      <c r="K659" s="124">
        <v>0</v>
      </c>
      <c r="L659" s="124">
        <v>0</v>
      </c>
      <c r="M659" s="124">
        <v>0</v>
      </c>
      <c r="N659" s="124">
        <v>9077.52</v>
      </c>
      <c r="O659" s="124">
        <v>7616.63</v>
      </c>
      <c r="P659" s="124">
        <v>10186.56</v>
      </c>
      <c r="Q659" s="124">
        <v>6739.3</v>
      </c>
      <c r="R659" s="124">
        <v>6768.57</v>
      </c>
      <c r="S659" s="124">
        <v>7446.72</v>
      </c>
      <c r="T659" s="124">
        <v>0</v>
      </c>
      <c r="U659" s="124">
        <v>0</v>
      </c>
      <c r="V659" s="124">
        <v>0</v>
      </c>
      <c r="W659" s="124">
        <v>0</v>
      </c>
      <c r="X659" s="79">
        <v>0</v>
      </c>
      <c r="Y659" s="125"/>
      <c r="Z659" s="125"/>
      <c r="AA659" s="125"/>
      <c r="AB659" s="125"/>
      <c r="AC659" s="126">
        <f t="shared" si="122"/>
        <v>0</v>
      </c>
      <c r="AD659" s="126">
        <f t="shared" si="123"/>
        <v>0</v>
      </c>
      <c r="AE659" s="126">
        <f t="shared" si="124"/>
        <v>0</v>
      </c>
      <c r="AF659" s="126">
        <f t="shared" si="125"/>
        <v>0</v>
      </c>
      <c r="AG659" s="126">
        <f t="shared" si="126"/>
        <v>0</v>
      </c>
      <c r="AH659" s="126">
        <f t="shared" si="127"/>
        <v>0</v>
      </c>
      <c r="AI659" s="126">
        <f t="shared" si="128"/>
        <v>0</v>
      </c>
      <c r="AJ659" s="126">
        <f t="shared" si="129"/>
        <v>0</v>
      </c>
      <c r="AK659" s="126">
        <f t="shared" si="130"/>
        <v>0</v>
      </c>
      <c r="AL659" s="127">
        <f t="shared" si="131"/>
        <v>0</v>
      </c>
      <c r="AM659" s="127">
        <f t="shared" si="121"/>
        <v>0</v>
      </c>
    </row>
    <row r="660" spans="1:39" ht="15" customHeight="1" x14ac:dyDescent="0.2">
      <c r="A660" s="62" t="s">
        <v>2405</v>
      </c>
      <c r="B660" s="62" t="s">
        <v>1884</v>
      </c>
      <c r="C660" s="124">
        <v>0</v>
      </c>
      <c r="D660" s="124">
        <v>0</v>
      </c>
      <c r="E660" s="124">
        <v>0</v>
      </c>
      <c r="F660" s="124">
        <v>0</v>
      </c>
      <c r="G660" s="124">
        <v>0</v>
      </c>
      <c r="H660" s="124">
        <v>0</v>
      </c>
      <c r="I660" s="124">
        <v>0</v>
      </c>
      <c r="J660" s="124">
        <v>0</v>
      </c>
      <c r="K660" s="124">
        <v>0</v>
      </c>
      <c r="L660" s="124">
        <v>0</v>
      </c>
      <c r="M660" s="124">
        <v>0</v>
      </c>
      <c r="N660" s="124">
        <v>0</v>
      </c>
      <c r="O660" s="124">
        <v>0</v>
      </c>
      <c r="P660" s="124">
        <v>0</v>
      </c>
      <c r="Q660" s="124">
        <v>0</v>
      </c>
      <c r="R660" s="124">
        <v>0</v>
      </c>
      <c r="S660" s="124">
        <v>0</v>
      </c>
      <c r="T660" s="124">
        <v>0</v>
      </c>
      <c r="U660" s="124">
        <v>0</v>
      </c>
      <c r="V660" s="124">
        <v>0</v>
      </c>
      <c r="W660" s="124">
        <v>29431.5</v>
      </c>
      <c r="X660" s="79">
        <v>0</v>
      </c>
      <c r="Y660" s="125"/>
      <c r="Z660" s="125"/>
      <c r="AA660" s="125"/>
      <c r="AB660" s="125"/>
      <c r="AC660" s="126">
        <f t="shared" si="122"/>
        <v>0</v>
      </c>
      <c r="AD660" s="126">
        <f t="shared" si="123"/>
        <v>0</v>
      </c>
      <c r="AE660" s="126">
        <f t="shared" si="124"/>
        <v>0</v>
      </c>
      <c r="AF660" s="126">
        <f t="shared" si="125"/>
        <v>0</v>
      </c>
      <c r="AG660" s="126">
        <f t="shared" si="126"/>
        <v>0</v>
      </c>
      <c r="AH660" s="126">
        <f t="shared" si="127"/>
        <v>0</v>
      </c>
      <c r="AI660" s="126">
        <f t="shared" si="128"/>
        <v>0</v>
      </c>
      <c r="AJ660" s="126">
        <f t="shared" si="129"/>
        <v>0</v>
      </c>
      <c r="AK660" s="126">
        <f t="shared" si="130"/>
        <v>0</v>
      </c>
      <c r="AL660" s="127">
        <f t="shared" si="131"/>
        <v>0</v>
      </c>
      <c r="AM660" s="127">
        <f t="shared" si="121"/>
        <v>0</v>
      </c>
    </row>
    <row r="661" spans="1:39" ht="15" customHeight="1" x14ac:dyDescent="0.2">
      <c r="A661" s="62" t="s">
        <v>2214</v>
      </c>
      <c r="B661" s="62" t="s">
        <v>296</v>
      </c>
      <c r="C661" s="124">
        <v>0</v>
      </c>
      <c r="D661" s="124">
        <v>0</v>
      </c>
      <c r="E661" s="124">
        <v>121540</v>
      </c>
      <c r="F661" s="124">
        <v>326891</v>
      </c>
      <c r="G661" s="124">
        <v>0</v>
      </c>
      <c r="H661" s="124">
        <v>0</v>
      </c>
      <c r="I661" s="124">
        <v>0</v>
      </c>
      <c r="J661" s="124">
        <v>0</v>
      </c>
      <c r="K661" s="124">
        <v>0</v>
      </c>
      <c r="L661" s="124">
        <v>0</v>
      </c>
      <c r="M661" s="124">
        <v>0</v>
      </c>
      <c r="N661" s="124">
        <v>0</v>
      </c>
      <c r="O661" s="124">
        <v>0</v>
      </c>
      <c r="P661" s="124">
        <v>0</v>
      </c>
      <c r="Q661" s="124">
        <v>0</v>
      </c>
      <c r="R661" s="124">
        <v>0</v>
      </c>
      <c r="S661" s="124">
        <v>0</v>
      </c>
      <c r="T661" s="124">
        <v>0</v>
      </c>
      <c r="U661" s="124">
        <v>0</v>
      </c>
      <c r="V661" s="124">
        <v>0</v>
      </c>
      <c r="W661" s="124">
        <v>0</v>
      </c>
      <c r="X661" s="79"/>
      <c r="Y661" s="125"/>
      <c r="Z661" s="125"/>
      <c r="AA661" s="125"/>
      <c r="AB661" s="125"/>
      <c r="AC661" s="126">
        <f t="shared" si="122"/>
        <v>0</v>
      </c>
      <c r="AD661" s="126">
        <f t="shared" si="123"/>
        <v>0</v>
      </c>
      <c r="AE661" s="126">
        <f t="shared" si="124"/>
        <v>0</v>
      </c>
      <c r="AF661" s="126">
        <f t="shared" si="125"/>
        <v>0</v>
      </c>
      <c r="AG661" s="126">
        <f t="shared" si="126"/>
        <v>0</v>
      </c>
      <c r="AH661" s="126">
        <f t="shared" si="127"/>
        <v>0</v>
      </c>
      <c r="AI661" s="126">
        <f t="shared" si="128"/>
        <v>0</v>
      </c>
      <c r="AJ661" s="126">
        <f t="shared" si="129"/>
        <v>-1</v>
      </c>
      <c r="AK661" s="126">
        <f t="shared" si="130"/>
        <v>0</v>
      </c>
      <c r="AL661" s="127">
        <f t="shared" si="131"/>
        <v>-0.1111111111111111</v>
      </c>
      <c r="AM661" s="127">
        <f t="shared" si="121"/>
        <v>-0.2</v>
      </c>
    </row>
    <row r="662" spans="1:39" ht="15" customHeight="1" x14ac:dyDescent="0.2">
      <c r="A662" s="62" t="s">
        <v>1973</v>
      </c>
      <c r="B662" s="62" t="s">
        <v>1772</v>
      </c>
      <c r="C662" s="124">
        <v>0</v>
      </c>
      <c r="D662" s="124">
        <v>0</v>
      </c>
      <c r="E662" s="124">
        <v>0</v>
      </c>
      <c r="F662" s="124">
        <v>0</v>
      </c>
      <c r="G662" s="124">
        <v>0</v>
      </c>
      <c r="H662" s="124">
        <v>0</v>
      </c>
      <c r="I662" s="124">
        <v>0</v>
      </c>
      <c r="J662" s="124">
        <v>0</v>
      </c>
      <c r="K662" s="124">
        <v>0</v>
      </c>
      <c r="L662" s="124">
        <v>0</v>
      </c>
      <c r="M662" s="124">
        <v>0</v>
      </c>
      <c r="N662" s="124">
        <v>0</v>
      </c>
      <c r="O662" s="124">
        <v>0</v>
      </c>
      <c r="P662" s="124">
        <v>0</v>
      </c>
      <c r="Q662" s="124">
        <v>0</v>
      </c>
      <c r="R662" s="124">
        <v>0</v>
      </c>
      <c r="S662" s="124">
        <v>0</v>
      </c>
      <c r="T662" s="124">
        <v>0</v>
      </c>
      <c r="U662" s="124">
        <v>13358.93</v>
      </c>
      <c r="V662" s="124">
        <v>0</v>
      </c>
      <c r="W662" s="124">
        <v>0</v>
      </c>
      <c r="X662" s="79"/>
      <c r="Y662" s="125"/>
      <c r="Z662" s="125"/>
      <c r="AA662" s="125"/>
      <c r="AB662" s="125"/>
      <c r="AC662" s="126">
        <f t="shared" si="122"/>
        <v>0</v>
      </c>
      <c r="AD662" s="126">
        <f t="shared" si="123"/>
        <v>0</v>
      </c>
      <c r="AE662" s="126">
        <f t="shared" si="124"/>
        <v>0</v>
      </c>
      <c r="AF662" s="126">
        <f t="shared" si="125"/>
        <v>0</v>
      </c>
      <c r="AG662" s="126">
        <f t="shared" si="126"/>
        <v>0</v>
      </c>
      <c r="AH662" s="126">
        <f t="shared" si="127"/>
        <v>0</v>
      </c>
      <c r="AI662" s="126">
        <f t="shared" si="128"/>
        <v>0</v>
      </c>
      <c r="AJ662" s="126">
        <f t="shared" si="129"/>
        <v>0</v>
      </c>
      <c r="AK662" s="126">
        <f t="shared" si="130"/>
        <v>0</v>
      </c>
      <c r="AL662" s="127">
        <f t="shared" si="131"/>
        <v>0</v>
      </c>
      <c r="AM662" s="127">
        <f t="shared" si="121"/>
        <v>0</v>
      </c>
    </row>
    <row r="663" spans="1:39" ht="15" customHeight="1" x14ac:dyDescent="0.2">
      <c r="A663" s="62" t="s">
        <v>2215</v>
      </c>
      <c r="B663" s="62" t="s">
        <v>304</v>
      </c>
      <c r="C663" s="124">
        <v>0</v>
      </c>
      <c r="D663" s="124">
        <v>0</v>
      </c>
      <c r="E663" s="124">
        <v>0</v>
      </c>
      <c r="F663" s="124">
        <v>0</v>
      </c>
      <c r="G663" s="124">
        <v>0</v>
      </c>
      <c r="H663" s="124">
        <v>0</v>
      </c>
      <c r="I663" s="124">
        <v>0</v>
      </c>
      <c r="J663" s="124">
        <v>0</v>
      </c>
      <c r="K663" s="124">
        <v>0</v>
      </c>
      <c r="L663" s="124">
        <v>0</v>
      </c>
      <c r="M663" s="124">
        <v>4350</v>
      </c>
      <c r="N663" s="124">
        <v>0</v>
      </c>
      <c r="O663" s="124">
        <v>0</v>
      </c>
      <c r="P663" s="124">
        <v>0</v>
      </c>
      <c r="Q663" s="124">
        <v>0</v>
      </c>
      <c r="R663" s="124">
        <v>0</v>
      </c>
      <c r="S663" s="124">
        <v>0</v>
      </c>
      <c r="T663" s="124">
        <v>0</v>
      </c>
      <c r="U663" s="124">
        <v>0</v>
      </c>
      <c r="V663" s="124">
        <v>0</v>
      </c>
      <c r="W663" s="124">
        <v>0</v>
      </c>
      <c r="X663" s="79"/>
      <c r="Y663" s="125"/>
      <c r="Z663" s="125"/>
      <c r="AA663" s="125"/>
      <c r="AB663" s="125"/>
      <c r="AC663" s="126">
        <f t="shared" si="122"/>
        <v>0</v>
      </c>
      <c r="AD663" s="126">
        <f t="shared" si="123"/>
        <v>0</v>
      </c>
      <c r="AE663" s="126">
        <f t="shared" si="124"/>
        <v>0</v>
      </c>
      <c r="AF663" s="126">
        <f t="shared" si="125"/>
        <v>0</v>
      </c>
      <c r="AG663" s="126">
        <f t="shared" si="126"/>
        <v>-2.1853181965085553</v>
      </c>
      <c r="AH663" s="126">
        <f t="shared" si="127"/>
        <v>-7.5099358856925258E-2</v>
      </c>
      <c r="AI663" s="126">
        <f t="shared" si="128"/>
        <v>-0.90518080051561811</v>
      </c>
      <c r="AJ663" s="126">
        <f t="shared" si="129"/>
        <v>3.4990683070613873</v>
      </c>
      <c r="AK663" s="126">
        <f t="shared" si="130"/>
        <v>0.6189109454361803</v>
      </c>
      <c r="AL663" s="127">
        <f t="shared" si="131"/>
        <v>0.10582009962405207</v>
      </c>
      <c r="AM663" s="127">
        <f t="shared" si="121"/>
        <v>0.19047617932329372</v>
      </c>
    </row>
    <row r="664" spans="1:39" ht="15" customHeight="1" x14ac:dyDescent="0.2">
      <c r="A664" s="62" t="s">
        <v>810</v>
      </c>
      <c r="B664" s="62" t="s">
        <v>306</v>
      </c>
      <c r="C664" s="124">
        <v>0</v>
      </c>
      <c r="D664" s="124">
        <v>0</v>
      </c>
      <c r="E664" s="124">
        <v>0</v>
      </c>
      <c r="F664" s="124">
        <v>0</v>
      </c>
      <c r="G664" s="124">
        <v>0</v>
      </c>
      <c r="H664" s="124">
        <v>0</v>
      </c>
      <c r="I664" s="124">
        <v>0</v>
      </c>
      <c r="J664" s="124">
        <v>0</v>
      </c>
      <c r="K664" s="124">
        <v>0</v>
      </c>
      <c r="L664" s="124">
        <v>0</v>
      </c>
      <c r="M664" s="124">
        <v>195750</v>
      </c>
      <c r="N664" s="124">
        <v>0</v>
      </c>
      <c r="O664" s="124">
        <v>0</v>
      </c>
      <c r="P664" s="124">
        <v>0</v>
      </c>
      <c r="Q664" s="124">
        <v>0</v>
      </c>
      <c r="R664" s="124">
        <v>-75064.62</v>
      </c>
      <c r="S664" s="124">
        <v>88975.46</v>
      </c>
      <c r="T664" s="124">
        <v>82293.460000000006</v>
      </c>
      <c r="U664" s="124">
        <v>7803</v>
      </c>
      <c r="V664" s="124">
        <v>35106.230000000003</v>
      </c>
      <c r="W664" s="124">
        <v>56833.86</v>
      </c>
      <c r="X664" s="79">
        <v>-6904.28</v>
      </c>
      <c r="Y664" s="125"/>
      <c r="Z664" s="125"/>
      <c r="AA664" s="125"/>
      <c r="AB664" s="125"/>
      <c r="AC664" s="126">
        <f t="shared" si="122"/>
        <v>0</v>
      </c>
      <c r="AD664" s="126">
        <f t="shared" si="123"/>
        <v>0</v>
      </c>
      <c r="AE664" s="126">
        <f t="shared" si="124"/>
        <v>0</v>
      </c>
      <c r="AF664" s="126">
        <f t="shared" si="125"/>
        <v>0</v>
      </c>
      <c r="AG664" s="126">
        <f t="shared" si="126"/>
        <v>0</v>
      </c>
      <c r="AH664" s="126">
        <f t="shared" si="127"/>
        <v>0</v>
      </c>
      <c r="AI664" s="126">
        <f t="shared" si="128"/>
        <v>0</v>
      </c>
      <c r="AJ664" s="126">
        <f t="shared" si="129"/>
        <v>0</v>
      </c>
      <c r="AK664" s="126">
        <f t="shared" si="130"/>
        <v>0</v>
      </c>
      <c r="AL664" s="127">
        <f t="shared" si="131"/>
        <v>0</v>
      </c>
      <c r="AM664" s="127">
        <f t="shared" si="121"/>
        <v>0</v>
      </c>
    </row>
    <row r="665" spans="1:39" ht="15" customHeight="1" x14ac:dyDescent="0.2">
      <c r="A665" s="62" t="s">
        <v>2045</v>
      </c>
      <c r="B665" s="62" t="s">
        <v>1865</v>
      </c>
      <c r="C665" s="124">
        <v>0</v>
      </c>
      <c r="D665" s="124">
        <v>0</v>
      </c>
      <c r="E665" s="124">
        <v>0</v>
      </c>
      <c r="F665" s="124">
        <v>0</v>
      </c>
      <c r="G665" s="124">
        <v>0</v>
      </c>
      <c r="H665" s="124">
        <v>0</v>
      </c>
      <c r="I665" s="124">
        <v>0</v>
      </c>
      <c r="J665" s="124">
        <v>0</v>
      </c>
      <c r="K665" s="124">
        <v>52100</v>
      </c>
      <c r="L665" s="124">
        <v>0</v>
      </c>
      <c r="M665" s="124">
        <v>0</v>
      </c>
      <c r="N665" s="124">
        <v>0</v>
      </c>
      <c r="O665" s="124">
        <v>0</v>
      </c>
      <c r="P665" s="124">
        <v>0</v>
      </c>
      <c r="Q665" s="124">
        <v>0</v>
      </c>
      <c r="R665" s="124">
        <v>0</v>
      </c>
      <c r="S665" s="124">
        <v>0</v>
      </c>
      <c r="T665" s="124">
        <v>0</v>
      </c>
      <c r="U665" s="124">
        <v>0</v>
      </c>
      <c r="V665" s="124">
        <v>0</v>
      </c>
      <c r="W665" s="124">
        <v>0</v>
      </c>
      <c r="X665" s="79"/>
      <c r="Y665" s="125"/>
      <c r="Z665" s="125"/>
      <c r="AA665" s="125"/>
      <c r="AB665" s="125"/>
      <c r="AC665" s="126">
        <f t="shared" si="122"/>
        <v>0</v>
      </c>
      <c r="AD665" s="126">
        <f t="shared" si="123"/>
        <v>0</v>
      </c>
      <c r="AE665" s="126">
        <f t="shared" si="124"/>
        <v>0</v>
      </c>
      <c r="AF665" s="126">
        <f t="shared" si="125"/>
        <v>-1</v>
      </c>
      <c r="AG665" s="126">
        <f t="shared" si="126"/>
        <v>0</v>
      </c>
      <c r="AH665" s="126">
        <f t="shared" si="127"/>
        <v>0</v>
      </c>
      <c r="AI665" s="126">
        <f t="shared" si="128"/>
        <v>0</v>
      </c>
      <c r="AJ665" s="126">
        <f t="shared" si="129"/>
        <v>0</v>
      </c>
      <c r="AK665" s="126">
        <f t="shared" si="130"/>
        <v>0</v>
      </c>
      <c r="AL665" s="127">
        <f t="shared" si="131"/>
        <v>-0.1111111111111111</v>
      </c>
      <c r="AM665" s="127">
        <f t="shared" si="121"/>
        <v>0</v>
      </c>
    </row>
    <row r="666" spans="1:39" ht="15" customHeight="1" x14ac:dyDescent="0.2">
      <c r="A666" s="62" t="s">
        <v>811</v>
      </c>
      <c r="B666" s="62" t="s">
        <v>314</v>
      </c>
      <c r="C666" s="124">
        <v>0</v>
      </c>
      <c r="D666" s="124">
        <v>0</v>
      </c>
      <c r="E666" s="124">
        <v>0</v>
      </c>
      <c r="F666" s="124">
        <v>0</v>
      </c>
      <c r="G666" s="124">
        <v>0</v>
      </c>
      <c r="H666" s="124">
        <v>0</v>
      </c>
      <c r="I666" s="124">
        <v>0</v>
      </c>
      <c r="J666" s="124">
        <v>0</v>
      </c>
      <c r="K666" s="124">
        <v>0</v>
      </c>
      <c r="L666" s="124">
        <v>0</v>
      </c>
      <c r="M666" s="124">
        <v>0</v>
      </c>
      <c r="N666" s="124">
        <v>0</v>
      </c>
      <c r="O666" s="124">
        <v>0</v>
      </c>
      <c r="P666" s="124">
        <v>0</v>
      </c>
      <c r="Q666" s="124">
        <v>-67728.649999999994</v>
      </c>
      <c r="R666" s="124">
        <v>0</v>
      </c>
      <c r="S666" s="124">
        <v>0</v>
      </c>
      <c r="T666" s="124">
        <v>0</v>
      </c>
      <c r="U666" s="124">
        <v>0</v>
      </c>
      <c r="V666" s="124">
        <v>0</v>
      </c>
      <c r="W666" s="124">
        <v>0</v>
      </c>
      <c r="X666" s="79"/>
      <c r="Y666" s="125"/>
      <c r="Z666" s="125"/>
      <c r="AA666" s="125"/>
      <c r="AB666" s="125"/>
      <c r="AC666" s="126">
        <f t="shared" si="122"/>
        <v>0.55030851593905361</v>
      </c>
      <c r="AD666" s="126">
        <f t="shared" si="123"/>
        <v>-0.21553696959737853</v>
      </c>
      <c r="AE666" s="126">
        <f t="shared" si="124"/>
        <v>0.24429719580680237</v>
      </c>
      <c r="AF666" s="126">
        <f t="shared" si="125"/>
        <v>-0.53727796001732986</v>
      </c>
      <c r="AG666" s="126">
        <f t="shared" si="126"/>
        <v>-0.45807763302212351</v>
      </c>
      <c r="AH666" s="126">
        <f t="shared" si="127"/>
        <v>1.1923031356133005</v>
      </c>
      <c r="AI666" s="126">
        <f t="shared" si="128"/>
        <v>0.49763571023264613</v>
      </c>
      <c r="AJ666" s="126">
        <f t="shared" si="129"/>
        <v>0.31496950889474262</v>
      </c>
      <c r="AK666" s="126">
        <f t="shared" si="130"/>
        <v>-0.33621921742689825</v>
      </c>
      <c r="AL666" s="127">
        <f t="shared" si="131"/>
        <v>0.13915580960253501</v>
      </c>
      <c r="AM666" s="127">
        <f t="shared" si="121"/>
        <v>0.24212230085833347</v>
      </c>
    </row>
    <row r="667" spans="1:39" ht="15" customHeight="1" x14ac:dyDescent="0.2">
      <c r="A667" s="62" t="s">
        <v>812</v>
      </c>
      <c r="B667" s="62" t="s">
        <v>262</v>
      </c>
      <c r="C667" s="124">
        <v>1750</v>
      </c>
      <c r="D667" s="124">
        <v>3300</v>
      </c>
      <c r="E667" s="124">
        <v>3300</v>
      </c>
      <c r="F667" s="124">
        <v>3300</v>
      </c>
      <c r="G667" s="124">
        <v>3300</v>
      </c>
      <c r="H667" s="124">
        <v>3300</v>
      </c>
      <c r="I667" s="124">
        <v>3300</v>
      </c>
      <c r="J667" s="124">
        <v>3300</v>
      </c>
      <c r="K667" s="124">
        <v>3300</v>
      </c>
      <c r="L667" s="124">
        <v>3300</v>
      </c>
      <c r="M667" s="124">
        <v>3300</v>
      </c>
      <c r="N667" s="124">
        <v>2669.23</v>
      </c>
      <c r="O667" s="124">
        <v>4138.13</v>
      </c>
      <c r="P667" s="124">
        <v>3246.21</v>
      </c>
      <c r="Q667" s="124">
        <v>4039.25</v>
      </c>
      <c r="R667" s="124">
        <v>1869.05</v>
      </c>
      <c r="S667" s="124">
        <v>1012.88</v>
      </c>
      <c r="T667" s="124">
        <v>2220.54</v>
      </c>
      <c r="U667" s="124">
        <v>3325.56</v>
      </c>
      <c r="V667" s="124">
        <v>4373.01</v>
      </c>
      <c r="W667" s="124">
        <v>2902.72</v>
      </c>
      <c r="X667" s="79">
        <v>1932.63</v>
      </c>
      <c r="Y667" s="125"/>
      <c r="Z667" s="125"/>
      <c r="AA667" s="125"/>
      <c r="AB667" s="125"/>
      <c r="AC667" s="126">
        <f t="shared" si="122"/>
        <v>0</v>
      </c>
      <c r="AD667" s="126">
        <f t="shared" si="123"/>
        <v>-1</v>
      </c>
      <c r="AE667" s="126">
        <f t="shared" si="124"/>
        <v>0</v>
      </c>
      <c r="AF667" s="126">
        <f t="shared" si="125"/>
        <v>0</v>
      </c>
      <c r="AG667" s="126">
        <f t="shared" si="126"/>
        <v>0</v>
      </c>
      <c r="AH667" s="126">
        <f t="shared" si="127"/>
        <v>0</v>
      </c>
      <c r="AI667" s="126">
        <f t="shared" si="128"/>
        <v>0</v>
      </c>
      <c r="AJ667" s="126">
        <f t="shared" si="129"/>
        <v>0</v>
      </c>
      <c r="AK667" s="126">
        <f t="shared" si="130"/>
        <v>0</v>
      </c>
      <c r="AL667" s="127">
        <f t="shared" si="131"/>
        <v>-0.1111111111111111</v>
      </c>
      <c r="AM667" s="127">
        <f t="shared" si="121"/>
        <v>0</v>
      </c>
    </row>
    <row r="668" spans="1:39" ht="15" customHeight="1" x14ac:dyDescent="0.2">
      <c r="A668" s="62" t="s">
        <v>1750</v>
      </c>
      <c r="B668" s="62" t="s">
        <v>787</v>
      </c>
      <c r="C668" s="124">
        <v>0</v>
      </c>
      <c r="D668" s="124">
        <v>0</v>
      </c>
      <c r="E668" s="124">
        <v>0</v>
      </c>
      <c r="F668" s="124">
        <v>0</v>
      </c>
      <c r="G668" s="124">
        <v>0</v>
      </c>
      <c r="H668" s="124">
        <v>0</v>
      </c>
      <c r="I668" s="124">
        <v>0</v>
      </c>
      <c r="J668" s="124">
        <v>0</v>
      </c>
      <c r="K668" s="124">
        <v>0</v>
      </c>
      <c r="L668" s="124">
        <v>0</v>
      </c>
      <c r="M668" s="124">
        <v>0</v>
      </c>
      <c r="N668" s="124">
        <v>0</v>
      </c>
      <c r="O668" s="124">
        <v>177.44</v>
      </c>
      <c r="P668" s="124">
        <v>0</v>
      </c>
      <c r="Q668" s="124">
        <v>0</v>
      </c>
      <c r="R668" s="124">
        <v>0</v>
      </c>
      <c r="S668" s="124">
        <v>0</v>
      </c>
      <c r="T668" s="124">
        <v>0</v>
      </c>
      <c r="U668" s="124">
        <v>0</v>
      </c>
      <c r="V668" s="124">
        <v>0</v>
      </c>
      <c r="W668" s="124">
        <v>0</v>
      </c>
      <c r="X668" s="79"/>
      <c r="Y668" s="125"/>
      <c r="Z668" s="125"/>
      <c r="AA668" s="125"/>
      <c r="AB668" s="125"/>
      <c r="AC668" s="126">
        <f t="shared" si="122"/>
        <v>-1</v>
      </c>
      <c r="AD668" s="126">
        <f t="shared" si="123"/>
        <v>0</v>
      </c>
      <c r="AE668" s="126">
        <f t="shared" si="124"/>
        <v>0</v>
      </c>
      <c r="AF668" s="126">
        <f t="shared" si="125"/>
        <v>-0.98493282395057646</v>
      </c>
      <c r="AG668" s="126">
        <f t="shared" si="126"/>
        <v>-1</v>
      </c>
      <c r="AH668" s="126">
        <f t="shared" si="127"/>
        <v>0</v>
      </c>
      <c r="AI668" s="126">
        <f t="shared" si="128"/>
        <v>0</v>
      </c>
      <c r="AJ668" s="126">
        <f t="shared" si="129"/>
        <v>0</v>
      </c>
      <c r="AK668" s="126">
        <f t="shared" si="130"/>
        <v>0</v>
      </c>
      <c r="AL668" s="127">
        <f t="shared" si="131"/>
        <v>-0.33165920266117516</v>
      </c>
      <c r="AM668" s="127">
        <f t="shared" si="121"/>
        <v>-0.2</v>
      </c>
    </row>
    <row r="669" spans="1:39" ht="15" customHeight="1" x14ac:dyDescent="0.2">
      <c r="A669" s="62" t="s">
        <v>813</v>
      </c>
      <c r="B669" s="62" t="s">
        <v>330</v>
      </c>
      <c r="C669" s="124">
        <v>0</v>
      </c>
      <c r="D669" s="124">
        <v>0</v>
      </c>
      <c r="E669" s="124">
        <v>0</v>
      </c>
      <c r="F669" s="124">
        <v>0</v>
      </c>
      <c r="G669" s="124">
        <v>0</v>
      </c>
      <c r="H669" s="124">
        <v>0</v>
      </c>
      <c r="I669" s="124">
        <v>0</v>
      </c>
      <c r="J669" s="124">
        <v>0</v>
      </c>
      <c r="K669" s="124">
        <v>0</v>
      </c>
      <c r="L669" s="124">
        <v>0</v>
      </c>
      <c r="M669" s="124">
        <v>0</v>
      </c>
      <c r="N669" s="124">
        <v>88.93</v>
      </c>
      <c r="O669" s="124">
        <v>0</v>
      </c>
      <c r="P669" s="124">
        <v>0</v>
      </c>
      <c r="Q669" s="124">
        <v>50068.44</v>
      </c>
      <c r="R669" s="124">
        <v>754.39</v>
      </c>
      <c r="S669" s="124">
        <v>0</v>
      </c>
      <c r="T669" s="124">
        <v>0</v>
      </c>
      <c r="U669" s="124">
        <v>0</v>
      </c>
      <c r="V669" s="124">
        <v>0</v>
      </c>
      <c r="W669" s="124">
        <v>0</v>
      </c>
      <c r="X669" s="79"/>
      <c r="Y669" s="125"/>
      <c r="Z669" s="125"/>
      <c r="AA669" s="125"/>
      <c r="AB669" s="125"/>
      <c r="AC669" s="126">
        <f t="shared" si="122"/>
        <v>0</v>
      </c>
      <c r="AD669" s="126">
        <f t="shared" si="123"/>
        <v>0</v>
      </c>
      <c r="AE669" s="126">
        <f t="shared" si="124"/>
        <v>0</v>
      </c>
      <c r="AF669" s="126">
        <f t="shared" si="125"/>
        <v>0</v>
      </c>
      <c r="AG669" s="126">
        <f t="shared" si="126"/>
        <v>0</v>
      </c>
      <c r="AH669" s="126">
        <f t="shared" si="127"/>
        <v>0</v>
      </c>
      <c r="AI669" s="126">
        <f t="shared" si="128"/>
        <v>0</v>
      </c>
      <c r="AJ669" s="126">
        <f t="shared" si="129"/>
        <v>-1</v>
      </c>
      <c r="AK669" s="126">
        <f t="shared" si="130"/>
        <v>0</v>
      </c>
      <c r="AL669" s="127">
        <f t="shared" si="131"/>
        <v>-0.1111111111111111</v>
      </c>
      <c r="AM669" s="127">
        <f t="shared" si="121"/>
        <v>-0.2</v>
      </c>
    </row>
    <row r="670" spans="1:39" ht="15" customHeight="1" x14ac:dyDescent="0.2">
      <c r="A670" s="62" t="s">
        <v>1974</v>
      </c>
      <c r="B670" s="62" t="s">
        <v>371</v>
      </c>
      <c r="C670" s="124">
        <v>0</v>
      </c>
      <c r="D670" s="124">
        <v>0</v>
      </c>
      <c r="E670" s="124">
        <v>0</v>
      </c>
      <c r="F670" s="124">
        <v>0</v>
      </c>
      <c r="G670" s="124">
        <v>0</v>
      </c>
      <c r="H670" s="124">
        <v>0</v>
      </c>
      <c r="I670" s="124">
        <v>0</v>
      </c>
      <c r="J670" s="124">
        <v>0</v>
      </c>
      <c r="K670" s="124">
        <v>0</v>
      </c>
      <c r="L670" s="124">
        <v>0</v>
      </c>
      <c r="M670" s="124">
        <v>0</v>
      </c>
      <c r="N670" s="124">
        <v>0</v>
      </c>
      <c r="O670" s="124">
        <v>0</v>
      </c>
      <c r="P670" s="124">
        <v>0</v>
      </c>
      <c r="Q670" s="124">
        <v>0</v>
      </c>
      <c r="R670" s="124">
        <v>0</v>
      </c>
      <c r="S670" s="124">
        <v>0</v>
      </c>
      <c r="T670" s="124">
        <v>0</v>
      </c>
      <c r="U670" s="124">
        <v>25.5</v>
      </c>
      <c r="V670" s="124">
        <v>0</v>
      </c>
      <c r="W670" s="124">
        <v>229.32</v>
      </c>
      <c r="X670" s="79">
        <v>1295.19</v>
      </c>
      <c r="Y670" s="125"/>
      <c r="Z670" s="125"/>
      <c r="AA670" s="125"/>
      <c r="AB670" s="125"/>
      <c r="AC670" s="126">
        <f t="shared" si="122"/>
        <v>0</v>
      </c>
      <c r="AD670" s="126">
        <f t="shared" si="123"/>
        <v>0</v>
      </c>
      <c r="AE670" s="126">
        <f t="shared" si="124"/>
        <v>1.2916010395337847</v>
      </c>
      <c r="AF670" s="126">
        <f t="shared" si="125"/>
        <v>-1</v>
      </c>
      <c r="AG670" s="126">
        <f t="shared" si="126"/>
        <v>0</v>
      </c>
      <c r="AH670" s="126">
        <f t="shared" si="127"/>
        <v>-1</v>
      </c>
      <c r="AI670" s="126">
        <f t="shared" si="128"/>
        <v>0</v>
      </c>
      <c r="AJ670" s="126">
        <f t="shared" si="129"/>
        <v>0</v>
      </c>
      <c r="AK670" s="126">
        <f t="shared" si="130"/>
        <v>-1</v>
      </c>
      <c r="AL670" s="127">
        <f t="shared" si="131"/>
        <v>-0.18982210671846836</v>
      </c>
      <c r="AM670" s="127">
        <f t="shared" si="121"/>
        <v>-0.4</v>
      </c>
    </row>
    <row r="671" spans="1:39" ht="15" customHeight="1" x14ac:dyDescent="0.2">
      <c r="A671" s="62" t="s">
        <v>814</v>
      </c>
      <c r="B671" s="62" t="s">
        <v>425</v>
      </c>
      <c r="C671" s="124">
        <v>1000</v>
      </c>
      <c r="D671" s="124">
        <v>1000</v>
      </c>
      <c r="E671" s="124">
        <v>1000</v>
      </c>
      <c r="F671" s="124">
        <v>1000</v>
      </c>
      <c r="G671" s="124">
        <v>1000</v>
      </c>
      <c r="H671" s="124">
        <v>1000</v>
      </c>
      <c r="I671" s="124">
        <v>1000</v>
      </c>
      <c r="J671" s="124">
        <v>1000</v>
      </c>
      <c r="K671" s="124">
        <v>1000</v>
      </c>
      <c r="L671" s="124">
        <v>0</v>
      </c>
      <c r="M671" s="124">
        <v>0</v>
      </c>
      <c r="N671" s="124">
        <v>0</v>
      </c>
      <c r="O671" s="124">
        <v>0</v>
      </c>
      <c r="P671" s="124">
        <v>507.92</v>
      </c>
      <c r="Q671" s="124">
        <v>1163.95</v>
      </c>
      <c r="R671" s="124">
        <v>0</v>
      </c>
      <c r="S671" s="124">
        <v>1164.75</v>
      </c>
      <c r="T671" s="124">
        <v>0</v>
      </c>
      <c r="U671" s="124">
        <v>0</v>
      </c>
      <c r="V671" s="124">
        <v>35.94</v>
      </c>
      <c r="W671" s="124">
        <v>0</v>
      </c>
      <c r="X671" s="79">
        <v>0</v>
      </c>
      <c r="Y671" s="125"/>
      <c r="Z671" s="125"/>
      <c r="AA671" s="125"/>
      <c r="AB671" s="125"/>
      <c r="AC671" s="126">
        <f t="shared" si="122"/>
        <v>0</v>
      </c>
      <c r="AD671" s="126">
        <f t="shared" si="123"/>
        <v>0</v>
      </c>
      <c r="AE671" s="126">
        <f t="shared" si="124"/>
        <v>0</v>
      </c>
      <c r="AF671" s="126">
        <f t="shared" si="125"/>
        <v>0</v>
      </c>
      <c r="AG671" s="126">
        <f t="shared" si="126"/>
        <v>0</v>
      </c>
      <c r="AH671" s="126">
        <f t="shared" si="127"/>
        <v>9.4480370223921237E-2</v>
      </c>
      <c r="AI671" s="126">
        <f t="shared" si="128"/>
        <v>-0.80285840125221219</v>
      </c>
      <c r="AJ671" s="126">
        <f t="shared" si="129"/>
        <v>-0.60447884950321518</v>
      </c>
      <c r="AK671" s="126">
        <f t="shared" si="130"/>
        <v>18.138568281703929</v>
      </c>
      <c r="AL671" s="127">
        <f t="shared" si="131"/>
        <v>1.8695234890191581</v>
      </c>
      <c r="AM671" s="127">
        <f t="shared" si="121"/>
        <v>3.3651422802344846</v>
      </c>
    </row>
    <row r="672" spans="1:39" ht="15" customHeight="1" x14ac:dyDescent="0.2">
      <c r="A672" s="62" t="s">
        <v>815</v>
      </c>
      <c r="B672" s="62" t="s">
        <v>334</v>
      </c>
      <c r="C672" s="124">
        <v>0</v>
      </c>
      <c r="D672" s="124">
        <v>0</v>
      </c>
      <c r="E672" s="124">
        <v>0</v>
      </c>
      <c r="F672" s="124">
        <v>0</v>
      </c>
      <c r="G672" s="124">
        <v>0</v>
      </c>
      <c r="H672" s="124">
        <v>59050</v>
      </c>
      <c r="I672" s="124">
        <v>59050</v>
      </c>
      <c r="J672" s="124">
        <v>10000</v>
      </c>
      <c r="K672" s="124">
        <v>10000</v>
      </c>
      <c r="L672" s="124">
        <v>10000</v>
      </c>
      <c r="M672" s="124">
        <v>109000</v>
      </c>
      <c r="N672" s="124">
        <v>0</v>
      </c>
      <c r="O672" s="124">
        <v>0</v>
      </c>
      <c r="P672" s="124">
        <v>0</v>
      </c>
      <c r="Q672" s="124">
        <v>0</v>
      </c>
      <c r="R672" s="124">
        <v>0</v>
      </c>
      <c r="S672" s="124">
        <v>55056.41</v>
      </c>
      <c r="T672" s="124">
        <v>60258.16</v>
      </c>
      <c r="U672" s="124">
        <v>11879.39</v>
      </c>
      <c r="V672" s="124">
        <v>4698.55</v>
      </c>
      <c r="W672" s="124">
        <v>89923.520000000004</v>
      </c>
      <c r="X672" s="79">
        <v>158580.59</v>
      </c>
      <c r="Y672" s="125"/>
      <c r="Z672" s="125"/>
      <c r="AA672" s="125"/>
      <c r="AB672" s="125"/>
      <c r="AC672" s="126">
        <f t="shared" si="122"/>
        <v>0</v>
      </c>
      <c r="AD672" s="126">
        <f t="shared" si="123"/>
        <v>0</v>
      </c>
      <c r="AE672" s="126">
        <f t="shared" si="124"/>
        <v>0</v>
      </c>
      <c r="AF672" s="126">
        <f t="shared" si="125"/>
        <v>0.10526417650474162</v>
      </c>
      <c r="AG672" s="126">
        <f t="shared" si="126"/>
        <v>4.291792887285717E-2</v>
      </c>
      <c r="AH672" s="126">
        <f t="shared" si="127"/>
        <v>0.26442629281396907</v>
      </c>
      <c r="AI672" s="126">
        <f t="shared" si="128"/>
        <v>4.3294161950666571E-2</v>
      </c>
      <c r="AJ672" s="126">
        <f t="shared" si="129"/>
        <v>-8.8460968658647859E-2</v>
      </c>
      <c r="AK672" s="126">
        <f t="shared" si="130"/>
        <v>0.12350562341200343</v>
      </c>
      <c r="AL672" s="127">
        <f t="shared" si="131"/>
        <v>5.4549690543954449E-2</v>
      </c>
      <c r="AM672" s="127">
        <f t="shared" si="121"/>
        <v>7.7136607678169683E-2</v>
      </c>
    </row>
    <row r="673" spans="1:39" ht="15" customHeight="1" x14ac:dyDescent="0.2">
      <c r="A673" s="62" t="s">
        <v>816</v>
      </c>
      <c r="B673" s="62" t="s">
        <v>427</v>
      </c>
      <c r="C673" s="124">
        <v>0</v>
      </c>
      <c r="D673" s="124">
        <v>0</v>
      </c>
      <c r="E673" s="124">
        <v>0</v>
      </c>
      <c r="F673" s="124">
        <v>50944</v>
      </c>
      <c r="G673" s="124">
        <v>54128</v>
      </c>
      <c r="H673" s="124">
        <v>59560</v>
      </c>
      <c r="I673" s="124">
        <v>62744</v>
      </c>
      <c r="J673" s="124">
        <v>68210</v>
      </c>
      <c r="K673" s="124">
        <v>68210</v>
      </c>
      <c r="L673" s="124">
        <v>86400</v>
      </c>
      <c r="M673" s="124">
        <v>130100</v>
      </c>
      <c r="N673" s="124">
        <v>0</v>
      </c>
      <c r="O673" s="124">
        <v>0</v>
      </c>
      <c r="P673" s="124">
        <v>0</v>
      </c>
      <c r="Q673" s="124">
        <v>51670</v>
      </c>
      <c r="R673" s="124">
        <v>57109</v>
      </c>
      <c r="S673" s="124">
        <v>59560</v>
      </c>
      <c r="T673" s="124">
        <v>75309.23</v>
      </c>
      <c r="U673" s="124">
        <v>78569.679999999993</v>
      </c>
      <c r="V673" s="124">
        <v>71619.33</v>
      </c>
      <c r="W673" s="124">
        <v>80464.72</v>
      </c>
      <c r="X673" s="79">
        <v>123855.86</v>
      </c>
      <c r="Y673" s="125"/>
      <c r="Z673" s="125"/>
      <c r="AA673" s="125"/>
      <c r="AB673" s="125"/>
      <c r="AC673" s="126">
        <f t="shared" si="122"/>
        <v>-0.27933861979138969</v>
      </c>
      <c r="AD673" s="126">
        <f t="shared" si="123"/>
        <v>-0.28344747189632724</v>
      </c>
      <c r="AE673" s="126">
        <f t="shared" si="124"/>
        <v>0.6974625398454608</v>
      </c>
      <c r="AF673" s="126">
        <f t="shared" si="125"/>
        <v>0.36492151958672947</v>
      </c>
      <c r="AG673" s="126">
        <f t="shared" si="126"/>
        <v>8.7094422290621518E-2</v>
      </c>
      <c r="AH673" s="126">
        <f t="shared" si="127"/>
        <v>0.22454212333322474</v>
      </c>
      <c r="AI673" s="126">
        <f t="shared" si="128"/>
        <v>-0.31146274965517029</v>
      </c>
      <c r="AJ673" s="126">
        <f t="shared" si="129"/>
        <v>0.9022404567112654</v>
      </c>
      <c r="AK673" s="126">
        <f t="shared" si="130"/>
        <v>-0.45574512180474608</v>
      </c>
      <c r="AL673" s="127">
        <f t="shared" si="131"/>
        <v>0.10514078873551874</v>
      </c>
      <c r="AM673" s="127">
        <f t="shared" si="121"/>
        <v>8.9333826175039058E-2</v>
      </c>
    </row>
    <row r="674" spans="1:39" ht="15" customHeight="1" x14ac:dyDescent="0.2">
      <c r="A674" s="62" t="s">
        <v>817</v>
      </c>
      <c r="B674" s="62" t="s">
        <v>818</v>
      </c>
      <c r="C674" s="124">
        <v>101365</v>
      </c>
      <c r="D674" s="124">
        <v>81365</v>
      </c>
      <c r="E674" s="124">
        <v>87250</v>
      </c>
      <c r="F674" s="124">
        <v>99500</v>
      </c>
      <c r="G674" s="124">
        <v>122000</v>
      </c>
      <c r="H674" s="124">
        <v>139500</v>
      </c>
      <c r="I674" s="124">
        <v>183400</v>
      </c>
      <c r="J674" s="124">
        <v>142700</v>
      </c>
      <c r="K674" s="124">
        <v>258204</v>
      </c>
      <c r="L674" s="124">
        <v>158600</v>
      </c>
      <c r="M674" s="124">
        <v>165000</v>
      </c>
      <c r="N674" s="124">
        <v>107164.38</v>
      </c>
      <c r="O674" s="124">
        <v>77229.23</v>
      </c>
      <c r="P674" s="124">
        <v>55338.8</v>
      </c>
      <c r="Q674" s="124">
        <v>93935.54</v>
      </c>
      <c r="R674" s="124">
        <v>128214.64</v>
      </c>
      <c r="S674" s="124">
        <v>139381.42000000001</v>
      </c>
      <c r="T674" s="124">
        <v>170678.42</v>
      </c>
      <c r="U674" s="124">
        <v>117518.45</v>
      </c>
      <c r="V674" s="124">
        <v>223548.35</v>
      </c>
      <c r="W674" s="124">
        <v>121667.28</v>
      </c>
      <c r="X674" s="79">
        <v>165318.07</v>
      </c>
      <c r="Y674" s="125"/>
      <c r="Z674" s="125"/>
      <c r="AA674" s="125"/>
      <c r="AB674" s="125"/>
      <c r="AC674" s="126">
        <f t="shared" si="122"/>
        <v>1.4552804032572531E-2</v>
      </c>
      <c r="AD674" s="126">
        <f t="shared" si="123"/>
        <v>-0.12465844938681861</v>
      </c>
      <c r="AE674" s="126">
        <f t="shared" si="124"/>
        <v>-3.9017128440857113E-2</v>
      </c>
      <c r="AF674" s="126">
        <f t="shared" si="125"/>
        <v>0.29479046274731696</v>
      </c>
      <c r="AG674" s="126">
        <f t="shared" si="126"/>
        <v>-0.32721298770000007</v>
      </c>
      <c r="AH674" s="126">
        <f t="shared" si="127"/>
        <v>0.1623115025536134</v>
      </c>
      <c r="AI674" s="126">
        <f t="shared" si="128"/>
        <v>7.1655000911489145E-2</v>
      </c>
      <c r="AJ674" s="126">
        <f t="shared" si="129"/>
        <v>6.7286461448677837E-2</v>
      </c>
      <c r="AK674" s="126">
        <f t="shared" si="130"/>
        <v>0.35418971420297513</v>
      </c>
      <c r="AL674" s="127">
        <f t="shared" si="131"/>
        <v>5.2655264485441028E-2</v>
      </c>
      <c r="AM674" s="127">
        <f t="shared" si="121"/>
        <v>6.5645938283351093E-2</v>
      </c>
    </row>
    <row r="675" spans="1:39" ht="15" customHeight="1" x14ac:dyDescent="0.2">
      <c r="A675" s="62" t="s">
        <v>819</v>
      </c>
      <c r="B675" s="62" t="s">
        <v>820</v>
      </c>
      <c r="C675" s="124">
        <v>112600</v>
      </c>
      <c r="D675" s="124">
        <v>113800</v>
      </c>
      <c r="E675" s="124">
        <v>107460</v>
      </c>
      <c r="F675" s="124">
        <v>105280</v>
      </c>
      <c r="G675" s="124">
        <v>120390</v>
      </c>
      <c r="H675" s="124">
        <v>120390</v>
      </c>
      <c r="I675" s="124">
        <v>133700</v>
      </c>
      <c r="J675" s="124">
        <v>140500</v>
      </c>
      <c r="K675" s="124">
        <v>140500</v>
      </c>
      <c r="L675" s="124">
        <v>151000</v>
      </c>
      <c r="M675" s="124">
        <v>151000</v>
      </c>
      <c r="N675" s="124">
        <v>126900.63</v>
      </c>
      <c r="O675" s="124">
        <v>128747.39</v>
      </c>
      <c r="P675" s="124">
        <v>112697.94</v>
      </c>
      <c r="Q675" s="124">
        <v>108300.79</v>
      </c>
      <c r="R675" s="124">
        <v>140226.82999999999</v>
      </c>
      <c r="S675" s="124">
        <v>94342.79</v>
      </c>
      <c r="T675" s="124">
        <v>109655.71</v>
      </c>
      <c r="U675" s="124">
        <v>117513.09</v>
      </c>
      <c r="V675" s="124">
        <v>125420.13</v>
      </c>
      <c r="W675" s="124">
        <v>169842.65</v>
      </c>
      <c r="X675" s="79">
        <v>147460.17000000001</v>
      </c>
      <c r="Y675" s="125"/>
      <c r="Z675" s="125"/>
      <c r="AA675" s="125"/>
      <c r="AB675" s="125"/>
      <c r="AC675" s="126">
        <f t="shared" si="122"/>
        <v>0</v>
      </c>
      <c r="AD675" s="126">
        <f t="shared" si="123"/>
        <v>0</v>
      </c>
      <c r="AE675" s="126">
        <f t="shared" si="124"/>
        <v>0</v>
      </c>
      <c r="AF675" s="126">
        <f t="shared" si="125"/>
        <v>0</v>
      </c>
      <c r="AG675" s="126">
        <f t="shared" si="126"/>
        <v>0</v>
      </c>
      <c r="AH675" s="126">
        <f t="shared" si="127"/>
        <v>0</v>
      </c>
      <c r="AI675" s="126">
        <f t="shared" si="128"/>
        <v>0</v>
      </c>
      <c r="AJ675" s="126">
        <f t="shared" si="129"/>
        <v>0</v>
      </c>
      <c r="AK675" s="126">
        <f t="shared" si="130"/>
        <v>0</v>
      </c>
      <c r="AL675" s="127">
        <f t="shared" si="131"/>
        <v>0</v>
      </c>
      <c r="AM675" s="127">
        <f t="shared" si="121"/>
        <v>0</v>
      </c>
    </row>
    <row r="676" spans="1:39" ht="15" customHeight="1" x14ac:dyDescent="0.2">
      <c r="A676" s="62" t="s">
        <v>2216</v>
      </c>
      <c r="B676" s="62" t="s">
        <v>266</v>
      </c>
      <c r="C676" s="124">
        <v>0</v>
      </c>
      <c r="D676" s="124">
        <v>0</v>
      </c>
      <c r="E676" s="124">
        <v>0</v>
      </c>
      <c r="F676" s="124">
        <v>0</v>
      </c>
      <c r="G676" s="124">
        <v>0</v>
      </c>
      <c r="H676" s="124">
        <v>0</v>
      </c>
      <c r="I676" s="124">
        <v>0</v>
      </c>
      <c r="J676" s="124">
        <v>0</v>
      </c>
      <c r="K676" s="124">
        <v>0</v>
      </c>
      <c r="L676" s="124">
        <v>0</v>
      </c>
      <c r="M676" s="124">
        <v>14970</v>
      </c>
      <c r="N676" s="124">
        <v>0</v>
      </c>
      <c r="O676" s="124">
        <v>0</v>
      </c>
      <c r="P676" s="124">
        <v>0</v>
      </c>
      <c r="Q676" s="124">
        <v>0</v>
      </c>
      <c r="R676" s="124">
        <v>0</v>
      </c>
      <c r="S676" s="124">
        <v>0</v>
      </c>
      <c r="T676" s="124">
        <v>0</v>
      </c>
      <c r="U676" s="124">
        <v>0</v>
      </c>
      <c r="V676" s="124">
        <v>0</v>
      </c>
      <c r="W676" s="124">
        <v>0</v>
      </c>
      <c r="X676" s="79"/>
      <c r="Y676" s="125"/>
      <c r="Z676" s="125"/>
      <c r="AA676" s="125"/>
      <c r="AB676" s="125"/>
      <c r="AC676" s="126">
        <f t="shared" si="122"/>
        <v>0.10144110159912398</v>
      </c>
      <c r="AD676" s="126">
        <f t="shared" si="123"/>
        <v>0.18237900063510548</v>
      </c>
      <c r="AE676" s="126">
        <f t="shared" si="124"/>
        <v>-3.3755203380383181E-2</v>
      </c>
      <c r="AF676" s="126">
        <f t="shared" si="125"/>
        <v>9.5102258895752315E-2</v>
      </c>
      <c r="AG676" s="126">
        <f t="shared" si="126"/>
        <v>0.15859936101788941</v>
      </c>
      <c r="AH676" s="126">
        <f t="shared" si="127"/>
        <v>0.15280152464075555</v>
      </c>
      <c r="AI676" s="126">
        <f t="shared" si="128"/>
        <v>-2.7616992135203758E-2</v>
      </c>
      <c r="AJ676" s="126">
        <f t="shared" si="129"/>
        <v>8.9284903511773678E-2</v>
      </c>
      <c r="AK676" s="126">
        <f t="shared" si="130"/>
        <v>-6.185222721084891E-2</v>
      </c>
      <c r="AL676" s="127">
        <f t="shared" si="131"/>
        <v>7.2931525285996057E-2</v>
      </c>
      <c r="AM676" s="127">
        <f t="shared" si="121"/>
        <v>6.224331396487319E-2</v>
      </c>
    </row>
    <row r="677" spans="1:39" ht="15" customHeight="1" x14ac:dyDescent="0.2">
      <c r="A677" s="62" t="s">
        <v>821</v>
      </c>
      <c r="B677" s="62" t="s">
        <v>822</v>
      </c>
      <c r="C677" s="124">
        <v>210000</v>
      </c>
      <c r="D677" s="124">
        <v>209962</v>
      </c>
      <c r="E677" s="124">
        <v>210000</v>
      </c>
      <c r="F677" s="124">
        <v>235000</v>
      </c>
      <c r="G677" s="124">
        <v>235000</v>
      </c>
      <c r="H677" s="124">
        <v>235000</v>
      </c>
      <c r="I677" s="124">
        <v>250000</v>
      </c>
      <c r="J677" s="124">
        <v>335000</v>
      </c>
      <c r="K677" s="124">
        <v>335000</v>
      </c>
      <c r="L677" s="124">
        <v>335000</v>
      </c>
      <c r="M677" s="124">
        <v>335000</v>
      </c>
      <c r="N677" s="124">
        <v>182379.23</v>
      </c>
      <c r="O677" s="124">
        <v>200879.98</v>
      </c>
      <c r="P677" s="124">
        <v>237516.27</v>
      </c>
      <c r="Q677" s="124">
        <v>229498.86</v>
      </c>
      <c r="R677" s="124">
        <v>251324.72</v>
      </c>
      <c r="S677" s="124">
        <v>291184.65999999997</v>
      </c>
      <c r="T677" s="124">
        <v>335678.12</v>
      </c>
      <c r="U677" s="124">
        <v>326407.7</v>
      </c>
      <c r="V677" s="124">
        <v>355550.98</v>
      </c>
      <c r="W677" s="124">
        <v>333559.36</v>
      </c>
      <c r="X677" s="79">
        <v>397961.64</v>
      </c>
      <c r="Y677" s="125"/>
      <c r="Z677" s="125"/>
      <c r="AA677" s="125"/>
      <c r="AB677" s="125"/>
      <c r="AC677" s="126">
        <f t="shared" si="122"/>
        <v>0</v>
      </c>
      <c r="AD677" s="126">
        <f t="shared" si="123"/>
        <v>0</v>
      </c>
      <c r="AE677" s="126">
        <f t="shared" si="124"/>
        <v>0</v>
      </c>
      <c r="AF677" s="126">
        <f t="shared" si="125"/>
        <v>0</v>
      </c>
      <c r="AG677" s="126">
        <f t="shared" si="126"/>
        <v>0</v>
      </c>
      <c r="AH677" s="126">
        <f t="shared" si="127"/>
        <v>0</v>
      </c>
      <c r="AI677" s="126">
        <f t="shared" si="128"/>
        <v>0</v>
      </c>
      <c r="AJ677" s="126">
        <f t="shared" si="129"/>
        <v>0</v>
      </c>
      <c r="AK677" s="126">
        <f t="shared" si="130"/>
        <v>0</v>
      </c>
      <c r="AL677" s="127">
        <f t="shared" si="131"/>
        <v>0</v>
      </c>
      <c r="AM677" s="127">
        <f t="shared" si="121"/>
        <v>0</v>
      </c>
    </row>
    <row r="678" spans="1:39" ht="15" customHeight="1" x14ac:dyDescent="0.2">
      <c r="A678" s="62" t="s">
        <v>2217</v>
      </c>
      <c r="B678" s="62" t="s">
        <v>2218</v>
      </c>
      <c r="C678" s="124">
        <v>0</v>
      </c>
      <c r="D678" s="124">
        <v>0</v>
      </c>
      <c r="E678" s="124">
        <v>0</v>
      </c>
      <c r="F678" s="124">
        <v>0</v>
      </c>
      <c r="G678" s="124">
        <v>0</v>
      </c>
      <c r="H678" s="124">
        <v>0</v>
      </c>
      <c r="I678" s="124">
        <v>0</v>
      </c>
      <c r="J678" s="124">
        <v>0</v>
      </c>
      <c r="K678" s="124">
        <v>0</v>
      </c>
      <c r="L678" s="124">
        <v>0</v>
      </c>
      <c r="M678" s="124">
        <v>0</v>
      </c>
      <c r="N678" s="124">
        <v>0</v>
      </c>
      <c r="O678" s="124">
        <v>0</v>
      </c>
      <c r="P678" s="124">
        <v>0</v>
      </c>
      <c r="Q678" s="124">
        <v>0</v>
      </c>
      <c r="R678" s="124">
        <v>0</v>
      </c>
      <c r="S678" s="124">
        <v>0</v>
      </c>
      <c r="T678" s="124">
        <v>0</v>
      </c>
      <c r="U678" s="124">
        <v>0</v>
      </c>
      <c r="V678" s="124">
        <v>0</v>
      </c>
      <c r="W678" s="124">
        <v>0</v>
      </c>
      <c r="X678" s="79">
        <v>2761.1</v>
      </c>
      <c r="Y678" s="125"/>
      <c r="Z678" s="125"/>
      <c r="AA678" s="125"/>
      <c r="AB678" s="125"/>
      <c r="AC678" s="126">
        <f t="shared" si="122"/>
        <v>0</v>
      </c>
      <c r="AD678" s="126">
        <f t="shared" si="123"/>
        <v>0</v>
      </c>
      <c r="AE678" s="126">
        <f t="shared" si="124"/>
        <v>-1</v>
      </c>
      <c r="AF678" s="126">
        <f t="shared" si="125"/>
        <v>0</v>
      </c>
      <c r="AG678" s="126">
        <f t="shared" si="126"/>
        <v>0</v>
      </c>
      <c r="AH678" s="126">
        <f t="shared" si="127"/>
        <v>0</v>
      </c>
      <c r="AI678" s="126">
        <f t="shared" si="128"/>
        <v>0</v>
      </c>
      <c r="AJ678" s="126">
        <f t="shared" si="129"/>
        <v>1.8061224489795917</v>
      </c>
      <c r="AK678" s="126">
        <f t="shared" si="130"/>
        <v>-0.97819272727272732</v>
      </c>
      <c r="AL678" s="127">
        <f t="shared" si="131"/>
        <v>-1.9118919810348398E-2</v>
      </c>
      <c r="AM678" s="127">
        <f t="shared" si="121"/>
        <v>0.16558594434137289</v>
      </c>
    </row>
    <row r="679" spans="1:39" ht="15" customHeight="1" x14ac:dyDescent="0.2">
      <c r="A679" s="62" t="s">
        <v>823</v>
      </c>
      <c r="B679" s="62" t="s">
        <v>268</v>
      </c>
      <c r="C679" s="124">
        <v>0</v>
      </c>
      <c r="D679" s="124">
        <v>0</v>
      </c>
      <c r="E679" s="124">
        <v>0</v>
      </c>
      <c r="F679" s="124">
        <v>0</v>
      </c>
      <c r="G679" s="124">
        <v>0</v>
      </c>
      <c r="H679" s="124">
        <v>0</v>
      </c>
      <c r="I679" s="124">
        <v>0</v>
      </c>
      <c r="J679" s="124">
        <v>0</v>
      </c>
      <c r="K679" s="124">
        <v>0</v>
      </c>
      <c r="L679" s="124">
        <v>0</v>
      </c>
      <c r="M679" s="124">
        <v>0</v>
      </c>
      <c r="N679" s="124">
        <v>0</v>
      </c>
      <c r="O679" s="124">
        <v>0</v>
      </c>
      <c r="P679" s="124">
        <v>1823.52</v>
      </c>
      <c r="Q679" s="124">
        <v>0</v>
      </c>
      <c r="R679" s="124">
        <v>0</v>
      </c>
      <c r="S679" s="124">
        <v>0</v>
      </c>
      <c r="T679" s="124">
        <v>0</v>
      </c>
      <c r="U679" s="124">
        <v>980</v>
      </c>
      <c r="V679" s="124">
        <v>2750</v>
      </c>
      <c r="W679" s="124">
        <v>59.97</v>
      </c>
      <c r="X679" s="79">
        <v>0</v>
      </c>
      <c r="Y679" s="125"/>
      <c r="Z679" s="125"/>
      <c r="AA679" s="125"/>
      <c r="AB679" s="125"/>
      <c r="AC679" s="126">
        <f t="shared" si="122"/>
        <v>0</v>
      </c>
      <c r="AD679" s="126">
        <f t="shared" si="123"/>
        <v>0</v>
      </c>
      <c r="AE679" s="126">
        <f t="shared" si="124"/>
        <v>-1</v>
      </c>
      <c r="AF679" s="126">
        <f t="shared" si="125"/>
        <v>0</v>
      </c>
      <c r="AG679" s="126">
        <f t="shared" si="126"/>
        <v>12.684216427538002</v>
      </c>
      <c r="AH679" s="126">
        <f t="shared" si="127"/>
        <v>-0.39657311366411913</v>
      </c>
      <c r="AI679" s="126">
        <f t="shared" si="128"/>
        <v>-1</v>
      </c>
      <c r="AJ679" s="126">
        <f t="shared" si="129"/>
        <v>0</v>
      </c>
      <c r="AK679" s="126">
        <f t="shared" si="130"/>
        <v>0</v>
      </c>
      <c r="AL679" s="127">
        <f t="shared" si="131"/>
        <v>1.1430714793193202</v>
      </c>
      <c r="AM679" s="127">
        <f t="shared" si="121"/>
        <v>2.2575286627747766</v>
      </c>
    </row>
    <row r="680" spans="1:39" ht="15" customHeight="1" x14ac:dyDescent="0.2">
      <c r="A680" s="62" t="s">
        <v>824</v>
      </c>
      <c r="B680" s="62" t="s">
        <v>596</v>
      </c>
      <c r="C680" s="124">
        <v>0</v>
      </c>
      <c r="D680" s="124">
        <v>0</v>
      </c>
      <c r="E680" s="124">
        <v>0</v>
      </c>
      <c r="F680" s="124">
        <v>0</v>
      </c>
      <c r="G680" s="124">
        <v>30150</v>
      </c>
      <c r="H680" s="124">
        <v>35550</v>
      </c>
      <c r="I680" s="124">
        <v>48400</v>
      </c>
      <c r="J680" s="124">
        <v>0</v>
      </c>
      <c r="K680" s="124">
        <v>0</v>
      </c>
      <c r="L680" s="124">
        <v>0</v>
      </c>
      <c r="M680" s="124">
        <v>0</v>
      </c>
      <c r="N680" s="124">
        <v>0</v>
      </c>
      <c r="O680" s="124">
        <v>0</v>
      </c>
      <c r="P680" s="124">
        <v>99522.23</v>
      </c>
      <c r="Q680" s="124">
        <v>0</v>
      </c>
      <c r="R680" s="124">
        <v>7402.57</v>
      </c>
      <c r="S680" s="124">
        <v>101298.37</v>
      </c>
      <c r="T680" s="124">
        <v>61126.16</v>
      </c>
      <c r="U680" s="124">
        <v>0</v>
      </c>
      <c r="V680" s="124">
        <v>0</v>
      </c>
      <c r="W680" s="124">
        <v>58667.65</v>
      </c>
      <c r="X680" s="79">
        <v>147393.75</v>
      </c>
      <c r="Y680" s="125"/>
      <c r="Z680" s="125"/>
      <c r="AA680" s="125"/>
      <c r="AB680" s="125"/>
      <c r="AC680" s="126">
        <f t="shared" si="122"/>
        <v>1.7394428571428571</v>
      </c>
      <c r="AD680" s="126">
        <f t="shared" si="123"/>
        <v>9.1495559576764833</v>
      </c>
      <c r="AE680" s="126">
        <f t="shared" si="124"/>
        <v>0.99316211518433295</v>
      </c>
      <c r="AF680" s="126">
        <f t="shared" si="125"/>
        <v>-0.92300908714901098</v>
      </c>
      <c r="AG680" s="126">
        <f t="shared" si="126"/>
        <v>3.6346584926096996</v>
      </c>
      <c r="AH680" s="126">
        <f t="shared" si="127"/>
        <v>-0.57443886531575583</v>
      </c>
      <c r="AI680" s="126">
        <f t="shared" si="128"/>
        <v>3.7341271794836977</v>
      </c>
      <c r="AJ680" s="126">
        <f t="shared" si="129"/>
        <v>-0.13416224816418415</v>
      </c>
      <c r="AK680" s="126">
        <f t="shared" si="130"/>
        <v>-6.4400882629932446E-2</v>
      </c>
      <c r="AL680" s="127">
        <f t="shared" si="131"/>
        <v>1.9505483909820205</v>
      </c>
      <c r="AM680" s="127">
        <f t="shared" si="121"/>
        <v>1.3191567351967048</v>
      </c>
    </row>
    <row r="681" spans="1:39" ht="15" customHeight="1" x14ac:dyDescent="0.2">
      <c r="A681" s="62" t="s">
        <v>825</v>
      </c>
      <c r="B681" s="62" t="s">
        <v>270</v>
      </c>
      <c r="C681" s="124">
        <v>0</v>
      </c>
      <c r="D681" s="124">
        <v>0</v>
      </c>
      <c r="E681" s="124">
        <v>17000</v>
      </c>
      <c r="F681" s="124">
        <v>9755</v>
      </c>
      <c r="G681" s="124">
        <v>4700</v>
      </c>
      <c r="H681" s="124">
        <v>8450</v>
      </c>
      <c r="I681" s="124">
        <v>11600</v>
      </c>
      <c r="J681" s="124">
        <v>90720</v>
      </c>
      <c r="K681" s="124">
        <v>88970</v>
      </c>
      <c r="L681" s="124">
        <v>75970</v>
      </c>
      <c r="M681" s="124">
        <v>71920</v>
      </c>
      <c r="N681" s="124">
        <v>1400</v>
      </c>
      <c r="O681" s="124">
        <v>3835.22</v>
      </c>
      <c r="P681" s="124">
        <v>38925.78</v>
      </c>
      <c r="Q681" s="124">
        <v>77585.39</v>
      </c>
      <c r="R681" s="124">
        <v>5973.37</v>
      </c>
      <c r="S681" s="124">
        <v>27684.53</v>
      </c>
      <c r="T681" s="124">
        <v>11781.46</v>
      </c>
      <c r="U681" s="124">
        <v>55774.93</v>
      </c>
      <c r="V681" s="124">
        <v>48292.04</v>
      </c>
      <c r="W681" s="124">
        <v>45181.99</v>
      </c>
      <c r="X681" s="79">
        <v>45247.43</v>
      </c>
      <c r="Y681" s="125"/>
      <c r="Z681" s="125"/>
      <c r="AA681" s="125"/>
      <c r="AB681" s="125"/>
      <c r="AC681" s="126">
        <f t="shared" si="122"/>
        <v>0</v>
      </c>
      <c r="AD681" s="126">
        <f t="shared" si="123"/>
        <v>0</v>
      </c>
      <c r="AE681" s="126">
        <f t="shared" si="124"/>
        <v>0</v>
      </c>
      <c r="AF681" s="126">
        <f t="shared" si="125"/>
        <v>0</v>
      </c>
      <c r="AG681" s="126">
        <f t="shared" si="126"/>
        <v>0</v>
      </c>
      <c r="AH681" s="126">
        <f t="shared" si="127"/>
        <v>0</v>
      </c>
      <c r="AI681" s="126">
        <f t="shared" si="128"/>
        <v>0</v>
      </c>
      <c r="AJ681" s="126">
        <f t="shared" si="129"/>
        <v>0</v>
      </c>
      <c r="AK681" s="126">
        <f t="shared" si="130"/>
        <v>28.888888888888889</v>
      </c>
      <c r="AL681" s="127">
        <f t="shared" si="131"/>
        <v>3.2098765432098766</v>
      </c>
      <c r="AM681" s="127">
        <f t="shared" si="121"/>
        <v>5.7777777777777777</v>
      </c>
    </row>
    <row r="682" spans="1:39" ht="15" customHeight="1" x14ac:dyDescent="0.2">
      <c r="A682" s="62" t="s">
        <v>2219</v>
      </c>
      <c r="B682" s="62" t="s">
        <v>2220</v>
      </c>
      <c r="C682" s="124">
        <v>0</v>
      </c>
      <c r="D682" s="124">
        <v>0</v>
      </c>
      <c r="E682" s="124">
        <v>0</v>
      </c>
      <c r="F682" s="124">
        <v>0</v>
      </c>
      <c r="G682" s="124">
        <v>0</v>
      </c>
      <c r="H682" s="124">
        <v>0</v>
      </c>
      <c r="I682" s="124">
        <v>0</v>
      </c>
      <c r="J682" s="124">
        <v>0</v>
      </c>
      <c r="K682" s="124">
        <v>0</v>
      </c>
      <c r="L682" s="124">
        <v>0</v>
      </c>
      <c r="M682" s="124">
        <v>0</v>
      </c>
      <c r="N682" s="124">
        <v>0</v>
      </c>
      <c r="O682" s="124">
        <v>0</v>
      </c>
      <c r="P682" s="124">
        <v>0</v>
      </c>
      <c r="Q682" s="124">
        <v>0</v>
      </c>
      <c r="R682" s="124">
        <v>0</v>
      </c>
      <c r="S682" s="124">
        <v>0</v>
      </c>
      <c r="T682" s="124">
        <v>0</v>
      </c>
      <c r="U682" s="124">
        <v>0</v>
      </c>
      <c r="V682" s="124">
        <v>1237.5</v>
      </c>
      <c r="W682" s="124">
        <v>36987.5</v>
      </c>
      <c r="X682" s="79">
        <v>30360</v>
      </c>
      <c r="Y682" s="125"/>
      <c r="Z682" s="125"/>
      <c r="AA682" s="125"/>
      <c r="AB682" s="125"/>
      <c r="AC682" s="126">
        <f t="shared" si="122"/>
        <v>0</v>
      </c>
      <c r="AD682" s="126">
        <f t="shared" si="123"/>
        <v>0</v>
      </c>
      <c r="AE682" s="126">
        <f t="shared" si="124"/>
        <v>0</v>
      </c>
      <c r="AF682" s="126">
        <f t="shared" si="125"/>
        <v>0</v>
      </c>
      <c r="AG682" s="126">
        <f t="shared" si="126"/>
        <v>0</v>
      </c>
      <c r="AH682" s="126">
        <f t="shared" si="127"/>
        <v>0</v>
      </c>
      <c r="AI682" s="126">
        <f t="shared" si="128"/>
        <v>0</v>
      </c>
      <c r="AJ682" s="126">
        <f t="shared" si="129"/>
        <v>0</v>
      </c>
      <c r="AK682" s="126">
        <f t="shared" si="130"/>
        <v>12.681818181818182</v>
      </c>
      <c r="AL682" s="127">
        <f t="shared" si="131"/>
        <v>1.4090909090909092</v>
      </c>
      <c r="AM682" s="127">
        <f t="shared" si="121"/>
        <v>2.5363636363636362</v>
      </c>
    </row>
    <row r="683" spans="1:39" ht="15" customHeight="1" x14ac:dyDescent="0.2">
      <c r="A683" s="62" t="s">
        <v>2221</v>
      </c>
      <c r="B683" s="62" t="s">
        <v>2222</v>
      </c>
      <c r="C683" s="124">
        <v>0</v>
      </c>
      <c r="D683" s="124">
        <v>0</v>
      </c>
      <c r="E683" s="124">
        <v>0</v>
      </c>
      <c r="F683" s="124">
        <v>0</v>
      </c>
      <c r="G683" s="124">
        <v>0</v>
      </c>
      <c r="H683" s="124">
        <v>0</v>
      </c>
      <c r="I683" s="124">
        <v>0</v>
      </c>
      <c r="J683" s="124">
        <v>0</v>
      </c>
      <c r="K683" s="124">
        <v>0</v>
      </c>
      <c r="L683" s="124">
        <v>0</v>
      </c>
      <c r="M683" s="124">
        <v>0</v>
      </c>
      <c r="N683" s="124">
        <v>0</v>
      </c>
      <c r="O683" s="124">
        <v>0</v>
      </c>
      <c r="P683" s="124">
        <v>0</v>
      </c>
      <c r="Q683" s="124">
        <v>0</v>
      </c>
      <c r="R683" s="124">
        <v>0</v>
      </c>
      <c r="S683" s="124">
        <v>0</v>
      </c>
      <c r="T683" s="124">
        <v>0</v>
      </c>
      <c r="U683" s="124">
        <v>0</v>
      </c>
      <c r="V683" s="124">
        <v>1815</v>
      </c>
      <c r="W683" s="124">
        <v>24832.5</v>
      </c>
      <c r="X683" s="79">
        <v>18617.5</v>
      </c>
      <c r="Y683" s="125"/>
      <c r="Z683" s="125"/>
      <c r="AA683" s="125"/>
      <c r="AB683" s="125"/>
      <c r="AC683" s="126">
        <f t="shared" ref="AC683:AC691" si="132">IFERROR((O685-N685)/N685,0)</f>
        <v>-0.13123554601198845</v>
      </c>
      <c r="AD683" s="126">
        <f t="shared" ref="AD683:AD691" si="133">IFERROR((P685-O685)/O685,0)</f>
        <v>-8.4308371628639509E-2</v>
      </c>
      <c r="AE683" s="126">
        <f t="shared" ref="AE683:AE691" si="134">IFERROR((Q685-P685)/P685,0)</f>
        <v>0.24711736474421978</v>
      </c>
      <c r="AF683" s="126">
        <f t="shared" ref="AF683:AF691" si="135">IFERROR((R685-Q685)/Q685,0)</f>
        <v>0.55418620963285214</v>
      </c>
      <c r="AG683" s="126">
        <f t="shared" ref="AG683:AG691" si="136">IFERROR((S685-R685)/R685,0)</f>
        <v>1.5758437015730453E-3</v>
      </c>
      <c r="AH683" s="126">
        <f t="shared" ref="AH683:AH691" si="137">IFERROR((T685-S685)/S685,0)</f>
        <v>-1.1465516613583027E-2</v>
      </c>
      <c r="AI683" s="126">
        <f t="shared" ref="AI683:AI691" si="138">IFERROR((U685-T685)/T685,0)</f>
        <v>0.2250267469584637</v>
      </c>
      <c r="AJ683" s="126">
        <f t="shared" ref="AJ683:AJ691" si="139">IFERROR((V685-U685)/U685,0)</f>
        <v>-0.58714031387533283</v>
      </c>
      <c r="AK683" s="126">
        <f t="shared" ref="AK683:AK691" si="140">IFERROR((W685-V685)/V685,0)</f>
        <v>1.7202175883481226</v>
      </c>
      <c r="AL683" s="127">
        <f t="shared" si="131"/>
        <v>0.21488600058396526</v>
      </c>
      <c r="AM683" s="127">
        <f t="shared" si="121"/>
        <v>0.26964286970384871</v>
      </c>
    </row>
    <row r="684" spans="1:39" ht="15" customHeight="1" x14ac:dyDescent="0.2">
      <c r="A684" s="62" t="s">
        <v>2484</v>
      </c>
      <c r="B684" s="62" t="s">
        <v>434</v>
      </c>
      <c r="C684" s="124"/>
      <c r="D684" s="124"/>
      <c r="E684" s="124"/>
      <c r="F684" s="124"/>
      <c r="G684" s="124"/>
      <c r="H684" s="124"/>
      <c r="I684" s="124"/>
      <c r="J684" s="124"/>
      <c r="K684" s="124"/>
      <c r="L684" s="124"/>
      <c r="M684" s="124"/>
      <c r="N684" s="124">
        <v>0</v>
      </c>
      <c r="O684" s="124">
        <v>0</v>
      </c>
      <c r="P684" s="124">
        <v>0</v>
      </c>
      <c r="Q684" s="124">
        <v>0</v>
      </c>
      <c r="R684" s="124">
        <v>0</v>
      </c>
      <c r="S684" s="124">
        <v>0</v>
      </c>
      <c r="T684" s="124">
        <v>0</v>
      </c>
      <c r="U684" s="124">
        <v>0</v>
      </c>
      <c r="V684" s="124">
        <v>0</v>
      </c>
      <c r="W684" s="124">
        <v>0</v>
      </c>
      <c r="X684" s="79">
        <v>3807.21</v>
      </c>
      <c r="Y684" s="125"/>
      <c r="Z684" s="125"/>
      <c r="AA684" s="125"/>
      <c r="AB684" s="125"/>
      <c r="AC684" s="126">
        <f t="shared" si="132"/>
        <v>0</v>
      </c>
      <c r="AD684" s="126">
        <f t="shared" si="133"/>
        <v>0</v>
      </c>
      <c r="AE684" s="126">
        <f t="shared" si="134"/>
        <v>0</v>
      </c>
      <c r="AF684" s="126">
        <f t="shared" si="135"/>
        <v>0</v>
      </c>
      <c r="AG684" s="126">
        <f t="shared" si="136"/>
        <v>0</v>
      </c>
      <c r="AH684" s="126">
        <f t="shared" si="137"/>
        <v>0</v>
      </c>
      <c r="AI684" s="126">
        <f t="shared" si="138"/>
        <v>0</v>
      </c>
      <c r="AJ684" s="126">
        <f t="shared" si="139"/>
        <v>17.547486033519554</v>
      </c>
      <c r="AK684" s="126">
        <f t="shared" si="140"/>
        <v>-0.6987951807228916</v>
      </c>
      <c r="AL684" s="127">
        <f t="shared" si="131"/>
        <v>1.8720767614218512</v>
      </c>
      <c r="AM684" s="127">
        <f t="shared" si="121"/>
        <v>3.3697381705593323</v>
      </c>
    </row>
    <row r="685" spans="1:39" ht="15" customHeight="1" x14ac:dyDescent="0.2">
      <c r="A685" s="62" t="s">
        <v>826</v>
      </c>
      <c r="B685" s="62" t="s">
        <v>343</v>
      </c>
      <c r="C685" s="124">
        <v>131000</v>
      </c>
      <c r="D685" s="124">
        <v>131000</v>
      </c>
      <c r="E685" s="124">
        <v>131000</v>
      </c>
      <c r="F685" s="124">
        <v>131000</v>
      </c>
      <c r="G685" s="124">
        <v>151000</v>
      </c>
      <c r="H685" s="124">
        <v>151000</v>
      </c>
      <c r="I685" s="124">
        <v>250000</v>
      </c>
      <c r="J685" s="124">
        <v>250000</v>
      </c>
      <c r="K685" s="124">
        <v>250000</v>
      </c>
      <c r="L685" s="124">
        <v>250000</v>
      </c>
      <c r="M685" s="124">
        <v>300000</v>
      </c>
      <c r="N685" s="124">
        <v>199170.81</v>
      </c>
      <c r="O685" s="124">
        <v>173032.52</v>
      </c>
      <c r="P685" s="124">
        <v>158444.43</v>
      </c>
      <c r="Q685" s="124">
        <v>197598.8</v>
      </c>
      <c r="R685" s="124">
        <v>307105.33</v>
      </c>
      <c r="S685" s="124">
        <v>307589.28000000003</v>
      </c>
      <c r="T685" s="124">
        <v>304062.61</v>
      </c>
      <c r="U685" s="124">
        <v>372484.83</v>
      </c>
      <c r="V685" s="124">
        <v>153783.97</v>
      </c>
      <c r="W685" s="124">
        <v>418325.86</v>
      </c>
      <c r="X685" s="79">
        <v>348384.51</v>
      </c>
      <c r="Y685" s="125"/>
      <c r="Z685" s="125"/>
      <c r="AA685" s="125"/>
      <c r="AB685" s="125"/>
      <c r="AC685" s="126">
        <f t="shared" si="132"/>
        <v>-0.98291187700863403</v>
      </c>
      <c r="AD685" s="126">
        <f t="shared" si="133"/>
        <v>-1</v>
      </c>
      <c r="AE685" s="126">
        <f t="shared" si="134"/>
        <v>0</v>
      </c>
      <c r="AF685" s="126">
        <f t="shared" si="135"/>
        <v>0</v>
      </c>
      <c r="AG685" s="126">
        <f t="shared" si="136"/>
        <v>0</v>
      </c>
      <c r="AH685" s="126">
        <f t="shared" si="137"/>
        <v>0</v>
      </c>
      <c r="AI685" s="126">
        <f t="shared" si="138"/>
        <v>0</v>
      </c>
      <c r="AJ685" s="126">
        <f t="shared" si="139"/>
        <v>0</v>
      </c>
      <c r="AK685" s="126">
        <f t="shared" si="140"/>
        <v>0</v>
      </c>
      <c r="AL685" s="127">
        <f t="shared" si="131"/>
        <v>-0.22032354188984823</v>
      </c>
      <c r="AM685" s="127">
        <f t="shared" si="121"/>
        <v>0</v>
      </c>
    </row>
    <row r="686" spans="1:39" ht="15" customHeight="1" x14ac:dyDescent="0.2">
      <c r="A686" s="62" t="s">
        <v>1975</v>
      </c>
      <c r="B686" s="62" t="s">
        <v>274</v>
      </c>
      <c r="C686" s="124">
        <v>0</v>
      </c>
      <c r="D686" s="124">
        <v>0</v>
      </c>
      <c r="E686" s="124">
        <v>0</v>
      </c>
      <c r="F686" s="124">
        <v>0</v>
      </c>
      <c r="G686" s="124">
        <v>0</v>
      </c>
      <c r="H686" s="124">
        <v>0</v>
      </c>
      <c r="I686" s="124">
        <v>0</v>
      </c>
      <c r="J686" s="124">
        <v>0</v>
      </c>
      <c r="K686" s="124">
        <v>0</v>
      </c>
      <c r="L686" s="124">
        <v>3500</v>
      </c>
      <c r="M686" s="124">
        <v>3500</v>
      </c>
      <c r="N686" s="124">
        <v>0</v>
      </c>
      <c r="O686" s="124">
        <v>0</v>
      </c>
      <c r="P686" s="124">
        <v>0</v>
      </c>
      <c r="Q686" s="124">
        <v>0</v>
      </c>
      <c r="R686" s="124">
        <v>0</v>
      </c>
      <c r="S686" s="124">
        <v>0</v>
      </c>
      <c r="T686" s="124">
        <v>0</v>
      </c>
      <c r="U686" s="124">
        <v>179</v>
      </c>
      <c r="V686" s="124">
        <v>3320</v>
      </c>
      <c r="W686" s="124">
        <v>1000</v>
      </c>
      <c r="X686" s="79">
        <v>3499</v>
      </c>
      <c r="Y686" s="125"/>
      <c r="Z686" s="125"/>
      <c r="AA686" s="125"/>
      <c r="AB686" s="125"/>
      <c r="AC686" s="126">
        <f t="shared" si="132"/>
        <v>-0.94054849949920383</v>
      </c>
      <c r="AD686" s="126">
        <f t="shared" si="133"/>
        <v>-1</v>
      </c>
      <c r="AE686" s="126">
        <f t="shared" si="134"/>
        <v>0</v>
      </c>
      <c r="AF686" s="126">
        <f t="shared" si="135"/>
        <v>0</v>
      </c>
      <c r="AG686" s="126">
        <f t="shared" si="136"/>
        <v>0</v>
      </c>
      <c r="AH686" s="126">
        <f t="shared" si="137"/>
        <v>0</v>
      </c>
      <c r="AI686" s="126">
        <f t="shared" si="138"/>
        <v>0</v>
      </c>
      <c r="AJ686" s="126">
        <f t="shared" si="139"/>
        <v>0</v>
      </c>
      <c r="AK686" s="126">
        <f t="shared" si="140"/>
        <v>0</v>
      </c>
      <c r="AL686" s="127">
        <f t="shared" si="131"/>
        <v>-0.215616499944356</v>
      </c>
      <c r="AM686" s="127">
        <f t="shared" si="121"/>
        <v>0</v>
      </c>
    </row>
    <row r="687" spans="1:39" ht="15" customHeight="1" x14ac:dyDescent="0.2">
      <c r="A687" s="62" t="s">
        <v>1751</v>
      </c>
      <c r="B687" s="62" t="s">
        <v>567</v>
      </c>
      <c r="C687" s="124">
        <v>480</v>
      </c>
      <c r="D687" s="124">
        <v>0</v>
      </c>
      <c r="E687" s="124">
        <v>0</v>
      </c>
      <c r="F687" s="124">
        <v>0</v>
      </c>
      <c r="G687" s="124">
        <v>0</v>
      </c>
      <c r="H687" s="124">
        <v>0</v>
      </c>
      <c r="I687" s="124">
        <v>0</v>
      </c>
      <c r="J687" s="124">
        <v>0</v>
      </c>
      <c r="K687" s="124">
        <v>0</v>
      </c>
      <c r="L687" s="124">
        <v>0</v>
      </c>
      <c r="M687" s="124">
        <v>0</v>
      </c>
      <c r="N687" s="124">
        <v>19851.8</v>
      </c>
      <c r="O687" s="124">
        <v>339.23</v>
      </c>
      <c r="P687" s="124">
        <v>0</v>
      </c>
      <c r="Q687" s="124">
        <v>0</v>
      </c>
      <c r="R687" s="124">
        <v>0</v>
      </c>
      <c r="S687" s="124">
        <v>0</v>
      </c>
      <c r="T687" s="124">
        <v>0</v>
      </c>
      <c r="U687" s="124">
        <v>0</v>
      </c>
      <c r="V687" s="124">
        <v>0</v>
      </c>
      <c r="W687" s="124">
        <v>0</v>
      </c>
      <c r="X687" s="79"/>
      <c r="Y687" s="125"/>
      <c r="Z687" s="125"/>
      <c r="AA687" s="125"/>
      <c r="AB687" s="125"/>
      <c r="AC687" s="126">
        <f t="shared" si="132"/>
        <v>19.897978825794034</v>
      </c>
      <c r="AD687" s="126">
        <f t="shared" si="133"/>
        <v>-1</v>
      </c>
      <c r="AE687" s="126">
        <f t="shared" si="134"/>
        <v>0</v>
      </c>
      <c r="AF687" s="126">
        <f t="shared" si="135"/>
        <v>0</v>
      </c>
      <c r="AG687" s="126">
        <f t="shared" si="136"/>
        <v>0</v>
      </c>
      <c r="AH687" s="126">
        <f t="shared" si="137"/>
        <v>0</v>
      </c>
      <c r="AI687" s="126">
        <f t="shared" si="138"/>
        <v>0</v>
      </c>
      <c r="AJ687" s="126">
        <f t="shared" si="139"/>
        <v>0</v>
      </c>
      <c r="AK687" s="126">
        <f t="shared" si="140"/>
        <v>0</v>
      </c>
      <c r="AL687" s="127">
        <f t="shared" si="131"/>
        <v>2.0997754250882261</v>
      </c>
      <c r="AM687" s="127">
        <f t="shared" si="121"/>
        <v>0</v>
      </c>
    </row>
    <row r="688" spans="1:39" ht="15" customHeight="1" x14ac:dyDescent="0.2">
      <c r="A688" s="62" t="s">
        <v>1752</v>
      </c>
      <c r="B688" s="62" t="s">
        <v>569</v>
      </c>
      <c r="C688" s="124">
        <v>351</v>
      </c>
      <c r="D688" s="124">
        <v>0</v>
      </c>
      <c r="E688" s="124">
        <v>0</v>
      </c>
      <c r="F688" s="124">
        <v>0</v>
      </c>
      <c r="G688" s="124">
        <v>0</v>
      </c>
      <c r="H688" s="124">
        <v>0</v>
      </c>
      <c r="I688" s="124">
        <v>0</v>
      </c>
      <c r="J688" s="124">
        <v>0</v>
      </c>
      <c r="K688" s="124">
        <v>0</v>
      </c>
      <c r="L688" s="124">
        <v>0</v>
      </c>
      <c r="M688" s="124">
        <v>0</v>
      </c>
      <c r="N688" s="124">
        <v>4502.83</v>
      </c>
      <c r="O688" s="124">
        <v>267.7</v>
      </c>
      <c r="P688" s="124">
        <v>0</v>
      </c>
      <c r="Q688" s="124">
        <v>0</v>
      </c>
      <c r="R688" s="124">
        <v>0</v>
      </c>
      <c r="S688" s="124">
        <v>0</v>
      </c>
      <c r="T688" s="124">
        <v>0</v>
      </c>
      <c r="U688" s="124">
        <v>0</v>
      </c>
      <c r="V688" s="124">
        <v>0</v>
      </c>
      <c r="W688" s="124">
        <v>0</v>
      </c>
      <c r="X688" s="79"/>
      <c r="Y688" s="125"/>
      <c r="Z688" s="125"/>
      <c r="AA688" s="125"/>
      <c r="AB688" s="125"/>
      <c r="AC688" s="126">
        <f t="shared" si="132"/>
        <v>0</v>
      </c>
      <c r="AD688" s="126">
        <f t="shared" si="133"/>
        <v>0</v>
      </c>
      <c r="AE688" s="126">
        <f t="shared" si="134"/>
        <v>0</v>
      </c>
      <c r="AF688" s="126">
        <f t="shared" si="135"/>
        <v>0</v>
      </c>
      <c r="AG688" s="126">
        <f t="shared" si="136"/>
        <v>0</v>
      </c>
      <c r="AH688" s="126">
        <f t="shared" si="137"/>
        <v>0</v>
      </c>
      <c r="AI688" s="126">
        <f t="shared" si="138"/>
        <v>0</v>
      </c>
      <c r="AJ688" s="126">
        <f t="shared" si="139"/>
        <v>0</v>
      </c>
      <c r="AK688" s="126">
        <f t="shared" si="140"/>
        <v>0</v>
      </c>
      <c r="AL688" s="127">
        <f t="shared" si="131"/>
        <v>0</v>
      </c>
      <c r="AM688" s="127">
        <f t="shared" si="121"/>
        <v>0</v>
      </c>
    </row>
    <row r="689" spans="1:39" ht="15" customHeight="1" x14ac:dyDescent="0.2">
      <c r="A689" s="62" t="s">
        <v>1753</v>
      </c>
      <c r="B689" s="62" t="s">
        <v>807</v>
      </c>
      <c r="C689" s="124">
        <v>240</v>
      </c>
      <c r="D689" s="124">
        <v>0</v>
      </c>
      <c r="E689" s="124">
        <v>0</v>
      </c>
      <c r="F689" s="124">
        <v>0</v>
      </c>
      <c r="G689" s="124">
        <v>0</v>
      </c>
      <c r="H689" s="124">
        <v>0</v>
      </c>
      <c r="I689" s="124">
        <v>0</v>
      </c>
      <c r="J689" s="124">
        <v>0</v>
      </c>
      <c r="K689" s="124">
        <v>0</v>
      </c>
      <c r="L689" s="124">
        <v>0</v>
      </c>
      <c r="M689" s="124">
        <v>0</v>
      </c>
      <c r="N689" s="124">
        <v>20.78</v>
      </c>
      <c r="O689" s="124">
        <v>434.26</v>
      </c>
      <c r="P689" s="124">
        <v>0</v>
      </c>
      <c r="Q689" s="124">
        <v>0</v>
      </c>
      <c r="R689" s="124">
        <v>0</v>
      </c>
      <c r="S689" s="124">
        <v>0</v>
      </c>
      <c r="T689" s="124">
        <v>0</v>
      </c>
      <c r="U689" s="124">
        <v>0</v>
      </c>
      <c r="V689" s="124">
        <v>0</v>
      </c>
      <c r="W689" s="124">
        <v>0</v>
      </c>
      <c r="X689" s="79"/>
      <c r="Y689" s="125"/>
      <c r="Z689" s="125"/>
      <c r="AA689" s="125"/>
      <c r="AB689" s="125"/>
      <c r="AC689" s="126">
        <f t="shared" si="132"/>
        <v>-2.6396037082108536E-2</v>
      </c>
      <c r="AD689" s="126">
        <f t="shared" si="133"/>
        <v>-0.30553440334947135</v>
      </c>
      <c r="AE689" s="126">
        <f t="shared" si="134"/>
        <v>-0.20447911909511715</v>
      </c>
      <c r="AF689" s="126">
        <f t="shared" si="135"/>
        <v>0.53858032086063945</v>
      </c>
      <c r="AG689" s="126">
        <f t="shared" si="136"/>
        <v>0.77246703076761958</v>
      </c>
      <c r="AH689" s="126">
        <f t="shared" si="137"/>
        <v>-0.21601101118775959</v>
      </c>
      <c r="AI689" s="126">
        <f t="shared" si="138"/>
        <v>-0.19886861522370608</v>
      </c>
      <c r="AJ689" s="126">
        <f t="shared" si="139"/>
        <v>-0.17620338140706102</v>
      </c>
      <c r="AK689" s="126">
        <f t="shared" si="140"/>
        <v>0.10945211682137194</v>
      </c>
      <c r="AL689" s="127">
        <f t="shared" si="131"/>
        <v>3.2556322344934142E-2</v>
      </c>
      <c r="AM689" s="127">
        <f t="shared" si="121"/>
        <v>5.8167227954092973E-2</v>
      </c>
    </row>
    <row r="690" spans="1:39" ht="15" customHeight="1" x14ac:dyDescent="0.2">
      <c r="A690" s="62" t="s">
        <v>2223</v>
      </c>
      <c r="B690" s="62" t="s">
        <v>278</v>
      </c>
      <c r="C690" s="124">
        <v>0</v>
      </c>
      <c r="D690" s="124">
        <v>0</v>
      </c>
      <c r="E690" s="124">
        <v>0</v>
      </c>
      <c r="F690" s="124">
        <v>0</v>
      </c>
      <c r="G690" s="124">
        <v>0</v>
      </c>
      <c r="H690" s="124">
        <v>0</v>
      </c>
      <c r="I690" s="124">
        <v>0</v>
      </c>
      <c r="J690" s="124">
        <v>0</v>
      </c>
      <c r="K690" s="124">
        <v>0</v>
      </c>
      <c r="L690" s="124">
        <v>0</v>
      </c>
      <c r="M690" s="124">
        <v>0</v>
      </c>
      <c r="N690" s="124">
        <v>0</v>
      </c>
      <c r="O690" s="124">
        <v>0</v>
      </c>
      <c r="P690" s="124">
        <v>0</v>
      </c>
      <c r="Q690" s="124">
        <v>0</v>
      </c>
      <c r="R690" s="124">
        <v>0</v>
      </c>
      <c r="S690" s="124">
        <v>0</v>
      </c>
      <c r="T690" s="124">
        <v>0</v>
      </c>
      <c r="U690" s="124">
        <v>0</v>
      </c>
      <c r="V690" s="124">
        <v>0</v>
      </c>
      <c r="W690" s="124">
        <v>0</v>
      </c>
      <c r="X690" s="79">
        <v>14968</v>
      </c>
      <c r="Y690" s="125"/>
      <c r="Z690" s="125"/>
      <c r="AA690" s="125"/>
      <c r="AB690" s="125"/>
      <c r="AC690" s="126">
        <f t="shared" si="132"/>
        <v>0</v>
      </c>
      <c r="AD690" s="126">
        <f t="shared" si="133"/>
        <v>0</v>
      </c>
      <c r="AE690" s="126">
        <f t="shared" si="134"/>
        <v>0</v>
      </c>
      <c r="AF690" s="126">
        <f t="shared" si="135"/>
        <v>0</v>
      </c>
      <c r="AG690" s="126">
        <f t="shared" si="136"/>
        <v>0</v>
      </c>
      <c r="AH690" s="126">
        <f t="shared" si="137"/>
        <v>0</v>
      </c>
      <c r="AI690" s="126">
        <f t="shared" si="138"/>
        <v>-9.6177093134694001E-3</v>
      </c>
      <c r="AJ690" s="126">
        <f t="shared" si="139"/>
        <v>9.8487785378657017E-2</v>
      </c>
      <c r="AK690" s="126">
        <f t="shared" si="140"/>
        <v>-3.6094678483510979E-2</v>
      </c>
      <c r="AL690" s="127">
        <f t="shared" si="131"/>
        <v>5.8639330646307365E-3</v>
      </c>
      <c r="AM690" s="127">
        <f t="shared" si="121"/>
        <v>1.0555079516335327E-2</v>
      </c>
    </row>
    <row r="691" spans="1:39" ht="15" customHeight="1" x14ac:dyDescent="0.2">
      <c r="A691" s="62" t="s">
        <v>827</v>
      </c>
      <c r="B691" s="62" t="s">
        <v>828</v>
      </c>
      <c r="C691" s="124">
        <v>27580</v>
      </c>
      <c r="D691" s="124">
        <v>29680</v>
      </c>
      <c r="E691" s="124">
        <v>29680</v>
      </c>
      <c r="F691" s="124">
        <v>29680</v>
      </c>
      <c r="G691" s="124">
        <v>29700</v>
      </c>
      <c r="H691" s="124">
        <v>53700</v>
      </c>
      <c r="I691" s="124">
        <v>56030</v>
      </c>
      <c r="J691" s="124">
        <v>56030</v>
      </c>
      <c r="K691" s="124">
        <v>56030</v>
      </c>
      <c r="L691" s="124">
        <v>54630</v>
      </c>
      <c r="M691" s="124">
        <v>31000</v>
      </c>
      <c r="N691" s="124">
        <v>39574.879999999997</v>
      </c>
      <c r="O691" s="124">
        <v>38530.26</v>
      </c>
      <c r="P691" s="124">
        <v>26757.94</v>
      </c>
      <c r="Q691" s="124">
        <v>21286.5</v>
      </c>
      <c r="R691" s="124">
        <v>32750.99</v>
      </c>
      <c r="S691" s="124">
        <v>58050.05</v>
      </c>
      <c r="T691" s="124">
        <v>45510.6</v>
      </c>
      <c r="U691" s="124">
        <v>36459.97</v>
      </c>
      <c r="V691" s="124">
        <v>30035.599999999999</v>
      </c>
      <c r="W691" s="124">
        <v>33323.06</v>
      </c>
      <c r="X691" s="79">
        <v>29620.98</v>
      </c>
      <c r="Y691" s="125"/>
      <c r="Z691" s="125"/>
      <c r="AA691" s="125"/>
      <c r="AB691" s="125"/>
      <c r="AC691" s="126">
        <f t="shared" si="132"/>
        <v>0</v>
      </c>
      <c r="AD691" s="126">
        <f t="shared" si="133"/>
        <v>2.4550275713258212</v>
      </c>
      <c r="AE691" s="126">
        <f t="shared" si="134"/>
        <v>-0.90885106571960717</v>
      </c>
      <c r="AF691" s="126">
        <f t="shared" si="135"/>
        <v>-3.3925651293451287</v>
      </c>
      <c r="AG691" s="126">
        <f t="shared" si="136"/>
        <v>-2.4509805169390946</v>
      </c>
      <c r="AH691" s="126">
        <f t="shared" si="137"/>
        <v>0.31939632108490279</v>
      </c>
      <c r="AI691" s="126">
        <f t="shared" si="138"/>
        <v>-1.3804570763733068</v>
      </c>
      <c r="AJ691" s="126">
        <f t="shared" si="139"/>
        <v>-0.42210203493197967</v>
      </c>
      <c r="AK691" s="126">
        <f t="shared" si="140"/>
        <v>-6.1458323883823951</v>
      </c>
      <c r="AL691" s="127">
        <f t="shared" si="131"/>
        <v>-1.3251515910311986</v>
      </c>
      <c r="AM691" s="127">
        <f t="shared" si="121"/>
        <v>-2.0159951391083744</v>
      </c>
    </row>
    <row r="692" spans="1:39" ht="15" customHeight="1" x14ac:dyDescent="0.2">
      <c r="A692" s="62" t="s">
        <v>829</v>
      </c>
      <c r="B692" s="62" t="s">
        <v>442</v>
      </c>
      <c r="C692" s="124">
        <v>0</v>
      </c>
      <c r="D692" s="124">
        <v>0</v>
      </c>
      <c r="E692" s="124">
        <v>0</v>
      </c>
      <c r="F692" s="124">
        <v>0</v>
      </c>
      <c r="G692" s="124">
        <v>0</v>
      </c>
      <c r="H692" s="124">
        <v>0</v>
      </c>
      <c r="I692" s="124">
        <v>81300</v>
      </c>
      <c r="J692" s="124">
        <v>81300</v>
      </c>
      <c r="K692" s="124">
        <v>85830</v>
      </c>
      <c r="L692" s="124">
        <v>86000</v>
      </c>
      <c r="M692" s="124">
        <v>81300</v>
      </c>
      <c r="N692" s="124">
        <v>0</v>
      </c>
      <c r="O692" s="124">
        <v>0</v>
      </c>
      <c r="P692" s="124">
        <v>0</v>
      </c>
      <c r="Q692" s="124">
        <v>0</v>
      </c>
      <c r="R692" s="124">
        <v>0</v>
      </c>
      <c r="S692" s="124">
        <v>0</v>
      </c>
      <c r="T692" s="124">
        <v>80324.740000000005</v>
      </c>
      <c r="U692" s="124">
        <v>79552.2</v>
      </c>
      <c r="V692" s="124">
        <v>87387.12</v>
      </c>
      <c r="W692" s="124">
        <v>84232.91</v>
      </c>
      <c r="X692" s="79">
        <v>135821.45000000001</v>
      </c>
      <c r="Y692" s="125"/>
      <c r="Z692" s="125"/>
      <c r="AA692" s="125"/>
      <c r="AB692" s="125"/>
      <c r="AC692" s="126">
        <f t="shared" ref="AC692:AC723" si="141">IFERROR((O695-N695)/N695,0)</f>
        <v>0.20750053657489612</v>
      </c>
      <c r="AD692" s="126">
        <f t="shared" ref="AD692:AD723" si="142">IFERROR((P695-O695)/O695,0)</f>
        <v>0.47417145924553378</v>
      </c>
      <c r="AE692" s="126">
        <f t="shared" ref="AE692:AE723" si="143">IFERROR((Q695-P695)/P695,0)</f>
        <v>-6.8288940041652965E-2</v>
      </c>
      <c r="AF692" s="126">
        <f t="shared" ref="AF692:AF723" si="144">IFERROR((R695-Q695)/Q695,0)</f>
        <v>-0.11764705882352941</v>
      </c>
      <c r="AG692" s="126">
        <f t="shared" ref="AG692:AG723" si="145">IFERROR((S695-R695)/R695,0)</f>
        <v>-1</v>
      </c>
      <c r="AH692" s="126">
        <f t="shared" ref="AH692:AH723" si="146">IFERROR((T695-S695)/S695,0)</f>
        <v>0</v>
      </c>
      <c r="AI692" s="126">
        <f t="shared" ref="AI692:AI723" si="147">IFERROR((U695-T695)/T695,0)</f>
        <v>0</v>
      </c>
      <c r="AJ692" s="126">
        <f t="shared" ref="AJ692:AJ723" si="148">IFERROR((V695-U695)/U695,0)</f>
        <v>1.3888888888888888</v>
      </c>
      <c r="AK692" s="126">
        <f t="shared" ref="AK692:AK723" si="149">IFERROR((W695-V695)/V695,0)</f>
        <v>-0.58139534883720934</v>
      </c>
      <c r="AL692" s="127">
        <f t="shared" si="131"/>
        <v>3.3692170778547442E-2</v>
      </c>
      <c r="AM692" s="127">
        <f t="shared" si="121"/>
        <v>-3.8501291989664101E-2</v>
      </c>
    </row>
    <row r="693" spans="1:39" ht="15" customHeight="1" x14ac:dyDescent="0.2">
      <c r="A693" s="62" t="s">
        <v>830</v>
      </c>
      <c r="B693" s="62" t="s">
        <v>831</v>
      </c>
      <c r="C693" s="124">
        <v>0</v>
      </c>
      <c r="D693" s="124">
        <v>0</v>
      </c>
      <c r="E693" s="124">
        <v>0</v>
      </c>
      <c r="F693" s="124">
        <v>0</v>
      </c>
      <c r="G693" s="124">
        <v>0</v>
      </c>
      <c r="H693" s="124">
        <v>0</v>
      </c>
      <c r="I693" s="124">
        <v>0</v>
      </c>
      <c r="J693" s="124">
        <v>0</v>
      </c>
      <c r="K693" s="124">
        <v>0</v>
      </c>
      <c r="L693" s="124">
        <v>0</v>
      </c>
      <c r="M693" s="124">
        <v>0</v>
      </c>
      <c r="N693" s="124">
        <v>0</v>
      </c>
      <c r="O693" s="124">
        <v>4171</v>
      </c>
      <c r="P693" s="124">
        <v>14410.92</v>
      </c>
      <c r="Q693" s="124">
        <v>1313.54</v>
      </c>
      <c r="R693" s="124">
        <v>-3142.73</v>
      </c>
      <c r="S693" s="124">
        <v>4560.04</v>
      </c>
      <c r="T693" s="124">
        <v>6016.5</v>
      </c>
      <c r="U693" s="124">
        <v>-2289.02</v>
      </c>
      <c r="V693" s="124">
        <v>-1322.82</v>
      </c>
      <c r="W693" s="124">
        <v>6807.01</v>
      </c>
      <c r="X693" s="79">
        <v>-5466.37</v>
      </c>
      <c r="Y693" s="125"/>
      <c r="Z693" s="125"/>
      <c r="AA693" s="125"/>
      <c r="AB693" s="125"/>
      <c r="AC693" s="126">
        <f t="shared" si="141"/>
        <v>-1</v>
      </c>
      <c r="AD693" s="126">
        <f t="shared" si="142"/>
        <v>0</v>
      </c>
      <c r="AE693" s="126">
        <f t="shared" si="143"/>
        <v>0</v>
      </c>
      <c r="AF693" s="126">
        <f t="shared" si="144"/>
        <v>0</v>
      </c>
      <c r="AG693" s="126">
        <f t="shared" si="145"/>
        <v>-1</v>
      </c>
      <c r="AH693" s="126">
        <f t="shared" si="146"/>
        <v>0</v>
      </c>
      <c r="AI693" s="126">
        <f t="shared" si="147"/>
        <v>0</v>
      </c>
      <c r="AJ693" s="126">
        <f t="shared" si="148"/>
        <v>0</v>
      </c>
      <c r="AK693" s="126">
        <f t="shared" si="149"/>
        <v>0</v>
      </c>
      <c r="AL693" s="127">
        <f t="shared" si="131"/>
        <v>-0.22222222222222221</v>
      </c>
      <c r="AM693" s="127">
        <f t="shared" si="121"/>
        <v>-0.2</v>
      </c>
    </row>
    <row r="694" spans="1:39" ht="15" customHeight="1" x14ac:dyDescent="0.2">
      <c r="A694" s="62" t="s">
        <v>2485</v>
      </c>
      <c r="B694" s="62" t="s">
        <v>444</v>
      </c>
      <c r="C694" s="124"/>
      <c r="D694" s="124"/>
      <c r="E694" s="124"/>
      <c r="F694" s="124"/>
      <c r="G694" s="124"/>
      <c r="H694" s="124"/>
      <c r="I694" s="124"/>
      <c r="J694" s="124"/>
      <c r="K694" s="124"/>
      <c r="L694" s="124"/>
      <c r="M694" s="124"/>
      <c r="N694" s="124">
        <v>0</v>
      </c>
      <c r="O694" s="124">
        <v>0</v>
      </c>
      <c r="P694" s="124">
        <v>0</v>
      </c>
      <c r="Q694" s="124">
        <v>0</v>
      </c>
      <c r="R694" s="124">
        <v>0</v>
      </c>
      <c r="S694" s="124">
        <v>0</v>
      </c>
      <c r="T694" s="124">
        <v>0</v>
      </c>
      <c r="U694" s="124">
        <v>0</v>
      </c>
      <c r="V694" s="124">
        <v>0</v>
      </c>
      <c r="W694" s="124">
        <v>0</v>
      </c>
      <c r="X694" s="79">
        <v>4020.1</v>
      </c>
      <c r="Y694" s="125"/>
      <c r="Z694" s="125"/>
      <c r="AA694" s="125"/>
      <c r="AB694" s="125"/>
      <c r="AC694" s="126">
        <f t="shared" si="141"/>
        <v>0</v>
      </c>
      <c r="AD694" s="126">
        <f t="shared" si="142"/>
        <v>-1.663390305080791</v>
      </c>
      <c r="AE694" s="126">
        <f t="shared" si="143"/>
        <v>-1</v>
      </c>
      <c r="AF694" s="126">
        <f t="shared" si="144"/>
        <v>0</v>
      </c>
      <c r="AG694" s="126">
        <f t="shared" si="145"/>
        <v>0</v>
      </c>
      <c r="AH694" s="126">
        <f t="shared" si="146"/>
        <v>0</v>
      </c>
      <c r="AI694" s="126">
        <f t="shared" si="147"/>
        <v>0</v>
      </c>
      <c r="AJ694" s="126">
        <f t="shared" si="148"/>
        <v>0</v>
      </c>
      <c r="AK694" s="126">
        <f t="shared" si="149"/>
        <v>0</v>
      </c>
      <c r="AL694" s="127">
        <f t="shared" si="131"/>
        <v>-0.29593225612008789</v>
      </c>
      <c r="AM694" s="127">
        <f t="shared" si="121"/>
        <v>0</v>
      </c>
    </row>
    <row r="695" spans="1:39" ht="15" customHeight="1" x14ac:dyDescent="0.2">
      <c r="A695" s="62" t="s">
        <v>832</v>
      </c>
      <c r="B695" s="62" t="s">
        <v>833</v>
      </c>
      <c r="C695" s="124">
        <v>205000</v>
      </c>
      <c r="D695" s="124">
        <v>250000</v>
      </c>
      <c r="E695" s="124">
        <v>365000</v>
      </c>
      <c r="F695" s="124">
        <v>340000</v>
      </c>
      <c r="G695" s="124">
        <v>300000</v>
      </c>
      <c r="H695" s="124">
        <v>280000</v>
      </c>
      <c r="I695" s="124">
        <v>180000</v>
      </c>
      <c r="J695" s="124">
        <v>180000</v>
      </c>
      <c r="K695" s="124">
        <v>180000</v>
      </c>
      <c r="L695" s="124">
        <v>180000</v>
      </c>
      <c r="M695" s="124">
        <v>205000</v>
      </c>
      <c r="N695" s="124">
        <v>205004</v>
      </c>
      <c r="O695" s="124">
        <v>247542.44</v>
      </c>
      <c r="P695" s="124">
        <v>364920</v>
      </c>
      <c r="Q695" s="124">
        <v>340000</v>
      </c>
      <c r="R695" s="124">
        <v>300000</v>
      </c>
      <c r="S695" s="124">
        <v>0</v>
      </c>
      <c r="T695" s="124">
        <v>180000</v>
      </c>
      <c r="U695" s="124">
        <v>180000</v>
      </c>
      <c r="V695" s="124">
        <v>430000</v>
      </c>
      <c r="W695" s="124">
        <v>180000</v>
      </c>
      <c r="X695" s="79">
        <v>205000</v>
      </c>
      <c r="Y695" s="125"/>
      <c r="Z695" s="125"/>
      <c r="AA695" s="125"/>
      <c r="AB695" s="125"/>
      <c r="AC695" s="126">
        <f t="shared" si="141"/>
        <v>0</v>
      </c>
      <c r="AD695" s="126">
        <f t="shared" si="142"/>
        <v>0</v>
      </c>
      <c r="AE695" s="126">
        <f t="shared" si="143"/>
        <v>0</v>
      </c>
      <c r="AF695" s="126">
        <f t="shared" si="144"/>
        <v>0</v>
      </c>
      <c r="AG695" s="126">
        <f t="shared" si="145"/>
        <v>0</v>
      </c>
      <c r="AH695" s="126">
        <f t="shared" si="146"/>
        <v>0</v>
      </c>
      <c r="AI695" s="126">
        <f t="shared" si="147"/>
        <v>0</v>
      </c>
      <c r="AJ695" s="126">
        <f t="shared" si="148"/>
        <v>0</v>
      </c>
      <c r="AK695" s="126">
        <f t="shared" si="149"/>
        <v>-1</v>
      </c>
      <c r="AL695" s="127">
        <f t="shared" si="131"/>
        <v>-0.1111111111111111</v>
      </c>
      <c r="AM695" s="127">
        <f t="shared" si="121"/>
        <v>-0.2</v>
      </c>
    </row>
    <row r="696" spans="1:39" ht="15" customHeight="1" x14ac:dyDescent="0.2">
      <c r="A696" s="62" t="s">
        <v>834</v>
      </c>
      <c r="B696" s="62" t="s">
        <v>835</v>
      </c>
      <c r="C696" s="124">
        <v>0</v>
      </c>
      <c r="D696" s="124">
        <v>0</v>
      </c>
      <c r="E696" s="124">
        <v>0</v>
      </c>
      <c r="F696" s="124">
        <v>0</v>
      </c>
      <c r="G696" s="124">
        <v>0</v>
      </c>
      <c r="H696" s="124">
        <v>0</v>
      </c>
      <c r="I696" s="124">
        <v>0</v>
      </c>
      <c r="J696" s="124">
        <v>0</v>
      </c>
      <c r="K696" s="124">
        <v>0</v>
      </c>
      <c r="L696" s="124">
        <v>0</v>
      </c>
      <c r="M696" s="124">
        <v>0</v>
      </c>
      <c r="N696" s="124">
        <v>84250</v>
      </c>
      <c r="O696" s="124">
        <v>0</v>
      </c>
      <c r="P696" s="124">
        <v>0</v>
      </c>
      <c r="Q696" s="124">
        <v>0</v>
      </c>
      <c r="R696" s="124">
        <v>146.97999999999999</v>
      </c>
      <c r="S696" s="124">
        <v>0</v>
      </c>
      <c r="T696" s="124">
        <v>0</v>
      </c>
      <c r="U696" s="124">
        <v>0</v>
      </c>
      <c r="V696" s="124">
        <v>0</v>
      </c>
      <c r="W696" s="124">
        <v>0</v>
      </c>
      <c r="X696" s="79"/>
      <c r="Y696" s="125"/>
      <c r="Z696" s="125"/>
      <c r="AA696" s="125"/>
      <c r="AB696" s="125"/>
      <c r="AC696" s="126">
        <f t="shared" si="141"/>
        <v>0</v>
      </c>
      <c r="AD696" s="126">
        <f t="shared" si="142"/>
        <v>0</v>
      </c>
      <c r="AE696" s="126">
        <f t="shared" si="143"/>
        <v>-1</v>
      </c>
      <c r="AF696" s="126">
        <f t="shared" si="144"/>
        <v>0</v>
      </c>
      <c r="AG696" s="126">
        <f t="shared" si="145"/>
        <v>0</v>
      </c>
      <c r="AH696" s="126">
        <f t="shared" si="146"/>
        <v>0</v>
      </c>
      <c r="AI696" s="126">
        <f t="shared" si="147"/>
        <v>0</v>
      </c>
      <c r="AJ696" s="126">
        <f t="shared" si="148"/>
        <v>0</v>
      </c>
      <c r="AK696" s="126">
        <f t="shared" si="149"/>
        <v>0</v>
      </c>
      <c r="AL696" s="127">
        <f t="shared" si="131"/>
        <v>-0.1111111111111111</v>
      </c>
      <c r="AM696" s="127">
        <f t="shared" si="121"/>
        <v>0</v>
      </c>
    </row>
    <row r="697" spans="1:39" ht="15" customHeight="1" x14ac:dyDescent="0.2">
      <c r="A697" s="62" t="s">
        <v>836</v>
      </c>
      <c r="B697" s="62" t="s">
        <v>837</v>
      </c>
      <c r="C697" s="124">
        <v>0</v>
      </c>
      <c r="D697" s="124">
        <v>0</v>
      </c>
      <c r="E697" s="124">
        <v>0</v>
      </c>
      <c r="F697" s="124">
        <v>0</v>
      </c>
      <c r="G697" s="124">
        <v>0</v>
      </c>
      <c r="H697" s="124">
        <v>0</v>
      </c>
      <c r="I697" s="124">
        <v>0</v>
      </c>
      <c r="J697" s="124">
        <v>0</v>
      </c>
      <c r="K697" s="124">
        <v>0</v>
      </c>
      <c r="L697" s="124">
        <v>0</v>
      </c>
      <c r="M697" s="124">
        <v>0</v>
      </c>
      <c r="N697" s="124">
        <v>0</v>
      </c>
      <c r="O697" s="124">
        <v>-1028.58</v>
      </c>
      <c r="P697" s="124">
        <v>682.35</v>
      </c>
      <c r="Q697" s="124">
        <v>0</v>
      </c>
      <c r="R697" s="124">
        <v>0</v>
      </c>
      <c r="S697" s="124">
        <v>0</v>
      </c>
      <c r="T697" s="124">
        <v>0</v>
      </c>
      <c r="U697" s="124">
        <v>0</v>
      </c>
      <c r="V697" s="124">
        <v>0</v>
      </c>
      <c r="W697" s="124">
        <v>0</v>
      </c>
      <c r="X697" s="79"/>
      <c r="Y697" s="125"/>
      <c r="Z697" s="125"/>
      <c r="AA697" s="125"/>
      <c r="AB697" s="125"/>
      <c r="AC697" s="126">
        <f t="shared" si="141"/>
        <v>0</v>
      </c>
      <c r="AD697" s="126">
        <f t="shared" si="142"/>
        <v>0</v>
      </c>
      <c r="AE697" s="126">
        <f t="shared" si="143"/>
        <v>0</v>
      </c>
      <c r="AF697" s="126">
        <f t="shared" si="144"/>
        <v>0</v>
      </c>
      <c r="AG697" s="126">
        <f t="shared" si="145"/>
        <v>-1</v>
      </c>
      <c r="AH697" s="126">
        <f t="shared" si="146"/>
        <v>0</v>
      </c>
      <c r="AI697" s="126">
        <f t="shared" si="147"/>
        <v>0</v>
      </c>
      <c r="AJ697" s="126">
        <f t="shared" si="148"/>
        <v>0</v>
      </c>
      <c r="AK697" s="126">
        <f t="shared" si="149"/>
        <v>0</v>
      </c>
      <c r="AL697" s="127">
        <f t="shared" si="131"/>
        <v>-0.1111111111111111</v>
      </c>
      <c r="AM697" s="127">
        <f t="shared" si="121"/>
        <v>-0.2</v>
      </c>
    </row>
    <row r="698" spans="1:39" ht="15" customHeight="1" x14ac:dyDescent="0.2">
      <c r="A698" s="62" t="s">
        <v>2406</v>
      </c>
      <c r="B698" s="62" t="s">
        <v>2407</v>
      </c>
      <c r="C698" s="124">
        <v>0</v>
      </c>
      <c r="D698" s="124">
        <v>0</v>
      </c>
      <c r="E698" s="124">
        <v>0</v>
      </c>
      <c r="F698" s="124">
        <v>0</v>
      </c>
      <c r="G698" s="124">
        <v>0</v>
      </c>
      <c r="H698" s="124">
        <v>0</v>
      </c>
      <c r="I698" s="124">
        <v>0</v>
      </c>
      <c r="J698" s="124">
        <v>0</v>
      </c>
      <c r="K698" s="124">
        <v>0</v>
      </c>
      <c r="L698" s="124">
        <v>0</v>
      </c>
      <c r="M698" s="124">
        <v>0</v>
      </c>
      <c r="N698" s="124">
        <v>0</v>
      </c>
      <c r="O698" s="124">
        <v>0</v>
      </c>
      <c r="P698" s="124">
        <v>0</v>
      </c>
      <c r="Q698" s="124">
        <v>0</v>
      </c>
      <c r="R698" s="124">
        <v>0</v>
      </c>
      <c r="S698" s="124">
        <v>0</v>
      </c>
      <c r="T698" s="124">
        <v>0</v>
      </c>
      <c r="U698" s="124">
        <v>0</v>
      </c>
      <c r="V698" s="124">
        <v>84483.77</v>
      </c>
      <c r="W698" s="124">
        <v>0</v>
      </c>
      <c r="X698" s="79"/>
      <c r="Y698" s="125"/>
      <c r="Z698" s="125"/>
      <c r="AA698" s="125"/>
      <c r="AB698" s="125"/>
      <c r="AC698" s="126">
        <f t="shared" si="141"/>
        <v>0</v>
      </c>
      <c r="AD698" s="126">
        <f t="shared" si="142"/>
        <v>0</v>
      </c>
      <c r="AE698" s="126">
        <f t="shared" si="143"/>
        <v>0</v>
      </c>
      <c r="AF698" s="126">
        <f t="shared" si="144"/>
        <v>0</v>
      </c>
      <c r="AG698" s="126">
        <f t="shared" si="145"/>
        <v>0</v>
      </c>
      <c r="AH698" s="126">
        <f t="shared" si="146"/>
        <v>0</v>
      </c>
      <c r="AI698" s="126">
        <f t="shared" si="147"/>
        <v>0</v>
      </c>
      <c r="AJ698" s="126">
        <f t="shared" si="148"/>
        <v>0</v>
      </c>
      <c r="AK698" s="126">
        <f t="shared" si="149"/>
        <v>-41.634826981342691</v>
      </c>
      <c r="AL698" s="127">
        <f t="shared" si="131"/>
        <v>-4.6260918868158543</v>
      </c>
      <c r="AM698" s="127">
        <f t="shared" si="121"/>
        <v>-8.3269653962685375</v>
      </c>
    </row>
    <row r="699" spans="1:39" ht="15" customHeight="1" x14ac:dyDescent="0.2">
      <c r="A699" s="62" t="s">
        <v>838</v>
      </c>
      <c r="B699" s="62" t="s">
        <v>448</v>
      </c>
      <c r="C699" s="124">
        <v>0</v>
      </c>
      <c r="D699" s="124">
        <v>0</v>
      </c>
      <c r="E699" s="124">
        <v>275477</v>
      </c>
      <c r="F699" s="124">
        <v>0</v>
      </c>
      <c r="G699" s="124">
        <v>0</v>
      </c>
      <c r="H699" s="124">
        <v>0</v>
      </c>
      <c r="I699" s="124">
        <v>0</v>
      </c>
      <c r="J699" s="124">
        <v>0</v>
      </c>
      <c r="K699" s="124">
        <v>0</v>
      </c>
      <c r="L699" s="124">
        <v>0</v>
      </c>
      <c r="M699" s="124">
        <v>0</v>
      </c>
      <c r="N699" s="124">
        <v>0</v>
      </c>
      <c r="O699" s="124">
        <v>0</v>
      </c>
      <c r="P699" s="124">
        <v>190920.45</v>
      </c>
      <c r="Q699" s="124">
        <v>0</v>
      </c>
      <c r="R699" s="124">
        <v>0</v>
      </c>
      <c r="S699" s="124">
        <v>0</v>
      </c>
      <c r="T699" s="124">
        <v>0</v>
      </c>
      <c r="U699" s="124">
        <v>0</v>
      </c>
      <c r="V699" s="124">
        <v>0</v>
      </c>
      <c r="W699" s="124">
        <v>0</v>
      </c>
      <c r="X699" s="79"/>
      <c r="Y699" s="125"/>
      <c r="Z699" s="125"/>
      <c r="AA699" s="125"/>
      <c r="AB699" s="125"/>
      <c r="AC699" s="126">
        <f t="shared" si="141"/>
        <v>-7.3091453829636889E-3</v>
      </c>
      <c r="AD699" s="126">
        <f t="shared" si="142"/>
        <v>4.664517088290953E-2</v>
      </c>
      <c r="AE699" s="126">
        <f t="shared" si="143"/>
        <v>3.9723486079109929E-2</v>
      </c>
      <c r="AF699" s="126">
        <f t="shared" si="144"/>
        <v>2.5649395243483895E-2</v>
      </c>
      <c r="AG699" s="126">
        <f t="shared" si="145"/>
        <v>4.7406894609132937E-2</v>
      </c>
      <c r="AH699" s="126">
        <f t="shared" si="146"/>
        <v>3.9803112437792575E-2</v>
      </c>
      <c r="AI699" s="126">
        <f t="shared" si="147"/>
        <v>-1.4166183114193171E-2</v>
      </c>
      <c r="AJ699" s="126">
        <f t="shared" si="148"/>
        <v>-0.27705128027417736</v>
      </c>
      <c r="AK699" s="126">
        <f t="shared" si="149"/>
        <v>7.8176164165705789E-2</v>
      </c>
      <c r="AL699" s="127">
        <f t="shared" si="131"/>
        <v>-2.3469317059110623E-3</v>
      </c>
      <c r="AM699" s="127">
        <f t="shared" si="121"/>
        <v>-2.5166258435147849E-2</v>
      </c>
    </row>
    <row r="700" spans="1:39" ht="15" customHeight="1" x14ac:dyDescent="0.2">
      <c r="A700" s="62" t="s">
        <v>839</v>
      </c>
      <c r="B700" s="62" t="s">
        <v>759</v>
      </c>
      <c r="C700" s="124">
        <v>0</v>
      </c>
      <c r="D700" s="124">
        <v>0</v>
      </c>
      <c r="E700" s="124">
        <v>0</v>
      </c>
      <c r="F700" s="124">
        <v>0</v>
      </c>
      <c r="G700" s="124">
        <v>0</v>
      </c>
      <c r="H700" s="124">
        <v>0</v>
      </c>
      <c r="I700" s="124">
        <v>0</v>
      </c>
      <c r="J700" s="124">
        <v>0</v>
      </c>
      <c r="K700" s="124">
        <v>0</v>
      </c>
      <c r="L700" s="124">
        <v>0</v>
      </c>
      <c r="M700" s="124">
        <v>0</v>
      </c>
      <c r="N700" s="124">
        <v>0</v>
      </c>
      <c r="O700" s="124">
        <v>0</v>
      </c>
      <c r="P700" s="124">
        <v>0</v>
      </c>
      <c r="Q700" s="124">
        <v>0</v>
      </c>
      <c r="R700" s="124">
        <v>7117.64</v>
      </c>
      <c r="S700" s="124">
        <v>0</v>
      </c>
      <c r="T700" s="124">
        <v>0</v>
      </c>
      <c r="U700" s="124">
        <v>0</v>
      </c>
      <c r="V700" s="124">
        <v>0</v>
      </c>
      <c r="W700" s="124">
        <v>0</v>
      </c>
      <c r="X700" s="79">
        <v>430589</v>
      </c>
      <c r="Y700" s="125"/>
      <c r="Z700" s="125"/>
      <c r="AA700" s="125"/>
      <c r="AB700" s="125"/>
      <c r="AC700" s="126">
        <f t="shared" si="141"/>
        <v>1.6041551540215956E-2</v>
      </c>
      <c r="AD700" s="126">
        <f t="shared" si="142"/>
        <v>2.8771278584982751E-2</v>
      </c>
      <c r="AE700" s="126">
        <f t="shared" si="143"/>
        <v>-6.9463330918856005E-3</v>
      </c>
      <c r="AF700" s="126">
        <f t="shared" si="144"/>
        <v>-0.12648706495271944</v>
      </c>
      <c r="AG700" s="126">
        <f t="shared" si="145"/>
        <v>-0.19288061653587624</v>
      </c>
      <c r="AH700" s="126">
        <f t="shared" si="146"/>
        <v>9.9330022332588357E-3</v>
      </c>
      <c r="AI700" s="126">
        <f t="shared" si="147"/>
        <v>-0.1393724596140517</v>
      </c>
      <c r="AJ700" s="126">
        <f t="shared" si="148"/>
        <v>-0.33227971326587802</v>
      </c>
      <c r="AK700" s="126">
        <f t="shared" si="149"/>
        <v>1.1296639503778303E-2</v>
      </c>
      <c r="AL700" s="127">
        <f t="shared" si="131"/>
        <v>-8.1324857288686131E-2</v>
      </c>
      <c r="AM700" s="127">
        <f t="shared" si="121"/>
        <v>-0.12866062953575375</v>
      </c>
    </row>
    <row r="701" spans="1:39" ht="15" customHeight="1" x14ac:dyDescent="0.2">
      <c r="A701" s="62" t="s">
        <v>2103</v>
      </c>
      <c r="B701" s="62" t="s">
        <v>1883</v>
      </c>
      <c r="C701" s="124">
        <v>0</v>
      </c>
      <c r="D701" s="124">
        <v>0</v>
      </c>
      <c r="E701" s="124">
        <v>0</v>
      </c>
      <c r="F701" s="124">
        <v>0</v>
      </c>
      <c r="G701" s="124">
        <v>0</v>
      </c>
      <c r="H701" s="124">
        <v>0</v>
      </c>
      <c r="I701" s="124">
        <v>0</v>
      </c>
      <c r="J701" s="124">
        <v>0</v>
      </c>
      <c r="K701" s="124">
        <v>0</v>
      </c>
      <c r="L701" s="124">
        <v>0</v>
      </c>
      <c r="M701" s="124">
        <v>0</v>
      </c>
      <c r="N701" s="124">
        <v>0</v>
      </c>
      <c r="O701" s="124">
        <v>0</v>
      </c>
      <c r="P701" s="124">
        <v>0</v>
      </c>
      <c r="Q701" s="124">
        <v>0</v>
      </c>
      <c r="R701" s="124">
        <v>0</v>
      </c>
      <c r="S701" s="124">
        <v>0</v>
      </c>
      <c r="T701" s="124">
        <v>0</v>
      </c>
      <c r="U701" s="124">
        <v>0</v>
      </c>
      <c r="V701" s="124">
        <v>-62.71</v>
      </c>
      <c r="W701" s="124">
        <v>2548.21</v>
      </c>
      <c r="X701" s="79">
        <v>1303.95</v>
      </c>
      <c r="Y701" s="125"/>
      <c r="Z701" s="125"/>
      <c r="AA701" s="125"/>
      <c r="AB701" s="125"/>
      <c r="AC701" s="126">
        <f t="shared" si="141"/>
        <v>0</v>
      </c>
      <c r="AD701" s="126">
        <f t="shared" si="142"/>
        <v>-1</v>
      </c>
      <c r="AE701" s="126">
        <f t="shared" si="143"/>
        <v>0</v>
      </c>
      <c r="AF701" s="126">
        <f t="shared" si="144"/>
        <v>0</v>
      </c>
      <c r="AG701" s="126">
        <f t="shared" si="145"/>
        <v>0</v>
      </c>
      <c r="AH701" s="126">
        <f t="shared" si="146"/>
        <v>0</v>
      </c>
      <c r="AI701" s="126">
        <f t="shared" si="147"/>
        <v>0</v>
      </c>
      <c r="AJ701" s="126">
        <f t="shared" si="148"/>
        <v>0</v>
      </c>
      <c r="AK701" s="126">
        <f t="shared" si="149"/>
        <v>0</v>
      </c>
      <c r="AL701" s="127">
        <f t="shared" si="131"/>
        <v>-0.1111111111111111</v>
      </c>
      <c r="AM701" s="127">
        <f t="shared" si="121"/>
        <v>0</v>
      </c>
    </row>
    <row r="702" spans="1:39" ht="15" customHeight="1" x14ac:dyDescent="0.2">
      <c r="A702" s="62" t="s">
        <v>842</v>
      </c>
      <c r="B702" s="62" t="s">
        <v>286</v>
      </c>
      <c r="C702" s="124">
        <v>320270</v>
      </c>
      <c r="D702" s="124">
        <v>320267</v>
      </c>
      <c r="E702" s="124">
        <v>333676</v>
      </c>
      <c r="F702" s="124">
        <v>336222</v>
      </c>
      <c r="G702" s="124">
        <v>351520</v>
      </c>
      <c r="H702" s="124">
        <v>366309</v>
      </c>
      <c r="I702" s="124">
        <v>378237</v>
      </c>
      <c r="J702" s="124">
        <v>392421</v>
      </c>
      <c r="K702" s="124">
        <v>264735</v>
      </c>
      <c r="L702" s="124">
        <v>290101</v>
      </c>
      <c r="M702" s="124">
        <v>308070</v>
      </c>
      <c r="N702" s="124">
        <v>322022.59999999998</v>
      </c>
      <c r="O702" s="124">
        <v>319668.89</v>
      </c>
      <c r="P702" s="124">
        <v>334579.90000000002</v>
      </c>
      <c r="Q702" s="124">
        <v>347870.58</v>
      </c>
      <c r="R702" s="124">
        <v>356793.25</v>
      </c>
      <c r="S702" s="124">
        <v>373707.71</v>
      </c>
      <c r="T702" s="124">
        <v>388582.44</v>
      </c>
      <c r="U702" s="124">
        <v>383077.71</v>
      </c>
      <c r="V702" s="124">
        <v>276945.53999999998</v>
      </c>
      <c r="W702" s="124">
        <v>298596.08</v>
      </c>
      <c r="X702" s="79">
        <v>305216.84999999998</v>
      </c>
      <c r="Y702" s="125"/>
      <c r="Z702" s="125"/>
      <c r="AA702" s="125"/>
      <c r="AB702" s="125"/>
      <c r="AC702" s="126">
        <f t="shared" si="141"/>
        <v>1.717672399810562E-2</v>
      </c>
      <c r="AD702" s="126">
        <f t="shared" si="142"/>
        <v>9.71740745819792E-2</v>
      </c>
      <c r="AE702" s="126">
        <f t="shared" si="143"/>
        <v>1.4917260363164994E-2</v>
      </c>
      <c r="AF702" s="126">
        <f t="shared" si="144"/>
        <v>1.182361819551327</v>
      </c>
      <c r="AG702" s="126">
        <f t="shared" si="145"/>
        <v>-0.38779527559055116</v>
      </c>
      <c r="AH702" s="126">
        <f t="shared" si="146"/>
        <v>9.0032154340836015E-2</v>
      </c>
      <c r="AI702" s="126">
        <f t="shared" si="147"/>
        <v>-1.0407079646017713E-2</v>
      </c>
      <c r="AJ702" s="126">
        <f t="shared" si="148"/>
        <v>-0.21801720163431423</v>
      </c>
      <c r="AK702" s="126">
        <f t="shared" si="149"/>
        <v>6.607369758576874E-2</v>
      </c>
      <c r="AL702" s="127">
        <f t="shared" si="131"/>
        <v>9.4612908172255386E-2</v>
      </c>
      <c r="AM702" s="127">
        <f t="shared" si="121"/>
        <v>-9.2022740988855684E-2</v>
      </c>
    </row>
    <row r="703" spans="1:39" ht="15" customHeight="1" x14ac:dyDescent="0.2">
      <c r="A703" s="62" t="s">
        <v>843</v>
      </c>
      <c r="B703" s="62" t="s">
        <v>292</v>
      </c>
      <c r="C703" s="124">
        <v>9900</v>
      </c>
      <c r="D703" s="124">
        <v>10802</v>
      </c>
      <c r="E703" s="124">
        <v>10802</v>
      </c>
      <c r="F703" s="124">
        <v>10356</v>
      </c>
      <c r="G703" s="124">
        <v>11102</v>
      </c>
      <c r="H703" s="124">
        <v>9902</v>
      </c>
      <c r="I703" s="124">
        <v>7803</v>
      </c>
      <c r="J703" s="124">
        <v>7803</v>
      </c>
      <c r="K703" s="124">
        <v>4501</v>
      </c>
      <c r="L703" s="124">
        <v>4504</v>
      </c>
      <c r="M703" s="124">
        <v>4800</v>
      </c>
      <c r="N703" s="124">
        <v>10658.57</v>
      </c>
      <c r="O703" s="124">
        <v>10829.55</v>
      </c>
      <c r="P703" s="124">
        <v>11141.13</v>
      </c>
      <c r="Q703" s="124">
        <v>11063.74</v>
      </c>
      <c r="R703" s="124">
        <v>9664.32</v>
      </c>
      <c r="S703" s="124">
        <v>7800.26</v>
      </c>
      <c r="T703" s="124">
        <v>7877.74</v>
      </c>
      <c r="U703" s="124">
        <v>6779.8</v>
      </c>
      <c r="V703" s="124">
        <v>4527.01</v>
      </c>
      <c r="W703" s="124">
        <v>4578.1499999999996</v>
      </c>
      <c r="X703" s="79">
        <v>4920.55</v>
      </c>
      <c r="Y703" s="125"/>
      <c r="Z703" s="125"/>
      <c r="AA703" s="125"/>
      <c r="AB703" s="125"/>
      <c r="AC703" s="126">
        <f t="shared" si="141"/>
        <v>-7.066981819832957E-2</v>
      </c>
      <c r="AD703" s="126">
        <f t="shared" si="142"/>
        <v>-0.76309017768440257</v>
      </c>
      <c r="AE703" s="126">
        <f t="shared" si="143"/>
        <v>-0.52041155375290737</v>
      </c>
      <c r="AF703" s="126">
        <f t="shared" si="144"/>
        <v>1.2403124850685654</v>
      </c>
      <c r="AG703" s="126">
        <f t="shared" si="145"/>
        <v>-0.35996800853105831</v>
      </c>
      <c r="AH703" s="126">
        <f t="shared" si="146"/>
        <v>-0.1346740198937004</v>
      </c>
      <c r="AI703" s="126">
        <f t="shared" si="147"/>
        <v>-0.36647027110289593</v>
      </c>
      <c r="AJ703" s="126">
        <f t="shared" si="148"/>
        <v>-0.57046469926754395</v>
      </c>
      <c r="AK703" s="126">
        <f t="shared" si="149"/>
        <v>8.2526710535625849</v>
      </c>
      <c r="AL703" s="127">
        <f t="shared" si="131"/>
        <v>0.74524833224447917</v>
      </c>
      <c r="AM703" s="127">
        <f t="shared" si="121"/>
        <v>1.3642188109534774</v>
      </c>
    </row>
    <row r="704" spans="1:39" ht="15" customHeight="1" x14ac:dyDescent="0.2">
      <c r="A704" s="62" t="s">
        <v>844</v>
      </c>
      <c r="B704" s="62" t="s">
        <v>296</v>
      </c>
      <c r="C704" s="124">
        <v>0</v>
      </c>
      <c r="D704" s="124">
        <v>10203</v>
      </c>
      <c r="E704" s="124">
        <v>0</v>
      </c>
      <c r="F704" s="124">
        <v>5384</v>
      </c>
      <c r="G704" s="124">
        <v>14121</v>
      </c>
      <c r="H704" s="124">
        <v>9528</v>
      </c>
      <c r="I704" s="124">
        <v>9290</v>
      </c>
      <c r="J704" s="124">
        <v>7711</v>
      </c>
      <c r="K704" s="124">
        <v>24858</v>
      </c>
      <c r="L704" s="124">
        <v>5802</v>
      </c>
      <c r="M704" s="124">
        <v>0</v>
      </c>
      <c r="N704" s="124">
        <v>0</v>
      </c>
      <c r="O704" s="124">
        <v>7000</v>
      </c>
      <c r="P704" s="124">
        <v>0</v>
      </c>
      <c r="Q704" s="124">
        <v>0</v>
      </c>
      <c r="R704" s="124">
        <v>0</v>
      </c>
      <c r="S704" s="124">
        <v>0</v>
      </c>
      <c r="T704" s="124">
        <v>0</v>
      </c>
      <c r="U704" s="124">
        <v>0</v>
      </c>
      <c r="V704" s="124">
        <v>0</v>
      </c>
      <c r="W704" s="124">
        <v>0</v>
      </c>
      <c r="X704" s="79">
        <v>0</v>
      </c>
      <c r="Y704" s="125"/>
      <c r="Z704" s="125"/>
      <c r="AA704" s="125"/>
      <c r="AB704" s="125"/>
      <c r="AC704" s="126">
        <f t="shared" si="141"/>
        <v>-0.20840179884113116</v>
      </c>
      <c r="AD704" s="126">
        <f t="shared" si="142"/>
        <v>0.25693059842132576</v>
      </c>
      <c r="AE704" s="126">
        <f t="shared" si="143"/>
        <v>-0.14582790091264672</v>
      </c>
      <c r="AF704" s="126">
        <f t="shared" si="144"/>
        <v>-3.4406878831819629E-2</v>
      </c>
      <c r="AG704" s="126">
        <f t="shared" si="145"/>
        <v>-9.5780696323422912E-2</v>
      </c>
      <c r="AH704" s="126">
        <f t="shared" si="146"/>
        <v>2.6660062352495656E-2</v>
      </c>
      <c r="AI704" s="126">
        <f t="shared" si="147"/>
        <v>2.9685548870473321E-2</v>
      </c>
      <c r="AJ704" s="126">
        <f t="shared" si="148"/>
        <v>0.69384267680943712</v>
      </c>
      <c r="AK704" s="126">
        <f t="shared" si="149"/>
        <v>-0.6586094116115595</v>
      </c>
      <c r="AL704" s="127">
        <f t="shared" si="131"/>
        <v>-1.5100866674094235E-2</v>
      </c>
      <c r="AM704" s="127">
        <f t="shared" si="121"/>
        <v>-8.4036398051525742E-4</v>
      </c>
    </row>
    <row r="705" spans="1:39" ht="15" customHeight="1" x14ac:dyDescent="0.2">
      <c r="A705" s="62" t="s">
        <v>845</v>
      </c>
      <c r="B705" s="62" t="s">
        <v>298</v>
      </c>
      <c r="C705" s="124">
        <v>3316</v>
      </c>
      <c r="D705" s="124">
        <v>3801</v>
      </c>
      <c r="E705" s="124">
        <v>3676</v>
      </c>
      <c r="F705" s="124">
        <v>4160</v>
      </c>
      <c r="G705" s="124">
        <v>4580</v>
      </c>
      <c r="H705" s="124">
        <v>4755</v>
      </c>
      <c r="I705" s="124">
        <v>4996</v>
      </c>
      <c r="J705" s="124">
        <v>5416</v>
      </c>
      <c r="K705" s="124">
        <v>3854</v>
      </c>
      <c r="L705" s="124">
        <v>4154</v>
      </c>
      <c r="M705" s="124">
        <v>4340</v>
      </c>
      <c r="N705" s="124">
        <v>3082.66</v>
      </c>
      <c r="O705" s="124">
        <v>3135.61</v>
      </c>
      <c r="P705" s="124">
        <v>3440.31</v>
      </c>
      <c r="Q705" s="124">
        <v>3491.63</v>
      </c>
      <c r="R705" s="124">
        <v>7620</v>
      </c>
      <c r="S705" s="124">
        <v>4665</v>
      </c>
      <c r="T705" s="124">
        <v>5085</v>
      </c>
      <c r="U705" s="124">
        <v>5032.08</v>
      </c>
      <c r="V705" s="124">
        <v>3935</v>
      </c>
      <c r="W705" s="124">
        <v>4195</v>
      </c>
      <c r="X705" s="79">
        <v>4390</v>
      </c>
      <c r="Y705" s="125"/>
      <c r="Z705" s="125"/>
      <c r="AA705" s="125"/>
      <c r="AB705" s="125"/>
      <c r="AC705" s="126">
        <f t="shared" si="141"/>
        <v>-2.7181777747151126E-2</v>
      </c>
      <c r="AD705" s="126">
        <f t="shared" si="142"/>
        <v>8.0645888337948279E-2</v>
      </c>
      <c r="AE705" s="126">
        <f t="shared" si="143"/>
        <v>-0.25629642430436161</v>
      </c>
      <c r="AF705" s="126">
        <f t="shared" si="144"/>
        <v>-4.2875400129002782E-2</v>
      </c>
      <c r="AG705" s="126">
        <f t="shared" si="145"/>
        <v>9.5418681065695579E-2</v>
      </c>
      <c r="AH705" s="126">
        <f t="shared" si="146"/>
        <v>-3.9931066369635573E-2</v>
      </c>
      <c r="AI705" s="126">
        <f t="shared" si="147"/>
        <v>3.0049631643256055E-3</v>
      </c>
      <c r="AJ705" s="126">
        <f t="shared" si="148"/>
        <v>-0.56355007420458236</v>
      </c>
      <c r="AK705" s="126">
        <f t="shared" si="149"/>
        <v>1.0709168272902498</v>
      </c>
      <c r="AL705" s="127">
        <f t="shared" si="131"/>
        <v>3.5572401900387317E-2</v>
      </c>
      <c r="AM705" s="127">
        <f t="shared" si="121"/>
        <v>0.11317186618921063</v>
      </c>
    </row>
    <row r="706" spans="1:39" ht="15" customHeight="1" x14ac:dyDescent="0.2">
      <c r="A706" s="62" t="s">
        <v>846</v>
      </c>
      <c r="B706" s="62" t="s">
        <v>300</v>
      </c>
      <c r="C706" s="124">
        <v>4500</v>
      </c>
      <c r="D706" s="124">
        <v>8500</v>
      </c>
      <c r="E706" s="124">
        <v>7950</v>
      </c>
      <c r="F706" s="124">
        <v>1500</v>
      </c>
      <c r="G706" s="124">
        <v>1500</v>
      </c>
      <c r="H706" s="124">
        <v>1500</v>
      </c>
      <c r="I706" s="124">
        <v>1500</v>
      </c>
      <c r="J706" s="124">
        <v>1500</v>
      </c>
      <c r="K706" s="124">
        <v>1500</v>
      </c>
      <c r="L706" s="124">
        <v>1500</v>
      </c>
      <c r="M706" s="124">
        <v>1500</v>
      </c>
      <c r="N706" s="124">
        <v>3964.21</v>
      </c>
      <c r="O706" s="124">
        <v>3684.06</v>
      </c>
      <c r="P706" s="124">
        <v>872.79</v>
      </c>
      <c r="Q706" s="124">
        <v>418.58</v>
      </c>
      <c r="R706" s="124">
        <v>937.75</v>
      </c>
      <c r="S706" s="124">
        <v>600.19000000000005</v>
      </c>
      <c r="T706" s="124">
        <v>519.36</v>
      </c>
      <c r="U706" s="124">
        <v>329.03</v>
      </c>
      <c r="V706" s="124">
        <v>141.33000000000001</v>
      </c>
      <c r="W706" s="124">
        <v>1307.68</v>
      </c>
      <c r="X706" s="79">
        <v>851.41</v>
      </c>
      <c r="Y706" s="125"/>
      <c r="Z706" s="125"/>
      <c r="AA706" s="125"/>
      <c r="AB706" s="125"/>
      <c r="AC706" s="126">
        <f t="shared" si="141"/>
        <v>-1.6007639050882587E-2</v>
      </c>
      <c r="AD706" s="126">
        <f t="shared" si="142"/>
        <v>0.13693847600760797</v>
      </c>
      <c r="AE706" s="126">
        <f t="shared" si="143"/>
        <v>0.18144691313288155</v>
      </c>
      <c r="AF706" s="126">
        <f t="shared" si="144"/>
        <v>-0.1450134712002894</v>
      </c>
      <c r="AG706" s="126">
        <f t="shared" si="145"/>
        <v>0.31248285549161631</v>
      </c>
      <c r="AH706" s="126">
        <f t="shared" si="146"/>
        <v>-5.1675712941718174E-2</v>
      </c>
      <c r="AI706" s="126">
        <f t="shared" si="147"/>
        <v>-0.10880005474560896</v>
      </c>
      <c r="AJ706" s="126">
        <f t="shared" si="148"/>
        <v>-0.31462854930893402</v>
      </c>
      <c r="AK706" s="126">
        <f t="shared" si="149"/>
        <v>-1.347761830934162E-2</v>
      </c>
      <c r="AL706" s="127">
        <f t="shared" si="131"/>
        <v>-2.0816445471854373E-3</v>
      </c>
      <c r="AM706" s="127">
        <f t="shared" si="121"/>
        <v>-3.5219815962797295E-2</v>
      </c>
    </row>
    <row r="707" spans="1:39" ht="15" customHeight="1" x14ac:dyDescent="0.2">
      <c r="A707" s="62" t="s">
        <v>847</v>
      </c>
      <c r="B707" s="62" t="s">
        <v>302</v>
      </c>
      <c r="C707" s="124">
        <v>927</v>
      </c>
      <c r="D707" s="124">
        <v>773</v>
      </c>
      <c r="E707" s="124">
        <v>786</v>
      </c>
      <c r="F707" s="124">
        <v>809</v>
      </c>
      <c r="G707" s="124">
        <v>847</v>
      </c>
      <c r="H707" s="124">
        <v>880</v>
      </c>
      <c r="I707" s="124">
        <v>889</v>
      </c>
      <c r="J707" s="124">
        <v>917</v>
      </c>
      <c r="K707" s="124">
        <v>613</v>
      </c>
      <c r="L707" s="124">
        <v>655</v>
      </c>
      <c r="M707" s="124">
        <v>550</v>
      </c>
      <c r="N707" s="124">
        <v>925.04</v>
      </c>
      <c r="O707" s="124">
        <v>732.26</v>
      </c>
      <c r="P707" s="124">
        <v>920.4</v>
      </c>
      <c r="Q707" s="124">
        <v>786.18</v>
      </c>
      <c r="R707" s="124">
        <v>759.13</v>
      </c>
      <c r="S707" s="124">
        <v>686.42</v>
      </c>
      <c r="T707" s="124">
        <v>704.72</v>
      </c>
      <c r="U707" s="124">
        <v>725.64</v>
      </c>
      <c r="V707" s="124">
        <v>1229.1199999999999</v>
      </c>
      <c r="W707" s="124">
        <v>419.61</v>
      </c>
      <c r="X707" s="79">
        <v>510.34</v>
      </c>
      <c r="Y707" s="125"/>
      <c r="Z707" s="125"/>
      <c r="AA707" s="125"/>
      <c r="AB707" s="125"/>
      <c r="AC707" s="126">
        <f t="shared" si="141"/>
        <v>0</v>
      </c>
      <c r="AD707" s="126">
        <f t="shared" si="142"/>
        <v>0</v>
      </c>
      <c r="AE707" s="126">
        <f t="shared" si="143"/>
        <v>0</v>
      </c>
      <c r="AF707" s="126">
        <f t="shared" si="144"/>
        <v>0</v>
      </c>
      <c r="AG707" s="126">
        <f t="shared" si="145"/>
        <v>0</v>
      </c>
      <c r="AH707" s="126">
        <f t="shared" si="146"/>
        <v>0</v>
      </c>
      <c r="AI707" s="126">
        <f t="shared" si="147"/>
        <v>0</v>
      </c>
      <c r="AJ707" s="126">
        <f t="shared" si="148"/>
        <v>-0.64061000000000001</v>
      </c>
      <c r="AK707" s="126">
        <f t="shared" si="149"/>
        <v>5.8999230177059268</v>
      </c>
      <c r="AL707" s="127">
        <f t="shared" si="131"/>
        <v>0.58436811307843639</v>
      </c>
      <c r="AM707" s="127">
        <f t="shared" ref="AM707:AM770" si="150">AVERAGE(AG707:AK707)</f>
        <v>1.0518626035411853</v>
      </c>
    </row>
    <row r="708" spans="1:39" ht="15" customHeight="1" x14ac:dyDescent="0.2">
      <c r="A708" s="62" t="s">
        <v>848</v>
      </c>
      <c r="B708" s="62" t="s">
        <v>304</v>
      </c>
      <c r="C708" s="124">
        <v>3242</v>
      </c>
      <c r="D708" s="124">
        <v>3299</v>
      </c>
      <c r="E708" s="124">
        <v>3691</v>
      </c>
      <c r="F708" s="124">
        <v>3594</v>
      </c>
      <c r="G708" s="124">
        <v>4729</v>
      </c>
      <c r="H708" s="124">
        <v>2393</v>
      </c>
      <c r="I708" s="124">
        <v>2803</v>
      </c>
      <c r="J708" s="124">
        <v>2803</v>
      </c>
      <c r="K708" s="124">
        <v>1751</v>
      </c>
      <c r="L708" s="124">
        <v>1751</v>
      </c>
      <c r="M708" s="124">
        <v>2280</v>
      </c>
      <c r="N708" s="124">
        <v>3192.58</v>
      </c>
      <c r="O708" s="124">
        <v>3105.8</v>
      </c>
      <c r="P708" s="124">
        <v>3356.27</v>
      </c>
      <c r="Q708" s="124">
        <v>2496.0700000000002</v>
      </c>
      <c r="R708" s="124">
        <v>2389.0500000000002</v>
      </c>
      <c r="S708" s="124">
        <v>2617.0100000000002</v>
      </c>
      <c r="T708" s="124">
        <v>2512.5100000000002</v>
      </c>
      <c r="U708" s="124">
        <v>2520.06</v>
      </c>
      <c r="V708" s="124">
        <v>1099.8800000000001</v>
      </c>
      <c r="W708" s="124">
        <v>2277.7600000000002</v>
      </c>
      <c r="X708" s="79">
        <v>1899.93</v>
      </c>
      <c r="Y708" s="125"/>
      <c r="Z708" s="125"/>
      <c r="AA708" s="125"/>
      <c r="AB708" s="125"/>
      <c r="AC708" s="126">
        <f t="shared" si="141"/>
        <v>-7.0082319810819652E-2</v>
      </c>
      <c r="AD708" s="126">
        <f t="shared" si="142"/>
        <v>-0.28264408493427701</v>
      </c>
      <c r="AE708" s="126">
        <f t="shared" si="143"/>
        <v>-0.14322059580106136</v>
      </c>
      <c r="AF708" s="126">
        <f t="shared" si="144"/>
        <v>7.3274053845078124E-2</v>
      </c>
      <c r="AG708" s="126">
        <f t="shared" si="145"/>
        <v>0.25868530568137399</v>
      </c>
      <c r="AH708" s="126">
        <f t="shared" si="146"/>
        <v>-3.7708850893857372E-2</v>
      </c>
      <c r="AI708" s="126">
        <f t="shared" si="147"/>
        <v>-2.1868019919133994E-2</v>
      </c>
      <c r="AJ708" s="126">
        <f t="shared" si="148"/>
        <v>-0.27990788120297821</v>
      </c>
      <c r="AK708" s="126">
        <f t="shared" si="149"/>
        <v>0.25288822609914297</v>
      </c>
      <c r="AL708" s="127">
        <f t="shared" si="131"/>
        <v>-2.784268521517028E-2</v>
      </c>
      <c r="AM708" s="127">
        <f t="shared" si="150"/>
        <v>3.4417755952909482E-2</v>
      </c>
    </row>
    <row r="709" spans="1:39" ht="15" customHeight="1" x14ac:dyDescent="0.2">
      <c r="A709" s="62" t="s">
        <v>849</v>
      </c>
      <c r="B709" s="62" t="s">
        <v>306</v>
      </c>
      <c r="C709" s="124">
        <v>36523</v>
      </c>
      <c r="D709" s="124">
        <v>38389</v>
      </c>
      <c r="E709" s="124">
        <v>40228</v>
      </c>
      <c r="F709" s="124">
        <v>45310</v>
      </c>
      <c r="G709" s="124">
        <v>44995</v>
      </c>
      <c r="H709" s="124">
        <v>54833</v>
      </c>
      <c r="I709" s="124">
        <v>49599</v>
      </c>
      <c r="J709" s="124">
        <v>49599</v>
      </c>
      <c r="K709" s="124">
        <v>30146</v>
      </c>
      <c r="L709" s="124">
        <v>29246</v>
      </c>
      <c r="M709" s="124">
        <v>31470</v>
      </c>
      <c r="N709" s="124">
        <v>35323.760000000002</v>
      </c>
      <c r="O709" s="124">
        <v>34758.31</v>
      </c>
      <c r="P709" s="124">
        <v>39518.06</v>
      </c>
      <c r="Q709" s="124">
        <v>46688.49</v>
      </c>
      <c r="R709" s="124">
        <v>39918.03</v>
      </c>
      <c r="S709" s="124">
        <v>52391.73</v>
      </c>
      <c r="T709" s="124">
        <v>49684.35</v>
      </c>
      <c r="U709" s="124">
        <v>44278.69</v>
      </c>
      <c r="V709" s="124">
        <v>30347.35</v>
      </c>
      <c r="W709" s="124">
        <v>29938.34</v>
      </c>
      <c r="X709" s="79">
        <v>30430.57</v>
      </c>
      <c r="Y709" s="125"/>
      <c r="Z709" s="125"/>
      <c r="AA709" s="125"/>
      <c r="AB709" s="125"/>
      <c r="AC709" s="126">
        <f t="shared" si="141"/>
        <v>-3.9931364357021694E-2</v>
      </c>
      <c r="AD709" s="126">
        <f t="shared" si="142"/>
        <v>8.1236422811694978E-2</v>
      </c>
      <c r="AE709" s="126">
        <f t="shared" si="143"/>
        <v>-0.49749719776625523</v>
      </c>
      <c r="AF709" s="126">
        <f t="shared" si="144"/>
        <v>-1</v>
      </c>
      <c r="AG709" s="126">
        <f t="shared" si="145"/>
        <v>0</v>
      </c>
      <c r="AH709" s="126">
        <f t="shared" si="146"/>
        <v>0</v>
      </c>
      <c r="AI709" s="126">
        <f t="shared" si="147"/>
        <v>0</v>
      </c>
      <c r="AJ709" s="126">
        <f t="shared" si="148"/>
        <v>0</v>
      </c>
      <c r="AK709" s="126">
        <f t="shared" si="149"/>
        <v>-1</v>
      </c>
      <c r="AL709" s="127">
        <f t="shared" si="131"/>
        <v>-0.27291023770128686</v>
      </c>
      <c r="AM709" s="127">
        <f t="shared" si="150"/>
        <v>-0.2</v>
      </c>
    </row>
    <row r="710" spans="1:39" ht="15" customHeight="1" x14ac:dyDescent="0.2">
      <c r="A710" s="62" t="s">
        <v>1976</v>
      </c>
      <c r="B710" s="62" t="s">
        <v>1865</v>
      </c>
      <c r="C710" s="124">
        <v>0</v>
      </c>
      <c r="D710" s="124">
        <v>0</v>
      </c>
      <c r="E710" s="124">
        <v>0</v>
      </c>
      <c r="F710" s="124">
        <v>0</v>
      </c>
      <c r="G710" s="124">
        <v>0</v>
      </c>
      <c r="H710" s="124">
        <v>0</v>
      </c>
      <c r="I710" s="124">
        <v>0</v>
      </c>
      <c r="J710" s="124">
        <v>0</v>
      </c>
      <c r="K710" s="124">
        <v>0</v>
      </c>
      <c r="L710" s="124">
        <v>0</v>
      </c>
      <c r="M710" s="124">
        <v>3000</v>
      </c>
      <c r="N710" s="124">
        <v>0</v>
      </c>
      <c r="O710" s="124">
        <v>0</v>
      </c>
      <c r="P710" s="124">
        <v>0</v>
      </c>
      <c r="Q710" s="124">
        <v>0</v>
      </c>
      <c r="R710" s="124">
        <v>0</v>
      </c>
      <c r="S710" s="124">
        <v>0</v>
      </c>
      <c r="T710" s="124">
        <v>0</v>
      </c>
      <c r="U710" s="124">
        <v>3000</v>
      </c>
      <c r="V710" s="124">
        <v>1078.17</v>
      </c>
      <c r="W710" s="124">
        <v>7439.29</v>
      </c>
      <c r="X710" s="79">
        <v>357.14</v>
      </c>
      <c r="Y710" s="125"/>
      <c r="Z710" s="125"/>
      <c r="AA710" s="125"/>
      <c r="AB710" s="125"/>
      <c r="AC710" s="126">
        <f t="shared" si="141"/>
        <v>-3.44146229593204E-2</v>
      </c>
      <c r="AD710" s="126">
        <f t="shared" si="142"/>
        <v>0.10714937215495011</v>
      </c>
      <c r="AE710" s="126">
        <f t="shared" si="143"/>
        <v>0.37616355641787208</v>
      </c>
      <c r="AF710" s="126">
        <f t="shared" si="144"/>
        <v>0.17761917613462355</v>
      </c>
      <c r="AG710" s="126">
        <f t="shared" si="145"/>
        <v>0.12625581539710798</v>
      </c>
      <c r="AH710" s="126">
        <f t="shared" si="146"/>
        <v>7.6457162162927139E-2</v>
      </c>
      <c r="AI710" s="126">
        <f t="shared" si="147"/>
        <v>2.7015313013404583E-3</v>
      </c>
      <c r="AJ710" s="126">
        <f t="shared" si="148"/>
        <v>-0.2493272648932609</v>
      </c>
      <c r="AK710" s="126">
        <f t="shared" si="149"/>
        <v>0.60592658506182884</v>
      </c>
      <c r="AL710" s="127">
        <f t="shared" ref="AL710:AL773" si="151">AVERAGE(AC710:AK710)</f>
        <v>0.13205903453089654</v>
      </c>
      <c r="AM710" s="127">
        <f t="shared" si="150"/>
        <v>0.11240276580598869</v>
      </c>
    </row>
    <row r="711" spans="1:39" ht="15" customHeight="1" x14ac:dyDescent="0.2">
      <c r="A711" s="62" t="s">
        <v>850</v>
      </c>
      <c r="B711" s="62" t="s">
        <v>308</v>
      </c>
      <c r="C711" s="124">
        <v>2238</v>
      </c>
      <c r="D711" s="124">
        <v>2238</v>
      </c>
      <c r="E711" s="124">
        <v>1728</v>
      </c>
      <c r="F711" s="124">
        <v>1488</v>
      </c>
      <c r="G711" s="124">
        <v>1224</v>
      </c>
      <c r="H711" s="124">
        <v>1392</v>
      </c>
      <c r="I711" s="124">
        <v>1632</v>
      </c>
      <c r="J711" s="124">
        <v>1632</v>
      </c>
      <c r="K711" s="124">
        <v>1092</v>
      </c>
      <c r="L711" s="124">
        <v>1092</v>
      </c>
      <c r="M711" s="124">
        <v>1470</v>
      </c>
      <c r="N711" s="124">
        <v>2127.0700000000002</v>
      </c>
      <c r="O711" s="124">
        <v>1978</v>
      </c>
      <c r="P711" s="124">
        <v>1418.93</v>
      </c>
      <c r="Q711" s="124">
        <v>1215.71</v>
      </c>
      <c r="R711" s="124">
        <v>1304.79</v>
      </c>
      <c r="S711" s="124">
        <v>1642.32</v>
      </c>
      <c r="T711" s="124">
        <v>1580.39</v>
      </c>
      <c r="U711" s="124">
        <v>1545.83</v>
      </c>
      <c r="V711" s="124">
        <v>1113.1400000000001</v>
      </c>
      <c r="W711" s="124">
        <v>1394.64</v>
      </c>
      <c r="X711" s="79">
        <v>1109.68</v>
      </c>
      <c r="Y711" s="125"/>
      <c r="Z711" s="125"/>
      <c r="AA711" s="125"/>
      <c r="AB711" s="125"/>
      <c r="AC711" s="126">
        <f t="shared" si="141"/>
        <v>0</v>
      </c>
      <c r="AD711" s="126">
        <f t="shared" si="142"/>
        <v>-1</v>
      </c>
      <c r="AE711" s="126">
        <f t="shared" si="143"/>
        <v>0</v>
      </c>
      <c r="AF711" s="126">
        <f t="shared" si="144"/>
        <v>-1</v>
      </c>
      <c r="AG711" s="126">
        <f t="shared" si="145"/>
        <v>0</v>
      </c>
      <c r="AH711" s="126">
        <f t="shared" si="146"/>
        <v>0</v>
      </c>
      <c r="AI711" s="126">
        <f t="shared" si="147"/>
        <v>0</v>
      </c>
      <c r="AJ711" s="126">
        <f t="shared" si="148"/>
        <v>0</v>
      </c>
      <c r="AK711" s="126">
        <f t="shared" si="149"/>
        <v>0</v>
      </c>
      <c r="AL711" s="127">
        <f t="shared" si="151"/>
        <v>-0.22222222222222221</v>
      </c>
      <c r="AM711" s="127">
        <f t="shared" si="150"/>
        <v>0</v>
      </c>
    </row>
    <row r="712" spans="1:39" ht="15" customHeight="1" x14ac:dyDescent="0.2">
      <c r="A712" s="62" t="s">
        <v>851</v>
      </c>
      <c r="B712" s="62" t="s">
        <v>1897</v>
      </c>
      <c r="C712" s="124">
        <v>13339</v>
      </c>
      <c r="D712" s="124">
        <v>14147</v>
      </c>
      <c r="E712" s="124">
        <v>13350</v>
      </c>
      <c r="F712" s="124">
        <v>0</v>
      </c>
      <c r="G712" s="124">
        <v>0</v>
      </c>
      <c r="H712" s="124">
        <v>0</v>
      </c>
      <c r="I712" s="124">
        <v>0</v>
      </c>
      <c r="J712" s="124">
        <v>0</v>
      </c>
      <c r="K712" s="124">
        <v>0</v>
      </c>
      <c r="L712" s="124">
        <v>0</v>
      </c>
      <c r="M712" s="124">
        <v>0</v>
      </c>
      <c r="N712" s="124">
        <v>13415.77</v>
      </c>
      <c r="O712" s="124">
        <v>12880.06</v>
      </c>
      <c r="P712" s="124">
        <v>13926.39</v>
      </c>
      <c r="Q712" s="124">
        <v>6998.05</v>
      </c>
      <c r="R712" s="124">
        <v>0</v>
      </c>
      <c r="S712" s="124">
        <v>0</v>
      </c>
      <c r="T712" s="124">
        <v>0</v>
      </c>
      <c r="U712" s="124">
        <v>0</v>
      </c>
      <c r="V712" s="124">
        <v>-360.33</v>
      </c>
      <c r="W712" s="124">
        <v>0</v>
      </c>
      <c r="X712" s="79">
        <v>0</v>
      </c>
      <c r="Y712" s="125"/>
      <c r="Z712" s="125"/>
      <c r="AA712" s="125"/>
      <c r="AB712" s="125"/>
      <c r="AC712" s="126">
        <f t="shared" si="141"/>
        <v>-0.20605843981771063</v>
      </c>
      <c r="AD712" s="126">
        <f t="shared" si="142"/>
        <v>0.6094132091881107</v>
      </c>
      <c r="AE712" s="126">
        <f t="shared" si="143"/>
        <v>0.69163233648662381</v>
      </c>
      <c r="AF712" s="126">
        <f t="shared" si="144"/>
        <v>-0.22246483293058281</v>
      </c>
      <c r="AG712" s="126">
        <f t="shared" si="145"/>
        <v>0.34232353111768449</v>
      </c>
      <c r="AH712" s="126">
        <f t="shared" si="146"/>
        <v>2.2908294804764705E-2</v>
      </c>
      <c r="AI712" s="126">
        <f t="shared" si="147"/>
        <v>-0.11724244749681438</v>
      </c>
      <c r="AJ712" s="126">
        <f t="shared" si="148"/>
        <v>-0.80401320721611658</v>
      </c>
      <c r="AK712" s="126">
        <f t="shared" si="149"/>
        <v>-3.2636119475868842E-2</v>
      </c>
      <c r="AL712" s="127">
        <f t="shared" si="151"/>
        <v>3.1540258295565601E-2</v>
      </c>
      <c r="AM712" s="127">
        <f t="shared" si="150"/>
        <v>-0.11773198965327011</v>
      </c>
    </row>
    <row r="713" spans="1:39" ht="15" customHeight="1" x14ac:dyDescent="0.2">
      <c r="A713" s="62" t="s">
        <v>852</v>
      </c>
      <c r="B713" s="62" t="s">
        <v>1899</v>
      </c>
      <c r="C713" s="124">
        <v>17204</v>
      </c>
      <c r="D713" s="124">
        <v>16958</v>
      </c>
      <c r="E713" s="124">
        <v>18124</v>
      </c>
      <c r="F713" s="124">
        <v>26629</v>
      </c>
      <c r="G713" s="124">
        <v>30687</v>
      </c>
      <c r="H713" s="124">
        <v>34147</v>
      </c>
      <c r="I713" s="124">
        <v>36137</v>
      </c>
      <c r="J713" s="124">
        <v>37414</v>
      </c>
      <c r="K713" s="124">
        <v>27014</v>
      </c>
      <c r="L713" s="124">
        <v>44206</v>
      </c>
      <c r="M713" s="124">
        <v>52200</v>
      </c>
      <c r="N713" s="124">
        <v>17201.990000000002</v>
      </c>
      <c r="O713" s="124">
        <v>16609.990000000002</v>
      </c>
      <c r="P713" s="124">
        <v>18389.740000000002</v>
      </c>
      <c r="Q713" s="124">
        <v>25307.29</v>
      </c>
      <c r="R713" s="124">
        <v>29802.35</v>
      </c>
      <c r="S713" s="124">
        <v>33565.07</v>
      </c>
      <c r="T713" s="124">
        <v>36131.360000000001</v>
      </c>
      <c r="U713" s="124">
        <v>36228.97</v>
      </c>
      <c r="V713" s="124">
        <v>27196.1</v>
      </c>
      <c r="W713" s="124">
        <v>43674.94</v>
      </c>
      <c r="X713" s="79">
        <v>53177.1</v>
      </c>
      <c r="Y713" s="125"/>
      <c r="Z713" s="125"/>
      <c r="AA713" s="125"/>
      <c r="AB713" s="125"/>
      <c r="AC713" s="126">
        <f t="shared" si="141"/>
        <v>-0.9652969348659004</v>
      </c>
      <c r="AD713" s="126">
        <f t="shared" si="142"/>
        <v>21.903256969362406</v>
      </c>
      <c r="AE713" s="126">
        <f t="shared" si="143"/>
        <v>-0.95491603246624124</v>
      </c>
      <c r="AF713" s="126">
        <f t="shared" si="144"/>
        <v>17.366345896819034</v>
      </c>
      <c r="AG713" s="126">
        <f t="shared" si="145"/>
        <v>-0.94760473594970052</v>
      </c>
      <c r="AH713" s="126">
        <f t="shared" si="146"/>
        <v>17</v>
      </c>
      <c r="AI713" s="126">
        <f t="shared" si="147"/>
        <v>-0.94339506172839516</v>
      </c>
      <c r="AJ713" s="126">
        <f t="shared" si="148"/>
        <v>10.881679389312977</v>
      </c>
      <c r="AK713" s="126">
        <f t="shared" si="149"/>
        <v>0.73466109861869577</v>
      </c>
      <c r="AL713" s="127">
        <f t="shared" si="151"/>
        <v>7.1194145099003192</v>
      </c>
      <c r="AM713" s="127">
        <f t="shared" si="150"/>
        <v>5.3450681380507152</v>
      </c>
    </row>
    <row r="714" spans="1:39" ht="15" customHeight="1" x14ac:dyDescent="0.2">
      <c r="A714" s="62" t="s">
        <v>853</v>
      </c>
      <c r="B714" s="62" t="s">
        <v>312</v>
      </c>
      <c r="C714" s="124">
        <v>0</v>
      </c>
      <c r="D714" s="124">
        <v>0</v>
      </c>
      <c r="E714" s="124">
        <v>0</v>
      </c>
      <c r="F714" s="124">
        <v>0</v>
      </c>
      <c r="G714" s="124">
        <v>0</v>
      </c>
      <c r="H714" s="124">
        <v>0</v>
      </c>
      <c r="I714" s="124">
        <v>0</v>
      </c>
      <c r="J714" s="124">
        <v>0</v>
      </c>
      <c r="K714" s="124">
        <v>0</v>
      </c>
      <c r="L714" s="124">
        <v>0</v>
      </c>
      <c r="M714" s="124">
        <v>0</v>
      </c>
      <c r="N714" s="124">
        <v>0</v>
      </c>
      <c r="O714" s="124">
        <v>335</v>
      </c>
      <c r="P714" s="124">
        <v>0</v>
      </c>
      <c r="Q714" s="124">
        <v>160</v>
      </c>
      <c r="R714" s="124">
        <v>0</v>
      </c>
      <c r="S714" s="124">
        <v>0</v>
      </c>
      <c r="T714" s="124">
        <v>0</v>
      </c>
      <c r="U714" s="124">
        <v>0</v>
      </c>
      <c r="V714" s="124">
        <v>0</v>
      </c>
      <c r="W714" s="124">
        <v>0</v>
      </c>
      <c r="X714" s="79"/>
      <c r="Y714" s="125"/>
      <c r="Z714" s="125"/>
      <c r="AA714" s="125"/>
      <c r="AB714" s="125"/>
      <c r="AC714" s="126">
        <f t="shared" si="141"/>
        <v>2.0010258959402994E-2</v>
      </c>
      <c r="AD714" s="126">
        <f t="shared" si="142"/>
        <v>8.0980055680269763E-3</v>
      </c>
      <c r="AE714" s="126">
        <f t="shared" si="143"/>
        <v>2.2782323385566332E-2</v>
      </c>
      <c r="AF714" s="126">
        <f t="shared" si="144"/>
        <v>4.8681191411193044E-2</v>
      </c>
      <c r="AG714" s="126">
        <f t="shared" si="145"/>
        <v>6.2958499685143582E-2</v>
      </c>
      <c r="AH714" s="126">
        <f t="shared" si="146"/>
        <v>2.577607905285732E-2</v>
      </c>
      <c r="AI714" s="126">
        <f t="shared" si="147"/>
        <v>-5.1259350030855655E-3</v>
      </c>
      <c r="AJ714" s="126">
        <f t="shared" si="148"/>
        <v>-0.18649222065063653</v>
      </c>
      <c r="AK714" s="126">
        <f t="shared" si="149"/>
        <v>2.3001246051754617E-2</v>
      </c>
      <c r="AL714" s="127">
        <f t="shared" si="151"/>
        <v>2.187716495580307E-3</v>
      </c>
      <c r="AM714" s="127">
        <f t="shared" si="150"/>
        <v>-1.5976466172793316E-2</v>
      </c>
    </row>
    <row r="715" spans="1:39" ht="15" customHeight="1" x14ac:dyDescent="0.2">
      <c r="A715" s="62" t="s">
        <v>854</v>
      </c>
      <c r="B715" s="62" t="s">
        <v>314</v>
      </c>
      <c r="C715" s="124">
        <v>1171</v>
      </c>
      <c r="D715" s="124">
        <v>913</v>
      </c>
      <c r="E715" s="124">
        <v>1721</v>
      </c>
      <c r="F715" s="124">
        <v>1940</v>
      </c>
      <c r="G715" s="124">
        <v>2195</v>
      </c>
      <c r="H715" s="124">
        <v>2745</v>
      </c>
      <c r="I715" s="124">
        <v>2707</v>
      </c>
      <c r="J715" s="124">
        <v>2742</v>
      </c>
      <c r="K715" s="124">
        <v>458</v>
      </c>
      <c r="L715" s="124">
        <v>302</v>
      </c>
      <c r="M715" s="124">
        <v>460</v>
      </c>
      <c r="N715" s="124">
        <v>1231.01</v>
      </c>
      <c r="O715" s="124">
        <v>977.35</v>
      </c>
      <c r="P715" s="124">
        <v>1572.96</v>
      </c>
      <c r="Q715" s="124">
        <v>2660.87</v>
      </c>
      <c r="R715" s="124">
        <v>2068.92</v>
      </c>
      <c r="S715" s="124">
        <v>2777.16</v>
      </c>
      <c r="T715" s="124">
        <v>2840.78</v>
      </c>
      <c r="U715" s="124">
        <v>2507.7199999999998</v>
      </c>
      <c r="V715" s="124">
        <v>491.48</v>
      </c>
      <c r="W715" s="124">
        <v>475.44</v>
      </c>
      <c r="X715" s="79">
        <v>306.36</v>
      </c>
      <c r="Y715" s="125"/>
      <c r="Z715" s="125"/>
      <c r="AA715" s="125"/>
      <c r="AB715" s="125"/>
      <c r="AC715" s="126">
        <f t="shared" si="141"/>
        <v>-0.20187130977985399</v>
      </c>
      <c r="AD715" s="126">
        <f t="shared" si="142"/>
        <v>6.8227459192255535E-2</v>
      </c>
      <c r="AE715" s="126">
        <f t="shared" si="143"/>
        <v>0.13980654283694324</v>
      </c>
      <c r="AF715" s="126">
        <f t="shared" si="144"/>
        <v>-7.1020764904069805E-2</v>
      </c>
      <c r="AG715" s="126">
        <f t="shared" si="145"/>
        <v>0.1657536533179563</v>
      </c>
      <c r="AH715" s="126">
        <f t="shared" si="146"/>
        <v>3.5198250501158476E-2</v>
      </c>
      <c r="AI715" s="126">
        <f t="shared" si="147"/>
        <v>-2.9537509745240564E-2</v>
      </c>
      <c r="AJ715" s="126">
        <f t="shared" si="148"/>
        <v>-0.29262604143721582</v>
      </c>
      <c r="AK715" s="126">
        <f t="shared" si="149"/>
        <v>0.21136409429780395</v>
      </c>
      <c r="AL715" s="127">
        <f t="shared" si="151"/>
        <v>2.8104860310819279E-3</v>
      </c>
      <c r="AM715" s="127">
        <f t="shared" si="150"/>
        <v>1.8030489386892466E-2</v>
      </c>
    </row>
    <row r="716" spans="1:39" ht="15" customHeight="1" x14ac:dyDescent="0.2">
      <c r="A716" s="62" t="s">
        <v>855</v>
      </c>
      <c r="B716" s="62" t="s">
        <v>316</v>
      </c>
      <c r="C716" s="124">
        <v>630</v>
      </c>
      <c r="D716" s="124">
        <v>1134</v>
      </c>
      <c r="E716" s="124">
        <v>1134</v>
      </c>
      <c r="F716" s="124">
        <v>1134</v>
      </c>
      <c r="G716" s="124">
        <v>1451</v>
      </c>
      <c r="H716" s="124">
        <v>189</v>
      </c>
      <c r="I716" s="124">
        <v>189</v>
      </c>
      <c r="J716" s="124">
        <v>189</v>
      </c>
      <c r="K716" s="124">
        <v>135</v>
      </c>
      <c r="L716" s="124">
        <v>720</v>
      </c>
      <c r="M716" s="124">
        <v>0</v>
      </c>
      <c r="N716" s="124">
        <v>2088</v>
      </c>
      <c r="O716" s="124">
        <v>72.459999999999994</v>
      </c>
      <c r="P716" s="124">
        <v>1659.57</v>
      </c>
      <c r="Q716" s="124">
        <v>74.819999999999993</v>
      </c>
      <c r="R716" s="124">
        <v>1374.17</v>
      </c>
      <c r="S716" s="124">
        <v>72</v>
      </c>
      <c r="T716" s="124">
        <v>1296</v>
      </c>
      <c r="U716" s="124">
        <v>73.36</v>
      </c>
      <c r="V716" s="124">
        <v>871.64</v>
      </c>
      <c r="W716" s="124">
        <v>1512</v>
      </c>
      <c r="X716" s="79">
        <v>54</v>
      </c>
      <c r="Y716" s="125"/>
      <c r="Z716" s="125"/>
      <c r="AA716" s="125"/>
      <c r="AB716" s="125"/>
      <c r="AC716" s="126">
        <f t="shared" si="141"/>
        <v>0</v>
      </c>
      <c r="AD716" s="126">
        <f t="shared" si="142"/>
        <v>-1</v>
      </c>
      <c r="AE716" s="126">
        <f t="shared" si="143"/>
        <v>0</v>
      </c>
      <c r="AF716" s="126">
        <f t="shared" si="144"/>
        <v>-1</v>
      </c>
      <c r="AG716" s="126">
        <f t="shared" si="145"/>
        <v>0</v>
      </c>
      <c r="AH716" s="126">
        <f t="shared" si="146"/>
        <v>-1</v>
      </c>
      <c r="AI716" s="126">
        <f t="shared" si="147"/>
        <v>0</v>
      </c>
      <c r="AJ716" s="126">
        <f t="shared" si="148"/>
        <v>-1</v>
      </c>
      <c r="AK716" s="126">
        <f t="shared" si="149"/>
        <v>0</v>
      </c>
      <c r="AL716" s="127">
        <f t="shared" si="151"/>
        <v>-0.44444444444444442</v>
      </c>
      <c r="AM716" s="127">
        <f t="shared" si="150"/>
        <v>-0.4</v>
      </c>
    </row>
    <row r="717" spans="1:39" ht="15" customHeight="1" x14ac:dyDescent="0.2">
      <c r="A717" s="62" t="s">
        <v>856</v>
      </c>
      <c r="B717" s="62" t="s">
        <v>2026</v>
      </c>
      <c r="C717" s="124">
        <v>4901</v>
      </c>
      <c r="D717" s="124">
        <v>5131</v>
      </c>
      <c r="E717" s="124">
        <v>5052</v>
      </c>
      <c r="F717" s="124">
        <v>5264</v>
      </c>
      <c r="G717" s="124">
        <v>5531</v>
      </c>
      <c r="H717" s="124">
        <v>5665</v>
      </c>
      <c r="I717" s="124">
        <v>5808</v>
      </c>
      <c r="J717" s="124">
        <v>5998</v>
      </c>
      <c r="K717" s="124">
        <v>4079</v>
      </c>
      <c r="L717" s="124">
        <v>4419</v>
      </c>
      <c r="M717" s="124">
        <v>4490</v>
      </c>
      <c r="N717" s="124">
        <v>5673.09</v>
      </c>
      <c r="O717" s="124">
        <v>5786.61</v>
      </c>
      <c r="P717" s="124">
        <v>5833.47</v>
      </c>
      <c r="Q717" s="124">
        <v>5966.37</v>
      </c>
      <c r="R717" s="124">
        <v>6256.82</v>
      </c>
      <c r="S717" s="124">
        <v>6650.74</v>
      </c>
      <c r="T717" s="124">
        <v>6822.17</v>
      </c>
      <c r="U717" s="124">
        <v>6787.2</v>
      </c>
      <c r="V717" s="124">
        <v>5521.44</v>
      </c>
      <c r="W717" s="124">
        <v>5648.44</v>
      </c>
      <c r="X717" s="79">
        <v>5799.09</v>
      </c>
      <c r="Y717" s="125"/>
      <c r="Z717" s="125"/>
      <c r="AA717" s="125"/>
      <c r="AB717" s="125"/>
      <c r="AC717" s="126">
        <f t="shared" si="141"/>
        <v>0</v>
      </c>
      <c r="AD717" s="126">
        <f t="shared" si="142"/>
        <v>0</v>
      </c>
      <c r="AE717" s="126">
        <f t="shared" si="143"/>
        <v>0.33333333333333331</v>
      </c>
      <c r="AF717" s="126">
        <f t="shared" si="144"/>
        <v>0.125</v>
      </c>
      <c r="AG717" s="126">
        <f t="shared" si="145"/>
        <v>0.22222222222222221</v>
      </c>
      <c r="AH717" s="126">
        <f t="shared" si="146"/>
        <v>0.18181818181818182</v>
      </c>
      <c r="AI717" s="126">
        <f t="shared" si="147"/>
        <v>0</v>
      </c>
      <c r="AJ717" s="126">
        <f t="shared" si="148"/>
        <v>-0.38461538461538464</v>
      </c>
      <c r="AK717" s="126">
        <f t="shared" si="149"/>
        <v>0</v>
      </c>
      <c r="AL717" s="127">
        <f t="shared" si="151"/>
        <v>5.3084261417594758E-2</v>
      </c>
      <c r="AM717" s="127">
        <f t="shared" si="150"/>
        <v>3.8850038850038794E-3</v>
      </c>
    </row>
    <row r="718" spans="1:39" ht="15" customHeight="1" x14ac:dyDescent="0.2">
      <c r="A718" s="62" t="s">
        <v>857</v>
      </c>
      <c r="B718" s="62" t="s">
        <v>321</v>
      </c>
      <c r="C718" s="124">
        <v>714</v>
      </c>
      <c r="D718" s="124">
        <v>711</v>
      </c>
      <c r="E718" s="124">
        <v>628</v>
      </c>
      <c r="F718" s="124">
        <v>652</v>
      </c>
      <c r="G718" s="124">
        <v>686</v>
      </c>
      <c r="H718" s="124">
        <v>703</v>
      </c>
      <c r="I718" s="124">
        <v>720</v>
      </c>
      <c r="J718" s="124">
        <v>744</v>
      </c>
      <c r="K718" s="124">
        <v>507</v>
      </c>
      <c r="L718" s="124">
        <v>548</v>
      </c>
      <c r="M718" s="124">
        <v>690</v>
      </c>
      <c r="N718" s="124">
        <v>729.97</v>
      </c>
      <c r="O718" s="124">
        <v>582.61</v>
      </c>
      <c r="P718" s="124">
        <v>622.36</v>
      </c>
      <c r="Q718" s="124">
        <v>709.37</v>
      </c>
      <c r="R718" s="124">
        <v>658.99</v>
      </c>
      <c r="S718" s="124">
        <v>768.22</v>
      </c>
      <c r="T718" s="124">
        <v>795.26</v>
      </c>
      <c r="U718" s="124">
        <v>771.77</v>
      </c>
      <c r="V718" s="124">
        <v>545.92999999999995</v>
      </c>
      <c r="W718" s="124">
        <v>661.32</v>
      </c>
      <c r="X718" s="79">
        <v>639.54</v>
      </c>
      <c r="Y718" s="125"/>
      <c r="Z718" s="125"/>
      <c r="AA718" s="125"/>
      <c r="AB718" s="125"/>
      <c r="AC718" s="126">
        <f t="shared" si="141"/>
        <v>1.5170378187634379E-2</v>
      </c>
      <c r="AD718" s="126">
        <f t="shared" si="142"/>
        <v>8.248259955006533E-2</v>
      </c>
      <c r="AE718" s="126">
        <f t="shared" si="143"/>
        <v>-1.2807142589188534E-2</v>
      </c>
      <c r="AF718" s="126">
        <f t="shared" si="144"/>
        <v>0.78211403122102474</v>
      </c>
      <c r="AG718" s="126">
        <f t="shared" si="145"/>
        <v>-0.56639387258142238</v>
      </c>
      <c r="AH718" s="126">
        <f t="shared" si="146"/>
        <v>0.43820998278829598</v>
      </c>
      <c r="AI718" s="126">
        <f t="shared" si="147"/>
        <v>-8.910620255761453E-3</v>
      </c>
      <c r="AJ718" s="126">
        <f t="shared" si="148"/>
        <v>0.14170582431155004</v>
      </c>
      <c r="AK718" s="126">
        <f t="shared" si="149"/>
        <v>-5.4455954165256497E-2</v>
      </c>
      <c r="AL718" s="127">
        <f t="shared" si="151"/>
        <v>9.0790580718549049E-2</v>
      </c>
      <c r="AM718" s="127">
        <f t="shared" si="150"/>
        <v>-9.9689279805188595E-3</v>
      </c>
    </row>
    <row r="719" spans="1:39" ht="15" customHeight="1" x14ac:dyDescent="0.2">
      <c r="A719" s="62" t="s">
        <v>858</v>
      </c>
      <c r="B719" s="62" t="s">
        <v>323</v>
      </c>
      <c r="C719" s="124">
        <v>0</v>
      </c>
      <c r="D719" s="124">
        <v>0</v>
      </c>
      <c r="E719" s="124">
        <v>0</v>
      </c>
      <c r="F719" s="124">
        <v>0</v>
      </c>
      <c r="G719" s="124">
        <v>0</v>
      </c>
      <c r="H719" s="124">
        <v>0</v>
      </c>
      <c r="I719" s="124">
        <v>0</v>
      </c>
      <c r="J719" s="124">
        <v>0</v>
      </c>
      <c r="K719" s="124">
        <v>0</v>
      </c>
      <c r="L719" s="124">
        <v>0</v>
      </c>
      <c r="M719" s="124">
        <v>0</v>
      </c>
      <c r="N719" s="124">
        <v>0</v>
      </c>
      <c r="O719" s="124">
        <v>73.900000000000006</v>
      </c>
      <c r="P719" s="124">
        <v>0</v>
      </c>
      <c r="Q719" s="124">
        <v>26.95</v>
      </c>
      <c r="R719" s="124">
        <v>0</v>
      </c>
      <c r="S719" s="124">
        <v>18.95</v>
      </c>
      <c r="T719" s="124">
        <v>0</v>
      </c>
      <c r="U719" s="124">
        <v>18.95</v>
      </c>
      <c r="V719" s="124">
        <v>0</v>
      </c>
      <c r="W719" s="124">
        <v>0</v>
      </c>
      <c r="X719" s="79">
        <v>0</v>
      </c>
      <c r="Y719" s="125"/>
      <c r="Z719" s="125"/>
      <c r="AA719" s="125"/>
      <c r="AB719" s="125"/>
      <c r="AC719" s="126">
        <f t="shared" si="141"/>
        <v>-1.3798107752365294E-2</v>
      </c>
      <c r="AD719" s="126">
        <f t="shared" si="142"/>
        <v>-0.10269499500926847</v>
      </c>
      <c r="AE719" s="126">
        <f t="shared" si="143"/>
        <v>3.7376048817696385E-2</v>
      </c>
      <c r="AF719" s="126">
        <f t="shared" si="144"/>
        <v>0.47268995098039207</v>
      </c>
      <c r="AG719" s="126">
        <f t="shared" si="145"/>
        <v>-0.36393404426174253</v>
      </c>
      <c r="AH719" s="126">
        <f t="shared" si="146"/>
        <v>0.59090492824155838</v>
      </c>
      <c r="AI719" s="126">
        <f t="shared" si="147"/>
        <v>-0.42955823821584821</v>
      </c>
      <c r="AJ719" s="126">
        <f t="shared" si="148"/>
        <v>-1</v>
      </c>
      <c r="AK719" s="126">
        <f t="shared" si="149"/>
        <v>0</v>
      </c>
      <c r="AL719" s="127">
        <f t="shared" si="151"/>
        <v>-8.9890495244397517E-2</v>
      </c>
      <c r="AM719" s="127">
        <f t="shared" si="150"/>
        <v>-0.24051747084720648</v>
      </c>
    </row>
    <row r="720" spans="1:39" ht="15" customHeight="1" x14ac:dyDescent="0.2">
      <c r="A720" s="62" t="s">
        <v>859</v>
      </c>
      <c r="B720" s="62" t="s">
        <v>325</v>
      </c>
      <c r="C720" s="124">
        <v>3000</v>
      </c>
      <c r="D720" s="124">
        <v>3000</v>
      </c>
      <c r="E720" s="124">
        <v>3000</v>
      </c>
      <c r="F720" s="124">
        <v>4000</v>
      </c>
      <c r="G720" s="124">
        <v>4500</v>
      </c>
      <c r="H720" s="124">
        <v>6500</v>
      </c>
      <c r="I720" s="124">
        <v>6500</v>
      </c>
      <c r="J720" s="124">
        <v>6500</v>
      </c>
      <c r="K720" s="124">
        <v>4000</v>
      </c>
      <c r="L720" s="124">
        <v>4750</v>
      </c>
      <c r="M720" s="124">
        <v>5000</v>
      </c>
      <c r="N720" s="124">
        <v>3000</v>
      </c>
      <c r="O720" s="124">
        <v>3000</v>
      </c>
      <c r="P720" s="124">
        <v>3000</v>
      </c>
      <c r="Q720" s="124">
        <v>4000</v>
      </c>
      <c r="R720" s="124">
        <v>4500</v>
      </c>
      <c r="S720" s="124">
        <v>5500</v>
      </c>
      <c r="T720" s="124">
        <v>6500</v>
      </c>
      <c r="U720" s="124">
        <v>6500</v>
      </c>
      <c r="V720" s="124">
        <v>4000</v>
      </c>
      <c r="W720" s="124">
        <v>4000</v>
      </c>
      <c r="X720" s="79">
        <v>5000</v>
      </c>
      <c r="Y720" s="125"/>
      <c r="Z720" s="125"/>
      <c r="AA720" s="125"/>
      <c r="AB720" s="125"/>
      <c r="AC720" s="126">
        <f t="shared" si="141"/>
        <v>-0.35649877996219409</v>
      </c>
      <c r="AD720" s="126">
        <f t="shared" si="142"/>
        <v>-0.22149502151717154</v>
      </c>
      <c r="AE720" s="126">
        <f t="shared" si="143"/>
        <v>-0.32298448010730474</v>
      </c>
      <c r="AF720" s="126">
        <f t="shared" si="144"/>
        <v>0.25292428381312609</v>
      </c>
      <c r="AG720" s="126">
        <f t="shared" si="145"/>
        <v>0.17818010477894189</v>
      </c>
      <c r="AH720" s="126">
        <f t="shared" si="146"/>
        <v>1.4410921390660686E-2</v>
      </c>
      <c r="AI720" s="126">
        <f t="shared" si="147"/>
        <v>-0.37218766078862436</v>
      </c>
      <c r="AJ720" s="126">
        <f t="shared" si="148"/>
        <v>-1</v>
      </c>
      <c r="AK720" s="126">
        <f t="shared" si="149"/>
        <v>0</v>
      </c>
      <c r="AL720" s="127">
        <f t="shared" si="151"/>
        <v>-0.20307229248806291</v>
      </c>
      <c r="AM720" s="127">
        <f t="shared" si="150"/>
        <v>-0.23591932692380438</v>
      </c>
    </row>
    <row r="721" spans="1:39" ht="15" customHeight="1" x14ac:dyDescent="0.2">
      <c r="A721" s="62" t="s">
        <v>860</v>
      </c>
      <c r="B721" s="62" t="s">
        <v>262</v>
      </c>
      <c r="C721" s="124">
        <v>2600</v>
      </c>
      <c r="D721" s="124">
        <v>2600</v>
      </c>
      <c r="E721" s="124">
        <v>2600</v>
      </c>
      <c r="F721" s="124">
        <v>2600</v>
      </c>
      <c r="G721" s="124">
        <v>2980</v>
      </c>
      <c r="H721" s="124">
        <v>2980</v>
      </c>
      <c r="I721" s="124">
        <v>2980</v>
      </c>
      <c r="J721" s="124">
        <v>2980</v>
      </c>
      <c r="K721" s="124">
        <v>2980</v>
      </c>
      <c r="L721" s="124">
        <v>3160</v>
      </c>
      <c r="M721" s="124">
        <v>3160</v>
      </c>
      <c r="N721" s="124">
        <v>2425.7800000000002</v>
      </c>
      <c r="O721" s="124">
        <v>2462.58</v>
      </c>
      <c r="P721" s="124">
        <v>2665.7</v>
      </c>
      <c r="Q721" s="124">
        <v>2631.56</v>
      </c>
      <c r="R721" s="124">
        <v>4689.74</v>
      </c>
      <c r="S721" s="124">
        <v>2033.5</v>
      </c>
      <c r="T721" s="124">
        <v>2924.6</v>
      </c>
      <c r="U721" s="124">
        <v>2898.54</v>
      </c>
      <c r="V721" s="124">
        <v>3309.28</v>
      </c>
      <c r="W721" s="124">
        <v>3129.07</v>
      </c>
      <c r="X721" s="79">
        <v>3230.42</v>
      </c>
      <c r="Y721" s="125"/>
      <c r="Z721" s="125"/>
      <c r="AA721" s="125"/>
      <c r="AB721" s="125"/>
      <c r="AC721" s="126">
        <f t="shared" si="141"/>
        <v>0.1784351887894122</v>
      </c>
      <c r="AD721" s="126">
        <f t="shared" si="142"/>
        <v>-0.19997357468454779</v>
      </c>
      <c r="AE721" s="126">
        <f t="shared" si="143"/>
        <v>8.3676575832645188</v>
      </c>
      <c r="AF721" s="126">
        <f t="shared" si="144"/>
        <v>-0.7604803615346416</v>
      </c>
      <c r="AG721" s="126">
        <f t="shared" si="145"/>
        <v>0.44991719315463424</v>
      </c>
      <c r="AH721" s="126">
        <f t="shared" si="146"/>
        <v>-0.47144428462644894</v>
      </c>
      <c r="AI721" s="126">
        <f t="shared" si="147"/>
        <v>-1</v>
      </c>
      <c r="AJ721" s="126">
        <f t="shared" si="148"/>
        <v>0</v>
      </c>
      <c r="AK721" s="126">
        <f t="shared" si="149"/>
        <v>0</v>
      </c>
      <c r="AL721" s="127">
        <f t="shared" si="151"/>
        <v>0.72934574937365859</v>
      </c>
      <c r="AM721" s="127">
        <f t="shared" si="150"/>
        <v>-0.20430541829436294</v>
      </c>
    </row>
    <row r="722" spans="1:39" ht="15" customHeight="1" x14ac:dyDescent="0.2">
      <c r="A722" s="62" t="s">
        <v>861</v>
      </c>
      <c r="B722" s="62" t="s">
        <v>420</v>
      </c>
      <c r="C722" s="124">
        <v>1800</v>
      </c>
      <c r="D722" s="124">
        <v>1800</v>
      </c>
      <c r="E722" s="124">
        <v>1800</v>
      </c>
      <c r="F722" s="124">
        <v>1800</v>
      </c>
      <c r="G722" s="124">
        <v>2550</v>
      </c>
      <c r="H722" s="124">
        <v>2550</v>
      </c>
      <c r="I722" s="124">
        <v>2550</v>
      </c>
      <c r="J722" s="124">
        <v>2550</v>
      </c>
      <c r="K722" s="124">
        <v>750</v>
      </c>
      <c r="L722" s="124">
        <v>750</v>
      </c>
      <c r="M722" s="124">
        <v>590</v>
      </c>
      <c r="N722" s="124">
        <v>1777.78</v>
      </c>
      <c r="O722" s="124">
        <v>1753.25</v>
      </c>
      <c r="P722" s="124">
        <v>1573.2</v>
      </c>
      <c r="Q722" s="124">
        <v>1632</v>
      </c>
      <c r="R722" s="124">
        <v>2403.4299999999998</v>
      </c>
      <c r="S722" s="124">
        <v>1528.74</v>
      </c>
      <c r="T722" s="124">
        <v>2432.08</v>
      </c>
      <c r="U722" s="124">
        <v>1387.36</v>
      </c>
      <c r="V722" s="124">
        <v>0</v>
      </c>
      <c r="W722" s="124">
        <v>424.59</v>
      </c>
      <c r="X722" s="79">
        <v>504.35</v>
      </c>
      <c r="Y722" s="125"/>
      <c r="Z722" s="125"/>
      <c r="AA722" s="125"/>
      <c r="AB722" s="125"/>
      <c r="AC722" s="126">
        <f t="shared" si="141"/>
        <v>-0.16269617771616102</v>
      </c>
      <c r="AD722" s="126">
        <f t="shared" si="142"/>
        <v>0.46015335211158293</v>
      </c>
      <c r="AE722" s="126">
        <f t="shared" si="143"/>
        <v>1.3953086622093031E-4</v>
      </c>
      <c r="AF722" s="126">
        <f t="shared" si="144"/>
        <v>-0.12883102733537663</v>
      </c>
      <c r="AG722" s="126">
        <f t="shared" si="145"/>
        <v>-4.7407339622113936E-2</v>
      </c>
      <c r="AH722" s="126">
        <f t="shared" si="146"/>
        <v>0.59420572169638897</v>
      </c>
      <c r="AI722" s="126">
        <f t="shared" si="147"/>
        <v>-0.16485528775900657</v>
      </c>
      <c r="AJ722" s="126">
        <f t="shared" si="148"/>
        <v>-0.1614228621592263</v>
      </c>
      <c r="AK722" s="126">
        <f t="shared" si="149"/>
        <v>-0.25679377052471564</v>
      </c>
      <c r="AL722" s="127">
        <f t="shared" si="151"/>
        <v>1.4721348839732529E-2</v>
      </c>
      <c r="AM722" s="127">
        <f t="shared" si="150"/>
        <v>-7.254707673734706E-3</v>
      </c>
    </row>
    <row r="723" spans="1:39" ht="15" customHeight="1" x14ac:dyDescent="0.2">
      <c r="A723" s="62" t="s">
        <v>862</v>
      </c>
      <c r="B723" s="62" t="s">
        <v>422</v>
      </c>
      <c r="C723" s="124">
        <v>3150</v>
      </c>
      <c r="D723" s="124">
        <v>3150</v>
      </c>
      <c r="E723" s="124">
        <v>3000</v>
      </c>
      <c r="F723" s="124">
        <v>2500</v>
      </c>
      <c r="G723" s="124">
        <v>2500</v>
      </c>
      <c r="H723" s="124">
        <v>2500</v>
      </c>
      <c r="I723" s="124">
        <v>2500</v>
      </c>
      <c r="J723" s="124">
        <v>2000</v>
      </c>
      <c r="K723" s="124">
        <v>0</v>
      </c>
      <c r="L723" s="124">
        <v>0</v>
      </c>
      <c r="M723" s="124">
        <v>0</v>
      </c>
      <c r="N723" s="124">
        <v>2946.63</v>
      </c>
      <c r="O723" s="124">
        <v>1896.16</v>
      </c>
      <c r="P723" s="124">
        <v>1476.17</v>
      </c>
      <c r="Q723" s="124">
        <v>999.39</v>
      </c>
      <c r="R723" s="124">
        <v>1252.1600000000001</v>
      </c>
      <c r="S723" s="124">
        <v>1475.27</v>
      </c>
      <c r="T723" s="124">
        <v>1496.53</v>
      </c>
      <c r="U723" s="124">
        <v>939.54</v>
      </c>
      <c r="V723" s="124">
        <v>0</v>
      </c>
      <c r="W723" s="124">
        <v>286.13</v>
      </c>
      <c r="X723" s="79">
        <v>0</v>
      </c>
      <c r="Y723" s="125"/>
      <c r="Z723" s="125"/>
      <c r="AA723" s="125"/>
      <c r="AB723" s="125"/>
      <c r="AC723" s="126">
        <f t="shared" si="141"/>
        <v>-2.5118029435567263E-2</v>
      </c>
      <c r="AD723" s="126">
        <f t="shared" si="142"/>
        <v>-2.0444484726888465E-2</v>
      </c>
      <c r="AE723" s="126">
        <f t="shared" si="143"/>
        <v>3.2666296557989333E-2</v>
      </c>
      <c r="AF723" s="126">
        <f t="shared" si="144"/>
        <v>-0.17144195328568221</v>
      </c>
      <c r="AG723" s="126">
        <f t="shared" si="145"/>
        <v>-2.7032540306724397E-2</v>
      </c>
      <c r="AH723" s="126">
        <f t="shared" si="146"/>
        <v>0.42059608821842925</v>
      </c>
      <c r="AI723" s="126">
        <f t="shared" si="147"/>
        <v>1.8551282302044666E-2</v>
      </c>
      <c r="AJ723" s="126">
        <f t="shared" si="148"/>
        <v>-0.19618553821444781</v>
      </c>
      <c r="AK723" s="126">
        <f t="shared" si="149"/>
        <v>-3.4349677808883192E-2</v>
      </c>
      <c r="AL723" s="127">
        <f t="shared" si="151"/>
        <v>-3.0650629997000674E-4</v>
      </c>
      <c r="AM723" s="127">
        <f t="shared" si="150"/>
        <v>3.63159228380837E-2</v>
      </c>
    </row>
    <row r="724" spans="1:39" ht="15" customHeight="1" x14ac:dyDescent="0.2">
      <c r="A724" s="62" t="s">
        <v>863</v>
      </c>
      <c r="B724" s="62" t="s">
        <v>330</v>
      </c>
      <c r="C724" s="124">
        <v>400</v>
      </c>
      <c r="D724" s="124">
        <v>400</v>
      </c>
      <c r="E724" s="124">
        <v>400</v>
      </c>
      <c r="F724" s="124">
        <v>3560</v>
      </c>
      <c r="G724" s="124">
        <v>1200</v>
      </c>
      <c r="H724" s="124">
        <v>1200</v>
      </c>
      <c r="I724" s="124">
        <v>1200</v>
      </c>
      <c r="J724" s="124">
        <v>1200</v>
      </c>
      <c r="K724" s="124">
        <v>0</v>
      </c>
      <c r="L724" s="124">
        <v>0</v>
      </c>
      <c r="M724" s="124">
        <v>0</v>
      </c>
      <c r="N724" s="124">
        <v>385.35</v>
      </c>
      <c r="O724" s="124">
        <v>454.11</v>
      </c>
      <c r="P724" s="124">
        <v>363.3</v>
      </c>
      <c r="Q724" s="124">
        <v>3403.27</v>
      </c>
      <c r="R724" s="124">
        <v>815.15</v>
      </c>
      <c r="S724" s="124">
        <v>1181.9000000000001</v>
      </c>
      <c r="T724" s="124">
        <v>624.70000000000005</v>
      </c>
      <c r="U724" s="124">
        <v>0</v>
      </c>
      <c r="V724" s="124">
        <v>0</v>
      </c>
      <c r="W724" s="124">
        <v>0</v>
      </c>
      <c r="X724" s="79">
        <v>365.15</v>
      </c>
      <c r="Y724" s="125"/>
      <c r="Z724" s="125"/>
      <c r="AA724" s="125"/>
      <c r="AB724" s="125"/>
      <c r="AC724" s="126">
        <f t="shared" ref="AC724:AC755" si="152">IFERROR((O727-N727)/N727,0)</f>
        <v>-0.61085902552701377</v>
      </c>
      <c r="AD724" s="126">
        <f t="shared" ref="AD724:AD755" si="153">IFERROR((P727-O727)/O727,0)</f>
        <v>0.59268437065488255</v>
      </c>
      <c r="AE724" s="126">
        <f t="shared" ref="AE724:AE755" si="154">IFERROR((Q727-P727)/P727,0)</f>
        <v>2.679871381524924</v>
      </c>
      <c r="AF724" s="126">
        <f t="shared" ref="AF724:AF755" si="155">IFERROR((R727-Q727)/Q727,0)</f>
        <v>-0.66065422053517731</v>
      </c>
      <c r="AG724" s="126">
        <f t="shared" ref="AG724:AG755" si="156">IFERROR((S727-R727)/R727,0)</f>
        <v>-0.81622354968886057</v>
      </c>
      <c r="AH724" s="126">
        <f t="shared" ref="AH724:AH755" si="157">IFERROR((T727-S727)/S727,0)</f>
        <v>-1</v>
      </c>
      <c r="AI724" s="126">
        <f t="shared" ref="AI724:AI755" si="158">IFERROR((U727-T727)/T727,0)</f>
        <v>0</v>
      </c>
      <c r="AJ724" s="126">
        <f t="shared" ref="AJ724:AJ755" si="159">IFERROR((V727-U727)/U727,0)</f>
        <v>0</v>
      </c>
      <c r="AK724" s="126">
        <f t="shared" ref="AK724:AK755" si="160">IFERROR((W727-V727)/V727,0)</f>
        <v>0</v>
      </c>
      <c r="AL724" s="127">
        <f t="shared" si="151"/>
        <v>2.0535439603194976E-2</v>
      </c>
      <c r="AM724" s="127">
        <f t="shared" si="150"/>
        <v>-0.36324470993777214</v>
      </c>
    </row>
    <row r="725" spans="1:39" ht="15" customHeight="1" x14ac:dyDescent="0.2">
      <c r="A725" s="62" t="s">
        <v>864</v>
      </c>
      <c r="B725" s="62" t="s">
        <v>371</v>
      </c>
      <c r="C725" s="124">
        <v>3600</v>
      </c>
      <c r="D725" s="124">
        <v>3600</v>
      </c>
      <c r="E725" s="124">
        <v>3600</v>
      </c>
      <c r="F725" s="124">
        <v>4100</v>
      </c>
      <c r="G725" s="124">
        <v>4100</v>
      </c>
      <c r="H725" s="124">
        <v>4100</v>
      </c>
      <c r="I725" s="124">
        <v>4100</v>
      </c>
      <c r="J725" s="124">
        <v>4100</v>
      </c>
      <c r="K725" s="124">
        <v>4100</v>
      </c>
      <c r="L725" s="124">
        <v>4100</v>
      </c>
      <c r="M725" s="124">
        <v>4100</v>
      </c>
      <c r="N725" s="124">
        <v>3693.08</v>
      </c>
      <c r="O725" s="124">
        <v>3092.23</v>
      </c>
      <c r="P725" s="124">
        <v>4515.13</v>
      </c>
      <c r="Q725" s="124">
        <v>4515.76</v>
      </c>
      <c r="R725" s="124">
        <v>3933.99</v>
      </c>
      <c r="S725" s="124">
        <v>3747.49</v>
      </c>
      <c r="T725" s="124">
        <v>5974.27</v>
      </c>
      <c r="U725" s="124">
        <v>4989.38</v>
      </c>
      <c r="V725" s="124">
        <v>4183.9799999999996</v>
      </c>
      <c r="W725" s="124">
        <v>3109.56</v>
      </c>
      <c r="X725" s="79">
        <v>5902.95</v>
      </c>
      <c r="Y725" s="125"/>
      <c r="Z725" s="125"/>
      <c r="AA725" s="125"/>
      <c r="AB725" s="125"/>
      <c r="AC725" s="126">
        <f t="shared" si="152"/>
        <v>0</v>
      </c>
      <c r="AD725" s="126">
        <f t="shared" si="153"/>
        <v>0</v>
      </c>
      <c r="AE725" s="126">
        <f t="shared" si="154"/>
        <v>0</v>
      </c>
      <c r="AF725" s="126">
        <f t="shared" si="155"/>
        <v>0</v>
      </c>
      <c r="AG725" s="126">
        <f t="shared" si="156"/>
        <v>0</v>
      </c>
      <c r="AH725" s="126">
        <f t="shared" si="157"/>
        <v>0</v>
      </c>
      <c r="AI725" s="126">
        <f t="shared" si="158"/>
        <v>0</v>
      </c>
      <c r="AJ725" s="126">
        <f t="shared" si="159"/>
        <v>0</v>
      </c>
      <c r="AK725" s="126">
        <f t="shared" si="160"/>
        <v>-1</v>
      </c>
      <c r="AL725" s="127">
        <f t="shared" si="151"/>
        <v>-0.1111111111111111</v>
      </c>
      <c r="AM725" s="127">
        <f t="shared" si="150"/>
        <v>-0.2</v>
      </c>
    </row>
    <row r="726" spans="1:39" ht="15" customHeight="1" x14ac:dyDescent="0.2">
      <c r="A726" s="62" t="s">
        <v>865</v>
      </c>
      <c r="B726" s="62" t="s">
        <v>791</v>
      </c>
      <c r="C726" s="124">
        <v>5000</v>
      </c>
      <c r="D726" s="124">
        <v>5000</v>
      </c>
      <c r="E726" s="124">
        <v>4770</v>
      </c>
      <c r="F726" s="124">
        <v>5000</v>
      </c>
      <c r="G726" s="124">
        <v>6000</v>
      </c>
      <c r="H726" s="124">
        <v>6000</v>
      </c>
      <c r="I726" s="124">
        <v>6000</v>
      </c>
      <c r="J726" s="124">
        <v>6000</v>
      </c>
      <c r="K726" s="124">
        <v>6000</v>
      </c>
      <c r="L726" s="124">
        <v>6000</v>
      </c>
      <c r="M726" s="124">
        <v>6000</v>
      </c>
      <c r="N726" s="124">
        <v>4979.6899999999996</v>
      </c>
      <c r="O726" s="124">
        <v>4854.6099999999997</v>
      </c>
      <c r="P726" s="124">
        <v>4755.3599999999997</v>
      </c>
      <c r="Q726" s="124">
        <v>4910.7</v>
      </c>
      <c r="R726" s="124">
        <v>4068.8</v>
      </c>
      <c r="S726" s="124">
        <v>3958.81</v>
      </c>
      <c r="T726" s="124">
        <v>5623.87</v>
      </c>
      <c r="U726" s="124">
        <v>5728.2</v>
      </c>
      <c r="V726" s="124">
        <v>4604.41</v>
      </c>
      <c r="W726" s="124">
        <v>4446.25</v>
      </c>
      <c r="X726" s="79">
        <v>5935.64</v>
      </c>
      <c r="Y726" s="125"/>
      <c r="Z726" s="125"/>
      <c r="AA726" s="125"/>
      <c r="AB726" s="125"/>
      <c r="AC726" s="126">
        <f t="shared" si="152"/>
        <v>-0.11398059835330555</v>
      </c>
      <c r="AD726" s="126">
        <f t="shared" si="153"/>
        <v>-0.11740026497865461</v>
      </c>
      <c r="AE726" s="126">
        <f t="shared" si="154"/>
        <v>0.3393169877408056</v>
      </c>
      <c r="AF726" s="126">
        <f t="shared" si="155"/>
        <v>-5.1666433163654386E-2</v>
      </c>
      <c r="AG726" s="126">
        <f t="shared" si="156"/>
        <v>-0.15416940249507563</v>
      </c>
      <c r="AH726" s="126">
        <f t="shared" si="157"/>
        <v>6.6371681415929293E-2</v>
      </c>
      <c r="AI726" s="126">
        <f t="shared" si="158"/>
        <v>0.95233675474994528</v>
      </c>
      <c r="AJ726" s="126">
        <f t="shared" si="159"/>
        <v>-1</v>
      </c>
      <c r="AK726" s="126">
        <f t="shared" si="160"/>
        <v>0</v>
      </c>
      <c r="AL726" s="127">
        <f t="shared" si="151"/>
        <v>-8.7990305648900022E-3</v>
      </c>
      <c r="AM726" s="127">
        <f t="shared" si="150"/>
        <v>-2.7092193265840205E-2</v>
      </c>
    </row>
    <row r="727" spans="1:39" ht="15" customHeight="1" x14ac:dyDescent="0.2">
      <c r="A727" s="62" t="s">
        <v>866</v>
      </c>
      <c r="B727" s="62" t="s">
        <v>338</v>
      </c>
      <c r="C727" s="124">
        <v>600</v>
      </c>
      <c r="D727" s="124">
        <v>600</v>
      </c>
      <c r="E727" s="124">
        <v>600</v>
      </c>
      <c r="F727" s="124">
        <v>1000</v>
      </c>
      <c r="G727" s="124">
        <v>2000</v>
      </c>
      <c r="H727" s="124">
        <v>2000</v>
      </c>
      <c r="I727" s="124">
        <v>0</v>
      </c>
      <c r="J727" s="124">
        <v>0</v>
      </c>
      <c r="K727" s="124">
        <v>0</v>
      </c>
      <c r="L727" s="124">
        <v>0</v>
      </c>
      <c r="M727" s="124">
        <v>0</v>
      </c>
      <c r="N727" s="124">
        <v>1866.65</v>
      </c>
      <c r="O727" s="124">
        <v>726.39</v>
      </c>
      <c r="P727" s="124">
        <v>1156.9100000000001</v>
      </c>
      <c r="Q727" s="124">
        <v>4257.28</v>
      </c>
      <c r="R727" s="124">
        <v>1444.69</v>
      </c>
      <c r="S727" s="124">
        <v>265.5</v>
      </c>
      <c r="T727" s="124">
        <v>0</v>
      </c>
      <c r="U727" s="124">
        <v>0</v>
      </c>
      <c r="V727" s="124">
        <v>0</v>
      </c>
      <c r="W727" s="124">
        <v>0</v>
      </c>
      <c r="X727" s="79">
        <v>0</v>
      </c>
      <c r="Y727" s="125"/>
      <c r="Z727" s="125"/>
      <c r="AA727" s="125"/>
      <c r="AB727" s="125"/>
      <c r="AC727" s="126">
        <f t="shared" si="152"/>
        <v>0</v>
      </c>
      <c r="AD727" s="126">
        <f t="shared" si="153"/>
        <v>0</v>
      </c>
      <c r="AE727" s="126">
        <f t="shared" si="154"/>
        <v>0</v>
      </c>
      <c r="AF727" s="126">
        <f t="shared" si="155"/>
        <v>-1</v>
      </c>
      <c r="AG727" s="126">
        <f t="shared" si="156"/>
        <v>0</v>
      </c>
      <c r="AH727" s="126">
        <f t="shared" si="157"/>
        <v>0</v>
      </c>
      <c r="AI727" s="126">
        <f t="shared" si="158"/>
        <v>0</v>
      </c>
      <c r="AJ727" s="126">
        <f t="shared" si="159"/>
        <v>-1</v>
      </c>
      <c r="AK727" s="126">
        <f t="shared" si="160"/>
        <v>0</v>
      </c>
      <c r="AL727" s="127">
        <f t="shared" si="151"/>
        <v>-0.22222222222222221</v>
      </c>
      <c r="AM727" s="127">
        <f t="shared" si="150"/>
        <v>-0.2</v>
      </c>
    </row>
    <row r="728" spans="1:39" ht="15" customHeight="1" x14ac:dyDescent="0.2">
      <c r="A728" s="62" t="s">
        <v>2046</v>
      </c>
      <c r="B728" s="62" t="s">
        <v>820</v>
      </c>
      <c r="C728" s="124">
        <v>0</v>
      </c>
      <c r="D728" s="124">
        <v>0</v>
      </c>
      <c r="E728" s="124">
        <v>0</v>
      </c>
      <c r="F728" s="124">
        <v>0</v>
      </c>
      <c r="G728" s="124">
        <v>0</v>
      </c>
      <c r="H728" s="124">
        <v>0</v>
      </c>
      <c r="I728" s="124">
        <v>0</v>
      </c>
      <c r="J728" s="124">
        <v>0</v>
      </c>
      <c r="K728" s="124">
        <v>0</v>
      </c>
      <c r="L728" s="124">
        <v>0</v>
      </c>
      <c r="M728" s="124">
        <v>0</v>
      </c>
      <c r="N728" s="124">
        <v>0</v>
      </c>
      <c r="O728" s="124">
        <v>0</v>
      </c>
      <c r="P728" s="124">
        <v>0</v>
      </c>
      <c r="Q728" s="124">
        <v>0</v>
      </c>
      <c r="R728" s="124">
        <v>0</v>
      </c>
      <c r="S728" s="124">
        <v>0</v>
      </c>
      <c r="T728" s="124">
        <v>0</v>
      </c>
      <c r="U728" s="124">
        <v>0</v>
      </c>
      <c r="V728" s="124">
        <v>1348.14</v>
      </c>
      <c r="W728" s="124">
        <v>0</v>
      </c>
      <c r="X728" s="79"/>
      <c r="Y728" s="125"/>
      <c r="Z728" s="125"/>
      <c r="AA728" s="125"/>
      <c r="AB728" s="125"/>
      <c r="AC728" s="126">
        <f t="shared" si="152"/>
        <v>2.844912740656143E-3</v>
      </c>
      <c r="AD728" s="126">
        <f t="shared" si="153"/>
        <v>5.7823933392115489E-3</v>
      </c>
      <c r="AE728" s="126">
        <f t="shared" si="154"/>
        <v>-0.14666195345915647</v>
      </c>
      <c r="AF728" s="126">
        <f t="shared" si="155"/>
        <v>0.36335360923965354</v>
      </c>
      <c r="AG728" s="126">
        <f t="shared" si="156"/>
        <v>0.22813203923631667</v>
      </c>
      <c r="AH728" s="126">
        <f t="shared" si="157"/>
        <v>-1.2073376755137038E-2</v>
      </c>
      <c r="AI728" s="126">
        <f t="shared" si="158"/>
        <v>5.0952733826612646E-2</v>
      </c>
      <c r="AJ728" s="126">
        <f t="shared" si="159"/>
        <v>3.3193920829406136E-2</v>
      </c>
      <c r="AK728" s="126">
        <f t="shared" si="160"/>
        <v>-1.0929144463827863E-2</v>
      </c>
      <c r="AL728" s="127">
        <f t="shared" si="151"/>
        <v>5.7177237170415035E-2</v>
      </c>
      <c r="AM728" s="127">
        <f t="shared" si="150"/>
        <v>5.7855234534674116E-2</v>
      </c>
    </row>
    <row r="729" spans="1:39" ht="15" customHeight="1" x14ac:dyDescent="0.2">
      <c r="A729" s="62" t="s">
        <v>867</v>
      </c>
      <c r="B729" s="62" t="s">
        <v>268</v>
      </c>
      <c r="C729" s="124">
        <v>600</v>
      </c>
      <c r="D729" s="124">
        <v>600</v>
      </c>
      <c r="E729" s="124">
        <v>620</v>
      </c>
      <c r="F729" s="124">
        <v>620</v>
      </c>
      <c r="G729" s="124">
        <v>620</v>
      </c>
      <c r="H729" s="124">
        <v>620</v>
      </c>
      <c r="I729" s="124">
        <v>620</v>
      </c>
      <c r="J729" s="124">
        <v>1160</v>
      </c>
      <c r="K729" s="124">
        <v>0</v>
      </c>
      <c r="L729" s="124">
        <v>0</v>
      </c>
      <c r="M729" s="124">
        <v>540</v>
      </c>
      <c r="N729" s="124">
        <v>613.35</v>
      </c>
      <c r="O729" s="124">
        <v>543.44000000000005</v>
      </c>
      <c r="P729" s="124">
        <v>479.64</v>
      </c>
      <c r="Q729" s="124">
        <v>642.39</v>
      </c>
      <c r="R729" s="124">
        <v>609.20000000000005</v>
      </c>
      <c r="S729" s="124">
        <v>515.28</v>
      </c>
      <c r="T729" s="124">
        <v>549.48</v>
      </c>
      <c r="U729" s="124">
        <v>1072.77</v>
      </c>
      <c r="V729" s="124">
        <v>0</v>
      </c>
      <c r="W729" s="124">
        <v>685.94</v>
      </c>
      <c r="X729" s="79">
        <v>732.98</v>
      </c>
      <c r="Y729" s="125"/>
      <c r="Z729" s="125"/>
      <c r="AA729" s="125"/>
      <c r="AB729" s="125"/>
      <c r="AC729" s="126">
        <f t="shared" si="152"/>
        <v>-0.16920924266863596</v>
      </c>
      <c r="AD729" s="126">
        <f t="shared" si="153"/>
        <v>0.30427485380116959</v>
      </c>
      <c r="AE729" s="126">
        <f t="shared" si="154"/>
        <v>-1.7531195215014952E-3</v>
      </c>
      <c r="AF729" s="126">
        <f t="shared" si="155"/>
        <v>-0.21382051742723679</v>
      </c>
      <c r="AG729" s="126">
        <f t="shared" si="156"/>
        <v>-4.883868940497621E-2</v>
      </c>
      <c r="AH729" s="126">
        <f t="shared" si="157"/>
        <v>0.21081874977025175</v>
      </c>
      <c r="AI729" s="126">
        <f t="shared" si="158"/>
        <v>-0.16630701689113772</v>
      </c>
      <c r="AJ729" s="126">
        <f t="shared" si="159"/>
        <v>0.4231560157086755</v>
      </c>
      <c r="AK729" s="126">
        <f t="shared" si="160"/>
        <v>0.60199334714745134</v>
      </c>
      <c r="AL729" s="127">
        <f t="shared" si="151"/>
        <v>0.10447937561267334</v>
      </c>
      <c r="AM729" s="127">
        <f t="shared" si="150"/>
        <v>0.20416448126605294</v>
      </c>
    </row>
    <row r="730" spans="1:39" ht="15" customHeight="1" x14ac:dyDescent="0.2">
      <c r="A730" s="62" t="s">
        <v>868</v>
      </c>
      <c r="B730" s="62" t="s">
        <v>270</v>
      </c>
      <c r="C730" s="124">
        <v>0</v>
      </c>
      <c r="D730" s="124">
        <v>0</v>
      </c>
      <c r="E730" s="124">
        <v>0</v>
      </c>
      <c r="F730" s="124">
        <v>0</v>
      </c>
      <c r="G730" s="124">
        <v>0</v>
      </c>
      <c r="H730" s="124">
        <v>0</v>
      </c>
      <c r="I730" s="124">
        <v>0</v>
      </c>
      <c r="J730" s="124">
        <v>0</v>
      </c>
      <c r="K730" s="124">
        <v>0</v>
      </c>
      <c r="L730" s="124">
        <v>0</v>
      </c>
      <c r="M730" s="124">
        <v>0</v>
      </c>
      <c r="N730" s="124">
        <v>0</v>
      </c>
      <c r="O730" s="124">
        <v>0</v>
      </c>
      <c r="P730" s="124">
        <v>0</v>
      </c>
      <c r="Q730" s="124">
        <v>8990.57</v>
      </c>
      <c r="R730" s="124">
        <v>0</v>
      </c>
      <c r="S730" s="124">
        <v>0</v>
      </c>
      <c r="T730" s="124">
        <v>0</v>
      </c>
      <c r="U730" s="124">
        <v>446.44</v>
      </c>
      <c r="V730" s="124">
        <v>0</v>
      </c>
      <c r="W730" s="124">
        <v>0</v>
      </c>
      <c r="X730" s="79">
        <v>0</v>
      </c>
      <c r="Y730" s="125"/>
      <c r="Z730" s="125"/>
      <c r="AA730" s="125"/>
      <c r="AB730" s="125"/>
      <c r="AC730" s="126">
        <f t="shared" si="152"/>
        <v>1.0824443485231547</v>
      </c>
      <c r="AD730" s="126">
        <f t="shared" si="153"/>
        <v>0.54554203310532734</v>
      </c>
      <c r="AE730" s="126">
        <f t="shared" si="154"/>
        <v>4.1393250246673313E-2</v>
      </c>
      <c r="AF730" s="126">
        <f t="shared" si="155"/>
        <v>0.41450648514396116</v>
      </c>
      <c r="AG730" s="126">
        <f t="shared" si="156"/>
        <v>0.52988534899298301</v>
      </c>
      <c r="AH730" s="126">
        <f t="shared" si="157"/>
        <v>-0.17502082872834238</v>
      </c>
      <c r="AI730" s="126">
        <f t="shared" si="158"/>
        <v>0.35548593864322586</v>
      </c>
      <c r="AJ730" s="126">
        <f t="shared" si="159"/>
        <v>-1</v>
      </c>
      <c r="AK730" s="126">
        <f t="shared" si="160"/>
        <v>0</v>
      </c>
      <c r="AL730" s="127">
        <f t="shared" si="151"/>
        <v>0.19935961954744258</v>
      </c>
      <c r="AM730" s="127">
        <f t="shared" si="150"/>
        <v>-5.7929908218426696E-2</v>
      </c>
    </row>
    <row r="731" spans="1:39" ht="15" customHeight="1" x14ac:dyDescent="0.2">
      <c r="A731" s="62" t="s">
        <v>869</v>
      </c>
      <c r="B731" s="62" t="s">
        <v>870</v>
      </c>
      <c r="C731" s="124">
        <v>60000</v>
      </c>
      <c r="D731" s="124">
        <v>60000</v>
      </c>
      <c r="E731" s="124">
        <v>60000</v>
      </c>
      <c r="F731" s="124">
        <v>61400</v>
      </c>
      <c r="G731" s="124">
        <v>61400</v>
      </c>
      <c r="H731" s="124">
        <v>86400</v>
      </c>
      <c r="I731" s="124">
        <v>86400</v>
      </c>
      <c r="J731" s="124">
        <v>86400</v>
      </c>
      <c r="K731" s="124">
        <v>94200</v>
      </c>
      <c r="L731" s="124">
        <v>94200</v>
      </c>
      <c r="M731" s="124">
        <v>94200</v>
      </c>
      <c r="N731" s="124">
        <v>60356.86</v>
      </c>
      <c r="O731" s="124">
        <v>60528.57</v>
      </c>
      <c r="P731" s="124">
        <v>60878.57</v>
      </c>
      <c r="Q731" s="124">
        <v>51950</v>
      </c>
      <c r="R731" s="124">
        <v>70826.22</v>
      </c>
      <c r="S731" s="124">
        <v>86983.95</v>
      </c>
      <c r="T731" s="124">
        <v>85933.759999999995</v>
      </c>
      <c r="U731" s="124">
        <v>90312.320000000007</v>
      </c>
      <c r="V731" s="124">
        <v>93310.14</v>
      </c>
      <c r="W731" s="124">
        <v>92290.34</v>
      </c>
      <c r="X731" s="79">
        <v>89185.95</v>
      </c>
      <c r="Y731" s="125"/>
      <c r="Z731" s="125"/>
      <c r="AA731" s="125"/>
      <c r="AB731" s="125"/>
      <c r="AC731" s="126">
        <f t="shared" si="152"/>
        <v>0</v>
      </c>
      <c r="AD731" s="126">
        <f t="shared" si="153"/>
        <v>0</v>
      </c>
      <c r="AE731" s="126">
        <f t="shared" si="154"/>
        <v>-0.1</v>
      </c>
      <c r="AF731" s="126">
        <f t="shared" si="155"/>
        <v>0.5</v>
      </c>
      <c r="AG731" s="126">
        <f t="shared" si="156"/>
        <v>0</v>
      </c>
      <c r="AH731" s="126">
        <f t="shared" si="157"/>
        <v>0</v>
      </c>
      <c r="AI731" s="126">
        <f t="shared" si="158"/>
        <v>1.8518518518518517E-2</v>
      </c>
      <c r="AJ731" s="126">
        <f t="shared" si="159"/>
        <v>0.15454545454545454</v>
      </c>
      <c r="AK731" s="126">
        <f t="shared" si="160"/>
        <v>0</v>
      </c>
      <c r="AL731" s="127">
        <f t="shared" si="151"/>
        <v>6.3673774784885895E-2</v>
      </c>
      <c r="AM731" s="127">
        <f t="shared" si="150"/>
        <v>3.4612794612794609E-2</v>
      </c>
    </row>
    <row r="732" spans="1:39" ht="15" customHeight="1" x14ac:dyDescent="0.2">
      <c r="A732" s="62" t="s">
        <v>871</v>
      </c>
      <c r="B732" s="62" t="s">
        <v>343</v>
      </c>
      <c r="C732" s="124">
        <v>34625</v>
      </c>
      <c r="D732" s="124">
        <v>44625</v>
      </c>
      <c r="E732" s="124">
        <v>44630</v>
      </c>
      <c r="F732" s="124">
        <v>44630</v>
      </c>
      <c r="G732" s="124">
        <v>60630</v>
      </c>
      <c r="H732" s="124">
        <v>60630</v>
      </c>
      <c r="I732" s="124">
        <v>60630</v>
      </c>
      <c r="J732" s="124">
        <v>60630</v>
      </c>
      <c r="K732" s="124">
        <v>60630</v>
      </c>
      <c r="L732" s="124">
        <v>60630</v>
      </c>
      <c r="M732" s="124">
        <v>65630</v>
      </c>
      <c r="N732" s="124">
        <v>51457</v>
      </c>
      <c r="O732" s="124">
        <v>42750</v>
      </c>
      <c r="P732" s="124">
        <v>55757.75</v>
      </c>
      <c r="Q732" s="124">
        <v>55660</v>
      </c>
      <c r="R732" s="124">
        <v>43758.75</v>
      </c>
      <c r="S732" s="124">
        <v>41621.629999999997</v>
      </c>
      <c r="T732" s="124">
        <v>50396.25</v>
      </c>
      <c r="U732" s="124">
        <v>42015</v>
      </c>
      <c r="V732" s="124">
        <v>59793.9</v>
      </c>
      <c r="W732" s="124">
        <v>95789.43</v>
      </c>
      <c r="X732" s="79">
        <v>85290.54</v>
      </c>
      <c r="Y732" s="125"/>
      <c r="Z732" s="125"/>
      <c r="AA732" s="125"/>
      <c r="AB732" s="125"/>
      <c r="AC732" s="126">
        <f t="shared" si="152"/>
        <v>2.1971428571428571</v>
      </c>
      <c r="AD732" s="126">
        <f t="shared" si="153"/>
        <v>-0.19571045576407506</v>
      </c>
      <c r="AE732" s="126">
        <f t="shared" si="154"/>
        <v>-0.26666666666666666</v>
      </c>
      <c r="AF732" s="126">
        <f t="shared" si="155"/>
        <v>0.14545454545454545</v>
      </c>
      <c r="AG732" s="126">
        <f t="shared" si="156"/>
        <v>1.6256613756613756</v>
      </c>
      <c r="AH732" s="126">
        <f t="shared" si="157"/>
        <v>-0.42065491183879095</v>
      </c>
      <c r="AI732" s="126">
        <f t="shared" si="158"/>
        <v>0.34347826086956523</v>
      </c>
      <c r="AJ732" s="126">
        <f t="shared" si="159"/>
        <v>-1</v>
      </c>
      <c r="AK732" s="126">
        <f t="shared" si="160"/>
        <v>0</v>
      </c>
      <c r="AL732" s="127">
        <f t="shared" si="151"/>
        <v>0.269856111650979</v>
      </c>
      <c r="AM732" s="127">
        <f t="shared" si="150"/>
        <v>0.10969694493842996</v>
      </c>
    </row>
    <row r="733" spans="1:39" ht="15" customHeight="1" x14ac:dyDescent="0.2">
      <c r="A733" s="62" t="s">
        <v>872</v>
      </c>
      <c r="B733" s="62" t="s">
        <v>272</v>
      </c>
      <c r="C733" s="124">
        <v>350</v>
      </c>
      <c r="D733" s="124">
        <v>1120</v>
      </c>
      <c r="E733" s="124">
        <v>1035</v>
      </c>
      <c r="F733" s="124">
        <v>2600</v>
      </c>
      <c r="G733" s="124">
        <v>2600</v>
      </c>
      <c r="H733" s="124">
        <v>2600</v>
      </c>
      <c r="I733" s="124">
        <v>3120</v>
      </c>
      <c r="J733" s="124">
        <v>3120</v>
      </c>
      <c r="K733" s="124">
        <v>3240</v>
      </c>
      <c r="L733" s="124">
        <v>2990</v>
      </c>
      <c r="M733" s="124">
        <v>2960</v>
      </c>
      <c r="N733" s="124">
        <v>324.33999999999997</v>
      </c>
      <c r="O733" s="124">
        <v>675.42</v>
      </c>
      <c r="P733" s="124">
        <v>1043.8900000000001</v>
      </c>
      <c r="Q733" s="124">
        <v>1087.0999999999999</v>
      </c>
      <c r="R733" s="124">
        <v>1537.71</v>
      </c>
      <c r="S733" s="124">
        <v>2352.52</v>
      </c>
      <c r="T733" s="124">
        <v>1940.78</v>
      </c>
      <c r="U733" s="124">
        <v>2630.7</v>
      </c>
      <c r="V733" s="124">
        <v>0</v>
      </c>
      <c r="W733" s="124">
        <v>0</v>
      </c>
      <c r="X733" s="79">
        <v>2012.39</v>
      </c>
      <c r="Y733" s="125"/>
      <c r="Z733" s="125"/>
      <c r="AA733" s="125"/>
      <c r="AB733" s="125"/>
      <c r="AC733" s="126">
        <f t="shared" si="152"/>
        <v>0</v>
      </c>
      <c r="AD733" s="126">
        <f t="shared" si="153"/>
        <v>0</v>
      </c>
      <c r="AE733" s="126">
        <f t="shared" si="154"/>
        <v>0</v>
      </c>
      <c r="AF733" s="126">
        <f t="shared" si="155"/>
        <v>0</v>
      </c>
      <c r="AG733" s="126">
        <f t="shared" si="156"/>
        <v>0</v>
      </c>
      <c r="AH733" s="126">
        <f t="shared" si="157"/>
        <v>0</v>
      </c>
      <c r="AI733" s="126">
        <f t="shared" si="158"/>
        <v>-0.63888888888888884</v>
      </c>
      <c r="AJ733" s="126">
        <f t="shared" si="159"/>
        <v>-1</v>
      </c>
      <c r="AK733" s="126">
        <f t="shared" si="160"/>
        <v>0</v>
      </c>
      <c r="AL733" s="127">
        <f t="shared" si="151"/>
        <v>-0.18209876543209877</v>
      </c>
      <c r="AM733" s="127">
        <f t="shared" si="150"/>
        <v>-0.32777777777777778</v>
      </c>
    </row>
    <row r="734" spans="1:39" ht="15" customHeight="1" x14ac:dyDescent="0.2">
      <c r="A734" s="62" t="s">
        <v>873</v>
      </c>
      <c r="B734" s="62" t="s">
        <v>274</v>
      </c>
      <c r="C734" s="124">
        <v>400</v>
      </c>
      <c r="D734" s="124">
        <v>400</v>
      </c>
      <c r="E734" s="124">
        <v>400</v>
      </c>
      <c r="F734" s="124">
        <v>400</v>
      </c>
      <c r="G734" s="124">
        <v>540</v>
      </c>
      <c r="H734" s="124">
        <v>540</v>
      </c>
      <c r="I734" s="124">
        <v>540</v>
      </c>
      <c r="J734" s="124">
        <v>540</v>
      </c>
      <c r="K734" s="124">
        <v>775</v>
      </c>
      <c r="L734" s="124">
        <v>635</v>
      </c>
      <c r="M734" s="124">
        <v>635</v>
      </c>
      <c r="N734" s="124">
        <v>400</v>
      </c>
      <c r="O734" s="124">
        <v>400</v>
      </c>
      <c r="P734" s="124">
        <v>400</v>
      </c>
      <c r="Q734" s="124">
        <v>360</v>
      </c>
      <c r="R734" s="124">
        <v>540</v>
      </c>
      <c r="S734" s="124">
        <v>540</v>
      </c>
      <c r="T734" s="124">
        <v>540</v>
      </c>
      <c r="U734" s="124">
        <v>550</v>
      </c>
      <c r="V734" s="124">
        <v>635</v>
      </c>
      <c r="W734" s="124">
        <v>635</v>
      </c>
      <c r="X734" s="79">
        <v>635</v>
      </c>
      <c r="Y734" s="125"/>
      <c r="Z734" s="125"/>
      <c r="AA734" s="125"/>
      <c r="AB734" s="125"/>
      <c r="AC734" s="126">
        <f t="shared" si="152"/>
        <v>0</v>
      </c>
      <c r="AD734" s="126">
        <f t="shared" si="153"/>
        <v>0</v>
      </c>
      <c r="AE734" s="126">
        <f t="shared" si="154"/>
        <v>0</v>
      </c>
      <c r="AF734" s="126">
        <f t="shared" si="155"/>
        <v>0</v>
      </c>
      <c r="AG734" s="126">
        <f t="shared" si="156"/>
        <v>0</v>
      </c>
      <c r="AH734" s="126">
        <f t="shared" si="157"/>
        <v>0</v>
      </c>
      <c r="AI734" s="126">
        <f t="shared" si="158"/>
        <v>-1</v>
      </c>
      <c r="AJ734" s="126">
        <f t="shared" si="159"/>
        <v>0</v>
      </c>
      <c r="AK734" s="126">
        <f t="shared" si="160"/>
        <v>0</v>
      </c>
      <c r="AL734" s="127">
        <f t="shared" si="151"/>
        <v>-0.1111111111111111</v>
      </c>
      <c r="AM734" s="127">
        <f t="shared" si="150"/>
        <v>-0.2</v>
      </c>
    </row>
    <row r="735" spans="1:39" ht="15" customHeight="1" x14ac:dyDescent="0.2">
      <c r="A735" s="62" t="s">
        <v>874</v>
      </c>
      <c r="B735" s="62" t="s">
        <v>276</v>
      </c>
      <c r="C735" s="124">
        <v>1950</v>
      </c>
      <c r="D735" s="124">
        <v>1180</v>
      </c>
      <c r="E735" s="124">
        <v>1650</v>
      </c>
      <c r="F735" s="124">
        <v>2090</v>
      </c>
      <c r="G735" s="124">
        <v>2090</v>
      </c>
      <c r="H735" s="124">
        <v>2090</v>
      </c>
      <c r="I735" s="124">
        <v>1570</v>
      </c>
      <c r="J735" s="124">
        <v>1570</v>
      </c>
      <c r="K735" s="124">
        <v>1450</v>
      </c>
      <c r="L735" s="124">
        <v>1700</v>
      </c>
      <c r="M735" s="124">
        <v>1550</v>
      </c>
      <c r="N735" s="124">
        <v>350</v>
      </c>
      <c r="O735" s="124">
        <v>1119</v>
      </c>
      <c r="P735" s="124">
        <v>900</v>
      </c>
      <c r="Q735" s="124">
        <v>660</v>
      </c>
      <c r="R735" s="124">
        <v>756</v>
      </c>
      <c r="S735" s="124">
        <v>1985</v>
      </c>
      <c r="T735" s="124">
        <v>1150</v>
      </c>
      <c r="U735" s="124">
        <v>1545</v>
      </c>
      <c r="V735" s="124">
        <v>0</v>
      </c>
      <c r="W735" s="124">
        <v>900</v>
      </c>
      <c r="X735" s="79">
        <v>600</v>
      </c>
      <c r="Y735" s="125"/>
      <c r="Z735" s="125"/>
      <c r="AA735" s="125"/>
      <c r="AB735" s="125"/>
      <c r="AC735" s="126">
        <f t="shared" si="152"/>
        <v>1.6346012390277393E-3</v>
      </c>
      <c r="AD735" s="126">
        <f t="shared" si="153"/>
        <v>-1.1777121377787133E-2</v>
      </c>
      <c r="AE735" s="126">
        <f t="shared" si="154"/>
        <v>-3.6715731066903397E-3</v>
      </c>
      <c r="AF735" s="126">
        <f t="shared" si="155"/>
        <v>-1.96409924916712E-2</v>
      </c>
      <c r="AG735" s="126">
        <f t="shared" si="156"/>
        <v>1.2463312368972745</v>
      </c>
      <c r="AH735" s="126">
        <f t="shared" si="157"/>
        <v>-1</v>
      </c>
      <c r="AI735" s="126">
        <f t="shared" si="158"/>
        <v>0</v>
      </c>
      <c r="AJ735" s="126">
        <f t="shared" si="159"/>
        <v>0</v>
      </c>
      <c r="AK735" s="126">
        <f t="shared" si="160"/>
        <v>0</v>
      </c>
      <c r="AL735" s="127">
        <f t="shared" si="151"/>
        <v>2.3652905684461507E-2</v>
      </c>
      <c r="AM735" s="127">
        <f t="shared" si="150"/>
        <v>4.9266247379454911E-2</v>
      </c>
    </row>
    <row r="736" spans="1:39" ht="15" customHeight="1" x14ac:dyDescent="0.2">
      <c r="A736" s="62" t="s">
        <v>875</v>
      </c>
      <c r="B736" s="62" t="s">
        <v>278</v>
      </c>
      <c r="C736" s="124">
        <v>40</v>
      </c>
      <c r="D736" s="124">
        <v>40</v>
      </c>
      <c r="E736" s="124">
        <v>40</v>
      </c>
      <c r="F736" s="124">
        <v>40</v>
      </c>
      <c r="G736" s="124">
        <v>40</v>
      </c>
      <c r="H736" s="124">
        <v>40</v>
      </c>
      <c r="I736" s="124">
        <v>40</v>
      </c>
      <c r="J736" s="124">
        <v>40</v>
      </c>
      <c r="K736" s="124">
        <v>40</v>
      </c>
      <c r="L736" s="124">
        <v>0</v>
      </c>
      <c r="M736" s="124">
        <v>0</v>
      </c>
      <c r="N736" s="124">
        <v>36</v>
      </c>
      <c r="O736" s="124">
        <v>36</v>
      </c>
      <c r="P736" s="124">
        <v>36</v>
      </c>
      <c r="Q736" s="124">
        <v>36</v>
      </c>
      <c r="R736" s="124">
        <v>36</v>
      </c>
      <c r="S736" s="124">
        <v>36</v>
      </c>
      <c r="T736" s="124">
        <v>36</v>
      </c>
      <c r="U736" s="124">
        <v>13</v>
      </c>
      <c r="V736" s="124">
        <v>0</v>
      </c>
      <c r="W736" s="124">
        <v>0</v>
      </c>
      <c r="X736" s="79">
        <v>0</v>
      </c>
      <c r="Y736" s="125"/>
      <c r="Z736" s="125"/>
      <c r="AA736" s="125"/>
      <c r="AB736" s="125"/>
      <c r="AC736" s="126">
        <f t="shared" si="152"/>
        <v>-0.23076923076923078</v>
      </c>
      <c r="AD736" s="126">
        <f t="shared" si="153"/>
        <v>1.357608695652174</v>
      </c>
      <c r="AE736" s="126">
        <f t="shared" si="154"/>
        <v>-0.47740894421392349</v>
      </c>
      <c r="AF736" s="126">
        <f t="shared" si="155"/>
        <v>-0.39841199823555362</v>
      </c>
      <c r="AG736" s="126">
        <f t="shared" si="156"/>
        <v>0.16915970083589973</v>
      </c>
      <c r="AH736" s="126">
        <f t="shared" si="157"/>
        <v>0.19667607400439002</v>
      </c>
      <c r="AI736" s="126">
        <f t="shared" si="158"/>
        <v>-0.54111419736911071</v>
      </c>
      <c r="AJ736" s="126">
        <f t="shared" si="159"/>
        <v>-0.3107583371402467</v>
      </c>
      <c r="AK736" s="126">
        <f t="shared" si="160"/>
        <v>0.56851698425849218</v>
      </c>
      <c r="AL736" s="127">
        <f t="shared" si="151"/>
        <v>3.7055416335876723E-2</v>
      </c>
      <c r="AM736" s="127">
        <f t="shared" si="150"/>
        <v>1.6496044917884901E-2</v>
      </c>
    </row>
    <row r="737" spans="1:39" ht="15" customHeight="1" x14ac:dyDescent="0.2">
      <c r="A737" s="62" t="s">
        <v>876</v>
      </c>
      <c r="B737" s="62" t="s">
        <v>282</v>
      </c>
      <c r="C737" s="124">
        <v>0</v>
      </c>
      <c r="D737" s="124">
        <v>0</v>
      </c>
      <c r="E737" s="124">
        <v>0</v>
      </c>
      <c r="F737" s="124">
        <v>0</v>
      </c>
      <c r="G737" s="124">
        <v>0</v>
      </c>
      <c r="H737" s="124">
        <v>0</v>
      </c>
      <c r="I737" s="124">
        <v>0</v>
      </c>
      <c r="J737" s="124">
        <v>0</v>
      </c>
      <c r="K737" s="124">
        <v>0</v>
      </c>
      <c r="L737" s="124">
        <v>0</v>
      </c>
      <c r="M737" s="124">
        <v>100</v>
      </c>
      <c r="N737" s="124">
        <v>0</v>
      </c>
      <c r="O737" s="124">
        <v>50</v>
      </c>
      <c r="P737" s="124">
        <v>50</v>
      </c>
      <c r="Q737" s="124">
        <v>50</v>
      </c>
      <c r="R737" s="124">
        <v>50</v>
      </c>
      <c r="S737" s="124">
        <v>50</v>
      </c>
      <c r="T737" s="124">
        <v>50</v>
      </c>
      <c r="U737" s="124">
        <v>0</v>
      </c>
      <c r="V737" s="124">
        <v>0</v>
      </c>
      <c r="W737" s="124">
        <v>0</v>
      </c>
      <c r="X737" s="79">
        <v>0</v>
      </c>
      <c r="Y737" s="125"/>
      <c r="Z737" s="125"/>
      <c r="AA737" s="125"/>
      <c r="AB737" s="125"/>
      <c r="AC737" s="126">
        <f t="shared" si="152"/>
        <v>-1</v>
      </c>
      <c r="AD737" s="126">
        <f t="shared" si="153"/>
        <v>0</v>
      </c>
      <c r="AE737" s="126">
        <f t="shared" si="154"/>
        <v>0</v>
      </c>
      <c r="AF737" s="126">
        <f t="shared" si="155"/>
        <v>0</v>
      </c>
      <c r="AG737" s="126">
        <f t="shared" si="156"/>
        <v>0</v>
      </c>
      <c r="AH737" s="126">
        <f t="shared" si="157"/>
        <v>0</v>
      </c>
      <c r="AI737" s="126">
        <f t="shared" si="158"/>
        <v>0</v>
      </c>
      <c r="AJ737" s="126">
        <f t="shared" si="159"/>
        <v>0</v>
      </c>
      <c r="AK737" s="126">
        <f t="shared" si="160"/>
        <v>0</v>
      </c>
      <c r="AL737" s="127">
        <f t="shared" si="151"/>
        <v>-0.1111111111111111</v>
      </c>
      <c r="AM737" s="127">
        <f t="shared" si="150"/>
        <v>0</v>
      </c>
    </row>
    <row r="738" spans="1:39" ht="15" customHeight="1" x14ac:dyDescent="0.2">
      <c r="A738" s="62" t="s">
        <v>877</v>
      </c>
      <c r="B738" s="62" t="s">
        <v>442</v>
      </c>
      <c r="C738" s="124">
        <v>1700</v>
      </c>
      <c r="D738" s="124">
        <v>1700</v>
      </c>
      <c r="E738" s="124">
        <v>1700</v>
      </c>
      <c r="F738" s="124">
        <v>1700</v>
      </c>
      <c r="G738" s="124">
        <v>1700</v>
      </c>
      <c r="H738" s="124">
        <v>1700</v>
      </c>
      <c r="I738" s="124">
        <v>0</v>
      </c>
      <c r="J738" s="124">
        <v>0</v>
      </c>
      <c r="K738" s="124">
        <v>0</v>
      </c>
      <c r="L738" s="124">
        <v>0</v>
      </c>
      <c r="M738" s="124">
        <v>0</v>
      </c>
      <c r="N738" s="124">
        <v>1835.31</v>
      </c>
      <c r="O738" s="124">
        <v>1838.31</v>
      </c>
      <c r="P738" s="124">
        <v>1816.66</v>
      </c>
      <c r="Q738" s="124">
        <v>1809.99</v>
      </c>
      <c r="R738" s="124">
        <v>1774.44</v>
      </c>
      <c r="S738" s="124">
        <v>3985.98</v>
      </c>
      <c r="T738" s="124">
        <v>0</v>
      </c>
      <c r="U738" s="124">
        <v>0</v>
      </c>
      <c r="V738" s="124">
        <v>0</v>
      </c>
      <c r="W738" s="124">
        <v>0</v>
      </c>
      <c r="X738" s="79">
        <v>0</v>
      </c>
      <c r="Y738" s="125"/>
      <c r="Z738" s="125"/>
      <c r="AA738" s="125"/>
      <c r="AB738" s="125"/>
      <c r="AC738" s="126">
        <f t="shared" si="152"/>
        <v>0</v>
      </c>
      <c r="AD738" s="126">
        <f t="shared" si="153"/>
        <v>0</v>
      </c>
      <c r="AE738" s="126">
        <f t="shared" si="154"/>
        <v>0</v>
      </c>
      <c r="AF738" s="126">
        <f t="shared" si="155"/>
        <v>0</v>
      </c>
      <c r="AG738" s="126">
        <f t="shared" si="156"/>
        <v>0</v>
      </c>
      <c r="AH738" s="126">
        <f t="shared" si="157"/>
        <v>0</v>
      </c>
      <c r="AI738" s="126">
        <f t="shared" si="158"/>
        <v>0</v>
      </c>
      <c r="AJ738" s="126">
        <f t="shared" si="159"/>
        <v>0</v>
      </c>
      <c r="AK738" s="126">
        <f t="shared" si="160"/>
        <v>0</v>
      </c>
      <c r="AL738" s="127">
        <f t="shared" si="151"/>
        <v>0</v>
      </c>
      <c r="AM738" s="127">
        <f t="shared" si="150"/>
        <v>0</v>
      </c>
    </row>
    <row r="739" spans="1:39" ht="15" customHeight="1" x14ac:dyDescent="0.2">
      <c r="A739" s="62" t="s">
        <v>878</v>
      </c>
      <c r="B739" s="62" t="s">
        <v>879</v>
      </c>
      <c r="C739" s="124">
        <v>1000</v>
      </c>
      <c r="D739" s="124">
        <v>1000</v>
      </c>
      <c r="E739" s="124">
        <v>1000</v>
      </c>
      <c r="F739" s="124">
        <v>1500</v>
      </c>
      <c r="G739" s="124">
        <v>1500</v>
      </c>
      <c r="H739" s="124">
        <v>1500</v>
      </c>
      <c r="I739" s="124">
        <v>1500</v>
      </c>
      <c r="J739" s="124">
        <v>1500</v>
      </c>
      <c r="K739" s="124">
        <v>1500</v>
      </c>
      <c r="L739" s="124">
        <v>1500</v>
      </c>
      <c r="M739" s="124">
        <v>1500</v>
      </c>
      <c r="N739" s="124">
        <v>1196</v>
      </c>
      <c r="O739" s="124">
        <v>920</v>
      </c>
      <c r="P739" s="124">
        <v>2169</v>
      </c>
      <c r="Q739" s="124">
        <v>1133.5</v>
      </c>
      <c r="R739" s="124">
        <v>681.9</v>
      </c>
      <c r="S739" s="124">
        <v>797.25</v>
      </c>
      <c r="T739" s="124">
        <v>954.05</v>
      </c>
      <c r="U739" s="124">
        <v>437.8</v>
      </c>
      <c r="V739" s="124">
        <v>301.75</v>
      </c>
      <c r="W739" s="124">
        <v>473.3</v>
      </c>
      <c r="X739" s="79">
        <v>1191.3</v>
      </c>
      <c r="Y739" s="125"/>
      <c r="Z739" s="125"/>
      <c r="AA739" s="125"/>
      <c r="AB739" s="125"/>
      <c r="AC739" s="126">
        <f t="shared" si="152"/>
        <v>7.0405702641007151E-2</v>
      </c>
      <c r="AD739" s="126">
        <f t="shared" si="153"/>
        <v>3.9170712560676899E-3</v>
      </c>
      <c r="AE739" s="126">
        <f t="shared" si="154"/>
        <v>-0.20759351805099097</v>
      </c>
      <c r="AF739" s="126">
        <f t="shared" si="155"/>
        <v>4.9203429729074273E-2</v>
      </c>
      <c r="AG739" s="126">
        <f t="shared" si="156"/>
        <v>4.8242811953406226E-2</v>
      </c>
      <c r="AH739" s="126">
        <f t="shared" si="157"/>
        <v>-1.5200166870585024E-2</v>
      </c>
      <c r="AI739" s="126">
        <f t="shared" si="158"/>
        <v>-0.17401196956122494</v>
      </c>
      <c r="AJ739" s="126">
        <f t="shared" si="159"/>
        <v>0.21535438947439595</v>
      </c>
      <c r="AK739" s="126">
        <f t="shared" si="160"/>
        <v>3.7127172084951657E-2</v>
      </c>
      <c r="AL739" s="127">
        <f t="shared" si="151"/>
        <v>3.0494358506780003E-3</v>
      </c>
      <c r="AM739" s="127">
        <f t="shared" si="150"/>
        <v>2.2302447416188774E-2</v>
      </c>
    </row>
    <row r="740" spans="1:39" ht="15" customHeight="1" x14ac:dyDescent="0.2">
      <c r="A740" s="62" t="s">
        <v>1782</v>
      </c>
      <c r="B740" s="62" t="s">
        <v>761</v>
      </c>
      <c r="C740" s="124">
        <v>0</v>
      </c>
      <c r="D740" s="124">
        <v>0</v>
      </c>
      <c r="E740" s="124">
        <v>0</v>
      </c>
      <c r="F740" s="124">
        <v>0</v>
      </c>
      <c r="G740" s="124">
        <v>0</v>
      </c>
      <c r="H740" s="124">
        <v>0</v>
      </c>
      <c r="I740" s="124">
        <v>0</v>
      </c>
      <c r="J740" s="124">
        <v>0</v>
      </c>
      <c r="K740" s="124">
        <v>0</v>
      </c>
      <c r="L740" s="124">
        <v>0</v>
      </c>
      <c r="M740" s="124">
        <v>0</v>
      </c>
      <c r="N740" s="124">
        <v>3996.8</v>
      </c>
      <c r="O740" s="124">
        <v>0</v>
      </c>
      <c r="P740" s="124">
        <v>0</v>
      </c>
      <c r="Q740" s="124">
        <v>0</v>
      </c>
      <c r="R740" s="124">
        <v>0</v>
      </c>
      <c r="S740" s="124">
        <v>0</v>
      </c>
      <c r="T740" s="124">
        <v>0</v>
      </c>
      <c r="U740" s="124">
        <v>0</v>
      </c>
      <c r="V740" s="124">
        <v>0</v>
      </c>
      <c r="W740" s="124">
        <v>0</v>
      </c>
      <c r="X740" s="79">
        <v>0</v>
      </c>
      <c r="Y740" s="125"/>
      <c r="Z740" s="125"/>
      <c r="AA740" s="125"/>
      <c r="AB740" s="125"/>
      <c r="AC740" s="126">
        <f t="shared" si="152"/>
        <v>0.58352976959926994</v>
      </c>
      <c r="AD740" s="126">
        <f t="shared" si="153"/>
        <v>-5.9662018653615284E-2</v>
      </c>
      <c r="AE740" s="126">
        <f t="shared" si="154"/>
        <v>-0.40917929238371709</v>
      </c>
      <c r="AF740" s="126">
        <f t="shared" si="155"/>
        <v>2.7325855844476171E-3</v>
      </c>
      <c r="AG740" s="126">
        <f t="shared" si="156"/>
        <v>-2.7317694174436194E-3</v>
      </c>
      <c r="AH740" s="126">
        <f t="shared" si="157"/>
        <v>0.63997446910362621</v>
      </c>
      <c r="AI740" s="126">
        <f t="shared" si="158"/>
        <v>-0.18175478995548563</v>
      </c>
      <c r="AJ740" s="126">
        <f t="shared" si="159"/>
        <v>0.89380666897884364</v>
      </c>
      <c r="AK740" s="126">
        <f t="shared" si="160"/>
        <v>4.3298877368684055E-2</v>
      </c>
      <c r="AL740" s="127">
        <f t="shared" si="151"/>
        <v>0.16777938891384553</v>
      </c>
      <c r="AM740" s="127">
        <f t="shared" si="150"/>
        <v>0.27851869121564493</v>
      </c>
    </row>
    <row r="741" spans="1:39" ht="15" customHeight="1" x14ac:dyDescent="0.2">
      <c r="A741" s="62" t="s">
        <v>2224</v>
      </c>
      <c r="B741" s="62" t="s">
        <v>1883</v>
      </c>
      <c r="C741" s="124">
        <v>0</v>
      </c>
      <c r="D741" s="124">
        <v>0</v>
      </c>
      <c r="E741" s="124">
        <v>0</v>
      </c>
      <c r="F741" s="124">
        <v>0</v>
      </c>
      <c r="G741" s="124">
        <v>0</v>
      </c>
      <c r="H741" s="124">
        <v>0</v>
      </c>
      <c r="I741" s="124">
        <v>0</v>
      </c>
      <c r="J741" s="124">
        <v>0</v>
      </c>
      <c r="K741" s="124">
        <v>0</v>
      </c>
      <c r="L741" s="124">
        <v>0</v>
      </c>
      <c r="M741" s="124">
        <v>0</v>
      </c>
      <c r="N741" s="124">
        <v>0</v>
      </c>
      <c r="O741" s="124">
        <v>0</v>
      </c>
      <c r="P741" s="124">
        <v>0</v>
      </c>
      <c r="Q741" s="124">
        <v>0</v>
      </c>
      <c r="R741" s="124">
        <v>0</v>
      </c>
      <c r="S741" s="124">
        <v>0</v>
      </c>
      <c r="T741" s="124">
        <v>0</v>
      </c>
      <c r="U741" s="124">
        <v>0</v>
      </c>
      <c r="V741" s="124">
        <v>0</v>
      </c>
      <c r="W741" s="124">
        <v>2745.87</v>
      </c>
      <c r="X741" s="79"/>
      <c r="Y741" s="125"/>
      <c r="Z741" s="125"/>
      <c r="AA741" s="125"/>
      <c r="AB741" s="125"/>
      <c r="AC741" s="126">
        <f t="shared" si="152"/>
        <v>0</v>
      </c>
      <c r="AD741" s="126">
        <f t="shared" si="153"/>
        <v>-1</v>
      </c>
      <c r="AE741" s="126">
        <f t="shared" si="154"/>
        <v>0</v>
      </c>
      <c r="AF741" s="126">
        <f t="shared" si="155"/>
        <v>0</v>
      </c>
      <c r="AG741" s="126">
        <f t="shared" si="156"/>
        <v>0</v>
      </c>
      <c r="AH741" s="126">
        <f t="shared" si="157"/>
        <v>0</v>
      </c>
      <c r="AI741" s="126">
        <f t="shared" si="158"/>
        <v>0</v>
      </c>
      <c r="AJ741" s="126">
        <f t="shared" si="159"/>
        <v>0</v>
      </c>
      <c r="AK741" s="126">
        <f t="shared" si="160"/>
        <v>0</v>
      </c>
      <c r="AL741" s="127">
        <f t="shared" si="151"/>
        <v>-0.1111111111111111</v>
      </c>
      <c r="AM741" s="127">
        <f t="shared" si="150"/>
        <v>0</v>
      </c>
    </row>
    <row r="742" spans="1:39" ht="15" customHeight="1" x14ac:dyDescent="0.2">
      <c r="A742" s="62" t="s">
        <v>882</v>
      </c>
      <c r="B742" s="62" t="s">
        <v>286</v>
      </c>
      <c r="C742" s="124">
        <v>113210</v>
      </c>
      <c r="D742" s="124">
        <v>113202</v>
      </c>
      <c r="E742" s="124">
        <v>110767</v>
      </c>
      <c r="F742" s="124">
        <v>114021</v>
      </c>
      <c r="G742" s="124">
        <v>117041</v>
      </c>
      <c r="H742" s="124">
        <v>121724</v>
      </c>
      <c r="I742" s="124">
        <v>122751</v>
      </c>
      <c r="J742" s="124">
        <v>126173</v>
      </c>
      <c r="K742" s="124">
        <v>95634</v>
      </c>
      <c r="L742" s="124">
        <v>98502</v>
      </c>
      <c r="M742" s="124">
        <v>103864</v>
      </c>
      <c r="N742" s="124">
        <v>102894.08</v>
      </c>
      <c r="O742" s="124">
        <v>110138.41</v>
      </c>
      <c r="P742" s="124">
        <v>110569.83</v>
      </c>
      <c r="Q742" s="124">
        <v>87616.25</v>
      </c>
      <c r="R742" s="124">
        <v>91927.27</v>
      </c>
      <c r="S742" s="124">
        <v>96362.1</v>
      </c>
      <c r="T742" s="124">
        <v>94897.38</v>
      </c>
      <c r="U742" s="124">
        <v>78384.100000000006</v>
      </c>
      <c r="V742" s="124">
        <v>95264.46</v>
      </c>
      <c r="W742" s="124">
        <v>98801.36</v>
      </c>
      <c r="X742" s="79">
        <v>77379.22</v>
      </c>
      <c r="Y742" s="125"/>
      <c r="Z742" s="125"/>
      <c r="AA742" s="125"/>
      <c r="AB742" s="125"/>
      <c r="AC742" s="126">
        <f t="shared" si="152"/>
        <v>-2.5425751554425727E-2</v>
      </c>
      <c r="AD742" s="126">
        <f t="shared" si="153"/>
        <v>8.5271697535588539E-2</v>
      </c>
      <c r="AE742" s="126">
        <f t="shared" si="154"/>
        <v>-9.2534922031909356E-2</v>
      </c>
      <c r="AF742" s="126">
        <f t="shared" si="155"/>
        <v>1.5365247124650296</v>
      </c>
      <c r="AG742" s="126">
        <f t="shared" si="156"/>
        <v>-0.46446078431372551</v>
      </c>
      <c r="AH742" s="126">
        <f t="shared" si="157"/>
        <v>-0.4622425629290618</v>
      </c>
      <c r="AI742" s="126">
        <f t="shared" si="158"/>
        <v>5.106382978723404E-2</v>
      </c>
      <c r="AJ742" s="126">
        <f t="shared" si="159"/>
        <v>4.8582995951417005E-2</v>
      </c>
      <c r="AK742" s="126">
        <f t="shared" si="160"/>
        <v>9.2664092664092659E-2</v>
      </c>
      <c r="AL742" s="127">
        <f t="shared" si="151"/>
        <v>8.5493700841582157E-2</v>
      </c>
      <c r="AM742" s="127">
        <f t="shared" si="150"/>
        <v>-0.14687848576800872</v>
      </c>
    </row>
    <row r="743" spans="1:39" ht="15" customHeight="1" x14ac:dyDescent="0.2">
      <c r="A743" s="62" t="s">
        <v>883</v>
      </c>
      <c r="B743" s="62" t="s">
        <v>292</v>
      </c>
      <c r="C743" s="124">
        <v>1500</v>
      </c>
      <c r="D743" s="124">
        <v>1500</v>
      </c>
      <c r="E743" s="124">
        <v>2700</v>
      </c>
      <c r="F743" s="124">
        <v>2700</v>
      </c>
      <c r="G743" s="124">
        <v>1500</v>
      </c>
      <c r="H743" s="124">
        <v>1500</v>
      </c>
      <c r="I743" s="124">
        <v>1500</v>
      </c>
      <c r="J743" s="124">
        <v>2700</v>
      </c>
      <c r="K743" s="124">
        <v>1500</v>
      </c>
      <c r="L743" s="124">
        <v>3901</v>
      </c>
      <c r="M743" s="124">
        <v>4200</v>
      </c>
      <c r="N743" s="124">
        <v>1709.63</v>
      </c>
      <c r="O743" s="124">
        <v>2707.25</v>
      </c>
      <c r="P743" s="124">
        <v>2545.73</v>
      </c>
      <c r="Q743" s="124">
        <v>1504.07</v>
      </c>
      <c r="R743" s="124">
        <v>1508.18</v>
      </c>
      <c r="S743" s="124">
        <v>1504.06</v>
      </c>
      <c r="T743" s="124">
        <v>2466.62</v>
      </c>
      <c r="U743" s="124">
        <v>2018.3</v>
      </c>
      <c r="V743" s="124">
        <v>3822.27</v>
      </c>
      <c r="W743" s="124">
        <v>3987.77</v>
      </c>
      <c r="X743" s="79">
        <v>2123.21</v>
      </c>
      <c r="Y743" s="125"/>
      <c r="Z743" s="125"/>
      <c r="AA743" s="125"/>
      <c r="AB743" s="125"/>
      <c r="AC743" s="126">
        <f t="shared" si="152"/>
        <v>0.24686776471967425</v>
      </c>
      <c r="AD743" s="126">
        <f t="shared" si="153"/>
        <v>-0.10305710214335038</v>
      </c>
      <c r="AE743" s="126">
        <f t="shared" si="154"/>
        <v>-0.17516435784970463</v>
      </c>
      <c r="AF743" s="126">
        <f t="shared" si="155"/>
        <v>-0.11222175890073682</v>
      </c>
      <c r="AG743" s="126">
        <f t="shared" si="156"/>
        <v>0.53863840713585964</v>
      </c>
      <c r="AH743" s="126">
        <f t="shared" si="157"/>
        <v>-0.38725658365265525</v>
      </c>
      <c r="AI743" s="126">
        <f t="shared" si="158"/>
        <v>0.47853462264777624</v>
      </c>
      <c r="AJ743" s="126">
        <f t="shared" si="159"/>
        <v>-0.60896368251645472</v>
      </c>
      <c r="AK743" s="126">
        <f t="shared" si="160"/>
        <v>-8.4298985654728709E-2</v>
      </c>
      <c r="AL743" s="127">
        <f t="shared" si="151"/>
        <v>-2.2991297357146709E-2</v>
      </c>
      <c r="AM743" s="127">
        <f t="shared" si="150"/>
        <v>-1.2669244408040559E-2</v>
      </c>
    </row>
    <row r="744" spans="1:39" ht="15" customHeight="1" x14ac:dyDescent="0.2">
      <c r="A744" s="62" t="s">
        <v>884</v>
      </c>
      <c r="B744" s="62" t="s">
        <v>296</v>
      </c>
      <c r="C744" s="124">
        <v>0</v>
      </c>
      <c r="D744" s="124">
        <v>4132</v>
      </c>
      <c r="E744" s="124">
        <v>0</v>
      </c>
      <c r="F744" s="124">
        <v>1872</v>
      </c>
      <c r="G744" s="124">
        <v>4830</v>
      </c>
      <c r="H744" s="124">
        <v>4869</v>
      </c>
      <c r="I744" s="124">
        <v>2258</v>
      </c>
      <c r="J744" s="124">
        <v>3785</v>
      </c>
      <c r="K744" s="124">
        <v>1812</v>
      </c>
      <c r="L744" s="124">
        <v>1970</v>
      </c>
      <c r="M744" s="124">
        <v>0</v>
      </c>
      <c r="N744" s="124">
        <v>0</v>
      </c>
      <c r="O744" s="124">
        <v>2000</v>
      </c>
      <c r="P744" s="124">
        <v>0</v>
      </c>
      <c r="Q744" s="124">
        <v>0</v>
      </c>
      <c r="R744" s="124">
        <v>0</v>
      </c>
      <c r="S744" s="124">
        <v>0</v>
      </c>
      <c r="T744" s="124">
        <v>0</v>
      </c>
      <c r="U744" s="124">
        <v>0</v>
      </c>
      <c r="V744" s="124">
        <v>0</v>
      </c>
      <c r="W744" s="124">
        <v>0</v>
      </c>
      <c r="X744" s="79"/>
      <c r="Y744" s="125"/>
      <c r="Z744" s="125"/>
      <c r="AA744" s="125"/>
      <c r="AB744" s="125"/>
      <c r="AC744" s="126">
        <f t="shared" si="152"/>
        <v>-0.1571318129107073</v>
      </c>
      <c r="AD744" s="126">
        <f t="shared" si="153"/>
        <v>0.16804249789803549</v>
      </c>
      <c r="AE744" s="126">
        <f t="shared" si="154"/>
        <v>-0.35490625920230345</v>
      </c>
      <c r="AF744" s="126">
        <f t="shared" si="155"/>
        <v>-0.54858997768310003</v>
      </c>
      <c r="AG744" s="126">
        <f t="shared" si="156"/>
        <v>0.53516853932584263</v>
      </c>
      <c r="AH744" s="126">
        <f t="shared" si="157"/>
        <v>0.27417111908072905</v>
      </c>
      <c r="AI744" s="126">
        <f t="shared" si="158"/>
        <v>-0.2059854098454823</v>
      </c>
      <c r="AJ744" s="126">
        <f t="shared" si="159"/>
        <v>0.39839398104608281</v>
      </c>
      <c r="AK744" s="126">
        <f t="shared" si="160"/>
        <v>0.77206414899120535</v>
      </c>
      <c r="AL744" s="127">
        <f t="shared" si="151"/>
        <v>9.7914091855589136E-2</v>
      </c>
      <c r="AM744" s="127">
        <f t="shared" si="150"/>
        <v>0.35476247571967551</v>
      </c>
    </row>
    <row r="745" spans="1:39" ht="15" customHeight="1" x14ac:dyDescent="0.2">
      <c r="A745" s="62" t="s">
        <v>885</v>
      </c>
      <c r="B745" s="62" t="s">
        <v>298</v>
      </c>
      <c r="C745" s="124">
        <v>1931</v>
      </c>
      <c r="D745" s="124">
        <v>2111</v>
      </c>
      <c r="E745" s="124">
        <v>1930</v>
      </c>
      <c r="F745" s="124">
        <v>2110</v>
      </c>
      <c r="G745" s="124">
        <v>2048</v>
      </c>
      <c r="H745" s="124">
        <v>2168</v>
      </c>
      <c r="I745" s="124">
        <v>1145</v>
      </c>
      <c r="J745" s="124">
        <v>1328</v>
      </c>
      <c r="K745" s="124">
        <v>1265</v>
      </c>
      <c r="L745" s="124">
        <v>1445</v>
      </c>
      <c r="M745" s="124">
        <v>1510</v>
      </c>
      <c r="N745" s="124">
        <v>1675.86</v>
      </c>
      <c r="O745" s="124">
        <v>1633.25</v>
      </c>
      <c r="P745" s="124">
        <v>1772.52</v>
      </c>
      <c r="Q745" s="124">
        <v>1608.5</v>
      </c>
      <c r="R745" s="124">
        <v>4080</v>
      </c>
      <c r="S745" s="124">
        <v>2185</v>
      </c>
      <c r="T745" s="124">
        <v>1175</v>
      </c>
      <c r="U745" s="124">
        <v>1235</v>
      </c>
      <c r="V745" s="124">
        <v>1295</v>
      </c>
      <c r="W745" s="124">
        <v>1415</v>
      </c>
      <c r="X745" s="79">
        <v>1295</v>
      </c>
      <c r="Y745" s="125"/>
      <c r="Z745" s="125"/>
      <c r="AA745" s="125"/>
      <c r="AB745" s="125"/>
      <c r="AC745" s="126">
        <f t="shared" si="152"/>
        <v>-4.9009959787569765E-2</v>
      </c>
      <c r="AD745" s="126">
        <f t="shared" si="153"/>
        <v>-2.1436791350348334E-2</v>
      </c>
      <c r="AE745" s="126">
        <f t="shared" si="154"/>
        <v>-0.40455266468539763</v>
      </c>
      <c r="AF745" s="126">
        <f t="shared" si="155"/>
        <v>9.5564707503406579E-2</v>
      </c>
      <c r="AG745" s="126">
        <f t="shared" si="156"/>
        <v>-8.9282969298061718E-2</v>
      </c>
      <c r="AH745" s="126">
        <f t="shared" si="157"/>
        <v>0.10440386680988178</v>
      </c>
      <c r="AI745" s="126">
        <f t="shared" si="158"/>
        <v>-0.31233500986467339</v>
      </c>
      <c r="AJ745" s="126">
        <f t="shared" si="159"/>
        <v>-0.70818685093142597</v>
      </c>
      <c r="AK745" s="126">
        <f t="shared" si="160"/>
        <v>0.48134044173648122</v>
      </c>
      <c r="AL745" s="127">
        <f t="shared" si="151"/>
        <v>-0.10038835887418969</v>
      </c>
      <c r="AM745" s="127">
        <f t="shared" si="150"/>
        <v>-0.1048121043095596</v>
      </c>
    </row>
    <row r="746" spans="1:39" ht="15" customHeight="1" x14ac:dyDescent="0.2">
      <c r="A746" s="62" t="s">
        <v>886</v>
      </c>
      <c r="B746" s="62" t="s">
        <v>300</v>
      </c>
      <c r="C746" s="124">
        <v>2500</v>
      </c>
      <c r="D746" s="124">
        <v>3200</v>
      </c>
      <c r="E746" s="124">
        <v>3700</v>
      </c>
      <c r="F746" s="124">
        <v>3700</v>
      </c>
      <c r="G746" s="124">
        <v>3700</v>
      </c>
      <c r="H746" s="124">
        <v>3700</v>
      </c>
      <c r="I746" s="124">
        <v>3700</v>
      </c>
      <c r="J746" s="124">
        <v>3700</v>
      </c>
      <c r="K746" s="124">
        <v>3700</v>
      </c>
      <c r="L746" s="124">
        <v>3700</v>
      </c>
      <c r="M746" s="124">
        <v>3700</v>
      </c>
      <c r="N746" s="124">
        <v>2729.68</v>
      </c>
      <c r="O746" s="124">
        <v>3403.55</v>
      </c>
      <c r="P746" s="124">
        <v>3052.79</v>
      </c>
      <c r="Q746" s="124">
        <v>2518.0500000000002</v>
      </c>
      <c r="R746" s="124">
        <v>2235.4699999999998</v>
      </c>
      <c r="S746" s="124">
        <v>3439.58</v>
      </c>
      <c r="T746" s="124">
        <v>2107.58</v>
      </c>
      <c r="U746" s="124">
        <v>3116.13</v>
      </c>
      <c r="V746" s="124">
        <v>1218.52</v>
      </c>
      <c r="W746" s="124">
        <v>1115.8</v>
      </c>
      <c r="X746" s="79">
        <v>754</v>
      </c>
      <c r="Y746" s="125"/>
      <c r="Z746" s="125"/>
      <c r="AA746" s="125"/>
      <c r="AB746" s="125"/>
      <c r="AC746" s="126">
        <f t="shared" si="152"/>
        <v>1.2109109183122314E-2</v>
      </c>
      <c r="AD746" s="126">
        <f t="shared" si="153"/>
        <v>-0.17339563195604837</v>
      </c>
      <c r="AE746" s="126">
        <f t="shared" si="154"/>
        <v>-0.213454297884069</v>
      </c>
      <c r="AF746" s="126">
        <f t="shared" si="155"/>
        <v>1.4579655329368111E-2</v>
      </c>
      <c r="AG746" s="126">
        <f t="shared" si="156"/>
        <v>-0.15492180468205199</v>
      </c>
      <c r="AH746" s="126">
        <f t="shared" si="157"/>
        <v>0.45551683236932594</v>
      </c>
      <c r="AI746" s="126">
        <f t="shared" si="158"/>
        <v>-0.3272756129254768</v>
      </c>
      <c r="AJ746" s="126">
        <f t="shared" si="159"/>
        <v>-0.28697831893789461</v>
      </c>
      <c r="AK746" s="126">
        <f t="shared" si="160"/>
        <v>-6.4689675358556339E-2</v>
      </c>
      <c r="AL746" s="127">
        <f t="shared" si="151"/>
        <v>-8.2056638318031186E-2</v>
      </c>
      <c r="AM746" s="127">
        <f t="shared" si="150"/>
        <v>-7.5669715906930751E-2</v>
      </c>
    </row>
    <row r="747" spans="1:39" ht="15" customHeight="1" x14ac:dyDescent="0.2">
      <c r="A747" s="62" t="s">
        <v>887</v>
      </c>
      <c r="B747" s="62" t="s">
        <v>302</v>
      </c>
      <c r="C747" s="124">
        <v>328</v>
      </c>
      <c r="D747" s="124">
        <v>274</v>
      </c>
      <c r="E747" s="124">
        <v>269</v>
      </c>
      <c r="F747" s="124">
        <v>275</v>
      </c>
      <c r="G747" s="124">
        <v>283</v>
      </c>
      <c r="H747" s="124">
        <v>294</v>
      </c>
      <c r="I747" s="124">
        <v>298</v>
      </c>
      <c r="J747" s="124">
        <v>306</v>
      </c>
      <c r="K747" s="124">
        <v>230</v>
      </c>
      <c r="L747" s="124">
        <v>238</v>
      </c>
      <c r="M747" s="124">
        <v>200</v>
      </c>
      <c r="N747" s="124">
        <v>310.44</v>
      </c>
      <c r="O747" s="124">
        <v>261.66000000000003</v>
      </c>
      <c r="P747" s="124">
        <v>305.63</v>
      </c>
      <c r="Q747" s="124">
        <v>197.16</v>
      </c>
      <c r="R747" s="124">
        <v>89</v>
      </c>
      <c r="S747" s="124">
        <v>136.63</v>
      </c>
      <c r="T747" s="124">
        <v>174.09</v>
      </c>
      <c r="U747" s="124">
        <v>138.22999999999999</v>
      </c>
      <c r="V747" s="124">
        <v>193.3</v>
      </c>
      <c r="W747" s="124">
        <v>342.54</v>
      </c>
      <c r="X747" s="79">
        <v>132.69</v>
      </c>
      <c r="Y747" s="125"/>
      <c r="Z747" s="125"/>
      <c r="AA747" s="125"/>
      <c r="AB747" s="125"/>
      <c r="AC747" s="126">
        <f t="shared" si="152"/>
        <v>0</v>
      </c>
      <c r="AD747" s="126">
        <f t="shared" si="153"/>
        <v>0</v>
      </c>
      <c r="AE747" s="126">
        <f t="shared" si="154"/>
        <v>0</v>
      </c>
      <c r="AF747" s="126">
        <f t="shared" si="155"/>
        <v>0</v>
      </c>
      <c r="AG747" s="126">
        <f t="shared" si="156"/>
        <v>0</v>
      </c>
      <c r="AH747" s="126">
        <f t="shared" si="157"/>
        <v>0</v>
      </c>
      <c r="AI747" s="126">
        <f t="shared" si="158"/>
        <v>0</v>
      </c>
      <c r="AJ747" s="126">
        <f t="shared" si="159"/>
        <v>-0.73333333333333328</v>
      </c>
      <c r="AK747" s="126">
        <f t="shared" si="160"/>
        <v>1.5</v>
      </c>
      <c r="AL747" s="127">
        <f t="shared" si="151"/>
        <v>8.5185185185185197E-2</v>
      </c>
      <c r="AM747" s="127">
        <f t="shared" si="150"/>
        <v>0.15333333333333335</v>
      </c>
    </row>
    <row r="748" spans="1:39" ht="15" customHeight="1" x14ac:dyDescent="0.2">
      <c r="A748" s="62" t="s">
        <v>888</v>
      </c>
      <c r="B748" s="62" t="s">
        <v>304</v>
      </c>
      <c r="C748" s="124">
        <v>1240</v>
      </c>
      <c r="D748" s="124">
        <v>1119</v>
      </c>
      <c r="E748" s="124">
        <v>1234</v>
      </c>
      <c r="F748" s="124">
        <v>1194</v>
      </c>
      <c r="G748" s="124">
        <v>1282</v>
      </c>
      <c r="H748" s="124">
        <v>1144</v>
      </c>
      <c r="I748" s="124">
        <v>1167</v>
      </c>
      <c r="J748" s="124">
        <v>1167</v>
      </c>
      <c r="K748" s="124">
        <v>718</v>
      </c>
      <c r="L748" s="124">
        <v>152</v>
      </c>
      <c r="M748" s="124">
        <v>380</v>
      </c>
      <c r="N748" s="124">
        <v>1178.74</v>
      </c>
      <c r="O748" s="124">
        <v>1120.97</v>
      </c>
      <c r="P748" s="124">
        <v>1096.94</v>
      </c>
      <c r="Q748" s="124">
        <v>653.16999999999996</v>
      </c>
      <c r="R748" s="124">
        <v>715.59</v>
      </c>
      <c r="S748" s="124">
        <v>651.70000000000005</v>
      </c>
      <c r="T748" s="124">
        <v>719.74</v>
      </c>
      <c r="U748" s="124">
        <v>494.94</v>
      </c>
      <c r="V748" s="124">
        <v>144.43</v>
      </c>
      <c r="W748" s="124">
        <v>213.95</v>
      </c>
      <c r="X748" s="79">
        <v>438.83</v>
      </c>
      <c r="Y748" s="125"/>
      <c r="Z748" s="125"/>
      <c r="AA748" s="125"/>
      <c r="AB748" s="125"/>
      <c r="AC748" s="126">
        <f t="shared" si="152"/>
        <v>5.2354968697557125E-2</v>
      </c>
      <c r="AD748" s="126">
        <f t="shared" si="153"/>
        <v>-0.33430096540397047</v>
      </c>
      <c r="AE748" s="126">
        <f t="shared" si="154"/>
        <v>-0.30942135008750032</v>
      </c>
      <c r="AF748" s="126">
        <f t="shared" si="155"/>
        <v>2.9703175954967635E-3</v>
      </c>
      <c r="AG748" s="126">
        <f t="shared" si="156"/>
        <v>-0.3136312802882823</v>
      </c>
      <c r="AH748" s="126">
        <f t="shared" si="157"/>
        <v>0.39228169694043807</v>
      </c>
      <c r="AI748" s="126">
        <f t="shared" si="158"/>
        <v>-0.27081030708883247</v>
      </c>
      <c r="AJ748" s="126">
        <f t="shared" si="159"/>
        <v>0.37349540820875543</v>
      </c>
      <c r="AK748" s="126">
        <f t="shared" si="160"/>
        <v>3.245769680183494E-2</v>
      </c>
      <c r="AL748" s="127">
        <f t="shared" si="151"/>
        <v>-4.1622646069389244E-2</v>
      </c>
      <c r="AM748" s="127">
        <f t="shared" si="150"/>
        <v>4.2758642914782735E-2</v>
      </c>
    </row>
    <row r="749" spans="1:39" ht="15" customHeight="1" x14ac:dyDescent="0.2">
      <c r="A749" s="62" t="s">
        <v>889</v>
      </c>
      <c r="B749" s="62" t="s">
        <v>306</v>
      </c>
      <c r="C749" s="124">
        <v>16708</v>
      </c>
      <c r="D749" s="124">
        <v>16060</v>
      </c>
      <c r="E749" s="124">
        <v>16751</v>
      </c>
      <c r="F749" s="124">
        <v>15744</v>
      </c>
      <c r="G749" s="124">
        <v>15888</v>
      </c>
      <c r="H749" s="124">
        <v>19626</v>
      </c>
      <c r="I749" s="124">
        <v>19626</v>
      </c>
      <c r="J749" s="124">
        <v>19626</v>
      </c>
      <c r="K749" s="124">
        <v>12615</v>
      </c>
      <c r="L749" s="124">
        <v>6114</v>
      </c>
      <c r="M749" s="124">
        <v>6180</v>
      </c>
      <c r="N749" s="124">
        <v>15959.06</v>
      </c>
      <c r="O749" s="124">
        <v>16152.31</v>
      </c>
      <c r="P749" s="124">
        <v>13351.57</v>
      </c>
      <c r="Q749" s="124">
        <v>10501.62</v>
      </c>
      <c r="R749" s="124">
        <v>10654.73</v>
      </c>
      <c r="S749" s="124">
        <v>9004.08</v>
      </c>
      <c r="T749" s="124">
        <v>13105.59</v>
      </c>
      <c r="U749" s="124">
        <v>8816.4500000000007</v>
      </c>
      <c r="V749" s="124">
        <v>6286.32</v>
      </c>
      <c r="W749" s="124">
        <v>5879.66</v>
      </c>
      <c r="X749" s="79">
        <v>6906.33</v>
      </c>
      <c r="Y749" s="125"/>
      <c r="Z749" s="125"/>
      <c r="AA749" s="125"/>
      <c r="AB749" s="125"/>
      <c r="AC749" s="126">
        <f t="shared" si="152"/>
        <v>6.3429807283057318E-2</v>
      </c>
      <c r="AD749" s="126">
        <f t="shared" si="153"/>
        <v>6.7925696162178362E-2</v>
      </c>
      <c r="AE749" s="126">
        <f t="shared" si="154"/>
        <v>-0.61767115527084149</v>
      </c>
      <c r="AF749" s="126">
        <f t="shared" si="155"/>
        <v>-1</v>
      </c>
      <c r="AG749" s="126">
        <f t="shared" si="156"/>
        <v>0</v>
      </c>
      <c r="AH749" s="126">
        <f t="shared" si="157"/>
        <v>0</v>
      </c>
      <c r="AI749" s="126">
        <f t="shared" si="158"/>
        <v>0</v>
      </c>
      <c r="AJ749" s="126">
        <f t="shared" si="159"/>
        <v>0</v>
      </c>
      <c r="AK749" s="126">
        <f t="shared" si="160"/>
        <v>0</v>
      </c>
      <c r="AL749" s="127">
        <f t="shared" si="151"/>
        <v>-0.16514618353617841</v>
      </c>
      <c r="AM749" s="127">
        <f t="shared" si="150"/>
        <v>0</v>
      </c>
    </row>
    <row r="750" spans="1:39" ht="15" customHeight="1" x14ac:dyDescent="0.2">
      <c r="A750" s="62" t="s">
        <v>1977</v>
      </c>
      <c r="B750" s="62" t="s">
        <v>1865</v>
      </c>
      <c r="C750" s="124">
        <v>0</v>
      </c>
      <c r="D750" s="124">
        <v>0</v>
      </c>
      <c r="E750" s="124">
        <v>0</v>
      </c>
      <c r="F750" s="124">
        <v>0</v>
      </c>
      <c r="G750" s="124">
        <v>0</v>
      </c>
      <c r="H750" s="124">
        <v>0</v>
      </c>
      <c r="I750" s="124">
        <v>0</v>
      </c>
      <c r="J750" s="124">
        <v>0</v>
      </c>
      <c r="K750" s="124">
        <v>0</v>
      </c>
      <c r="L750" s="124">
        <v>0</v>
      </c>
      <c r="M750" s="124">
        <v>500</v>
      </c>
      <c r="N750" s="124">
        <v>0</v>
      </c>
      <c r="O750" s="124">
        <v>0</v>
      </c>
      <c r="P750" s="124">
        <v>0</v>
      </c>
      <c r="Q750" s="124">
        <v>0</v>
      </c>
      <c r="R750" s="124">
        <v>0</v>
      </c>
      <c r="S750" s="124">
        <v>0</v>
      </c>
      <c r="T750" s="124">
        <v>0</v>
      </c>
      <c r="U750" s="124">
        <v>750</v>
      </c>
      <c r="V750" s="124">
        <v>200</v>
      </c>
      <c r="W750" s="124">
        <v>500</v>
      </c>
      <c r="X750" s="79">
        <v>1000</v>
      </c>
      <c r="Y750" s="125"/>
      <c r="Z750" s="125"/>
      <c r="AA750" s="125"/>
      <c r="AB750" s="125"/>
      <c r="AC750" s="126">
        <f t="shared" si="152"/>
        <v>2.7804285669803076E-2</v>
      </c>
      <c r="AD750" s="126">
        <f t="shared" si="153"/>
        <v>6.8806481103612371E-2</v>
      </c>
      <c r="AE750" s="126">
        <f t="shared" si="154"/>
        <v>5.0951314633288246E-2</v>
      </c>
      <c r="AF750" s="126">
        <f t="shared" si="155"/>
        <v>0.21313106153033365</v>
      </c>
      <c r="AG750" s="126">
        <f t="shared" si="156"/>
        <v>0.15983234049787817</v>
      </c>
      <c r="AH750" s="126">
        <f t="shared" si="157"/>
        <v>3.6003427824008627E-3</v>
      </c>
      <c r="AI750" s="126">
        <f t="shared" si="158"/>
        <v>-0.15704233343407642</v>
      </c>
      <c r="AJ750" s="126">
        <f t="shared" si="159"/>
        <v>0.22573529509767717</v>
      </c>
      <c r="AK750" s="126">
        <f t="shared" si="160"/>
        <v>0.66405477789702727</v>
      </c>
      <c r="AL750" s="127">
        <f t="shared" si="151"/>
        <v>0.13965261841977161</v>
      </c>
      <c r="AM750" s="127">
        <f t="shared" si="150"/>
        <v>0.17923608456818141</v>
      </c>
    </row>
    <row r="751" spans="1:39" ht="15" customHeight="1" x14ac:dyDescent="0.2">
      <c r="A751" s="62" t="s">
        <v>890</v>
      </c>
      <c r="B751" s="62" t="s">
        <v>308</v>
      </c>
      <c r="C751" s="124">
        <v>1146</v>
      </c>
      <c r="D751" s="124">
        <v>1146</v>
      </c>
      <c r="E751" s="124">
        <v>840</v>
      </c>
      <c r="F751" s="124">
        <v>720</v>
      </c>
      <c r="G751" s="124">
        <v>720</v>
      </c>
      <c r="H751" s="124">
        <v>720</v>
      </c>
      <c r="I751" s="124">
        <v>720</v>
      </c>
      <c r="J751" s="124">
        <v>720</v>
      </c>
      <c r="K751" s="124">
        <v>480</v>
      </c>
      <c r="L751" s="124">
        <v>480</v>
      </c>
      <c r="M751" s="124">
        <v>500</v>
      </c>
      <c r="N751" s="124">
        <v>995.13</v>
      </c>
      <c r="O751" s="124">
        <v>1047.23</v>
      </c>
      <c r="P751" s="124">
        <v>697.14</v>
      </c>
      <c r="Q751" s="124">
        <v>481.43</v>
      </c>
      <c r="R751" s="124">
        <v>482.86</v>
      </c>
      <c r="S751" s="124">
        <v>331.42</v>
      </c>
      <c r="T751" s="124">
        <v>461.43</v>
      </c>
      <c r="U751" s="124">
        <v>336.47</v>
      </c>
      <c r="V751" s="124">
        <v>462.14</v>
      </c>
      <c r="W751" s="124">
        <v>477.14</v>
      </c>
      <c r="X751" s="79">
        <v>241.43</v>
      </c>
      <c r="Y751" s="125"/>
      <c r="Z751" s="125"/>
      <c r="AA751" s="125"/>
      <c r="AB751" s="125"/>
      <c r="AC751" s="126">
        <f t="shared" si="152"/>
        <v>-1</v>
      </c>
      <c r="AD751" s="126">
        <f t="shared" si="153"/>
        <v>0</v>
      </c>
      <c r="AE751" s="126">
        <f t="shared" si="154"/>
        <v>0</v>
      </c>
      <c r="AF751" s="126">
        <f t="shared" si="155"/>
        <v>0</v>
      </c>
      <c r="AG751" s="126">
        <f t="shared" si="156"/>
        <v>0</v>
      </c>
      <c r="AH751" s="126">
        <f t="shared" si="157"/>
        <v>-1</v>
      </c>
      <c r="AI751" s="126">
        <f t="shared" si="158"/>
        <v>0</v>
      </c>
      <c r="AJ751" s="126">
        <f t="shared" si="159"/>
        <v>-1</v>
      </c>
      <c r="AK751" s="126">
        <f t="shared" si="160"/>
        <v>0</v>
      </c>
      <c r="AL751" s="127">
        <f t="shared" si="151"/>
        <v>-0.33333333333333331</v>
      </c>
      <c r="AM751" s="127">
        <f t="shared" si="150"/>
        <v>-0.4</v>
      </c>
    </row>
    <row r="752" spans="1:39" ht="15" customHeight="1" x14ac:dyDescent="0.2">
      <c r="A752" s="62" t="s">
        <v>891</v>
      </c>
      <c r="B752" s="62" t="s">
        <v>1897</v>
      </c>
      <c r="C752" s="124">
        <v>4665</v>
      </c>
      <c r="D752" s="124">
        <v>4967</v>
      </c>
      <c r="E752" s="124">
        <v>4432</v>
      </c>
      <c r="F752" s="124">
        <v>0</v>
      </c>
      <c r="G752" s="124">
        <v>0</v>
      </c>
      <c r="H752" s="124">
        <v>0</v>
      </c>
      <c r="I752" s="124">
        <v>0</v>
      </c>
      <c r="J752" s="124">
        <v>0</v>
      </c>
      <c r="K752" s="124">
        <v>0</v>
      </c>
      <c r="L752" s="124">
        <v>0</v>
      </c>
      <c r="M752" s="124">
        <v>0</v>
      </c>
      <c r="N752" s="124">
        <v>4041.16</v>
      </c>
      <c r="O752" s="124">
        <v>4297.49</v>
      </c>
      <c r="P752" s="124">
        <v>4589.3999999999996</v>
      </c>
      <c r="Q752" s="124">
        <v>1754.66</v>
      </c>
      <c r="R752" s="124">
        <v>0</v>
      </c>
      <c r="S752" s="124">
        <v>0</v>
      </c>
      <c r="T752" s="124">
        <v>0</v>
      </c>
      <c r="U752" s="124">
        <v>0</v>
      </c>
      <c r="V752" s="124">
        <v>0</v>
      </c>
      <c r="W752" s="124">
        <v>0</v>
      </c>
      <c r="X752" s="79"/>
      <c r="Y752" s="125"/>
      <c r="Z752" s="125"/>
      <c r="AA752" s="125"/>
      <c r="AB752" s="125"/>
      <c r="AC752" s="126">
        <f t="shared" si="152"/>
        <v>-0.15011961722488026</v>
      </c>
      <c r="AD752" s="126">
        <f t="shared" si="153"/>
        <v>0.56837907576823821</v>
      </c>
      <c r="AE752" s="126">
        <f t="shared" si="154"/>
        <v>0.30496559976069398</v>
      </c>
      <c r="AF752" s="126">
        <f t="shared" si="155"/>
        <v>-0.23518624641833807</v>
      </c>
      <c r="AG752" s="126">
        <f t="shared" si="156"/>
        <v>0.36670163344822415</v>
      </c>
      <c r="AH752" s="126">
        <f t="shared" si="157"/>
        <v>-3.0701754385964879E-2</v>
      </c>
      <c r="AI752" s="126">
        <f t="shared" si="158"/>
        <v>-0.14564479638009048</v>
      </c>
      <c r="AJ752" s="126">
        <f t="shared" si="159"/>
        <v>-0.16027805362462766</v>
      </c>
      <c r="AK752" s="126">
        <f t="shared" si="160"/>
        <v>-2.207505518763806E-3</v>
      </c>
      <c r="AL752" s="127">
        <f t="shared" si="151"/>
        <v>5.7323148380499026E-2</v>
      </c>
      <c r="AM752" s="127">
        <f t="shared" si="150"/>
        <v>5.5739047077554621E-3</v>
      </c>
    </row>
    <row r="753" spans="1:39" ht="15" customHeight="1" x14ac:dyDescent="0.2">
      <c r="A753" s="62" t="s">
        <v>892</v>
      </c>
      <c r="B753" s="62" t="s">
        <v>1899</v>
      </c>
      <c r="C753" s="124">
        <v>6059</v>
      </c>
      <c r="D753" s="124">
        <v>5955</v>
      </c>
      <c r="E753" s="124">
        <v>6006</v>
      </c>
      <c r="F753" s="124">
        <v>9260</v>
      </c>
      <c r="G753" s="124">
        <v>10352</v>
      </c>
      <c r="H753" s="124">
        <v>11670</v>
      </c>
      <c r="I753" s="124">
        <v>11814</v>
      </c>
      <c r="J753" s="124">
        <v>12418</v>
      </c>
      <c r="K753" s="124">
        <v>9374</v>
      </c>
      <c r="L753" s="124">
        <v>15819</v>
      </c>
      <c r="M753" s="124">
        <v>18530</v>
      </c>
      <c r="N753" s="124">
        <v>5459.59</v>
      </c>
      <c r="O753" s="124">
        <v>5611.39</v>
      </c>
      <c r="P753" s="124">
        <v>5997.49</v>
      </c>
      <c r="Q753" s="124">
        <v>6303.07</v>
      </c>
      <c r="R753" s="124">
        <v>7646.45</v>
      </c>
      <c r="S753" s="124">
        <v>8868.6</v>
      </c>
      <c r="T753" s="124">
        <v>8900.5300000000007</v>
      </c>
      <c r="U753" s="124">
        <v>7502.77</v>
      </c>
      <c r="V753" s="124">
        <v>9196.41</v>
      </c>
      <c r="W753" s="124">
        <v>15303.33</v>
      </c>
      <c r="X753" s="79">
        <v>13553.96</v>
      </c>
      <c r="Y753" s="125"/>
      <c r="Z753" s="125"/>
      <c r="AA753" s="125"/>
      <c r="AB753" s="125"/>
      <c r="AC753" s="126">
        <f t="shared" si="152"/>
        <v>-0.86193375625617652</v>
      </c>
      <c r="AD753" s="126">
        <f t="shared" si="153"/>
        <v>3.7794966520434077</v>
      </c>
      <c r="AE753" s="126">
        <f t="shared" si="154"/>
        <v>-0.97101449275362317</v>
      </c>
      <c r="AF753" s="126">
        <f t="shared" si="155"/>
        <v>18.000555555555554</v>
      </c>
      <c r="AG753" s="126">
        <f t="shared" si="156"/>
        <v>-0.92105493991403764</v>
      </c>
      <c r="AH753" s="126">
        <f t="shared" si="157"/>
        <v>11</v>
      </c>
      <c r="AI753" s="126">
        <f t="shared" si="158"/>
        <v>-0.97222222222222221</v>
      </c>
      <c r="AJ753" s="126">
        <f t="shared" si="159"/>
        <v>31</v>
      </c>
      <c r="AK753" s="126">
        <f t="shared" si="160"/>
        <v>0.75</v>
      </c>
      <c r="AL753" s="127">
        <f t="shared" si="151"/>
        <v>6.7559807551614339</v>
      </c>
      <c r="AM753" s="127">
        <f t="shared" si="150"/>
        <v>8.1713445675727492</v>
      </c>
    </row>
    <row r="754" spans="1:39" ht="15" customHeight="1" x14ac:dyDescent="0.2">
      <c r="A754" s="62" t="s">
        <v>893</v>
      </c>
      <c r="B754" s="62" t="s">
        <v>312</v>
      </c>
      <c r="C754" s="124">
        <v>0</v>
      </c>
      <c r="D754" s="124">
        <v>0</v>
      </c>
      <c r="E754" s="124">
        <v>0</v>
      </c>
      <c r="F754" s="124">
        <v>0</v>
      </c>
      <c r="G754" s="124">
        <v>0</v>
      </c>
      <c r="H754" s="124">
        <v>0</v>
      </c>
      <c r="I754" s="124">
        <v>0</v>
      </c>
      <c r="J754" s="124">
        <v>0</v>
      </c>
      <c r="K754" s="124">
        <v>0</v>
      </c>
      <c r="L754" s="124">
        <v>0</v>
      </c>
      <c r="M754" s="124">
        <v>0</v>
      </c>
      <c r="N754" s="124">
        <v>235</v>
      </c>
      <c r="O754" s="124">
        <v>0</v>
      </c>
      <c r="P754" s="124">
        <v>0</v>
      </c>
      <c r="Q754" s="124">
        <v>0</v>
      </c>
      <c r="R754" s="124">
        <v>0</v>
      </c>
      <c r="S754" s="124">
        <v>260</v>
      </c>
      <c r="T754" s="124">
        <v>0</v>
      </c>
      <c r="U754" s="124">
        <v>35</v>
      </c>
      <c r="V754" s="124">
        <v>0</v>
      </c>
      <c r="W754" s="124">
        <v>0</v>
      </c>
      <c r="X754" s="79">
        <v>192</v>
      </c>
      <c r="Y754" s="125"/>
      <c r="Z754" s="125"/>
      <c r="AA754" s="125"/>
      <c r="AB754" s="125"/>
      <c r="AC754" s="126">
        <f t="shared" si="152"/>
        <v>0.10384138109718677</v>
      </c>
      <c r="AD754" s="126">
        <f t="shared" si="153"/>
        <v>-6.8562533972434602E-4</v>
      </c>
      <c r="AE754" s="126">
        <f t="shared" si="154"/>
        <v>-0.20139073461692986</v>
      </c>
      <c r="AF754" s="126">
        <f t="shared" si="155"/>
        <v>2.7414224127922784E-2</v>
      </c>
      <c r="AG754" s="126">
        <f t="shared" si="156"/>
        <v>9.2606124524464248E-2</v>
      </c>
      <c r="AH754" s="126">
        <f t="shared" si="157"/>
        <v>-5.1283112012024505E-2</v>
      </c>
      <c r="AI754" s="126">
        <f t="shared" si="158"/>
        <v>-0.16882267441860463</v>
      </c>
      <c r="AJ754" s="126">
        <f t="shared" si="159"/>
        <v>0.2583282329282155</v>
      </c>
      <c r="AK754" s="126">
        <f t="shared" si="160"/>
        <v>6.1036028211096764E-2</v>
      </c>
      <c r="AL754" s="127">
        <f t="shared" si="151"/>
        <v>1.3449316055733638E-2</v>
      </c>
      <c r="AM754" s="127">
        <f t="shared" si="150"/>
        <v>3.837291984662948E-2</v>
      </c>
    </row>
    <row r="755" spans="1:39" ht="15" customHeight="1" x14ac:dyDescent="0.2">
      <c r="A755" s="62" t="s">
        <v>894</v>
      </c>
      <c r="B755" s="62" t="s">
        <v>314</v>
      </c>
      <c r="C755" s="124">
        <v>115</v>
      </c>
      <c r="D755" s="124">
        <v>91</v>
      </c>
      <c r="E755" s="124">
        <v>159</v>
      </c>
      <c r="F755" s="124">
        <v>191</v>
      </c>
      <c r="G755" s="124">
        <v>191</v>
      </c>
      <c r="H755" s="124">
        <v>240</v>
      </c>
      <c r="I755" s="124">
        <v>223</v>
      </c>
      <c r="J755" s="124">
        <v>219</v>
      </c>
      <c r="K755" s="124">
        <v>164</v>
      </c>
      <c r="L755" s="124">
        <v>105</v>
      </c>
      <c r="M755" s="124">
        <v>160</v>
      </c>
      <c r="N755" s="124">
        <v>100.32</v>
      </c>
      <c r="O755" s="124">
        <v>85.26</v>
      </c>
      <c r="P755" s="124">
        <v>133.72</v>
      </c>
      <c r="Q755" s="124">
        <v>174.5</v>
      </c>
      <c r="R755" s="124">
        <v>133.46</v>
      </c>
      <c r="S755" s="124">
        <v>182.4</v>
      </c>
      <c r="T755" s="124">
        <v>176.8</v>
      </c>
      <c r="U755" s="124">
        <v>151.05000000000001</v>
      </c>
      <c r="V755" s="124">
        <v>126.84</v>
      </c>
      <c r="W755" s="124">
        <v>126.56</v>
      </c>
      <c r="X755" s="79">
        <v>57.36</v>
      </c>
      <c r="Y755" s="125"/>
      <c r="Z755" s="125"/>
      <c r="AA755" s="125"/>
      <c r="AB755" s="125"/>
      <c r="AC755" s="126">
        <f t="shared" si="152"/>
        <v>-0.12053358742258212</v>
      </c>
      <c r="AD755" s="126">
        <f t="shared" si="153"/>
        <v>-3.3980104402639502E-3</v>
      </c>
      <c r="AE755" s="126">
        <f t="shared" si="154"/>
        <v>-0.11454266936798936</v>
      </c>
      <c r="AF755" s="126">
        <f t="shared" si="155"/>
        <v>0.57012110050784104</v>
      </c>
      <c r="AG755" s="126">
        <f t="shared" si="156"/>
        <v>-0.36104496179136308</v>
      </c>
      <c r="AH755" s="126">
        <f t="shared" si="157"/>
        <v>0.14446236858207709</v>
      </c>
      <c r="AI755" s="126">
        <f t="shared" si="158"/>
        <v>-0.20025274618450478</v>
      </c>
      <c r="AJ755" s="126">
        <f t="shared" si="159"/>
        <v>0.26558891454965372</v>
      </c>
      <c r="AK755" s="126">
        <f t="shared" si="160"/>
        <v>9.4122166730695317E-2</v>
      </c>
      <c r="AL755" s="127">
        <f t="shared" si="151"/>
        <v>3.0502508351507099E-2</v>
      </c>
      <c r="AM755" s="127">
        <f t="shared" si="150"/>
        <v>-1.1424851622688354E-2</v>
      </c>
    </row>
    <row r="756" spans="1:39" ht="15" customHeight="1" x14ac:dyDescent="0.2">
      <c r="A756" s="62" t="s">
        <v>895</v>
      </c>
      <c r="B756" s="62" t="s">
        <v>316</v>
      </c>
      <c r="C756" s="124">
        <v>270</v>
      </c>
      <c r="D756" s="124">
        <v>486</v>
      </c>
      <c r="E756" s="124">
        <v>486</v>
      </c>
      <c r="F756" s="124">
        <v>486</v>
      </c>
      <c r="G756" s="124">
        <v>625</v>
      </c>
      <c r="H756" s="124">
        <v>81</v>
      </c>
      <c r="I756" s="124">
        <v>82</v>
      </c>
      <c r="J756" s="124">
        <v>81</v>
      </c>
      <c r="K756" s="124">
        <v>54</v>
      </c>
      <c r="L756" s="124">
        <v>288</v>
      </c>
      <c r="M756" s="124">
        <v>0</v>
      </c>
      <c r="N756" s="124">
        <v>941.07</v>
      </c>
      <c r="O756" s="124">
        <v>129.93</v>
      </c>
      <c r="P756" s="124">
        <v>621</v>
      </c>
      <c r="Q756" s="124">
        <v>18</v>
      </c>
      <c r="R756" s="124">
        <v>342.01</v>
      </c>
      <c r="S756" s="124">
        <v>27</v>
      </c>
      <c r="T756" s="124">
        <v>324</v>
      </c>
      <c r="U756" s="124">
        <v>9</v>
      </c>
      <c r="V756" s="124">
        <v>288</v>
      </c>
      <c r="W756" s="124">
        <v>504</v>
      </c>
      <c r="X756" s="79">
        <v>16.28</v>
      </c>
      <c r="Y756" s="125"/>
      <c r="Z756" s="125"/>
      <c r="AA756" s="125"/>
      <c r="AB756" s="125"/>
      <c r="AC756" s="126">
        <f t="shared" ref="AC756:AC774" si="161">IFERROR((O759-N759)/N759,0)</f>
        <v>-1</v>
      </c>
      <c r="AD756" s="126">
        <f t="shared" ref="AD756:AD774" si="162">IFERROR((P759-O759)/O759,0)</f>
        <v>0</v>
      </c>
      <c r="AE756" s="126">
        <f t="shared" ref="AE756:AE774" si="163">IFERROR((Q759-P759)/P759,0)</f>
        <v>0</v>
      </c>
      <c r="AF756" s="126">
        <f t="shared" ref="AF756:AF774" si="164">IFERROR((R759-Q759)/Q759,0)</f>
        <v>0</v>
      </c>
      <c r="AG756" s="126">
        <f t="shared" ref="AG756:AG774" si="165">IFERROR((S759-R759)/R759,0)</f>
        <v>0</v>
      </c>
      <c r="AH756" s="126">
        <f t="shared" ref="AH756:AH774" si="166">IFERROR((T759-S759)/S759,0)</f>
        <v>0</v>
      </c>
      <c r="AI756" s="126">
        <f t="shared" ref="AI756:AI774" si="167">IFERROR((U759-T759)/T759,0)</f>
        <v>0</v>
      </c>
      <c r="AJ756" s="126">
        <f t="shared" ref="AJ756:AJ774" si="168">IFERROR((V759-U759)/U759,0)</f>
        <v>0</v>
      </c>
      <c r="AK756" s="126">
        <f t="shared" ref="AK756:AK774" si="169">IFERROR((W759-V759)/V759,0)</f>
        <v>0</v>
      </c>
      <c r="AL756" s="127">
        <f t="shared" si="151"/>
        <v>-0.1111111111111111</v>
      </c>
      <c r="AM756" s="127">
        <f t="shared" si="150"/>
        <v>0</v>
      </c>
    </row>
    <row r="757" spans="1:39" ht="15" customHeight="1" x14ac:dyDescent="0.2">
      <c r="A757" s="62" t="s">
        <v>896</v>
      </c>
      <c r="B757" s="62" t="s">
        <v>2026</v>
      </c>
      <c r="C757" s="124">
        <v>1727</v>
      </c>
      <c r="D757" s="124">
        <v>1802</v>
      </c>
      <c r="E757" s="124">
        <v>1675</v>
      </c>
      <c r="F757" s="124">
        <v>1784</v>
      </c>
      <c r="G757" s="124">
        <v>1818</v>
      </c>
      <c r="H757" s="124">
        <v>1890</v>
      </c>
      <c r="I757" s="124">
        <v>1850</v>
      </c>
      <c r="J757" s="124">
        <v>1944</v>
      </c>
      <c r="K757" s="124">
        <v>1454</v>
      </c>
      <c r="L757" s="124">
        <v>1535</v>
      </c>
      <c r="M757" s="124">
        <v>1610</v>
      </c>
      <c r="N757" s="124">
        <v>1466.66</v>
      </c>
      <c r="O757" s="124">
        <v>1618.96</v>
      </c>
      <c r="P757" s="124">
        <v>1617.85</v>
      </c>
      <c r="Q757" s="124">
        <v>1292.03</v>
      </c>
      <c r="R757" s="124">
        <v>1327.45</v>
      </c>
      <c r="S757" s="124">
        <v>1450.38</v>
      </c>
      <c r="T757" s="124">
        <v>1376</v>
      </c>
      <c r="U757" s="124">
        <v>1143.7</v>
      </c>
      <c r="V757" s="124">
        <v>1439.15</v>
      </c>
      <c r="W757" s="124">
        <v>1526.99</v>
      </c>
      <c r="X757" s="79">
        <v>1154.6500000000001</v>
      </c>
      <c r="Y757" s="125"/>
      <c r="Z757" s="125"/>
      <c r="AA757" s="125"/>
      <c r="AB757" s="125"/>
      <c r="AC757" s="126">
        <f t="shared" si="161"/>
        <v>0</v>
      </c>
      <c r="AD757" s="126">
        <f t="shared" si="162"/>
        <v>0</v>
      </c>
      <c r="AE757" s="126">
        <f t="shared" si="163"/>
        <v>0.5</v>
      </c>
      <c r="AF757" s="126">
        <f t="shared" si="164"/>
        <v>0</v>
      </c>
      <c r="AG757" s="126">
        <f t="shared" si="165"/>
        <v>0</v>
      </c>
      <c r="AH757" s="126">
        <f t="shared" si="166"/>
        <v>0</v>
      </c>
      <c r="AI757" s="126">
        <f t="shared" si="167"/>
        <v>0</v>
      </c>
      <c r="AJ757" s="126">
        <f t="shared" si="168"/>
        <v>0.16666666666666666</v>
      </c>
      <c r="AK757" s="126">
        <f t="shared" si="169"/>
        <v>0</v>
      </c>
      <c r="AL757" s="127">
        <f t="shared" si="151"/>
        <v>7.407407407407407E-2</v>
      </c>
      <c r="AM757" s="127">
        <f t="shared" si="150"/>
        <v>3.3333333333333333E-2</v>
      </c>
    </row>
    <row r="758" spans="1:39" ht="15" customHeight="1" x14ac:dyDescent="0.2">
      <c r="A758" s="62" t="s">
        <v>897</v>
      </c>
      <c r="B758" s="62" t="s">
        <v>321</v>
      </c>
      <c r="C758" s="124">
        <v>255</v>
      </c>
      <c r="D758" s="124">
        <v>250</v>
      </c>
      <c r="E758" s="124">
        <v>208</v>
      </c>
      <c r="F758" s="124">
        <v>221</v>
      </c>
      <c r="G758" s="124">
        <v>226</v>
      </c>
      <c r="H758" s="124">
        <v>234</v>
      </c>
      <c r="I758" s="124">
        <v>230</v>
      </c>
      <c r="J758" s="124">
        <v>241</v>
      </c>
      <c r="K758" s="124">
        <v>180</v>
      </c>
      <c r="L758" s="124">
        <v>190</v>
      </c>
      <c r="M758" s="124">
        <v>240</v>
      </c>
      <c r="N758" s="124">
        <v>230.89</v>
      </c>
      <c r="O758" s="124">
        <v>203.06</v>
      </c>
      <c r="P758" s="124">
        <v>202.37</v>
      </c>
      <c r="Q758" s="124">
        <v>179.19</v>
      </c>
      <c r="R758" s="124">
        <v>281.35000000000002</v>
      </c>
      <c r="S758" s="124">
        <v>179.77</v>
      </c>
      <c r="T758" s="124">
        <v>205.74</v>
      </c>
      <c r="U758" s="124">
        <v>164.54</v>
      </c>
      <c r="V758" s="124">
        <v>208.24</v>
      </c>
      <c r="W758" s="124">
        <v>227.84</v>
      </c>
      <c r="X758" s="79">
        <v>145.97</v>
      </c>
      <c r="Y758" s="125"/>
      <c r="Z758" s="125"/>
      <c r="AA758" s="125"/>
      <c r="AB758" s="125"/>
      <c r="AC758" s="126">
        <f t="shared" si="161"/>
        <v>0</v>
      </c>
      <c r="AD758" s="126">
        <f t="shared" si="162"/>
        <v>0</v>
      </c>
      <c r="AE758" s="126">
        <f t="shared" si="163"/>
        <v>0</v>
      </c>
      <c r="AF758" s="126">
        <f t="shared" si="164"/>
        <v>0</v>
      </c>
      <c r="AG758" s="126">
        <f t="shared" si="165"/>
        <v>0</v>
      </c>
      <c r="AH758" s="126">
        <f t="shared" si="166"/>
        <v>0</v>
      </c>
      <c r="AI758" s="126">
        <f t="shared" si="167"/>
        <v>0.33815895995047379</v>
      </c>
      <c r="AJ758" s="126">
        <f t="shared" si="168"/>
        <v>1.0091103202846974</v>
      </c>
      <c r="AK758" s="126">
        <f t="shared" si="169"/>
        <v>4.2409841292333859</v>
      </c>
      <c r="AL758" s="127">
        <f t="shared" si="151"/>
        <v>0.62091704549650628</v>
      </c>
      <c r="AM758" s="127">
        <f t="shared" si="150"/>
        <v>1.1176506818937113</v>
      </c>
    </row>
    <row r="759" spans="1:39" ht="15" customHeight="1" x14ac:dyDescent="0.2">
      <c r="A759" s="62" t="s">
        <v>1783</v>
      </c>
      <c r="B759" s="62" t="s">
        <v>323</v>
      </c>
      <c r="C759" s="124">
        <v>0</v>
      </c>
      <c r="D759" s="124">
        <v>0</v>
      </c>
      <c r="E759" s="124">
        <v>0</v>
      </c>
      <c r="F759" s="124">
        <v>0</v>
      </c>
      <c r="G759" s="124">
        <v>0</v>
      </c>
      <c r="H759" s="124">
        <v>0</v>
      </c>
      <c r="I759" s="124">
        <v>0</v>
      </c>
      <c r="J759" s="124">
        <v>0</v>
      </c>
      <c r="K759" s="124">
        <v>0</v>
      </c>
      <c r="L759" s="124">
        <v>0</v>
      </c>
      <c r="M759" s="124">
        <v>0</v>
      </c>
      <c r="N759" s="124">
        <v>37.9</v>
      </c>
      <c r="O759" s="124">
        <v>0</v>
      </c>
      <c r="P759" s="124">
        <v>0</v>
      </c>
      <c r="Q759" s="124">
        <v>0</v>
      </c>
      <c r="R759" s="124">
        <v>0</v>
      </c>
      <c r="S759" s="124">
        <v>0</v>
      </c>
      <c r="T759" s="124">
        <v>0</v>
      </c>
      <c r="U759" s="124">
        <v>0</v>
      </c>
      <c r="V759" s="124">
        <v>0</v>
      </c>
      <c r="W759" s="124">
        <v>0</v>
      </c>
      <c r="X759" s="79">
        <v>127.79</v>
      </c>
      <c r="Y759" s="125"/>
      <c r="Z759" s="125"/>
      <c r="AA759" s="125"/>
      <c r="AB759" s="125"/>
      <c r="AC759" s="126">
        <f t="shared" si="161"/>
        <v>-7.6531301733166759E-2</v>
      </c>
      <c r="AD759" s="126">
        <f t="shared" si="162"/>
        <v>0.29180957607353564</v>
      </c>
      <c r="AE759" s="126">
        <f t="shared" si="163"/>
        <v>-0.27451146983857266</v>
      </c>
      <c r="AF759" s="126">
        <f t="shared" si="164"/>
        <v>0.1794316274349064</v>
      </c>
      <c r="AG759" s="126">
        <f t="shared" si="165"/>
        <v>0.1724311979744155</v>
      </c>
      <c r="AH759" s="126">
        <f t="shared" si="166"/>
        <v>-9.8289964924167014E-2</v>
      </c>
      <c r="AI759" s="126">
        <f t="shared" si="167"/>
        <v>-8.3065917380210783E-2</v>
      </c>
      <c r="AJ759" s="126">
        <f t="shared" si="168"/>
        <v>-0.45739332326103477</v>
      </c>
      <c r="AK759" s="126">
        <f t="shared" si="169"/>
        <v>0.43263906367983912</v>
      </c>
      <c r="AL759" s="127">
        <f t="shared" si="151"/>
        <v>9.6132764472827391E-3</v>
      </c>
      <c r="AM759" s="127">
        <f t="shared" si="150"/>
        <v>-6.7357887822315889E-3</v>
      </c>
    </row>
    <row r="760" spans="1:39" ht="15" customHeight="1" x14ac:dyDescent="0.2">
      <c r="A760" s="62" t="s">
        <v>898</v>
      </c>
      <c r="B760" s="62" t="s">
        <v>325</v>
      </c>
      <c r="C760" s="124">
        <v>1000</v>
      </c>
      <c r="D760" s="124">
        <v>1000</v>
      </c>
      <c r="E760" s="124">
        <v>2000</v>
      </c>
      <c r="F760" s="124">
        <v>3000</v>
      </c>
      <c r="G760" s="124">
        <v>3000</v>
      </c>
      <c r="H760" s="124">
        <v>3000</v>
      </c>
      <c r="I760" s="124">
        <v>1500</v>
      </c>
      <c r="J760" s="124">
        <v>1500</v>
      </c>
      <c r="K760" s="124">
        <v>1750</v>
      </c>
      <c r="L760" s="124">
        <v>1750</v>
      </c>
      <c r="M760" s="124">
        <v>1750</v>
      </c>
      <c r="N760" s="124">
        <v>1000</v>
      </c>
      <c r="O760" s="124">
        <v>1000</v>
      </c>
      <c r="P760" s="124">
        <v>1000</v>
      </c>
      <c r="Q760" s="124">
        <v>1500</v>
      </c>
      <c r="R760" s="124">
        <v>1500</v>
      </c>
      <c r="S760" s="124">
        <v>1500</v>
      </c>
      <c r="T760" s="124">
        <v>1500</v>
      </c>
      <c r="U760" s="124">
        <v>1500</v>
      </c>
      <c r="V760" s="124">
        <v>1750</v>
      </c>
      <c r="W760" s="124">
        <v>1750</v>
      </c>
      <c r="X760" s="79">
        <v>1750</v>
      </c>
      <c r="Y760" s="125"/>
      <c r="Z760" s="125"/>
      <c r="AA760" s="125"/>
      <c r="AB760" s="125"/>
      <c r="AC760" s="126">
        <f t="shared" si="161"/>
        <v>2.7806146133135316E-2</v>
      </c>
      <c r="AD760" s="126">
        <f t="shared" si="162"/>
        <v>0.11779052436655983</v>
      </c>
      <c r="AE760" s="126">
        <f t="shared" si="163"/>
        <v>-0.45516990585478201</v>
      </c>
      <c r="AF760" s="126">
        <f t="shared" si="164"/>
        <v>0.22248590922574904</v>
      </c>
      <c r="AG760" s="126">
        <f t="shared" si="165"/>
        <v>0.16937636495996108</v>
      </c>
      <c r="AH760" s="126">
        <f t="shared" si="166"/>
        <v>-0.2778584768624196</v>
      </c>
      <c r="AI760" s="126">
        <f t="shared" si="167"/>
        <v>0.73117816091954024</v>
      </c>
      <c r="AJ760" s="126">
        <f t="shared" si="168"/>
        <v>-1</v>
      </c>
      <c r="AK760" s="126">
        <f t="shared" si="169"/>
        <v>0</v>
      </c>
      <c r="AL760" s="127">
        <f t="shared" si="151"/>
        <v>-5.1599030790250668E-2</v>
      </c>
      <c r="AM760" s="127">
        <f t="shared" si="150"/>
        <v>-7.5460790196583652E-2</v>
      </c>
    </row>
    <row r="761" spans="1:39" ht="15" customHeight="1" x14ac:dyDescent="0.2">
      <c r="A761" s="62" t="s">
        <v>899</v>
      </c>
      <c r="B761" s="62" t="s">
        <v>327</v>
      </c>
      <c r="C761" s="124">
        <v>1547</v>
      </c>
      <c r="D761" s="124">
        <v>1791</v>
      </c>
      <c r="E761" s="124">
        <v>1791</v>
      </c>
      <c r="F761" s="124">
        <v>1791</v>
      </c>
      <c r="G761" s="124">
        <v>1791</v>
      </c>
      <c r="H761" s="124">
        <v>1791</v>
      </c>
      <c r="I761" s="124">
        <v>1791</v>
      </c>
      <c r="J761" s="124">
        <v>1791</v>
      </c>
      <c r="K761" s="124">
        <v>1791</v>
      </c>
      <c r="L761" s="124">
        <v>132</v>
      </c>
      <c r="M761" s="124">
        <v>130</v>
      </c>
      <c r="N761" s="124">
        <v>0</v>
      </c>
      <c r="O761" s="124">
        <v>0</v>
      </c>
      <c r="P761" s="124">
        <v>0</v>
      </c>
      <c r="Q761" s="124">
        <v>0</v>
      </c>
      <c r="R761" s="124">
        <v>0</v>
      </c>
      <c r="S761" s="124">
        <v>0</v>
      </c>
      <c r="T761" s="124">
        <v>209.99</v>
      </c>
      <c r="U761" s="124">
        <v>281</v>
      </c>
      <c r="V761" s="124">
        <v>564.55999999999995</v>
      </c>
      <c r="W761" s="124">
        <v>2958.85</v>
      </c>
      <c r="X761" s="79">
        <v>138.36000000000001</v>
      </c>
      <c r="Y761" s="125"/>
      <c r="Z761" s="125"/>
      <c r="AA761" s="125"/>
      <c r="AB761" s="125"/>
      <c r="AC761" s="126">
        <f t="shared" si="161"/>
        <v>-2.854032195349562E-2</v>
      </c>
      <c r="AD761" s="126">
        <f t="shared" si="162"/>
        <v>0.19116234390009615</v>
      </c>
      <c r="AE761" s="126">
        <f t="shared" si="163"/>
        <v>-0.73010752688172043</v>
      </c>
      <c r="AF761" s="126">
        <f t="shared" si="164"/>
        <v>-0.10732071713147399</v>
      </c>
      <c r="AG761" s="126">
        <f t="shared" si="165"/>
        <v>-1</v>
      </c>
      <c r="AH761" s="126">
        <f t="shared" si="166"/>
        <v>0</v>
      </c>
      <c r="AI761" s="126">
        <f t="shared" si="167"/>
        <v>-0.18662626906926055</v>
      </c>
      <c r="AJ761" s="126">
        <f t="shared" si="168"/>
        <v>-1</v>
      </c>
      <c r="AK761" s="126">
        <f t="shared" si="169"/>
        <v>0</v>
      </c>
      <c r="AL761" s="127">
        <f t="shared" si="151"/>
        <v>-0.31793694345953938</v>
      </c>
      <c r="AM761" s="127">
        <f t="shared" si="150"/>
        <v>-0.43732525381385212</v>
      </c>
    </row>
    <row r="762" spans="1:39" ht="15" customHeight="1" x14ac:dyDescent="0.2">
      <c r="A762" s="62" t="s">
        <v>900</v>
      </c>
      <c r="B762" s="62" t="s">
        <v>262</v>
      </c>
      <c r="C762" s="124">
        <v>1100</v>
      </c>
      <c r="D762" s="124">
        <v>1100</v>
      </c>
      <c r="E762" s="124">
        <v>1500</v>
      </c>
      <c r="F762" s="124">
        <v>1375</v>
      </c>
      <c r="G762" s="124">
        <v>1375</v>
      </c>
      <c r="H762" s="124">
        <v>1375</v>
      </c>
      <c r="I762" s="124">
        <v>1380</v>
      </c>
      <c r="J762" s="124">
        <v>1380</v>
      </c>
      <c r="K762" s="124">
        <v>1300</v>
      </c>
      <c r="L762" s="124">
        <v>1300</v>
      </c>
      <c r="M762" s="124">
        <v>1300</v>
      </c>
      <c r="N762" s="124">
        <v>1183.96</v>
      </c>
      <c r="O762" s="124">
        <v>1093.3499999999999</v>
      </c>
      <c r="P762" s="124">
        <v>1412.4</v>
      </c>
      <c r="Q762" s="124">
        <v>1024.68</v>
      </c>
      <c r="R762" s="124">
        <v>1208.54</v>
      </c>
      <c r="S762" s="124">
        <v>1416.93</v>
      </c>
      <c r="T762" s="124">
        <v>1277.6600000000001</v>
      </c>
      <c r="U762" s="124">
        <v>1171.53</v>
      </c>
      <c r="V762" s="124">
        <v>635.67999999999995</v>
      </c>
      <c r="W762" s="124">
        <v>910.7</v>
      </c>
      <c r="X762" s="79">
        <v>1389</v>
      </c>
      <c r="Y762" s="125"/>
      <c r="Z762" s="125"/>
      <c r="AA762" s="125"/>
      <c r="AB762" s="125"/>
      <c r="AC762" s="126">
        <f t="shared" si="161"/>
        <v>-0.21618011080114724</v>
      </c>
      <c r="AD762" s="126">
        <f t="shared" si="162"/>
        <v>0.76635420321820635</v>
      </c>
      <c r="AE762" s="126">
        <f t="shared" si="163"/>
        <v>-0.46261032437494676</v>
      </c>
      <c r="AF762" s="126">
        <f t="shared" si="164"/>
        <v>-0.19761301225179559</v>
      </c>
      <c r="AG762" s="126">
        <f t="shared" si="165"/>
        <v>-0.12393049888113719</v>
      </c>
      <c r="AH762" s="126">
        <f t="shared" si="166"/>
        <v>0.23634587934790757</v>
      </c>
      <c r="AI762" s="126">
        <f t="shared" si="167"/>
        <v>-0.28334447347633224</v>
      </c>
      <c r="AJ762" s="126">
        <f t="shared" si="168"/>
        <v>-0.55757164659996605</v>
      </c>
      <c r="AK762" s="126">
        <f t="shared" si="169"/>
        <v>0.50958221540820225</v>
      </c>
      <c r="AL762" s="127">
        <f t="shared" si="151"/>
        <v>-3.6551974267889885E-2</v>
      </c>
      <c r="AM762" s="127">
        <f t="shared" si="150"/>
        <v>-4.3783704840265128E-2</v>
      </c>
    </row>
    <row r="763" spans="1:39" ht="15" customHeight="1" x14ac:dyDescent="0.2">
      <c r="A763" s="62" t="s">
        <v>901</v>
      </c>
      <c r="B763" s="62" t="s">
        <v>787</v>
      </c>
      <c r="C763" s="124">
        <v>300</v>
      </c>
      <c r="D763" s="124">
        <v>300</v>
      </c>
      <c r="E763" s="124">
        <v>250</v>
      </c>
      <c r="F763" s="124">
        <v>250</v>
      </c>
      <c r="G763" s="124">
        <v>250</v>
      </c>
      <c r="H763" s="124">
        <v>300</v>
      </c>
      <c r="I763" s="124">
        <v>300</v>
      </c>
      <c r="J763" s="124">
        <v>300</v>
      </c>
      <c r="K763" s="124">
        <v>300</v>
      </c>
      <c r="L763" s="124">
        <v>300</v>
      </c>
      <c r="M763" s="124">
        <v>300</v>
      </c>
      <c r="N763" s="124">
        <v>215.42</v>
      </c>
      <c r="O763" s="124">
        <v>221.41</v>
      </c>
      <c r="P763" s="124">
        <v>247.49</v>
      </c>
      <c r="Q763" s="124">
        <v>134.84</v>
      </c>
      <c r="R763" s="124">
        <v>164.84</v>
      </c>
      <c r="S763" s="124">
        <v>192.76</v>
      </c>
      <c r="T763" s="124">
        <v>139.19999999999999</v>
      </c>
      <c r="U763" s="124">
        <v>240.98</v>
      </c>
      <c r="V763" s="124">
        <v>0</v>
      </c>
      <c r="W763" s="124">
        <v>0</v>
      </c>
      <c r="X763" s="79">
        <v>242.05</v>
      </c>
      <c r="Y763" s="125"/>
      <c r="Z763" s="125"/>
      <c r="AA763" s="125"/>
      <c r="AB763" s="125"/>
      <c r="AC763" s="126">
        <f t="shared" si="161"/>
        <v>0</v>
      </c>
      <c r="AD763" s="126">
        <f t="shared" si="162"/>
        <v>0</v>
      </c>
      <c r="AE763" s="126">
        <f t="shared" si="163"/>
        <v>-1</v>
      </c>
      <c r="AF763" s="126">
        <f t="shared" si="164"/>
        <v>0</v>
      </c>
      <c r="AG763" s="126">
        <f t="shared" si="165"/>
        <v>0</v>
      </c>
      <c r="AH763" s="126">
        <f t="shared" si="166"/>
        <v>0</v>
      </c>
      <c r="AI763" s="126">
        <f t="shared" si="167"/>
        <v>0</v>
      </c>
      <c r="AJ763" s="126">
        <f t="shared" si="168"/>
        <v>0</v>
      </c>
      <c r="AK763" s="126">
        <f t="shared" si="169"/>
        <v>0</v>
      </c>
      <c r="AL763" s="127">
        <f t="shared" si="151"/>
        <v>-0.1111111111111111</v>
      </c>
      <c r="AM763" s="127">
        <f t="shared" si="150"/>
        <v>0</v>
      </c>
    </row>
    <row r="764" spans="1:39" ht="15" customHeight="1" x14ac:dyDescent="0.2">
      <c r="A764" s="62" t="s">
        <v>902</v>
      </c>
      <c r="B764" s="62" t="s">
        <v>420</v>
      </c>
      <c r="C764" s="124">
        <v>250</v>
      </c>
      <c r="D764" s="124">
        <v>300</v>
      </c>
      <c r="E764" s="124">
        <v>300</v>
      </c>
      <c r="F764" s="124">
        <v>100</v>
      </c>
      <c r="G764" s="124">
        <v>200</v>
      </c>
      <c r="H764" s="124">
        <v>250</v>
      </c>
      <c r="I764" s="124">
        <v>200</v>
      </c>
      <c r="J764" s="124">
        <v>200</v>
      </c>
      <c r="K764" s="124">
        <v>200</v>
      </c>
      <c r="L764" s="124">
        <v>200</v>
      </c>
      <c r="M764" s="124">
        <v>170</v>
      </c>
      <c r="N764" s="124">
        <v>257.18</v>
      </c>
      <c r="O764" s="124">
        <v>249.84</v>
      </c>
      <c r="P764" s="124">
        <v>297.60000000000002</v>
      </c>
      <c r="Q764" s="124">
        <v>80.319999999999993</v>
      </c>
      <c r="R764" s="124">
        <v>71.7</v>
      </c>
      <c r="S764" s="124">
        <v>0</v>
      </c>
      <c r="T764" s="124">
        <v>188.13</v>
      </c>
      <c r="U764" s="124">
        <v>153.02000000000001</v>
      </c>
      <c r="V764" s="124">
        <v>0</v>
      </c>
      <c r="W764" s="124">
        <v>0</v>
      </c>
      <c r="X764" s="79">
        <v>105.75</v>
      </c>
      <c r="Y764" s="125"/>
      <c r="Z764" s="125"/>
      <c r="AA764" s="125"/>
      <c r="AB764" s="125"/>
      <c r="AC764" s="126">
        <f t="shared" si="161"/>
        <v>0.3790065725279379</v>
      </c>
      <c r="AD764" s="126">
        <f t="shared" si="162"/>
        <v>-0.28975281528900515</v>
      </c>
      <c r="AE764" s="126">
        <f t="shared" si="163"/>
        <v>-0.26539473684210524</v>
      </c>
      <c r="AF764" s="126">
        <f t="shared" si="164"/>
        <v>0.21532202348967522</v>
      </c>
      <c r="AG764" s="126">
        <f t="shared" si="165"/>
        <v>-0.18627884453427651</v>
      </c>
      <c r="AH764" s="126">
        <f t="shared" si="166"/>
        <v>0.16397790341151661</v>
      </c>
      <c r="AI764" s="126">
        <f t="shared" si="167"/>
        <v>-0.29224647668163434</v>
      </c>
      <c r="AJ764" s="126">
        <f t="shared" si="168"/>
        <v>-0.27818084738842297</v>
      </c>
      <c r="AK764" s="126">
        <f t="shared" si="169"/>
        <v>-0.15853711600382911</v>
      </c>
      <c r="AL764" s="127">
        <f t="shared" si="151"/>
        <v>-7.9120481923349292E-2</v>
      </c>
      <c r="AM764" s="127">
        <f t="shared" si="150"/>
        <v>-0.15025307623932926</v>
      </c>
    </row>
    <row r="765" spans="1:39" ht="15" customHeight="1" x14ac:dyDescent="0.2">
      <c r="A765" s="62" t="s">
        <v>903</v>
      </c>
      <c r="B765" s="62" t="s">
        <v>422</v>
      </c>
      <c r="C765" s="124">
        <v>550</v>
      </c>
      <c r="D765" s="124">
        <v>550</v>
      </c>
      <c r="E765" s="124">
        <v>400</v>
      </c>
      <c r="F765" s="124">
        <v>400</v>
      </c>
      <c r="G765" s="124">
        <v>400</v>
      </c>
      <c r="H765" s="124">
        <v>400</v>
      </c>
      <c r="I765" s="124">
        <v>400</v>
      </c>
      <c r="J765" s="124">
        <v>200</v>
      </c>
      <c r="K765" s="124">
        <v>200</v>
      </c>
      <c r="L765" s="124">
        <v>140</v>
      </c>
      <c r="M765" s="124">
        <v>140</v>
      </c>
      <c r="N765" s="124">
        <v>254.51</v>
      </c>
      <c r="O765" s="124">
        <v>199.49</v>
      </c>
      <c r="P765" s="124">
        <v>352.37</v>
      </c>
      <c r="Q765" s="124">
        <v>189.36</v>
      </c>
      <c r="R765" s="124">
        <v>151.94</v>
      </c>
      <c r="S765" s="124">
        <v>133.11000000000001</v>
      </c>
      <c r="T765" s="124">
        <v>164.57</v>
      </c>
      <c r="U765" s="124">
        <v>117.94</v>
      </c>
      <c r="V765" s="124">
        <v>52.18</v>
      </c>
      <c r="W765" s="124">
        <v>78.77</v>
      </c>
      <c r="X765" s="79">
        <v>182.06</v>
      </c>
      <c r="Y765" s="125"/>
      <c r="Z765" s="125"/>
      <c r="AA765" s="125"/>
      <c r="AB765" s="125"/>
      <c r="AC765" s="126">
        <f t="shared" si="161"/>
        <v>-0.46367705191170544</v>
      </c>
      <c r="AD765" s="126">
        <f t="shared" si="162"/>
        <v>0.15340101522842631</v>
      </c>
      <c r="AE765" s="126">
        <f t="shared" si="163"/>
        <v>3.3394947627849711E-2</v>
      </c>
      <c r="AF765" s="126">
        <f t="shared" si="164"/>
        <v>-0.39439882797860376</v>
      </c>
      <c r="AG765" s="126">
        <f t="shared" si="165"/>
        <v>1.7257383966244726</v>
      </c>
      <c r="AH765" s="126">
        <f t="shared" si="166"/>
        <v>-0.19558307533539729</v>
      </c>
      <c r="AI765" s="126">
        <f t="shared" si="167"/>
        <v>-0.60899574075024376</v>
      </c>
      <c r="AJ765" s="126">
        <f t="shared" si="168"/>
        <v>0.82233086160509228</v>
      </c>
      <c r="AK765" s="126">
        <f t="shared" si="169"/>
        <v>-0.24264957418843736</v>
      </c>
      <c r="AL765" s="127">
        <f t="shared" si="151"/>
        <v>9.2173438991272602E-2</v>
      </c>
      <c r="AM765" s="127">
        <f t="shared" si="150"/>
        <v>0.30016817359109726</v>
      </c>
    </row>
    <row r="766" spans="1:39" ht="15" customHeight="1" x14ac:dyDescent="0.2">
      <c r="A766" s="62" t="s">
        <v>904</v>
      </c>
      <c r="B766" s="62" t="s">
        <v>330</v>
      </c>
      <c r="C766" s="124">
        <v>0</v>
      </c>
      <c r="D766" s="124">
        <v>0</v>
      </c>
      <c r="E766" s="124">
        <v>0</v>
      </c>
      <c r="F766" s="124">
        <v>0</v>
      </c>
      <c r="G766" s="124">
        <v>0</v>
      </c>
      <c r="H766" s="124">
        <v>0</v>
      </c>
      <c r="I766" s="124">
        <v>0</v>
      </c>
      <c r="J766" s="124">
        <v>0</v>
      </c>
      <c r="K766" s="124">
        <v>0</v>
      </c>
      <c r="L766" s="124">
        <v>0</v>
      </c>
      <c r="M766" s="124">
        <v>0</v>
      </c>
      <c r="N766" s="124">
        <v>0</v>
      </c>
      <c r="O766" s="124">
        <v>0</v>
      </c>
      <c r="P766" s="124">
        <v>229.42</v>
      </c>
      <c r="Q766" s="124">
        <v>0</v>
      </c>
      <c r="R766" s="124">
        <v>0</v>
      </c>
      <c r="S766" s="124">
        <v>0</v>
      </c>
      <c r="T766" s="124">
        <v>0</v>
      </c>
      <c r="U766" s="124">
        <v>0</v>
      </c>
      <c r="V766" s="124">
        <v>0</v>
      </c>
      <c r="W766" s="124">
        <v>0</v>
      </c>
      <c r="X766" s="79"/>
      <c r="Y766" s="125"/>
      <c r="Z766" s="125"/>
      <c r="AA766" s="125"/>
      <c r="AB766" s="125"/>
      <c r="AC766" s="126">
        <f t="shared" si="161"/>
        <v>0.54009281938893916</v>
      </c>
      <c r="AD766" s="126">
        <f t="shared" si="162"/>
        <v>-0.18361026241995565</v>
      </c>
      <c r="AE766" s="126">
        <f t="shared" si="163"/>
        <v>-0.11957859120270679</v>
      </c>
      <c r="AF766" s="126">
        <f t="shared" si="164"/>
        <v>-9.1711066468688207E-3</v>
      </c>
      <c r="AG766" s="126">
        <f t="shared" si="165"/>
        <v>0.6674306535025859</v>
      </c>
      <c r="AH766" s="126">
        <f t="shared" si="166"/>
        <v>-0.15495365312092493</v>
      </c>
      <c r="AI766" s="126">
        <f t="shared" si="167"/>
        <v>8.9754551331512278E-2</v>
      </c>
      <c r="AJ766" s="126">
        <f t="shared" si="168"/>
        <v>-0.62359109784335121</v>
      </c>
      <c r="AK766" s="126">
        <f t="shared" si="169"/>
        <v>1.6996949669547534</v>
      </c>
      <c r="AL766" s="127">
        <f t="shared" si="151"/>
        <v>0.21178536443822038</v>
      </c>
      <c r="AM766" s="127">
        <f t="shared" si="150"/>
        <v>0.33566708416491509</v>
      </c>
    </row>
    <row r="767" spans="1:39" ht="15" customHeight="1" x14ac:dyDescent="0.2">
      <c r="A767" s="62" t="s">
        <v>905</v>
      </c>
      <c r="B767" s="62" t="s">
        <v>371</v>
      </c>
      <c r="C767" s="124">
        <v>1200</v>
      </c>
      <c r="D767" s="124">
        <v>1200</v>
      </c>
      <c r="E767" s="124">
        <v>1200</v>
      </c>
      <c r="F767" s="124">
        <v>1200</v>
      </c>
      <c r="G767" s="124">
        <v>1200</v>
      </c>
      <c r="H767" s="124">
        <v>1200</v>
      </c>
      <c r="I767" s="124">
        <v>1200</v>
      </c>
      <c r="J767" s="124">
        <v>1200</v>
      </c>
      <c r="K767" s="124">
        <v>1200</v>
      </c>
      <c r="L767" s="124">
        <v>1200</v>
      </c>
      <c r="M767" s="124">
        <v>1200</v>
      </c>
      <c r="N767" s="124">
        <v>1086.3399999999999</v>
      </c>
      <c r="O767" s="124">
        <v>1498.07</v>
      </c>
      <c r="P767" s="124">
        <v>1064</v>
      </c>
      <c r="Q767" s="124">
        <v>781.62</v>
      </c>
      <c r="R767" s="124">
        <v>949.92</v>
      </c>
      <c r="S767" s="124">
        <v>772.97</v>
      </c>
      <c r="T767" s="124">
        <v>899.72</v>
      </c>
      <c r="U767" s="124">
        <v>636.78</v>
      </c>
      <c r="V767" s="124">
        <v>459.64</v>
      </c>
      <c r="W767" s="124">
        <v>386.77</v>
      </c>
      <c r="X767" s="79">
        <v>488.87</v>
      </c>
      <c r="Y767" s="125"/>
      <c r="Z767" s="125"/>
      <c r="AA767" s="125"/>
      <c r="AB767" s="125"/>
      <c r="AC767" s="126">
        <f t="shared" si="161"/>
        <v>-0.77189316748810854</v>
      </c>
      <c r="AD767" s="126">
        <f t="shared" si="162"/>
        <v>4.9026348402392372</v>
      </c>
      <c r="AE767" s="126">
        <f t="shared" si="163"/>
        <v>-0.77108455731329939</v>
      </c>
      <c r="AF767" s="126">
        <f t="shared" si="164"/>
        <v>1.3167045499860432</v>
      </c>
      <c r="AG767" s="126">
        <f t="shared" si="165"/>
        <v>-0.51714403745524651</v>
      </c>
      <c r="AH767" s="126">
        <f t="shared" si="166"/>
        <v>-0.61378867816911442</v>
      </c>
      <c r="AI767" s="126">
        <f t="shared" si="167"/>
        <v>-0.35914712940742105</v>
      </c>
      <c r="AJ767" s="126">
        <f t="shared" si="168"/>
        <v>-1</v>
      </c>
      <c r="AK767" s="126">
        <f t="shared" si="169"/>
        <v>0</v>
      </c>
      <c r="AL767" s="127">
        <f t="shared" si="151"/>
        <v>0.24292020226578792</v>
      </c>
      <c r="AM767" s="127">
        <f t="shared" si="150"/>
        <v>-0.49801596900635642</v>
      </c>
    </row>
    <row r="768" spans="1:39" ht="15" customHeight="1" x14ac:dyDescent="0.2">
      <c r="A768" s="62" t="s">
        <v>906</v>
      </c>
      <c r="B768" s="62" t="s">
        <v>791</v>
      </c>
      <c r="C768" s="124">
        <v>1300</v>
      </c>
      <c r="D768" s="124">
        <v>1200</v>
      </c>
      <c r="E768" s="124">
        <v>1350</v>
      </c>
      <c r="F768" s="124">
        <v>700</v>
      </c>
      <c r="G768" s="124">
        <v>660</v>
      </c>
      <c r="H768" s="124">
        <v>860</v>
      </c>
      <c r="I768" s="124">
        <v>860</v>
      </c>
      <c r="J768" s="124">
        <v>860</v>
      </c>
      <c r="K768" s="124">
        <v>860</v>
      </c>
      <c r="L768" s="124">
        <v>860</v>
      </c>
      <c r="M768" s="124">
        <v>800</v>
      </c>
      <c r="N768" s="124">
        <v>918.29</v>
      </c>
      <c r="O768" s="124">
        <v>492.5</v>
      </c>
      <c r="P768" s="124">
        <v>568.04999999999995</v>
      </c>
      <c r="Q768" s="124">
        <v>587.02</v>
      </c>
      <c r="R768" s="124">
        <v>355.5</v>
      </c>
      <c r="S768" s="124">
        <v>969</v>
      </c>
      <c r="T768" s="124">
        <v>779.48</v>
      </c>
      <c r="U768" s="124">
        <v>304.77999999999997</v>
      </c>
      <c r="V768" s="124">
        <v>555.41</v>
      </c>
      <c r="W768" s="124">
        <v>420.64</v>
      </c>
      <c r="X768" s="79">
        <v>573.73</v>
      </c>
      <c r="Y768" s="125"/>
      <c r="Z768" s="125"/>
      <c r="AA768" s="125"/>
      <c r="AB768" s="125"/>
      <c r="AC768" s="126">
        <f t="shared" si="161"/>
        <v>-0.12209869319290034</v>
      </c>
      <c r="AD768" s="126">
        <f t="shared" si="162"/>
        <v>-2.129156483744353E-2</v>
      </c>
      <c r="AE768" s="126">
        <f t="shared" si="163"/>
        <v>0.28037153342665816</v>
      </c>
      <c r="AF768" s="126">
        <f t="shared" si="164"/>
        <v>-0.10927411610005472</v>
      </c>
      <c r="AG768" s="126">
        <f t="shared" si="165"/>
        <v>-0.14615091147345202</v>
      </c>
      <c r="AH768" s="126">
        <f t="shared" si="166"/>
        <v>-0.33048410909938614</v>
      </c>
      <c r="AI768" s="126">
        <f t="shared" si="167"/>
        <v>9.8885793871866412E-2</v>
      </c>
      <c r="AJ768" s="126">
        <f t="shared" si="168"/>
        <v>9.6641318124207013E-3</v>
      </c>
      <c r="AK768" s="126">
        <f t="shared" si="169"/>
        <v>-0.16258695538469589</v>
      </c>
      <c r="AL768" s="127">
        <f t="shared" si="151"/>
        <v>-5.5884987886331929E-2</v>
      </c>
      <c r="AM768" s="127">
        <f t="shared" si="150"/>
        <v>-0.10613441005464938</v>
      </c>
    </row>
    <row r="769" spans="1:39" ht="15" customHeight="1" x14ac:dyDescent="0.2">
      <c r="A769" s="62" t="s">
        <v>907</v>
      </c>
      <c r="B769" s="62" t="s">
        <v>425</v>
      </c>
      <c r="C769" s="124">
        <v>395</v>
      </c>
      <c r="D769" s="124">
        <v>415</v>
      </c>
      <c r="E769" s="124">
        <v>415</v>
      </c>
      <c r="F769" s="124">
        <v>300</v>
      </c>
      <c r="G769" s="124">
        <v>300</v>
      </c>
      <c r="H769" s="124">
        <v>640</v>
      </c>
      <c r="I769" s="124">
        <v>500</v>
      </c>
      <c r="J769" s="124">
        <v>500</v>
      </c>
      <c r="K769" s="124">
        <v>550</v>
      </c>
      <c r="L769" s="124">
        <v>550</v>
      </c>
      <c r="M769" s="124">
        <v>550</v>
      </c>
      <c r="N769" s="124">
        <v>310.27999999999997</v>
      </c>
      <c r="O769" s="124">
        <v>477.86</v>
      </c>
      <c r="P769" s="124">
        <v>390.12</v>
      </c>
      <c r="Q769" s="124">
        <v>343.47</v>
      </c>
      <c r="R769" s="124">
        <v>340.32</v>
      </c>
      <c r="S769" s="124">
        <v>567.46</v>
      </c>
      <c r="T769" s="124">
        <v>479.53</v>
      </c>
      <c r="U769" s="124">
        <v>522.57000000000005</v>
      </c>
      <c r="V769" s="124">
        <v>196.7</v>
      </c>
      <c r="W769" s="124">
        <v>531.03</v>
      </c>
      <c r="X769" s="79">
        <v>523.83000000000004</v>
      </c>
      <c r="Y769" s="125"/>
      <c r="Z769" s="125"/>
      <c r="AA769" s="125"/>
      <c r="AB769" s="125"/>
      <c r="AC769" s="126">
        <f t="shared" si="161"/>
        <v>-1</v>
      </c>
      <c r="AD769" s="126">
        <f t="shared" si="162"/>
        <v>0</v>
      </c>
      <c r="AE769" s="126">
        <f t="shared" si="163"/>
        <v>0</v>
      </c>
      <c r="AF769" s="126">
        <f t="shared" si="164"/>
        <v>0</v>
      </c>
      <c r="AG769" s="126">
        <f t="shared" si="165"/>
        <v>0</v>
      </c>
      <c r="AH769" s="126">
        <f t="shared" si="166"/>
        <v>0</v>
      </c>
      <c r="AI769" s="126">
        <f t="shared" si="167"/>
        <v>228.7741935483871</v>
      </c>
      <c r="AJ769" s="126">
        <f t="shared" si="168"/>
        <v>-0.94212410501193322</v>
      </c>
      <c r="AK769" s="126">
        <f t="shared" si="169"/>
        <v>-1</v>
      </c>
      <c r="AL769" s="127">
        <f t="shared" si="151"/>
        <v>25.092452160375018</v>
      </c>
      <c r="AM769" s="127">
        <f t="shared" si="150"/>
        <v>45.366413888675034</v>
      </c>
    </row>
    <row r="770" spans="1:39" ht="15" customHeight="1" x14ac:dyDescent="0.2">
      <c r="A770" s="62" t="s">
        <v>908</v>
      </c>
      <c r="B770" s="62" t="s">
        <v>338</v>
      </c>
      <c r="C770" s="124">
        <v>500</v>
      </c>
      <c r="D770" s="124">
        <v>500</v>
      </c>
      <c r="E770" s="124">
        <v>500</v>
      </c>
      <c r="F770" s="124">
        <v>500</v>
      </c>
      <c r="G770" s="124">
        <v>500</v>
      </c>
      <c r="H770" s="124">
        <v>500</v>
      </c>
      <c r="I770" s="124">
        <v>0</v>
      </c>
      <c r="J770" s="124">
        <v>0</v>
      </c>
      <c r="K770" s="124">
        <v>0</v>
      </c>
      <c r="L770" s="124">
        <v>0</v>
      </c>
      <c r="M770" s="124">
        <v>0</v>
      </c>
      <c r="N770" s="124">
        <v>813.61</v>
      </c>
      <c r="O770" s="124">
        <v>185.59</v>
      </c>
      <c r="P770" s="124">
        <v>1095.47</v>
      </c>
      <c r="Q770" s="124">
        <v>250.77</v>
      </c>
      <c r="R770" s="124">
        <v>580.96</v>
      </c>
      <c r="S770" s="124">
        <v>280.52</v>
      </c>
      <c r="T770" s="124">
        <v>108.34</v>
      </c>
      <c r="U770" s="124">
        <v>69.430000000000007</v>
      </c>
      <c r="V770" s="124">
        <v>0</v>
      </c>
      <c r="W770" s="124">
        <v>0</v>
      </c>
      <c r="X770" s="79">
        <v>0</v>
      </c>
      <c r="Y770" s="125"/>
      <c r="Z770" s="125"/>
      <c r="AA770" s="125"/>
      <c r="AB770" s="125"/>
      <c r="AC770" s="126">
        <f t="shared" si="161"/>
        <v>0.45341350708609651</v>
      </c>
      <c r="AD770" s="126">
        <f t="shared" si="162"/>
        <v>-0.93536157079763738</v>
      </c>
      <c r="AE770" s="126">
        <f t="shared" si="163"/>
        <v>20.167318378267129</v>
      </c>
      <c r="AF770" s="126">
        <f t="shared" si="164"/>
        <v>-0.52236222922257225</v>
      </c>
      <c r="AG770" s="126">
        <f t="shared" si="165"/>
        <v>-1</v>
      </c>
      <c r="AH770" s="126">
        <f t="shared" si="166"/>
        <v>0</v>
      </c>
      <c r="AI770" s="126">
        <f t="shared" si="167"/>
        <v>-0.14372225696721941</v>
      </c>
      <c r="AJ770" s="126">
        <f t="shared" si="168"/>
        <v>-0.32507348356640242</v>
      </c>
      <c r="AK770" s="126">
        <f t="shared" si="169"/>
        <v>-1</v>
      </c>
      <c r="AL770" s="127">
        <f t="shared" si="151"/>
        <v>1.8549124827554881</v>
      </c>
      <c r="AM770" s="127">
        <f t="shared" si="150"/>
        <v>-0.49375914810672439</v>
      </c>
    </row>
    <row r="771" spans="1:39" ht="15" customHeight="1" x14ac:dyDescent="0.2">
      <c r="A771" s="62" t="s">
        <v>909</v>
      </c>
      <c r="B771" s="62" t="s">
        <v>268</v>
      </c>
      <c r="C771" s="124">
        <v>600</v>
      </c>
      <c r="D771" s="124">
        <v>600</v>
      </c>
      <c r="E771" s="124">
        <v>650</v>
      </c>
      <c r="F771" s="124">
        <v>650</v>
      </c>
      <c r="G771" s="124">
        <v>650</v>
      </c>
      <c r="H771" s="124">
        <v>650</v>
      </c>
      <c r="I771" s="124">
        <v>500</v>
      </c>
      <c r="J771" s="124">
        <v>500</v>
      </c>
      <c r="K771" s="124">
        <v>500</v>
      </c>
      <c r="L771" s="124">
        <v>500</v>
      </c>
      <c r="M771" s="124">
        <v>300</v>
      </c>
      <c r="N771" s="124">
        <v>615.24</v>
      </c>
      <c r="O771" s="124">
        <v>540.12</v>
      </c>
      <c r="P771" s="124">
        <v>528.62</v>
      </c>
      <c r="Q771" s="124">
        <v>676.83</v>
      </c>
      <c r="R771" s="124">
        <v>602.87</v>
      </c>
      <c r="S771" s="124">
        <v>514.76</v>
      </c>
      <c r="T771" s="124">
        <v>344.64</v>
      </c>
      <c r="U771" s="124">
        <v>378.72</v>
      </c>
      <c r="V771" s="124">
        <v>382.38</v>
      </c>
      <c r="W771" s="124">
        <v>320.20999999999998</v>
      </c>
      <c r="X771" s="79">
        <v>270.35000000000002</v>
      </c>
      <c r="Y771" s="125"/>
      <c r="Z771" s="125"/>
      <c r="AA771" s="125"/>
      <c r="AB771" s="125"/>
      <c r="AC771" s="126">
        <f t="shared" si="161"/>
        <v>0</v>
      </c>
      <c r="AD771" s="126">
        <f t="shared" si="162"/>
        <v>0</v>
      </c>
      <c r="AE771" s="126">
        <f t="shared" si="163"/>
        <v>0</v>
      </c>
      <c r="AF771" s="126">
        <f t="shared" si="164"/>
        <v>0</v>
      </c>
      <c r="AG771" s="126">
        <f t="shared" si="165"/>
        <v>-1</v>
      </c>
      <c r="AH771" s="126">
        <f t="shared" si="166"/>
        <v>0</v>
      </c>
      <c r="AI771" s="126">
        <f t="shared" si="167"/>
        <v>0</v>
      </c>
      <c r="AJ771" s="126">
        <f t="shared" si="168"/>
        <v>0</v>
      </c>
      <c r="AK771" s="126">
        <f t="shared" si="169"/>
        <v>0</v>
      </c>
      <c r="AL771" s="127">
        <f t="shared" si="151"/>
        <v>-0.1111111111111111</v>
      </c>
      <c r="AM771" s="127">
        <f t="shared" ref="AM771:AM835" si="170">AVERAGE(AG771:AK771)</f>
        <v>-0.2</v>
      </c>
    </row>
    <row r="772" spans="1:39" ht="15" customHeight="1" x14ac:dyDescent="0.2">
      <c r="A772" s="62" t="s">
        <v>1784</v>
      </c>
      <c r="B772" s="62" t="s">
        <v>270</v>
      </c>
      <c r="C772" s="124">
        <v>0</v>
      </c>
      <c r="D772" s="124">
        <v>0</v>
      </c>
      <c r="E772" s="124">
        <v>0</v>
      </c>
      <c r="F772" s="124">
        <v>0</v>
      </c>
      <c r="G772" s="124">
        <v>0</v>
      </c>
      <c r="H772" s="124">
        <v>0</v>
      </c>
      <c r="I772" s="124">
        <v>0</v>
      </c>
      <c r="J772" s="124">
        <v>0</v>
      </c>
      <c r="K772" s="124">
        <v>0</v>
      </c>
      <c r="L772" s="124">
        <v>0</v>
      </c>
      <c r="M772" s="124">
        <v>0</v>
      </c>
      <c r="N772" s="124">
        <v>62</v>
      </c>
      <c r="O772" s="124">
        <v>0</v>
      </c>
      <c r="P772" s="124">
        <v>0</v>
      </c>
      <c r="Q772" s="124">
        <v>0</v>
      </c>
      <c r="R772" s="124">
        <v>0</v>
      </c>
      <c r="S772" s="124">
        <v>0</v>
      </c>
      <c r="T772" s="124">
        <v>62</v>
      </c>
      <c r="U772" s="124">
        <v>14246</v>
      </c>
      <c r="V772" s="124">
        <v>824.5</v>
      </c>
      <c r="W772" s="124">
        <v>0</v>
      </c>
      <c r="X772" s="79">
        <v>0</v>
      </c>
      <c r="Y772" s="125"/>
      <c r="Z772" s="125"/>
      <c r="AA772" s="125"/>
      <c r="AB772" s="125"/>
      <c r="AC772" s="126">
        <f t="shared" si="161"/>
        <v>1.3333333333333333</v>
      </c>
      <c r="AD772" s="126">
        <f t="shared" si="162"/>
        <v>-1</v>
      </c>
      <c r="AE772" s="126">
        <f t="shared" si="163"/>
        <v>0</v>
      </c>
      <c r="AF772" s="126">
        <f t="shared" si="164"/>
        <v>1.1578947368421053</v>
      </c>
      <c r="AG772" s="126">
        <f t="shared" si="165"/>
        <v>-1</v>
      </c>
      <c r="AH772" s="126">
        <f t="shared" si="166"/>
        <v>0</v>
      </c>
      <c r="AI772" s="126">
        <f t="shared" si="167"/>
        <v>0</v>
      </c>
      <c r="AJ772" s="126">
        <f t="shared" si="168"/>
        <v>0</v>
      </c>
      <c r="AK772" s="126">
        <f t="shared" si="169"/>
        <v>-0.56818181818181823</v>
      </c>
      <c r="AL772" s="127">
        <f t="shared" si="151"/>
        <v>-8.5504164451532961E-3</v>
      </c>
      <c r="AM772" s="127">
        <f t="shared" si="170"/>
        <v>-0.31363636363636366</v>
      </c>
    </row>
    <row r="773" spans="1:39" ht="15" customHeight="1" x14ac:dyDescent="0.2">
      <c r="A773" s="62" t="s">
        <v>910</v>
      </c>
      <c r="B773" s="62" t="s">
        <v>272</v>
      </c>
      <c r="C773" s="124">
        <v>500</v>
      </c>
      <c r="D773" s="124">
        <v>700</v>
      </c>
      <c r="E773" s="124">
        <v>250</v>
      </c>
      <c r="F773" s="124">
        <v>1200</v>
      </c>
      <c r="G773" s="124">
        <v>900</v>
      </c>
      <c r="H773" s="124">
        <v>300</v>
      </c>
      <c r="I773" s="124">
        <v>640</v>
      </c>
      <c r="J773" s="124">
        <v>640</v>
      </c>
      <c r="K773" s="124">
        <v>640</v>
      </c>
      <c r="L773" s="124">
        <v>810</v>
      </c>
      <c r="M773" s="124">
        <v>710</v>
      </c>
      <c r="N773" s="124">
        <v>517.21</v>
      </c>
      <c r="O773" s="124">
        <v>751.72</v>
      </c>
      <c r="P773" s="124">
        <v>48.59</v>
      </c>
      <c r="Q773" s="124">
        <v>1028.52</v>
      </c>
      <c r="R773" s="124">
        <v>491.26</v>
      </c>
      <c r="S773" s="124">
        <v>0</v>
      </c>
      <c r="T773" s="124">
        <v>655.57</v>
      </c>
      <c r="U773" s="124">
        <v>561.35</v>
      </c>
      <c r="V773" s="124">
        <v>378.87</v>
      </c>
      <c r="W773" s="124">
        <v>0</v>
      </c>
      <c r="X773" s="79"/>
      <c r="Y773" s="125"/>
      <c r="Z773" s="125"/>
      <c r="AA773" s="125"/>
      <c r="AB773" s="125"/>
      <c r="AC773" s="126">
        <f t="shared" si="161"/>
        <v>0</v>
      </c>
      <c r="AD773" s="126">
        <f t="shared" si="162"/>
        <v>0</v>
      </c>
      <c r="AE773" s="126">
        <f t="shared" si="163"/>
        <v>0</v>
      </c>
      <c r="AF773" s="126">
        <f t="shared" si="164"/>
        <v>0</v>
      </c>
      <c r="AG773" s="126">
        <f t="shared" si="165"/>
        <v>0</v>
      </c>
      <c r="AH773" s="126">
        <f t="shared" si="166"/>
        <v>0</v>
      </c>
      <c r="AI773" s="126">
        <f t="shared" si="167"/>
        <v>-1</v>
      </c>
      <c r="AJ773" s="126">
        <f t="shared" si="168"/>
        <v>0</v>
      </c>
      <c r="AK773" s="126">
        <f t="shared" si="169"/>
        <v>0</v>
      </c>
      <c r="AL773" s="127">
        <f t="shared" si="151"/>
        <v>-0.1111111111111111</v>
      </c>
      <c r="AM773" s="127">
        <f t="shared" si="170"/>
        <v>-0.2</v>
      </c>
    </row>
    <row r="774" spans="1:39" ht="15" customHeight="1" x14ac:dyDescent="0.2">
      <c r="A774" s="62" t="s">
        <v>911</v>
      </c>
      <c r="B774" s="62" t="s">
        <v>274</v>
      </c>
      <c r="C774" s="124">
        <v>120</v>
      </c>
      <c r="D774" s="124">
        <v>120</v>
      </c>
      <c r="E774" s="124">
        <v>120</v>
      </c>
      <c r="F774" s="124">
        <v>120</v>
      </c>
      <c r="G774" s="124">
        <v>120</v>
      </c>
      <c r="H774" s="124">
        <v>80</v>
      </c>
      <c r="I774" s="124">
        <v>80</v>
      </c>
      <c r="J774" s="124">
        <v>80</v>
      </c>
      <c r="K774" s="124">
        <v>110</v>
      </c>
      <c r="L774" s="124">
        <v>110</v>
      </c>
      <c r="M774" s="124">
        <v>200</v>
      </c>
      <c r="N774" s="124">
        <v>0</v>
      </c>
      <c r="O774" s="124">
        <v>0</v>
      </c>
      <c r="P774" s="124">
        <v>0</v>
      </c>
      <c r="Q774" s="124">
        <v>0</v>
      </c>
      <c r="R774" s="124">
        <v>80</v>
      </c>
      <c r="S774" s="124">
        <v>0</v>
      </c>
      <c r="T774" s="124">
        <v>0</v>
      </c>
      <c r="U774" s="124">
        <v>0</v>
      </c>
      <c r="V774" s="124">
        <v>0</v>
      </c>
      <c r="W774" s="124">
        <v>55</v>
      </c>
      <c r="X774" s="79">
        <v>109.86</v>
      </c>
      <c r="Y774" s="125"/>
      <c r="Z774" s="125"/>
      <c r="AA774" s="125"/>
      <c r="AB774" s="125"/>
      <c r="AC774" s="126">
        <f t="shared" si="161"/>
        <v>2.2263499543834595E-2</v>
      </c>
      <c r="AD774" s="126">
        <f t="shared" si="162"/>
        <v>-3.3598931614328136E-2</v>
      </c>
      <c r="AE774" s="126">
        <f t="shared" si="163"/>
        <v>1.0244758032368548E-2</v>
      </c>
      <c r="AF774" s="126">
        <f t="shared" si="164"/>
        <v>-5.7215010061948852E-3</v>
      </c>
      <c r="AG774" s="126">
        <f t="shared" si="165"/>
        <v>0.63104876048363601</v>
      </c>
      <c r="AH774" s="126">
        <f t="shared" si="166"/>
        <v>4.6331028609663621E-2</v>
      </c>
      <c r="AI774" s="126">
        <f t="shared" si="167"/>
        <v>-6.2049453530733135E-3</v>
      </c>
      <c r="AJ774" s="126">
        <f t="shared" si="168"/>
        <v>-4.3904702849632798E-2</v>
      </c>
      <c r="AK774" s="126">
        <f t="shared" si="169"/>
        <v>-6.129441469075423E-2</v>
      </c>
      <c r="AL774" s="127">
        <f t="shared" ref="AL774:AL838" si="171">AVERAGE(AC774:AK774)</f>
        <v>6.2129283461724381E-2</v>
      </c>
      <c r="AM774" s="127">
        <f t="shared" si="170"/>
        <v>0.11319514523996785</v>
      </c>
    </row>
    <row r="775" spans="1:39" ht="15" customHeight="1" x14ac:dyDescent="0.2">
      <c r="A775" s="62" t="s">
        <v>912</v>
      </c>
      <c r="B775" s="62" t="s">
        <v>276</v>
      </c>
      <c r="C775" s="124">
        <v>370</v>
      </c>
      <c r="D775" s="124">
        <v>200</v>
      </c>
      <c r="E775" s="124">
        <v>200</v>
      </c>
      <c r="F775" s="124">
        <v>340</v>
      </c>
      <c r="G775" s="124">
        <v>180</v>
      </c>
      <c r="H775" s="124">
        <v>180</v>
      </c>
      <c r="I775" s="124">
        <v>220</v>
      </c>
      <c r="J775" s="124">
        <v>220</v>
      </c>
      <c r="K775" s="124">
        <v>220</v>
      </c>
      <c r="L775" s="124">
        <v>50</v>
      </c>
      <c r="M775" s="124">
        <v>150</v>
      </c>
      <c r="N775" s="124">
        <v>150</v>
      </c>
      <c r="O775" s="124">
        <v>350</v>
      </c>
      <c r="P775" s="124">
        <v>0</v>
      </c>
      <c r="Q775" s="124">
        <v>190</v>
      </c>
      <c r="R775" s="124">
        <v>410</v>
      </c>
      <c r="S775" s="124">
        <v>0</v>
      </c>
      <c r="T775" s="124">
        <v>220</v>
      </c>
      <c r="U775" s="124">
        <v>220</v>
      </c>
      <c r="V775" s="124">
        <v>220</v>
      </c>
      <c r="W775" s="124">
        <v>95</v>
      </c>
      <c r="X775" s="79">
        <v>100</v>
      </c>
      <c r="Y775" s="125"/>
      <c r="Z775" s="125"/>
      <c r="AA775" s="125"/>
      <c r="AB775" s="125"/>
      <c r="AC775" s="126">
        <f t="shared" ref="AC775:AC813" si="172">IFERROR((O780-N780)/N780,0)</f>
        <v>0</v>
      </c>
      <c r="AD775" s="126">
        <f t="shared" ref="AD775:AD813" si="173">IFERROR((P780-O780)/O780,0)</f>
        <v>0</v>
      </c>
      <c r="AE775" s="126">
        <f t="shared" ref="AE775:AE813" si="174">IFERROR((Q780-P780)/P780,0)</f>
        <v>0</v>
      </c>
      <c r="AF775" s="126">
        <f t="shared" ref="AF775:AF813" si="175">IFERROR((R780-Q780)/Q780,0)</f>
        <v>0</v>
      </c>
      <c r="AG775" s="126">
        <f t="shared" ref="AG775:AG813" si="176">IFERROR((S780-R780)/R780,0)</f>
        <v>0</v>
      </c>
      <c r="AH775" s="126">
        <f t="shared" ref="AH775:AH813" si="177">IFERROR((T780-S780)/S780,0)</f>
        <v>0</v>
      </c>
      <c r="AI775" s="126">
        <f t="shared" ref="AI775:AI813" si="178">IFERROR((U780-T780)/T780,0)</f>
        <v>0</v>
      </c>
      <c r="AJ775" s="126">
        <f t="shared" ref="AJ775:AJ813" si="179">IFERROR((V780-U780)/U780,0)</f>
        <v>0</v>
      </c>
      <c r="AK775" s="126">
        <f t="shared" ref="AK775:AK813" si="180">IFERROR((W780-V780)/V780,0)</f>
        <v>0</v>
      </c>
      <c r="AL775" s="127">
        <f t="shared" si="171"/>
        <v>0</v>
      </c>
      <c r="AM775" s="127">
        <f t="shared" si="170"/>
        <v>0</v>
      </c>
    </row>
    <row r="776" spans="1:39" ht="15" customHeight="1" x14ac:dyDescent="0.2">
      <c r="A776" s="62" t="s">
        <v>913</v>
      </c>
      <c r="B776" s="62" t="s">
        <v>282</v>
      </c>
      <c r="C776" s="124">
        <v>0</v>
      </c>
      <c r="D776" s="124">
        <v>0</v>
      </c>
      <c r="E776" s="124">
        <v>0</v>
      </c>
      <c r="F776" s="124">
        <v>0</v>
      </c>
      <c r="G776" s="124">
        <v>0</v>
      </c>
      <c r="H776" s="124">
        <v>0</v>
      </c>
      <c r="I776" s="124">
        <v>0</v>
      </c>
      <c r="J776" s="124">
        <v>0</v>
      </c>
      <c r="K776" s="124">
        <v>0</v>
      </c>
      <c r="L776" s="124">
        <v>0</v>
      </c>
      <c r="M776" s="124">
        <v>100</v>
      </c>
      <c r="N776" s="124">
        <v>0</v>
      </c>
      <c r="O776" s="124">
        <v>50</v>
      </c>
      <c r="P776" s="124">
        <v>50</v>
      </c>
      <c r="Q776" s="124">
        <v>50</v>
      </c>
      <c r="R776" s="124">
        <v>50</v>
      </c>
      <c r="S776" s="124">
        <v>50</v>
      </c>
      <c r="T776" s="124">
        <v>50</v>
      </c>
      <c r="U776" s="124">
        <v>0</v>
      </c>
      <c r="V776" s="124">
        <v>0</v>
      </c>
      <c r="W776" s="124">
        <v>0</v>
      </c>
      <c r="X776" s="79">
        <v>0</v>
      </c>
      <c r="Y776" s="125"/>
      <c r="Z776" s="125"/>
      <c r="AA776" s="125"/>
      <c r="AB776" s="125"/>
      <c r="AC776" s="126">
        <f t="shared" si="172"/>
        <v>2.755284742757896E-2</v>
      </c>
      <c r="AD776" s="126">
        <f t="shared" si="173"/>
        <v>5.0073834000390713E-2</v>
      </c>
      <c r="AE776" s="126">
        <f t="shared" si="174"/>
        <v>-0.17970066859433764</v>
      </c>
      <c r="AF776" s="126">
        <f t="shared" si="175"/>
        <v>0.28359368497880272</v>
      </c>
      <c r="AG776" s="126">
        <f t="shared" si="176"/>
        <v>2.0798113124258312E-2</v>
      </c>
      <c r="AH776" s="126">
        <f t="shared" si="177"/>
        <v>-9.4330606301808451E-3</v>
      </c>
      <c r="AI776" s="126">
        <f t="shared" si="178"/>
        <v>-0.18890099092980395</v>
      </c>
      <c r="AJ776" s="126">
        <f t="shared" si="179"/>
        <v>-0.34366231729177027</v>
      </c>
      <c r="AK776" s="126">
        <f t="shared" si="180"/>
        <v>1.9065178895553199</v>
      </c>
      <c r="AL776" s="127">
        <f t="shared" si="171"/>
        <v>0.17409325907113976</v>
      </c>
      <c r="AM776" s="127">
        <f t="shared" si="170"/>
        <v>0.27706392676556463</v>
      </c>
    </row>
    <row r="777" spans="1:39" ht="15" customHeight="1" x14ac:dyDescent="0.2">
      <c r="A777" s="62" t="s">
        <v>914</v>
      </c>
      <c r="B777" s="62" t="s">
        <v>442</v>
      </c>
      <c r="C777" s="124">
        <v>1500</v>
      </c>
      <c r="D777" s="124">
        <v>1500</v>
      </c>
      <c r="E777" s="124">
        <v>1500</v>
      </c>
      <c r="F777" s="124">
        <v>1500</v>
      </c>
      <c r="G777" s="124">
        <v>1500</v>
      </c>
      <c r="H777" s="124">
        <v>1500</v>
      </c>
      <c r="I777" s="124">
        <v>2300</v>
      </c>
      <c r="J777" s="124">
        <v>2300</v>
      </c>
      <c r="K777" s="124">
        <v>2300</v>
      </c>
      <c r="L777" s="124">
        <v>2300</v>
      </c>
      <c r="M777" s="124">
        <v>2300</v>
      </c>
      <c r="N777" s="124">
        <v>1523.57</v>
      </c>
      <c r="O777" s="124">
        <v>1557.49</v>
      </c>
      <c r="P777" s="124">
        <v>1505.16</v>
      </c>
      <c r="Q777" s="124">
        <v>1520.58</v>
      </c>
      <c r="R777" s="124">
        <v>1511.88</v>
      </c>
      <c r="S777" s="124">
        <v>2465.9499999999998</v>
      </c>
      <c r="T777" s="124">
        <v>2580.1999999999998</v>
      </c>
      <c r="U777" s="124">
        <v>2564.19</v>
      </c>
      <c r="V777" s="124">
        <v>2451.61</v>
      </c>
      <c r="W777" s="124">
        <v>2301.34</v>
      </c>
      <c r="X777" s="79">
        <v>6739.94</v>
      </c>
      <c r="Y777" s="125"/>
      <c r="Z777" s="125"/>
      <c r="AA777" s="125"/>
      <c r="AB777" s="125"/>
      <c r="AC777" s="126">
        <f t="shared" si="172"/>
        <v>-3.7301359385617995E-2</v>
      </c>
      <c r="AD777" s="126">
        <f t="shared" si="173"/>
        <v>-2.2623632540226462E-2</v>
      </c>
      <c r="AE777" s="126">
        <f t="shared" si="174"/>
        <v>-4.5339715463369228E-2</v>
      </c>
      <c r="AF777" s="126">
        <f t="shared" si="175"/>
        <v>7.4313117244872121E-2</v>
      </c>
      <c r="AG777" s="126">
        <f t="shared" si="176"/>
        <v>-0.20233237182414684</v>
      </c>
      <c r="AH777" s="126">
        <f t="shared" si="177"/>
        <v>-0.17962811107909848</v>
      </c>
      <c r="AI777" s="126">
        <f t="shared" si="178"/>
        <v>-0.59372073337655795</v>
      </c>
      <c r="AJ777" s="126">
        <f t="shared" si="179"/>
        <v>3.2307470659293163</v>
      </c>
      <c r="AK777" s="126">
        <f t="shared" si="180"/>
        <v>0.57522796153533806</v>
      </c>
      <c r="AL777" s="127">
        <f t="shared" si="171"/>
        <v>0.31103802456005658</v>
      </c>
      <c r="AM777" s="127">
        <f t="shared" si="170"/>
        <v>0.56605876223697016</v>
      </c>
    </row>
    <row r="778" spans="1:39" ht="15" customHeight="1" x14ac:dyDescent="0.2">
      <c r="A778" s="62" t="s">
        <v>2489</v>
      </c>
      <c r="B778" s="62" t="s">
        <v>444</v>
      </c>
      <c r="C778" s="124"/>
      <c r="D778" s="124"/>
      <c r="E778" s="124"/>
      <c r="F778" s="124"/>
      <c r="G778" s="124"/>
      <c r="H778" s="124"/>
      <c r="I778" s="124"/>
      <c r="J778" s="124"/>
      <c r="K778" s="124"/>
      <c r="L778" s="124"/>
      <c r="M778" s="124"/>
      <c r="N778" s="124">
        <v>0</v>
      </c>
      <c r="O778" s="124">
        <v>0</v>
      </c>
      <c r="P778" s="124">
        <v>0</v>
      </c>
      <c r="Q778" s="124">
        <v>0</v>
      </c>
      <c r="R778" s="124">
        <v>0</v>
      </c>
      <c r="S778" s="124">
        <v>0</v>
      </c>
      <c r="T778" s="124">
        <v>0</v>
      </c>
      <c r="U778" s="124">
        <v>0</v>
      </c>
      <c r="V778" s="124">
        <v>0</v>
      </c>
      <c r="W778" s="124">
        <v>0</v>
      </c>
      <c r="X778" s="79">
        <v>120.07</v>
      </c>
      <c r="Y778" s="125"/>
      <c r="Z778" s="125"/>
      <c r="AA778" s="125"/>
      <c r="AB778" s="125"/>
      <c r="AC778" s="126">
        <f t="shared" si="172"/>
        <v>0.71224518246061796</v>
      </c>
      <c r="AD778" s="126">
        <f t="shared" si="173"/>
        <v>-0.81111278120146291</v>
      </c>
      <c r="AE778" s="126">
        <f t="shared" si="174"/>
        <v>2.3872679045091856E-3</v>
      </c>
      <c r="AF778" s="126">
        <f t="shared" si="175"/>
        <v>-0.42412013760254036</v>
      </c>
      <c r="AG778" s="126">
        <f t="shared" si="176"/>
        <v>2.7126364158529581</v>
      </c>
      <c r="AH778" s="126">
        <f t="shared" si="177"/>
        <v>0.46974643006327643</v>
      </c>
      <c r="AI778" s="126">
        <f t="shared" si="178"/>
        <v>0.21052631578947367</v>
      </c>
      <c r="AJ778" s="126">
        <f t="shared" si="179"/>
        <v>-0.86956521739130432</v>
      </c>
      <c r="AK778" s="126">
        <f t="shared" si="180"/>
        <v>0.66666666666666663</v>
      </c>
      <c r="AL778" s="127">
        <f t="shared" si="171"/>
        <v>0.29660112694913265</v>
      </c>
      <c r="AM778" s="127">
        <f t="shared" si="170"/>
        <v>0.63800212219621399</v>
      </c>
    </row>
    <row r="779" spans="1:39" ht="15" customHeight="1" x14ac:dyDescent="0.2">
      <c r="A779" s="62" t="s">
        <v>2490</v>
      </c>
      <c r="B779" s="62" t="s">
        <v>759</v>
      </c>
      <c r="C779" s="124"/>
      <c r="D779" s="124"/>
      <c r="E779" s="124"/>
      <c r="F779" s="124"/>
      <c r="G779" s="124"/>
      <c r="H779" s="124"/>
      <c r="I779" s="124"/>
      <c r="J779" s="124"/>
      <c r="K779" s="124"/>
      <c r="L779" s="124"/>
      <c r="M779" s="124"/>
      <c r="N779" s="124">
        <v>0</v>
      </c>
      <c r="O779" s="124">
        <v>0</v>
      </c>
      <c r="P779" s="124">
        <v>0</v>
      </c>
      <c r="Q779" s="124">
        <v>0</v>
      </c>
      <c r="R779" s="124">
        <v>0</v>
      </c>
      <c r="S779" s="124">
        <v>0</v>
      </c>
      <c r="T779" s="124">
        <v>0</v>
      </c>
      <c r="U779" s="124">
        <v>0</v>
      </c>
      <c r="V779" s="124">
        <v>0</v>
      </c>
      <c r="W779" s="124">
        <v>0</v>
      </c>
      <c r="X779" s="79">
        <v>13456</v>
      </c>
      <c r="Y779" s="125"/>
      <c r="Z779" s="125"/>
      <c r="AA779" s="125"/>
      <c r="AB779" s="125"/>
      <c r="AC779" s="126">
        <f t="shared" si="172"/>
        <v>0</v>
      </c>
      <c r="AD779" s="126">
        <f t="shared" si="173"/>
        <v>59.845375722543352</v>
      </c>
      <c r="AE779" s="126">
        <f t="shared" si="174"/>
        <v>-0.36703479396746236</v>
      </c>
      <c r="AF779" s="126">
        <f t="shared" si="175"/>
        <v>-1</v>
      </c>
      <c r="AG779" s="126">
        <f t="shared" si="176"/>
        <v>0</v>
      </c>
      <c r="AH779" s="126">
        <f t="shared" si="177"/>
        <v>0</v>
      </c>
      <c r="AI779" s="126">
        <f t="shared" si="178"/>
        <v>0</v>
      </c>
      <c r="AJ779" s="126">
        <f t="shared" si="179"/>
        <v>0</v>
      </c>
      <c r="AK779" s="126">
        <f t="shared" si="180"/>
        <v>0</v>
      </c>
      <c r="AL779" s="127">
        <f t="shared" si="171"/>
        <v>6.4975934365084322</v>
      </c>
      <c r="AM779" s="127">
        <f t="shared" si="170"/>
        <v>0</v>
      </c>
    </row>
    <row r="780" spans="1:39" ht="15" customHeight="1" x14ac:dyDescent="0.2">
      <c r="A780" s="62" t="s">
        <v>2225</v>
      </c>
      <c r="B780" s="62" t="s">
        <v>1883</v>
      </c>
      <c r="C780" s="124">
        <v>0</v>
      </c>
      <c r="D780" s="124">
        <v>0</v>
      </c>
      <c r="E780" s="124">
        <v>0</v>
      </c>
      <c r="F780" s="124">
        <v>0</v>
      </c>
      <c r="G780" s="124">
        <v>0</v>
      </c>
      <c r="H780" s="124">
        <v>0</v>
      </c>
      <c r="I780" s="124">
        <v>0</v>
      </c>
      <c r="J780" s="124">
        <v>0</v>
      </c>
      <c r="K780" s="124">
        <v>0</v>
      </c>
      <c r="L780" s="124">
        <v>0</v>
      </c>
      <c r="M780" s="124">
        <v>0</v>
      </c>
      <c r="N780" s="124">
        <v>0</v>
      </c>
      <c r="O780" s="124">
        <v>0</v>
      </c>
      <c r="P780" s="124">
        <v>0</v>
      </c>
      <c r="Q780" s="124">
        <v>0</v>
      </c>
      <c r="R780" s="124">
        <v>0</v>
      </c>
      <c r="S780" s="124">
        <v>0</v>
      </c>
      <c r="T780" s="124">
        <v>0</v>
      </c>
      <c r="U780" s="124">
        <v>0</v>
      </c>
      <c r="V780" s="124">
        <v>0</v>
      </c>
      <c r="W780" s="124">
        <v>3756.4</v>
      </c>
      <c r="X780" s="79">
        <v>3905.35</v>
      </c>
      <c r="Y780" s="125"/>
      <c r="Z780" s="125"/>
      <c r="AA780" s="125"/>
      <c r="AB780" s="125"/>
      <c r="AC780" s="126">
        <f t="shared" si="172"/>
        <v>0</v>
      </c>
      <c r="AD780" s="126">
        <f t="shared" si="173"/>
        <v>0</v>
      </c>
      <c r="AE780" s="126">
        <f t="shared" si="174"/>
        <v>0</v>
      </c>
      <c r="AF780" s="126">
        <f t="shared" si="175"/>
        <v>0</v>
      </c>
      <c r="AG780" s="126">
        <f t="shared" si="176"/>
        <v>0</v>
      </c>
      <c r="AH780" s="126">
        <f t="shared" si="177"/>
        <v>0</v>
      </c>
      <c r="AI780" s="126">
        <f t="shared" si="178"/>
        <v>0</v>
      </c>
      <c r="AJ780" s="126">
        <f t="shared" si="179"/>
        <v>0</v>
      </c>
      <c r="AK780" s="126">
        <f t="shared" si="180"/>
        <v>1.921444894684414</v>
      </c>
      <c r="AL780" s="127">
        <f t="shared" si="171"/>
        <v>0.21349387718715712</v>
      </c>
      <c r="AM780" s="127">
        <f t="shared" si="170"/>
        <v>0.3842889789368828</v>
      </c>
    </row>
    <row r="781" spans="1:39" ht="15" customHeight="1" x14ac:dyDescent="0.2">
      <c r="A781" s="62" t="s">
        <v>918</v>
      </c>
      <c r="B781" s="62" t="s">
        <v>286</v>
      </c>
      <c r="C781" s="124">
        <v>436020</v>
      </c>
      <c r="D781" s="124">
        <v>426444</v>
      </c>
      <c r="E781" s="124">
        <v>448707</v>
      </c>
      <c r="F781" s="124">
        <v>457542</v>
      </c>
      <c r="G781" s="124">
        <v>459187</v>
      </c>
      <c r="H781" s="124">
        <v>477954</v>
      </c>
      <c r="I781" s="124">
        <v>485095</v>
      </c>
      <c r="J781" s="124">
        <v>508458</v>
      </c>
      <c r="K781" s="124">
        <v>596633</v>
      </c>
      <c r="L781" s="124">
        <v>695699</v>
      </c>
      <c r="M781" s="124">
        <v>675536</v>
      </c>
      <c r="N781" s="124">
        <v>422317.15</v>
      </c>
      <c r="O781" s="124">
        <v>433953.19</v>
      </c>
      <c r="P781" s="124">
        <v>455682.89</v>
      </c>
      <c r="Q781" s="124">
        <v>373796.37</v>
      </c>
      <c r="R781" s="124">
        <v>479802.66</v>
      </c>
      <c r="S781" s="124">
        <v>489781.65</v>
      </c>
      <c r="T781" s="124">
        <v>485161.51</v>
      </c>
      <c r="U781" s="124">
        <v>393514.02</v>
      </c>
      <c r="V781" s="124">
        <v>258278.08</v>
      </c>
      <c r="W781" s="124">
        <v>750689.86</v>
      </c>
      <c r="X781" s="79">
        <v>644135.37</v>
      </c>
      <c r="Y781" s="125"/>
      <c r="Z781" s="125"/>
      <c r="AA781" s="125"/>
      <c r="AB781" s="125"/>
      <c r="AC781" s="126">
        <f t="shared" si="172"/>
        <v>0</v>
      </c>
      <c r="AD781" s="126">
        <f t="shared" si="173"/>
        <v>-1</v>
      </c>
      <c r="AE781" s="126">
        <f t="shared" si="174"/>
        <v>0</v>
      </c>
      <c r="AF781" s="126">
        <f t="shared" si="175"/>
        <v>0</v>
      </c>
      <c r="AG781" s="126">
        <f t="shared" si="176"/>
        <v>0</v>
      </c>
      <c r="AH781" s="126">
        <f t="shared" si="177"/>
        <v>0</v>
      </c>
      <c r="AI781" s="126">
        <f t="shared" si="178"/>
        <v>0</v>
      </c>
      <c r="AJ781" s="126">
        <f t="shared" si="179"/>
        <v>0</v>
      </c>
      <c r="AK781" s="126">
        <f t="shared" si="180"/>
        <v>0</v>
      </c>
      <c r="AL781" s="127">
        <f t="shared" si="171"/>
        <v>-0.1111111111111111</v>
      </c>
      <c r="AM781" s="127">
        <f t="shared" si="170"/>
        <v>0</v>
      </c>
    </row>
    <row r="782" spans="1:39" ht="15" customHeight="1" x14ac:dyDescent="0.2">
      <c r="A782" s="62" t="s">
        <v>919</v>
      </c>
      <c r="B782" s="62" t="s">
        <v>292</v>
      </c>
      <c r="C782" s="124">
        <v>3000</v>
      </c>
      <c r="D782" s="124">
        <v>3601</v>
      </c>
      <c r="E782" s="124">
        <v>3302</v>
      </c>
      <c r="F782" s="124">
        <v>3302</v>
      </c>
      <c r="G782" s="124">
        <v>2401</v>
      </c>
      <c r="H782" s="124">
        <v>2401</v>
      </c>
      <c r="I782" s="124">
        <v>2700</v>
      </c>
      <c r="J782" s="124">
        <v>2400</v>
      </c>
      <c r="K782" s="124">
        <v>900</v>
      </c>
      <c r="L782" s="124">
        <v>10803</v>
      </c>
      <c r="M782" s="124">
        <v>4800</v>
      </c>
      <c r="N782" s="124">
        <v>3517.03</v>
      </c>
      <c r="O782" s="124">
        <v>3385.84</v>
      </c>
      <c r="P782" s="124">
        <v>3309.24</v>
      </c>
      <c r="Q782" s="124">
        <v>3159.2</v>
      </c>
      <c r="R782" s="124">
        <v>3393.97</v>
      </c>
      <c r="S782" s="124">
        <v>2707.26</v>
      </c>
      <c r="T782" s="124">
        <v>2220.96</v>
      </c>
      <c r="U782" s="124">
        <v>902.33</v>
      </c>
      <c r="V782" s="124">
        <v>3817.53</v>
      </c>
      <c r="W782" s="124">
        <v>6013.48</v>
      </c>
      <c r="X782" s="79">
        <v>7416.92</v>
      </c>
      <c r="Y782" s="125"/>
      <c r="Z782" s="125"/>
      <c r="AA782" s="125"/>
      <c r="AB782" s="125"/>
      <c r="AC782" s="126">
        <f t="shared" si="172"/>
        <v>6.1580417175100419E-2</v>
      </c>
      <c r="AD782" s="126">
        <f t="shared" si="173"/>
        <v>4.6522930514154626E-2</v>
      </c>
      <c r="AE782" s="126">
        <f t="shared" si="174"/>
        <v>-0.28008138172007341</v>
      </c>
      <c r="AF782" s="126">
        <f t="shared" si="175"/>
        <v>1.6591714279863199</v>
      </c>
      <c r="AG782" s="126">
        <f t="shared" si="176"/>
        <v>-0.51443973815941468</v>
      </c>
      <c r="AH782" s="126">
        <f t="shared" si="177"/>
        <v>-0.2458366375892149</v>
      </c>
      <c r="AI782" s="126">
        <f t="shared" si="178"/>
        <v>5.0473186119873815E-2</v>
      </c>
      <c r="AJ782" s="126">
        <f t="shared" si="179"/>
        <v>0.78678678678678682</v>
      </c>
      <c r="AK782" s="126">
        <f t="shared" si="180"/>
        <v>-0.46064425770308121</v>
      </c>
      <c r="AL782" s="127">
        <f t="shared" si="171"/>
        <v>0.12261474815671683</v>
      </c>
      <c r="AM782" s="127">
        <f t="shared" si="170"/>
        <v>-7.6732132109010032E-2</v>
      </c>
    </row>
    <row r="783" spans="1:39" ht="15" customHeight="1" x14ac:dyDescent="0.2">
      <c r="A783" s="62" t="s">
        <v>920</v>
      </c>
      <c r="B783" s="62" t="s">
        <v>921</v>
      </c>
      <c r="C783" s="124">
        <v>3500</v>
      </c>
      <c r="D783" s="124">
        <v>3500</v>
      </c>
      <c r="E783" s="124">
        <v>3500</v>
      </c>
      <c r="F783" s="124">
        <v>2000</v>
      </c>
      <c r="G783" s="124">
        <v>1500</v>
      </c>
      <c r="H783" s="124">
        <v>1500</v>
      </c>
      <c r="I783" s="124">
        <v>1500</v>
      </c>
      <c r="J783" s="124">
        <v>1500</v>
      </c>
      <c r="K783" s="124">
        <v>1500</v>
      </c>
      <c r="L783" s="124">
        <v>1500</v>
      </c>
      <c r="M783" s="124">
        <v>1500</v>
      </c>
      <c r="N783" s="124">
        <v>932.53</v>
      </c>
      <c r="O783" s="124">
        <v>1596.72</v>
      </c>
      <c r="P783" s="124">
        <v>301.60000000000002</v>
      </c>
      <c r="Q783" s="124">
        <v>302.32</v>
      </c>
      <c r="R783" s="124">
        <v>174.1</v>
      </c>
      <c r="S783" s="124">
        <v>646.37</v>
      </c>
      <c r="T783" s="124">
        <v>950</v>
      </c>
      <c r="U783" s="124">
        <v>1150</v>
      </c>
      <c r="V783" s="124">
        <v>150</v>
      </c>
      <c r="W783" s="124">
        <v>250</v>
      </c>
      <c r="X783" s="79">
        <v>0</v>
      </c>
      <c r="Y783" s="125"/>
      <c r="Z783" s="125"/>
      <c r="AA783" s="125"/>
      <c r="AB783" s="125"/>
      <c r="AC783" s="126">
        <f t="shared" si="172"/>
        <v>0</v>
      </c>
      <c r="AD783" s="126">
        <f t="shared" si="173"/>
        <v>0</v>
      </c>
      <c r="AE783" s="126">
        <f t="shared" si="174"/>
        <v>0</v>
      </c>
      <c r="AF783" s="126">
        <f t="shared" si="175"/>
        <v>0</v>
      </c>
      <c r="AG783" s="126">
        <f t="shared" si="176"/>
        <v>-1</v>
      </c>
      <c r="AH783" s="126">
        <f t="shared" si="177"/>
        <v>0</v>
      </c>
      <c r="AI783" s="126">
        <f t="shared" si="178"/>
        <v>0</v>
      </c>
      <c r="AJ783" s="126">
        <f t="shared" si="179"/>
        <v>0</v>
      </c>
      <c r="AK783" s="126">
        <f t="shared" si="180"/>
        <v>4.6475883131174509</v>
      </c>
      <c r="AL783" s="127">
        <f t="shared" si="171"/>
        <v>0.40528759034638345</v>
      </c>
      <c r="AM783" s="127">
        <f t="shared" si="170"/>
        <v>0.72951766262349016</v>
      </c>
    </row>
    <row r="784" spans="1:39" ht="15" customHeight="1" x14ac:dyDescent="0.2">
      <c r="A784" s="62" t="s">
        <v>922</v>
      </c>
      <c r="B784" s="62" t="s">
        <v>294</v>
      </c>
      <c r="C784" s="124">
        <v>0</v>
      </c>
      <c r="D784" s="124">
        <v>0</v>
      </c>
      <c r="E784" s="124">
        <v>0</v>
      </c>
      <c r="F784" s="124">
        <v>420</v>
      </c>
      <c r="G784" s="124">
        <v>421</v>
      </c>
      <c r="H784" s="124">
        <v>0</v>
      </c>
      <c r="I784" s="124">
        <v>0</v>
      </c>
      <c r="J784" s="124">
        <v>0</v>
      </c>
      <c r="K784" s="124">
        <v>0</v>
      </c>
      <c r="L784" s="124">
        <v>0</v>
      </c>
      <c r="M784" s="124">
        <v>600</v>
      </c>
      <c r="N784" s="124">
        <v>0</v>
      </c>
      <c r="O784" s="124">
        <v>6.92</v>
      </c>
      <c r="P784" s="124">
        <v>421.05</v>
      </c>
      <c r="Q784" s="124">
        <v>266.51</v>
      </c>
      <c r="R784" s="124">
        <v>0</v>
      </c>
      <c r="S784" s="124">
        <v>0</v>
      </c>
      <c r="T784" s="124">
        <v>0</v>
      </c>
      <c r="U784" s="124">
        <v>0</v>
      </c>
      <c r="V784" s="124">
        <v>0</v>
      </c>
      <c r="W784" s="124">
        <v>273.20999999999998</v>
      </c>
      <c r="X784" s="79">
        <v>1514.29</v>
      </c>
      <c r="Y784" s="125"/>
      <c r="Z784" s="125"/>
      <c r="AA784" s="125"/>
      <c r="AB784" s="125"/>
      <c r="AC784" s="126">
        <f t="shared" si="172"/>
        <v>0</v>
      </c>
      <c r="AD784" s="126">
        <f t="shared" si="173"/>
        <v>0</v>
      </c>
      <c r="AE784" s="126">
        <f t="shared" si="174"/>
        <v>0</v>
      </c>
      <c r="AF784" s="126">
        <f t="shared" si="175"/>
        <v>0</v>
      </c>
      <c r="AG784" s="126">
        <f t="shared" si="176"/>
        <v>0</v>
      </c>
      <c r="AH784" s="126">
        <f t="shared" si="177"/>
        <v>0</v>
      </c>
      <c r="AI784" s="126">
        <f t="shared" si="178"/>
        <v>0</v>
      </c>
      <c r="AJ784" s="126">
        <f t="shared" si="179"/>
        <v>0</v>
      </c>
      <c r="AK784" s="126">
        <f t="shared" si="180"/>
        <v>-1</v>
      </c>
      <c r="AL784" s="127">
        <f t="shared" si="171"/>
        <v>-0.1111111111111111</v>
      </c>
      <c r="AM784" s="127">
        <f t="shared" si="170"/>
        <v>-0.2</v>
      </c>
    </row>
    <row r="785" spans="1:39" ht="15" customHeight="1" x14ac:dyDescent="0.2">
      <c r="A785" s="62" t="s">
        <v>2047</v>
      </c>
      <c r="B785" s="62" t="s">
        <v>713</v>
      </c>
      <c r="C785" s="124">
        <v>0</v>
      </c>
      <c r="D785" s="124">
        <v>0</v>
      </c>
      <c r="E785" s="124">
        <v>0</v>
      </c>
      <c r="F785" s="124">
        <v>0</v>
      </c>
      <c r="G785" s="124">
        <v>0</v>
      </c>
      <c r="H785" s="124">
        <v>0</v>
      </c>
      <c r="I785" s="124">
        <v>0</v>
      </c>
      <c r="J785" s="124">
        <v>0</v>
      </c>
      <c r="K785" s="124">
        <v>0</v>
      </c>
      <c r="L785" s="124">
        <v>0</v>
      </c>
      <c r="M785" s="124">
        <v>5720</v>
      </c>
      <c r="N785" s="124">
        <v>0</v>
      </c>
      <c r="O785" s="124">
        <v>0</v>
      </c>
      <c r="P785" s="124">
        <v>0</v>
      </c>
      <c r="Q785" s="124">
        <v>0</v>
      </c>
      <c r="R785" s="124">
        <v>0</v>
      </c>
      <c r="S785" s="124">
        <v>0</v>
      </c>
      <c r="T785" s="124">
        <v>0</v>
      </c>
      <c r="U785" s="124">
        <v>0</v>
      </c>
      <c r="V785" s="124">
        <v>2218.5700000000002</v>
      </c>
      <c r="W785" s="124">
        <v>6481.43</v>
      </c>
      <c r="X785" s="79">
        <v>6300</v>
      </c>
      <c r="Y785" s="125"/>
      <c r="Z785" s="125"/>
      <c r="AA785" s="125"/>
      <c r="AB785" s="125"/>
      <c r="AC785" s="126">
        <f t="shared" si="172"/>
        <v>3.5941016764400258E-2</v>
      </c>
      <c r="AD785" s="126">
        <f t="shared" si="173"/>
        <v>-5.3614575214341466E-2</v>
      </c>
      <c r="AE785" s="126">
        <f t="shared" si="174"/>
        <v>-0.33345687019364401</v>
      </c>
      <c r="AF785" s="126">
        <f t="shared" si="175"/>
        <v>-6.7077502857319463E-2</v>
      </c>
      <c r="AG785" s="126">
        <f t="shared" si="176"/>
        <v>1.0794165852689407E-2</v>
      </c>
      <c r="AH785" s="126">
        <f t="shared" si="177"/>
        <v>-2.8662681189091806E-3</v>
      </c>
      <c r="AI785" s="126">
        <f t="shared" si="178"/>
        <v>-0.17892575558475682</v>
      </c>
      <c r="AJ785" s="126">
        <f t="shared" si="179"/>
        <v>1.5383399683917818</v>
      </c>
      <c r="AK785" s="126">
        <f t="shared" si="180"/>
        <v>-0.41384256486239396</v>
      </c>
      <c r="AL785" s="127">
        <f t="shared" si="171"/>
        <v>5.9476846019722952E-2</v>
      </c>
      <c r="AM785" s="127">
        <f t="shared" si="170"/>
        <v>0.19069990913568224</v>
      </c>
    </row>
    <row r="786" spans="1:39" ht="15" customHeight="1" x14ac:dyDescent="0.2">
      <c r="A786" s="62" t="s">
        <v>923</v>
      </c>
      <c r="B786" s="62" t="s">
        <v>296</v>
      </c>
      <c r="C786" s="124">
        <v>0</v>
      </c>
      <c r="D786" s="124">
        <v>9264</v>
      </c>
      <c r="E786" s="124">
        <v>0</v>
      </c>
      <c r="F786" s="124">
        <v>7195</v>
      </c>
      <c r="G786" s="124">
        <v>18367</v>
      </c>
      <c r="H786" s="124">
        <v>4779</v>
      </c>
      <c r="I786" s="124">
        <v>9534</v>
      </c>
      <c r="J786" s="124">
        <v>7913</v>
      </c>
      <c r="K786" s="124">
        <v>20357</v>
      </c>
      <c r="L786" s="124">
        <v>13914</v>
      </c>
      <c r="M786" s="124">
        <v>0</v>
      </c>
      <c r="N786" s="124">
        <v>0</v>
      </c>
      <c r="O786" s="124">
        <v>5000</v>
      </c>
      <c r="P786" s="124">
        <v>0</v>
      </c>
      <c r="Q786" s="124">
        <v>0</v>
      </c>
      <c r="R786" s="124">
        <v>0</v>
      </c>
      <c r="S786" s="124">
        <v>0</v>
      </c>
      <c r="T786" s="124">
        <v>0</v>
      </c>
      <c r="U786" s="124">
        <v>0</v>
      </c>
      <c r="V786" s="124">
        <v>0</v>
      </c>
      <c r="W786" s="124">
        <v>0</v>
      </c>
      <c r="X786" s="79"/>
      <c r="Y786" s="125"/>
      <c r="Z786" s="125"/>
      <c r="AA786" s="125"/>
      <c r="AB786" s="125"/>
      <c r="AC786" s="126">
        <f t="shared" si="172"/>
        <v>2.523290735803373E-2</v>
      </c>
      <c r="AD786" s="126">
        <f t="shared" si="173"/>
        <v>0.12588413324116812</v>
      </c>
      <c r="AE786" s="126">
        <f t="shared" si="174"/>
        <v>-0.36299555962645114</v>
      </c>
      <c r="AF786" s="126">
        <f t="shared" si="175"/>
        <v>0.23441488752044837</v>
      </c>
      <c r="AG786" s="126">
        <f t="shared" si="176"/>
        <v>-6.0390561363377254E-2</v>
      </c>
      <c r="AH786" s="126">
        <f t="shared" si="177"/>
        <v>-6.7636278702073546E-2</v>
      </c>
      <c r="AI786" s="126">
        <f t="shared" si="178"/>
        <v>-0.25991212772312516</v>
      </c>
      <c r="AJ786" s="126">
        <f t="shared" si="179"/>
        <v>0.16015830962811556</v>
      </c>
      <c r="AK786" s="126">
        <f t="shared" si="180"/>
        <v>0.65547307646989517</v>
      </c>
      <c r="AL786" s="127">
        <f t="shared" si="171"/>
        <v>5.0025420755848204E-2</v>
      </c>
      <c r="AM786" s="127">
        <f t="shared" si="170"/>
        <v>8.553848366188696E-2</v>
      </c>
    </row>
    <row r="787" spans="1:39" ht="15" customHeight="1" x14ac:dyDescent="0.2">
      <c r="A787" s="62" t="s">
        <v>924</v>
      </c>
      <c r="B787" s="62" t="s">
        <v>298</v>
      </c>
      <c r="C787" s="124">
        <v>4874</v>
      </c>
      <c r="D787" s="124">
        <v>6673</v>
      </c>
      <c r="E787" s="124">
        <v>6973</v>
      </c>
      <c r="F787" s="124">
        <v>7273</v>
      </c>
      <c r="G787" s="124">
        <v>4269</v>
      </c>
      <c r="H787" s="124">
        <v>6730</v>
      </c>
      <c r="I787" s="124">
        <v>6550</v>
      </c>
      <c r="J787" s="124">
        <v>6850</v>
      </c>
      <c r="K787" s="124">
        <v>5171</v>
      </c>
      <c r="L787" s="124">
        <v>9256</v>
      </c>
      <c r="M787" s="124">
        <v>5590</v>
      </c>
      <c r="N787" s="124">
        <v>6105.35</v>
      </c>
      <c r="O787" s="124">
        <v>6481.32</v>
      </c>
      <c r="P787" s="124">
        <v>6782.85</v>
      </c>
      <c r="Q787" s="124">
        <v>4883.1000000000004</v>
      </c>
      <c r="R787" s="124">
        <v>12985</v>
      </c>
      <c r="S787" s="124">
        <v>6305</v>
      </c>
      <c r="T787" s="124">
        <v>4755</v>
      </c>
      <c r="U787" s="124">
        <v>4995</v>
      </c>
      <c r="V787" s="124">
        <v>8925</v>
      </c>
      <c r="W787" s="124">
        <v>4813.75</v>
      </c>
      <c r="X787" s="79">
        <v>4445</v>
      </c>
      <c r="Y787" s="125"/>
      <c r="Z787" s="125"/>
      <c r="AA787" s="125"/>
      <c r="AB787" s="125"/>
      <c r="AC787" s="126">
        <f t="shared" si="172"/>
        <v>0.13930200546094004</v>
      </c>
      <c r="AD787" s="126">
        <f t="shared" si="173"/>
        <v>0.13611819988347981</v>
      </c>
      <c r="AE787" s="126">
        <f t="shared" si="174"/>
        <v>-9.649754396468832E-2</v>
      </c>
      <c r="AF787" s="126">
        <f t="shared" si="175"/>
        <v>0.3023224017732189</v>
      </c>
      <c r="AG787" s="126">
        <f t="shared" si="176"/>
        <v>-1.6023057658539435E-2</v>
      </c>
      <c r="AH787" s="126">
        <f t="shared" si="177"/>
        <v>-0.17738738337589266</v>
      </c>
      <c r="AI787" s="126">
        <f t="shared" si="178"/>
        <v>-0.20499068554591279</v>
      </c>
      <c r="AJ787" s="126">
        <f t="shared" si="179"/>
        <v>0.57434464184806089</v>
      </c>
      <c r="AK787" s="126">
        <f t="shared" si="180"/>
        <v>-2.3802256186545342E-2</v>
      </c>
      <c r="AL787" s="127">
        <f t="shared" si="171"/>
        <v>7.0376258026013466E-2</v>
      </c>
      <c r="AM787" s="127">
        <f t="shared" si="170"/>
        <v>3.0428251816234132E-2</v>
      </c>
    </row>
    <row r="788" spans="1:39" ht="15" customHeight="1" x14ac:dyDescent="0.2">
      <c r="A788" s="62" t="s">
        <v>925</v>
      </c>
      <c r="B788" s="62" t="s">
        <v>300</v>
      </c>
      <c r="C788" s="124">
        <v>0</v>
      </c>
      <c r="D788" s="124">
        <v>0</v>
      </c>
      <c r="E788" s="124">
        <v>0</v>
      </c>
      <c r="F788" s="124">
        <v>0</v>
      </c>
      <c r="G788" s="124">
        <v>0</v>
      </c>
      <c r="H788" s="124">
        <v>0</v>
      </c>
      <c r="I788" s="124">
        <v>0</v>
      </c>
      <c r="J788" s="124">
        <v>0</v>
      </c>
      <c r="K788" s="124">
        <v>0</v>
      </c>
      <c r="L788" s="124">
        <v>0</v>
      </c>
      <c r="M788" s="124">
        <v>3200</v>
      </c>
      <c r="N788" s="124">
        <v>0</v>
      </c>
      <c r="O788" s="124">
        <v>0</v>
      </c>
      <c r="P788" s="124">
        <v>0</v>
      </c>
      <c r="Q788" s="124">
        <v>0</v>
      </c>
      <c r="R788" s="124">
        <v>475.41</v>
      </c>
      <c r="S788" s="124">
        <v>0</v>
      </c>
      <c r="T788" s="124">
        <v>0</v>
      </c>
      <c r="U788" s="124">
        <v>0</v>
      </c>
      <c r="V788" s="124">
        <v>1617.54</v>
      </c>
      <c r="W788" s="124">
        <v>9135.2000000000007</v>
      </c>
      <c r="X788" s="79">
        <v>5639.1</v>
      </c>
      <c r="Y788" s="125"/>
      <c r="Z788" s="125"/>
      <c r="AA788" s="125"/>
      <c r="AB788" s="125"/>
      <c r="AC788" s="126">
        <f t="shared" si="172"/>
        <v>0</v>
      </c>
      <c r="AD788" s="126">
        <f t="shared" si="173"/>
        <v>0</v>
      </c>
      <c r="AE788" s="126">
        <f t="shared" si="174"/>
        <v>0</v>
      </c>
      <c r="AF788" s="126">
        <f t="shared" si="175"/>
        <v>0</v>
      </c>
      <c r="AG788" s="126">
        <f t="shared" si="176"/>
        <v>0</v>
      </c>
      <c r="AH788" s="126">
        <f t="shared" si="177"/>
        <v>0</v>
      </c>
      <c r="AI788" s="126">
        <f t="shared" si="178"/>
        <v>0</v>
      </c>
      <c r="AJ788" s="126">
        <f t="shared" si="179"/>
        <v>-0.39642666666666665</v>
      </c>
      <c r="AK788" s="126">
        <f t="shared" si="180"/>
        <v>6.413526111160202</v>
      </c>
      <c r="AL788" s="127">
        <f t="shared" si="171"/>
        <v>0.66856660494372611</v>
      </c>
      <c r="AM788" s="127">
        <f t="shared" si="170"/>
        <v>1.2034198888987071</v>
      </c>
    </row>
    <row r="789" spans="1:39" ht="15" customHeight="1" x14ac:dyDescent="0.2">
      <c r="A789" s="62" t="s">
        <v>2226</v>
      </c>
      <c r="B789" s="62" t="s">
        <v>1772</v>
      </c>
      <c r="C789" s="124">
        <v>0</v>
      </c>
      <c r="D789" s="124">
        <v>0</v>
      </c>
      <c r="E789" s="124">
        <v>0</v>
      </c>
      <c r="F789" s="124">
        <v>0</v>
      </c>
      <c r="G789" s="124">
        <v>0</v>
      </c>
      <c r="H789" s="124">
        <v>0</v>
      </c>
      <c r="I789" s="124">
        <v>0</v>
      </c>
      <c r="J789" s="124">
        <v>0</v>
      </c>
      <c r="K789" s="124">
        <v>0</v>
      </c>
      <c r="L789" s="124">
        <v>0</v>
      </c>
      <c r="M789" s="124">
        <v>0</v>
      </c>
      <c r="N789" s="124">
        <v>0</v>
      </c>
      <c r="O789" s="124">
        <v>0</v>
      </c>
      <c r="P789" s="124">
        <v>0</v>
      </c>
      <c r="Q789" s="124">
        <v>0</v>
      </c>
      <c r="R789" s="124">
        <v>0</v>
      </c>
      <c r="S789" s="124">
        <v>0</v>
      </c>
      <c r="T789" s="124">
        <v>0</v>
      </c>
      <c r="U789" s="124">
        <v>0</v>
      </c>
      <c r="V789" s="124">
        <v>-32295</v>
      </c>
      <c r="W789" s="124">
        <v>0</v>
      </c>
      <c r="X789" s="79">
        <v>0</v>
      </c>
      <c r="Y789" s="125"/>
      <c r="Z789" s="125"/>
      <c r="AA789" s="125"/>
      <c r="AB789" s="125"/>
      <c r="AC789" s="126">
        <f t="shared" si="172"/>
        <v>6.4575696155505791E-3</v>
      </c>
      <c r="AD789" s="126">
        <f t="shared" si="173"/>
        <v>-0.15721164024036094</v>
      </c>
      <c r="AE789" s="126">
        <f t="shared" si="174"/>
        <v>-0.18890126947527067</v>
      </c>
      <c r="AF789" s="126">
        <f t="shared" si="175"/>
        <v>0.2708128196169361</v>
      </c>
      <c r="AG789" s="126">
        <f t="shared" si="176"/>
        <v>6.7797245619736412E-3</v>
      </c>
      <c r="AH789" s="126">
        <f t="shared" si="177"/>
        <v>-0.10231440966726878</v>
      </c>
      <c r="AI789" s="126">
        <f t="shared" si="178"/>
        <v>-0.50071213252578883</v>
      </c>
      <c r="AJ789" s="126">
        <f t="shared" si="179"/>
        <v>0.66437720695146452</v>
      </c>
      <c r="AK789" s="126">
        <f t="shared" si="180"/>
        <v>6.4537868261878753E-2</v>
      </c>
      <c r="AL789" s="127">
        <f t="shared" si="171"/>
        <v>7.0917485665682655E-3</v>
      </c>
      <c r="AM789" s="127">
        <f t="shared" si="170"/>
        <v>2.6533651516451852E-2</v>
      </c>
    </row>
    <row r="790" spans="1:39" ht="15" customHeight="1" x14ac:dyDescent="0.2">
      <c r="A790" s="62" t="s">
        <v>926</v>
      </c>
      <c r="B790" s="62" t="s">
        <v>302</v>
      </c>
      <c r="C790" s="124">
        <v>959</v>
      </c>
      <c r="D790" s="124">
        <v>799</v>
      </c>
      <c r="E790" s="124">
        <v>803</v>
      </c>
      <c r="F790" s="124">
        <v>808</v>
      </c>
      <c r="G790" s="124">
        <v>811</v>
      </c>
      <c r="H790" s="124">
        <v>815</v>
      </c>
      <c r="I790" s="124">
        <v>818</v>
      </c>
      <c r="J790" s="124">
        <v>822</v>
      </c>
      <c r="K790" s="124">
        <v>1004</v>
      </c>
      <c r="L790" s="124">
        <v>1218</v>
      </c>
      <c r="M790" s="124">
        <v>680</v>
      </c>
      <c r="N790" s="124">
        <v>990.79</v>
      </c>
      <c r="O790" s="124">
        <v>1026.4000000000001</v>
      </c>
      <c r="P790" s="124">
        <v>971.37</v>
      </c>
      <c r="Q790" s="124">
        <v>647.46</v>
      </c>
      <c r="R790" s="124">
        <v>604.03</v>
      </c>
      <c r="S790" s="124">
        <v>610.54999999999995</v>
      </c>
      <c r="T790" s="124">
        <v>608.79999999999995</v>
      </c>
      <c r="U790" s="124">
        <v>499.87</v>
      </c>
      <c r="V790" s="124">
        <v>1268.8399999999999</v>
      </c>
      <c r="W790" s="124">
        <v>743.74</v>
      </c>
      <c r="X790" s="79">
        <v>744.03</v>
      </c>
      <c r="Y790" s="125"/>
      <c r="Z790" s="125"/>
      <c r="AA790" s="125"/>
      <c r="AB790" s="125"/>
      <c r="AC790" s="126">
        <f t="shared" si="172"/>
        <v>4.3679004444939003E-2</v>
      </c>
      <c r="AD790" s="126">
        <f t="shared" si="173"/>
        <v>3.8422424503973644E-2</v>
      </c>
      <c r="AE790" s="126">
        <f t="shared" si="174"/>
        <v>-0.529118754068303</v>
      </c>
      <c r="AF790" s="126">
        <f t="shared" si="175"/>
        <v>-1</v>
      </c>
      <c r="AG790" s="126">
        <f t="shared" si="176"/>
        <v>0</v>
      </c>
      <c r="AH790" s="126">
        <f t="shared" si="177"/>
        <v>0</v>
      </c>
      <c r="AI790" s="126">
        <f t="shared" si="178"/>
        <v>0</v>
      </c>
      <c r="AJ790" s="126">
        <f t="shared" si="179"/>
        <v>0</v>
      </c>
      <c r="AK790" s="126">
        <f t="shared" si="180"/>
        <v>-1</v>
      </c>
      <c r="AL790" s="127">
        <f t="shared" si="171"/>
        <v>-0.27189081390215447</v>
      </c>
      <c r="AM790" s="127">
        <f t="shared" si="170"/>
        <v>-0.2</v>
      </c>
    </row>
    <row r="791" spans="1:39" ht="15" customHeight="1" x14ac:dyDescent="0.2">
      <c r="A791" s="62" t="s">
        <v>927</v>
      </c>
      <c r="B791" s="62" t="s">
        <v>304</v>
      </c>
      <c r="C791" s="124">
        <v>2750</v>
      </c>
      <c r="D791" s="124">
        <v>2665</v>
      </c>
      <c r="E791" s="124">
        <v>3007</v>
      </c>
      <c r="F791" s="124">
        <v>3234</v>
      </c>
      <c r="G791" s="124">
        <v>2639</v>
      </c>
      <c r="H791" s="124">
        <v>2542</v>
      </c>
      <c r="I791" s="124">
        <v>2421</v>
      </c>
      <c r="J791" s="124">
        <v>2386</v>
      </c>
      <c r="K791" s="124">
        <v>2291</v>
      </c>
      <c r="L791" s="124">
        <v>2936</v>
      </c>
      <c r="M791" s="124">
        <v>2940</v>
      </c>
      <c r="N791" s="124">
        <v>2610.48</v>
      </c>
      <c r="O791" s="124">
        <v>2676.35</v>
      </c>
      <c r="P791" s="124">
        <v>3013.26</v>
      </c>
      <c r="Q791" s="124">
        <v>1919.46</v>
      </c>
      <c r="R791" s="124">
        <v>2369.41</v>
      </c>
      <c r="S791" s="124">
        <v>2226.3200000000002</v>
      </c>
      <c r="T791" s="124">
        <v>2075.7399999999998</v>
      </c>
      <c r="U791" s="124">
        <v>1536.23</v>
      </c>
      <c r="V791" s="124">
        <v>1782.27</v>
      </c>
      <c r="W791" s="124">
        <v>2950.5</v>
      </c>
      <c r="X791" s="79">
        <v>2801.36</v>
      </c>
      <c r="Y791" s="125"/>
      <c r="Z791" s="125"/>
      <c r="AA791" s="125"/>
      <c r="AB791" s="125"/>
      <c r="AC791" s="126">
        <f t="shared" si="172"/>
        <v>-2.6602741319263091E-3</v>
      </c>
      <c r="AD791" s="126">
        <f t="shared" si="173"/>
        <v>0.12927443276737344</v>
      </c>
      <c r="AE791" s="126">
        <f t="shared" si="174"/>
        <v>5.8618201249609043E-2</v>
      </c>
      <c r="AF791" s="126">
        <f t="shared" si="175"/>
        <v>0.52138636673314431</v>
      </c>
      <c r="AG791" s="126">
        <f t="shared" si="176"/>
        <v>0.10604466902784557</v>
      </c>
      <c r="AH791" s="126">
        <f t="shared" si="177"/>
        <v>-3.2775779091014208E-2</v>
      </c>
      <c r="AI791" s="126">
        <f t="shared" si="178"/>
        <v>-3.4788076899659043E-2</v>
      </c>
      <c r="AJ791" s="126">
        <f t="shared" si="179"/>
        <v>0.31331999105038688</v>
      </c>
      <c r="AK791" s="126">
        <f t="shared" si="180"/>
        <v>0.97070836417399098</v>
      </c>
      <c r="AL791" s="127">
        <f t="shared" si="171"/>
        <v>0.22545865498663897</v>
      </c>
      <c r="AM791" s="127">
        <f t="shared" si="170"/>
        <v>0.26450183365231006</v>
      </c>
    </row>
    <row r="792" spans="1:39" ht="15" customHeight="1" x14ac:dyDescent="0.2">
      <c r="A792" s="62" t="s">
        <v>928</v>
      </c>
      <c r="B792" s="62" t="s">
        <v>306</v>
      </c>
      <c r="C792" s="124">
        <v>23739</v>
      </c>
      <c r="D792" s="124">
        <v>31580</v>
      </c>
      <c r="E792" s="124">
        <v>32979</v>
      </c>
      <c r="F792" s="124">
        <v>37319</v>
      </c>
      <c r="G792" s="124">
        <v>30217</v>
      </c>
      <c r="H792" s="124">
        <v>55146</v>
      </c>
      <c r="I792" s="124">
        <v>43370</v>
      </c>
      <c r="J792" s="124">
        <v>38136</v>
      </c>
      <c r="K792" s="124">
        <v>43204</v>
      </c>
      <c r="L792" s="124">
        <v>63976</v>
      </c>
      <c r="M792" s="124">
        <v>47520</v>
      </c>
      <c r="N792" s="124">
        <v>31020.3</v>
      </c>
      <c r="O792" s="124">
        <v>35341.49</v>
      </c>
      <c r="P792" s="124">
        <v>40152.11</v>
      </c>
      <c r="Q792" s="124">
        <v>36277.53</v>
      </c>
      <c r="R792" s="124">
        <v>47245.04</v>
      </c>
      <c r="S792" s="124">
        <v>46488.03</v>
      </c>
      <c r="T792" s="124">
        <v>38241.64</v>
      </c>
      <c r="U792" s="124">
        <v>30402.46</v>
      </c>
      <c r="V792" s="124">
        <v>47863.95</v>
      </c>
      <c r="W792" s="124">
        <v>46724.68</v>
      </c>
      <c r="X792" s="79">
        <v>69666.429999999993</v>
      </c>
      <c r="Y792" s="125"/>
      <c r="Z792" s="125"/>
      <c r="AA792" s="125"/>
      <c r="AB792" s="125"/>
      <c r="AC792" s="126">
        <f t="shared" si="172"/>
        <v>-1</v>
      </c>
      <c r="AD792" s="126">
        <f t="shared" si="173"/>
        <v>0</v>
      </c>
      <c r="AE792" s="126">
        <f t="shared" si="174"/>
        <v>0.89933523266856608</v>
      </c>
      <c r="AF792" s="126">
        <f t="shared" si="175"/>
        <v>-1</v>
      </c>
      <c r="AG792" s="126">
        <f t="shared" si="176"/>
        <v>0</v>
      </c>
      <c r="AH792" s="126">
        <f t="shared" si="177"/>
        <v>0</v>
      </c>
      <c r="AI792" s="126">
        <f t="shared" si="178"/>
        <v>0</v>
      </c>
      <c r="AJ792" s="126">
        <f t="shared" si="179"/>
        <v>-0.46743603083762952</v>
      </c>
      <c r="AK792" s="126">
        <f t="shared" si="180"/>
        <v>-0.26465364120781526</v>
      </c>
      <c r="AL792" s="127">
        <f t="shared" si="171"/>
        <v>-0.20363938215298655</v>
      </c>
      <c r="AM792" s="127">
        <f t="shared" si="170"/>
        <v>-0.14641793440908896</v>
      </c>
    </row>
    <row r="793" spans="1:39" ht="15" customHeight="1" x14ac:dyDescent="0.2">
      <c r="A793" s="62" t="s">
        <v>1978</v>
      </c>
      <c r="B793" s="62" t="s">
        <v>1865</v>
      </c>
      <c r="C793" s="124">
        <v>0</v>
      </c>
      <c r="D793" s="124">
        <v>0</v>
      </c>
      <c r="E793" s="124">
        <v>0</v>
      </c>
      <c r="F793" s="124">
        <v>0</v>
      </c>
      <c r="G793" s="124">
        <v>0</v>
      </c>
      <c r="H793" s="124">
        <v>0</v>
      </c>
      <c r="I793" s="124">
        <v>0</v>
      </c>
      <c r="J793" s="124">
        <v>0</v>
      </c>
      <c r="K793" s="124">
        <v>0</v>
      </c>
      <c r="L793" s="124">
        <v>0</v>
      </c>
      <c r="M793" s="124">
        <v>4000</v>
      </c>
      <c r="N793" s="124">
        <v>0</v>
      </c>
      <c r="O793" s="124">
        <v>0</v>
      </c>
      <c r="P793" s="124">
        <v>0</v>
      </c>
      <c r="Q793" s="124">
        <v>0</v>
      </c>
      <c r="R793" s="124">
        <v>0</v>
      </c>
      <c r="S793" s="124">
        <v>0</v>
      </c>
      <c r="T793" s="124">
        <v>0</v>
      </c>
      <c r="U793" s="124">
        <v>1500</v>
      </c>
      <c r="V793" s="124">
        <v>905.36</v>
      </c>
      <c r="W793" s="124">
        <v>6711.91</v>
      </c>
      <c r="X793" s="79">
        <v>96.2</v>
      </c>
      <c r="Y793" s="125"/>
      <c r="Z793" s="125"/>
      <c r="AA793" s="125"/>
      <c r="AB793" s="125"/>
      <c r="AC793" s="126">
        <f t="shared" si="172"/>
        <v>-0.19076565733039805</v>
      </c>
      <c r="AD793" s="126">
        <f t="shared" si="173"/>
        <v>0.65659643848183602</v>
      </c>
      <c r="AE793" s="126">
        <f t="shared" si="174"/>
        <v>0.35506811309323094</v>
      </c>
      <c r="AF793" s="126">
        <f t="shared" si="175"/>
        <v>5.2642653092603176E-3</v>
      </c>
      <c r="AG793" s="126">
        <f t="shared" si="176"/>
        <v>0.27482802619556518</v>
      </c>
      <c r="AH793" s="126">
        <f t="shared" si="177"/>
        <v>-2.9502679047856622E-2</v>
      </c>
      <c r="AI793" s="126">
        <f t="shared" si="178"/>
        <v>-0.29212227489076797</v>
      </c>
      <c r="AJ793" s="126">
        <f t="shared" si="179"/>
        <v>0.18043270943205458</v>
      </c>
      <c r="AK793" s="126">
        <f t="shared" si="180"/>
        <v>0.50404237632937055</v>
      </c>
      <c r="AL793" s="127">
        <f t="shared" si="171"/>
        <v>0.16264903528581057</v>
      </c>
      <c r="AM793" s="127">
        <f t="shared" si="170"/>
        <v>0.12753563160367315</v>
      </c>
    </row>
    <row r="794" spans="1:39" ht="15" customHeight="1" x14ac:dyDescent="0.2">
      <c r="A794" s="62" t="s">
        <v>929</v>
      </c>
      <c r="B794" s="62" t="s">
        <v>308</v>
      </c>
      <c r="C794" s="124">
        <v>1542</v>
      </c>
      <c r="D794" s="124">
        <v>1842</v>
      </c>
      <c r="E794" s="124">
        <v>1512</v>
      </c>
      <c r="F794" s="124">
        <v>1584</v>
      </c>
      <c r="G794" s="124">
        <v>1440</v>
      </c>
      <c r="H794" s="124">
        <v>1752</v>
      </c>
      <c r="I794" s="124">
        <v>1680</v>
      </c>
      <c r="J794" s="124">
        <v>1560</v>
      </c>
      <c r="K794" s="124">
        <v>1200</v>
      </c>
      <c r="L794" s="124">
        <v>1644</v>
      </c>
      <c r="M794" s="124">
        <v>960</v>
      </c>
      <c r="N794" s="124">
        <v>1830.41</v>
      </c>
      <c r="O794" s="124">
        <v>1842.23</v>
      </c>
      <c r="P794" s="124">
        <v>1552.61</v>
      </c>
      <c r="Q794" s="124">
        <v>1259.32</v>
      </c>
      <c r="R794" s="124">
        <v>1600.36</v>
      </c>
      <c r="S794" s="124">
        <v>1611.21</v>
      </c>
      <c r="T794" s="124">
        <v>1446.36</v>
      </c>
      <c r="U794" s="124">
        <v>722.15</v>
      </c>
      <c r="V794" s="124">
        <v>1201.93</v>
      </c>
      <c r="W794" s="124">
        <v>1279.5</v>
      </c>
      <c r="X794" s="79">
        <v>1009.52</v>
      </c>
      <c r="Y794" s="125"/>
      <c r="Z794" s="125"/>
      <c r="AA794" s="125"/>
      <c r="AB794" s="125"/>
      <c r="AC794" s="126">
        <f t="shared" si="172"/>
        <v>-0.96551724137931039</v>
      </c>
      <c r="AD794" s="126">
        <f t="shared" si="173"/>
        <v>22</v>
      </c>
      <c r="AE794" s="126">
        <f t="shared" si="174"/>
        <v>-0.9652173913043478</v>
      </c>
      <c r="AF794" s="126">
        <f t="shared" si="175"/>
        <v>22.75</v>
      </c>
      <c r="AG794" s="126">
        <f t="shared" si="176"/>
        <v>-0.94736842105263153</v>
      </c>
      <c r="AH794" s="126">
        <f t="shared" si="177"/>
        <v>17</v>
      </c>
      <c r="AI794" s="126">
        <f t="shared" si="178"/>
        <v>-0.9555555555555556</v>
      </c>
      <c r="AJ794" s="126">
        <f t="shared" si="179"/>
        <v>23</v>
      </c>
      <c r="AK794" s="126">
        <f t="shared" si="180"/>
        <v>1.7930439814814816</v>
      </c>
      <c r="AL794" s="127">
        <f t="shared" si="171"/>
        <v>9.1899317080210707</v>
      </c>
      <c r="AM794" s="127">
        <f t="shared" si="170"/>
        <v>7.978024000974659</v>
      </c>
    </row>
    <row r="795" spans="1:39" ht="15" customHeight="1" x14ac:dyDescent="0.2">
      <c r="A795" s="62" t="s">
        <v>930</v>
      </c>
      <c r="B795" s="62" t="s">
        <v>1897</v>
      </c>
      <c r="C795" s="124">
        <v>17896</v>
      </c>
      <c r="D795" s="124">
        <v>17981</v>
      </c>
      <c r="E795" s="124">
        <v>17950</v>
      </c>
      <c r="F795" s="124">
        <v>0</v>
      </c>
      <c r="G795" s="124">
        <v>0</v>
      </c>
      <c r="H795" s="124">
        <v>0</v>
      </c>
      <c r="I795" s="124">
        <v>0</v>
      </c>
      <c r="J795" s="124">
        <v>0</v>
      </c>
      <c r="K795" s="124">
        <v>0</v>
      </c>
      <c r="L795" s="124">
        <v>0</v>
      </c>
      <c r="M795" s="124">
        <v>0</v>
      </c>
      <c r="N795" s="124">
        <v>17251.080000000002</v>
      </c>
      <c r="O795" s="124">
        <v>18004.59</v>
      </c>
      <c r="P795" s="124">
        <v>18696.37</v>
      </c>
      <c r="Q795" s="124">
        <v>8803.77</v>
      </c>
      <c r="R795" s="124">
        <v>0</v>
      </c>
      <c r="S795" s="124">
        <v>0</v>
      </c>
      <c r="T795" s="124">
        <v>0</v>
      </c>
      <c r="U795" s="124">
        <v>0</v>
      </c>
      <c r="V795" s="124">
        <v>-28728.93</v>
      </c>
      <c r="W795" s="124">
        <v>0</v>
      </c>
      <c r="X795" s="79">
        <v>0</v>
      </c>
      <c r="Y795" s="125"/>
      <c r="Z795" s="125"/>
      <c r="AA795" s="125"/>
      <c r="AB795" s="125"/>
      <c r="AC795" s="126">
        <f t="shared" si="172"/>
        <v>6.7967541239547055E-2</v>
      </c>
      <c r="AD795" s="126">
        <f t="shared" si="173"/>
        <v>5.0051756549446658E-2</v>
      </c>
      <c r="AE795" s="126">
        <f t="shared" si="174"/>
        <v>-8.7929173144818459E-3</v>
      </c>
      <c r="AF795" s="126">
        <f t="shared" si="175"/>
        <v>0.40400211102210065</v>
      </c>
      <c r="AG795" s="126">
        <f t="shared" si="176"/>
        <v>4.3627628635011684E-2</v>
      </c>
      <c r="AH795" s="126">
        <f t="shared" si="177"/>
        <v>-1.192468078877953E-2</v>
      </c>
      <c r="AI795" s="126">
        <f t="shared" si="178"/>
        <v>-0.20105030178748823</v>
      </c>
      <c r="AJ795" s="126">
        <f t="shared" si="179"/>
        <v>0.48580148619957553</v>
      </c>
      <c r="AK795" s="126">
        <f t="shared" si="180"/>
        <v>0.47942880982063435</v>
      </c>
      <c r="AL795" s="127">
        <f t="shared" si="171"/>
        <v>0.14545682595284071</v>
      </c>
      <c r="AM795" s="127">
        <f t="shared" si="170"/>
        <v>0.15917658841579074</v>
      </c>
    </row>
    <row r="796" spans="1:39" ht="15" customHeight="1" x14ac:dyDescent="0.2">
      <c r="A796" s="62" t="s">
        <v>931</v>
      </c>
      <c r="B796" s="62" t="s">
        <v>1899</v>
      </c>
      <c r="C796" s="124">
        <v>22806</v>
      </c>
      <c r="D796" s="124">
        <v>21556</v>
      </c>
      <c r="E796" s="124">
        <v>23894</v>
      </c>
      <c r="F796" s="124">
        <v>35585</v>
      </c>
      <c r="G796" s="124">
        <v>38969</v>
      </c>
      <c r="H796" s="124">
        <v>42975</v>
      </c>
      <c r="I796" s="124">
        <v>45449</v>
      </c>
      <c r="J796" s="124">
        <v>47537</v>
      </c>
      <c r="K796" s="124">
        <v>56340</v>
      </c>
      <c r="L796" s="124">
        <v>105604</v>
      </c>
      <c r="M796" s="124">
        <v>114180</v>
      </c>
      <c r="N796" s="124">
        <v>21666.94</v>
      </c>
      <c r="O796" s="124">
        <v>21609.3</v>
      </c>
      <c r="P796" s="124">
        <v>24402.83</v>
      </c>
      <c r="Q796" s="124">
        <v>25833.279999999999</v>
      </c>
      <c r="R796" s="124">
        <v>39302.400000000001</v>
      </c>
      <c r="S796" s="124">
        <v>43470.21</v>
      </c>
      <c r="T796" s="124">
        <v>42045.440000000002</v>
      </c>
      <c r="U796" s="124">
        <v>40582.76</v>
      </c>
      <c r="V796" s="124">
        <v>53298.15</v>
      </c>
      <c r="W796" s="124">
        <v>105035.11</v>
      </c>
      <c r="X796" s="79">
        <v>111434.51</v>
      </c>
      <c r="Y796" s="125"/>
      <c r="Z796" s="125"/>
      <c r="AA796" s="125"/>
      <c r="AB796" s="125"/>
      <c r="AC796" s="126">
        <f t="shared" si="172"/>
        <v>-0.15629171605847994</v>
      </c>
      <c r="AD796" s="126">
        <f t="shared" si="173"/>
        <v>4.9719001569540892E-2</v>
      </c>
      <c r="AE796" s="126">
        <f t="shared" si="174"/>
        <v>-0.17523995562629627</v>
      </c>
      <c r="AF796" s="126">
        <f t="shared" si="175"/>
        <v>-0.10856883872571235</v>
      </c>
      <c r="AG796" s="126">
        <f t="shared" si="176"/>
        <v>7.6591278106702854E-2</v>
      </c>
      <c r="AH796" s="126">
        <f t="shared" si="177"/>
        <v>-1.4365583535182656E-2</v>
      </c>
      <c r="AI796" s="126">
        <f t="shared" si="178"/>
        <v>-0.18304482225656871</v>
      </c>
      <c r="AJ796" s="126">
        <f t="shared" si="179"/>
        <v>0.40713623550333905</v>
      </c>
      <c r="AK796" s="126">
        <f t="shared" si="180"/>
        <v>0.57535259556045559</v>
      </c>
      <c r="AL796" s="127">
        <f t="shared" si="171"/>
        <v>5.236535494864427E-2</v>
      </c>
      <c r="AM796" s="127">
        <f t="shared" si="170"/>
        <v>0.17233394067574923</v>
      </c>
    </row>
    <row r="797" spans="1:39" ht="15" customHeight="1" x14ac:dyDescent="0.2">
      <c r="A797" s="62" t="s">
        <v>932</v>
      </c>
      <c r="B797" s="62" t="s">
        <v>312</v>
      </c>
      <c r="C797" s="124">
        <v>0</v>
      </c>
      <c r="D797" s="124">
        <v>0</v>
      </c>
      <c r="E797" s="124">
        <v>0</v>
      </c>
      <c r="F797" s="124">
        <v>0</v>
      </c>
      <c r="G797" s="124">
        <v>0</v>
      </c>
      <c r="H797" s="124">
        <v>0</v>
      </c>
      <c r="I797" s="124">
        <v>0</v>
      </c>
      <c r="J797" s="124">
        <v>0</v>
      </c>
      <c r="K797" s="124">
        <v>0</v>
      </c>
      <c r="L797" s="124">
        <v>0</v>
      </c>
      <c r="M797" s="124">
        <v>0</v>
      </c>
      <c r="N797" s="124">
        <v>175</v>
      </c>
      <c r="O797" s="124">
        <v>0</v>
      </c>
      <c r="P797" s="124">
        <v>52.65</v>
      </c>
      <c r="Q797" s="124">
        <v>100</v>
      </c>
      <c r="R797" s="124">
        <v>0</v>
      </c>
      <c r="S797" s="124">
        <v>0</v>
      </c>
      <c r="T797" s="124">
        <v>0</v>
      </c>
      <c r="U797" s="124">
        <v>1057.1500000000001</v>
      </c>
      <c r="V797" s="124">
        <v>563</v>
      </c>
      <c r="W797" s="124">
        <v>414</v>
      </c>
      <c r="X797" s="79">
        <v>788</v>
      </c>
      <c r="Y797" s="125"/>
      <c r="Z797" s="125"/>
      <c r="AA797" s="125"/>
      <c r="AB797" s="125"/>
      <c r="AC797" s="126">
        <f t="shared" si="172"/>
        <v>7.6923076923076927E-2</v>
      </c>
      <c r="AD797" s="126">
        <f t="shared" si="173"/>
        <v>0.2857142857142857</v>
      </c>
      <c r="AE797" s="126">
        <f t="shared" si="174"/>
        <v>5.5555555555555552E-2</v>
      </c>
      <c r="AF797" s="126">
        <f t="shared" si="175"/>
        <v>-5.2631578947368418E-2</v>
      </c>
      <c r="AG797" s="126">
        <f t="shared" si="176"/>
        <v>0.72222222222222221</v>
      </c>
      <c r="AH797" s="126">
        <f t="shared" si="177"/>
        <v>3.2258064516129031E-2</v>
      </c>
      <c r="AI797" s="126">
        <f t="shared" si="178"/>
        <v>-0.1875</v>
      </c>
      <c r="AJ797" s="126">
        <f t="shared" si="179"/>
        <v>0.19230769230769232</v>
      </c>
      <c r="AK797" s="126">
        <f t="shared" si="180"/>
        <v>0.29032258064516131</v>
      </c>
      <c r="AL797" s="127">
        <f t="shared" si="171"/>
        <v>0.15724132210408384</v>
      </c>
      <c r="AM797" s="127">
        <f t="shared" si="170"/>
        <v>0.20992211193824098</v>
      </c>
    </row>
    <row r="798" spans="1:39" ht="15" customHeight="1" x14ac:dyDescent="0.2">
      <c r="A798" s="62" t="s">
        <v>933</v>
      </c>
      <c r="B798" s="62" t="s">
        <v>314</v>
      </c>
      <c r="C798" s="124">
        <v>2981</v>
      </c>
      <c r="D798" s="124">
        <v>2212</v>
      </c>
      <c r="E798" s="124">
        <v>4216</v>
      </c>
      <c r="F798" s="124">
        <v>4865</v>
      </c>
      <c r="G798" s="124">
        <v>5260</v>
      </c>
      <c r="H798" s="124">
        <v>6453</v>
      </c>
      <c r="I798" s="124">
        <v>6498</v>
      </c>
      <c r="J798" s="124">
        <v>6665</v>
      </c>
      <c r="K798" s="124">
        <v>8008</v>
      </c>
      <c r="L798" s="124">
        <v>6158</v>
      </c>
      <c r="M798" s="124">
        <v>7320</v>
      </c>
      <c r="N798" s="124">
        <v>2720.93</v>
      </c>
      <c r="O798" s="124">
        <v>2201.87</v>
      </c>
      <c r="P798" s="124">
        <v>3647.61</v>
      </c>
      <c r="Q798" s="124">
        <v>4942.76</v>
      </c>
      <c r="R798" s="124">
        <v>4968.78</v>
      </c>
      <c r="S798" s="124">
        <v>6334.34</v>
      </c>
      <c r="T798" s="124">
        <v>6147.46</v>
      </c>
      <c r="U798" s="124">
        <v>4351.6499999999996</v>
      </c>
      <c r="V798" s="124">
        <v>5136.83</v>
      </c>
      <c r="W798" s="124">
        <v>7726.01</v>
      </c>
      <c r="X798" s="79">
        <v>4418.38</v>
      </c>
      <c r="Y798" s="125"/>
      <c r="Z798" s="125"/>
      <c r="AA798" s="125"/>
      <c r="AB798" s="125"/>
      <c r="AC798" s="126">
        <f t="shared" si="172"/>
        <v>0</v>
      </c>
      <c r="AD798" s="126">
        <f t="shared" si="173"/>
        <v>-0.33166649368820827</v>
      </c>
      <c r="AE798" s="126">
        <f t="shared" si="174"/>
        <v>0.58378273451120655</v>
      </c>
      <c r="AF798" s="126">
        <f t="shared" si="175"/>
        <v>-0.55491136095088212</v>
      </c>
      <c r="AG798" s="126">
        <f t="shared" si="176"/>
        <v>0.17924907393808856</v>
      </c>
      <c r="AH798" s="126">
        <f t="shared" si="177"/>
        <v>0.57840222996949608</v>
      </c>
      <c r="AI798" s="126">
        <f t="shared" si="178"/>
        <v>-0.39951211653970953</v>
      </c>
      <c r="AJ798" s="126">
        <f t="shared" si="179"/>
        <v>0.51598859756219984</v>
      </c>
      <c r="AK798" s="126">
        <f t="shared" si="180"/>
        <v>0.23590856040847943</v>
      </c>
      <c r="AL798" s="127">
        <f t="shared" si="171"/>
        <v>8.9693469467852283E-2</v>
      </c>
      <c r="AM798" s="127">
        <f t="shared" si="170"/>
        <v>0.2220072690677109</v>
      </c>
    </row>
    <row r="799" spans="1:39" ht="15" customHeight="1" x14ac:dyDescent="0.2">
      <c r="A799" s="62" t="s">
        <v>934</v>
      </c>
      <c r="B799" s="62" t="s">
        <v>316</v>
      </c>
      <c r="C799" s="124">
        <v>450</v>
      </c>
      <c r="D799" s="124">
        <v>873</v>
      </c>
      <c r="E799" s="124">
        <v>810</v>
      </c>
      <c r="F799" s="124">
        <v>810</v>
      </c>
      <c r="G799" s="124">
        <v>1035</v>
      </c>
      <c r="H799" s="124">
        <v>140</v>
      </c>
      <c r="I799" s="124">
        <v>140</v>
      </c>
      <c r="J799" s="124">
        <v>140</v>
      </c>
      <c r="K799" s="124">
        <v>342</v>
      </c>
      <c r="L799" s="124">
        <v>1032</v>
      </c>
      <c r="M799" s="124">
        <v>0</v>
      </c>
      <c r="N799" s="124">
        <v>1305</v>
      </c>
      <c r="O799" s="124">
        <v>45</v>
      </c>
      <c r="P799" s="124">
        <v>1035</v>
      </c>
      <c r="Q799" s="124">
        <v>36</v>
      </c>
      <c r="R799" s="124">
        <v>855</v>
      </c>
      <c r="S799" s="124">
        <v>45</v>
      </c>
      <c r="T799" s="124">
        <v>810</v>
      </c>
      <c r="U799" s="124">
        <v>36</v>
      </c>
      <c r="V799" s="124">
        <v>864</v>
      </c>
      <c r="W799" s="124">
        <v>2413.19</v>
      </c>
      <c r="X799" s="79">
        <v>357.65</v>
      </c>
      <c r="Y799" s="125"/>
      <c r="Z799" s="125"/>
      <c r="AA799" s="125"/>
      <c r="AB799" s="125"/>
      <c r="AC799" s="126">
        <f t="shared" si="172"/>
        <v>-0.14848658979900314</v>
      </c>
      <c r="AD799" s="126">
        <f t="shared" si="173"/>
        <v>0.10341159987970279</v>
      </c>
      <c r="AE799" s="126">
        <f t="shared" si="174"/>
        <v>0.29064596116388686</v>
      </c>
      <c r="AF799" s="126">
        <f t="shared" si="175"/>
        <v>-0.22293817087994722</v>
      </c>
      <c r="AG799" s="126">
        <f t="shared" si="176"/>
        <v>1.5212275875782864E-2</v>
      </c>
      <c r="AH799" s="126">
        <f t="shared" si="177"/>
        <v>1.3128884826325413</v>
      </c>
      <c r="AI799" s="126">
        <f t="shared" si="178"/>
        <v>3.6700899385166005E-2</v>
      </c>
      <c r="AJ799" s="126">
        <f t="shared" si="179"/>
        <v>-0.12381447706287113</v>
      </c>
      <c r="AK799" s="126">
        <f t="shared" si="180"/>
        <v>-0.22573366938804681</v>
      </c>
      <c r="AL799" s="127">
        <f t="shared" si="171"/>
        <v>0.11532070131191241</v>
      </c>
      <c r="AM799" s="127">
        <f t="shared" si="170"/>
        <v>0.20305070228851449</v>
      </c>
    </row>
    <row r="800" spans="1:39" ht="15" customHeight="1" x14ac:dyDescent="0.2">
      <c r="A800" s="62" t="s">
        <v>935</v>
      </c>
      <c r="B800" s="62" t="s">
        <v>2026</v>
      </c>
      <c r="C800" s="124">
        <v>4712</v>
      </c>
      <c r="D800" s="124">
        <v>6594</v>
      </c>
      <c r="E800" s="124">
        <v>4828</v>
      </c>
      <c r="F800" s="124">
        <v>5073</v>
      </c>
      <c r="G800" s="124">
        <v>7030</v>
      </c>
      <c r="H800" s="124">
        <v>7134</v>
      </c>
      <c r="I800" s="124">
        <v>7309</v>
      </c>
      <c r="J800" s="124">
        <v>7624</v>
      </c>
      <c r="K800" s="124">
        <v>8860</v>
      </c>
      <c r="L800" s="124">
        <v>10584</v>
      </c>
      <c r="M800" s="124">
        <v>9940</v>
      </c>
      <c r="N800" s="124">
        <v>4278.66</v>
      </c>
      <c r="O800" s="124">
        <v>4569.47</v>
      </c>
      <c r="P800" s="124">
        <v>4798.18</v>
      </c>
      <c r="Q800" s="124">
        <v>4755.99</v>
      </c>
      <c r="R800" s="124">
        <v>6677.42</v>
      </c>
      <c r="S800" s="124">
        <v>6968.74</v>
      </c>
      <c r="T800" s="124">
        <v>6885.64</v>
      </c>
      <c r="U800" s="124">
        <v>5501.28</v>
      </c>
      <c r="V800" s="124">
        <v>8173.81</v>
      </c>
      <c r="W800" s="124">
        <v>12092.57</v>
      </c>
      <c r="X800" s="79">
        <v>10454.81</v>
      </c>
      <c r="Y800" s="125"/>
      <c r="Z800" s="125"/>
      <c r="AA800" s="125"/>
      <c r="AB800" s="125"/>
      <c r="AC800" s="126">
        <f t="shared" si="172"/>
        <v>-0.34143883747447701</v>
      </c>
      <c r="AD800" s="126">
        <f t="shared" si="173"/>
        <v>0.78127642440104694</v>
      </c>
      <c r="AE800" s="126">
        <f t="shared" si="174"/>
        <v>1.7247615172476142E-2</v>
      </c>
      <c r="AF800" s="126">
        <f t="shared" si="175"/>
        <v>-0.2336614741894624</v>
      </c>
      <c r="AG800" s="126">
        <f t="shared" si="176"/>
        <v>-0.13535927622803459</v>
      </c>
      <c r="AH800" s="126">
        <f t="shared" si="177"/>
        <v>-1.1234824602588355E-3</v>
      </c>
      <c r="AI800" s="126">
        <f t="shared" si="178"/>
        <v>37.946448656180223</v>
      </c>
      <c r="AJ800" s="126">
        <f t="shared" si="179"/>
        <v>-0.54175321476154537</v>
      </c>
      <c r="AK800" s="126">
        <f t="shared" si="180"/>
        <v>0.22671293243648727</v>
      </c>
      <c r="AL800" s="127">
        <f t="shared" si="171"/>
        <v>4.1909277047862723</v>
      </c>
      <c r="AM800" s="127">
        <f t="shared" si="170"/>
        <v>7.4989851230333731</v>
      </c>
    </row>
    <row r="801" spans="1:39" ht="15" customHeight="1" x14ac:dyDescent="0.2">
      <c r="A801" s="62" t="s">
        <v>936</v>
      </c>
      <c r="B801" s="62" t="s">
        <v>321</v>
      </c>
      <c r="C801" s="124">
        <v>959</v>
      </c>
      <c r="D801" s="124">
        <v>902</v>
      </c>
      <c r="E801" s="124">
        <v>826</v>
      </c>
      <c r="F801" s="124">
        <v>873</v>
      </c>
      <c r="G801" s="124">
        <v>872</v>
      </c>
      <c r="H801" s="124">
        <v>888</v>
      </c>
      <c r="I801" s="124">
        <v>910</v>
      </c>
      <c r="J801" s="124">
        <v>949</v>
      </c>
      <c r="K801" s="124">
        <v>1100</v>
      </c>
      <c r="L801" s="124">
        <v>1316</v>
      </c>
      <c r="M801" s="124">
        <v>1100</v>
      </c>
      <c r="N801" s="124">
        <v>936.39</v>
      </c>
      <c r="O801" s="124">
        <v>790.04</v>
      </c>
      <c r="P801" s="124">
        <v>829.32</v>
      </c>
      <c r="Q801" s="124">
        <v>683.99</v>
      </c>
      <c r="R801" s="124">
        <v>609.73</v>
      </c>
      <c r="S801" s="124">
        <v>656.43</v>
      </c>
      <c r="T801" s="124">
        <v>647</v>
      </c>
      <c r="U801" s="124">
        <v>528.57000000000005</v>
      </c>
      <c r="V801" s="124">
        <v>743.77</v>
      </c>
      <c r="W801" s="124">
        <v>1171.7</v>
      </c>
      <c r="X801" s="79">
        <v>1175.6099999999999</v>
      </c>
      <c r="Y801" s="125"/>
      <c r="Z801" s="125"/>
      <c r="AA801" s="125"/>
      <c r="AB801" s="125"/>
      <c r="AC801" s="126">
        <f t="shared" si="172"/>
        <v>0.51737320112703633</v>
      </c>
      <c r="AD801" s="126">
        <f t="shared" si="173"/>
        <v>-0.11590278897926889</v>
      </c>
      <c r="AE801" s="126">
        <f t="shared" si="174"/>
        <v>-0.46650782135767133</v>
      </c>
      <c r="AF801" s="126">
        <f t="shared" si="175"/>
        <v>0.42479328075953793</v>
      </c>
      <c r="AG801" s="126">
        <f t="shared" si="176"/>
        <v>0.17107857424520378</v>
      </c>
      <c r="AH801" s="126">
        <f t="shared" si="177"/>
        <v>-6.4738564244460478E-2</v>
      </c>
      <c r="AI801" s="126">
        <f t="shared" si="178"/>
        <v>0.12399915471131041</v>
      </c>
      <c r="AJ801" s="126">
        <f t="shared" si="179"/>
        <v>-0.17160364877097697</v>
      </c>
      <c r="AK801" s="126">
        <f t="shared" si="180"/>
        <v>-0.27020885519111898</v>
      </c>
      <c r="AL801" s="127">
        <f t="shared" si="171"/>
        <v>1.647583692217687E-2</v>
      </c>
      <c r="AM801" s="127">
        <f t="shared" si="170"/>
        <v>-4.2294667850008447E-2</v>
      </c>
    </row>
    <row r="802" spans="1:39" ht="15" customHeight="1" x14ac:dyDescent="0.2">
      <c r="A802" s="62" t="s">
        <v>937</v>
      </c>
      <c r="B802" s="62" t="s">
        <v>325</v>
      </c>
      <c r="C802" s="124">
        <v>1500</v>
      </c>
      <c r="D802" s="124">
        <v>3500</v>
      </c>
      <c r="E802" s="124">
        <v>8500</v>
      </c>
      <c r="F802" s="124">
        <v>8750</v>
      </c>
      <c r="G802" s="124">
        <v>5000</v>
      </c>
      <c r="H802" s="124">
        <v>8000</v>
      </c>
      <c r="I802" s="124">
        <v>8000</v>
      </c>
      <c r="J802" s="124">
        <v>8500</v>
      </c>
      <c r="K802" s="124">
        <v>7000</v>
      </c>
      <c r="L802" s="124">
        <v>11750</v>
      </c>
      <c r="M802" s="124">
        <v>6000</v>
      </c>
      <c r="N802" s="124">
        <v>3250</v>
      </c>
      <c r="O802" s="124">
        <v>3500</v>
      </c>
      <c r="P802" s="124">
        <v>4500</v>
      </c>
      <c r="Q802" s="124">
        <v>4750</v>
      </c>
      <c r="R802" s="124">
        <v>4500</v>
      </c>
      <c r="S802" s="124">
        <v>7750</v>
      </c>
      <c r="T802" s="124">
        <v>8000</v>
      </c>
      <c r="U802" s="124">
        <v>6500</v>
      </c>
      <c r="V802" s="124">
        <v>7750</v>
      </c>
      <c r="W802" s="124">
        <v>10000</v>
      </c>
      <c r="X802" s="79">
        <v>2750</v>
      </c>
      <c r="Y802" s="125"/>
      <c r="Z802" s="125"/>
      <c r="AA802" s="125"/>
      <c r="AB802" s="125"/>
      <c r="AC802" s="126">
        <f t="shared" si="172"/>
        <v>-0.38050897172068948</v>
      </c>
      <c r="AD802" s="126">
        <f t="shared" si="173"/>
        <v>-7.5906747433450078E-2</v>
      </c>
      <c r="AE802" s="126">
        <f t="shared" si="174"/>
        <v>1.6363311049301485E-2</v>
      </c>
      <c r="AF802" s="126">
        <f t="shared" si="175"/>
        <v>-0.18402816676002243</v>
      </c>
      <c r="AG802" s="126">
        <f t="shared" si="176"/>
        <v>4.4560859843878715</v>
      </c>
      <c r="AH802" s="126">
        <f t="shared" si="177"/>
        <v>-0.46912834670577752</v>
      </c>
      <c r="AI802" s="126">
        <f t="shared" si="178"/>
        <v>-0.52116061755146259</v>
      </c>
      <c r="AJ802" s="126">
        <f t="shared" si="179"/>
        <v>4.0034787527398716</v>
      </c>
      <c r="AK802" s="126">
        <f t="shared" si="180"/>
        <v>3.5453548545733575</v>
      </c>
      <c r="AL802" s="127">
        <f t="shared" si="171"/>
        <v>1.1545055613976667</v>
      </c>
      <c r="AM802" s="127">
        <f t="shared" si="170"/>
        <v>2.202926125488772</v>
      </c>
    </row>
    <row r="803" spans="1:39" ht="15" customHeight="1" x14ac:dyDescent="0.2">
      <c r="A803" s="62" t="s">
        <v>938</v>
      </c>
      <c r="B803" s="62" t="s">
        <v>327</v>
      </c>
      <c r="C803" s="124">
        <v>3093</v>
      </c>
      <c r="D803" s="124">
        <v>3582</v>
      </c>
      <c r="E803" s="124">
        <v>3582</v>
      </c>
      <c r="F803" s="124">
        <v>3582</v>
      </c>
      <c r="G803" s="124">
        <v>3582</v>
      </c>
      <c r="H803" s="124">
        <v>3582</v>
      </c>
      <c r="I803" s="124">
        <v>3582</v>
      </c>
      <c r="J803" s="124">
        <v>3582</v>
      </c>
      <c r="K803" s="124">
        <v>3582</v>
      </c>
      <c r="L803" s="124">
        <v>19292</v>
      </c>
      <c r="M803" s="124">
        <v>27230</v>
      </c>
      <c r="N803" s="124">
        <v>20811.84</v>
      </c>
      <c r="O803" s="124">
        <v>20811.84</v>
      </c>
      <c r="P803" s="124">
        <v>13909.25</v>
      </c>
      <c r="Q803" s="124">
        <v>22029.23</v>
      </c>
      <c r="R803" s="124">
        <v>9804.9599999999991</v>
      </c>
      <c r="S803" s="124">
        <v>11562.49</v>
      </c>
      <c r="T803" s="124">
        <v>18250.259999999998</v>
      </c>
      <c r="U803" s="124">
        <v>10959.06</v>
      </c>
      <c r="V803" s="124">
        <v>16613.810000000001</v>
      </c>
      <c r="W803" s="124">
        <v>20533.150000000001</v>
      </c>
      <c r="X803" s="79">
        <v>27271.21</v>
      </c>
      <c r="Y803" s="125"/>
      <c r="Z803" s="125"/>
      <c r="AA803" s="125"/>
      <c r="AB803" s="125"/>
      <c r="AC803" s="126">
        <f t="shared" si="172"/>
        <v>0.2865043695380774</v>
      </c>
      <c r="AD803" s="126">
        <f t="shared" si="173"/>
        <v>0.49494900484235649</v>
      </c>
      <c r="AE803" s="126">
        <f t="shared" si="174"/>
        <v>-0.91891751540054389</v>
      </c>
      <c r="AF803" s="126">
        <f t="shared" si="175"/>
        <v>10.103434472820432</v>
      </c>
      <c r="AG803" s="126">
        <f t="shared" si="176"/>
        <v>-0.59483175070118899</v>
      </c>
      <c r="AH803" s="126">
        <f t="shared" si="177"/>
        <v>0.67752784994839288</v>
      </c>
      <c r="AI803" s="126">
        <f t="shared" si="178"/>
        <v>-0.26965958394772288</v>
      </c>
      <c r="AJ803" s="126">
        <f t="shared" si="179"/>
        <v>6.1580606271878215</v>
      </c>
      <c r="AK803" s="126">
        <f t="shared" si="180"/>
        <v>-0.82017243933272588</v>
      </c>
      <c r="AL803" s="127">
        <f t="shared" si="171"/>
        <v>1.6796550038838776</v>
      </c>
      <c r="AM803" s="127">
        <f t="shared" si="170"/>
        <v>1.0301849406309151</v>
      </c>
    </row>
    <row r="804" spans="1:39" ht="15" customHeight="1" x14ac:dyDescent="0.2">
      <c r="A804" s="62" t="s">
        <v>939</v>
      </c>
      <c r="B804" s="62" t="s">
        <v>262</v>
      </c>
      <c r="C804" s="124">
        <v>1590</v>
      </c>
      <c r="D804" s="124">
        <v>1590</v>
      </c>
      <c r="E804" s="124">
        <v>1590</v>
      </c>
      <c r="F804" s="124">
        <v>1590</v>
      </c>
      <c r="G804" s="124">
        <v>1590</v>
      </c>
      <c r="H804" s="124">
        <v>1590</v>
      </c>
      <c r="I804" s="124">
        <v>3660</v>
      </c>
      <c r="J804" s="124">
        <v>3660</v>
      </c>
      <c r="K804" s="124">
        <v>2910</v>
      </c>
      <c r="L804" s="124">
        <v>2910</v>
      </c>
      <c r="M804" s="124">
        <v>2910</v>
      </c>
      <c r="N804" s="124">
        <v>1601.02</v>
      </c>
      <c r="O804" s="124">
        <v>1363.29</v>
      </c>
      <c r="P804" s="124">
        <v>1504.27</v>
      </c>
      <c r="Q804" s="124">
        <v>1941.48</v>
      </c>
      <c r="R804" s="124">
        <v>1508.65</v>
      </c>
      <c r="S804" s="124">
        <v>1531.6</v>
      </c>
      <c r="T804" s="124">
        <v>3542.42</v>
      </c>
      <c r="U804" s="124">
        <v>3672.43</v>
      </c>
      <c r="V804" s="124">
        <v>3217.73</v>
      </c>
      <c r="W804" s="124">
        <v>2491.38</v>
      </c>
      <c r="X804" s="79">
        <v>1478.74</v>
      </c>
      <c r="Y804" s="125"/>
      <c r="Z804" s="125"/>
      <c r="AA804" s="125"/>
      <c r="AB804" s="125"/>
      <c r="AC804" s="126">
        <f t="shared" si="172"/>
        <v>-2.3100550317819213E-2</v>
      </c>
      <c r="AD804" s="126">
        <f t="shared" si="173"/>
        <v>7.1122368028414026E-2</v>
      </c>
      <c r="AE804" s="126">
        <f t="shared" si="174"/>
        <v>0.27568645570738398</v>
      </c>
      <c r="AF804" s="126">
        <f t="shared" si="175"/>
        <v>3.9668906448494289E-3</v>
      </c>
      <c r="AG804" s="126">
        <f t="shared" si="176"/>
        <v>-0.25833582025214041</v>
      </c>
      <c r="AH804" s="126">
        <f t="shared" si="177"/>
        <v>0.2117301591275704</v>
      </c>
      <c r="AI804" s="126">
        <f t="shared" si="178"/>
        <v>-0.18879876263341844</v>
      </c>
      <c r="AJ804" s="126">
        <f t="shared" si="179"/>
        <v>-0.1122854065540603</v>
      </c>
      <c r="AK804" s="126">
        <f t="shared" si="180"/>
        <v>0.11303535159972694</v>
      </c>
      <c r="AL804" s="127">
        <f t="shared" si="171"/>
        <v>1.0335631705611831E-2</v>
      </c>
      <c r="AM804" s="127">
        <f t="shared" si="170"/>
        <v>-4.6930895742464361E-2</v>
      </c>
    </row>
    <row r="805" spans="1:39" ht="15" customHeight="1" x14ac:dyDescent="0.2">
      <c r="A805" s="62" t="s">
        <v>940</v>
      </c>
      <c r="B805" s="62" t="s">
        <v>420</v>
      </c>
      <c r="C805" s="124">
        <v>1000</v>
      </c>
      <c r="D805" s="124">
        <v>1000</v>
      </c>
      <c r="E805" s="124">
        <v>1000</v>
      </c>
      <c r="F805" s="124">
        <v>1000</v>
      </c>
      <c r="G805" s="124">
        <v>1030</v>
      </c>
      <c r="H805" s="124">
        <v>1030</v>
      </c>
      <c r="I805" s="124">
        <v>1030</v>
      </c>
      <c r="J805" s="124">
        <v>12730</v>
      </c>
      <c r="K805" s="124">
        <v>14580</v>
      </c>
      <c r="L805" s="124">
        <v>14530</v>
      </c>
      <c r="M805" s="124">
        <v>14530</v>
      </c>
      <c r="N805" s="124">
        <v>754.22</v>
      </c>
      <c r="O805" s="124">
        <v>496.7</v>
      </c>
      <c r="P805" s="124">
        <v>884.76</v>
      </c>
      <c r="Q805" s="124">
        <v>900.02</v>
      </c>
      <c r="R805" s="124">
        <v>689.72</v>
      </c>
      <c r="S805" s="124">
        <v>596.36</v>
      </c>
      <c r="T805" s="124">
        <v>595.69000000000005</v>
      </c>
      <c r="U805" s="124">
        <v>23200.01</v>
      </c>
      <c r="V805" s="124">
        <v>10631.33</v>
      </c>
      <c r="W805" s="124">
        <v>13041.59</v>
      </c>
      <c r="X805" s="79">
        <v>21861.67</v>
      </c>
      <c r="Y805" s="125"/>
      <c r="Z805" s="125"/>
      <c r="AA805" s="125"/>
      <c r="AB805" s="125"/>
      <c r="AC805" s="126">
        <f t="shared" si="172"/>
        <v>-0.97825528684040108</v>
      </c>
      <c r="AD805" s="126">
        <f t="shared" si="173"/>
        <v>49.258793324775347</v>
      </c>
      <c r="AE805" s="126">
        <f t="shared" si="174"/>
        <v>-0.98010298429693798</v>
      </c>
      <c r="AF805" s="126">
        <f t="shared" si="175"/>
        <v>48.19062901155327</v>
      </c>
      <c r="AG805" s="126">
        <f t="shared" si="176"/>
        <v>-0.9843552238416472</v>
      </c>
      <c r="AH805" s="126">
        <f t="shared" si="177"/>
        <v>34.784487072560474</v>
      </c>
      <c r="AI805" s="126">
        <f t="shared" si="178"/>
        <v>1.0781483069809068</v>
      </c>
      <c r="AJ805" s="126">
        <f t="shared" si="179"/>
        <v>-1</v>
      </c>
      <c r="AK805" s="126">
        <f t="shared" si="180"/>
        <v>0</v>
      </c>
      <c r="AL805" s="127">
        <f t="shared" si="171"/>
        <v>14.374371580098998</v>
      </c>
      <c r="AM805" s="127">
        <f t="shared" si="170"/>
        <v>6.7756560311399472</v>
      </c>
    </row>
    <row r="806" spans="1:39" ht="15" customHeight="1" x14ac:dyDescent="0.2">
      <c r="A806" s="62" t="s">
        <v>941</v>
      </c>
      <c r="B806" s="62" t="s">
        <v>422</v>
      </c>
      <c r="C806" s="124">
        <v>4300</v>
      </c>
      <c r="D806" s="124">
        <v>3600</v>
      </c>
      <c r="E806" s="124">
        <v>3600</v>
      </c>
      <c r="F806" s="124">
        <v>4600</v>
      </c>
      <c r="G806" s="124">
        <v>4620</v>
      </c>
      <c r="H806" s="124">
        <v>4620</v>
      </c>
      <c r="I806" s="124">
        <v>4620</v>
      </c>
      <c r="J806" s="124">
        <v>4500</v>
      </c>
      <c r="K806" s="124">
        <v>4500</v>
      </c>
      <c r="L806" s="124">
        <v>4130</v>
      </c>
      <c r="M806" s="124">
        <v>4130</v>
      </c>
      <c r="N806" s="124">
        <v>3432.01</v>
      </c>
      <c r="O806" s="124">
        <v>5207.6400000000003</v>
      </c>
      <c r="P806" s="124">
        <v>4604.0600000000004</v>
      </c>
      <c r="Q806" s="124">
        <v>2456.23</v>
      </c>
      <c r="R806" s="124">
        <v>3499.62</v>
      </c>
      <c r="S806" s="124">
        <v>4098.33</v>
      </c>
      <c r="T806" s="124">
        <v>3833.01</v>
      </c>
      <c r="U806" s="124">
        <v>4308.3</v>
      </c>
      <c r="V806" s="124">
        <v>3568.98</v>
      </c>
      <c r="W806" s="124">
        <v>2604.61</v>
      </c>
      <c r="X806" s="79">
        <v>843.12</v>
      </c>
      <c r="Y806" s="125"/>
      <c r="Z806" s="125"/>
      <c r="AA806" s="125"/>
      <c r="AB806" s="125"/>
      <c r="AC806" s="126">
        <f t="shared" si="172"/>
        <v>0</v>
      </c>
      <c r="AD806" s="126">
        <f t="shared" si="173"/>
        <v>0.53831325301204813</v>
      </c>
      <c r="AE806" s="126">
        <f t="shared" si="174"/>
        <v>-0.67543859649122806</v>
      </c>
      <c r="AF806" s="126">
        <f t="shared" si="175"/>
        <v>-0.13252895752895744</v>
      </c>
      <c r="AG806" s="126">
        <f t="shared" si="176"/>
        <v>3.1062089685100696</v>
      </c>
      <c r="AH806" s="126">
        <f t="shared" si="177"/>
        <v>-0.7293408305670348</v>
      </c>
      <c r="AI806" s="126">
        <f t="shared" si="178"/>
        <v>4.1346115338406095</v>
      </c>
      <c r="AJ806" s="126">
        <f t="shared" si="179"/>
        <v>-1</v>
      </c>
      <c r="AK806" s="126">
        <f t="shared" si="180"/>
        <v>0</v>
      </c>
      <c r="AL806" s="127">
        <f t="shared" si="171"/>
        <v>0.58242504119727856</v>
      </c>
      <c r="AM806" s="127">
        <f t="shared" si="170"/>
        <v>1.1022959343567289</v>
      </c>
    </row>
    <row r="807" spans="1:39" ht="15" customHeight="1" x14ac:dyDescent="0.2">
      <c r="A807" s="62" t="s">
        <v>942</v>
      </c>
      <c r="B807" s="62" t="s">
        <v>330</v>
      </c>
      <c r="C807" s="124">
        <v>715</v>
      </c>
      <c r="D807" s="124">
        <v>665</v>
      </c>
      <c r="E807" s="124">
        <v>665</v>
      </c>
      <c r="F807" s="124">
        <v>670</v>
      </c>
      <c r="G807" s="124">
        <v>670</v>
      </c>
      <c r="H807" s="124">
        <v>670</v>
      </c>
      <c r="I807" s="124">
        <v>670</v>
      </c>
      <c r="J807" s="124">
        <v>670</v>
      </c>
      <c r="K807" s="124">
        <v>670</v>
      </c>
      <c r="L807" s="124">
        <v>670</v>
      </c>
      <c r="M807" s="124">
        <v>1400</v>
      </c>
      <c r="N807" s="124">
        <v>1073.93</v>
      </c>
      <c r="O807" s="124">
        <v>665.29</v>
      </c>
      <c r="P807" s="124">
        <v>614.79</v>
      </c>
      <c r="Q807" s="124">
        <v>624.85</v>
      </c>
      <c r="R807" s="124">
        <v>509.86</v>
      </c>
      <c r="S807" s="124">
        <v>2781.84</v>
      </c>
      <c r="T807" s="124">
        <v>1476.8</v>
      </c>
      <c r="U807" s="124">
        <v>707.15</v>
      </c>
      <c r="V807" s="124">
        <v>3538.21</v>
      </c>
      <c r="W807" s="124">
        <v>16082.42</v>
      </c>
      <c r="X807" s="79">
        <v>991.41</v>
      </c>
      <c r="Y807" s="125"/>
      <c r="Z807" s="125"/>
      <c r="AA807" s="125"/>
      <c r="AB807" s="125"/>
      <c r="AC807" s="126">
        <f t="shared" si="172"/>
        <v>7.6156959221670255E-3</v>
      </c>
      <c r="AD807" s="126">
        <f t="shared" si="173"/>
        <v>-1.8729187281914923E-2</v>
      </c>
      <c r="AE807" s="126">
        <f t="shared" si="174"/>
        <v>-0.30129207648948481</v>
      </c>
      <c r="AF807" s="126">
        <f t="shared" si="175"/>
        <v>-0.21529944060811748</v>
      </c>
      <c r="AG807" s="126">
        <f t="shared" si="176"/>
        <v>-0.45323891427219976</v>
      </c>
      <c r="AH807" s="126">
        <f t="shared" si="177"/>
        <v>-1</v>
      </c>
      <c r="AI807" s="126">
        <f t="shared" si="178"/>
        <v>0</v>
      </c>
      <c r="AJ807" s="126">
        <f t="shared" si="179"/>
        <v>-0.48976493994547188</v>
      </c>
      <c r="AK807" s="126">
        <f t="shared" si="180"/>
        <v>0.44057246837271086</v>
      </c>
      <c r="AL807" s="127">
        <f t="shared" si="171"/>
        <v>-0.22557071047803456</v>
      </c>
      <c r="AM807" s="127">
        <f t="shared" si="170"/>
        <v>-0.30048627716899218</v>
      </c>
    </row>
    <row r="808" spans="1:39" ht="15" customHeight="1" x14ac:dyDescent="0.2">
      <c r="A808" s="62" t="s">
        <v>943</v>
      </c>
      <c r="B808" s="62" t="s">
        <v>264</v>
      </c>
      <c r="C808" s="124">
        <v>1405</v>
      </c>
      <c r="D808" s="124">
        <v>1405</v>
      </c>
      <c r="E808" s="124">
        <v>1405</v>
      </c>
      <c r="F808" s="124">
        <v>1410</v>
      </c>
      <c r="G808" s="124">
        <v>1410</v>
      </c>
      <c r="H808" s="124">
        <v>1410</v>
      </c>
      <c r="I808" s="124">
        <v>1410</v>
      </c>
      <c r="J808" s="124">
        <v>1410</v>
      </c>
      <c r="K808" s="124">
        <v>1410</v>
      </c>
      <c r="L808" s="124">
        <v>1410</v>
      </c>
      <c r="M808" s="124">
        <v>1500</v>
      </c>
      <c r="N808" s="124">
        <v>801</v>
      </c>
      <c r="O808" s="124">
        <v>1030.49</v>
      </c>
      <c r="P808" s="124">
        <v>1540.53</v>
      </c>
      <c r="Q808" s="124">
        <v>124.91</v>
      </c>
      <c r="R808" s="124">
        <v>1386.93</v>
      </c>
      <c r="S808" s="124">
        <v>561.94000000000005</v>
      </c>
      <c r="T808" s="124">
        <v>942.67</v>
      </c>
      <c r="U808" s="124">
        <v>688.47</v>
      </c>
      <c r="V808" s="124">
        <v>4928.1099999999997</v>
      </c>
      <c r="W808" s="124">
        <v>886.21</v>
      </c>
      <c r="X808" s="79">
        <v>589.98</v>
      </c>
      <c r="Y808" s="125"/>
      <c r="Z808" s="125"/>
      <c r="AA808" s="125"/>
      <c r="AB808" s="125"/>
      <c r="AC808" s="126">
        <f t="shared" si="172"/>
        <v>2.0703125855367603</v>
      </c>
      <c r="AD808" s="126">
        <f t="shared" si="173"/>
        <v>-0.34645023482047022</v>
      </c>
      <c r="AE808" s="126">
        <f t="shared" si="174"/>
        <v>-0.66152133702181981</v>
      </c>
      <c r="AF808" s="126">
        <f t="shared" si="175"/>
        <v>3.1448560466840756</v>
      </c>
      <c r="AG808" s="126">
        <f t="shared" si="176"/>
        <v>-0.36756092438608901</v>
      </c>
      <c r="AH808" s="126">
        <f t="shared" si="177"/>
        <v>-1</v>
      </c>
      <c r="AI808" s="126">
        <f t="shared" si="178"/>
        <v>0</v>
      </c>
      <c r="AJ808" s="126">
        <f t="shared" si="179"/>
        <v>0</v>
      </c>
      <c r="AK808" s="126">
        <f t="shared" si="180"/>
        <v>0</v>
      </c>
      <c r="AL808" s="127">
        <f t="shared" si="171"/>
        <v>0.31551512622138406</v>
      </c>
      <c r="AM808" s="127">
        <f t="shared" si="170"/>
        <v>-0.27351218487721785</v>
      </c>
    </row>
    <row r="809" spans="1:39" ht="15" customHeight="1" x14ac:dyDescent="0.2">
      <c r="A809" s="62" t="s">
        <v>944</v>
      </c>
      <c r="B809" s="62" t="s">
        <v>371</v>
      </c>
      <c r="C809" s="124">
        <v>6420</v>
      </c>
      <c r="D809" s="124">
        <v>6420</v>
      </c>
      <c r="E809" s="124">
        <v>6420</v>
      </c>
      <c r="F809" s="124">
        <v>5500</v>
      </c>
      <c r="G809" s="124">
        <v>5500</v>
      </c>
      <c r="H809" s="124">
        <v>5500</v>
      </c>
      <c r="I809" s="124">
        <v>5500</v>
      </c>
      <c r="J809" s="124">
        <v>6400</v>
      </c>
      <c r="K809" s="124">
        <v>6400</v>
      </c>
      <c r="L809" s="124">
        <v>6400</v>
      </c>
      <c r="M809" s="124">
        <v>6400</v>
      </c>
      <c r="N809" s="124">
        <v>5625.84</v>
      </c>
      <c r="O809" s="124">
        <v>5495.88</v>
      </c>
      <c r="P809" s="124">
        <v>5886.76</v>
      </c>
      <c r="Q809" s="124">
        <v>7509.66</v>
      </c>
      <c r="R809" s="124">
        <v>7539.45</v>
      </c>
      <c r="S809" s="124">
        <v>5591.74</v>
      </c>
      <c r="T809" s="124">
        <v>6775.68</v>
      </c>
      <c r="U809" s="124">
        <v>5496.44</v>
      </c>
      <c r="V809" s="124">
        <v>4879.2700000000004</v>
      </c>
      <c r="W809" s="124">
        <v>5430.8</v>
      </c>
      <c r="X809" s="79">
        <v>5204.8900000000003</v>
      </c>
      <c r="Y809" s="125"/>
      <c r="Z809" s="125"/>
      <c r="AA809" s="125"/>
      <c r="AB809" s="125"/>
      <c r="AC809" s="126">
        <f t="shared" si="172"/>
        <v>0</v>
      </c>
      <c r="AD809" s="126">
        <f t="shared" si="173"/>
        <v>0.71428571428571441</v>
      </c>
      <c r="AE809" s="126">
        <f t="shared" si="174"/>
        <v>2.7971061792863354</v>
      </c>
      <c r="AF809" s="126">
        <f t="shared" si="175"/>
        <v>1.6402100106008084</v>
      </c>
      <c r="AG809" s="126">
        <f t="shared" si="176"/>
        <v>1.3540239551823728E-2</v>
      </c>
      <c r="AH809" s="126">
        <f t="shared" si="177"/>
        <v>0</v>
      </c>
      <c r="AI809" s="126">
        <f t="shared" si="178"/>
        <v>1.2154841058255402E-2</v>
      </c>
      <c r="AJ809" s="126">
        <f t="shared" si="179"/>
        <v>-2.8087703662958145E-2</v>
      </c>
      <c r="AK809" s="126">
        <f t="shared" si="180"/>
        <v>2.4072421336758198E-2</v>
      </c>
      <c r="AL809" s="127">
        <f t="shared" si="171"/>
        <v>0.57480907805074866</v>
      </c>
      <c r="AM809" s="127">
        <f t="shared" si="170"/>
        <v>4.3359596567758363E-3</v>
      </c>
    </row>
    <row r="810" spans="1:39" ht="15" customHeight="1" x14ac:dyDescent="0.2">
      <c r="A810" s="62" t="s">
        <v>945</v>
      </c>
      <c r="B810" s="62" t="s">
        <v>373</v>
      </c>
      <c r="C810" s="124">
        <v>3570</v>
      </c>
      <c r="D810" s="124">
        <v>70</v>
      </c>
      <c r="E810" s="124">
        <v>3575</v>
      </c>
      <c r="F810" s="124">
        <v>70</v>
      </c>
      <c r="G810" s="124">
        <v>4350</v>
      </c>
      <c r="H810" s="124">
        <v>1100</v>
      </c>
      <c r="I810" s="124">
        <v>2510</v>
      </c>
      <c r="J810" s="124">
        <v>2510</v>
      </c>
      <c r="K810" s="124">
        <v>2510</v>
      </c>
      <c r="L810" s="124">
        <v>2510</v>
      </c>
      <c r="M810" s="124">
        <v>2510</v>
      </c>
      <c r="N810" s="124">
        <v>3582.48</v>
      </c>
      <c r="O810" s="124">
        <v>77.900000000000006</v>
      </c>
      <c r="P810" s="124">
        <v>3915.16</v>
      </c>
      <c r="Q810" s="124">
        <v>77.900000000000006</v>
      </c>
      <c r="R810" s="124">
        <v>3831.95</v>
      </c>
      <c r="S810" s="124">
        <v>59.95</v>
      </c>
      <c r="T810" s="124">
        <v>2145.2800000000002</v>
      </c>
      <c r="U810" s="124">
        <v>4458.21</v>
      </c>
      <c r="V810" s="124">
        <v>0</v>
      </c>
      <c r="W810" s="124">
        <v>439.72</v>
      </c>
      <c r="X810" s="79">
        <v>2389.5500000000002</v>
      </c>
      <c r="Y810" s="125"/>
      <c r="Z810" s="125"/>
      <c r="AA810" s="125"/>
      <c r="AB810" s="125"/>
      <c r="AC810" s="126">
        <f t="shared" si="172"/>
        <v>-0.12680358219795468</v>
      </c>
      <c r="AD810" s="126">
        <f t="shared" si="173"/>
        <v>4.1165068732222872E-2</v>
      </c>
      <c r="AE810" s="126">
        <f t="shared" si="174"/>
        <v>0.24833804102827459</v>
      </c>
      <c r="AF810" s="126">
        <f t="shared" si="175"/>
        <v>0.61462642561652925</v>
      </c>
      <c r="AG810" s="126">
        <f t="shared" si="176"/>
        <v>-8.8762788459156486E-2</v>
      </c>
      <c r="AH810" s="126">
        <f t="shared" si="177"/>
        <v>-0.13885237275069756</v>
      </c>
      <c r="AI810" s="126">
        <f t="shared" si="178"/>
        <v>9.3701027092235198E-2</v>
      </c>
      <c r="AJ810" s="126">
        <f t="shared" si="179"/>
        <v>0.45084941448127996</v>
      </c>
      <c r="AK810" s="126">
        <f t="shared" si="180"/>
        <v>1.6980119934064686</v>
      </c>
      <c r="AL810" s="127">
        <f t="shared" si="171"/>
        <v>0.31025258077213347</v>
      </c>
      <c r="AM810" s="127">
        <f t="shared" si="170"/>
        <v>0.40298945475402592</v>
      </c>
    </row>
    <row r="811" spans="1:39" ht="15" customHeight="1" x14ac:dyDescent="0.2">
      <c r="A811" s="62" t="s">
        <v>946</v>
      </c>
      <c r="B811" s="62" t="s">
        <v>425</v>
      </c>
      <c r="C811" s="124">
        <v>415</v>
      </c>
      <c r="D811" s="124">
        <v>415</v>
      </c>
      <c r="E811" s="124">
        <v>415</v>
      </c>
      <c r="F811" s="124">
        <v>420</v>
      </c>
      <c r="G811" s="124">
        <v>420</v>
      </c>
      <c r="H811" s="124">
        <v>420</v>
      </c>
      <c r="I811" s="124">
        <v>420</v>
      </c>
      <c r="J811" s="124">
        <v>420</v>
      </c>
      <c r="K811" s="124">
        <v>420</v>
      </c>
      <c r="L811" s="124">
        <v>420</v>
      </c>
      <c r="M811" s="124">
        <v>1900</v>
      </c>
      <c r="N811" s="124">
        <v>0</v>
      </c>
      <c r="O811" s="124">
        <v>415</v>
      </c>
      <c r="P811" s="124">
        <v>638.4</v>
      </c>
      <c r="Q811" s="124">
        <v>207.2</v>
      </c>
      <c r="R811" s="124">
        <v>179.74</v>
      </c>
      <c r="S811" s="124">
        <v>738.05</v>
      </c>
      <c r="T811" s="124">
        <v>199.76</v>
      </c>
      <c r="U811" s="124">
        <v>1025.69</v>
      </c>
      <c r="V811" s="124">
        <v>0</v>
      </c>
      <c r="W811" s="124">
        <v>0</v>
      </c>
      <c r="X811" s="79">
        <v>701.01</v>
      </c>
      <c r="Y811" s="125"/>
      <c r="Z811" s="125"/>
      <c r="AA811" s="125"/>
      <c r="AB811" s="125"/>
      <c r="AC811" s="126">
        <f t="shared" si="172"/>
        <v>0.15623287674717584</v>
      </c>
      <c r="AD811" s="126">
        <f t="shared" si="173"/>
        <v>-2.7561271256816393E-2</v>
      </c>
      <c r="AE811" s="126">
        <f t="shared" si="174"/>
        <v>-5.6061085807260234E-2</v>
      </c>
      <c r="AF811" s="126">
        <f t="shared" si="175"/>
        <v>0.71475047873888808</v>
      </c>
      <c r="AG811" s="126">
        <f t="shared" si="176"/>
        <v>-3.4408329358402538E-2</v>
      </c>
      <c r="AH811" s="126">
        <f t="shared" si="177"/>
        <v>0.23671231004764295</v>
      </c>
      <c r="AI811" s="126">
        <f t="shared" si="178"/>
        <v>1.5431858160132744E-2</v>
      </c>
      <c r="AJ811" s="126">
        <f t="shared" si="179"/>
        <v>9.3664556164238782E-3</v>
      </c>
      <c r="AK811" s="126">
        <f t="shared" si="180"/>
        <v>0.78563619147062391</v>
      </c>
      <c r="AL811" s="127">
        <f t="shared" si="171"/>
        <v>0.20001105381760093</v>
      </c>
      <c r="AM811" s="127">
        <f t="shared" si="170"/>
        <v>0.20254769718728421</v>
      </c>
    </row>
    <row r="812" spans="1:39" ht="15" customHeight="1" x14ac:dyDescent="0.2">
      <c r="A812" s="62" t="s">
        <v>947</v>
      </c>
      <c r="B812" s="62" t="s">
        <v>376</v>
      </c>
      <c r="C812" s="124">
        <v>24130</v>
      </c>
      <c r="D812" s="124">
        <v>27755</v>
      </c>
      <c r="E812" s="124">
        <v>26955</v>
      </c>
      <c r="F812" s="124">
        <v>25460</v>
      </c>
      <c r="G812" s="124">
        <v>21355</v>
      </c>
      <c r="H812" s="124">
        <v>21355</v>
      </c>
      <c r="I812" s="124">
        <v>5400</v>
      </c>
      <c r="J812" s="124">
        <v>2900</v>
      </c>
      <c r="K812" s="124">
        <v>2900</v>
      </c>
      <c r="L812" s="124">
        <v>2900</v>
      </c>
      <c r="M812" s="124">
        <v>46310</v>
      </c>
      <c r="N812" s="124">
        <v>26908.9</v>
      </c>
      <c r="O812" s="124">
        <v>27113.83</v>
      </c>
      <c r="P812" s="124">
        <v>26606.01</v>
      </c>
      <c r="Q812" s="124">
        <v>18589.830000000002</v>
      </c>
      <c r="R812" s="124">
        <v>14587.45</v>
      </c>
      <c r="S812" s="124">
        <v>7975.85</v>
      </c>
      <c r="T812" s="124">
        <v>0</v>
      </c>
      <c r="U812" s="124">
        <v>1357.1</v>
      </c>
      <c r="V812" s="124">
        <v>692.44</v>
      </c>
      <c r="W812" s="124">
        <v>997.51</v>
      </c>
      <c r="X812" s="79">
        <v>42376.41</v>
      </c>
      <c r="Y812" s="125"/>
      <c r="Z812" s="125"/>
      <c r="AA812" s="125"/>
      <c r="AB812" s="125"/>
      <c r="AC812" s="126">
        <f t="shared" si="172"/>
        <v>0.74891029435505563</v>
      </c>
      <c r="AD812" s="126">
        <f t="shared" si="173"/>
        <v>-0.82564102564102559</v>
      </c>
      <c r="AE812" s="126">
        <f t="shared" si="174"/>
        <v>9.882352941176471</v>
      </c>
      <c r="AF812" s="126">
        <f t="shared" si="175"/>
        <v>0.22621621621621621</v>
      </c>
      <c r="AG812" s="126">
        <f t="shared" si="176"/>
        <v>0.44368525457350672</v>
      </c>
      <c r="AH812" s="126">
        <f t="shared" si="177"/>
        <v>-3.1297709923664124E-2</v>
      </c>
      <c r="AI812" s="126">
        <f t="shared" si="178"/>
        <v>0.5238770685579196</v>
      </c>
      <c r="AJ812" s="126">
        <f t="shared" si="179"/>
        <v>-1</v>
      </c>
      <c r="AK812" s="126">
        <f t="shared" si="180"/>
        <v>0</v>
      </c>
      <c r="AL812" s="127">
        <f t="shared" si="171"/>
        <v>1.1075670043682755</v>
      </c>
      <c r="AM812" s="127">
        <f t="shared" si="170"/>
        <v>-1.2747077358447555E-2</v>
      </c>
    </row>
    <row r="813" spans="1:39" ht="15" customHeight="1" x14ac:dyDescent="0.2">
      <c r="A813" s="62" t="s">
        <v>948</v>
      </c>
      <c r="B813" s="62" t="s">
        <v>338</v>
      </c>
      <c r="C813" s="124">
        <v>1350</v>
      </c>
      <c r="D813" s="124">
        <v>850</v>
      </c>
      <c r="E813" s="124">
        <v>850</v>
      </c>
      <c r="F813" s="124">
        <v>1950</v>
      </c>
      <c r="G813" s="124">
        <v>1950</v>
      </c>
      <c r="H813" s="124">
        <v>1950</v>
      </c>
      <c r="I813" s="124">
        <v>0</v>
      </c>
      <c r="J813" s="124">
        <v>0</v>
      </c>
      <c r="K813" s="124">
        <v>0</v>
      </c>
      <c r="L813" s="124">
        <v>0</v>
      </c>
      <c r="M813" s="124">
        <v>0</v>
      </c>
      <c r="N813" s="124">
        <v>913.35</v>
      </c>
      <c r="O813" s="124">
        <v>2804.27</v>
      </c>
      <c r="P813" s="124">
        <v>1832.73</v>
      </c>
      <c r="Q813" s="124">
        <v>620.34</v>
      </c>
      <c r="R813" s="124">
        <v>2571.2199999999998</v>
      </c>
      <c r="S813" s="124">
        <v>1626.14</v>
      </c>
      <c r="T813" s="124">
        <v>0</v>
      </c>
      <c r="U813" s="124">
        <v>0</v>
      </c>
      <c r="V813" s="124">
        <v>0</v>
      </c>
      <c r="W813" s="124">
        <v>0</v>
      </c>
      <c r="X813" s="79">
        <v>0</v>
      </c>
      <c r="Y813" s="125"/>
      <c r="Z813" s="125"/>
      <c r="AA813" s="125"/>
      <c r="AB813" s="125"/>
      <c r="AC813" s="126">
        <f t="shared" si="172"/>
        <v>0</v>
      </c>
      <c r="AD813" s="126">
        <f t="shared" si="173"/>
        <v>0</v>
      </c>
      <c r="AE813" s="126">
        <f t="shared" si="174"/>
        <v>0</v>
      </c>
      <c r="AF813" s="126">
        <f t="shared" si="175"/>
        <v>0</v>
      </c>
      <c r="AG813" s="126">
        <f t="shared" si="176"/>
        <v>0</v>
      </c>
      <c r="AH813" s="126">
        <f t="shared" si="177"/>
        <v>0</v>
      </c>
      <c r="AI813" s="126">
        <f t="shared" si="178"/>
        <v>-1</v>
      </c>
      <c r="AJ813" s="126">
        <f t="shared" si="179"/>
        <v>0</v>
      </c>
      <c r="AK813" s="126">
        <f t="shared" si="180"/>
        <v>0</v>
      </c>
      <c r="AL813" s="127">
        <f t="shared" si="171"/>
        <v>-0.1111111111111111</v>
      </c>
      <c r="AM813" s="127">
        <f t="shared" si="170"/>
        <v>-0.2</v>
      </c>
    </row>
    <row r="814" spans="1:39" ht="15" customHeight="1" x14ac:dyDescent="0.2">
      <c r="A814" s="62" t="s">
        <v>949</v>
      </c>
      <c r="B814" s="62" t="s">
        <v>266</v>
      </c>
      <c r="C814" s="124">
        <v>0</v>
      </c>
      <c r="D814" s="124">
        <v>2580</v>
      </c>
      <c r="E814" s="124">
        <v>2580</v>
      </c>
      <c r="F814" s="124">
        <v>2580</v>
      </c>
      <c r="G814" s="124">
        <v>3000</v>
      </c>
      <c r="H814" s="124">
        <v>3000</v>
      </c>
      <c r="I814" s="124">
        <v>3000</v>
      </c>
      <c r="J814" s="124">
        <v>3750</v>
      </c>
      <c r="K814" s="124">
        <v>3750</v>
      </c>
      <c r="L814" s="124">
        <v>3750</v>
      </c>
      <c r="M814" s="124">
        <v>3750</v>
      </c>
      <c r="N814" s="124">
        <v>0</v>
      </c>
      <c r="O814" s="124">
        <v>214.48</v>
      </c>
      <c r="P814" s="124">
        <v>367.68</v>
      </c>
      <c r="Q814" s="124">
        <v>1396.12</v>
      </c>
      <c r="R814" s="124">
        <v>3686.05</v>
      </c>
      <c r="S814" s="124">
        <v>3735.96</v>
      </c>
      <c r="T814" s="124">
        <v>3735.96</v>
      </c>
      <c r="U814" s="124">
        <v>3781.37</v>
      </c>
      <c r="V814" s="124">
        <v>3675.16</v>
      </c>
      <c r="W814" s="124">
        <v>3763.63</v>
      </c>
      <c r="X814" s="79">
        <v>7038.56</v>
      </c>
      <c r="Y814" s="125"/>
      <c r="Z814" s="125"/>
      <c r="AA814" s="125"/>
      <c r="AB814" s="125"/>
      <c r="AC814" s="126">
        <f t="shared" ref="AC814:AC824" si="181">IFERROR((O820-N820)/N820,0)</f>
        <v>1.6609242472618237</v>
      </c>
      <c r="AD814" s="126">
        <f t="shared" ref="AD814:AD824" si="182">IFERROR((P820-O820)/O820,0)</f>
        <v>-0.50564206901948505</v>
      </c>
      <c r="AE814" s="126">
        <f t="shared" ref="AE814:AE824" si="183">IFERROR((Q820-P820)/P820,0)</f>
        <v>0.42729603950992495</v>
      </c>
      <c r="AF814" s="126">
        <f t="shared" ref="AF814:AF824" si="184">IFERROR((R820-Q820)/Q820,0)</f>
        <v>-0.59338863750628457</v>
      </c>
      <c r="AG814" s="126">
        <f t="shared" ref="AG814:AG824" si="185">IFERROR((S820-R820)/R820,0)</f>
        <v>2.7586144194926812</v>
      </c>
      <c r="AH814" s="126">
        <f t="shared" ref="AH814:AH824" si="186">IFERROR((T820-S820)/S820,0)</f>
        <v>0.62646767131902925</v>
      </c>
      <c r="AI814" s="126">
        <f t="shared" ref="AI814:AI824" si="187">IFERROR((U820-T820)/T820,0)</f>
        <v>0.46630715736810652</v>
      </c>
      <c r="AJ814" s="126">
        <f t="shared" ref="AJ814:AJ824" si="188">IFERROR((V820-U820)/U820,0)</f>
        <v>-0.68400575287390131</v>
      </c>
      <c r="AK814" s="126">
        <f t="shared" ref="AK814:AK824" si="189">IFERROR((W820-V820)/V820,0)</f>
        <v>4.40440119145439E-2</v>
      </c>
      <c r="AL814" s="127">
        <f t="shared" si="171"/>
        <v>0.46673523194071542</v>
      </c>
      <c r="AM814" s="127">
        <f t="shared" si="170"/>
        <v>0.64228550144409191</v>
      </c>
    </row>
    <row r="815" spans="1:39" ht="15" customHeight="1" x14ac:dyDescent="0.2">
      <c r="A815" s="62" t="s">
        <v>950</v>
      </c>
      <c r="B815" s="62" t="s">
        <v>268</v>
      </c>
      <c r="C815" s="124">
        <v>2000</v>
      </c>
      <c r="D815" s="124">
        <v>2000</v>
      </c>
      <c r="E815" s="124">
        <v>2300</v>
      </c>
      <c r="F815" s="124">
        <v>2000</v>
      </c>
      <c r="G815" s="124">
        <v>3090</v>
      </c>
      <c r="H815" s="124">
        <v>3090</v>
      </c>
      <c r="I815" s="124">
        <v>3090</v>
      </c>
      <c r="J815" s="124">
        <v>4850</v>
      </c>
      <c r="K815" s="124">
        <v>4870</v>
      </c>
      <c r="L815" s="124">
        <v>15790</v>
      </c>
      <c r="M815" s="124">
        <v>6320</v>
      </c>
      <c r="N815" s="124">
        <v>3084.14</v>
      </c>
      <c r="O815" s="124">
        <v>2693.06</v>
      </c>
      <c r="P815" s="124">
        <v>2803.92</v>
      </c>
      <c r="Q815" s="124">
        <v>3500.24</v>
      </c>
      <c r="R815" s="124">
        <v>5651.58</v>
      </c>
      <c r="S815" s="124">
        <v>5149.93</v>
      </c>
      <c r="T815" s="124">
        <v>4434.8500000000004</v>
      </c>
      <c r="U815" s="124">
        <v>4850.3999999999996</v>
      </c>
      <c r="V815" s="124">
        <v>7037.2</v>
      </c>
      <c r="W815" s="124">
        <v>18986.45</v>
      </c>
      <c r="X815" s="79">
        <v>6424.35</v>
      </c>
      <c r="Y815" s="125"/>
      <c r="Z815" s="125"/>
      <c r="AA815" s="125"/>
      <c r="AB815" s="125"/>
      <c r="AC815" s="126">
        <f t="shared" si="181"/>
        <v>-1</v>
      </c>
      <c r="AD815" s="126">
        <f t="shared" si="182"/>
        <v>0</v>
      </c>
      <c r="AE815" s="126">
        <f t="shared" si="183"/>
        <v>0.625</v>
      </c>
      <c r="AF815" s="126">
        <f t="shared" si="184"/>
        <v>3.5076923076923077</v>
      </c>
      <c r="AG815" s="126">
        <f t="shared" si="185"/>
        <v>0.37656427758816835</v>
      </c>
      <c r="AH815" s="126">
        <f t="shared" si="186"/>
        <v>-9.0082644628099173E-2</v>
      </c>
      <c r="AI815" s="126">
        <f t="shared" si="187"/>
        <v>0.35603996366939145</v>
      </c>
      <c r="AJ815" s="126">
        <f t="shared" si="188"/>
        <v>-0.39919624916275953</v>
      </c>
      <c r="AK815" s="126">
        <f t="shared" si="189"/>
        <v>-0.35005574136008921</v>
      </c>
      <c r="AL815" s="127">
        <f t="shared" si="171"/>
        <v>0.33621799042210221</v>
      </c>
      <c r="AM815" s="127">
        <f t="shared" si="170"/>
        <v>-2.1346078778677623E-2</v>
      </c>
    </row>
    <row r="816" spans="1:39" ht="15" customHeight="1" x14ac:dyDescent="0.2">
      <c r="A816" s="62" t="s">
        <v>951</v>
      </c>
      <c r="B816" s="62" t="s">
        <v>596</v>
      </c>
      <c r="C816" s="124">
        <v>73335</v>
      </c>
      <c r="D816" s="124">
        <v>73335</v>
      </c>
      <c r="E816" s="124">
        <v>96295</v>
      </c>
      <c r="F816" s="124">
        <v>136020</v>
      </c>
      <c r="G816" s="124">
        <v>127730</v>
      </c>
      <c r="H816" s="124">
        <v>132640</v>
      </c>
      <c r="I816" s="124">
        <v>142785</v>
      </c>
      <c r="J816" s="124">
        <v>140790</v>
      </c>
      <c r="K816" s="124">
        <v>148915</v>
      </c>
      <c r="L816" s="124">
        <v>165215</v>
      </c>
      <c r="M816" s="124">
        <v>212440</v>
      </c>
      <c r="N816" s="124">
        <v>78621.16</v>
      </c>
      <c r="O816" s="124">
        <v>90904.37</v>
      </c>
      <c r="P816" s="124">
        <v>88398.93</v>
      </c>
      <c r="Q816" s="124">
        <v>83443.19</v>
      </c>
      <c r="R816" s="124">
        <v>143084.25</v>
      </c>
      <c r="S816" s="124">
        <v>138160.95999999999</v>
      </c>
      <c r="T816" s="124">
        <v>170865.36</v>
      </c>
      <c r="U816" s="124">
        <v>173502.13</v>
      </c>
      <c r="V816" s="124">
        <v>175127.23</v>
      </c>
      <c r="W816" s="124">
        <v>312713.52</v>
      </c>
      <c r="X816" s="79">
        <v>232621.6</v>
      </c>
      <c r="Y816" s="125"/>
      <c r="Z816" s="125"/>
      <c r="AA816" s="125"/>
      <c r="AB816" s="125"/>
      <c r="AC816" s="126">
        <f t="shared" si="181"/>
        <v>0</v>
      </c>
      <c r="AD816" s="126">
        <f t="shared" si="182"/>
        <v>-0.80939716312056742</v>
      </c>
      <c r="AE816" s="126">
        <f t="shared" si="183"/>
        <v>-0.81395348837209303</v>
      </c>
      <c r="AF816" s="126">
        <f t="shared" si="184"/>
        <v>20.5</v>
      </c>
      <c r="AG816" s="126">
        <f t="shared" si="185"/>
        <v>1.3303953488372093</v>
      </c>
      <c r="AH816" s="126">
        <f t="shared" si="186"/>
        <v>-0.42469088985799397</v>
      </c>
      <c r="AI816" s="126">
        <f t="shared" si="187"/>
        <v>11.540329575021683</v>
      </c>
      <c r="AJ816" s="126">
        <f t="shared" si="188"/>
        <v>0.20063213223597751</v>
      </c>
      <c r="AK816" s="126">
        <f t="shared" si="189"/>
        <v>-0.92448130581096477</v>
      </c>
      <c r="AL816" s="127">
        <f t="shared" si="171"/>
        <v>3.3998704676592499</v>
      </c>
      <c r="AM816" s="127">
        <f t="shared" si="170"/>
        <v>2.3444369720851825</v>
      </c>
    </row>
    <row r="817" spans="1:39" ht="15" customHeight="1" x14ac:dyDescent="0.2">
      <c r="A817" s="62" t="s">
        <v>952</v>
      </c>
      <c r="B817" s="62" t="s">
        <v>953</v>
      </c>
      <c r="C817" s="124">
        <v>0</v>
      </c>
      <c r="D817" s="124">
        <v>0</v>
      </c>
      <c r="E817" s="124">
        <v>0</v>
      </c>
      <c r="F817" s="124">
        <v>0</v>
      </c>
      <c r="G817" s="124">
        <v>0</v>
      </c>
      <c r="H817" s="124">
        <v>0</v>
      </c>
      <c r="I817" s="124">
        <v>0</v>
      </c>
      <c r="J817" s="124">
        <v>0</v>
      </c>
      <c r="K817" s="124">
        <v>0</v>
      </c>
      <c r="L817" s="124">
        <v>0</v>
      </c>
      <c r="M817" s="124">
        <v>0</v>
      </c>
      <c r="N817" s="124">
        <v>-1114.98</v>
      </c>
      <c r="O817" s="124">
        <v>-1950</v>
      </c>
      <c r="P817" s="124">
        <v>-340</v>
      </c>
      <c r="Q817" s="124">
        <v>-3700</v>
      </c>
      <c r="R817" s="124">
        <v>-4537</v>
      </c>
      <c r="S817" s="124">
        <v>-6550</v>
      </c>
      <c r="T817" s="124">
        <v>-6345</v>
      </c>
      <c r="U817" s="124">
        <v>-9669</v>
      </c>
      <c r="V817" s="124">
        <v>0</v>
      </c>
      <c r="W817" s="124">
        <v>0</v>
      </c>
      <c r="X817" s="79">
        <v>0</v>
      </c>
      <c r="Y817" s="125"/>
      <c r="Z817" s="125"/>
      <c r="AA817" s="125"/>
      <c r="AB817" s="125"/>
      <c r="AC817" s="126">
        <f t="shared" si="181"/>
        <v>-0.18994242234676811</v>
      </c>
      <c r="AD817" s="126">
        <f t="shared" si="182"/>
        <v>-1.4428826810182488E-2</v>
      </c>
      <c r="AE817" s="126">
        <f t="shared" si="183"/>
        <v>1.0311677044310659E-2</v>
      </c>
      <c r="AF817" s="126">
        <f t="shared" si="184"/>
        <v>2.8238339437094372E-2</v>
      </c>
      <c r="AG817" s="126">
        <f t="shared" si="185"/>
        <v>-0.14055259977065412</v>
      </c>
      <c r="AH817" s="126">
        <f t="shared" si="186"/>
        <v>-0.19696297465391172</v>
      </c>
      <c r="AI817" s="126">
        <f t="shared" si="187"/>
        <v>0.16883043789348892</v>
      </c>
      <c r="AJ817" s="126">
        <f t="shared" si="188"/>
        <v>-0.27951650711428755</v>
      </c>
      <c r="AK817" s="126">
        <f t="shared" si="189"/>
        <v>-7.6109901626476434E-2</v>
      </c>
      <c r="AL817" s="127">
        <f t="shared" si="171"/>
        <v>-7.6681419771931825E-2</v>
      </c>
      <c r="AM817" s="127">
        <f t="shared" si="170"/>
        <v>-0.10486230905436818</v>
      </c>
    </row>
    <row r="818" spans="1:39" ht="15" customHeight="1" x14ac:dyDescent="0.2">
      <c r="A818" s="62" t="s">
        <v>1821</v>
      </c>
      <c r="B818" s="62" t="s">
        <v>343</v>
      </c>
      <c r="C818" s="124">
        <v>0</v>
      </c>
      <c r="D818" s="124">
        <v>0</v>
      </c>
      <c r="E818" s="124">
        <v>0</v>
      </c>
      <c r="F818" s="124">
        <v>0</v>
      </c>
      <c r="G818" s="124">
        <v>0</v>
      </c>
      <c r="H818" s="124">
        <v>0</v>
      </c>
      <c r="I818" s="124">
        <v>0</v>
      </c>
      <c r="J818" s="124">
        <v>0</v>
      </c>
      <c r="K818" s="124">
        <v>0</v>
      </c>
      <c r="L818" s="124">
        <v>0</v>
      </c>
      <c r="M818" s="124">
        <v>0</v>
      </c>
      <c r="N818" s="124">
        <v>0</v>
      </c>
      <c r="O818" s="124">
        <v>0</v>
      </c>
      <c r="P818" s="124">
        <v>0</v>
      </c>
      <c r="Q818" s="124">
        <v>0</v>
      </c>
      <c r="R818" s="124">
        <v>0</v>
      </c>
      <c r="S818" s="124">
        <v>0</v>
      </c>
      <c r="T818" s="124">
        <v>20000</v>
      </c>
      <c r="U818" s="124">
        <v>0</v>
      </c>
      <c r="V818" s="124">
        <v>0</v>
      </c>
      <c r="W818" s="124">
        <v>0</v>
      </c>
      <c r="X818" s="79">
        <v>0</v>
      </c>
      <c r="Y818" s="125"/>
      <c r="Z818" s="125"/>
      <c r="AA818" s="125"/>
      <c r="AB818" s="125"/>
      <c r="AC818" s="126">
        <f t="shared" si="181"/>
        <v>5.0934621681615964E-2</v>
      </c>
      <c r="AD818" s="126">
        <f t="shared" si="182"/>
        <v>6.8576343851121546E-2</v>
      </c>
      <c r="AE818" s="126">
        <f t="shared" si="183"/>
        <v>2.2319443521637172E-2</v>
      </c>
      <c r="AF818" s="126">
        <f t="shared" si="184"/>
        <v>6.847109875716148E-2</v>
      </c>
      <c r="AG818" s="126">
        <f t="shared" si="185"/>
        <v>-4.2211377396805055E-2</v>
      </c>
      <c r="AH818" s="126">
        <f t="shared" si="186"/>
        <v>0.22096917203426458</v>
      </c>
      <c r="AI818" s="126">
        <f t="shared" si="187"/>
        <v>0.49459355107168729</v>
      </c>
      <c r="AJ818" s="126">
        <f t="shared" si="188"/>
        <v>0.14026969742195294</v>
      </c>
      <c r="AK818" s="126">
        <f t="shared" si="189"/>
        <v>9.9819049726402771E-3</v>
      </c>
      <c r="AL818" s="127">
        <f t="shared" si="171"/>
        <v>0.11487827287947511</v>
      </c>
      <c r="AM818" s="127">
        <f t="shared" si="170"/>
        <v>0.16472058962074801</v>
      </c>
    </row>
    <row r="819" spans="1:39" ht="15" customHeight="1" x14ac:dyDescent="0.2">
      <c r="A819" s="62" t="s">
        <v>2493</v>
      </c>
      <c r="B819" s="62" t="s">
        <v>382</v>
      </c>
      <c r="C819" s="124"/>
      <c r="D819" s="124"/>
      <c r="E819" s="124"/>
      <c r="F819" s="124"/>
      <c r="G819" s="124"/>
      <c r="H819" s="124"/>
      <c r="I819" s="124"/>
      <c r="J819" s="124"/>
      <c r="K819" s="124"/>
      <c r="L819" s="124"/>
      <c r="M819" s="124"/>
      <c r="N819" s="124">
        <v>0</v>
      </c>
      <c r="O819" s="124">
        <v>0</v>
      </c>
      <c r="P819" s="124">
        <v>0</v>
      </c>
      <c r="Q819" s="124">
        <v>0</v>
      </c>
      <c r="R819" s="124">
        <v>0</v>
      </c>
      <c r="S819" s="124">
        <v>0</v>
      </c>
      <c r="T819" s="124">
        <v>0</v>
      </c>
      <c r="U819" s="124">
        <v>0</v>
      </c>
      <c r="V819" s="124">
        <v>0</v>
      </c>
      <c r="W819" s="124">
        <v>0</v>
      </c>
      <c r="X819" s="79">
        <v>54.2</v>
      </c>
      <c r="Y819" s="125"/>
      <c r="Z819" s="125"/>
      <c r="AA819" s="125"/>
      <c r="AB819" s="125"/>
      <c r="AC819" s="126">
        <f t="shared" si="181"/>
        <v>7.0197278558708207E-2</v>
      </c>
      <c r="AD819" s="126">
        <f t="shared" si="182"/>
        <v>1.5103545675342367</v>
      </c>
      <c r="AE819" s="126">
        <f t="shared" si="183"/>
        <v>-0.14556090016040962</v>
      </c>
      <c r="AF819" s="126">
        <f t="shared" si="184"/>
        <v>-0.23641214972746469</v>
      </c>
      <c r="AG819" s="126">
        <f t="shared" si="185"/>
        <v>-3.6784681789897404E-2</v>
      </c>
      <c r="AH819" s="126">
        <f t="shared" si="186"/>
        <v>-0.2740314169189163</v>
      </c>
      <c r="AI819" s="126">
        <f t="shared" si="187"/>
        <v>-0.16554952379385002</v>
      </c>
      <c r="AJ819" s="126">
        <f t="shared" si="188"/>
        <v>-0.26270405662025326</v>
      </c>
      <c r="AK819" s="126">
        <f t="shared" si="189"/>
        <v>0.57983151531131816</v>
      </c>
      <c r="AL819" s="127">
        <f t="shared" si="171"/>
        <v>0.11548229248816352</v>
      </c>
      <c r="AM819" s="127">
        <f t="shared" si="170"/>
        <v>-3.1847632762319764E-2</v>
      </c>
    </row>
    <row r="820" spans="1:39" ht="15" customHeight="1" x14ac:dyDescent="0.2">
      <c r="A820" s="62" t="s">
        <v>954</v>
      </c>
      <c r="B820" s="62" t="s">
        <v>272</v>
      </c>
      <c r="C820" s="124">
        <v>1800</v>
      </c>
      <c r="D820" s="124">
        <v>1800</v>
      </c>
      <c r="E820" s="124">
        <v>2000</v>
      </c>
      <c r="F820" s="124">
        <v>2000</v>
      </c>
      <c r="G820" s="124">
        <v>2000</v>
      </c>
      <c r="H820" s="124">
        <v>2000</v>
      </c>
      <c r="I820" s="124">
        <v>3880</v>
      </c>
      <c r="J820" s="124">
        <v>3880</v>
      </c>
      <c r="K820" s="124">
        <v>5080</v>
      </c>
      <c r="L820" s="124">
        <v>5080</v>
      </c>
      <c r="M820" s="124">
        <v>9550</v>
      </c>
      <c r="N820" s="124">
        <v>720.37</v>
      </c>
      <c r="O820" s="124">
        <v>1916.85</v>
      </c>
      <c r="P820" s="124">
        <v>947.61</v>
      </c>
      <c r="Q820" s="124">
        <v>1352.52</v>
      </c>
      <c r="R820" s="124">
        <v>549.95000000000005</v>
      </c>
      <c r="S820" s="124">
        <v>2067.0500000000002</v>
      </c>
      <c r="T820" s="124">
        <v>3361.99</v>
      </c>
      <c r="U820" s="124">
        <v>4929.71</v>
      </c>
      <c r="V820" s="124">
        <v>1557.76</v>
      </c>
      <c r="W820" s="124">
        <v>1626.37</v>
      </c>
      <c r="X820" s="79">
        <v>9691.66</v>
      </c>
      <c r="Y820" s="125"/>
      <c r="Z820" s="125"/>
      <c r="AA820" s="125"/>
      <c r="AB820" s="125"/>
      <c r="AC820" s="126">
        <f t="shared" si="181"/>
        <v>0</v>
      </c>
      <c r="AD820" s="126">
        <f t="shared" si="182"/>
        <v>0</v>
      </c>
      <c r="AE820" s="126">
        <f t="shared" si="183"/>
        <v>0</v>
      </c>
      <c r="AF820" s="126">
        <f t="shared" si="184"/>
        <v>0</v>
      </c>
      <c r="AG820" s="126">
        <f t="shared" si="185"/>
        <v>0</v>
      </c>
      <c r="AH820" s="126">
        <f t="shared" si="186"/>
        <v>0</v>
      </c>
      <c r="AI820" s="126">
        <f t="shared" si="187"/>
        <v>0</v>
      </c>
      <c r="AJ820" s="126">
        <f t="shared" si="188"/>
        <v>0</v>
      </c>
      <c r="AK820" s="126">
        <f t="shared" si="189"/>
        <v>0</v>
      </c>
      <c r="AL820" s="127">
        <f t="shared" si="171"/>
        <v>0</v>
      </c>
      <c r="AM820" s="127">
        <f t="shared" si="170"/>
        <v>0</v>
      </c>
    </row>
    <row r="821" spans="1:39" ht="15" customHeight="1" x14ac:dyDescent="0.2">
      <c r="A821" s="62" t="s">
        <v>955</v>
      </c>
      <c r="B821" s="62" t="s">
        <v>274</v>
      </c>
      <c r="C821" s="124">
        <v>215</v>
      </c>
      <c r="D821" s="124">
        <v>215</v>
      </c>
      <c r="E821" s="124">
        <v>215</v>
      </c>
      <c r="F821" s="124">
        <v>220</v>
      </c>
      <c r="G821" s="124">
        <v>1145</v>
      </c>
      <c r="H821" s="124">
        <v>1145</v>
      </c>
      <c r="I821" s="124">
        <v>1145</v>
      </c>
      <c r="J821" s="124">
        <v>1150</v>
      </c>
      <c r="K821" s="124">
        <v>1240</v>
      </c>
      <c r="L821" s="124">
        <v>1240</v>
      </c>
      <c r="M821" s="124">
        <v>2025</v>
      </c>
      <c r="N821" s="124">
        <v>140</v>
      </c>
      <c r="O821" s="124">
        <v>0</v>
      </c>
      <c r="P821" s="124">
        <v>120</v>
      </c>
      <c r="Q821" s="124">
        <v>195</v>
      </c>
      <c r="R821" s="124">
        <v>879</v>
      </c>
      <c r="S821" s="124">
        <v>1210</v>
      </c>
      <c r="T821" s="124">
        <v>1101</v>
      </c>
      <c r="U821" s="124">
        <v>1493</v>
      </c>
      <c r="V821" s="124">
        <v>897</v>
      </c>
      <c r="W821" s="124">
        <v>583</v>
      </c>
      <c r="X821" s="79">
        <v>954</v>
      </c>
      <c r="Y821" s="125"/>
      <c r="Z821" s="125"/>
      <c r="AA821" s="125"/>
      <c r="AB821" s="125"/>
      <c r="AC821" s="126">
        <f t="shared" si="181"/>
        <v>-1.1985617259289308E-3</v>
      </c>
      <c r="AD821" s="126">
        <f t="shared" si="182"/>
        <v>10.645999999999999</v>
      </c>
      <c r="AE821" s="126">
        <f t="shared" si="183"/>
        <v>4.618203675081574</v>
      </c>
      <c r="AF821" s="126">
        <f t="shared" si="184"/>
        <v>-0.78091872791519445</v>
      </c>
      <c r="AG821" s="126">
        <f t="shared" si="185"/>
        <v>1.4456273021542581</v>
      </c>
      <c r="AH821" s="126">
        <f t="shared" si="186"/>
        <v>-0.44395063982245853</v>
      </c>
      <c r="AI821" s="126">
        <f t="shared" si="187"/>
        <v>1.1474462889623052</v>
      </c>
      <c r="AJ821" s="126">
        <f t="shared" si="188"/>
        <v>1.6361925056019262</v>
      </c>
      <c r="AK821" s="126">
        <f t="shared" si="189"/>
        <v>1.8705494931700754E-2</v>
      </c>
      <c r="AL821" s="127">
        <f t="shared" si="171"/>
        <v>2.031789704140909</v>
      </c>
      <c r="AM821" s="127">
        <f t="shared" si="170"/>
        <v>0.76080419036554636</v>
      </c>
    </row>
    <row r="822" spans="1:39" ht="15" customHeight="1" x14ac:dyDescent="0.2">
      <c r="A822" s="62" t="s">
        <v>956</v>
      </c>
      <c r="B822" s="62" t="s">
        <v>276</v>
      </c>
      <c r="C822" s="124">
        <v>1500</v>
      </c>
      <c r="D822" s="124">
        <v>1500</v>
      </c>
      <c r="E822" s="124">
        <v>1500</v>
      </c>
      <c r="F822" s="124">
        <v>1500</v>
      </c>
      <c r="G822" s="124">
        <v>1500</v>
      </c>
      <c r="H822" s="124">
        <v>1500</v>
      </c>
      <c r="I822" s="124">
        <v>1500</v>
      </c>
      <c r="J822" s="124">
        <v>1500</v>
      </c>
      <c r="K822" s="124">
        <v>1800</v>
      </c>
      <c r="L822" s="124">
        <v>1800</v>
      </c>
      <c r="M822" s="124">
        <v>26140</v>
      </c>
      <c r="N822" s="124">
        <v>0</v>
      </c>
      <c r="O822" s="124">
        <v>1128</v>
      </c>
      <c r="P822" s="124">
        <v>215</v>
      </c>
      <c r="Q822" s="124">
        <v>40</v>
      </c>
      <c r="R822" s="124">
        <v>860</v>
      </c>
      <c r="S822" s="124">
        <v>2004.14</v>
      </c>
      <c r="T822" s="124">
        <v>1153</v>
      </c>
      <c r="U822" s="124">
        <v>14459</v>
      </c>
      <c r="V822" s="124">
        <v>17359.939999999999</v>
      </c>
      <c r="W822" s="124">
        <v>1311</v>
      </c>
      <c r="X822" s="79">
        <v>26496.19</v>
      </c>
      <c r="Y822" s="125"/>
      <c r="Z822" s="125"/>
      <c r="AA822" s="125"/>
      <c r="AB822" s="125"/>
      <c r="AC822" s="126">
        <f t="shared" si="181"/>
        <v>-1.8550034970309444E-2</v>
      </c>
      <c r="AD822" s="126">
        <f t="shared" si="182"/>
        <v>3.3433310487400787E-2</v>
      </c>
      <c r="AE822" s="126">
        <f t="shared" si="183"/>
        <v>2.8104065695814168E-2</v>
      </c>
      <c r="AF822" s="126">
        <f t="shared" si="184"/>
        <v>-5.0698601744406362E-4</v>
      </c>
      <c r="AG822" s="126">
        <f t="shared" si="185"/>
        <v>0.52550196351138601</v>
      </c>
      <c r="AH822" s="126">
        <f t="shared" si="186"/>
        <v>-1</v>
      </c>
      <c r="AI822" s="126">
        <f t="shared" si="187"/>
        <v>0</v>
      </c>
      <c r="AJ822" s="126">
        <f t="shared" si="188"/>
        <v>0</v>
      </c>
      <c r="AK822" s="126">
        <f t="shared" si="189"/>
        <v>0</v>
      </c>
      <c r="AL822" s="127">
        <f t="shared" si="171"/>
        <v>-4.8001964588128061E-2</v>
      </c>
      <c r="AM822" s="127">
        <f t="shared" si="170"/>
        <v>-9.4899607297722802E-2</v>
      </c>
    </row>
    <row r="823" spans="1:39" ht="15" customHeight="1" x14ac:dyDescent="0.2">
      <c r="A823" s="62" t="s">
        <v>959</v>
      </c>
      <c r="B823" s="62" t="s">
        <v>567</v>
      </c>
      <c r="C823" s="124">
        <v>113500</v>
      </c>
      <c r="D823" s="124">
        <v>113500</v>
      </c>
      <c r="E823" s="124">
        <v>113500</v>
      </c>
      <c r="F823" s="124">
        <v>90500</v>
      </c>
      <c r="G823" s="124">
        <v>90500</v>
      </c>
      <c r="H823" s="124">
        <v>90500</v>
      </c>
      <c r="I823" s="124">
        <v>90500</v>
      </c>
      <c r="J823" s="124">
        <v>96500</v>
      </c>
      <c r="K823" s="124">
        <v>96500</v>
      </c>
      <c r="L823" s="124">
        <v>85290</v>
      </c>
      <c r="M823" s="124">
        <v>85290</v>
      </c>
      <c r="N823" s="124">
        <v>116710.21</v>
      </c>
      <c r="O823" s="124">
        <v>94541.99</v>
      </c>
      <c r="P823" s="124">
        <v>93177.86</v>
      </c>
      <c r="Q823" s="124">
        <v>94138.68</v>
      </c>
      <c r="R823" s="124">
        <v>96797</v>
      </c>
      <c r="S823" s="124">
        <v>83191.929999999993</v>
      </c>
      <c r="T823" s="124">
        <v>66806.2</v>
      </c>
      <c r="U823" s="124">
        <v>78085.119999999995</v>
      </c>
      <c r="V823" s="124">
        <v>56259.040000000001</v>
      </c>
      <c r="W823" s="124">
        <v>51977.17</v>
      </c>
      <c r="X823" s="79">
        <v>81660.149999999994</v>
      </c>
      <c r="Y823" s="125"/>
      <c r="Z823" s="125"/>
      <c r="AA823" s="125"/>
      <c r="AB823" s="125"/>
      <c r="AC823" s="126">
        <f t="shared" si="181"/>
        <v>0</v>
      </c>
      <c r="AD823" s="126">
        <f t="shared" si="182"/>
        <v>0</v>
      </c>
      <c r="AE823" s="126">
        <f t="shared" si="183"/>
        <v>0</v>
      </c>
      <c r="AF823" s="126">
        <f t="shared" si="184"/>
        <v>-1</v>
      </c>
      <c r="AG823" s="126">
        <f t="shared" si="185"/>
        <v>0</v>
      </c>
      <c r="AH823" s="126">
        <f t="shared" si="186"/>
        <v>0</v>
      </c>
      <c r="AI823" s="126">
        <f t="shared" si="187"/>
        <v>0</v>
      </c>
      <c r="AJ823" s="126">
        <f t="shared" si="188"/>
        <v>0</v>
      </c>
      <c r="AK823" s="126">
        <f t="shared" si="189"/>
        <v>0</v>
      </c>
      <c r="AL823" s="127">
        <f t="shared" si="171"/>
        <v>-0.1111111111111111</v>
      </c>
      <c r="AM823" s="127">
        <f t="shared" si="170"/>
        <v>0</v>
      </c>
    </row>
    <row r="824" spans="1:39" ht="15" customHeight="1" x14ac:dyDescent="0.2">
      <c r="A824" s="62" t="s">
        <v>960</v>
      </c>
      <c r="B824" s="62" t="s">
        <v>569</v>
      </c>
      <c r="C824" s="124">
        <v>6800</v>
      </c>
      <c r="D824" s="124">
        <v>6800</v>
      </c>
      <c r="E824" s="124">
        <v>6800</v>
      </c>
      <c r="F824" s="124">
        <v>7100</v>
      </c>
      <c r="G824" s="124">
        <v>7100</v>
      </c>
      <c r="H824" s="124">
        <v>7100</v>
      </c>
      <c r="I824" s="124">
        <v>7100</v>
      </c>
      <c r="J824" s="124">
        <v>9000</v>
      </c>
      <c r="K824" s="124">
        <v>9000</v>
      </c>
      <c r="L824" s="124">
        <v>18500</v>
      </c>
      <c r="M824" s="124">
        <v>18500</v>
      </c>
      <c r="N824" s="124">
        <v>6969.13</v>
      </c>
      <c r="O824" s="124">
        <v>7324.1</v>
      </c>
      <c r="P824" s="124">
        <v>7826.36</v>
      </c>
      <c r="Q824" s="124">
        <v>8001.04</v>
      </c>
      <c r="R824" s="124">
        <v>8548.8799999999992</v>
      </c>
      <c r="S824" s="124">
        <v>8188.02</v>
      </c>
      <c r="T824" s="124">
        <v>9997.32</v>
      </c>
      <c r="U824" s="124">
        <v>14941.93</v>
      </c>
      <c r="V824" s="124">
        <v>17037.830000000002</v>
      </c>
      <c r="W824" s="124">
        <v>17207.900000000001</v>
      </c>
      <c r="X824" s="79">
        <v>20569.89</v>
      </c>
      <c r="Y824" s="125"/>
      <c r="Z824" s="125"/>
      <c r="AA824" s="125"/>
      <c r="AB824" s="125"/>
      <c r="AC824" s="126">
        <f t="shared" si="181"/>
        <v>0</v>
      </c>
      <c r="AD824" s="126">
        <f t="shared" si="182"/>
        <v>0</v>
      </c>
      <c r="AE824" s="126">
        <f t="shared" si="183"/>
        <v>0</v>
      </c>
      <c r="AF824" s="126">
        <f t="shared" si="184"/>
        <v>0</v>
      </c>
      <c r="AG824" s="126">
        <f t="shared" si="185"/>
        <v>0</v>
      </c>
      <c r="AH824" s="126">
        <f t="shared" si="186"/>
        <v>0</v>
      </c>
      <c r="AI824" s="126">
        <f t="shared" si="187"/>
        <v>0</v>
      </c>
      <c r="AJ824" s="126">
        <f t="shared" si="188"/>
        <v>0</v>
      </c>
      <c r="AK824" s="126">
        <f t="shared" si="189"/>
        <v>0</v>
      </c>
      <c r="AL824" s="127">
        <f t="shared" si="171"/>
        <v>0</v>
      </c>
      <c r="AM824" s="127">
        <f t="shared" si="170"/>
        <v>0</v>
      </c>
    </row>
    <row r="825" spans="1:39" ht="15" customHeight="1" x14ac:dyDescent="0.2">
      <c r="A825" s="62" t="s">
        <v>961</v>
      </c>
      <c r="B825" s="62" t="s">
        <v>807</v>
      </c>
      <c r="C825" s="124">
        <v>14000</v>
      </c>
      <c r="D825" s="124">
        <v>14000</v>
      </c>
      <c r="E825" s="124">
        <v>11000</v>
      </c>
      <c r="F825" s="124">
        <v>8600</v>
      </c>
      <c r="G825" s="124">
        <v>8600</v>
      </c>
      <c r="H825" s="124">
        <v>8600</v>
      </c>
      <c r="I825" s="124">
        <v>8600</v>
      </c>
      <c r="J825" s="124">
        <v>14500</v>
      </c>
      <c r="K825" s="124">
        <v>14500</v>
      </c>
      <c r="L825" s="124">
        <v>10500</v>
      </c>
      <c r="M825" s="124">
        <v>10500</v>
      </c>
      <c r="N825" s="124">
        <v>6940.44</v>
      </c>
      <c r="O825" s="124">
        <v>7427.64</v>
      </c>
      <c r="P825" s="124">
        <v>18646.009999999998</v>
      </c>
      <c r="Q825" s="124">
        <v>15931.88</v>
      </c>
      <c r="R825" s="124">
        <v>12165.39</v>
      </c>
      <c r="S825" s="124">
        <v>11717.89</v>
      </c>
      <c r="T825" s="124">
        <v>8506.82</v>
      </c>
      <c r="U825" s="124">
        <v>7098.52</v>
      </c>
      <c r="V825" s="124">
        <v>5233.71</v>
      </c>
      <c r="W825" s="124">
        <v>8268.3799999999992</v>
      </c>
      <c r="X825" s="79">
        <v>14172.75</v>
      </c>
      <c r="Y825" s="125"/>
      <c r="Z825" s="125"/>
      <c r="AA825" s="125"/>
      <c r="AB825" s="125"/>
      <c r="AC825" s="126">
        <f t="shared" ref="AC825:AK830" si="190">IFERROR((O832-N832)/N832,0)</f>
        <v>0</v>
      </c>
      <c r="AD825" s="126">
        <f t="shared" si="190"/>
        <v>0</v>
      </c>
      <c r="AE825" s="126">
        <f t="shared" si="190"/>
        <v>0</v>
      </c>
      <c r="AF825" s="126">
        <f t="shared" si="190"/>
        <v>0</v>
      </c>
      <c r="AG825" s="126">
        <f t="shared" si="190"/>
        <v>0</v>
      </c>
      <c r="AH825" s="126">
        <f t="shared" si="190"/>
        <v>0</v>
      </c>
      <c r="AI825" s="126">
        <f t="shared" si="190"/>
        <v>0</v>
      </c>
      <c r="AJ825" s="126">
        <f t="shared" si="190"/>
        <v>0</v>
      </c>
      <c r="AK825" s="126">
        <f t="shared" si="190"/>
        <v>0</v>
      </c>
      <c r="AL825" s="127">
        <f t="shared" si="171"/>
        <v>0</v>
      </c>
      <c r="AM825" s="127">
        <f t="shared" si="170"/>
        <v>0</v>
      </c>
    </row>
    <row r="826" spans="1:39" ht="15" customHeight="1" x14ac:dyDescent="0.2">
      <c r="A826" s="62" t="s">
        <v>2230</v>
      </c>
      <c r="B826" s="62" t="s">
        <v>1426</v>
      </c>
      <c r="C826" s="124">
        <v>0</v>
      </c>
      <c r="D826" s="124">
        <v>0</v>
      </c>
      <c r="E826" s="124">
        <v>0</v>
      </c>
      <c r="F826" s="124">
        <v>0</v>
      </c>
      <c r="G826" s="124">
        <v>0</v>
      </c>
      <c r="H826" s="124">
        <v>0</v>
      </c>
      <c r="I826" s="124">
        <v>0</v>
      </c>
      <c r="J826" s="124">
        <v>0</v>
      </c>
      <c r="K826" s="124">
        <v>0</v>
      </c>
      <c r="L826" s="124">
        <v>0</v>
      </c>
      <c r="M826" s="124">
        <v>0</v>
      </c>
      <c r="N826" s="124">
        <v>0</v>
      </c>
      <c r="O826" s="124">
        <v>0</v>
      </c>
      <c r="P826" s="124">
        <v>0</v>
      </c>
      <c r="Q826" s="124">
        <v>0</v>
      </c>
      <c r="R826" s="124">
        <v>0</v>
      </c>
      <c r="S826" s="124">
        <v>0</v>
      </c>
      <c r="T826" s="124">
        <v>0</v>
      </c>
      <c r="U826" s="124">
        <v>0</v>
      </c>
      <c r="V826" s="124">
        <v>0</v>
      </c>
      <c r="W826" s="124">
        <v>1285.94</v>
      </c>
      <c r="X826" s="79">
        <v>0</v>
      </c>
      <c r="Y826" s="125"/>
      <c r="Z826" s="125"/>
      <c r="AA826" s="125"/>
      <c r="AB826" s="125"/>
      <c r="AC826" s="126">
        <f t="shared" si="190"/>
        <v>0</v>
      </c>
      <c r="AD826" s="126">
        <f t="shared" si="190"/>
        <v>0</v>
      </c>
      <c r="AE826" s="126">
        <f t="shared" si="190"/>
        <v>0</v>
      </c>
      <c r="AF826" s="126">
        <f t="shared" si="190"/>
        <v>0</v>
      </c>
      <c r="AG826" s="126">
        <f t="shared" si="190"/>
        <v>0</v>
      </c>
      <c r="AH826" s="126">
        <f t="shared" si="190"/>
        <v>0</v>
      </c>
      <c r="AI826" s="126">
        <f t="shared" si="190"/>
        <v>0</v>
      </c>
      <c r="AJ826" s="126">
        <f t="shared" si="190"/>
        <v>0</v>
      </c>
      <c r="AK826" s="126">
        <f t="shared" si="190"/>
        <v>0</v>
      </c>
      <c r="AL826" s="127">
        <f t="shared" si="171"/>
        <v>0</v>
      </c>
      <c r="AM826" s="127">
        <f t="shared" si="170"/>
        <v>0</v>
      </c>
    </row>
    <row r="827" spans="1:39" ht="15" customHeight="1" x14ac:dyDescent="0.2">
      <c r="A827" s="62" t="s">
        <v>957</v>
      </c>
      <c r="B827" s="62" t="s">
        <v>282</v>
      </c>
      <c r="C827" s="124">
        <v>0</v>
      </c>
      <c r="D827" s="124">
        <v>50</v>
      </c>
      <c r="E827" s="124">
        <v>50</v>
      </c>
      <c r="F827" s="124">
        <v>50</v>
      </c>
      <c r="G827" s="124">
        <v>50</v>
      </c>
      <c r="H827" s="124">
        <v>50</v>
      </c>
      <c r="I827" s="124">
        <v>50</v>
      </c>
      <c r="J827" s="124">
        <v>50</v>
      </c>
      <c r="K827" s="124">
        <v>0</v>
      </c>
      <c r="L827" s="124">
        <v>0</v>
      </c>
      <c r="M827" s="124">
        <v>0</v>
      </c>
      <c r="N827" s="124">
        <v>50.06</v>
      </c>
      <c r="O827" s="124">
        <v>50</v>
      </c>
      <c r="P827" s="124">
        <v>582.29999999999995</v>
      </c>
      <c r="Q827" s="124">
        <v>3271.48</v>
      </c>
      <c r="R827" s="124">
        <v>716.72</v>
      </c>
      <c r="S827" s="124">
        <v>1752.83</v>
      </c>
      <c r="T827" s="124">
        <v>974.66</v>
      </c>
      <c r="U827" s="124">
        <v>2093.0300000000002</v>
      </c>
      <c r="V827" s="124">
        <v>5517.63</v>
      </c>
      <c r="W827" s="124">
        <v>5620.84</v>
      </c>
      <c r="X827" s="79">
        <v>1285.45</v>
      </c>
      <c r="Y827" s="125"/>
      <c r="Z827" s="125"/>
      <c r="AA827" s="125"/>
      <c r="AB827" s="125"/>
      <c r="AC827" s="126">
        <f t="shared" si="190"/>
        <v>0</v>
      </c>
      <c r="AD827" s="126">
        <f t="shared" si="190"/>
        <v>0</v>
      </c>
      <c r="AE827" s="126">
        <f t="shared" si="190"/>
        <v>0</v>
      </c>
      <c r="AF827" s="126">
        <f t="shared" si="190"/>
        <v>0</v>
      </c>
      <c r="AG827" s="126">
        <f t="shared" si="190"/>
        <v>0</v>
      </c>
      <c r="AH827" s="126">
        <f t="shared" si="190"/>
        <v>0</v>
      </c>
      <c r="AI827" s="126">
        <f t="shared" si="190"/>
        <v>0</v>
      </c>
      <c r="AJ827" s="126">
        <f t="shared" si="190"/>
        <v>0</v>
      </c>
      <c r="AK827" s="126">
        <f t="shared" si="190"/>
        <v>0</v>
      </c>
      <c r="AL827" s="127">
        <f t="shared" si="171"/>
        <v>0</v>
      </c>
      <c r="AM827" s="127">
        <f t="shared" si="170"/>
        <v>0</v>
      </c>
    </row>
    <row r="828" spans="1:39" ht="15" customHeight="1" x14ac:dyDescent="0.2">
      <c r="A828" s="62" t="s">
        <v>958</v>
      </c>
      <c r="B828" s="62" t="s">
        <v>442</v>
      </c>
      <c r="C828" s="124">
        <v>14000</v>
      </c>
      <c r="D828" s="124">
        <v>15700</v>
      </c>
      <c r="E828" s="124">
        <v>15700</v>
      </c>
      <c r="F828" s="124">
        <v>15700</v>
      </c>
      <c r="G828" s="124">
        <v>14775</v>
      </c>
      <c r="H828" s="124">
        <v>14800</v>
      </c>
      <c r="I828" s="124">
        <v>0</v>
      </c>
      <c r="J828" s="124">
        <v>0</v>
      </c>
      <c r="K828" s="124">
        <v>0</v>
      </c>
      <c r="L828" s="124">
        <v>0</v>
      </c>
      <c r="M828" s="124">
        <v>0</v>
      </c>
      <c r="N828" s="124">
        <v>14583.8</v>
      </c>
      <c r="O828" s="124">
        <v>14313.27</v>
      </c>
      <c r="P828" s="124">
        <v>14791.81</v>
      </c>
      <c r="Q828" s="124">
        <v>15207.52</v>
      </c>
      <c r="R828" s="124">
        <v>15199.81</v>
      </c>
      <c r="S828" s="124">
        <v>23187.34</v>
      </c>
      <c r="T828" s="124">
        <v>0</v>
      </c>
      <c r="U828" s="124">
        <v>0</v>
      </c>
      <c r="V828" s="124">
        <v>0</v>
      </c>
      <c r="W828" s="124">
        <v>0</v>
      </c>
      <c r="X828" s="79"/>
      <c r="Y828" s="125"/>
      <c r="Z828" s="125"/>
      <c r="AA828" s="125"/>
      <c r="AB828" s="125"/>
      <c r="AC828" s="126">
        <f t="shared" si="190"/>
        <v>0</v>
      </c>
      <c r="AD828" s="126">
        <f t="shared" si="190"/>
        <v>0</v>
      </c>
      <c r="AE828" s="126">
        <f t="shared" si="190"/>
        <v>0</v>
      </c>
      <c r="AF828" s="126">
        <f t="shared" si="190"/>
        <v>0</v>
      </c>
      <c r="AG828" s="126">
        <f t="shared" si="190"/>
        <v>0</v>
      </c>
      <c r="AH828" s="126">
        <f t="shared" si="190"/>
        <v>0</v>
      </c>
      <c r="AI828" s="126">
        <f t="shared" si="190"/>
        <v>0</v>
      </c>
      <c r="AJ828" s="126">
        <f t="shared" si="190"/>
        <v>0</v>
      </c>
      <c r="AK828" s="126">
        <f t="shared" si="190"/>
        <v>0</v>
      </c>
      <c r="AL828" s="127">
        <f t="shared" si="171"/>
        <v>0</v>
      </c>
      <c r="AM828" s="127">
        <f t="shared" si="170"/>
        <v>0</v>
      </c>
    </row>
    <row r="829" spans="1:39" ht="15" customHeight="1" x14ac:dyDescent="0.2">
      <c r="A829" s="62" t="s">
        <v>962</v>
      </c>
      <c r="B829" s="62" t="s">
        <v>833</v>
      </c>
      <c r="C829" s="124">
        <v>0</v>
      </c>
      <c r="D829" s="124">
        <v>0</v>
      </c>
      <c r="E829" s="124">
        <v>0</v>
      </c>
      <c r="F829" s="124">
        <v>0</v>
      </c>
      <c r="G829" s="124">
        <v>0</v>
      </c>
      <c r="H829" s="124">
        <v>0</v>
      </c>
      <c r="I829" s="124">
        <v>0</v>
      </c>
      <c r="J829" s="124">
        <v>0</v>
      </c>
      <c r="K829" s="124">
        <v>15000</v>
      </c>
      <c r="L829" s="124">
        <v>15000</v>
      </c>
      <c r="M829" s="124">
        <v>15000</v>
      </c>
      <c r="N829" s="124">
        <v>0</v>
      </c>
      <c r="O829" s="124">
        <v>0</v>
      </c>
      <c r="P829" s="124">
        <v>0</v>
      </c>
      <c r="Q829" s="124">
        <v>5780.63</v>
      </c>
      <c r="R829" s="124">
        <v>0</v>
      </c>
      <c r="S829" s="124">
        <v>0</v>
      </c>
      <c r="T829" s="124">
        <v>0</v>
      </c>
      <c r="U829" s="124">
        <v>15000</v>
      </c>
      <c r="V829" s="124">
        <v>15000</v>
      </c>
      <c r="W829" s="124">
        <v>15000</v>
      </c>
      <c r="X829" s="79">
        <v>15000</v>
      </c>
      <c r="Y829" s="125"/>
      <c r="Z829" s="125"/>
      <c r="AA829" s="125"/>
      <c r="AB829" s="125"/>
      <c r="AC829" s="126">
        <f t="shared" si="190"/>
        <v>0</v>
      </c>
      <c r="AD829" s="126">
        <f t="shared" si="190"/>
        <v>0</v>
      </c>
      <c r="AE829" s="126">
        <f t="shared" si="190"/>
        <v>0</v>
      </c>
      <c r="AF829" s="126">
        <f t="shared" si="190"/>
        <v>0</v>
      </c>
      <c r="AG829" s="126">
        <f t="shared" si="190"/>
        <v>0</v>
      </c>
      <c r="AH829" s="126">
        <f t="shared" si="190"/>
        <v>0</v>
      </c>
      <c r="AI829" s="126">
        <f t="shared" si="190"/>
        <v>0</v>
      </c>
      <c r="AJ829" s="126">
        <f t="shared" si="190"/>
        <v>0</v>
      </c>
      <c r="AK829" s="126">
        <f t="shared" si="190"/>
        <v>0</v>
      </c>
      <c r="AL829" s="127">
        <f t="shared" si="171"/>
        <v>0</v>
      </c>
      <c r="AM829" s="127">
        <f t="shared" si="170"/>
        <v>0</v>
      </c>
    </row>
    <row r="830" spans="1:39" ht="15" customHeight="1" x14ac:dyDescent="0.2">
      <c r="A830" s="62" t="s">
        <v>2104</v>
      </c>
      <c r="B830" s="62" t="s">
        <v>1599</v>
      </c>
      <c r="C830" s="124">
        <v>0</v>
      </c>
      <c r="D830" s="124">
        <v>0</v>
      </c>
      <c r="E830" s="124">
        <v>0</v>
      </c>
      <c r="F830" s="124">
        <v>0</v>
      </c>
      <c r="G830" s="124">
        <v>0</v>
      </c>
      <c r="H830" s="124">
        <v>0</v>
      </c>
      <c r="I830" s="124">
        <v>0</v>
      </c>
      <c r="J830" s="124">
        <v>0</v>
      </c>
      <c r="K830" s="124">
        <v>0</v>
      </c>
      <c r="L830" s="124">
        <v>220000</v>
      </c>
      <c r="M830" s="124">
        <v>0</v>
      </c>
      <c r="N830" s="124">
        <v>0</v>
      </c>
      <c r="O830" s="124">
        <v>0</v>
      </c>
      <c r="P830" s="124">
        <v>0</v>
      </c>
      <c r="Q830" s="124">
        <v>0</v>
      </c>
      <c r="R830" s="124">
        <v>0</v>
      </c>
      <c r="S830" s="124">
        <v>0</v>
      </c>
      <c r="T830" s="124">
        <v>0</v>
      </c>
      <c r="U830" s="124">
        <v>0</v>
      </c>
      <c r="V830" s="124">
        <v>0</v>
      </c>
      <c r="W830" s="124">
        <v>0</v>
      </c>
      <c r="X830" s="79">
        <v>0</v>
      </c>
      <c r="Y830" s="125"/>
      <c r="Z830" s="125"/>
      <c r="AA830" s="125"/>
      <c r="AB830" s="125"/>
      <c r="AC830" s="126">
        <f t="shared" si="190"/>
        <v>0</v>
      </c>
      <c r="AD830" s="126">
        <f t="shared" si="190"/>
        <v>0</v>
      </c>
      <c r="AE830" s="126">
        <f t="shared" si="190"/>
        <v>0</v>
      </c>
      <c r="AF830" s="126">
        <f t="shared" si="190"/>
        <v>0</v>
      </c>
      <c r="AG830" s="126">
        <f t="shared" si="190"/>
        <v>0</v>
      </c>
      <c r="AH830" s="126">
        <f t="shared" si="190"/>
        <v>0</v>
      </c>
      <c r="AI830" s="126">
        <f t="shared" si="190"/>
        <v>0</v>
      </c>
      <c r="AJ830" s="126">
        <f t="shared" si="190"/>
        <v>0</v>
      </c>
      <c r="AK830" s="126">
        <f t="shared" si="190"/>
        <v>0</v>
      </c>
      <c r="AL830" s="127">
        <f t="shared" si="171"/>
        <v>0</v>
      </c>
      <c r="AM830" s="127">
        <f t="shared" si="170"/>
        <v>0</v>
      </c>
    </row>
    <row r="831" spans="1:39" ht="15" customHeight="1" x14ac:dyDescent="0.2">
      <c r="A831" s="62" t="s">
        <v>2225</v>
      </c>
      <c r="B831" s="62" t="s">
        <v>1883</v>
      </c>
      <c r="C831" s="124"/>
      <c r="D831" s="124"/>
      <c r="E831" s="124"/>
      <c r="F831" s="124"/>
      <c r="G831" s="124"/>
      <c r="H831" s="124"/>
      <c r="I831" s="124"/>
      <c r="J831" s="124"/>
      <c r="K831" s="124"/>
      <c r="L831" s="124"/>
      <c r="M831" s="124"/>
      <c r="N831" s="124">
        <v>0</v>
      </c>
      <c r="O831" s="124">
        <v>0</v>
      </c>
      <c r="P831" s="124">
        <v>0</v>
      </c>
      <c r="Q831" s="124">
        <v>0</v>
      </c>
      <c r="R831" s="124">
        <v>0</v>
      </c>
      <c r="S831" s="124">
        <v>0</v>
      </c>
      <c r="T831" s="124">
        <v>0</v>
      </c>
      <c r="U831" s="124">
        <v>0</v>
      </c>
      <c r="V831" s="124">
        <v>0</v>
      </c>
      <c r="W831" s="124">
        <v>0</v>
      </c>
      <c r="X831" s="79">
        <v>525.9</v>
      </c>
      <c r="Y831" s="125"/>
      <c r="Z831" s="125"/>
      <c r="AA831" s="125"/>
      <c r="AB831" s="125"/>
      <c r="AC831" s="126"/>
      <c r="AD831" s="126"/>
      <c r="AE831" s="126"/>
      <c r="AF831" s="126"/>
      <c r="AG831" s="126"/>
      <c r="AH831" s="126"/>
      <c r="AI831" s="126"/>
      <c r="AJ831" s="126"/>
      <c r="AK831" s="126"/>
    </row>
    <row r="832" spans="1:39" ht="15" customHeight="1" x14ac:dyDescent="0.2">
      <c r="A832" s="62" t="s">
        <v>2232</v>
      </c>
      <c r="B832" s="62" t="s">
        <v>286</v>
      </c>
      <c r="C832" s="124">
        <v>0</v>
      </c>
      <c r="D832" s="124">
        <v>0</v>
      </c>
      <c r="E832" s="124">
        <v>0</v>
      </c>
      <c r="F832" s="124">
        <v>0</v>
      </c>
      <c r="G832" s="124">
        <v>0</v>
      </c>
      <c r="H832" s="124">
        <v>0</v>
      </c>
      <c r="I832" s="124">
        <v>0</v>
      </c>
      <c r="J832" s="124">
        <v>0</v>
      </c>
      <c r="K832" s="124">
        <v>0</v>
      </c>
      <c r="L832" s="124">
        <v>0</v>
      </c>
      <c r="M832" s="124">
        <v>99000</v>
      </c>
      <c r="N832" s="124">
        <v>0</v>
      </c>
      <c r="O832" s="124">
        <v>0</v>
      </c>
      <c r="P832" s="124">
        <v>0</v>
      </c>
      <c r="Q832" s="124">
        <v>0</v>
      </c>
      <c r="R832" s="124">
        <v>0</v>
      </c>
      <c r="S832" s="124">
        <v>0</v>
      </c>
      <c r="T832" s="124">
        <v>0</v>
      </c>
      <c r="U832" s="124">
        <v>0</v>
      </c>
      <c r="V832" s="124">
        <v>0</v>
      </c>
      <c r="W832" s="124">
        <v>0</v>
      </c>
      <c r="X832" s="79">
        <v>108187.27</v>
      </c>
      <c r="Y832" s="125"/>
      <c r="Z832" s="125"/>
      <c r="AA832" s="125"/>
      <c r="AB832" s="125"/>
      <c r="AC832" s="126">
        <f t="shared" ref="AC832:AC895" si="191">IFERROR((O838-N838)/N838,0)</f>
        <v>0</v>
      </c>
      <c r="AD832" s="126">
        <f t="shared" ref="AD832:AD895" si="192">IFERROR((P838-O838)/O838,0)</f>
        <v>0</v>
      </c>
      <c r="AE832" s="126">
        <f t="shared" ref="AE832:AE895" si="193">IFERROR((Q838-P838)/P838,0)</f>
        <v>0</v>
      </c>
      <c r="AF832" s="126">
        <f t="shared" ref="AF832:AF895" si="194">IFERROR((R838-Q838)/Q838,0)</f>
        <v>0</v>
      </c>
      <c r="AG832" s="126">
        <f t="shared" ref="AG832:AG895" si="195">IFERROR((S838-R838)/R838,0)</f>
        <v>0</v>
      </c>
      <c r="AH832" s="126">
        <f t="shared" ref="AH832:AH895" si="196">IFERROR((T838-S838)/S838,0)</f>
        <v>0</v>
      </c>
      <c r="AI832" s="126">
        <f t="shared" ref="AI832:AI895" si="197">IFERROR((U838-T838)/T838,0)</f>
        <v>0</v>
      </c>
      <c r="AJ832" s="126">
        <f t="shared" ref="AJ832:AJ895" si="198">IFERROR((V838-U838)/U838,0)</f>
        <v>0</v>
      </c>
      <c r="AK832" s="126">
        <f t="shared" ref="AK832:AK895" si="199">IFERROR((W838-V838)/V838,0)</f>
        <v>0</v>
      </c>
      <c r="AL832" s="127">
        <f t="shared" si="171"/>
        <v>0</v>
      </c>
      <c r="AM832" s="127">
        <f t="shared" si="170"/>
        <v>0</v>
      </c>
    </row>
    <row r="833" spans="1:39" ht="15" customHeight="1" x14ac:dyDescent="0.2">
      <c r="A833" s="62" t="s">
        <v>2233</v>
      </c>
      <c r="B833" s="62" t="s">
        <v>312</v>
      </c>
      <c r="C833" s="124">
        <v>0</v>
      </c>
      <c r="D833" s="124">
        <v>0</v>
      </c>
      <c r="E833" s="124">
        <v>0</v>
      </c>
      <c r="F833" s="124">
        <v>0</v>
      </c>
      <c r="G833" s="124">
        <v>0</v>
      </c>
      <c r="H833" s="124">
        <v>0</v>
      </c>
      <c r="I833" s="124">
        <v>0</v>
      </c>
      <c r="J833" s="124">
        <v>0</v>
      </c>
      <c r="K833" s="124">
        <v>0</v>
      </c>
      <c r="L833" s="124">
        <v>0</v>
      </c>
      <c r="M833" s="124">
        <v>0</v>
      </c>
      <c r="N833" s="124">
        <v>0</v>
      </c>
      <c r="O833" s="124">
        <v>0</v>
      </c>
      <c r="P833" s="124">
        <v>0</v>
      </c>
      <c r="Q833" s="124">
        <v>0</v>
      </c>
      <c r="R833" s="124">
        <v>0</v>
      </c>
      <c r="S833" s="124">
        <v>0</v>
      </c>
      <c r="T833" s="124">
        <v>0</v>
      </c>
      <c r="U833" s="124">
        <v>0</v>
      </c>
      <c r="V833" s="124">
        <v>0</v>
      </c>
      <c r="W833" s="124">
        <v>0</v>
      </c>
      <c r="X833" s="79">
        <v>974</v>
      </c>
      <c r="Y833" s="125"/>
      <c r="Z833" s="125"/>
      <c r="AA833" s="125"/>
      <c r="AB833" s="125"/>
      <c r="AC833" s="126">
        <f t="shared" si="191"/>
        <v>-3.4348491793425797E-3</v>
      </c>
      <c r="AD833" s="126">
        <f t="shared" si="192"/>
        <v>6.319840113817278E-2</v>
      </c>
      <c r="AE833" s="126">
        <f t="shared" si="193"/>
        <v>-9.2575124430223588E-2</v>
      </c>
      <c r="AF833" s="126">
        <f t="shared" si="194"/>
        <v>0.13114896027996784</v>
      </c>
      <c r="AG833" s="126">
        <f t="shared" si="195"/>
        <v>-1.0982814397706063E-2</v>
      </c>
      <c r="AH833" s="126">
        <f t="shared" si="196"/>
        <v>4.9224876788071831E-2</v>
      </c>
      <c r="AI833" s="126">
        <f t="shared" si="197"/>
        <v>-7.462341213232794E-2</v>
      </c>
      <c r="AJ833" s="126">
        <f t="shared" si="198"/>
        <v>0.14429995230556808</v>
      </c>
      <c r="AK833" s="126">
        <f t="shared" si="199"/>
        <v>-0.13025660633605393</v>
      </c>
      <c r="AL833" s="127">
        <f t="shared" si="171"/>
        <v>8.444376004014046E-3</v>
      </c>
      <c r="AM833" s="127">
        <f t="shared" si="170"/>
        <v>-4.4676007544896031E-3</v>
      </c>
    </row>
    <row r="834" spans="1:39" ht="15" customHeight="1" x14ac:dyDescent="0.2">
      <c r="A834" s="62" t="s">
        <v>2234</v>
      </c>
      <c r="B834" s="62" t="s">
        <v>314</v>
      </c>
      <c r="C834" s="124">
        <v>0</v>
      </c>
      <c r="D834" s="124">
        <v>0</v>
      </c>
      <c r="E834" s="124">
        <v>0</v>
      </c>
      <c r="F834" s="124">
        <v>0</v>
      </c>
      <c r="G834" s="124">
        <v>0</v>
      </c>
      <c r="H834" s="124">
        <v>0</v>
      </c>
      <c r="I834" s="124">
        <v>0</v>
      </c>
      <c r="J834" s="124">
        <v>0</v>
      </c>
      <c r="K834" s="124">
        <v>0</v>
      </c>
      <c r="L834" s="124">
        <v>0</v>
      </c>
      <c r="M834" s="124">
        <v>1090</v>
      </c>
      <c r="N834" s="124">
        <v>0</v>
      </c>
      <c r="O834" s="124">
        <v>0</v>
      </c>
      <c r="P834" s="124">
        <v>0</v>
      </c>
      <c r="Q834" s="124">
        <v>0</v>
      </c>
      <c r="R834" s="124">
        <v>0</v>
      </c>
      <c r="S834" s="124">
        <v>0</v>
      </c>
      <c r="T834" s="124">
        <v>0</v>
      </c>
      <c r="U834" s="124">
        <v>0</v>
      </c>
      <c r="V834" s="124">
        <v>0</v>
      </c>
      <c r="W834" s="124">
        <v>0</v>
      </c>
      <c r="X834" s="79">
        <v>606.69000000000005</v>
      </c>
      <c r="Y834" s="125"/>
      <c r="Z834" s="125"/>
      <c r="AA834" s="125"/>
      <c r="AB834" s="125"/>
      <c r="AC834" s="126">
        <f t="shared" si="191"/>
        <v>-0.20393848057972136</v>
      </c>
      <c r="AD834" s="126">
        <f t="shared" si="192"/>
        <v>-0.28121659702652807</v>
      </c>
      <c r="AE834" s="126">
        <f t="shared" si="193"/>
        <v>1.904729716680521E-2</v>
      </c>
      <c r="AF834" s="126">
        <f t="shared" si="194"/>
        <v>0.85783730769777455</v>
      </c>
      <c r="AG834" s="126">
        <f t="shared" si="195"/>
        <v>-0.30848955796356697</v>
      </c>
      <c r="AH834" s="126">
        <f t="shared" si="196"/>
        <v>-0.11243836505589098</v>
      </c>
      <c r="AI834" s="126">
        <f t="shared" si="197"/>
        <v>0.14211871273346757</v>
      </c>
      <c r="AJ834" s="126">
        <f t="shared" si="198"/>
        <v>0.2242349054819042</v>
      </c>
      <c r="AK834" s="126">
        <f t="shared" si="199"/>
        <v>-0.11320850036998192</v>
      </c>
      <c r="AL834" s="127">
        <f t="shared" si="171"/>
        <v>2.4882969120473577E-2</v>
      </c>
      <c r="AM834" s="127">
        <f t="shared" si="170"/>
        <v>-3.3556561034813623E-2</v>
      </c>
    </row>
    <row r="835" spans="1:39" ht="15" customHeight="1" x14ac:dyDescent="0.2">
      <c r="A835" s="62" t="s">
        <v>2235</v>
      </c>
      <c r="B835" s="62" t="s">
        <v>316</v>
      </c>
      <c r="C835" s="124">
        <v>0</v>
      </c>
      <c r="D835" s="124">
        <v>0</v>
      </c>
      <c r="E835" s="124">
        <v>0</v>
      </c>
      <c r="F835" s="124">
        <v>0</v>
      </c>
      <c r="G835" s="124">
        <v>0</v>
      </c>
      <c r="H835" s="124">
        <v>0</v>
      </c>
      <c r="I835" s="124">
        <v>0</v>
      </c>
      <c r="J835" s="124">
        <v>0</v>
      </c>
      <c r="K835" s="124">
        <v>0</v>
      </c>
      <c r="L835" s="124">
        <v>0</v>
      </c>
      <c r="M835" s="124">
        <v>0</v>
      </c>
      <c r="N835" s="124">
        <v>0</v>
      </c>
      <c r="O835" s="124">
        <v>0</v>
      </c>
      <c r="P835" s="124">
        <v>0</v>
      </c>
      <c r="Q835" s="124">
        <v>0</v>
      </c>
      <c r="R835" s="124">
        <v>0</v>
      </c>
      <c r="S835" s="124">
        <v>0</v>
      </c>
      <c r="T835" s="124">
        <v>0</v>
      </c>
      <c r="U835" s="124">
        <v>0</v>
      </c>
      <c r="V835" s="124">
        <v>0</v>
      </c>
      <c r="W835" s="124">
        <v>0</v>
      </c>
      <c r="X835" s="79">
        <v>1054.46</v>
      </c>
      <c r="Y835" s="125"/>
      <c r="Z835" s="125"/>
      <c r="AA835" s="125"/>
      <c r="AB835" s="125"/>
      <c r="AC835" s="126">
        <f t="shared" si="191"/>
        <v>0</v>
      </c>
      <c r="AD835" s="126">
        <f t="shared" si="192"/>
        <v>0</v>
      </c>
      <c r="AE835" s="126">
        <f t="shared" si="193"/>
        <v>0</v>
      </c>
      <c r="AF835" s="126">
        <f t="shared" si="194"/>
        <v>0</v>
      </c>
      <c r="AG835" s="126">
        <f t="shared" si="195"/>
        <v>0</v>
      </c>
      <c r="AH835" s="126">
        <f t="shared" si="196"/>
        <v>0.55319309491610924</v>
      </c>
      <c r="AI835" s="126">
        <f t="shared" si="197"/>
        <v>0</v>
      </c>
      <c r="AJ835" s="126">
        <f t="shared" si="198"/>
        <v>2.7399081753591583E-3</v>
      </c>
      <c r="AK835" s="126">
        <f t="shared" si="199"/>
        <v>-2.7324215911031669E-3</v>
      </c>
      <c r="AL835" s="127">
        <f t="shared" si="171"/>
        <v>6.1466731277818355E-2</v>
      </c>
      <c r="AM835" s="127">
        <f t="shared" si="170"/>
        <v>0.11064011630007305</v>
      </c>
    </row>
    <row r="836" spans="1:39" ht="15" customHeight="1" x14ac:dyDescent="0.2">
      <c r="A836" s="62" t="s">
        <v>2236</v>
      </c>
      <c r="B836" s="62" t="s">
        <v>2026</v>
      </c>
      <c r="C836" s="124">
        <v>0</v>
      </c>
      <c r="D836" s="124">
        <v>0</v>
      </c>
      <c r="E836" s="124">
        <v>0</v>
      </c>
      <c r="F836" s="124">
        <v>0</v>
      </c>
      <c r="G836" s="124">
        <v>0</v>
      </c>
      <c r="H836" s="124">
        <v>0</v>
      </c>
      <c r="I836" s="124">
        <v>0</v>
      </c>
      <c r="J836" s="124">
        <v>0</v>
      </c>
      <c r="K836" s="124">
        <v>0</v>
      </c>
      <c r="L836" s="124">
        <v>0</v>
      </c>
      <c r="M836" s="124">
        <v>1440</v>
      </c>
      <c r="N836" s="124">
        <v>0</v>
      </c>
      <c r="O836" s="124">
        <v>0</v>
      </c>
      <c r="P836" s="124">
        <v>0</v>
      </c>
      <c r="Q836" s="124">
        <v>0</v>
      </c>
      <c r="R836" s="124">
        <v>0</v>
      </c>
      <c r="S836" s="124">
        <v>0</v>
      </c>
      <c r="T836" s="124">
        <v>0</v>
      </c>
      <c r="U836" s="124">
        <v>0</v>
      </c>
      <c r="V836" s="124">
        <v>0</v>
      </c>
      <c r="W836" s="124">
        <v>0</v>
      </c>
      <c r="X836" s="79">
        <v>1576.28</v>
      </c>
      <c r="Y836" s="125"/>
      <c r="Z836" s="125"/>
      <c r="AA836" s="125"/>
      <c r="AB836" s="125"/>
      <c r="AC836" s="126">
        <f t="shared" si="191"/>
        <v>0</v>
      </c>
      <c r="AD836" s="126">
        <f t="shared" si="192"/>
        <v>0</v>
      </c>
      <c r="AE836" s="126">
        <f t="shared" si="193"/>
        <v>0</v>
      </c>
      <c r="AF836" s="126">
        <f t="shared" si="194"/>
        <v>0</v>
      </c>
      <c r="AG836" s="126">
        <f t="shared" si="195"/>
        <v>0</v>
      </c>
      <c r="AH836" s="126">
        <f t="shared" si="196"/>
        <v>0.16454554179863692</v>
      </c>
      <c r="AI836" s="126">
        <f t="shared" si="197"/>
        <v>-8.1428124021295616E-3</v>
      </c>
      <c r="AJ836" s="126">
        <f t="shared" si="198"/>
        <v>2.7420936300333659E-3</v>
      </c>
      <c r="AK836" s="126">
        <f t="shared" si="199"/>
        <v>-1.0938380456760289E-2</v>
      </c>
      <c r="AL836" s="127">
        <f t="shared" si="171"/>
        <v>1.6467382507753384E-2</v>
      </c>
      <c r="AM836" s="127">
        <f t="shared" ref="AM836:AM899" si="200">AVERAGE(AG836:AK836)</f>
        <v>2.9641288513956088E-2</v>
      </c>
    </row>
    <row r="837" spans="1:39" ht="15" customHeight="1" x14ac:dyDescent="0.2">
      <c r="A837" s="62" t="s">
        <v>2105</v>
      </c>
      <c r="B837" s="62" t="s">
        <v>1883</v>
      </c>
      <c r="C837" s="124">
        <v>0</v>
      </c>
      <c r="D837" s="124">
        <v>0</v>
      </c>
      <c r="E837" s="124">
        <v>0</v>
      </c>
      <c r="F837" s="124">
        <v>0</v>
      </c>
      <c r="G837" s="124">
        <v>0</v>
      </c>
      <c r="H837" s="124">
        <v>0</v>
      </c>
      <c r="I837" s="124">
        <v>0</v>
      </c>
      <c r="J837" s="124">
        <v>0</v>
      </c>
      <c r="K837" s="124">
        <v>0</v>
      </c>
      <c r="L837" s="124">
        <v>0</v>
      </c>
      <c r="M837" s="124">
        <v>0</v>
      </c>
      <c r="N837" s="124">
        <v>0</v>
      </c>
      <c r="O837" s="124">
        <v>0</v>
      </c>
      <c r="P837" s="124">
        <v>0</v>
      </c>
      <c r="Q837" s="124">
        <v>0</v>
      </c>
      <c r="R837" s="124">
        <v>0</v>
      </c>
      <c r="S837" s="124">
        <v>0</v>
      </c>
      <c r="T837" s="124">
        <v>0</v>
      </c>
      <c r="U837" s="124">
        <v>0</v>
      </c>
      <c r="V837" s="124">
        <v>0</v>
      </c>
      <c r="W837" s="124">
        <v>1944.25</v>
      </c>
      <c r="X837" s="79">
        <v>0</v>
      </c>
      <c r="Y837" s="125"/>
      <c r="Z837" s="125"/>
      <c r="AA837" s="125"/>
      <c r="AB837" s="125"/>
      <c r="AC837" s="126">
        <f t="shared" si="191"/>
        <v>0</v>
      </c>
      <c r="AD837" s="126">
        <f t="shared" si="192"/>
        <v>-1</v>
      </c>
      <c r="AE837" s="126">
        <f t="shared" si="193"/>
        <v>0</v>
      </c>
      <c r="AF837" s="126">
        <f t="shared" si="194"/>
        <v>0</v>
      </c>
      <c r="AG837" s="126">
        <f t="shared" si="195"/>
        <v>0</v>
      </c>
      <c r="AH837" s="126">
        <f t="shared" si="196"/>
        <v>0</v>
      </c>
      <c r="AI837" s="126">
        <f t="shared" si="197"/>
        <v>0</v>
      </c>
      <c r="AJ837" s="126">
        <f t="shared" si="198"/>
        <v>0</v>
      </c>
      <c r="AK837" s="126">
        <f t="shared" si="199"/>
        <v>0</v>
      </c>
      <c r="AL837" s="127">
        <f t="shared" si="171"/>
        <v>-0.1111111111111111</v>
      </c>
      <c r="AM837" s="127">
        <f t="shared" si="200"/>
        <v>0</v>
      </c>
    </row>
    <row r="838" spans="1:39" ht="15" customHeight="1" x14ac:dyDescent="0.2">
      <c r="A838" s="62" t="s">
        <v>2240</v>
      </c>
      <c r="B838" s="62" t="s">
        <v>1884</v>
      </c>
      <c r="C838" s="124">
        <v>0</v>
      </c>
      <c r="D838" s="124">
        <v>0</v>
      </c>
      <c r="E838" s="124">
        <v>0</v>
      </c>
      <c r="F838" s="124">
        <v>0</v>
      </c>
      <c r="G838" s="124">
        <v>0</v>
      </c>
      <c r="H838" s="124">
        <v>0</v>
      </c>
      <c r="I838" s="124">
        <v>0</v>
      </c>
      <c r="J838" s="124">
        <v>0</v>
      </c>
      <c r="K838" s="124">
        <v>0</v>
      </c>
      <c r="L838" s="124">
        <v>0</v>
      </c>
      <c r="M838" s="124">
        <v>0</v>
      </c>
      <c r="N838" s="124">
        <v>0</v>
      </c>
      <c r="O838" s="124">
        <v>0</v>
      </c>
      <c r="P838" s="124">
        <v>0</v>
      </c>
      <c r="Q838" s="124">
        <v>0</v>
      </c>
      <c r="R838" s="124">
        <v>0</v>
      </c>
      <c r="S838" s="124">
        <v>0</v>
      </c>
      <c r="T838" s="124">
        <v>0</v>
      </c>
      <c r="U838" s="124">
        <v>0</v>
      </c>
      <c r="V838" s="124">
        <v>0</v>
      </c>
      <c r="W838" s="124">
        <v>4418.6099999999997</v>
      </c>
      <c r="X838" s="79">
        <v>0</v>
      </c>
      <c r="Y838" s="125"/>
      <c r="Z838" s="125"/>
      <c r="AA838" s="125"/>
      <c r="AB838" s="125"/>
      <c r="AC838" s="126">
        <f t="shared" si="191"/>
        <v>0.1509631532154499</v>
      </c>
      <c r="AD838" s="126">
        <f t="shared" si="192"/>
        <v>-9.0334042845370988E-3</v>
      </c>
      <c r="AE838" s="126">
        <f t="shared" si="193"/>
        <v>-0.19559239386971192</v>
      </c>
      <c r="AF838" s="126">
        <f t="shared" si="194"/>
        <v>1.9151615317114665</v>
      </c>
      <c r="AG838" s="126">
        <f t="shared" si="195"/>
        <v>-0.46722068328716526</v>
      </c>
      <c r="AH838" s="126">
        <f t="shared" si="196"/>
        <v>-0.13864818024263431</v>
      </c>
      <c r="AI838" s="126">
        <f t="shared" si="197"/>
        <v>0.1891348088531187</v>
      </c>
      <c r="AJ838" s="126">
        <f t="shared" si="198"/>
        <v>8.1759729272419136E-3</v>
      </c>
      <c r="AK838" s="126">
        <f t="shared" si="199"/>
        <v>-0.13062742518025211</v>
      </c>
      <c r="AL838" s="127">
        <f t="shared" si="171"/>
        <v>0.14692370887144179</v>
      </c>
      <c r="AM838" s="127">
        <f t="shared" si="200"/>
        <v>-0.10783710138593819</v>
      </c>
    </row>
    <row r="839" spans="1:39" ht="15" customHeight="1" x14ac:dyDescent="0.2">
      <c r="A839" s="62" t="s">
        <v>964</v>
      </c>
      <c r="B839" s="62" t="s">
        <v>286</v>
      </c>
      <c r="C839" s="124">
        <v>221370</v>
      </c>
      <c r="D839" s="124">
        <v>221368</v>
      </c>
      <c r="E839" s="124">
        <v>228735</v>
      </c>
      <c r="F839" s="124">
        <v>231724</v>
      </c>
      <c r="G839" s="124">
        <v>238713</v>
      </c>
      <c r="H839" s="124">
        <v>247575</v>
      </c>
      <c r="I839" s="124">
        <v>251313</v>
      </c>
      <c r="J839" s="124">
        <v>260736</v>
      </c>
      <c r="K839" s="124">
        <v>266594</v>
      </c>
      <c r="L839" s="124">
        <v>278454</v>
      </c>
      <c r="M839" s="124">
        <v>244650</v>
      </c>
      <c r="N839" s="124">
        <v>229576.31</v>
      </c>
      <c r="O839" s="124">
        <v>228787.75</v>
      </c>
      <c r="P839" s="124">
        <v>243246.77</v>
      </c>
      <c r="Q839" s="124">
        <v>220728.17</v>
      </c>
      <c r="R839" s="124">
        <v>249676.44</v>
      </c>
      <c r="S839" s="124">
        <v>246934.29</v>
      </c>
      <c r="T839" s="124">
        <v>259089.6</v>
      </c>
      <c r="U839" s="124">
        <v>239755.45</v>
      </c>
      <c r="V839" s="124">
        <v>274352.15000000002</v>
      </c>
      <c r="W839" s="124">
        <v>238615.97</v>
      </c>
      <c r="X839" s="79">
        <v>236869.94</v>
      </c>
      <c r="Y839" s="125"/>
      <c r="Z839" s="125"/>
      <c r="AA839" s="125"/>
      <c r="AB839" s="125"/>
      <c r="AC839" s="126">
        <f t="shared" si="191"/>
        <v>-1.0395907450903928E-2</v>
      </c>
      <c r="AD839" s="126">
        <f t="shared" si="192"/>
        <v>-0.21306738012793219</v>
      </c>
      <c r="AE839" s="126">
        <f t="shared" si="193"/>
        <v>0.45199559042714493</v>
      </c>
      <c r="AF839" s="126">
        <f t="shared" si="194"/>
        <v>0.15696335223645097</v>
      </c>
      <c r="AG839" s="126">
        <f t="shared" si="195"/>
        <v>-0.13111075842556033</v>
      </c>
      <c r="AH839" s="126">
        <f t="shared" si="196"/>
        <v>-0.1591659232388638</v>
      </c>
      <c r="AI839" s="126">
        <f t="shared" si="197"/>
        <v>-0.32792495806118238</v>
      </c>
      <c r="AJ839" s="126">
        <f t="shared" si="198"/>
        <v>1.1239763024917252E-2</v>
      </c>
      <c r="AK839" s="126">
        <f t="shared" si="199"/>
        <v>0.11825526126022121</v>
      </c>
      <c r="AL839" s="127">
        <f t="shared" ref="AL839:AL902" si="201">AVERAGE(AC839:AK839)</f>
        <v>-1.1467884483967581E-2</v>
      </c>
      <c r="AM839" s="127">
        <f t="shared" si="200"/>
        <v>-9.7741323088093607E-2</v>
      </c>
    </row>
    <row r="840" spans="1:39" ht="15" customHeight="1" x14ac:dyDescent="0.2">
      <c r="A840" s="62" t="s">
        <v>965</v>
      </c>
      <c r="B840" s="62" t="s">
        <v>292</v>
      </c>
      <c r="C840" s="124">
        <v>3000</v>
      </c>
      <c r="D840" s="124">
        <v>3604</v>
      </c>
      <c r="E840" s="124">
        <v>3902</v>
      </c>
      <c r="F840" s="124">
        <v>2101</v>
      </c>
      <c r="G840" s="124">
        <v>3901</v>
      </c>
      <c r="H840" s="124">
        <v>3900</v>
      </c>
      <c r="I840" s="124">
        <v>2401</v>
      </c>
      <c r="J840" s="124">
        <v>2401</v>
      </c>
      <c r="K840" s="124">
        <v>2401</v>
      </c>
      <c r="L840" s="124">
        <v>3001</v>
      </c>
      <c r="M840" s="124">
        <v>3000</v>
      </c>
      <c r="N840" s="124">
        <v>3619.67</v>
      </c>
      <c r="O840" s="124">
        <v>2881.48</v>
      </c>
      <c r="P840" s="124">
        <v>2071.16</v>
      </c>
      <c r="Q840" s="124">
        <v>2110.61</v>
      </c>
      <c r="R840" s="124">
        <v>3921.17</v>
      </c>
      <c r="S840" s="124">
        <v>2711.53</v>
      </c>
      <c r="T840" s="124">
        <v>2406.65</v>
      </c>
      <c r="U840" s="124">
        <v>2748.68</v>
      </c>
      <c r="V840" s="124">
        <v>3365.03</v>
      </c>
      <c r="W840" s="124">
        <v>2984.08</v>
      </c>
      <c r="X840" s="79">
        <v>2326.16</v>
      </c>
      <c r="Y840" s="125"/>
      <c r="Z840" s="125"/>
      <c r="AA840" s="125"/>
      <c r="AB840" s="125"/>
      <c r="AC840" s="126">
        <f t="shared" si="191"/>
        <v>-0.20236941639836215</v>
      </c>
      <c r="AD840" s="126">
        <f t="shared" si="192"/>
        <v>0.26801740016459624</v>
      </c>
      <c r="AE840" s="126">
        <f t="shared" si="193"/>
        <v>-0.28062801335146498</v>
      </c>
      <c r="AF840" s="126">
        <f t="shared" si="194"/>
        <v>-3.0653892421378205E-2</v>
      </c>
      <c r="AG840" s="126">
        <f t="shared" si="195"/>
        <v>-0.13030470914127426</v>
      </c>
      <c r="AH840" s="126">
        <f t="shared" si="196"/>
        <v>3.8807491400178411E-2</v>
      </c>
      <c r="AI840" s="126">
        <f t="shared" si="197"/>
        <v>-4.6580651491365796E-2</v>
      </c>
      <c r="AJ840" s="126">
        <f t="shared" si="198"/>
        <v>2.1714991381306437</v>
      </c>
      <c r="AK840" s="126">
        <f t="shared" si="199"/>
        <v>-0.65606418274885825</v>
      </c>
      <c r="AL840" s="127">
        <f t="shared" si="201"/>
        <v>0.12574701823807943</v>
      </c>
      <c r="AM840" s="127">
        <f t="shared" si="200"/>
        <v>0.27547141722986479</v>
      </c>
    </row>
    <row r="841" spans="1:39" ht="15" customHeight="1" x14ac:dyDescent="0.2">
      <c r="A841" s="62" t="s">
        <v>966</v>
      </c>
      <c r="B841" s="62" t="s">
        <v>713</v>
      </c>
      <c r="C841" s="124">
        <v>0</v>
      </c>
      <c r="D841" s="124">
        <v>0</v>
      </c>
      <c r="E841" s="124">
        <v>0</v>
      </c>
      <c r="F841" s="124">
        <v>0</v>
      </c>
      <c r="G841" s="124">
        <v>0</v>
      </c>
      <c r="H841" s="124">
        <v>0</v>
      </c>
      <c r="I841" s="124">
        <v>7800</v>
      </c>
      <c r="J841" s="124">
        <v>7800</v>
      </c>
      <c r="K841" s="124">
        <v>7800</v>
      </c>
      <c r="L841" s="124">
        <v>7800</v>
      </c>
      <c r="M841" s="124">
        <v>7800</v>
      </c>
      <c r="N841" s="124">
        <v>0</v>
      </c>
      <c r="O841" s="124">
        <v>0</v>
      </c>
      <c r="P841" s="124">
        <v>0</v>
      </c>
      <c r="Q841" s="124">
        <v>0</v>
      </c>
      <c r="R841" s="124">
        <v>0</v>
      </c>
      <c r="S841" s="124">
        <v>5035.71</v>
      </c>
      <c r="T841" s="124">
        <v>7821.43</v>
      </c>
      <c r="U841" s="124">
        <v>7821.43</v>
      </c>
      <c r="V841" s="124">
        <v>7842.86</v>
      </c>
      <c r="W841" s="124">
        <v>7821.43</v>
      </c>
      <c r="X841" s="79">
        <v>7800</v>
      </c>
      <c r="Y841" s="125"/>
      <c r="Z841" s="125"/>
      <c r="AA841" s="125"/>
      <c r="AB841" s="125"/>
      <c r="AC841" s="126">
        <f t="shared" si="191"/>
        <v>4.0594117995147776E-2</v>
      </c>
      <c r="AD841" s="126">
        <f t="shared" si="192"/>
        <v>0.44992454233284473</v>
      </c>
      <c r="AE841" s="126">
        <f t="shared" si="193"/>
        <v>-0.41591745610330055</v>
      </c>
      <c r="AF841" s="126">
        <f t="shared" si="194"/>
        <v>8.6084710743801585E-2</v>
      </c>
      <c r="AG841" s="126">
        <f t="shared" si="195"/>
        <v>-0.34883908953420895</v>
      </c>
      <c r="AH841" s="126">
        <f t="shared" si="196"/>
        <v>5.6216539947559485E-2</v>
      </c>
      <c r="AI841" s="126">
        <f t="shared" si="197"/>
        <v>-5.316221112755342E-2</v>
      </c>
      <c r="AJ841" s="126">
        <f t="shared" si="198"/>
        <v>-0.38261542731110232</v>
      </c>
      <c r="AK841" s="126">
        <f t="shared" si="199"/>
        <v>0.86779596858143282</v>
      </c>
      <c r="AL841" s="127">
        <f t="shared" si="201"/>
        <v>3.3342410613846796E-2</v>
      </c>
      <c r="AM841" s="127">
        <f t="shared" si="200"/>
        <v>2.787915611122551E-2</v>
      </c>
    </row>
    <row r="842" spans="1:39" ht="15" customHeight="1" x14ac:dyDescent="0.2">
      <c r="A842" s="62" t="s">
        <v>967</v>
      </c>
      <c r="B842" s="62" t="s">
        <v>968</v>
      </c>
      <c r="C842" s="124">
        <v>0</v>
      </c>
      <c r="D842" s="124">
        <v>0</v>
      </c>
      <c r="E842" s="124">
        <v>0</v>
      </c>
      <c r="F842" s="124">
        <v>0</v>
      </c>
      <c r="G842" s="124">
        <v>0</v>
      </c>
      <c r="H842" s="124">
        <v>0</v>
      </c>
      <c r="I842" s="124">
        <v>1202</v>
      </c>
      <c r="J842" s="124">
        <v>601</v>
      </c>
      <c r="K842" s="124">
        <v>601</v>
      </c>
      <c r="L842" s="124">
        <v>301</v>
      </c>
      <c r="M842" s="124">
        <v>600</v>
      </c>
      <c r="N842" s="124">
        <v>0</v>
      </c>
      <c r="O842" s="124">
        <v>0</v>
      </c>
      <c r="P842" s="124">
        <v>0</v>
      </c>
      <c r="Q842" s="124">
        <v>0</v>
      </c>
      <c r="R842" s="124">
        <v>0</v>
      </c>
      <c r="S842" s="124">
        <v>520.95000000000005</v>
      </c>
      <c r="T842" s="124">
        <v>606.66999999999996</v>
      </c>
      <c r="U842" s="124">
        <v>601.73</v>
      </c>
      <c r="V842" s="124">
        <v>603.38</v>
      </c>
      <c r="W842" s="124">
        <v>596.78</v>
      </c>
      <c r="X842" s="79">
        <v>324.77</v>
      </c>
      <c r="Y842" s="125"/>
      <c r="Z842" s="125"/>
      <c r="AA842" s="125"/>
      <c r="AB842" s="125"/>
      <c r="AC842" s="126">
        <f t="shared" si="191"/>
        <v>0.18104843178543717</v>
      </c>
      <c r="AD842" s="126">
        <f t="shared" si="192"/>
        <v>0.39830480641105043</v>
      </c>
      <c r="AE842" s="126">
        <f t="shared" si="193"/>
        <v>0.10509881491448374</v>
      </c>
      <c r="AF842" s="126">
        <f t="shared" si="194"/>
        <v>1.6786327424727725E-2</v>
      </c>
      <c r="AG842" s="126">
        <f t="shared" si="195"/>
        <v>-0.19785730300981444</v>
      </c>
      <c r="AH842" s="126">
        <f t="shared" si="196"/>
        <v>-0.20805795123161883</v>
      </c>
      <c r="AI842" s="126">
        <f t="shared" si="197"/>
        <v>0.2272067021160743</v>
      </c>
      <c r="AJ842" s="126">
        <f t="shared" si="198"/>
        <v>0.21416858750483203</v>
      </c>
      <c r="AK842" s="126">
        <f t="shared" si="199"/>
        <v>-0.21904927408514333</v>
      </c>
      <c r="AL842" s="127">
        <f t="shared" si="201"/>
        <v>5.7516571314447651E-2</v>
      </c>
      <c r="AM842" s="127">
        <f t="shared" si="200"/>
        <v>-3.6717847741134055E-2</v>
      </c>
    </row>
    <row r="843" spans="1:39" ht="15" customHeight="1" x14ac:dyDescent="0.2">
      <c r="A843" s="62" t="s">
        <v>969</v>
      </c>
      <c r="B843" s="62" t="s">
        <v>296</v>
      </c>
      <c r="C843" s="124">
        <v>0</v>
      </c>
      <c r="D843" s="124">
        <v>8214</v>
      </c>
      <c r="E843" s="124">
        <v>0</v>
      </c>
      <c r="F843" s="124">
        <v>3862</v>
      </c>
      <c r="G843" s="124">
        <v>10189</v>
      </c>
      <c r="H843" s="124">
        <v>9903</v>
      </c>
      <c r="I843" s="124">
        <v>7289</v>
      </c>
      <c r="J843" s="124">
        <v>7822</v>
      </c>
      <c r="K843" s="124">
        <v>13681</v>
      </c>
      <c r="L843" s="124">
        <v>4829</v>
      </c>
      <c r="M843" s="124">
        <v>0</v>
      </c>
      <c r="N843" s="124">
        <v>0</v>
      </c>
      <c r="O843" s="124">
        <v>6000</v>
      </c>
      <c r="P843" s="124">
        <v>0</v>
      </c>
      <c r="Q843" s="124">
        <v>0</v>
      </c>
      <c r="R843" s="124">
        <v>0</v>
      </c>
      <c r="S843" s="124">
        <v>0</v>
      </c>
      <c r="T843" s="124">
        <v>0</v>
      </c>
      <c r="U843" s="124">
        <v>0</v>
      </c>
      <c r="V843" s="124">
        <v>0</v>
      </c>
      <c r="W843" s="124">
        <v>0</v>
      </c>
      <c r="X843" s="79"/>
      <c r="Y843" s="125"/>
      <c r="Z843" s="125"/>
      <c r="AA843" s="125"/>
      <c r="AB843" s="125"/>
      <c r="AC843" s="126">
        <f t="shared" si="191"/>
        <v>0</v>
      </c>
      <c r="AD843" s="126">
        <f t="shared" si="192"/>
        <v>0</v>
      </c>
      <c r="AE843" s="126">
        <f t="shared" si="193"/>
        <v>0</v>
      </c>
      <c r="AF843" s="126">
        <f t="shared" si="194"/>
        <v>0</v>
      </c>
      <c r="AG843" s="126">
        <f t="shared" si="195"/>
        <v>0</v>
      </c>
      <c r="AH843" s="126">
        <f t="shared" si="196"/>
        <v>0</v>
      </c>
      <c r="AI843" s="126">
        <f t="shared" si="197"/>
        <v>0</v>
      </c>
      <c r="AJ843" s="126">
        <f t="shared" si="198"/>
        <v>-0.45503239825574271</v>
      </c>
      <c r="AK843" s="126">
        <f t="shared" si="199"/>
        <v>5.320606289715756</v>
      </c>
      <c r="AL843" s="127">
        <f t="shared" si="201"/>
        <v>0.54061932127333479</v>
      </c>
      <c r="AM843" s="127">
        <f t="shared" si="200"/>
        <v>0.97311477829200255</v>
      </c>
    </row>
    <row r="844" spans="1:39" ht="15" customHeight="1" x14ac:dyDescent="0.2">
      <c r="A844" s="62" t="s">
        <v>970</v>
      </c>
      <c r="B844" s="62" t="s">
        <v>298</v>
      </c>
      <c r="C844" s="124">
        <v>2284</v>
      </c>
      <c r="D844" s="124">
        <v>2708</v>
      </c>
      <c r="E844" s="124">
        <v>2523</v>
      </c>
      <c r="F844" s="124">
        <v>3007</v>
      </c>
      <c r="G844" s="124">
        <v>2828</v>
      </c>
      <c r="H844" s="124">
        <v>3008</v>
      </c>
      <c r="I844" s="124">
        <v>2464</v>
      </c>
      <c r="J844" s="124">
        <v>3013</v>
      </c>
      <c r="K844" s="124">
        <v>3192</v>
      </c>
      <c r="L844" s="124">
        <v>3368</v>
      </c>
      <c r="M844" s="124">
        <v>2350</v>
      </c>
      <c r="N844" s="124">
        <v>2024.6</v>
      </c>
      <c r="O844" s="124">
        <v>2330.2399999999998</v>
      </c>
      <c r="P844" s="124">
        <v>2309.19</v>
      </c>
      <c r="Q844" s="124">
        <v>1857.53</v>
      </c>
      <c r="R844" s="124">
        <v>5415</v>
      </c>
      <c r="S844" s="124">
        <v>2885</v>
      </c>
      <c r="T844" s="124">
        <v>2485</v>
      </c>
      <c r="U844" s="124">
        <v>2955</v>
      </c>
      <c r="V844" s="124">
        <v>2979.16</v>
      </c>
      <c r="W844" s="124">
        <v>2590</v>
      </c>
      <c r="X844" s="79">
        <v>1590.83</v>
      </c>
      <c r="Y844" s="125"/>
      <c r="Z844" s="125"/>
      <c r="AA844" s="125"/>
      <c r="AB844" s="125"/>
      <c r="AC844" s="126">
        <f t="shared" si="191"/>
        <v>4.7617951491993299E-2</v>
      </c>
      <c r="AD844" s="126">
        <f t="shared" si="192"/>
        <v>0.13239096202438935</v>
      </c>
      <c r="AE844" s="126">
        <f t="shared" si="193"/>
        <v>-4.250667805007393E-2</v>
      </c>
      <c r="AF844" s="126">
        <f t="shared" si="194"/>
        <v>3.9739528097325651E-2</v>
      </c>
      <c r="AG844" s="126">
        <f t="shared" si="195"/>
        <v>-0.26124920414235792</v>
      </c>
      <c r="AH844" s="126">
        <f t="shared" si="196"/>
        <v>4.2661155571189865E-2</v>
      </c>
      <c r="AI844" s="126">
        <f t="shared" si="197"/>
        <v>9.396007118698476E-3</v>
      </c>
      <c r="AJ844" s="126">
        <f t="shared" si="198"/>
        <v>9.6001671192813956E-2</v>
      </c>
      <c r="AK844" s="126">
        <f t="shared" si="199"/>
        <v>-0.11512305205696684</v>
      </c>
      <c r="AL844" s="127">
        <f t="shared" si="201"/>
        <v>-5.6746287503320102E-3</v>
      </c>
      <c r="AM844" s="127">
        <f t="shared" si="200"/>
        <v>-4.5662684463324485E-2</v>
      </c>
    </row>
    <row r="845" spans="1:39" ht="15" customHeight="1" x14ac:dyDescent="0.2">
      <c r="A845" s="62" t="s">
        <v>971</v>
      </c>
      <c r="B845" s="62" t="s">
        <v>300</v>
      </c>
      <c r="C845" s="124">
        <v>15000</v>
      </c>
      <c r="D845" s="124">
        <v>17000</v>
      </c>
      <c r="E845" s="124">
        <v>16000</v>
      </c>
      <c r="F845" s="124">
        <v>16000</v>
      </c>
      <c r="G845" s="124">
        <v>16000</v>
      </c>
      <c r="H845" s="124">
        <v>16000</v>
      </c>
      <c r="I845" s="124">
        <v>16000</v>
      </c>
      <c r="J845" s="124">
        <v>16000</v>
      </c>
      <c r="K845" s="124">
        <v>16000</v>
      </c>
      <c r="L845" s="124">
        <v>16000</v>
      </c>
      <c r="M845" s="124">
        <v>16000</v>
      </c>
      <c r="N845" s="124">
        <v>17868.57</v>
      </c>
      <c r="O845" s="124">
        <v>17682.810000000001</v>
      </c>
      <c r="P845" s="124">
        <v>13915.18</v>
      </c>
      <c r="Q845" s="124">
        <v>20204.78</v>
      </c>
      <c r="R845" s="124">
        <v>23376.19</v>
      </c>
      <c r="S845" s="124">
        <v>20311.32</v>
      </c>
      <c r="T845" s="124">
        <v>17078.45</v>
      </c>
      <c r="U845" s="124">
        <v>11478</v>
      </c>
      <c r="V845" s="124">
        <v>11607.01</v>
      </c>
      <c r="W845" s="124">
        <v>12979.6</v>
      </c>
      <c r="X845" s="79">
        <v>20198.62</v>
      </c>
      <c r="Y845" s="125"/>
      <c r="Z845" s="125"/>
      <c r="AA845" s="125"/>
      <c r="AB845" s="125"/>
      <c r="AC845" s="126">
        <f t="shared" si="191"/>
        <v>-3.2827358402220418E-2</v>
      </c>
      <c r="AD845" s="126">
        <f t="shared" si="192"/>
        <v>-4.8654572341492322E-3</v>
      </c>
      <c r="AE845" s="126">
        <f t="shared" si="193"/>
        <v>-0.54164482980515982</v>
      </c>
      <c r="AF845" s="126">
        <f t="shared" si="194"/>
        <v>-1</v>
      </c>
      <c r="AG845" s="126">
        <f t="shared" si="195"/>
        <v>0</v>
      </c>
      <c r="AH845" s="126">
        <f t="shared" si="196"/>
        <v>0</v>
      </c>
      <c r="AI845" s="126">
        <f t="shared" si="197"/>
        <v>0</v>
      </c>
      <c r="AJ845" s="126">
        <f t="shared" si="198"/>
        <v>0</v>
      </c>
      <c r="AK845" s="126">
        <f t="shared" si="199"/>
        <v>0</v>
      </c>
      <c r="AL845" s="127">
        <f t="shared" si="201"/>
        <v>-0.17548196060461438</v>
      </c>
      <c r="AM845" s="127">
        <f t="shared" si="200"/>
        <v>0</v>
      </c>
    </row>
    <row r="846" spans="1:39" ht="15" customHeight="1" x14ac:dyDescent="0.2">
      <c r="A846" s="62" t="s">
        <v>972</v>
      </c>
      <c r="B846" s="62" t="s">
        <v>302</v>
      </c>
      <c r="C846" s="124">
        <v>642</v>
      </c>
      <c r="D846" s="124">
        <v>535</v>
      </c>
      <c r="E846" s="124">
        <v>542</v>
      </c>
      <c r="F846" s="124">
        <v>559</v>
      </c>
      <c r="G846" s="124">
        <v>576</v>
      </c>
      <c r="H846" s="124">
        <v>599</v>
      </c>
      <c r="I846" s="124">
        <v>605</v>
      </c>
      <c r="J846" s="124">
        <v>628</v>
      </c>
      <c r="K846" s="124">
        <v>643</v>
      </c>
      <c r="L846" s="124">
        <v>672</v>
      </c>
      <c r="M846" s="124">
        <v>480</v>
      </c>
      <c r="N846" s="124">
        <v>639.82000000000005</v>
      </c>
      <c r="O846" s="124">
        <v>510.34</v>
      </c>
      <c r="P846" s="124">
        <v>647.12</v>
      </c>
      <c r="Q846" s="124">
        <v>465.52</v>
      </c>
      <c r="R846" s="124">
        <v>451.25</v>
      </c>
      <c r="S846" s="124">
        <v>392.45</v>
      </c>
      <c r="T846" s="124">
        <v>407.68</v>
      </c>
      <c r="U846" s="124">
        <v>388.69</v>
      </c>
      <c r="V846" s="124">
        <v>1232.73</v>
      </c>
      <c r="W846" s="124">
        <v>423.98</v>
      </c>
      <c r="X846" s="79">
        <v>369.08</v>
      </c>
      <c r="Y846" s="125"/>
      <c r="Z846" s="125"/>
      <c r="AA846" s="125"/>
      <c r="AB846" s="125"/>
      <c r="AC846" s="126">
        <f t="shared" si="191"/>
        <v>-2.5731543939643258E-2</v>
      </c>
      <c r="AD846" s="126">
        <f t="shared" si="192"/>
        <v>9.7599966547814859E-2</v>
      </c>
      <c r="AE846" s="126">
        <f t="shared" si="193"/>
        <v>0.2572549082815484</v>
      </c>
      <c r="AF846" s="126">
        <f t="shared" si="194"/>
        <v>0.30460381976312223</v>
      </c>
      <c r="AG846" s="126">
        <f t="shared" si="195"/>
        <v>6.0133607408975727E-2</v>
      </c>
      <c r="AH846" s="126">
        <f t="shared" si="196"/>
        <v>8.8487312638907925E-2</v>
      </c>
      <c r="AI846" s="126">
        <f t="shared" si="197"/>
        <v>-7.5386993248931819E-2</v>
      </c>
      <c r="AJ846" s="126">
        <f t="shared" si="198"/>
        <v>0.16561539089499044</v>
      </c>
      <c r="AK846" s="126">
        <f t="shared" si="199"/>
        <v>0.36350514027284542</v>
      </c>
      <c r="AL846" s="127">
        <f t="shared" si="201"/>
        <v>0.13734240095773667</v>
      </c>
      <c r="AM846" s="127">
        <f t="shared" si="200"/>
        <v>0.12047089159335753</v>
      </c>
    </row>
    <row r="847" spans="1:39" ht="15" customHeight="1" x14ac:dyDescent="0.2">
      <c r="A847" s="62" t="s">
        <v>973</v>
      </c>
      <c r="B847" s="62" t="s">
        <v>304</v>
      </c>
      <c r="C847" s="124">
        <v>2324</v>
      </c>
      <c r="D847" s="124">
        <v>2193</v>
      </c>
      <c r="E847" s="124">
        <v>2799</v>
      </c>
      <c r="F847" s="124">
        <v>3480</v>
      </c>
      <c r="G847" s="124">
        <v>3482</v>
      </c>
      <c r="H847" s="124">
        <v>1973</v>
      </c>
      <c r="I847" s="124">
        <v>2015</v>
      </c>
      <c r="J847" s="124">
        <v>1626</v>
      </c>
      <c r="K847" s="124">
        <v>1768</v>
      </c>
      <c r="L847" s="124">
        <v>1920</v>
      </c>
      <c r="M847" s="124">
        <v>1700</v>
      </c>
      <c r="N847" s="124">
        <v>2196.87</v>
      </c>
      <c r="O847" s="124">
        <v>2286.0500000000002</v>
      </c>
      <c r="P847" s="124">
        <v>3314.6</v>
      </c>
      <c r="Q847" s="124">
        <v>1936</v>
      </c>
      <c r="R847" s="124">
        <v>2102.66</v>
      </c>
      <c r="S847" s="124">
        <v>1369.17</v>
      </c>
      <c r="T847" s="124">
        <v>1446.14</v>
      </c>
      <c r="U847" s="124">
        <v>1369.26</v>
      </c>
      <c r="V847" s="124">
        <v>845.36</v>
      </c>
      <c r="W847" s="124">
        <v>1578.96</v>
      </c>
      <c r="X847" s="79">
        <v>1466.01</v>
      </c>
      <c r="Y847" s="125"/>
      <c r="Z847" s="125"/>
      <c r="AA847" s="125"/>
      <c r="AB847" s="125"/>
      <c r="AC847" s="126">
        <f t="shared" si="191"/>
        <v>0</v>
      </c>
      <c r="AD847" s="126">
        <f t="shared" si="192"/>
        <v>1.5164084507042255</v>
      </c>
      <c r="AE847" s="126">
        <f t="shared" si="193"/>
        <v>-0.85447625444267206</v>
      </c>
      <c r="AF847" s="126">
        <f t="shared" si="194"/>
        <v>-1</v>
      </c>
      <c r="AG847" s="126">
        <f t="shared" si="195"/>
        <v>0</v>
      </c>
      <c r="AH847" s="126">
        <f t="shared" si="196"/>
        <v>1.75</v>
      </c>
      <c r="AI847" s="126">
        <f t="shared" si="197"/>
        <v>-6.0139860139860141E-2</v>
      </c>
      <c r="AJ847" s="126">
        <f t="shared" si="198"/>
        <v>-0.82490079365079361</v>
      </c>
      <c r="AK847" s="126">
        <f t="shared" si="199"/>
        <v>-0.22096317280453256</v>
      </c>
      <c r="AL847" s="127">
        <f t="shared" si="201"/>
        <v>3.3992041074040781E-2</v>
      </c>
      <c r="AM847" s="127">
        <f t="shared" si="200"/>
        <v>0.12879923468096272</v>
      </c>
    </row>
    <row r="848" spans="1:39" ht="15" customHeight="1" x14ac:dyDescent="0.2">
      <c r="A848" s="62" t="s">
        <v>974</v>
      </c>
      <c r="B848" s="62" t="s">
        <v>306</v>
      </c>
      <c r="C848" s="124">
        <v>18272</v>
      </c>
      <c r="D848" s="124">
        <v>19761</v>
      </c>
      <c r="E848" s="124">
        <v>43665</v>
      </c>
      <c r="F848" s="124">
        <v>36974</v>
      </c>
      <c r="G848" s="124">
        <v>37378</v>
      </c>
      <c r="H848" s="124">
        <v>44678</v>
      </c>
      <c r="I848" s="124">
        <v>37944</v>
      </c>
      <c r="J848" s="124">
        <v>24860</v>
      </c>
      <c r="K848" s="124">
        <v>36811</v>
      </c>
      <c r="L848" s="124">
        <v>41962</v>
      </c>
      <c r="M848" s="124">
        <v>30900</v>
      </c>
      <c r="N848" s="124">
        <v>21655.200000000001</v>
      </c>
      <c r="O848" s="124">
        <v>25575.84</v>
      </c>
      <c r="P848" s="124">
        <v>35762.82</v>
      </c>
      <c r="Q848" s="124">
        <v>39521.449999999997</v>
      </c>
      <c r="R848" s="124">
        <v>40184.870000000003</v>
      </c>
      <c r="S848" s="124">
        <v>32234</v>
      </c>
      <c r="T848" s="124">
        <v>25527.46</v>
      </c>
      <c r="U848" s="124">
        <v>31327.47</v>
      </c>
      <c r="V848" s="124">
        <v>38036.83</v>
      </c>
      <c r="W848" s="124">
        <v>29704.89</v>
      </c>
      <c r="X848" s="79">
        <v>33286.559999999998</v>
      </c>
      <c r="Y848" s="125"/>
      <c r="Z848" s="125"/>
      <c r="AA848" s="125"/>
      <c r="AB848" s="125"/>
      <c r="AC848" s="126">
        <f t="shared" si="191"/>
        <v>-0.16387119743660739</v>
      </c>
      <c r="AD848" s="126">
        <f t="shared" si="192"/>
        <v>0.69395950133655038</v>
      </c>
      <c r="AE848" s="126">
        <f t="shared" si="193"/>
        <v>0.71702480492956522</v>
      </c>
      <c r="AF848" s="126">
        <f t="shared" si="194"/>
        <v>-7.1278689591229141E-2</v>
      </c>
      <c r="AG848" s="126">
        <f t="shared" si="195"/>
        <v>0.26381907347403438</v>
      </c>
      <c r="AH848" s="126">
        <f t="shared" si="196"/>
        <v>3.0899314349463483E-2</v>
      </c>
      <c r="AI848" s="126">
        <f t="shared" si="197"/>
        <v>-0.13841562496324142</v>
      </c>
      <c r="AJ848" s="126">
        <f t="shared" si="198"/>
        <v>-0.1543957029848185</v>
      </c>
      <c r="AK848" s="126">
        <f t="shared" si="199"/>
        <v>-0.14106074060406162</v>
      </c>
      <c r="AL848" s="127">
        <f t="shared" si="201"/>
        <v>0.11518674872329508</v>
      </c>
      <c r="AM848" s="127">
        <f t="shared" si="200"/>
        <v>-2.783073614572474E-2</v>
      </c>
    </row>
    <row r="849" spans="1:39" ht="15" customHeight="1" x14ac:dyDescent="0.2">
      <c r="A849" s="62" t="s">
        <v>1979</v>
      </c>
      <c r="B849" s="62" t="s">
        <v>1865</v>
      </c>
      <c r="C849" s="124">
        <v>0</v>
      </c>
      <c r="D849" s="124">
        <v>0</v>
      </c>
      <c r="E849" s="124">
        <v>0</v>
      </c>
      <c r="F849" s="124">
        <v>0</v>
      </c>
      <c r="G849" s="124">
        <v>0</v>
      </c>
      <c r="H849" s="124">
        <v>0</v>
      </c>
      <c r="I849" s="124">
        <v>0</v>
      </c>
      <c r="J849" s="124">
        <v>0</v>
      </c>
      <c r="K849" s="124">
        <v>0</v>
      </c>
      <c r="L849" s="124">
        <v>0</v>
      </c>
      <c r="M849" s="124">
        <v>2500</v>
      </c>
      <c r="N849" s="124">
        <v>0</v>
      </c>
      <c r="O849" s="124">
        <v>0</v>
      </c>
      <c r="P849" s="124">
        <v>0</v>
      </c>
      <c r="Q849" s="124">
        <v>0</v>
      </c>
      <c r="R849" s="124">
        <v>0</v>
      </c>
      <c r="S849" s="124">
        <v>0</v>
      </c>
      <c r="T849" s="124">
        <v>0</v>
      </c>
      <c r="U849" s="124">
        <v>2038.69</v>
      </c>
      <c r="V849" s="124">
        <v>1111.02</v>
      </c>
      <c r="W849" s="124">
        <v>7022.32</v>
      </c>
      <c r="X849" s="79">
        <v>357.14</v>
      </c>
      <c r="Y849" s="125"/>
      <c r="Z849" s="125"/>
      <c r="AA849" s="125"/>
      <c r="AB849" s="125"/>
      <c r="AC849" s="126">
        <f t="shared" si="191"/>
        <v>-0.96551724137931039</v>
      </c>
      <c r="AD849" s="126">
        <f t="shared" si="192"/>
        <v>22.333333333333332</v>
      </c>
      <c r="AE849" s="126">
        <f t="shared" si="193"/>
        <v>-0.95766666666666678</v>
      </c>
      <c r="AF849" s="126">
        <f t="shared" si="194"/>
        <v>18.247469066366705</v>
      </c>
      <c r="AG849" s="126">
        <f t="shared" si="195"/>
        <v>-0.93190540198312977</v>
      </c>
      <c r="AH849" s="126">
        <f t="shared" si="196"/>
        <v>12.933342869403521</v>
      </c>
      <c r="AI849" s="126">
        <f t="shared" si="197"/>
        <v>-0.94562048291721412</v>
      </c>
      <c r="AJ849" s="126">
        <f t="shared" si="198"/>
        <v>18.049084387389087</v>
      </c>
      <c r="AK849" s="126">
        <f t="shared" si="199"/>
        <v>0.24872402208061212</v>
      </c>
      <c r="AL849" s="127">
        <f t="shared" si="201"/>
        <v>7.5568048761807693</v>
      </c>
      <c r="AM849" s="127">
        <f t="shared" si="200"/>
        <v>5.8707250787945755</v>
      </c>
    </row>
    <row r="850" spans="1:39" ht="15" customHeight="1" x14ac:dyDescent="0.2">
      <c r="A850" s="62" t="s">
        <v>975</v>
      </c>
      <c r="B850" s="62" t="s">
        <v>308</v>
      </c>
      <c r="C850" s="124">
        <v>1596</v>
      </c>
      <c r="D850" s="124">
        <v>1296</v>
      </c>
      <c r="E850" s="124">
        <v>1512</v>
      </c>
      <c r="F850" s="124">
        <v>1512</v>
      </c>
      <c r="G850" s="124">
        <v>1512</v>
      </c>
      <c r="H850" s="124">
        <v>1512</v>
      </c>
      <c r="I850" s="124">
        <v>1440</v>
      </c>
      <c r="J850" s="124">
        <v>1272</v>
      </c>
      <c r="K850" s="124">
        <v>1404</v>
      </c>
      <c r="L850" s="124">
        <v>1404</v>
      </c>
      <c r="M850" s="124">
        <v>1210</v>
      </c>
      <c r="N850" s="124">
        <v>1303.29</v>
      </c>
      <c r="O850" s="124">
        <v>1365.35</v>
      </c>
      <c r="P850" s="124">
        <v>1546.11</v>
      </c>
      <c r="Q850" s="124">
        <v>1480.39</v>
      </c>
      <c r="R850" s="124">
        <v>1539.22</v>
      </c>
      <c r="S850" s="124">
        <v>1137.0999999999999</v>
      </c>
      <c r="T850" s="124">
        <v>1185.6099999999999</v>
      </c>
      <c r="U850" s="124">
        <v>1196.75</v>
      </c>
      <c r="V850" s="124">
        <v>1311.64</v>
      </c>
      <c r="W850" s="124">
        <v>1160.6400000000001</v>
      </c>
      <c r="X850" s="79">
        <v>890.86</v>
      </c>
      <c r="Y850" s="125"/>
      <c r="Z850" s="125"/>
      <c r="AA850" s="125"/>
      <c r="AB850" s="125"/>
      <c r="AC850" s="126">
        <f t="shared" si="191"/>
        <v>2.0319732411338755E-2</v>
      </c>
      <c r="AD850" s="126">
        <f t="shared" si="192"/>
        <v>-3.5541917663062771E-3</v>
      </c>
      <c r="AE850" s="126">
        <f t="shared" si="193"/>
        <v>-6.2602983652773156E-2</v>
      </c>
      <c r="AF850" s="126">
        <f t="shared" si="194"/>
        <v>0.15477333490893516</v>
      </c>
      <c r="AG850" s="126">
        <f t="shared" si="195"/>
        <v>7.5188354631157174E-3</v>
      </c>
      <c r="AH850" s="126">
        <f t="shared" si="196"/>
        <v>3.1602949540911689E-2</v>
      </c>
      <c r="AI850" s="126">
        <f t="shared" si="197"/>
        <v>-9.1269352893395952E-2</v>
      </c>
      <c r="AJ850" s="126">
        <f t="shared" si="198"/>
        <v>0.17076302175031827</v>
      </c>
      <c r="AK850" s="126">
        <f t="shared" si="199"/>
        <v>-0.11729294780142238</v>
      </c>
      <c r="AL850" s="127">
        <f t="shared" si="201"/>
        <v>1.2250933106746869E-2</v>
      </c>
      <c r="AM850" s="127">
        <f t="shared" si="200"/>
        <v>2.6450121190546848E-4</v>
      </c>
    </row>
    <row r="851" spans="1:39" ht="15" customHeight="1" x14ac:dyDescent="0.2">
      <c r="A851" s="62" t="s">
        <v>976</v>
      </c>
      <c r="B851" s="62" t="s">
        <v>1897</v>
      </c>
      <c r="C851" s="124">
        <v>9066</v>
      </c>
      <c r="D851" s="124">
        <v>10119</v>
      </c>
      <c r="E851" s="124">
        <v>9152</v>
      </c>
      <c r="F851" s="124">
        <v>0</v>
      </c>
      <c r="G851" s="124">
        <v>0</v>
      </c>
      <c r="H851" s="124">
        <v>0</v>
      </c>
      <c r="I851" s="124">
        <v>0</v>
      </c>
      <c r="J851" s="124">
        <v>0</v>
      </c>
      <c r="K851" s="124">
        <v>0</v>
      </c>
      <c r="L851" s="124">
        <v>0</v>
      </c>
      <c r="M851" s="124">
        <v>0</v>
      </c>
      <c r="N851" s="124">
        <v>9397.0400000000009</v>
      </c>
      <c r="O851" s="124">
        <v>9088.56</v>
      </c>
      <c r="P851" s="124">
        <v>9044.34</v>
      </c>
      <c r="Q851" s="124">
        <v>4145.5200000000004</v>
      </c>
      <c r="R851" s="124">
        <v>0</v>
      </c>
      <c r="S851" s="124">
        <v>0</v>
      </c>
      <c r="T851" s="124">
        <v>0</v>
      </c>
      <c r="U851" s="124">
        <v>0</v>
      </c>
      <c r="V851" s="124">
        <v>0</v>
      </c>
      <c r="W851" s="124">
        <v>0</v>
      </c>
      <c r="X851" s="79"/>
      <c r="Y851" s="125"/>
      <c r="Z851" s="125"/>
      <c r="AA851" s="125"/>
      <c r="AB851" s="125"/>
      <c r="AC851" s="126">
        <f t="shared" si="191"/>
        <v>-0.20601001016657544</v>
      </c>
      <c r="AD851" s="126">
        <f t="shared" si="192"/>
        <v>0.10378961365147368</v>
      </c>
      <c r="AE851" s="126">
        <f t="shared" si="193"/>
        <v>2.2754651318430863E-3</v>
      </c>
      <c r="AF851" s="126">
        <f t="shared" si="194"/>
        <v>0.13882211538461539</v>
      </c>
      <c r="AG851" s="126">
        <f t="shared" si="195"/>
        <v>-0.11736538649467401</v>
      </c>
      <c r="AH851" s="126">
        <f t="shared" si="196"/>
        <v>2.524357838795389E-2</v>
      </c>
      <c r="AI851" s="126">
        <f t="shared" si="197"/>
        <v>-7.2267818574513989E-2</v>
      </c>
      <c r="AJ851" s="126">
        <f t="shared" si="198"/>
        <v>9.9222423988452768E-2</v>
      </c>
      <c r="AK851" s="126">
        <f t="shared" si="199"/>
        <v>-5.0300745509996608E-2</v>
      </c>
      <c r="AL851" s="127">
        <f t="shared" si="201"/>
        <v>-8.5100849112690249E-3</v>
      </c>
      <c r="AM851" s="127">
        <f t="shared" si="200"/>
        <v>-2.3093589640555589E-2</v>
      </c>
    </row>
    <row r="852" spans="1:39" ht="15" customHeight="1" x14ac:dyDescent="0.2">
      <c r="A852" s="62" t="s">
        <v>977</v>
      </c>
      <c r="B852" s="62" t="s">
        <v>1899</v>
      </c>
      <c r="C852" s="124">
        <v>12235</v>
      </c>
      <c r="D852" s="124">
        <v>12130</v>
      </c>
      <c r="E852" s="124">
        <v>12241</v>
      </c>
      <c r="F852" s="124">
        <v>19101</v>
      </c>
      <c r="G852" s="124">
        <v>21775</v>
      </c>
      <c r="H852" s="124">
        <v>24425</v>
      </c>
      <c r="I852" s="124">
        <v>25944</v>
      </c>
      <c r="J852" s="124">
        <v>26910</v>
      </c>
      <c r="K852" s="124">
        <v>27989</v>
      </c>
      <c r="L852" s="124">
        <v>45319</v>
      </c>
      <c r="M852" s="124">
        <v>44810</v>
      </c>
      <c r="N852" s="124">
        <v>12764.1</v>
      </c>
      <c r="O852" s="124">
        <v>12435.66</v>
      </c>
      <c r="P852" s="124">
        <v>13649.38</v>
      </c>
      <c r="Q852" s="124">
        <v>17160.75</v>
      </c>
      <c r="R852" s="124">
        <v>22387.98</v>
      </c>
      <c r="S852" s="124">
        <v>23734.25</v>
      </c>
      <c r="T852" s="124">
        <v>25834.43</v>
      </c>
      <c r="U852" s="124">
        <v>23886.85</v>
      </c>
      <c r="V852" s="124">
        <v>27842.880000000001</v>
      </c>
      <c r="W852" s="124">
        <v>37963.910000000003</v>
      </c>
      <c r="X852" s="79">
        <v>44859.44</v>
      </c>
      <c r="Y852" s="125"/>
      <c r="Z852" s="125"/>
      <c r="AA852" s="125"/>
      <c r="AB852" s="125"/>
      <c r="AC852" s="126">
        <f t="shared" si="191"/>
        <v>0</v>
      </c>
      <c r="AD852" s="126">
        <f t="shared" si="192"/>
        <v>0</v>
      </c>
      <c r="AE852" s="126">
        <f t="shared" si="193"/>
        <v>0</v>
      </c>
      <c r="AF852" s="126">
        <f t="shared" si="194"/>
        <v>0</v>
      </c>
      <c r="AG852" s="126">
        <f t="shared" si="195"/>
        <v>0</v>
      </c>
      <c r="AH852" s="126">
        <f t="shared" si="196"/>
        <v>0</v>
      </c>
      <c r="AI852" s="126">
        <f t="shared" si="197"/>
        <v>0</v>
      </c>
      <c r="AJ852" s="126">
        <f t="shared" si="198"/>
        <v>0</v>
      </c>
      <c r="AK852" s="126">
        <f t="shared" si="199"/>
        <v>1.8036130536130537</v>
      </c>
      <c r="AL852" s="127">
        <f t="shared" si="201"/>
        <v>0.20040145040145041</v>
      </c>
      <c r="AM852" s="127">
        <f t="shared" si="200"/>
        <v>0.36072261072261075</v>
      </c>
    </row>
    <row r="853" spans="1:39" ht="15" customHeight="1" x14ac:dyDescent="0.2">
      <c r="A853" s="62" t="s">
        <v>978</v>
      </c>
      <c r="B853" s="62" t="s">
        <v>312</v>
      </c>
      <c r="C853" s="124">
        <v>0</v>
      </c>
      <c r="D853" s="124">
        <v>0</v>
      </c>
      <c r="E853" s="124">
        <v>0</v>
      </c>
      <c r="F853" s="124">
        <v>0</v>
      </c>
      <c r="G853" s="124">
        <v>0</v>
      </c>
      <c r="H853" s="124">
        <v>0</v>
      </c>
      <c r="I853" s="124">
        <v>0</v>
      </c>
      <c r="J853" s="124">
        <v>0</v>
      </c>
      <c r="K853" s="124">
        <v>0</v>
      </c>
      <c r="L853" s="124">
        <v>0</v>
      </c>
      <c r="M853" s="124">
        <v>0</v>
      </c>
      <c r="N853" s="124">
        <v>0</v>
      </c>
      <c r="O853" s="124">
        <v>710</v>
      </c>
      <c r="P853" s="124">
        <v>1786.65</v>
      </c>
      <c r="Q853" s="124">
        <v>260</v>
      </c>
      <c r="R853" s="124">
        <v>0</v>
      </c>
      <c r="S853" s="124">
        <v>780</v>
      </c>
      <c r="T853" s="124">
        <v>2145</v>
      </c>
      <c r="U853" s="124">
        <v>2016</v>
      </c>
      <c r="V853" s="124">
        <v>353</v>
      </c>
      <c r="W853" s="124">
        <v>275</v>
      </c>
      <c r="X853" s="79">
        <v>338</v>
      </c>
      <c r="Y853" s="125"/>
      <c r="Z853" s="125"/>
      <c r="AA853" s="125"/>
      <c r="AB853" s="125"/>
      <c r="AC853" s="126">
        <f t="shared" si="191"/>
        <v>0</v>
      </c>
      <c r="AD853" s="126">
        <f t="shared" si="192"/>
        <v>0.16666666666666666</v>
      </c>
      <c r="AE853" s="126">
        <f t="shared" si="193"/>
        <v>0</v>
      </c>
      <c r="AF853" s="126">
        <f t="shared" si="194"/>
        <v>0</v>
      </c>
      <c r="AG853" s="126">
        <f t="shared" si="195"/>
        <v>0</v>
      </c>
      <c r="AH853" s="126">
        <f t="shared" si="196"/>
        <v>0.5714285714285714</v>
      </c>
      <c r="AI853" s="126">
        <f t="shared" si="197"/>
        <v>9.0909090909090912E-2</v>
      </c>
      <c r="AJ853" s="126">
        <f t="shared" si="198"/>
        <v>0</v>
      </c>
      <c r="AK853" s="126">
        <f t="shared" si="199"/>
        <v>-0.33333333333333331</v>
      </c>
      <c r="AL853" s="127">
        <f t="shared" si="201"/>
        <v>5.5074555074555075E-2</v>
      </c>
      <c r="AM853" s="127">
        <f t="shared" si="200"/>
        <v>6.5800865800865804E-2</v>
      </c>
    </row>
    <row r="854" spans="1:39" ht="15" customHeight="1" x14ac:dyDescent="0.2">
      <c r="A854" s="62" t="s">
        <v>979</v>
      </c>
      <c r="B854" s="62" t="s">
        <v>314</v>
      </c>
      <c r="C854" s="124">
        <v>1720</v>
      </c>
      <c r="D854" s="124">
        <v>1557</v>
      </c>
      <c r="E854" s="124">
        <v>2880</v>
      </c>
      <c r="F854" s="124">
        <v>3997</v>
      </c>
      <c r="G854" s="124">
        <v>4437</v>
      </c>
      <c r="H854" s="124">
        <v>6129</v>
      </c>
      <c r="I854" s="124">
        <v>5946</v>
      </c>
      <c r="J854" s="124">
        <v>6194</v>
      </c>
      <c r="K854" s="124">
        <v>6295</v>
      </c>
      <c r="L854" s="124">
        <v>4353</v>
      </c>
      <c r="M854" s="124">
        <v>4170</v>
      </c>
      <c r="N854" s="124">
        <v>2022.32</v>
      </c>
      <c r="O854" s="124">
        <v>1690.92</v>
      </c>
      <c r="P854" s="124">
        <v>2864.35</v>
      </c>
      <c r="Q854" s="124">
        <v>4918.16</v>
      </c>
      <c r="R854" s="124">
        <v>4567.6000000000004</v>
      </c>
      <c r="S854" s="124">
        <v>5772.62</v>
      </c>
      <c r="T854" s="124">
        <v>5950.99</v>
      </c>
      <c r="U854" s="124">
        <v>5127.28</v>
      </c>
      <c r="V854" s="124">
        <v>4335.6499999999996</v>
      </c>
      <c r="W854" s="124">
        <v>3724.06</v>
      </c>
      <c r="X854" s="79">
        <v>3276.05</v>
      </c>
      <c r="Y854" s="125"/>
      <c r="Z854" s="125"/>
      <c r="AA854" s="125"/>
      <c r="AB854" s="125"/>
      <c r="AC854" s="126">
        <f t="shared" si="191"/>
        <v>1.8052318052318053</v>
      </c>
      <c r="AD854" s="126">
        <f t="shared" si="192"/>
        <v>1.6757455451943473E-2</v>
      </c>
      <c r="AE854" s="126">
        <f t="shared" si="193"/>
        <v>-0.38649262202043133</v>
      </c>
      <c r="AF854" s="126">
        <f t="shared" si="194"/>
        <v>-3.2710453283996209E-2</v>
      </c>
      <c r="AG854" s="126">
        <f t="shared" si="195"/>
        <v>0.58505795493668944</v>
      </c>
      <c r="AH854" s="126">
        <f t="shared" si="196"/>
        <v>0.7000603354651862</v>
      </c>
      <c r="AI854" s="126">
        <f t="shared" si="197"/>
        <v>-0.71967008318900649</v>
      </c>
      <c r="AJ854" s="126">
        <f t="shared" si="198"/>
        <v>-0.1693421785587684</v>
      </c>
      <c r="AK854" s="126">
        <f t="shared" si="199"/>
        <v>1.7773578004023651</v>
      </c>
      <c r="AL854" s="127">
        <f t="shared" si="201"/>
        <v>0.39736111271508751</v>
      </c>
      <c r="AM854" s="127">
        <f t="shared" si="200"/>
        <v>0.43469276581129324</v>
      </c>
    </row>
    <row r="855" spans="1:39" ht="15" customHeight="1" x14ac:dyDescent="0.2">
      <c r="A855" s="62" t="s">
        <v>980</v>
      </c>
      <c r="B855" s="62" t="s">
        <v>316</v>
      </c>
      <c r="C855" s="124">
        <v>540</v>
      </c>
      <c r="D855" s="124">
        <v>972</v>
      </c>
      <c r="E855" s="124">
        <v>972</v>
      </c>
      <c r="F855" s="124">
        <v>972</v>
      </c>
      <c r="G855" s="124">
        <v>1257</v>
      </c>
      <c r="H855" s="124">
        <v>162</v>
      </c>
      <c r="I855" s="124">
        <v>188</v>
      </c>
      <c r="J855" s="124">
        <v>186</v>
      </c>
      <c r="K855" s="124">
        <v>162</v>
      </c>
      <c r="L855" s="124">
        <v>989</v>
      </c>
      <c r="M855" s="124">
        <v>0</v>
      </c>
      <c r="N855" s="124">
        <v>1566</v>
      </c>
      <c r="O855" s="124">
        <v>54</v>
      </c>
      <c r="P855" s="124">
        <v>1260</v>
      </c>
      <c r="Q855" s="124">
        <v>53.34</v>
      </c>
      <c r="R855" s="124">
        <v>1026.6600000000001</v>
      </c>
      <c r="S855" s="124">
        <v>69.91</v>
      </c>
      <c r="T855" s="124">
        <v>974.08</v>
      </c>
      <c r="U855" s="124">
        <v>52.97</v>
      </c>
      <c r="V855" s="124">
        <v>1009.03</v>
      </c>
      <c r="W855" s="124">
        <v>1260</v>
      </c>
      <c r="X855" s="79">
        <v>67.150000000000006</v>
      </c>
      <c r="Y855" s="125"/>
      <c r="Z855" s="125"/>
      <c r="AA855" s="125"/>
      <c r="AB855" s="125"/>
      <c r="AC855" s="126">
        <f t="shared" si="191"/>
        <v>-0.19143344819812569</v>
      </c>
      <c r="AD855" s="126">
        <f t="shared" si="192"/>
        <v>0.19366068156834015</v>
      </c>
      <c r="AE855" s="126">
        <f t="shared" si="193"/>
        <v>4.6447996262804839E-2</v>
      </c>
      <c r="AF855" s="126">
        <f t="shared" si="194"/>
        <v>-4.1452759797191643E-4</v>
      </c>
      <c r="AG855" s="126">
        <f t="shared" si="195"/>
        <v>4.4334566798519846E-2</v>
      </c>
      <c r="AH855" s="126">
        <f t="shared" si="196"/>
        <v>-0.37665328763692124</v>
      </c>
      <c r="AI855" s="126">
        <f t="shared" si="197"/>
        <v>0.14942911745969512</v>
      </c>
      <c r="AJ855" s="126">
        <f t="shared" si="198"/>
        <v>-0.11848365478078482</v>
      </c>
      <c r="AK855" s="126">
        <f t="shared" si="199"/>
        <v>-5.9630897800475757E-2</v>
      </c>
      <c r="AL855" s="127">
        <f t="shared" si="201"/>
        <v>-3.4749272658324386E-2</v>
      </c>
      <c r="AM855" s="127">
        <f t="shared" si="200"/>
        <v>-7.2200831191993373E-2</v>
      </c>
    </row>
    <row r="856" spans="1:39" ht="15" customHeight="1" x14ac:dyDescent="0.2">
      <c r="A856" s="62" t="s">
        <v>981</v>
      </c>
      <c r="B856" s="62" t="s">
        <v>2026</v>
      </c>
      <c r="C856" s="124">
        <v>3504</v>
      </c>
      <c r="D856" s="124">
        <v>3670</v>
      </c>
      <c r="E856" s="124">
        <v>3412</v>
      </c>
      <c r="F856" s="124">
        <v>3558</v>
      </c>
      <c r="G856" s="124">
        <v>3701</v>
      </c>
      <c r="H856" s="124">
        <v>3836</v>
      </c>
      <c r="I856" s="124">
        <v>3831</v>
      </c>
      <c r="J856" s="124">
        <v>3983</v>
      </c>
      <c r="K856" s="124">
        <v>4058</v>
      </c>
      <c r="L856" s="124">
        <v>4207</v>
      </c>
      <c r="M856" s="124">
        <v>3880</v>
      </c>
      <c r="N856" s="124">
        <v>3551.72</v>
      </c>
      <c r="O856" s="124">
        <v>3623.89</v>
      </c>
      <c r="P856" s="124">
        <v>3611.01</v>
      </c>
      <c r="Q856" s="124">
        <v>3384.95</v>
      </c>
      <c r="R856" s="124">
        <v>3908.85</v>
      </c>
      <c r="S856" s="124">
        <v>3938.24</v>
      </c>
      <c r="T856" s="124">
        <v>4062.7</v>
      </c>
      <c r="U856" s="124">
        <v>3691.9</v>
      </c>
      <c r="V856" s="124">
        <v>4322.34</v>
      </c>
      <c r="W856" s="124">
        <v>3815.36</v>
      </c>
      <c r="X856" s="79">
        <v>3839.81</v>
      </c>
      <c r="Y856" s="125"/>
      <c r="Z856" s="125"/>
      <c r="AA856" s="125"/>
      <c r="AB856" s="125"/>
      <c r="AC856" s="126">
        <f t="shared" si="191"/>
        <v>-0.66458662672989988</v>
      </c>
      <c r="AD856" s="126">
        <f t="shared" si="192"/>
        <v>2.0177774102860924</v>
      </c>
      <c r="AE856" s="126">
        <f t="shared" si="193"/>
        <v>0.18828944844781753</v>
      </c>
      <c r="AF856" s="126">
        <f t="shared" si="194"/>
        <v>0.3252553667366091</v>
      </c>
      <c r="AG856" s="126">
        <f t="shared" si="195"/>
        <v>-0.25786863853849495</v>
      </c>
      <c r="AH856" s="126">
        <f t="shared" si="196"/>
        <v>-7.7061940263515732E-2</v>
      </c>
      <c r="AI856" s="126">
        <f t="shared" si="197"/>
        <v>1.9342342571189062</v>
      </c>
      <c r="AJ856" s="126">
        <f t="shared" si="198"/>
        <v>0.13656589791536811</v>
      </c>
      <c r="AK856" s="126">
        <f t="shared" si="199"/>
        <v>1.837958061346524E-2</v>
      </c>
      <c r="AL856" s="127">
        <f t="shared" si="201"/>
        <v>0.40233163950959422</v>
      </c>
      <c r="AM856" s="127">
        <f t="shared" si="200"/>
        <v>0.35084983136914577</v>
      </c>
    </row>
    <row r="857" spans="1:39" ht="15" customHeight="1" x14ac:dyDescent="0.2">
      <c r="A857" s="62" t="s">
        <v>982</v>
      </c>
      <c r="B857" s="62" t="s">
        <v>321</v>
      </c>
      <c r="C857" s="124">
        <v>520</v>
      </c>
      <c r="D857" s="124">
        <v>509</v>
      </c>
      <c r="E857" s="124">
        <v>423</v>
      </c>
      <c r="F857" s="124">
        <v>441</v>
      </c>
      <c r="G857" s="124">
        <v>460</v>
      </c>
      <c r="H857" s="124">
        <v>476</v>
      </c>
      <c r="I857" s="124">
        <v>492</v>
      </c>
      <c r="J857" s="124">
        <v>508</v>
      </c>
      <c r="K857" s="124">
        <v>517</v>
      </c>
      <c r="L857" s="124">
        <v>537</v>
      </c>
      <c r="M857" s="124">
        <v>560</v>
      </c>
      <c r="N857" s="124">
        <v>511.48</v>
      </c>
      <c r="O857" s="124">
        <v>406.11</v>
      </c>
      <c r="P857" s="124">
        <v>448.26</v>
      </c>
      <c r="Q857" s="124">
        <v>449.28</v>
      </c>
      <c r="R857" s="124">
        <v>511.65</v>
      </c>
      <c r="S857" s="124">
        <v>451.6</v>
      </c>
      <c r="T857" s="124">
        <v>463</v>
      </c>
      <c r="U857" s="124">
        <v>429.54</v>
      </c>
      <c r="V857" s="124">
        <v>472.16</v>
      </c>
      <c r="W857" s="124">
        <v>448.41</v>
      </c>
      <c r="X857" s="79">
        <v>422.77</v>
      </c>
      <c r="Y857" s="125"/>
      <c r="Z857" s="125"/>
      <c r="AA857" s="125"/>
      <c r="AB857" s="125"/>
      <c r="AC857" s="126">
        <f t="shared" si="191"/>
        <v>-1.4269532994412902E-3</v>
      </c>
      <c r="AD857" s="126">
        <f t="shared" si="192"/>
        <v>-7.5151673105770611E-3</v>
      </c>
      <c r="AE857" s="126">
        <f t="shared" si="193"/>
        <v>-0.26647429374569181</v>
      </c>
      <c r="AF857" s="126">
        <f t="shared" si="194"/>
        <v>-0.18109831010438787</v>
      </c>
      <c r="AG857" s="126">
        <f t="shared" si="195"/>
        <v>-2.3497559582210501E-3</v>
      </c>
      <c r="AH857" s="126">
        <f t="shared" si="196"/>
        <v>0.35123702536294121</v>
      </c>
      <c r="AI857" s="126">
        <f t="shared" si="197"/>
        <v>-0.19251072830891622</v>
      </c>
      <c r="AJ857" s="126">
        <f t="shared" si="198"/>
        <v>-0.19358438126792676</v>
      </c>
      <c r="AK857" s="126">
        <f t="shared" si="199"/>
        <v>0.23243521615365897</v>
      </c>
      <c r="AL857" s="127">
        <f t="shared" si="201"/>
        <v>-2.9031927608729097E-2</v>
      </c>
      <c r="AM857" s="127">
        <f t="shared" si="200"/>
        <v>3.9045475196307231E-2</v>
      </c>
    </row>
    <row r="858" spans="1:39" ht="15" customHeight="1" x14ac:dyDescent="0.2">
      <c r="A858" s="62" t="s">
        <v>2048</v>
      </c>
      <c r="B858" s="62" t="s">
        <v>323</v>
      </c>
      <c r="C858" s="124">
        <v>0</v>
      </c>
      <c r="D858" s="124">
        <v>0</v>
      </c>
      <c r="E858" s="124">
        <v>0</v>
      </c>
      <c r="F858" s="124">
        <v>0</v>
      </c>
      <c r="G858" s="124">
        <v>0</v>
      </c>
      <c r="H858" s="124">
        <v>0</v>
      </c>
      <c r="I858" s="124">
        <v>0</v>
      </c>
      <c r="J858" s="124">
        <v>0</v>
      </c>
      <c r="K858" s="124">
        <v>0</v>
      </c>
      <c r="L858" s="124">
        <v>0</v>
      </c>
      <c r="M858" s="124">
        <v>0</v>
      </c>
      <c r="N858" s="124">
        <v>0</v>
      </c>
      <c r="O858" s="124">
        <v>0</v>
      </c>
      <c r="P858" s="124">
        <v>0</v>
      </c>
      <c r="Q858" s="124">
        <v>0</v>
      </c>
      <c r="R858" s="124">
        <v>0</v>
      </c>
      <c r="S858" s="124">
        <v>0</v>
      </c>
      <c r="T858" s="124">
        <v>0</v>
      </c>
      <c r="U858" s="124">
        <v>0</v>
      </c>
      <c r="V858" s="124">
        <v>85.8</v>
      </c>
      <c r="W858" s="124">
        <v>240.55</v>
      </c>
      <c r="X858" s="79">
        <v>0</v>
      </c>
      <c r="Y858" s="125"/>
      <c r="Z858" s="125"/>
      <c r="AA858" s="125"/>
      <c r="AB858" s="125"/>
      <c r="AC858" s="126">
        <f t="shared" si="191"/>
        <v>-0.10668245814238965</v>
      </c>
      <c r="AD858" s="126">
        <f t="shared" si="192"/>
        <v>1.0212450433605211</v>
      </c>
      <c r="AE858" s="126">
        <f t="shared" si="193"/>
        <v>0.30782972072028963</v>
      </c>
      <c r="AF858" s="126">
        <f t="shared" si="194"/>
        <v>-0.61601948851787258</v>
      </c>
      <c r="AG858" s="126">
        <f t="shared" si="195"/>
        <v>5.3020858973646279E-2</v>
      </c>
      <c r="AH858" s="126">
        <f t="shared" si="196"/>
        <v>0.78833646889385722</v>
      </c>
      <c r="AI858" s="126">
        <f t="shared" si="197"/>
        <v>-4.6435731859263474E-2</v>
      </c>
      <c r="AJ858" s="126">
        <f t="shared" si="198"/>
        <v>-7.2209804402761771E-2</v>
      </c>
      <c r="AK858" s="126">
        <f t="shared" si="199"/>
        <v>0.44215362472178921</v>
      </c>
      <c r="AL858" s="127">
        <f t="shared" si="201"/>
        <v>0.19680424819420181</v>
      </c>
      <c r="AM858" s="127">
        <f t="shared" si="200"/>
        <v>0.23297308326545352</v>
      </c>
    </row>
    <row r="859" spans="1:39" ht="15" customHeight="1" x14ac:dyDescent="0.2">
      <c r="A859" s="62" t="s">
        <v>983</v>
      </c>
      <c r="B859" s="62" t="s">
        <v>325</v>
      </c>
      <c r="C859" s="124">
        <v>1500</v>
      </c>
      <c r="D859" s="124">
        <v>1500</v>
      </c>
      <c r="E859" s="124">
        <v>1750</v>
      </c>
      <c r="F859" s="124">
        <v>1750</v>
      </c>
      <c r="G859" s="124">
        <v>1750</v>
      </c>
      <c r="H859" s="124">
        <v>1750</v>
      </c>
      <c r="I859" s="124">
        <v>2750</v>
      </c>
      <c r="J859" s="124">
        <v>3000</v>
      </c>
      <c r="K859" s="124">
        <v>3000</v>
      </c>
      <c r="L859" s="124">
        <v>3000</v>
      </c>
      <c r="M859" s="124">
        <v>2000</v>
      </c>
      <c r="N859" s="124">
        <v>1500</v>
      </c>
      <c r="O859" s="124">
        <v>1500</v>
      </c>
      <c r="P859" s="124">
        <v>1750</v>
      </c>
      <c r="Q859" s="124">
        <v>1750</v>
      </c>
      <c r="R859" s="124">
        <v>1750</v>
      </c>
      <c r="S859" s="124">
        <v>1750</v>
      </c>
      <c r="T859" s="124">
        <v>2750</v>
      </c>
      <c r="U859" s="124">
        <v>3000</v>
      </c>
      <c r="V859" s="124">
        <v>3000</v>
      </c>
      <c r="W859" s="124">
        <v>2000</v>
      </c>
      <c r="X859" s="79">
        <v>2000</v>
      </c>
      <c r="Y859" s="125"/>
      <c r="Z859" s="125"/>
      <c r="AA859" s="125"/>
      <c r="AB859" s="125"/>
      <c r="AC859" s="126">
        <f t="shared" si="191"/>
        <v>3.9271140038225127E-2</v>
      </c>
      <c r="AD859" s="126">
        <f t="shared" si="192"/>
        <v>0.37298027179608262</v>
      </c>
      <c r="AE859" s="126">
        <f t="shared" si="193"/>
        <v>0.15170749366477604</v>
      </c>
      <c r="AF859" s="126">
        <f t="shared" si="194"/>
        <v>-1.5614195008486745E-2</v>
      </c>
      <c r="AG859" s="126">
        <f t="shared" si="195"/>
        <v>-0.19938691934955974</v>
      </c>
      <c r="AH859" s="126">
        <f t="shared" si="196"/>
        <v>0.22683431048006478</v>
      </c>
      <c r="AI859" s="126">
        <f t="shared" si="197"/>
        <v>0.26853504910260739</v>
      </c>
      <c r="AJ859" s="126">
        <f t="shared" si="198"/>
        <v>-8.9723821564640802E-2</v>
      </c>
      <c r="AK859" s="126">
        <f t="shared" si="199"/>
        <v>9.590014897884952E-2</v>
      </c>
      <c r="AL859" s="127">
        <f t="shared" si="201"/>
        <v>9.4500386459768687E-2</v>
      </c>
      <c r="AM859" s="127">
        <f t="shared" si="200"/>
        <v>6.0431753529464227E-2</v>
      </c>
    </row>
    <row r="860" spans="1:39" ht="15" customHeight="1" x14ac:dyDescent="0.2">
      <c r="A860" s="62" t="s">
        <v>984</v>
      </c>
      <c r="B860" s="62" t="s">
        <v>262</v>
      </c>
      <c r="C860" s="124">
        <v>420</v>
      </c>
      <c r="D860" s="124">
        <v>420</v>
      </c>
      <c r="E860" s="124">
        <v>420</v>
      </c>
      <c r="F860" s="124">
        <v>420</v>
      </c>
      <c r="G860" s="124">
        <v>420</v>
      </c>
      <c r="H860" s="124">
        <v>420</v>
      </c>
      <c r="I860" s="124">
        <v>420</v>
      </c>
      <c r="J860" s="124">
        <v>420</v>
      </c>
      <c r="K860" s="124">
        <v>420</v>
      </c>
      <c r="L860" s="124">
        <v>420</v>
      </c>
      <c r="M860" s="124">
        <v>420</v>
      </c>
      <c r="N860" s="124">
        <v>154.44</v>
      </c>
      <c r="O860" s="124">
        <v>433.24</v>
      </c>
      <c r="P860" s="124">
        <v>440.5</v>
      </c>
      <c r="Q860" s="124">
        <v>270.25</v>
      </c>
      <c r="R860" s="124">
        <v>261.41000000000003</v>
      </c>
      <c r="S860" s="124">
        <v>414.35</v>
      </c>
      <c r="T860" s="124">
        <v>704.42</v>
      </c>
      <c r="U860" s="124">
        <v>197.47</v>
      </c>
      <c r="V860" s="124">
        <v>164.03</v>
      </c>
      <c r="W860" s="124">
        <v>455.57</v>
      </c>
      <c r="X860" s="79">
        <v>46.47</v>
      </c>
      <c r="Y860" s="125"/>
      <c r="Z860" s="125"/>
      <c r="AA860" s="125"/>
      <c r="AB860" s="125"/>
      <c r="AC860" s="126">
        <f t="shared" si="191"/>
        <v>0.30347033670070672</v>
      </c>
      <c r="AD860" s="126">
        <f t="shared" si="192"/>
        <v>2.7576784901077621E-3</v>
      </c>
      <c r="AE860" s="126">
        <f t="shared" si="193"/>
        <v>-0.22881291787561495</v>
      </c>
      <c r="AF860" s="126">
        <f t="shared" si="194"/>
        <v>-3.9150254094964245E-3</v>
      </c>
      <c r="AG860" s="126">
        <f t="shared" si="195"/>
        <v>5.1029680640252262E-2</v>
      </c>
      <c r="AH860" s="126">
        <f t="shared" si="196"/>
        <v>-3.5541666666666673E-2</v>
      </c>
      <c r="AI860" s="126">
        <f t="shared" si="197"/>
        <v>-0.98948027822179974</v>
      </c>
      <c r="AJ860" s="126">
        <f t="shared" si="198"/>
        <v>0.36242299794661181</v>
      </c>
      <c r="AK860" s="126">
        <f t="shared" si="199"/>
        <v>-1</v>
      </c>
      <c r="AL860" s="127">
        <f t="shared" si="201"/>
        <v>-0.1708965771550999</v>
      </c>
      <c r="AM860" s="127">
        <f t="shared" si="200"/>
        <v>-0.32231385326032047</v>
      </c>
    </row>
    <row r="861" spans="1:39" ht="15" customHeight="1" x14ac:dyDescent="0.2">
      <c r="A861" s="62" t="s">
        <v>985</v>
      </c>
      <c r="B861" s="62" t="s">
        <v>420</v>
      </c>
      <c r="C861" s="124">
        <v>1600</v>
      </c>
      <c r="D861" s="124">
        <v>1500</v>
      </c>
      <c r="E861" s="124">
        <v>1500</v>
      </c>
      <c r="F861" s="124">
        <v>1500</v>
      </c>
      <c r="G861" s="124">
        <v>1530</v>
      </c>
      <c r="H861" s="124">
        <v>1530</v>
      </c>
      <c r="I861" s="124">
        <v>1530</v>
      </c>
      <c r="J861" s="124">
        <v>1530</v>
      </c>
      <c r="K861" s="124">
        <v>1530</v>
      </c>
      <c r="L861" s="124">
        <v>1530</v>
      </c>
      <c r="M861" s="124">
        <v>1530</v>
      </c>
      <c r="N861" s="124">
        <v>1552.55</v>
      </c>
      <c r="O861" s="124">
        <v>1255.3399999999999</v>
      </c>
      <c r="P861" s="124">
        <v>1498.45</v>
      </c>
      <c r="Q861" s="124">
        <v>1568.05</v>
      </c>
      <c r="R861" s="124">
        <v>1567.4</v>
      </c>
      <c r="S861" s="124">
        <v>1636.89</v>
      </c>
      <c r="T861" s="124">
        <v>1020.35</v>
      </c>
      <c r="U861" s="124">
        <v>1172.82</v>
      </c>
      <c r="V861" s="124">
        <v>1033.8599999999999</v>
      </c>
      <c r="W861" s="124">
        <v>972.21</v>
      </c>
      <c r="X861" s="79">
        <v>1832.44</v>
      </c>
      <c r="Y861" s="125"/>
      <c r="Z861" s="125"/>
      <c r="AA861" s="125"/>
      <c r="AB861" s="125"/>
      <c r="AC861" s="126">
        <f t="shared" si="191"/>
        <v>-1</v>
      </c>
      <c r="AD861" s="126">
        <f t="shared" si="192"/>
        <v>0</v>
      </c>
      <c r="AE861" s="126">
        <f t="shared" si="193"/>
        <v>-0.30849564325986673</v>
      </c>
      <c r="AF861" s="126">
        <f t="shared" si="194"/>
        <v>-0.19077179653479109</v>
      </c>
      <c r="AG861" s="126">
        <f t="shared" si="195"/>
        <v>-0.41733455461415159</v>
      </c>
      <c r="AH861" s="126">
        <f t="shared" si="196"/>
        <v>2.2020043230497146</v>
      </c>
      <c r="AI861" s="126">
        <f t="shared" si="197"/>
        <v>-1</v>
      </c>
      <c r="AJ861" s="126">
        <f t="shared" si="198"/>
        <v>0</v>
      </c>
      <c r="AK861" s="126">
        <f t="shared" si="199"/>
        <v>-1</v>
      </c>
      <c r="AL861" s="127">
        <f t="shared" si="201"/>
        <v>-0.19051085237323273</v>
      </c>
      <c r="AM861" s="127">
        <f t="shared" si="200"/>
        <v>-4.3066046312887393E-2</v>
      </c>
    </row>
    <row r="862" spans="1:39" ht="15" customHeight="1" x14ac:dyDescent="0.2">
      <c r="A862" s="62" t="s">
        <v>986</v>
      </c>
      <c r="B862" s="62" t="s">
        <v>987</v>
      </c>
      <c r="C862" s="124">
        <v>395</v>
      </c>
      <c r="D862" s="124">
        <v>395</v>
      </c>
      <c r="E862" s="124">
        <v>395</v>
      </c>
      <c r="F862" s="124">
        <v>400</v>
      </c>
      <c r="G862" s="124">
        <v>400</v>
      </c>
      <c r="H862" s="124">
        <v>400</v>
      </c>
      <c r="I862" s="124">
        <v>1200</v>
      </c>
      <c r="J862" s="124">
        <v>1200</v>
      </c>
      <c r="K862" s="124">
        <v>1200</v>
      </c>
      <c r="L862" s="124">
        <v>1200</v>
      </c>
      <c r="M862" s="124">
        <v>1200</v>
      </c>
      <c r="N862" s="124">
        <v>360.57</v>
      </c>
      <c r="O862" s="124">
        <v>120.94</v>
      </c>
      <c r="P862" s="124">
        <v>364.97</v>
      </c>
      <c r="Q862" s="124">
        <v>433.69</v>
      </c>
      <c r="R862" s="124">
        <v>574.75</v>
      </c>
      <c r="S862" s="124">
        <v>426.54</v>
      </c>
      <c r="T862" s="124">
        <v>393.67</v>
      </c>
      <c r="U862" s="124">
        <v>1155.1199999999999</v>
      </c>
      <c r="V862" s="124">
        <v>1312.87</v>
      </c>
      <c r="W862" s="124">
        <v>1337</v>
      </c>
      <c r="X862" s="79">
        <v>2342.1799999999998</v>
      </c>
      <c r="Y862" s="125"/>
      <c r="Z862" s="125"/>
      <c r="AA862" s="125"/>
      <c r="AB862" s="125"/>
      <c r="AC862" s="126">
        <f t="shared" si="191"/>
        <v>0</v>
      </c>
      <c r="AD862" s="126">
        <f t="shared" si="192"/>
        <v>0</v>
      </c>
      <c r="AE862" s="126">
        <f t="shared" si="193"/>
        <v>0</v>
      </c>
      <c r="AF862" s="126">
        <f t="shared" si="194"/>
        <v>0</v>
      </c>
      <c r="AG862" s="126">
        <f t="shared" si="195"/>
        <v>0</v>
      </c>
      <c r="AH862" s="126">
        <f t="shared" si="196"/>
        <v>-1</v>
      </c>
      <c r="AI862" s="126">
        <f t="shared" si="197"/>
        <v>0</v>
      </c>
      <c r="AJ862" s="126">
        <f t="shared" si="198"/>
        <v>0</v>
      </c>
      <c r="AK862" s="126">
        <f t="shared" si="199"/>
        <v>0</v>
      </c>
      <c r="AL862" s="127">
        <f t="shared" si="201"/>
        <v>-0.1111111111111111</v>
      </c>
      <c r="AM862" s="127">
        <f t="shared" si="200"/>
        <v>-0.2</v>
      </c>
    </row>
    <row r="863" spans="1:39" ht="15" customHeight="1" x14ac:dyDescent="0.2">
      <c r="A863" s="62" t="s">
        <v>988</v>
      </c>
      <c r="B863" s="62" t="s">
        <v>422</v>
      </c>
      <c r="C863" s="124">
        <v>6300</v>
      </c>
      <c r="D863" s="124">
        <v>6300</v>
      </c>
      <c r="E863" s="124">
        <v>6300</v>
      </c>
      <c r="F863" s="124">
        <v>7000</v>
      </c>
      <c r="G863" s="124">
        <v>7000</v>
      </c>
      <c r="H863" s="124">
        <v>7000</v>
      </c>
      <c r="I863" s="124">
        <v>7000</v>
      </c>
      <c r="J863" s="124">
        <v>5400</v>
      </c>
      <c r="K863" s="124">
        <v>5400</v>
      </c>
      <c r="L863" s="124">
        <v>4680</v>
      </c>
      <c r="M863" s="124">
        <v>4680</v>
      </c>
      <c r="N863" s="124">
        <v>6762.66</v>
      </c>
      <c r="O863" s="124">
        <v>6753.01</v>
      </c>
      <c r="P863" s="124">
        <v>6702.26</v>
      </c>
      <c r="Q863" s="124">
        <v>4916.28</v>
      </c>
      <c r="R863" s="124">
        <v>4025.95</v>
      </c>
      <c r="S863" s="124">
        <v>4016.49</v>
      </c>
      <c r="T863" s="124">
        <v>5427.23</v>
      </c>
      <c r="U863" s="124">
        <v>4382.43</v>
      </c>
      <c r="V863" s="124">
        <v>3534.06</v>
      </c>
      <c r="W863" s="124">
        <v>4355.5</v>
      </c>
      <c r="X863" s="79">
        <v>4627.01</v>
      </c>
      <c r="Y863" s="125"/>
      <c r="Z863" s="125"/>
      <c r="AA863" s="125"/>
      <c r="AB863" s="125"/>
      <c r="AC863" s="126">
        <f t="shared" si="191"/>
        <v>-0.58467237384937498</v>
      </c>
      <c r="AD863" s="126">
        <f t="shared" si="192"/>
        <v>5.8316430020284006E-2</v>
      </c>
      <c r="AE863" s="126">
        <f t="shared" si="193"/>
        <v>0.59368922461174189</v>
      </c>
      <c r="AF863" s="126">
        <f t="shared" si="194"/>
        <v>-0.10060131759296094</v>
      </c>
      <c r="AG863" s="126">
        <f t="shared" si="195"/>
        <v>-0.44057281348166577</v>
      </c>
      <c r="AH863" s="126">
        <f t="shared" si="196"/>
        <v>-0.95848748209531009</v>
      </c>
      <c r="AI863" s="126">
        <f t="shared" si="197"/>
        <v>-1</v>
      </c>
      <c r="AJ863" s="126">
        <f t="shared" si="198"/>
        <v>0</v>
      </c>
      <c r="AK863" s="126">
        <f t="shared" si="199"/>
        <v>0</v>
      </c>
      <c r="AL863" s="127">
        <f t="shared" si="201"/>
        <v>-0.27025870359858728</v>
      </c>
      <c r="AM863" s="127">
        <f t="shared" si="200"/>
        <v>-0.47981205911539515</v>
      </c>
    </row>
    <row r="864" spans="1:39" ht="15" customHeight="1" x14ac:dyDescent="0.2">
      <c r="A864" s="62" t="s">
        <v>989</v>
      </c>
      <c r="B864" s="62" t="s">
        <v>330</v>
      </c>
      <c r="C864" s="124">
        <v>2710</v>
      </c>
      <c r="D864" s="124">
        <v>2500</v>
      </c>
      <c r="E864" s="124">
        <v>4500</v>
      </c>
      <c r="F864" s="124">
        <v>6500</v>
      </c>
      <c r="G864" s="124">
        <v>2500</v>
      </c>
      <c r="H864" s="124">
        <v>2500</v>
      </c>
      <c r="I864" s="124">
        <v>3500</v>
      </c>
      <c r="J864" s="124">
        <v>3500</v>
      </c>
      <c r="K864" s="124">
        <v>4900</v>
      </c>
      <c r="L864" s="124">
        <v>4900</v>
      </c>
      <c r="M864" s="124">
        <v>4900</v>
      </c>
      <c r="N864" s="124">
        <v>2777.87</v>
      </c>
      <c r="O864" s="124">
        <v>2481.52</v>
      </c>
      <c r="P864" s="124">
        <v>5015.76</v>
      </c>
      <c r="Q864" s="124">
        <v>6559.76</v>
      </c>
      <c r="R864" s="124">
        <v>2518.8200000000002</v>
      </c>
      <c r="S864" s="124">
        <v>2652.37</v>
      </c>
      <c r="T864" s="124">
        <v>4743.33</v>
      </c>
      <c r="U864" s="124">
        <v>4523.07</v>
      </c>
      <c r="V864" s="124">
        <v>4196.46</v>
      </c>
      <c r="W864" s="124">
        <v>6051.94</v>
      </c>
      <c r="X864" s="79">
        <v>4227.71</v>
      </c>
      <c r="Y864" s="125"/>
      <c r="Z864" s="125"/>
      <c r="AA864" s="125"/>
      <c r="AB864" s="125"/>
      <c r="AC864" s="126">
        <f t="shared" si="191"/>
        <v>0</v>
      </c>
      <c r="AD864" s="126">
        <f t="shared" si="192"/>
        <v>0</v>
      </c>
      <c r="AE864" s="126">
        <f t="shared" si="193"/>
        <v>0</v>
      </c>
      <c r="AF864" s="126">
        <f t="shared" si="194"/>
        <v>0</v>
      </c>
      <c r="AG864" s="126">
        <f t="shared" si="195"/>
        <v>0</v>
      </c>
      <c r="AH864" s="126">
        <f t="shared" si="196"/>
        <v>0</v>
      </c>
      <c r="AI864" s="126">
        <f t="shared" si="197"/>
        <v>0</v>
      </c>
      <c r="AJ864" s="126">
        <f t="shared" si="198"/>
        <v>0</v>
      </c>
      <c r="AK864" s="126">
        <f t="shared" si="199"/>
        <v>-1</v>
      </c>
      <c r="AL864" s="127">
        <f t="shared" si="201"/>
        <v>-0.1111111111111111</v>
      </c>
      <c r="AM864" s="127">
        <f t="shared" si="200"/>
        <v>-0.2</v>
      </c>
    </row>
    <row r="865" spans="1:39" ht="15" customHeight="1" x14ac:dyDescent="0.2">
      <c r="A865" s="62" t="s">
        <v>990</v>
      </c>
      <c r="B865" s="62" t="s">
        <v>696</v>
      </c>
      <c r="C865" s="124">
        <v>3000</v>
      </c>
      <c r="D865" s="124">
        <v>2500</v>
      </c>
      <c r="E865" s="124">
        <v>2500</v>
      </c>
      <c r="F865" s="124">
        <v>5000</v>
      </c>
      <c r="G865" s="124">
        <v>5000</v>
      </c>
      <c r="H865" s="124">
        <v>5000</v>
      </c>
      <c r="I865" s="124">
        <v>5000</v>
      </c>
      <c r="J865" s="124">
        <v>5000</v>
      </c>
      <c r="K865" s="124">
        <v>3600</v>
      </c>
      <c r="L865" s="124">
        <v>3600</v>
      </c>
      <c r="M865" s="124">
        <v>3600</v>
      </c>
      <c r="N865" s="124">
        <v>2323.08</v>
      </c>
      <c r="O865" s="124">
        <v>2414.31</v>
      </c>
      <c r="P865" s="124">
        <v>3314.8</v>
      </c>
      <c r="Q865" s="124">
        <v>3817.68</v>
      </c>
      <c r="R865" s="124">
        <v>3758.07</v>
      </c>
      <c r="S865" s="124">
        <v>3008.76</v>
      </c>
      <c r="T865" s="124">
        <v>3691.25</v>
      </c>
      <c r="U865" s="124">
        <v>4682.4799999999996</v>
      </c>
      <c r="V865" s="124">
        <v>4262.3500000000004</v>
      </c>
      <c r="W865" s="124">
        <v>4671.1099999999997</v>
      </c>
      <c r="X865" s="79">
        <v>4703.32</v>
      </c>
      <c r="Y865" s="125"/>
      <c r="Z865" s="125"/>
      <c r="AA865" s="125"/>
      <c r="AB865" s="125"/>
      <c r="AC865" s="126">
        <f t="shared" si="191"/>
        <v>-0.12126853484878175</v>
      </c>
      <c r="AD865" s="126">
        <f t="shared" si="192"/>
        <v>0.21516446757108337</v>
      </c>
      <c r="AE865" s="126">
        <f t="shared" si="193"/>
        <v>0.49792010766501504</v>
      </c>
      <c r="AF865" s="126">
        <f t="shared" si="194"/>
        <v>0.38562064811222513</v>
      </c>
      <c r="AG865" s="126">
        <f t="shared" si="195"/>
        <v>0.15445489109611238</v>
      </c>
      <c r="AH865" s="126">
        <f t="shared" si="196"/>
        <v>-0.24659492717548087</v>
      </c>
      <c r="AI865" s="126">
        <f t="shared" si="197"/>
        <v>9.3238000033886187E-2</v>
      </c>
      <c r="AJ865" s="126">
        <f t="shared" si="198"/>
        <v>-8.1055111276424202E-2</v>
      </c>
      <c r="AK865" s="126">
        <f t="shared" si="199"/>
        <v>-1</v>
      </c>
      <c r="AL865" s="127">
        <f t="shared" si="201"/>
        <v>-1.1391162091373856E-2</v>
      </c>
      <c r="AM865" s="127">
        <f t="shared" si="200"/>
        <v>-0.2159914294643813</v>
      </c>
    </row>
    <row r="866" spans="1:39" ht="15" customHeight="1" x14ac:dyDescent="0.2">
      <c r="A866" s="62" t="s">
        <v>991</v>
      </c>
      <c r="B866" s="62" t="s">
        <v>371</v>
      </c>
      <c r="C866" s="124">
        <v>500</v>
      </c>
      <c r="D866" s="124">
        <v>500</v>
      </c>
      <c r="E866" s="124">
        <v>900</v>
      </c>
      <c r="F866" s="124">
        <v>900</v>
      </c>
      <c r="G866" s="124">
        <v>900</v>
      </c>
      <c r="H866" s="124">
        <v>900</v>
      </c>
      <c r="I866" s="124">
        <v>900</v>
      </c>
      <c r="J866" s="124">
        <v>0</v>
      </c>
      <c r="K866" s="124">
        <v>0</v>
      </c>
      <c r="L866" s="124">
        <v>0</v>
      </c>
      <c r="M866" s="124">
        <v>0</v>
      </c>
      <c r="N866" s="124">
        <v>909.71</v>
      </c>
      <c r="O866" s="124">
        <v>1185.78</v>
      </c>
      <c r="P866" s="124">
        <v>1189.05</v>
      </c>
      <c r="Q866" s="124">
        <v>916.98</v>
      </c>
      <c r="R866" s="124">
        <v>913.39</v>
      </c>
      <c r="S866" s="124">
        <v>960</v>
      </c>
      <c r="T866" s="124">
        <v>925.88</v>
      </c>
      <c r="U866" s="124">
        <v>9.74</v>
      </c>
      <c r="V866" s="124">
        <v>13.27</v>
      </c>
      <c r="W866" s="124">
        <v>0</v>
      </c>
      <c r="X866" s="79">
        <v>0</v>
      </c>
      <c r="Y866" s="125"/>
      <c r="Z866" s="125"/>
      <c r="AA866" s="125"/>
      <c r="AB866" s="125"/>
      <c r="AC866" s="126">
        <f t="shared" si="191"/>
        <v>-0.49788732394366197</v>
      </c>
      <c r="AD866" s="126">
        <f t="shared" si="192"/>
        <v>2.0077138849929872</v>
      </c>
      <c r="AE866" s="126">
        <f t="shared" si="193"/>
        <v>-0.42354861273024008</v>
      </c>
      <c r="AF866" s="126">
        <f t="shared" si="194"/>
        <v>0.57175214366607352</v>
      </c>
      <c r="AG866" s="126">
        <f t="shared" si="195"/>
        <v>-1</v>
      </c>
      <c r="AH866" s="126">
        <f t="shared" si="196"/>
        <v>0</v>
      </c>
      <c r="AI866" s="126">
        <f t="shared" si="197"/>
        <v>-0.6480813500335334</v>
      </c>
      <c r="AJ866" s="126">
        <f t="shared" si="198"/>
        <v>2.4384754056142159</v>
      </c>
      <c r="AK866" s="126">
        <f t="shared" si="199"/>
        <v>0.87447946313550429</v>
      </c>
      <c r="AL866" s="127">
        <f t="shared" si="201"/>
        <v>0.36921151230014948</v>
      </c>
      <c r="AM866" s="127">
        <f t="shared" si="200"/>
        <v>0.3329747037432374</v>
      </c>
    </row>
    <row r="867" spans="1:39" ht="15" customHeight="1" x14ac:dyDescent="0.2">
      <c r="A867" s="62" t="s">
        <v>992</v>
      </c>
      <c r="B867" s="62" t="s">
        <v>425</v>
      </c>
      <c r="C867" s="124">
        <v>200</v>
      </c>
      <c r="D867" s="124">
        <v>200</v>
      </c>
      <c r="E867" s="124">
        <v>200</v>
      </c>
      <c r="F867" s="124">
        <v>200</v>
      </c>
      <c r="G867" s="124">
        <v>200</v>
      </c>
      <c r="H867" s="124">
        <v>200</v>
      </c>
      <c r="I867" s="124">
        <v>200</v>
      </c>
      <c r="J867" s="124">
        <v>200</v>
      </c>
      <c r="K867" s="124">
        <v>200</v>
      </c>
      <c r="L867" s="124">
        <v>200</v>
      </c>
      <c r="M867" s="124">
        <v>200</v>
      </c>
      <c r="N867" s="124">
        <v>110.76</v>
      </c>
      <c r="O867" s="124">
        <v>0</v>
      </c>
      <c r="P867" s="124">
        <v>156.08000000000001</v>
      </c>
      <c r="Q867" s="124">
        <v>107.93</v>
      </c>
      <c r="R867" s="124">
        <v>87.34</v>
      </c>
      <c r="S867" s="124">
        <v>50.89</v>
      </c>
      <c r="T867" s="124">
        <v>162.94999999999999</v>
      </c>
      <c r="U867" s="124">
        <v>0</v>
      </c>
      <c r="V867" s="124">
        <v>165</v>
      </c>
      <c r="W867" s="124">
        <v>0</v>
      </c>
      <c r="X867" s="79">
        <v>0</v>
      </c>
      <c r="Y867" s="125"/>
      <c r="Z867" s="125"/>
      <c r="AA867" s="125"/>
      <c r="AB867" s="125"/>
      <c r="AC867" s="126">
        <f t="shared" si="191"/>
        <v>0.38730985718937533</v>
      </c>
      <c r="AD867" s="126">
        <f t="shared" si="192"/>
        <v>0.37315159440700119</v>
      </c>
      <c r="AE867" s="126">
        <f t="shared" si="193"/>
        <v>6.2879259611979751E-3</v>
      </c>
      <c r="AF867" s="126">
        <f t="shared" si="194"/>
        <v>-0.22321580237326788</v>
      </c>
      <c r="AG867" s="126">
        <f t="shared" si="195"/>
        <v>-0.15757329626216396</v>
      </c>
      <c r="AH867" s="126">
        <f t="shared" si="196"/>
        <v>0.45434149778428778</v>
      </c>
      <c r="AI867" s="126">
        <f t="shared" si="197"/>
        <v>0.69704348712979824</v>
      </c>
      <c r="AJ867" s="126">
        <f t="shared" si="198"/>
        <v>-0.29150107804764436</v>
      </c>
      <c r="AK867" s="126">
        <f t="shared" si="199"/>
        <v>-1</v>
      </c>
      <c r="AL867" s="127">
        <f t="shared" si="201"/>
        <v>2.7316020643176026E-2</v>
      </c>
      <c r="AM867" s="127">
        <f t="shared" si="200"/>
        <v>-5.9537877879144462E-2</v>
      </c>
    </row>
    <row r="868" spans="1:39" ht="15" customHeight="1" x14ac:dyDescent="0.2">
      <c r="A868" s="62" t="s">
        <v>993</v>
      </c>
      <c r="B868" s="62" t="s">
        <v>558</v>
      </c>
      <c r="C868" s="124">
        <v>0</v>
      </c>
      <c r="D868" s="124">
        <v>0</v>
      </c>
      <c r="E868" s="124">
        <v>0</v>
      </c>
      <c r="F868" s="124">
        <v>0</v>
      </c>
      <c r="G868" s="124">
        <v>0</v>
      </c>
      <c r="H868" s="124">
        <v>0</v>
      </c>
      <c r="I868" s="124">
        <v>0</v>
      </c>
      <c r="J868" s="124">
        <v>0</v>
      </c>
      <c r="K868" s="124">
        <v>0</v>
      </c>
      <c r="L868" s="124">
        <v>0</v>
      </c>
      <c r="M868" s="124">
        <v>0</v>
      </c>
      <c r="N868" s="124">
        <v>0</v>
      </c>
      <c r="O868" s="124">
        <v>0</v>
      </c>
      <c r="P868" s="124">
        <v>0</v>
      </c>
      <c r="Q868" s="124">
        <v>0</v>
      </c>
      <c r="R868" s="124">
        <v>0</v>
      </c>
      <c r="S868" s="124">
        <v>76.38</v>
      </c>
      <c r="T868" s="124">
        <v>0</v>
      </c>
      <c r="U868" s="124">
        <v>0</v>
      </c>
      <c r="V868" s="124">
        <v>0</v>
      </c>
      <c r="W868" s="124">
        <v>0</v>
      </c>
      <c r="X868" s="79">
        <v>0</v>
      </c>
      <c r="Y868" s="125"/>
      <c r="Z868" s="125"/>
      <c r="AA868" s="125"/>
      <c r="AB868" s="125"/>
      <c r="AC868" s="126">
        <f t="shared" si="191"/>
        <v>-1</v>
      </c>
      <c r="AD868" s="126">
        <f t="shared" si="192"/>
        <v>0</v>
      </c>
      <c r="AE868" s="126">
        <f t="shared" si="193"/>
        <v>0</v>
      </c>
      <c r="AF868" s="126">
        <f t="shared" si="194"/>
        <v>0</v>
      </c>
      <c r="AG868" s="126">
        <f t="shared" si="195"/>
        <v>0</v>
      </c>
      <c r="AH868" s="126">
        <f t="shared" si="196"/>
        <v>1.5</v>
      </c>
      <c r="AI868" s="126">
        <f t="shared" si="197"/>
        <v>-0.2</v>
      </c>
      <c r="AJ868" s="126">
        <f t="shared" si="198"/>
        <v>-0.25</v>
      </c>
      <c r="AK868" s="126">
        <f t="shared" si="199"/>
        <v>-0.66666666666666663</v>
      </c>
      <c r="AL868" s="127">
        <f t="shared" si="201"/>
        <v>-6.851851851851852E-2</v>
      </c>
      <c r="AM868" s="127">
        <f t="shared" si="200"/>
        <v>7.6666666666666689E-2</v>
      </c>
    </row>
    <row r="869" spans="1:39" ht="15" customHeight="1" x14ac:dyDescent="0.2">
      <c r="A869" s="62" t="s">
        <v>994</v>
      </c>
      <c r="B869" s="62" t="s">
        <v>338</v>
      </c>
      <c r="C869" s="124">
        <v>2000</v>
      </c>
      <c r="D869" s="124">
        <v>2000</v>
      </c>
      <c r="E869" s="124">
        <v>2000</v>
      </c>
      <c r="F869" s="124">
        <v>2000</v>
      </c>
      <c r="G869" s="124">
        <v>2000</v>
      </c>
      <c r="H869" s="124">
        <v>2000</v>
      </c>
      <c r="I869" s="124">
        <v>0</v>
      </c>
      <c r="J869" s="124">
        <v>0</v>
      </c>
      <c r="K869" s="124">
        <v>0</v>
      </c>
      <c r="L869" s="124">
        <v>0</v>
      </c>
      <c r="M869" s="124">
        <v>0</v>
      </c>
      <c r="N869" s="124">
        <v>3228.68</v>
      </c>
      <c r="O869" s="124">
        <v>1340.96</v>
      </c>
      <c r="P869" s="124">
        <v>1419.16</v>
      </c>
      <c r="Q869" s="124">
        <v>2261.6999999999998</v>
      </c>
      <c r="R869" s="124">
        <v>2034.17</v>
      </c>
      <c r="S869" s="124">
        <v>1137.97</v>
      </c>
      <c r="T869" s="124">
        <v>47.24</v>
      </c>
      <c r="U869" s="124">
        <v>0</v>
      </c>
      <c r="V869" s="124">
        <v>0</v>
      </c>
      <c r="W869" s="124">
        <v>0</v>
      </c>
      <c r="X869" s="79">
        <v>0</v>
      </c>
      <c r="Y869" s="125"/>
      <c r="Z869" s="125"/>
      <c r="AA869" s="125"/>
      <c r="AB869" s="125"/>
      <c r="AC869" s="126">
        <f t="shared" si="191"/>
        <v>0.62160179036577767</v>
      </c>
      <c r="AD869" s="126">
        <f t="shared" si="192"/>
        <v>-1.3574660633484163E-2</v>
      </c>
      <c r="AE869" s="126">
        <f t="shared" si="193"/>
        <v>-0.19495412844036697</v>
      </c>
      <c r="AF869" s="126">
        <f t="shared" si="194"/>
        <v>0.28205128205128205</v>
      </c>
      <c r="AG869" s="126">
        <f t="shared" si="195"/>
        <v>0.17555555555555555</v>
      </c>
      <c r="AH869" s="126">
        <f t="shared" si="196"/>
        <v>0.2608695652173913</v>
      </c>
      <c r="AI869" s="126">
        <f t="shared" si="197"/>
        <v>-0.40029985007496249</v>
      </c>
      <c r="AJ869" s="126">
        <f t="shared" si="198"/>
        <v>0.38374999999999998</v>
      </c>
      <c r="AK869" s="126">
        <f t="shared" si="199"/>
        <v>-0.95483288166214997</v>
      </c>
      <c r="AL869" s="127">
        <f t="shared" si="201"/>
        <v>1.779629693100478E-2</v>
      </c>
      <c r="AM869" s="127">
        <f t="shared" si="200"/>
        <v>-0.10699152219283312</v>
      </c>
    </row>
    <row r="870" spans="1:39" ht="15" customHeight="1" x14ac:dyDescent="0.2">
      <c r="A870" s="62" t="s">
        <v>2408</v>
      </c>
      <c r="B870" s="62" t="s">
        <v>1833</v>
      </c>
      <c r="C870" s="124">
        <v>0</v>
      </c>
      <c r="D870" s="124">
        <v>0</v>
      </c>
      <c r="E870" s="124">
        <v>0</v>
      </c>
      <c r="F870" s="124">
        <v>0</v>
      </c>
      <c r="G870" s="124">
        <v>0</v>
      </c>
      <c r="H870" s="124">
        <v>0</v>
      </c>
      <c r="I870" s="124">
        <v>0</v>
      </c>
      <c r="J870" s="124">
        <v>0</v>
      </c>
      <c r="K870" s="124">
        <v>0</v>
      </c>
      <c r="L870" s="124">
        <v>0</v>
      </c>
      <c r="M870" s="124">
        <v>0</v>
      </c>
      <c r="N870" s="124">
        <v>0</v>
      </c>
      <c r="O870" s="124">
        <v>0</v>
      </c>
      <c r="P870" s="124">
        <v>0</v>
      </c>
      <c r="Q870" s="124">
        <v>0</v>
      </c>
      <c r="R870" s="124">
        <v>0</v>
      </c>
      <c r="S870" s="124">
        <v>0</v>
      </c>
      <c r="T870" s="124">
        <v>0</v>
      </c>
      <c r="U870" s="124">
        <v>0</v>
      </c>
      <c r="V870" s="124">
        <v>1000</v>
      </c>
      <c r="W870" s="124">
        <v>0</v>
      </c>
      <c r="X870" s="79">
        <v>1000</v>
      </c>
      <c r="Y870" s="125"/>
      <c r="Z870" s="125"/>
      <c r="AA870" s="125"/>
      <c r="AB870" s="125"/>
      <c r="AC870" s="126">
        <f t="shared" si="191"/>
        <v>-0.79702970297029707</v>
      </c>
      <c r="AD870" s="126">
        <f t="shared" si="192"/>
        <v>8.5365853658536592E-2</v>
      </c>
      <c r="AE870" s="126">
        <f t="shared" si="193"/>
        <v>-0.5056179775280899</v>
      </c>
      <c r="AF870" s="126">
        <f t="shared" si="194"/>
        <v>-0.54545454545454541</v>
      </c>
      <c r="AG870" s="126">
        <f t="shared" si="195"/>
        <v>0.2</v>
      </c>
      <c r="AH870" s="126">
        <f t="shared" si="196"/>
        <v>-0.41666666666666669</v>
      </c>
      <c r="AI870" s="126">
        <f t="shared" si="197"/>
        <v>2.8457142857142856</v>
      </c>
      <c r="AJ870" s="126">
        <f t="shared" si="198"/>
        <v>1.2511144130757801</v>
      </c>
      <c r="AK870" s="126">
        <f t="shared" si="199"/>
        <v>0.67633003300330019</v>
      </c>
      <c r="AL870" s="127">
        <f t="shared" si="201"/>
        <v>0.31041729920358924</v>
      </c>
      <c r="AM870" s="127">
        <f t="shared" si="200"/>
        <v>0.91129841302533987</v>
      </c>
    </row>
    <row r="871" spans="1:39" ht="15" customHeight="1" x14ac:dyDescent="0.2">
      <c r="A871" s="62" t="s">
        <v>995</v>
      </c>
      <c r="B871" s="62" t="s">
        <v>268</v>
      </c>
      <c r="C871" s="124">
        <v>300</v>
      </c>
      <c r="D871" s="124">
        <v>300</v>
      </c>
      <c r="E871" s="124">
        <v>310</v>
      </c>
      <c r="F871" s="124">
        <v>310</v>
      </c>
      <c r="G871" s="124">
        <v>310</v>
      </c>
      <c r="H871" s="124">
        <v>310</v>
      </c>
      <c r="I871" s="124">
        <v>840</v>
      </c>
      <c r="J871" s="124">
        <v>840</v>
      </c>
      <c r="K871" s="124">
        <v>840</v>
      </c>
      <c r="L871" s="124">
        <v>0</v>
      </c>
      <c r="M871" s="124">
        <v>0</v>
      </c>
      <c r="N871" s="124">
        <v>306.18</v>
      </c>
      <c r="O871" s="124">
        <v>269.05</v>
      </c>
      <c r="P871" s="124">
        <v>326.94</v>
      </c>
      <c r="Q871" s="124">
        <v>489.73</v>
      </c>
      <c r="R871" s="124">
        <v>678.58</v>
      </c>
      <c r="S871" s="124">
        <v>783.39</v>
      </c>
      <c r="T871" s="124">
        <v>590.21</v>
      </c>
      <c r="U871" s="124">
        <v>645.24</v>
      </c>
      <c r="V871" s="124">
        <v>592.94000000000005</v>
      </c>
      <c r="W871" s="124">
        <v>0</v>
      </c>
      <c r="X871" s="79">
        <v>253.5</v>
      </c>
      <c r="Y871" s="125"/>
      <c r="Z871" s="125"/>
      <c r="AA871" s="125"/>
      <c r="AB871" s="125"/>
      <c r="AC871" s="126">
        <f t="shared" si="191"/>
        <v>-0.23046354389238002</v>
      </c>
      <c r="AD871" s="126">
        <f t="shared" si="192"/>
        <v>0.1169543281121187</v>
      </c>
      <c r="AE871" s="126">
        <f t="shared" si="193"/>
        <v>-0.25684259752406441</v>
      </c>
      <c r="AF871" s="126">
        <f t="shared" si="194"/>
        <v>0.22481364184592698</v>
      </c>
      <c r="AG871" s="126">
        <f t="shared" si="195"/>
        <v>-0.21386035335909101</v>
      </c>
      <c r="AH871" s="126">
        <f t="shared" si="196"/>
        <v>-3.0585738427820749E-2</v>
      </c>
      <c r="AI871" s="126">
        <f t="shared" si="197"/>
        <v>0.14191960204493345</v>
      </c>
      <c r="AJ871" s="126">
        <f t="shared" si="198"/>
        <v>-0.29502793071215488</v>
      </c>
      <c r="AK871" s="126">
        <f t="shared" si="199"/>
        <v>-5.9739210610905417E-2</v>
      </c>
      <c r="AL871" s="127">
        <f t="shared" si="201"/>
        <v>-6.6981311391493048E-2</v>
      </c>
      <c r="AM871" s="127">
        <f t="shared" si="200"/>
        <v>-9.1458726213007727E-2</v>
      </c>
    </row>
    <row r="872" spans="1:39" ht="15" customHeight="1" x14ac:dyDescent="0.2">
      <c r="A872" s="62" t="s">
        <v>996</v>
      </c>
      <c r="B872" s="62" t="s">
        <v>596</v>
      </c>
      <c r="C872" s="124">
        <v>400</v>
      </c>
      <c r="D872" s="124">
        <v>400</v>
      </c>
      <c r="E872" s="124">
        <v>400</v>
      </c>
      <c r="F872" s="124">
        <v>400</v>
      </c>
      <c r="G872" s="124">
        <v>400</v>
      </c>
      <c r="H872" s="124">
        <v>400</v>
      </c>
      <c r="I872" s="124">
        <v>400</v>
      </c>
      <c r="J872" s="124">
        <v>400</v>
      </c>
      <c r="K872" s="124">
        <v>1200</v>
      </c>
      <c r="L872" s="124">
        <v>1200</v>
      </c>
      <c r="M872" s="124">
        <v>4200</v>
      </c>
      <c r="N872" s="124">
        <v>284</v>
      </c>
      <c r="O872" s="124">
        <v>142.6</v>
      </c>
      <c r="P872" s="124">
        <v>428.9</v>
      </c>
      <c r="Q872" s="124">
        <v>247.24</v>
      </c>
      <c r="R872" s="124">
        <v>388.6</v>
      </c>
      <c r="S872" s="124">
        <v>0</v>
      </c>
      <c r="T872" s="124">
        <v>1103.3800000000001</v>
      </c>
      <c r="U872" s="124">
        <v>388.3</v>
      </c>
      <c r="V872" s="124">
        <v>1335.16</v>
      </c>
      <c r="W872" s="124">
        <v>2502.73</v>
      </c>
      <c r="X872" s="79">
        <v>378</v>
      </c>
      <c r="Y872" s="125"/>
      <c r="Z872" s="125"/>
      <c r="AA872" s="125"/>
      <c r="AB872" s="125"/>
      <c r="AC872" s="126">
        <f t="shared" si="191"/>
        <v>0.57964712986991807</v>
      </c>
      <c r="AD872" s="126">
        <f t="shared" si="192"/>
        <v>-6.0688093206066392E-2</v>
      </c>
      <c r="AE872" s="126">
        <f t="shared" si="193"/>
        <v>-7.8860584887437885E-2</v>
      </c>
      <c r="AF872" s="126">
        <f t="shared" si="194"/>
        <v>2.427735172664169E-2</v>
      </c>
      <c r="AG872" s="126">
        <f t="shared" si="195"/>
        <v>5.680069391980673E-3</v>
      </c>
      <c r="AH872" s="126">
        <f t="shared" si="196"/>
        <v>1.9937213659043222E-2</v>
      </c>
      <c r="AI872" s="126">
        <f t="shared" si="197"/>
        <v>0.11575961064143697</v>
      </c>
      <c r="AJ872" s="126">
        <f t="shared" si="198"/>
        <v>-4.5515111261424917E-3</v>
      </c>
      <c r="AK872" s="126">
        <f t="shared" si="199"/>
        <v>5.2250139175426522E-2</v>
      </c>
      <c r="AL872" s="127">
        <f t="shared" si="201"/>
        <v>7.2605702804977829E-2</v>
      </c>
      <c r="AM872" s="127">
        <f t="shared" si="200"/>
        <v>3.7815104348348984E-2</v>
      </c>
    </row>
    <row r="873" spans="1:39" ht="15" customHeight="1" x14ac:dyDescent="0.2">
      <c r="A873" s="62" t="s">
        <v>997</v>
      </c>
      <c r="B873" s="62" t="s">
        <v>272</v>
      </c>
      <c r="C873" s="124">
        <v>835</v>
      </c>
      <c r="D873" s="124">
        <v>835</v>
      </c>
      <c r="E873" s="124">
        <v>835</v>
      </c>
      <c r="F873" s="124">
        <v>840</v>
      </c>
      <c r="G873" s="124">
        <v>840</v>
      </c>
      <c r="H873" s="124">
        <v>840</v>
      </c>
      <c r="I873" s="124">
        <v>840</v>
      </c>
      <c r="J873" s="124">
        <v>840</v>
      </c>
      <c r="K873" s="124">
        <v>920</v>
      </c>
      <c r="L873" s="124">
        <v>920</v>
      </c>
      <c r="M873" s="124">
        <v>920</v>
      </c>
      <c r="N873" s="124">
        <v>429.94</v>
      </c>
      <c r="O873" s="124">
        <v>596.46</v>
      </c>
      <c r="P873" s="124">
        <v>819.03</v>
      </c>
      <c r="Q873" s="124">
        <v>824.18</v>
      </c>
      <c r="R873" s="124">
        <v>640.21</v>
      </c>
      <c r="S873" s="124">
        <v>539.33000000000004</v>
      </c>
      <c r="T873" s="124">
        <v>784.37</v>
      </c>
      <c r="U873" s="124">
        <v>1331.11</v>
      </c>
      <c r="V873" s="124">
        <v>943.09</v>
      </c>
      <c r="W873" s="124">
        <v>0</v>
      </c>
      <c r="X873" s="79">
        <v>550.92999999999995</v>
      </c>
      <c r="Y873" s="125"/>
      <c r="Z873" s="125"/>
      <c r="AA873" s="125"/>
      <c r="AB873" s="125"/>
      <c r="AC873" s="126">
        <f t="shared" si="191"/>
        <v>0.14758620689655172</v>
      </c>
      <c r="AD873" s="126">
        <f t="shared" si="192"/>
        <v>0.4925969463229079</v>
      </c>
      <c r="AE873" s="126">
        <f t="shared" si="193"/>
        <v>-0.23948852952237693</v>
      </c>
      <c r="AF873" s="126">
        <f t="shared" si="194"/>
        <v>-0.13940553968595643</v>
      </c>
      <c r="AG873" s="126">
        <f t="shared" si="195"/>
        <v>9.81578502619571E-2</v>
      </c>
      <c r="AH873" s="126">
        <f t="shared" si="196"/>
        <v>0.47976238111360775</v>
      </c>
      <c r="AI873" s="126">
        <f t="shared" si="197"/>
        <v>-0.55244612696563777</v>
      </c>
      <c r="AJ873" s="126">
        <f t="shared" si="198"/>
        <v>0.2556165936997481</v>
      </c>
      <c r="AK873" s="126">
        <f t="shared" si="199"/>
        <v>0.22541696586543089</v>
      </c>
      <c r="AL873" s="127">
        <f t="shared" si="201"/>
        <v>8.5310749776248029E-2</v>
      </c>
      <c r="AM873" s="127">
        <f t="shared" si="200"/>
        <v>0.10130153279502122</v>
      </c>
    </row>
    <row r="874" spans="1:39" ht="15" customHeight="1" x14ac:dyDescent="0.2">
      <c r="A874" s="62" t="s">
        <v>998</v>
      </c>
      <c r="B874" s="62" t="s">
        <v>274</v>
      </c>
      <c r="C874" s="124">
        <v>300</v>
      </c>
      <c r="D874" s="124">
        <v>400</v>
      </c>
      <c r="E874" s="124">
        <v>400</v>
      </c>
      <c r="F874" s="124">
        <v>400</v>
      </c>
      <c r="G874" s="124">
        <v>400</v>
      </c>
      <c r="H874" s="124">
        <v>400</v>
      </c>
      <c r="I874" s="124">
        <v>400</v>
      </c>
      <c r="J874" s="124">
        <v>400</v>
      </c>
      <c r="K874" s="124">
        <v>400</v>
      </c>
      <c r="L874" s="124">
        <v>400</v>
      </c>
      <c r="M874" s="124">
        <v>400</v>
      </c>
      <c r="N874" s="124">
        <v>300</v>
      </c>
      <c r="O874" s="124">
        <v>0</v>
      </c>
      <c r="P874" s="124">
        <v>0</v>
      </c>
      <c r="Q874" s="124">
        <v>0</v>
      </c>
      <c r="R874" s="124">
        <v>0</v>
      </c>
      <c r="S874" s="124">
        <v>100</v>
      </c>
      <c r="T874" s="124">
        <v>250</v>
      </c>
      <c r="U874" s="124">
        <v>200</v>
      </c>
      <c r="V874" s="124">
        <v>150</v>
      </c>
      <c r="W874" s="124">
        <v>50</v>
      </c>
      <c r="X874" s="79">
        <v>0</v>
      </c>
      <c r="Y874" s="125"/>
      <c r="Z874" s="125"/>
      <c r="AA874" s="125"/>
      <c r="AB874" s="125"/>
      <c r="AC874" s="126">
        <f t="shared" si="191"/>
        <v>0</v>
      </c>
      <c r="AD874" s="126">
        <f t="shared" si="192"/>
        <v>0</v>
      </c>
      <c r="AE874" s="126">
        <f t="shared" si="193"/>
        <v>0</v>
      </c>
      <c r="AF874" s="126">
        <f t="shared" si="194"/>
        <v>0</v>
      </c>
      <c r="AG874" s="126">
        <f t="shared" si="195"/>
        <v>0</v>
      </c>
      <c r="AH874" s="126">
        <f t="shared" si="196"/>
        <v>0</v>
      </c>
      <c r="AI874" s="126">
        <f t="shared" si="197"/>
        <v>0</v>
      </c>
      <c r="AJ874" s="126">
        <f t="shared" si="198"/>
        <v>-1</v>
      </c>
      <c r="AK874" s="126">
        <f t="shared" si="199"/>
        <v>0</v>
      </c>
      <c r="AL874" s="127">
        <f t="shared" si="201"/>
        <v>-0.1111111111111111</v>
      </c>
      <c r="AM874" s="127">
        <f t="shared" si="200"/>
        <v>-0.2</v>
      </c>
    </row>
    <row r="875" spans="1:39" ht="15" customHeight="1" x14ac:dyDescent="0.2">
      <c r="A875" s="62" t="s">
        <v>999</v>
      </c>
      <c r="B875" s="62" t="s">
        <v>276</v>
      </c>
      <c r="C875" s="124">
        <v>800</v>
      </c>
      <c r="D875" s="124">
        <v>800</v>
      </c>
      <c r="E875" s="124">
        <v>800</v>
      </c>
      <c r="F875" s="124">
        <v>800</v>
      </c>
      <c r="G875" s="124">
        <v>800</v>
      </c>
      <c r="H875" s="124">
        <v>800</v>
      </c>
      <c r="I875" s="124">
        <v>800</v>
      </c>
      <c r="J875" s="124">
        <v>800</v>
      </c>
      <c r="K875" s="124">
        <v>1200</v>
      </c>
      <c r="L875" s="124">
        <v>1200</v>
      </c>
      <c r="M875" s="124">
        <v>1210</v>
      </c>
      <c r="N875" s="124">
        <v>545.14</v>
      </c>
      <c r="O875" s="124">
        <v>884</v>
      </c>
      <c r="P875" s="124">
        <v>872</v>
      </c>
      <c r="Q875" s="124">
        <v>702</v>
      </c>
      <c r="R875" s="124">
        <v>900</v>
      </c>
      <c r="S875" s="124">
        <v>1058</v>
      </c>
      <c r="T875" s="124">
        <v>1334</v>
      </c>
      <c r="U875" s="124">
        <v>800</v>
      </c>
      <c r="V875" s="124">
        <v>1107</v>
      </c>
      <c r="W875" s="124">
        <v>50</v>
      </c>
      <c r="X875" s="79">
        <v>1008.13</v>
      </c>
      <c r="Y875" s="125"/>
      <c r="Z875" s="125"/>
      <c r="AA875" s="125"/>
      <c r="AB875" s="125"/>
      <c r="AC875" s="126">
        <f t="shared" si="191"/>
        <v>-3.0949888954126627E-2</v>
      </c>
      <c r="AD875" s="126">
        <f t="shared" si="192"/>
        <v>0.11939748054561841</v>
      </c>
      <c r="AE875" s="126">
        <f t="shared" si="193"/>
        <v>-1.089120561033576E-2</v>
      </c>
      <c r="AF875" s="126">
        <f t="shared" si="194"/>
        <v>1.6231186147103591E-2</v>
      </c>
      <c r="AG875" s="126">
        <f t="shared" si="195"/>
        <v>3.8396343918869639E-4</v>
      </c>
      <c r="AH875" s="126">
        <f t="shared" si="196"/>
        <v>-1</v>
      </c>
      <c r="AI875" s="126">
        <f t="shared" si="197"/>
        <v>0</v>
      </c>
      <c r="AJ875" s="126">
        <f t="shared" si="198"/>
        <v>0</v>
      </c>
      <c r="AK875" s="126">
        <f t="shared" si="199"/>
        <v>0</v>
      </c>
      <c r="AL875" s="127">
        <f t="shared" si="201"/>
        <v>-0.10064760715917241</v>
      </c>
      <c r="AM875" s="127">
        <f t="shared" si="200"/>
        <v>-0.19992320731216226</v>
      </c>
    </row>
    <row r="876" spans="1:39" ht="15" customHeight="1" x14ac:dyDescent="0.2">
      <c r="A876" s="62" t="s">
        <v>1000</v>
      </c>
      <c r="B876" s="62" t="s">
        <v>1001</v>
      </c>
      <c r="C876" s="124">
        <v>9480</v>
      </c>
      <c r="D876" s="124">
        <v>2400</v>
      </c>
      <c r="E876" s="124">
        <v>2400</v>
      </c>
      <c r="F876" s="124">
        <v>1800</v>
      </c>
      <c r="G876" s="124">
        <v>1800</v>
      </c>
      <c r="H876" s="124">
        <v>1800</v>
      </c>
      <c r="I876" s="124">
        <v>1800</v>
      </c>
      <c r="J876" s="124">
        <v>1800</v>
      </c>
      <c r="K876" s="124">
        <v>600</v>
      </c>
      <c r="L876" s="124">
        <v>600</v>
      </c>
      <c r="M876" s="124">
        <v>600</v>
      </c>
      <c r="N876" s="124">
        <v>5050</v>
      </c>
      <c r="O876" s="124">
        <v>1025</v>
      </c>
      <c r="P876" s="124">
        <v>1112.5</v>
      </c>
      <c r="Q876" s="124">
        <v>550</v>
      </c>
      <c r="R876" s="124">
        <v>250</v>
      </c>
      <c r="S876" s="124">
        <v>300</v>
      </c>
      <c r="T876" s="124">
        <v>175</v>
      </c>
      <c r="U876" s="124">
        <v>673</v>
      </c>
      <c r="V876" s="124">
        <v>1515</v>
      </c>
      <c r="W876" s="124">
        <v>2539.64</v>
      </c>
      <c r="X876" s="79">
        <v>1272</v>
      </c>
      <c r="Y876" s="125"/>
      <c r="Z876" s="125"/>
      <c r="AA876" s="125"/>
      <c r="AB876" s="125"/>
      <c r="AC876" s="126">
        <f t="shared" si="191"/>
        <v>0</v>
      </c>
      <c r="AD876" s="126">
        <f t="shared" si="192"/>
        <v>0</v>
      </c>
      <c r="AE876" s="126">
        <f t="shared" si="193"/>
        <v>0</v>
      </c>
      <c r="AF876" s="126">
        <f t="shared" si="194"/>
        <v>0</v>
      </c>
      <c r="AG876" s="126">
        <f t="shared" si="195"/>
        <v>-1</v>
      </c>
      <c r="AH876" s="126">
        <f t="shared" si="196"/>
        <v>0</v>
      </c>
      <c r="AI876" s="126">
        <f t="shared" si="197"/>
        <v>0</v>
      </c>
      <c r="AJ876" s="126">
        <f t="shared" si="198"/>
        <v>0</v>
      </c>
      <c r="AK876" s="126">
        <f t="shared" si="199"/>
        <v>0</v>
      </c>
      <c r="AL876" s="127">
        <f t="shared" si="201"/>
        <v>-0.1111111111111111</v>
      </c>
      <c r="AM876" s="127">
        <f t="shared" si="200"/>
        <v>-0.2</v>
      </c>
    </row>
    <row r="877" spans="1:39" ht="15" customHeight="1" x14ac:dyDescent="0.2">
      <c r="A877" s="62" t="s">
        <v>1004</v>
      </c>
      <c r="B877" s="62" t="s">
        <v>567</v>
      </c>
      <c r="C877" s="124">
        <v>9050</v>
      </c>
      <c r="D877" s="124">
        <v>9050</v>
      </c>
      <c r="E877" s="124">
        <v>9050</v>
      </c>
      <c r="F877" s="124">
        <v>7700</v>
      </c>
      <c r="G877" s="124">
        <v>7700</v>
      </c>
      <c r="H877" s="124">
        <v>7700</v>
      </c>
      <c r="I877" s="124">
        <v>7700</v>
      </c>
      <c r="J877" s="124">
        <v>7500</v>
      </c>
      <c r="K877" s="124">
        <v>7500</v>
      </c>
      <c r="L877" s="124">
        <v>6920</v>
      </c>
      <c r="M877" s="124">
        <v>6920</v>
      </c>
      <c r="N877" s="124">
        <v>9851.7099999999991</v>
      </c>
      <c r="O877" s="124">
        <v>7581.25</v>
      </c>
      <c r="P877" s="124">
        <v>8467.91</v>
      </c>
      <c r="Q877" s="124">
        <v>6292.99</v>
      </c>
      <c r="R877" s="124">
        <v>7707.74</v>
      </c>
      <c r="S877" s="124">
        <v>6059.36</v>
      </c>
      <c r="T877" s="124">
        <v>5874.03</v>
      </c>
      <c r="U877" s="124">
        <v>6707.67</v>
      </c>
      <c r="V877" s="124">
        <v>4728.72</v>
      </c>
      <c r="W877" s="124">
        <v>4446.2299999999996</v>
      </c>
      <c r="X877" s="79">
        <v>7858.27</v>
      </c>
      <c r="Y877" s="125"/>
      <c r="Z877" s="125"/>
      <c r="AA877" s="125"/>
      <c r="AB877" s="125"/>
      <c r="AC877" s="126">
        <f t="shared" si="191"/>
        <v>0</v>
      </c>
      <c r="AD877" s="126">
        <f t="shared" si="192"/>
        <v>-1</v>
      </c>
      <c r="AE877" s="126">
        <f t="shared" si="193"/>
        <v>0</v>
      </c>
      <c r="AF877" s="126">
        <f t="shared" si="194"/>
        <v>0</v>
      </c>
      <c r="AG877" s="126">
        <f t="shared" si="195"/>
        <v>0</v>
      </c>
      <c r="AH877" s="126">
        <f t="shared" si="196"/>
        <v>0</v>
      </c>
      <c r="AI877" s="126">
        <f t="shared" si="197"/>
        <v>0</v>
      </c>
      <c r="AJ877" s="126">
        <f t="shared" si="198"/>
        <v>0</v>
      </c>
      <c r="AK877" s="126">
        <f t="shared" si="199"/>
        <v>0</v>
      </c>
      <c r="AL877" s="127">
        <f t="shared" si="201"/>
        <v>-0.1111111111111111</v>
      </c>
      <c r="AM877" s="127">
        <f t="shared" si="200"/>
        <v>0</v>
      </c>
    </row>
    <row r="878" spans="1:39" ht="15" customHeight="1" x14ac:dyDescent="0.2">
      <c r="A878" s="62" t="s">
        <v>1005</v>
      </c>
      <c r="B878" s="62" t="s">
        <v>569</v>
      </c>
      <c r="C878" s="124">
        <v>2700</v>
      </c>
      <c r="D878" s="124">
        <v>2700</v>
      </c>
      <c r="E878" s="124">
        <v>2700</v>
      </c>
      <c r="F878" s="124">
        <v>3500</v>
      </c>
      <c r="G878" s="124">
        <v>3500</v>
      </c>
      <c r="H878" s="124">
        <v>3500</v>
      </c>
      <c r="I878" s="124">
        <v>3500</v>
      </c>
      <c r="J878" s="124">
        <v>5000</v>
      </c>
      <c r="K878" s="124">
        <v>5000</v>
      </c>
      <c r="L878" s="124">
        <v>5000</v>
      </c>
      <c r="M878" s="124">
        <v>5000</v>
      </c>
      <c r="N878" s="124">
        <v>3063.45</v>
      </c>
      <c r="O878" s="124">
        <v>4839.17</v>
      </c>
      <c r="P878" s="124">
        <v>4545.49</v>
      </c>
      <c r="Q878" s="124">
        <v>4187.03</v>
      </c>
      <c r="R878" s="124">
        <v>4288.68</v>
      </c>
      <c r="S878" s="124">
        <v>4313.04</v>
      </c>
      <c r="T878" s="124">
        <v>4399.03</v>
      </c>
      <c r="U878" s="124">
        <v>4908.26</v>
      </c>
      <c r="V878" s="124">
        <v>4885.92</v>
      </c>
      <c r="W878" s="124">
        <v>5141.21</v>
      </c>
      <c r="X878" s="79">
        <v>5871.69</v>
      </c>
      <c r="Y878" s="125"/>
      <c r="Z878" s="125"/>
      <c r="AA878" s="125"/>
      <c r="AB878" s="125"/>
      <c r="AC878" s="126">
        <f t="shared" si="191"/>
        <v>0</v>
      </c>
      <c r="AD878" s="126">
        <f t="shared" si="192"/>
        <v>0</v>
      </c>
      <c r="AE878" s="126">
        <f t="shared" si="193"/>
        <v>0</v>
      </c>
      <c r="AF878" s="126">
        <f t="shared" si="194"/>
        <v>0</v>
      </c>
      <c r="AG878" s="126">
        <f t="shared" si="195"/>
        <v>0</v>
      </c>
      <c r="AH878" s="126">
        <f t="shared" si="196"/>
        <v>0</v>
      </c>
      <c r="AI878" s="126">
        <f t="shared" si="197"/>
        <v>0</v>
      </c>
      <c r="AJ878" s="126">
        <f t="shared" si="198"/>
        <v>0</v>
      </c>
      <c r="AK878" s="126">
        <f t="shared" si="199"/>
        <v>0</v>
      </c>
      <c r="AL878" s="127">
        <f t="shared" si="201"/>
        <v>0</v>
      </c>
      <c r="AM878" s="127">
        <f t="shared" si="200"/>
        <v>0</v>
      </c>
    </row>
    <row r="879" spans="1:39" ht="15" customHeight="1" x14ac:dyDescent="0.2">
      <c r="A879" s="62" t="s">
        <v>1006</v>
      </c>
      <c r="B879" s="62" t="s">
        <v>807</v>
      </c>
      <c r="C879" s="124">
        <v>1700</v>
      </c>
      <c r="D879" s="124">
        <v>1700</v>
      </c>
      <c r="E879" s="124">
        <v>1700</v>
      </c>
      <c r="F879" s="124">
        <v>1700</v>
      </c>
      <c r="G879" s="124">
        <v>1700</v>
      </c>
      <c r="H879" s="124">
        <v>1700</v>
      </c>
      <c r="I879" s="124">
        <v>1700</v>
      </c>
      <c r="J879" s="124">
        <v>2000</v>
      </c>
      <c r="K879" s="124">
        <v>2000</v>
      </c>
      <c r="L879" s="124">
        <v>2000</v>
      </c>
      <c r="M879" s="124">
        <v>2000</v>
      </c>
      <c r="N879" s="124">
        <v>1319.5</v>
      </c>
      <c r="O879" s="124">
        <v>1514.24</v>
      </c>
      <c r="P879" s="124">
        <v>2260.15</v>
      </c>
      <c r="Q879" s="124">
        <v>1718.87</v>
      </c>
      <c r="R879" s="124">
        <v>1479.25</v>
      </c>
      <c r="S879" s="124">
        <v>1624.45</v>
      </c>
      <c r="T879" s="124">
        <v>2403.8000000000002</v>
      </c>
      <c r="U879" s="124">
        <v>1075.83</v>
      </c>
      <c r="V879" s="124">
        <v>1350.83</v>
      </c>
      <c r="W879" s="124">
        <v>1655.33</v>
      </c>
      <c r="X879" s="79">
        <v>2427.9899999999998</v>
      </c>
      <c r="Y879" s="125"/>
      <c r="Z879" s="125"/>
      <c r="AA879" s="125"/>
      <c r="AB879" s="125"/>
      <c r="AC879" s="126">
        <f t="shared" si="191"/>
        <v>-9.1980902455160177E-2</v>
      </c>
      <c r="AD879" s="126">
        <f t="shared" si="192"/>
        <v>8.2887040481841617E-2</v>
      </c>
      <c r="AE879" s="126">
        <f t="shared" si="193"/>
        <v>2.8287517157061449E-2</v>
      </c>
      <c r="AF879" s="126">
        <f t="shared" si="194"/>
        <v>-5.2172367720920805E-3</v>
      </c>
      <c r="AG879" s="126">
        <f t="shared" si="195"/>
        <v>0.21994249757562098</v>
      </c>
      <c r="AH879" s="126">
        <f t="shared" si="196"/>
        <v>8.2977165005055128E-2</v>
      </c>
      <c r="AI879" s="126">
        <f t="shared" si="197"/>
        <v>8.8892049926370523E-2</v>
      </c>
      <c r="AJ879" s="126">
        <f t="shared" si="198"/>
        <v>-0.24372852489761637</v>
      </c>
      <c r="AK879" s="126">
        <f t="shared" si="199"/>
        <v>0.30349927561559042</v>
      </c>
      <c r="AL879" s="127">
        <f t="shared" si="201"/>
        <v>5.172876462629683E-2</v>
      </c>
      <c r="AM879" s="127">
        <f t="shared" si="200"/>
        <v>9.0316492645004132E-2</v>
      </c>
    </row>
    <row r="880" spans="1:39" ht="15" customHeight="1" x14ac:dyDescent="0.2">
      <c r="A880" s="62" t="s">
        <v>1002</v>
      </c>
      <c r="B880" s="62" t="s">
        <v>282</v>
      </c>
      <c r="C880" s="124">
        <v>0</v>
      </c>
      <c r="D880" s="124">
        <v>50</v>
      </c>
      <c r="E880" s="124">
        <v>50</v>
      </c>
      <c r="F880" s="124">
        <v>50</v>
      </c>
      <c r="G880" s="124">
        <v>50</v>
      </c>
      <c r="H880" s="124">
        <v>50</v>
      </c>
      <c r="I880" s="124">
        <v>50</v>
      </c>
      <c r="J880" s="124">
        <v>50</v>
      </c>
      <c r="K880" s="124">
        <v>0</v>
      </c>
      <c r="L880" s="124">
        <v>0</v>
      </c>
      <c r="M880" s="124">
        <v>0</v>
      </c>
      <c r="N880" s="124">
        <v>50</v>
      </c>
      <c r="O880" s="124">
        <v>50</v>
      </c>
      <c r="P880" s="124">
        <v>50</v>
      </c>
      <c r="Q880" s="124">
        <v>50</v>
      </c>
      <c r="R880" s="124">
        <v>50</v>
      </c>
      <c r="S880" s="124">
        <v>50</v>
      </c>
      <c r="T880" s="124">
        <v>50</v>
      </c>
      <c r="U880" s="124">
        <v>50</v>
      </c>
      <c r="V880" s="124">
        <v>0</v>
      </c>
      <c r="W880" s="124">
        <v>0</v>
      </c>
      <c r="X880" s="79">
        <v>0</v>
      </c>
      <c r="Y880" s="125"/>
      <c r="Z880" s="125"/>
      <c r="AA880" s="125"/>
      <c r="AB880" s="125"/>
      <c r="AC880" s="126">
        <f t="shared" si="191"/>
        <v>-4.3967683232607246E-2</v>
      </c>
      <c r="AD880" s="126">
        <f t="shared" si="192"/>
        <v>-3.5659171485641149E-2</v>
      </c>
      <c r="AE880" s="126">
        <f t="shared" si="193"/>
        <v>4.4550100550874376E-2</v>
      </c>
      <c r="AF880" s="126">
        <f t="shared" si="194"/>
        <v>-0.1158758768968955</v>
      </c>
      <c r="AG880" s="126">
        <f t="shared" si="195"/>
        <v>0.18477670168194785</v>
      </c>
      <c r="AH880" s="126">
        <f t="shared" si="196"/>
        <v>-0.12025622578824535</v>
      </c>
      <c r="AI880" s="126">
        <f t="shared" si="197"/>
        <v>0.21823687002594577</v>
      </c>
      <c r="AJ880" s="126">
        <f t="shared" si="198"/>
        <v>-0.15436789613525856</v>
      </c>
      <c r="AK880" s="126">
        <f t="shared" si="199"/>
        <v>0.1977993858751281</v>
      </c>
      <c r="AL880" s="127">
        <f t="shared" si="201"/>
        <v>1.9470689399472031E-2</v>
      </c>
      <c r="AM880" s="127">
        <f t="shared" si="200"/>
        <v>6.5237767131903573E-2</v>
      </c>
    </row>
    <row r="881" spans="1:39" ht="15" customHeight="1" x14ac:dyDescent="0.2">
      <c r="A881" s="62" t="s">
        <v>1003</v>
      </c>
      <c r="B881" s="62" t="s">
        <v>442</v>
      </c>
      <c r="C881" s="124">
        <v>1700</v>
      </c>
      <c r="D881" s="124">
        <v>1700</v>
      </c>
      <c r="E881" s="124">
        <v>2000</v>
      </c>
      <c r="F881" s="124">
        <v>2000</v>
      </c>
      <c r="G881" s="124">
        <v>2000</v>
      </c>
      <c r="H881" s="124">
        <v>2000</v>
      </c>
      <c r="I881" s="124">
        <v>0</v>
      </c>
      <c r="J881" s="124">
        <v>0</v>
      </c>
      <c r="K881" s="124">
        <v>0</v>
      </c>
      <c r="L881" s="124">
        <v>0</v>
      </c>
      <c r="M881" s="124">
        <v>0</v>
      </c>
      <c r="N881" s="124">
        <v>1958.65</v>
      </c>
      <c r="O881" s="124">
        <v>1898.03</v>
      </c>
      <c r="P881" s="124">
        <v>2124.65</v>
      </c>
      <c r="Q881" s="124">
        <v>2101.5100000000002</v>
      </c>
      <c r="R881" s="124">
        <v>2135.62</v>
      </c>
      <c r="S881" s="124">
        <v>2136.44</v>
      </c>
      <c r="T881" s="124">
        <v>0</v>
      </c>
      <c r="U881" s="124">
        <v>0</v>
      </c>
      <c r="V881" s="124">
        <v>0</v>
      </c>
      <c r="W881" s="124">
        <v>0</v>
      </c>
      <c r="X881" s="79">
        <v>0</v>
      </c>
      <c r="Y881" s="125"/>
      <c r="Z881" s="125"/>
      <c r="AA881" s="125"/>
      <c r="AB881" s="125"/>
      <c r="AC881" s="126">
        <f t="shared" si="191"/>
        <v>-0.49981731823164049</v>
      </c>
      <c r="AD881" s="126">
        <f t="shared" si="192"/>
        <v>3.1081081081081083</v>
      </c>
      <c r="AE881" s="126">
        <f t="shared" si="193"/>
        <v>-0.53858463726884787</v>
      </c>
      <c r="AF881" s="126">
        <f t="shared" si="194"/>
        <v>-1</v>
      </c>
      <c r="AG881" s="126">
        <f t="shared" si="195"/>
        <v>0</v>
      </c>
      <c r="AH881" s="126">
        <f t="shared" si="196"/>
        <v>0</v>
      </c>
      <c r="AI881" s="126">
        <f t="shared" si="197"/>
        <v>0</v>
      </c>
      <c r="AJ881" s="126">
        <f t="shared" si="198"/>
        <v>0</v>
      </c>
      <c r="AK881" s="126">
        <f t="shared" si="199"/>
        <v>0</v>
      </c>
      <c r="AL881" s="127">
        <f t="shared" si="201"/>
        <v>0.11885623917862444</v>
      </c>
      <c r="AM881" s="127">
        <f t="shared" si="200"/>
        <v>0</v>
      </c>
    </row>
    <row r="882" spans="1:39" ht="15" customHeight="1" x14ac:dyDescent="0.2">
      <c r="A882" s="62" t="s">
        <v>1007</v>
      </c>
      <c r="B882" s="62" t="s">
        <v>833</v>
      </c>
      <c r="C882" s="124">
        <v>0</v>
      </c>
      <c r="D882" s="124">
        <v>0</v>
      </c>
      <c r="E882" s="124">
        <v>0</v>
      </c>
      <c r="F882" s="124">
        <v>0</v>
      </c>
      <c r="G882" s="124">
        <v>0</v>
      </c>
      <c r="H882" s="124">
        <v>0</v>
      </c>
      <c r="I882" s="124">
        <v>0</v>
      </c>
      <c r="J882" s="124">
        <v>0</v>
      </c>
      <c r="K882" s="124">
        <v>0</v>
      </c>
      <c r="L882" s="124">
        <v>0</v>
      </c>
      <c r="M882" s="124">
        <v>0</v>
      </c>
      <c r="N882" s="124">
        <v>0</v>
      </c>
      <c r="O882" s="124">
        <v>0</v>
      </c>
      <c r="P882" s="124">
        <v>0</v>
      </c>
      <c r="Q882" s="124">
        <v>0</v>
      </c>
      <c r="R882" s="124">
        <v>7087.62</v>
      </c>
      <c r="S882" s="124">
        <v>0</v>
      </c>
      <c r="T882" s="124">
        <v>0</v>
      </c>
      <c r="U882" s="124">
        <v>0</v>
      </c>
      <c r="V882" s="124">
        <v>0</v>
      </c>
      <c r="W882" s="124">
        <v>0</v>
      </c>
      <c r="X882" s="79">
        <v>0</v>
      </c>
      <c r="Y882" s="125"/>
      <c r="Z882" s="125"/>
      <c r="AA882" s="125"/>
      <c r="AB882" s="125"/>
      <c r="AC882" s="126">
        <f t="shared" si="191"/>
        <v>0</v>
      </c>
      <c r="AD882" s="126">
        <f t="shared" si="192"/>
        <v>0</v>
      </c>
      <c r="AE882" s="126">
        <f t="shared" si="193"/>
        <v>0</v>
      </c>
      <c r="AF882" s="126">
        <f t="shared" si="194"/>
        <v>0</v>
      </c>
      <c r="AG882" s="126">
        <f t="shared" si="195"/>
        <v>0</v>
      </c>
      <c r="AH882" s="126">
        <f t="shared" si="196"/>
        <v>0</v>
      </c>
      <c r="AI882" s="126">
        <f t="shared" si="197"/>
        <v>8.2866518118776891E-3</v>
      </c>
      <c r="AJ882" s="126">
        <f t="shared" si="198"/>
        <v>0.15890372158139554</v>
      </c>
      <c r="AK882" s="126">
        <f t="shared" si="199"/>
        <v>0.61702252247091616</v>
      </c>
      <c r="AL882" s="127">
        <f t="shared" si="201"/>
        <v>8.7134766207132161E-2</v>
      </c>
      <c r="AM882" s="127">
        <f t="shared" si="200"/>
        <v>0.15684257917283789</v>
      </c>
    </row>
    <row r="883" spans="1:39" ht="15" customHeight="1" x14ac:dyDescent="0.2">
      <c r="A883" s="62" t="s">
        <v>1754</v>
      </c>
      <c r="B883" s="62" t="s">
        <v>761</v>
      </c>
      <c r="C883" s="124">
        <v>0</v>
      </c>
      <c r="D883" s="124">
        <v>20000</v>
      </c>
      <c r="E883" s="124">
        <v>0</v>
      </c>
      <c r="F883" s="124">
        <v>0</v>
      </c>
      <c r="G883" s="124">
        <v>0</v>
      </c>
      <c r="H883" s="124">
        <v>0</v>
      </c>
      <c r="I883" s="124">
        <v>0</v>
      </c>
      <c r="J883" s="124">
        <v>0</v>
      </c>
      <c r="K883" s="124">
        <v>0</v>
      </c>
      <c r="L883" s="124">
        <v>0</v>
      </c>
      <c r="M883" s="124">
        <v>0</v>
      </c>
      <c r="N883" s="124">
        <v>0</v>
      </c>
      <c r="O883" s="124">
        <v>15924.33</v>
      </c>
      <c r="P883" s="124">
        <v>0</v>
      </c>
      <c r="Q883" s="124">
        <v>0</v>
      </c>
      <c r="R883" s="124">
        <v>0</v>
      </c>
      <c r="S883" s="124">
        <v>0</v>
      </c>
      <c r="T883" s="124">
        <v>0</v>
      </c>
      <c r="U883" s="124">
        <v>0</v>
      </c>
      <c r="V883" s="124">
        <v>0</v>
      </c>
      <c r="W883" s="124">
        <v>0</v>
      </c>
      <c r="X883" s="79">
        <v>0</v>
      </c>
      <c r="Y883" s="125"/>
      <c r="Z883" s="125"/>
      <c r="AA883" s="125"/>
      <c r="AB883" s="125"/>
      <c r="AC883" s="126">
        <f t="shared" si="191"/>
        <v>0</v>
      </c>
      <c r="AD883" s="126">
        <f t="shared" si="192"/>
        <v>0</v>
      </c>
      <c r="AE883" s="126">
        <f t="shared" si="193"/>
        <v>0</v>
      </c>
      <c r="AF883" s="126">
        <f t="shared" si="194"/>
        <v>0</v>
      </c>
      <c r="AG883" s="126">
        <f t="shared" si="195"/>
        <v>0</v>
      </c>
      <c r="AH883" s="126">
        <f t="shared" si="196"/>
        <v>0</v>
      </c>
      <c r="AI883" s="126">
        <f t="shared" si="197"/>
        <v>0</v>
      </c>
      <c r="AJ883" s="126">
        <f t="shared" si="198"/>
        <v>0</v>
      </c>
      <c r="AK883" s="126">
        <f t="shared" si="199"/>
        <v>-1</v>
      </c>
      <c r="AL883" s="127">
        <f t="shared" si="201"/>
        <v>-0.1111111111111111</v>
      </c>
      <c r="AM883" s="127">
        <f t="shared" si="200"/>
        <v>-0.2</v>
      </c>
    </row>
    <row r="884" spans="1:39" ht="15" customHeight="1" x14ac:dyDescent="0.2">
      <c r="A884" s="62" t="s">
        <v>2243</v>
      </c>
      <c r="B884" s="62" t="s">
        <v>1883</v>
      </c>
      <c r="C884" s="124">
        <v>0</v>
      </c>
      <c r="D884" s="124">
        <v>0</v>
      </c>
      <c r="E884" s="124">
        <v>0</v>
      </c>
      <c r="F884" s="124">
        <v>0</v>
      </c>
      <c r="G884" s="124">
        <v>0</v>
      </c>
      <c r="H884" s="124">
        <v>0</v>
      </c>
      <c r="I884" s="124">
        <v>0</v>
      </c>
      <c r="J884" s="124">
        <v>0</v>
      </c>
      <c r="K884" s="124">
        <v>0</v>
      </c>
      <c r="L884" s="124">
        <v>0</v>
      </c>
      <c r="M884" s="124">
        <v>0</v>
      </c>
      <c r="N884" s="124">
        <v>0</v>
      </c>
      <c r="O884" s="124">
        <v>0</v>
      </c>
      <c r="P884" s="124">
        <v>0</v>
      </c>
      <c r="Q884" s="124">
        <v>0</v>
      </c>
      <c r="R884" s="124">
        <v>0</v>
      </c>
      <c r="S884" s="124">
        <v>0</v>
      </c>
      <c r="T884" s="124">
        <v>0</v>
      </c>
      <c r="U884" s="124">
        <v>0</v>
      </c>
      <c r="V884" s="124">
        <v>0</v>
      </c>
      <c r="W884" s="124">
        <v>9506.16</v>
      </c>
      <c r="X884" s="79">
        <v>0</v>
      </c>
      <c r="Y884" s="125"/>
      <c r="Z884" s="125"/>
      <c r="AA884" s="125"/>
      <c r="AB884" s="125"/>
      <c r="AC884" s="126">
        <f t="shared" si="191"/>
        <v>0</v>
      </c>
      <c r="AD884" s="126">
        <f t="shared" si="192"/>
        <v>-1</v>
      </c>
      <c r="AE884" s="126">
        <f t="shared" si="193"/>
        <v>0</v>
      </c>
      <c r="AF884" s="126">
        <f t="shared" si="194"/>
        <v>0</v>
      </c>
      <c r="AG884" s="126">
        <f t="shared" si="195"/>
        <v>0</v>
      </c>
      <c r="AH884" s="126">
        <f t="shared" si="196"/>
        <v>0</v>
      </c>
      <c r="AI884" s="126">
        <f t="shared" si="197"/>
        <v>0</v>
      </c>
      <c r="AJ884" s="126">
        <f t="shared" si="198"/>
        <v>0</v>
      </c>
      <c r="AK884" s="126">
        <f t="shared" si="199"/>
        <v>0</v>
      </c>
      <c r="AL884" s="127">
        <f t="shared" si="201"/>
        <v>-0.1111111111111111</v>
      </c>
      <c r="AM884" s="127">
        <f t="shared" si="200"/>
        <v>0</v>
      </c>
    </row>
    <row r="885" spans="1:39" ht="15" customHeight="1" x14ac:dyDescent="0.2">
      <c r="A885" s="62" t="s">
        <v>1009</v>
      </c>
      <c r="B885" s="62" t="s">
        <v>286</v>
      </c>
      <c r="C885" s="124">
        <v>594220</v>
      </c>
      <c r="D885" s="124">
        <v>499814</v>
      </c>
      <c r="E885" s="124">
        <v>521528</v>
      </c>
      <c r="F885" s="124">
        <v>548409</v>
      </c>
      <c r="G885" s="124">
        <v>595210</v>
      </c>
      <c r="H885" s="124">
        <v>694521</v>
      </c>
      <c r="I885" s="124">
        <v>714890</v>
      </c>
      <c r="J885" s="124">
        <v>806760</v>
      </c>
      <c r="K885" s="124">
        <v>842723</v>
      </c>
      <c r="L885" s="124">
        <v>762056</v>
      </c>
      <c r="M885" s="124">
        <v>0</v>
      </c>
      <c r="N885" s="124">
        <v>553415.64</v>
      </c>
      <c r="O885" s="124">
        <v>502511.97</v>
      </c>
      <c r="P885" s="124">
        <v>544163.69999999995</v>
      </c>
      <c r="Q885" s="124">
        <v>559556.74</v>
      </c>
      <c r="R885" s="124">
        <v>556637.4</v>
      </c>
      <c r="S885" s="124">
        <v>679065.62</v>
      </c>
      <c r="T885" s="124">
        <v>735412.56</v>
      </c>
      <c r="U885" s="124">
        <v>800784.89</v>
      </c>
      <c r="V885" s="124">
        <v>605610.77</v>
      </c>
      <c r="W885" s="124">
        <v>789413.2</v>
      </c>
      <c r="X885" s="79">
        <v>0</v>
      </c>
      <c r="Y885" s="125"/>
      <c r="Z885" s="125"/>
      <c r="AA885" s="125"/>
      <c r="AB885" s="125"/>
      <c r="AC885" s="126">
        <f t="shared" si="191"/>
        <v>-9.298565242209271E-2</v>
      </c>
      <c r="AD885" s="126">
        <f t="shared" si="192"/>
        <v>2.440553575421037E-2</v>
      </c>
      <c r="AE885" s="126">
        <f t="shared" si="193"/>
        <v>-0.12394165169312626</v>
      </c>
      <c r="AF885" s="126">
        <f t="shared" si="194"/>
        <v>1.4431813688142761</v>
      </c>
      <c r="AG885" s="126">
        <f t="shared" si="195"/>
        <v>-0.41758834637172915</v>
      </c>
      <c r="AH885" s="126">
        <f t="shared" si="196"/>
        <v>6.736915238536359E-2</v>
      </c>
      <c r="AI885" s="126">
        <f t="shared" si="197"/>
        <v>-2.5797912734058018E-2</v>
      </c>
      <c r="AJ885" s="126">
        <f t="shared" si="198"/>
        <v>-0.17483296213808464</v>
      </c>
      <c r="AK885" s="126">
        <f t="shared" si="199"/>
        <v>-0.68448043184885288</v>
      </c>
      <c r="AL885" s="127">
        <f t="shared" si="201"/>
        <v>1.7032333051007055E-3</v>
      </c>
      <c r="AM885" s="127">
        <f t="shared" si="200"/>
        <v>-0.24706610014147223</v>
      </c>
    </row>
    <row r="886" spans="1:39" ht="15" customHeight="1" x14ac:dyDescent="0.2">
      <c r="A886" s="62" t="s">
        <v>1010</v>
      </c>
      <c r="B886" s="62" t="s">
        <v>292</v>
      </c>
      <c r="C886" s="124">
        <v>15000</v>
      </c>
      <c r="D886" s="124">
        <v>16505</v>
      </c>
      <c r="E886" s="124">
        <v>15005</v>
      </c>
      <c r="F886" s="124">
        <v>13428</v>
      </c>
      <c r="G886" s="124">
        <v>15903</v>
      </c>
      <c r="H886" s="124">
        <v>13503</v>
      </c>
      <c r="I886" s="124">
        <v>15752</v>
      </c>
      <c r="J886" s="124">
        <v>13353</v>
      </c>
      <c r="K886" s="124">
        <v>17104</v>
      </c>
      <c r="L886" s="124">
        <v>13204</v>
      </c>
      <c r="M886" s="124">
        <v>0</v>
      </c>
      <c r="N886" s="124">
        <v>15474.32</v>
      </c>
      <c r="O886" s="124">
        <v>14793.95</v>
      </c>
      <c r="P886" s="124">
        <v>14266.41</v>
      </c>
      <c r="Q886" s="124">
        <v>14901.98</v>
      </c>
      <c r="R886" s="124">
        <v>13175.2</v>
      </c>
      <c r="S886" s="124">
        <v>15609.67</v>
      </c>
      <c r="T886" s="124">
        <v>13732.51</v>
      </c>
      <c r="U886" s="124">
        <v>16729.45</v>
      </c>
      <c r="V886" s="124">
        <v>14146.96</v>
      </c>
      <c r="W886" s="124">
        <v>16945.22</v>
      </c>
      <c r="X886" s="79">
        <v>0</v>
      </c>
      <c r="Y886" s="125"/>
      <c r="Z886" s="125"/>
      <c r="AA886" s="125"/>
      <c r="AB886" s="125"/>
      <c r="AC886" s="126">
        <f t="shared" si="191"/>
        <v>0.14831253340145273</v>
      </c>
      <c r="AD886" s="126">
        <f t="shared" si="192"/>
        <v>-0.60779981998726751</v>
      </c>
      <c r="AE886" s="126">
        <f t="shared" si="193"/>
        <v>-0.38285796380014508</v>
      </c>
      <c r="AF886" s="126">
        <f t="shared" si="194"/>
        <v>0.2583222732480977</v>
      </c>
      <c r="AG886" s="126">
        <f t="shared" si="195"/>
        <v>5.3769671370977434</v>
      </c>
      <c r="AH886" s="126">
        <f t="shared" si="196"/>
        <v>-0.30843050384996062</v>
      </c>
      <c r="AI886" s="126">
        <f t="shared" si="197"/>
        <v>-0.4739609665103468</v>
      </c>
      <c r="AJ886" s="126">
        <f t="shared" si="198"/>
        <v>2.0599188874575111E-3</v>
      </c>
      <c r="AK886" s="126">
        <f t="shared" si="199"/>
        <v>1.2532233109850439</v>
      </c>
      <c r="AL886" s="127">
        <f t="shared" si="201"/>
        <v>0.58509287994134185</v>
      </c>
      <c r="AM886" s="127">
        <f t="shared" si="200"/>
        <v>1.1699717793219875</v>
      </c>
    </row>
    <row r="887" spans="1:39" ht="15" customHeight="1" x14ac:dyDescent="0.2">
      <c r="A887" s="62" t="s">
        <v>1011</v>
      </c>
      <c r="B887" s="62" t="s">
        <v>921</v>
      </c>
      <c r="C887" s="124">
        <v>0</v>
      </c>
      <c r="D887" s="124">
        <v>0</v>
      </c>
      <c r="E887" s="124">
        <v>0</v>
      </c>
      <c r="F887" s="124">
        <v>0</v>
      </c>
      <c r="G887" s="124">
        <v>0</v>
      </c>
      <c r="H887" s="124">
        <v>0</v>
      </c>
      <c r="I887" s="124">
        <v>0</v>
      </c>
      <c r="J887" s="124">
        <v>0</v>
      </c>
      <c r="K887" s="124">
        <v>0</v>
      </c>
      <c r="L887" s="124">
        <v>0</v>
      </c>
      <c r="M887" s="124">
        <v>0</v>
      </c>
      <c r="N887" s="124">
        <v>27.37</v>
      </c>
      <c r="O887" s="124">
        <v>13.69</v>
      </c>
      <c r="P887" s="124">
        <v>56.24</v>
      </c>
      <c r="Q887" s="124">
        <v>25.95</v>
      </c>
      <c r="R887" s="124">
        <v>0</v>
      </c>
      <c r="S887" s="124">
        <v>0</v>
      </c>
      <c r="T887" s="124">
        <v>0</v>
      </c>
      <c r="U887" s="124">
        <v>0</v>
      </c>
      <c r="V887" s="124">
        <v>0</v>
      </c>
      <c r="W887" s="124">
        <v>0</v>
      </c>
      <c r="X887" s="79">
        <v>0</v>
      </c>
      <c r="Y887" s="125"/>
      <c r="Z887" s="125"/>
      <c r="AA887" s="125"/>
      <c r="AB887" s="125"/>
      <c r="AC887" s="126">
        <f t="shared" si="191"/>
        <v>0</v>
      </c>
      <c r="AD887" s="126">
        <f t="shared" si="192"/>
        <v>1.8947578518170025</v>
      </c>
      <c r="AE887" s="126">
        <f t="shared" si="193"/>
        <v>-0.18841696750013545</v>
      </c>
      <c r="AF887" s="126">
        <f t="shared" si="194"/>
        <v>-1</v>
      </c>
      <c r="AG887" s="126">
        <f t="shared" si="195"/>
        <v>0</v>
      </c>
      <c r="AH887" s="126">
        <f t="shared" si="196"/>
        <v>0</v>
      </c>
      <c r="AI887" s="126">
        <f t="shared" si="197"/>
        <v>0</v>
      </c>
      <c r="AJ887" s="126">
        <f t="shared" si="198"/>
        <v>0</v>
      </c>
      <c r="AK887" s="126">
        <f t="shared" si="199"/>
        <v>0</v>
      </c>
      <c r="AL887" s="127">
        <f t="shared" si="201"/>
        <v>7.8482320479651896E-2</v>
      </c>
      <c r="AM887" s="127">
        <f t="shared" si="200"/>
        <v>0</v>
      </c>
    </row>
    <row r="888" spans="1:39" ht="15" customHeight="1" x14ac:dyDescent="0.2">
      <c r="A888" s="62" t="s">
        <v>1012</v>
      </c>
      <c r="B888" s="62" t="s">
        <v>713</v>
      </c>
      <c r="C888" s="124">
        <v>0</v>
      </c>
      <c r="D888" s="124">
        <v>0</v>
      </c>
      <c r="E888" s="124">
        <v>0</v>
      </c>
      <c r="F888" s="124">
        <v>0</v>
      </c>
      <c r="G888" s="124">
        <v>0</v>
      </c>
      <c r="H888" s="124">
        <v>0</v>
      </c>
      <c r="I888" s="124">
        <v>0</v>
      </c>
      <c r="J888" s="124">
        <v>0</v>
      </c>
      <c r="K888" s="124">
        <v>0</v>
      </c>
      <c r="L888" s="124">
        <v>5720</v>
      </c>
      <c r="M888" s="124">
        <v>0</v>
      </c>
      <c r="N888" s="124">
        <v>0</v>
      </c>
      <c r="O888" s="124">
        <v>0</v>
      </c>
      <c r="P888" s="124">
        <v>0</v>
      </c>
      <c r="Q888" s="124">
        <v>0</v>
      </c>
      <c r="R888" s="124">
        <v>0</v>
      </c>
      <c r="S888" s="124">
        <v>0</v>
      </c>
      <c r="T888" s="124">
        <v>6722.86</v>
      </c>
      <c r="U888" s="124">
        <v>6778.57</v>
      </c>
      <c r="V888" s="124">
        <v>7855.71</v>
      </c>
      <c r="W888" s="124">
        <v>12702.86</v>
      </c>
      <c r="X888" s="79">
        <v>0</v>
      </c>
      <c r="Y888" s="125"/>
      <c r="Z888" s="125"/>
      <c r="AA888" s="125"/>
      <c r="AB888" s="125"/>
      <c r="AC888" s="126">
        <f t="shared" si="191"/>
        <v>0</v>
      </c>
      <c r="AD888" s="126">
        <f t="shared" si="192"/>
        <v>0</v>
      </c>
      <c r="AE888" s="126">
        <f t="shared" si="193"/>
        <v>0</v>
      </c>
      <c r="AF888" s="126">
        <f t="shared" si="194"/>
        <v>0</v>
      </c>
      <c r="AG888" s="126">
        <f t="shared" si="195"/>
        <v>0</v>
      </c>
      <c r="AH888" s="126">
        <f t="shared" si="196"/>
        <v>0</v>
      </c>
      <c r="AI888" s="126">
        <f t="shared" si="197"/>
        <v>0</v>
      </c>
      <c r="AJ888" s="126">
        <f t="shared" si="198"/>
        <v>0</v>
      </c>
      <c r="AK888" s="126">
        <f t="shared" si="199"/>
        <v>-1</v>
      </c>
      <c r="AL888" s="127">
        <f t="shared" si="201"/>
        <v>-0.1111111111111111</v>
      </c>
      <c r="AM888" s="127">
        <f t="shared" si="200"/>
        <v>-0.2</v>
      </c>
    </row>
    <row r="889" spans="1:39" ht="15" customHeight="1" x14ac:dyDescent="0.2">
      <c r="A889" s="62" t="s">
        <v>1980</v>
      </c>
      <c r="B889" s="62" t="s">
        <v>968</v>
      </c>
      <c r="C889" s="124">
        <v>0</v>
      </c>
      <c r="D889" s="124">
        <v>0</v>
      </c>
      <c r="E889" s="124">
        <v>0</v>
      </c>
      <c r="F889" s="124">
        <v>0</v>
      </c>
      <c r="G889" s="124">
        <v>0</v>
      </c>
      <c r="H889" s="124">
        <v>0</v>
      </c>
      <c r="I889" s="124">
        <v>0</v>
      </c>
      <c r="J889" s="124">
        <v>0</v>
      </c>
      <c r="K889" s="124">
        <v>6760</v>
      </c>
      <c r="L889" s="124">
        <v>1200</v>
      </c>
      <c r="M889" s="124">
        <v>0</v>
      </c>
      <c r="N889" s="124">
        <v>0</v>
      </c>
      <c r="O889" s="124">
        <v>0</v>
      </c>
      <c r="P889" s="124">
        <v>0</v>
      </c>
      <c r="Q889" s="124">
        <v>0</v>
      </c>
      <c r="R889" s="124">
        <v>0</v>
      </c>
      <c r="S889" s="124">
        <v>0</v>
      </c>
      <c r="T889" s="124">
        <v>0</v>
      </c>
      <c r="U889" s="124">
        <v>0</v>
      </c>
      <c r="V889" s="124">
        <v>46.15</v>
      </c>
      <c r="W889" s="124">
        <v>0</v>
      </c>
      <c r="X889" s="79">
        <v>0</v>
      </c>
      <c r="Y889" s="125"/>
      <c r="Z889" s="125"/>
      <c r="AA889" s="125"/>
      <c r="AB889" s="125"/>
      <c r="AC889" s="126">
        <f t="shared" si="191"/>
        <v>-0.34292133960911919</v>
      </c>
      <c r="AD889" s="126">
        <f t="shared" si="192"/>
        <v>0.16386129371419586</v>
      </c>
      <c r="AE889" s="126">
        <f t="shared" si="193"/>
        <v>-9.8974207438051423E-2</v>
      </c>
      <c r="AF889" s="126">
        <f t="shared" si="194"/>
        <v>-0.19566724761529961</v>
      </c>
      <c r="AG889" s="126">
        <f t="shared" si="195"/>
        <v>0.20140959925442684</v>
      </c>
      <c r="AH889" s="126">
        <f t="shared" si="196"/>
        <v>-2.8217087337217023E-3</v>
      </c>
      <c r="AI889" s="126">
        <f t="shared" si="197"/>
        <v>0.22886481650751656</v>
      </c>
      <c r="AJ889" s="126">
        <f t="shared" si="198"/>
        <v>0.71291563137987235</v>
      </c>
      <c r="AK889" s="126">
        <f t="shared" si="199"/>
        <v>-0.44022211135133132</v>
      </c>
      <c r="AL889" s="127">
        <f t="shared" si="201"/>
        <v>2.5160525123165373E-2</v>
      </c>
      <c r="AM889" s="127">
        <f t="shared" si="200"/>
        <v>0.14002924541135253</v>
      </c>
    </row>
    <row r="890" spans="1:39" ht="15" customHeight="1" x14ac:dyDescent="0.2">
      <c r="A890" s="62" t="s">
        <v>1013</v>
      </c>
      <c r="B890" s="62" t="s">
        <v>296</v>
      </c>
      <c r="C890" s="124">
        <v>0</v>
      </c>
      <c r="D890" s="124">
        <v>10456</v>
      </c>
      <c r="E890" s="124">
        <v>0</v>
      </c>
      <c r="F890" s="124">
        <v>8212</v>
      </c>
      <c r="G890" s="124">
        <v>20226</v>
      </c>
      <c r="H890" s="124">
        <v>6860</v>
      </c>
      <c r="I890" s="124">
        <v>6925</v>
      </c>
      <c r="J890" s="124">
        <v>5667</v>
      </c>
      <c r="K890" s="124">
        <v>14114</v>
      </c>
      <c r="L890" s="124">
        <v>12252</v>
      </c>
      <c r="M890" s="124">
        <v>0</v>
      </c>
      <c r="N890" s="124">
        <v>0</v>
      </c>
      <c r="O890" s="124">
        <v>6250</v>
      </c>
      <c r="P890" s="124">
        <v>0</v>
      </c>
      <c r="Q890" s="124">
        <v>0</v>
      </c>
      <c r="R890" s="124">
        <v>0</v>
      </c>
      <c r="S890" s="124">
        <v>0</v>
      </c>
      <c r="T890" s="124">
        <v>0</v>
      </c>
      <c r="U890" s="124">
        <v>0</v>
      </c>
      <c r="V890" s="124">
        <v>0</v>
      </c>
      <c r="W890" s="124">
        <v>0</v>
      </c>
      <c r="X890" s="79">
        <v>0</v>
      </c>
      <c r="Y890" s="125"/>
      <c r="Z890" s="125"/>
      <c r="AA890" s="125"/>
      <c r="AB890" s="125"/>
      <c r="AC890" s="126">
        <f t="shared" si="191"/>
        <v>-0.26507754234891723</v>
      </c>
      <c r="AD890" s="126">
        <f t="shared" si="192"/>
        <v>0.11623098310687599</v>
      </c>
      <c r="AE890" s="126">
        <f t="shared" si="193"/>
        <v>-0.30626045357264892</v>
      </c>
      <c r="AF890" s="126">
        <f t="shared" si="194"/>
        <v>-8.9403916282124435E-2</v>
      </c>
      <c r="AG890" s="126">
        <f t="shared" si="195"/>
        <v>0.3224595733373824</v>
      </c>
      <c r="AH890" s="126">
        <f t="shared" si="196"/>
        <v>0.11644319743390105</v>
      </c>
      <c r="AI890" s="126">
        <f t="shared" si="197"/>
        <v>0.23047579258592701</v>
      </c>
      <c r="AJ890" s="126">
        <f t="shared" si="198"/>
        <v>-0.55914239672378618</v>
      </c>
      <c r="AK890" s="126">
        <f t="shared" si="199"/>
        <v>0.89017512263323773</v>
      </c>
      <c r="AL890" s="127">
        <f t="shared" si="201"/>
        <v>5.0655595574427496E-2</v>
      </c>
      <c r="AM890" s="127">
        <f t="shared" si="200"/>
        <v>0.20008225785333239</v>
      </c>
    </row>
    <row r="891" spans="1:39" ht="15" customHeight="1" x14ac:dyDescent="0.2">
      <c r="A891" s="62" t="s">
        <v>1014</v>
      </c>
      <c r="B891" s="62" t="s">
        <v>298</v>
      </c>
      <c r="C891" s="124">
        <v>10048</v>
      </c>
      <c r="D891" s="124">
        <v>9253</v>
      </c>
      <c r="E891" s="124">
        <v>9916</v>
      </c>
      <c r="F891" s="124">
        <v>8867</v>
      </c>
      <c r="G891" s="124">
        <v>9831</v>
      </c>
      <c r="H891" s="124">
        <v>11366</v>
      </c>
      <c r="I891" s="124">
        <v>11471</v>
      </c>
      <c r="J891" s="124">
        <v>10362</v>
      </c>
      <c r="K891" s="124">
        <v>11667</v>
      </c>
      <c r="L891" s="124">
        <v>8303</v>
      </c>
      <c r="M891" s="124">
        <v>0</v>
      </c>
      <c r="N891" s="124">
        <v>9320.0400000000009</v>
      </c>
      <c r="O891" s="124">
        <v>8453.41</v>
      </c>
      <c r="P891" s="124">
        <v>8659.7199999999993</v>
      </c>
      <c r="Q891" s="124">
        <v>7586.42</v>
      </c>
      <c r="R891" s="124">
        <v>18535</v>
      </c>
      <c r="S891" s="124">
        <v>10795</v>
      </c>
      <c r="T891" s="124">
        <v>11522.25</v>
      </c>
      <c r="U891" s="124">
        <v>11225</v>
      </c>
      <c r="V891" s="124">
        <v>9262.5</v>
      </c>
      <c r="W891" s="124">
        <v>2922.5</v>
      </c>
      <c r="X891" s="79">
        <v>0</v>
      </c>
      <c r="Y891" s="125"/>
      <c r="Z891" s="125"/>
      <c r="AA891" s="125"/>
      <c r="AB891" s="125"/>
      <c r="AC891" s="126">
        <f t="shared" si="191"/>
        <v>-0.24831198170293362</v>
      </c>
      <c r="AD891" s="126">
        <f t="shared" si="192"/>
        <v>-3.2715196295760932E-3</v>
      </c>
      <c r="AE891" s="126">
        <f t="shared" si="193"/>
        <v>-5.7992988531257894E-2</v>
      </c>
      <c r="AF891" s="126">
        <f t="shared" si="194"/>
        <v>-7.5099921702779057E-2</v>
      </c>
      <c r="AG891" s="126">
        <f t="shared" si="195"/>
        <v>0.72670647482470019</v>
      </c>
      <c r="AH891" s="126">
        <f t="shared" si="196"/>
        <v>0.21408485660595575</v>
      </c>
      <c r="AI891" s="126">
        <f t="shared" si="197"/>
        <v>0.25617603307602205</v>
      </c>
      <c r="AJ891" s="126">
        <f t="shared" si="198"/>
        <v>-0.14008878896074267</v>
      </c>
      <c r="AK891" s="126">
        <f t="shared" si="199"/>
        <v>-7.3039510900876875E-2</v>
      </c>
      <c r="AL891" s="127">
        <f t="shared" si="201"/>
        <v>6.6573628119834624E-2</v>
      </c>
      <c r="AM891" s="127">
        <f t="shared" si="200"/>
        <v>0.19676781292901169</v>
      </c>
    </row>
    <row r="892" spans="1:39" ht="15" customHeight="1" x14ac:dyDescent="0.2">
      <c r="A892" s="62" t="s">
        <v>1015</v>
      </c>
      <c r="B892" s="62" t="s">
        <v>300</v>
      </c>
      <c r="C892" s="124">
        <v>11000</v>
      </c>
      <c r="D892" s="124">
        <v>9000</v>
      </c>
      <c r="E892" s="124">
        <v>7600</v>
      </c>
      <c r="F892" s="124">
        <v>7600</v>
      </c>
      <c r="G892" s="124">
        <v>7600</v>
      </c>
      <c r="H892" s="124">
        <v>7600</v>
      </c>
      <c r="I892" s="124">
        <v>7600</v>
      </c>
      <c r="J892" s="124">
        <v>7600</v>
      </c>
      <c r="K892" s="124">
        <v>7600</v>
      </c>
      <c r="L892" s="124">
        <v>7600</v>
      </c>
      <c r="M892" s="124">
        <v>0</v>
      </c>
      <c r="N892" s="124">
        <v>11900.68</v>
      </c>
      <c r="O892" s="124">
        <v>13665.7</v>
      </c>
      <c r="P892" s="124">
        <v>5359.69</v>
      </c>
      <c r="Q892" s="124">
        <v>3307.69</v>
      </c>
      <c r="R892" s="124">
        <v>4162.1400000000003</v>
      </c>
      <c r="S892" s="124">
        <v>26541.83</v>
      </c>
      <c r="T892" s="124">
        <v>18355.52</v>
      </c>
      <c r="U892" s="124">
        <v>9655.7199999999993</v>
      </c>
      <c r="V892" s="124">
        <v>9675.61</v>
      </c>
      <c r="W892" s="124">
        <v>21801.31</v>
      </c>
      <c r="X892" s="79">
        <v>0</v>
      </c>
      <c r="Y892" s="125"/>
      <c r="Z892" s="125"/>
      <c r="AA892" s="125"/>
      <c r="AB892" s="125"/>
      <c r="AC892" s="126">
        <f t="shared" si="191"/>
        <v>0</v>
      </c>
      <c r="AD892" s="126">
        <f t="shared" si="192"/>
        <v>0</v>
      </c>
      <c r="AE892" s="126">
        <f t="shared" si="193"/>
        <v>0</v>
      </c>
      <c r="AF892" s="126">
        <f t="shared" si="194"/>
        <v>0</v>
      </c>
      <c r="AG892" s="126">
        <f t="shared" si="195"/>
        <v>0</v>
      </c>
      <c r="AH892" s="126">
        <f t="shared" si="196"/>
        <v>0</v>
      </c>
      <c r="AI892" s="126">
        <f t="shared" si="197"/>
        <v>0</v>
      </c>
      <c r="AJ892" s="126">
        <f t="shared" si="198"/>
        <v>-0.48636026490066225</v>
      </c>
      <c r="AK892" s="126">
        <f t="shared" si="199"/>
        <v>3.7007823660771848</v>
      </c>
      <c r="AL892" s="127">
        <f t="shared" si="201"/>
        <v>0.35715801124183583</v>
      </c>
      <c r="AM892" s="127">
        <f t="shared" si="200"/>
        <v>0.64288442023530457</v>
      </c>
    </row>
    <row r="893" spans="1:39" ht="15" customHeight="1" x14ac:dyDescent="0.2">
      <c r="A893" s="62" t="s">
        <v>1016</v>
      </c>
      <c r="B893" s="62" t="s">
        <v>1017</v>
      </c>
      <c r="C893" s="124">
        <v>0</v>
      </c>
      <c r="D893" s="124">
        <v>0</v>
      </c>
      <c r="E893" s="124">
        <v>0</v>
      </c>
      <c r="F893" s="124">
        <v>0</v>
      </c>
      <c r="G893" s="124">
        <v>0</v>
      </c>
      <c r="H893" s="124">
        <v>0</v>
      </c>
      <c r="I893" s="124">
        <v>0</v>
      </c>
      <c r="J893" s="124">
        <v>0</v>
      </c>
      <c r="K893" s="124">
        <v>0</v>
      </c>
      <c r="L893" s="124">
        <v>0</v>
      </c>
      <c r="M893" s="124">
        <v>0</v>
      </c>
      <c r="N893" s="124">
        <v>0</v>
      </c>
      <c r="O893" s="124">
        <v>1402.86</v>
      </c>
      <c r="P893" s="124">
        <v>4060.94</v>
      </c>
      <c r="Q893" s="124">
        <v>3295.79</v>
      </c>
      <c r="R893" s="124">
        <v>0</v>
      </c>
      <c r="S893" s="124">
        <v>0</v>
      </c>
      <c r="T893" s="124">
        <v>0</v>
      </c>
      <c r="U893" s="124">
        <v>0</v>
      </c>
      <c r="V893" s="124">
        <v>0</v>
      </c>
      <c r="W893" s="124">
        <v>0</v>
      </c>
      <c r="X893" s="79">
        <v>0</v>
      </c>
      <c r="Y893" s="125"/>
      <c r="Z893" s="125"/>
      <c r="AA893" s="125"/>
      <c r="AB893" s="125"/>
      <c r="AC893" s="126">
        <f t="shared" si="191"/>
        <v>-0.37480602166756105</v>
      </c>
      <c r="AD893" s="126">
        <f t="shared" si="192"/>
        <v>-0.22874077167098716</v>
      </c>
      <c r="AE893" s="126">
        <f t="shared" si="193"/>
        <v>-0.197971260780967</v>
      </c>
      <c r="AF893" s="126">
        <f t="shared" si="194"/>
        <v>0.10610251169593392</v>
      </c>
      <c r="AG893" s="126">
        <f t="shared" si="195"/>
        <v>0.33649493973452677</v>
      </c>
      <c r="AH893" s="126">
        <f t="shared" si="196"/>
        <v>3.4748251171699086E-2</v>
      </c>
      <c r="AI893" s="126">
        <f t="shared" si="197"/>
        <v>0.53687268626345341</v>
      </c>
      <c r="AJ893" s="126">
        <f t="shared" si="198"/>
        <v>-0.12005583250249251</v>
      </c>
      <c r="AK893" s="126">
        <f t="shared" si="199"/>
        <v>9.4545108454266169E-2</v>
      </c>
      <c r="AL893" s="127">
        <f t="shared" si="201"/>
        <v>2.0798845633096839E-2</v>
      </c>
      <c r="AM893" s="127">
        <f t="shared" si="200"/>
        <v>0.17652103062429059</v>
      </c>
    </row>
    <row r="894" spans="1:39" ht="15" customHeight="1" x14ac:dyDescent="0.2">
      <c r="A894" s="62" t="s">
        <v>2244</v>
      </c>
      <c r="B894" s="62" t="s">
        <v>1772</v>
      </c>
      <c r="C894" s="124">
        <v>0</v>
      </c>
      <c r="D894" s="124">
        <v>0</v>
      </c>
      <c r="E894" s="124">
        <v>0</v>
      </c>
      <c r="F894" s="124">
        <v>0</v>
      </c>
      <c r="G894" s="124">
        <v>0</v>
      </c>
      <c r="H894" s="124">
        <v>0</v>
      </c>
      <c r="I894" s="124">
        <v>0</v>
      </c>
      <c r="J894" s="124">
        <v>0</v>
      </c>
      <c r="K894" s="124">
        <v>0</v>
      </c>
      <c r="L894" s="124">
        <v>0</v>
      </c>
      <c r="M894" s="124">
        <v>0</v>
      </c>
      <c r="N894" s="124">
        <v>0</v>
      </c>
      <c r="O894" s="124">
        <v>0</v>
      </c>
      <c r="P894" s="124">
        <v>0</v>
      </c>
      <c r="Q894" s="124">
        <v>0</v>
      </c>
      <c r="R894" s="124">
        <v>0</v>
      </c>
      <c r="S894" s="124">
        <v>0</v>
      </c>
      <c r="T894" s="124">
        <v>0</v>
      </c>
      <c r="U894" s="124">
        <v>0</v>
      </c>
      <c r="V894" s="124">
        <v>-17289.16</v>
      </c>
      <c r="W894" s="124">
        <v>0</v>
      </c>
      <c r="X894" s="79">
        <v>0</v>
      </c>
      <c r="Y894" s="125"/>
      <c r="Z894" s="125"/>
      <c r="AA894" s="125"/>
      <c r="AB894" s="125"/>
      <c r="AC894" s="126">
        <f t="shared" si="191"/>
        <v>-0.21818497180481061</v>
      </c>
      <c r="AD894" s="126">
        <f t="shared" si="192"/>
        <v>8.5218592847253388E-2</v>
      </c>
      <c r="AE894" s="126">
        <f t="shared" si="193"/>
        <v>-0.5042471865084297</v>
      </c>
      <c r="AF894" s="126">
        <f t="shared" si="194"/>
        <v>-1</v>
      </c>
      <c r="AG894" s="126">
        <f t="shared" si="195"/>
        <v>0</v>
      </c>
      <c r="AH894" s="126">
        <f t="shared" si="196"/>
        <v>0</v>
      </c>
      <c r="AI894" s="126">
        <f t="shared" si="197"/>
        <v>0</v>
      </c>
      <c r="AJ894" s="126">
        <f t="shared" si="198"/>
        <v>0</v>
      </c>
      <c r="AK894" s="126">
        <f t="shared" si="199"/>
        <v>-1</v>
      </c>
      <c r="AL894" s="127">
        <f t="shared" si="201"/>
        <v>-0.2930237294962208</v>
      </c>
      <c r="AM894" s="127">
        <f t="shared" si="200"/>
        <v>-0.2</v>
      </c>
    </row>
    <row r="895" spans="1:39" ht="15" customHeight="1" x14ac:dyDescent="0.2">
      <c r="A895" s="62" t="s">
        <v>1018</v>
      </c>
      <c r="B895" s="62" t="s">
        <v>302</v>
      </c>
      <c r="C895" s="124">
        <v>1643</v>
      </c>
      <c r="D895" s="124">
        <v>980</v>
      </c>
      <c r="E895" s="124">
        <v>998</v>
      </c>
      <c r="F895" s="124">
        <v>1106</v>
      </c>
      <c r="G895" s="124">
        <v>1266</v>
      </c>
      <c r="H895" s="124">
        <v>1394</v>
      </c>
      <c r="I895" s="124">
        <v>1402</v>
      </c>
      <c r="J895" s="124">
        <v>1565</v>
      </c>
      <c r="K895" s="124">
        <v>1600</v>
      </c>
      <c r="L895" s="124">
        <v>1412</v>
      </c>
      <c r="M895" s="124">
        <v>0</v>
      </c>
      <c r="N895" s="124">
        <v>1548.81</v>
      </c>
      <c r="O895" s="124">
        <v>1017.69</v>
      </c>
      <c r="P895" s="124">
        <v>1184.45</v>
      </c>
      <c r="Q895" s="124">
        <v>1067.22</v>
      </c>
      <c r="R895" s="124">
        <v>858.4</v>
      </c>
      <c r="S895" s="124">
        <v>1031.29</v>
      </c>
      <c r="T895" s="124">
        <v>1028.3800000000001</v>
      </c>
      <c r="U895" s="124">
        <v>1263.74</v>
      </c>
      <c r="V895" s="124">
        <v>2164.6799999999998</v>
      </c>
      <c r="W895" s="124">
        <v>1211.74</v>
      </c>
      <c r="X895" s="79">
        <v>0</v>
      </c>
      <c r="Y895" s="125"/>
      <c r="Z895" s="125"/>
      <c r="AA895" s="125"/>
      <c r="AB895" s="125"/>
      <c r="AC895" s="126">
        <f t="shared" si="191"/>
        <v>-0.24408885180660259</v>
      </c>
      <c r="AD895" s="126">
        <f t="shared" si="192"/>
        <v>0.14911790445037978</v>
      </c>
      <c r="AE895" s="126">
        <f t="shared" si="193"/>
        <v>0.35864434817907914</v>
      </c>
      <c r="AF895" s="126">
        <f t="shared" si="194"/>
        <v>0.13805379846714122</v>
      </c>
      <c r="AG895" s="126">
        <f t="shared" si="195"/>
        <v>0.39304830696724802</v>
      </c>
      <c r="AH895" s="126">
        <f t="shared" si="196"/>
        <v>0.11978052547606148</v>
      </c>
      <c r="AI895" s="126">
        <f t="shared" si="197"/>
        <v>8.0325059507009106E-2</v>
      </c>
      <c r="AJ895" s="126">
        <f t="shared" si="198"/>
        <v>-5.1891068442589117E-2</v>
      </c>
      <c r="AK895" s="126">
        <f t="shared" si="199"/>
        <v>0.73553933609159539</v>
      </c>
      <c r="AL895" s="127">
        <f t="shared" si="201"/>
        <v>0.1865032620988136</v>
      </c>
      <c r="AM895" s="127">
        <f t="shared" si="200"/>
        <v>0.25536043191986496</v>
      </c>
    </row>
    <row r="896" spans="1:39" ht="15" customHeight="1" x14ac:dyDescent="0.2">
      <c r="A896" s="62" t="s">
        <v>1019</v>
      </c>
      <c r="B896" s="62" t="s">
        <v>304</v>
      </c>
      <c r="C896" s="124">
        <v>4526</v>
      </c>
      <c r="D896" s="124">
        <v>3215</v>
      </c>
      <c r="E896" s="124">
        <v>3587</v>
      </c>
      <c r="F896" s="124">
        <v>3798</v>
      </c>
      <c r="G896" s="124">
        <v>3873</v>
      </c>
      <c r="H896" s="124">
        <v>2708</v>
      </c>
      <c r="I896" s="124">
        <v>3000</v>
      </c>
      <c r="J896" s="124">
        <v>3355</v>
      </c>
      <c r="K896" s="124">
        <v>3919</v>
      </c>
      <c r="L896" s="124">
        <v>3232</v>
      </c>
      <c r="M896" s="124">
        <v>0</v>
      </c>
      <c r="N896" s="124">
        <v>4066.81</v>
      </c>
      <c r="O896" s="124">
        <v>2988.79</v>
      </c>
      <c r="P896" s="124">
        <v>3336.18</v>
      </c>
      <c r="Q896" s="124">
        <v>2314.44</v>
      </c>
      <c r="R896" s="124">
        <v>2107.52</v>
      </c>
      <c r="S896" s="124">
        <v>2787.11</v>
      </c>
      <c r="T896" s="124">
        <v>3111.65</v>
      </c>
      <c r="U896" s="124">
        <v>3828.81</v>
      </c>
      <c r="V896" s="124">
        <v>1687.96</v>
      </c>
      <c r="W896" s="124">
        <v>3190.54</v>
      </c>
      <c r="X896" s="79">
        <v>0</v>
      </c>
      <c r="Y896" s="125"/>
      <c r="Z896" s="125"/>
      <c r="AA896" s="125"/>
      <c r="AB896" s="125"/>
      <c r="AC896" s="126">
        <f t="shared" ref="AC896:AC959" si="202">IFERROR((O902-N902)/N902,0)</f>
        <v>6.25</v>
      </c>
      <c r="AD896" s="126">
        <f t="shared" ref="AD896:AD959" si="203">IFERROR((P902-O902)/O902,0)</f>
        <v>0.53448275862068961</v>
      </c>
      <c r="AE896" s="126">
        <f t="shared" ref="AE896:AE959" si="204">IFERROR((Q902-P902)/P902,0)</f>
        <v>0.16685393258426967</v>
      </c>
      <c r="AF896" s="126">
        <f t="shared" ref="AF896:AF959" si="205">IFERROR((R902-Q902)/Q902,0)</f>
        <v>-0.26817525276841597</v>
      </c>
      <c r="AG896" s="126">
        <f t="shared" ref="AG896:AG959" si="206">IFERROR((S902-R902)/R902,0)</f>
        <v>-0.56611842105263155</v>
      </c>
      <c r="AH896" s="126">
        <f t="shared" ref="AH896:AH959" si="207">IFERROR((T902-S902)/S902,0)</f>
        <v>0.43290371493555724</v>
      </c>
      <c r="AI896" s="126">
        <f t="shared" ref="AI896:AI959" si="208">IFERROR((U902-T902)/T902,0)</f>
        <v>0.1291005291005291</v>
      </c>
      <c r="AJ896" s="126">
        <f t="shared" ref="AJ896:AJ959" si="209">IFERROR((V902-U902)/U902,0)</f>
        <v>-0.48266166822867856</v>
      </c>
      <c r="AK896" s="126">
        <f t="shared" ref="AK896:AK959" si="210">IFERROR((W902-V902)/V902,0)</f>
        <v>0.47101449275362317</v>
      </c>
      <c r="AL896" s="127">
        <f t="shared" si="201"/>
        <v>0.74082223177166029</v>
      </c>
      <c r="AM896" s="127">
        <f t="shared" si="200"/>
        <v>-3.15227049832012E-3</v>
      </c>
    </row>
    <row r="897" spans="1:39" ht="15" customHeight="1" x14ac:dyDescent="0.2">
      <c r="A897" s="62" t="s">
        <v>1020</v>
      </c>
      <c r="B897" s="62" t="s">
        <v>306</v>
      </c>
      <c r="C897" s="124">
        <v>46700</v>
      </c>
      <c r="D897" s="124">
        <v>35804</v>
      </c>
      <c r="E897" s="124">
        <v>37391</v>
      </c>
      <c r="F897" s="124">
        <v>40107</v>
      </c>
      <c r="G897" s="124">
        <v>31929</v>
      </c>
      <c r="H897" s="124">
        <v>54698</v>
      </c>
      <c r="I897" s="124">
        <v>47964</v>
      </c>
      <c r="J897" s="124">
        <v>67903</v>
      </c>
      <c r="K897" s="124">
        <v>77729</v>
      </c>
      <c r="L897" s="124">
        <v>74496</v>
      </c>
      <c r="M897" s="124">
        <v>0</v>
      </c>
      <c r="N897" s="124">
        <v>43539.22</v>
      </c>
      <c r="O897" s="124">
        <v>32727.91</v>
      </c>
      <c r="P897" s="124">
        <v>32620.84</v>
      </c>
      <c r="Q897" s="124">
        <v>30729.06</v>
      </c>
      <c r="R897" s="124">
        <v>28421.31</v>
      </c>
      <c r="S897" s="124">
        <v>49075.26</v>
      </c>
      <c r="T897" s="124">
        <v>59581.53</v>
      </c>
      <c r="U897" s="124">
        <v>74844.89</v>
      </c>
      <c r="V897" s="124">
        <v>64359.96</v>
      </c>
      <c r="W897" s="124">
        <v>59659.14</v>
      </c>
      <c r="X897" s="79">
        <v>0</v>
      </c>
      <c r="Y897" s="125"/>
      <c r="Z897" s="125"/>
      <c r="AA897" s="125"/>
      <c r="AB897" s="125"/>
      <c r="AC897" s="126">
        <f t="shared" si="202"/>
        <v>-0.1251256307440449</v>
      </c>
      <c r="AD897" s="126">
        <f t="shared" si="203"/>
        <v>0.62951854494636517</v>
      </c>
      <c r="AE897" s="126">
        <f t="shared" si="204"/>
        <v>0.60904672353801559</v>
      </c>
      <c r="AF897" s="126">
        <f t="shared" si="205"/>
        <v>-0.2626001763849663</v>
      </c>
      <c r="AG897" s="126">
        <f t="shared" si="206"/>
        <v>0.58666889224427032</v>
      </c>
      <c r="AH897" s="126">
        <f t="shared" si="207"/>
        <v>6.7013667375402597E-2</v>
      </c>
      <c r="AI897" s="126">
        <f t="shared" si="208"/>
        <v>4.8943015745090017E-2</v>
      </c>
      <c r="AJ897" s="126">
        <f t="shared" si="209"/>
        <v>-0.32352672334994742</v>
      </c>
      <c r="AK897" s="126">
        <f t="shared" si="210"/>
        <v>8.7979410538714151E-2</v>
      </c>
      <c r="AL897" s="127">
        <f t="shared" si="201"/>
        <v>0.14643530265654434</v>
      </c>
      <c r="AM897" s="127">
        <f t="shared" si="200"/>
        <v>9.3415652510705924E-2</v>
      </c>
    </row>
    <row r="898" spans="1:39" ht="15" customHeight="1" x14ac:dyDescent="0.2">
      <c r="A898" s="62" t="s">
        <v>1981</v>
      </c>
      <c r="B898" s="62" t="s">
        <v>1865</v>
      </c>
      <c r="C898" s="124">
        <v>0</v>
      </c>
      <c r="D898" s="124">
        <v>0</v>
      </c>
      <c r="E898" s="124">
        <v>0</v>
      </c>
      <c r="F898" s="124">
        <v>0</v>
      </c>
      <c r="G898" s="124">
        <v>0</v>
      </c>
      <c r="H898" s="124">
        <v>0</v>
      </c>
      <c r="I898" s="124">
        <v>0</v>
      </c>
      <c r="J898" s="124">
        <v>0</v>
      </c>
      <c r="K898" s="124">
        <v>0</v>
      </c>
      <c r="L898" s="124">
        <v>0</v>
      </c>
      <c r="M898" s="124">
        <v>0</v>
      </c>
      <c r="N898" s="124">
        <v>0</v>
      </c>
      <c r="O898" s="124">
        <v>0</v>
      </c>
      <c r="P898" s="124">
        <v>0</v>
      </c>
      <c r="Q898" s="124">
        <v>0</v>
      </c>
      <c r="R898" s="124">
        <v>0</v>
      </c>
      <c r="S898" s="124">
        <v>0</v>
      </c>
      <c r="T898" s="124">
        <v>0</v>
      </c>
      <c r="U898" s="124">
        <v>3775</v>
      </c>
      <c r="V898" s="124">
        <v>1938.99</v>
      </c>
      <c r="W898" s="124">
        <v>9114.77</v>
      </c>
      <c r="X898" s="79">
        <v>0</v>
      </c>
      <c r="Y898" s="125"/>
      <c r="Z898" s="125"/>
      <c r="AA898" s="125"/>
      <c r="AB898" s="125"/>
      <c r="AC898" s="126">
        <f t="shared" si="202"/>
        <v>-0.69859770114942532</v>
      </c>
      <c r="AD898" s="126">
        <f t="shared" si="203"/>
        <v>2.6713700963567488</v>
      </c>
      <c r="AE898" s="126">
        <f t="shared" si="204"/>
        <v>-0.77363128955860572</v>
      </c>
      <c r="AF898" s="126">
        <f t="shared" si="205"/>
        <v>2.7844840772125177</v>
      </c>
      <c r="AG898" s="126">
        <f t="shared" si="206"/>
        <v>-0.72736862526371948</v>
      </c>
      <c r="AH898" s="126">
        <f t="shared" si="207"/>
        <v>2.9921725594841009</v>
      </c>
      <c r="AI898" s="126">
        <f t="shared" si="208"/>
        <v>-0.73464120731399374</v>
      </c>
      <c r="AJ898" s="126">
        <f t="shared" si="209"/>
        <v>1.61587763612701</v>
      </c>
      <c r="AK898" s="126">
        <f t="shared" si="210"/>
        <v>1.536810964649491</v>
      </c>
      <c r="AL898" s="127">
        <f t="shared" si="201"/>
        <v>0.96294183450490278</v>
      </c>
      <c r="AM898" s="127">
        <f t="shared" si="200"/>
        <v>0.93657026553657763</v>
      </c>
    </row>
    <row r="899" spans="1:39" ht="15" customHeight="1" x14ac:dyDescent="0.2">
      <c r="A899" s="62" t="s">
        <v>1021</v>
      </c>
      <c r="B899" s="62" t="s">
        <v>308</v>
      </c>
      <c r="C899" s="124">
        <v>3171</v>
      </c>
      <c r="D899" s="124">
        <v>1950</v>
      </c>
      <c r="E899" s="124">
        <v>1560</v>
      </c>
      <c r="F899" s="124">
        <v>1500</v>
      </c>
      <c r="G899" s="124">
        <v>1080</v>
      </c>
      <c r="H899" s="124">
        <v>1740</v>
      </c>
      <c r="I899" s="124">
        <v>1572</v>
      </c>
      <c r="J899" s="124">
        <v>2172</v>
      </c>
      <c r="K899" s="124">
        <v>2568</v>
      </c>
      <c r="L899" s="124">
        <v>2628</v>
      </c>
      <c r="M899" s="124">
        <v>0</v>
      </c>
      <c r="N899" s="124">
        <v>2758.04</v>
      </c>
      <c r="O899" s="124">
        <v>1724.31</v>
      </c>
      <c r="P899" s="124">
        <v>1329.89</v>
      </c>
      <c r="Q899" s="124">
        <v>1066.6099999999999</v>
      </c>
      <c r="R899" s="124">
        <v>1179.78</v>
      </c>
      <c r="S899" s="124">
        <v>1576.77</v>
      </c>
      <c r="T899" s="124">
        <v>1631.56</v>
      </c>
      <c r="U899" s="124">
        <v>2507.5</v>
      </c>
      <c r="V899" s="124">
        <v>2206.46</v>
      </c>
      <c r="W899" s="124">
        <v>2415.0700000000002</v>
      </c>
      <c r="X899" s="79">
        <v>0</v>
      </c>
      <c r="Y899" s="125"/>
      <c r="Z899" s="125"/>
      <c r="AA899" s="125"/>
      <c r="AB899" s="125"/>
      <c r="AC899" s="126">
        <f t="shared" si="202"/>
        <v>-0.11423724781196687</v>
      </c>
      <c r="AD899" s="126">
        <f t="shared" si="203"/>
        <v>0.17263150923333348</v>
      </c>
      <c r="AE899" s="126">
        <f t="shared" si="204"/>
        <v>0.13685810747209032</v>
      </c>
      <c r="AF899" s="126">
        <f t="shared" si="205"/>
        <v>-0.12394448607390907</v>
      </c>
      <c r="AG899" s="126">
        <f t="shared" si="206"/>
        <v>0.23205073476247995</v>
      </c>
      <c r="AH899" s="126">
        <f t="shared" si="207"/>
        <v>0.26565184927583668</v>
      </c>
      <c r="AI899" s="126">
        <f t="shared" si="208"/>
        <v>0.1990328530934761</v>
      </c>
      <c r="AJ899" s="126">
        <f t="shared" si="209"/>
        <v>-0.18732144346555749</v>
      </c>
      <c r="AK899" s="126">
        <f t="shared" si="210"/>
        <v>0.23043453921178353</v>
      </c>
      <c r="AL899" s="127">
        <f t="shared" si="201"/>
        <v>9.0128490633062955E-2</v>
      </c>
      <c r="AM899" s="127">
        <f t="shared" si="200"/>
        <v>0.14796970657560377</v>
      </c>
    </row>
    <row r="900" spans="1:39" ht="15" customHeight="1" x14ac:dyDescent="0.2">
      <c r="A900" s="62" t="s">
        <v>1022</v>
      </c>
      <c r="B900" s="62" t="s">
        <v>1897</v>
      </c>
      <c r="C900" s="124">
        <v>24324</v>
      </c>
      <c r="D900" s="124">
        <v>18636</v>
      </c>
      <c r="E900" s="124">
        <v>17707</v>
      </c>
      <c r="F900" s="124">
        <v>0</v>
      </c>
      <c r="G900" s="124">
        <v>0</v>
      </c>
      <c r="H900" s="124">
        <v>0</v>
      </c>
      <c r="I900" s="124">
        <v>0</v>
      </c>
      <c r="J900" s="124">
        <v>0</v>
      </c>
      <c r="K900" s="124">
        <v>0</v>
      </c>
      <c r="L900" s="124">
        <v>0</v>
      </c>
      <c r="M900" s="124">
        <v>0</v>
      </c>
      <c r="N900" s="124">
        <v>23234.46</v>
      </c>
      <c r="O900" s="124">
        <v>18165.05</v>
      </c>
      <c r="P900" s="124">
        <v>19713.05</v>
      </c>
      <c r="Q900" s="124">
        <v>9772.7999999999993</v>
      </c>
      <c r="R900" s="124">
        <v>0</v>
      </c>
      <c r="S900" s="124">
        <v>0</v>
      </c>
      <c r="T900" s="124">
        <v>0</v>
      </c>
      <c r="U900" s="124">
        <v>0</v>
      </c>
      <c r="V900" s="124">
        <v>-9999.07</v>
      </c>
      <c r="W900" s="124">
        <v>0</v>
      </c>
      <c r="X900" s="79">
        <v>0</v>
      </c>
      <c r="Y900" s="125"/>
      <c r="Z900" s="125"/>
      <c r="AA900" s="125"/>
      <c r="AB900" s="125"/>
      <c r="AC900" s="126">
        <f t="shared" si="202"/>
        <v>-0.3646938921755194</v>
      </c>
      <c r="AD900" s="126">
        <f t="shared" si="203"/>
        <v>3.0191753352550487E-2</v>
      </c>
      <c r="AE900" s="126">
        <f t="shared" si="204"/>
        <v>0.17507512256840105</v>
      </c>
      <c r="AF900" s="126">
        <f t="shared" si="205"/>
        <v>-6.1310694688891221E-2</v>
      </c>
      <c r="AG900" s="126">
        <f t="shared" si="206"/>
        <v>0.21248952221290862</v>
      </c>
      <c r="AH900" s="126">
        <f t="shared" si="207"/>
        <v>5.7307111539652723E-3</v>
      </c>
      <c r="AI900" s="126">
        <f t="shared" si="208"/>
        <v>0.17334756340219226</v>
      </c>
      <c r="AJ900" s="126">
        <f t="shared" si="209"/>
        <v>-0.1607415401217914</v>
      </c>
      <c r="AK900" s="126">
        <f t="shared" si="210"/>
        <v>0.28035305895643708</v>
      </c>
      <c r="AL900" s="127">
        <f t="shared" si="201"/>
        <v>3.2271289406694749E-2</v>
      </c>
      <c r="AM900" s="127">
        <f t="shared" ref="AM900:AM963" si="211">AVERAGE(AG900:AK900)</f>
        <v>0.10223586312074237</v>
      </c>
    </row>
    <row r="901" spans="1:39" ht="15" customHeight="1" x14ac:dyDescent="0.2">
      <c r="A901" s="62" t="s">
        <v>1023</v>
      </c>
      <c r="B901" s="62" t="s">
        <v>1899</v>
      </c>
      <c r="C901" s="124">
        <v>31497</v>
      </c>
      <c r="D901" s="124">
        <v>21531</v>
      </c>
      <c r="E901" s="124">
        <v>23460</v>
      </c>
      <c r="F901" s="124">
        <v>37479</v>
      </c>
      <c r="G901" s="124">
        <v>43384</v>
      </c>
      <c r="H901" s="124">
        <v>54678</v>
      </c>
      <c r="I901" s="124">
        <v>58245</v>
      </c>
      <c r="J901" s="124">
        <v>65479</v>
      </c>
      <c r="K901" s="124">
        <v>72614</v>
      </c>
      <c r="L901" s="124">
        <v>102947</v>
      </c>
      <c r="M901" s="124">
        <v>0</v>
      </c>
      <c r="N901" s="124">
        <v>30203.1</v>
      </c>
      <c r="O901" s="124">
        <v>22830.86</v>
      </c>
      <c r="P901" s="124">
        <v>26235.35</v>
      </c>
      <c r="Q901" s="124">
        <v>35644.51</v>
      </c>
      <c r="R901" s="124">
        <v>40565.370000000003</v>
      </c>
      <c r="S901" s="124">
        <v>56509.52</v>
      </c>
      <c r="T901" s="124">
        <v>63278.26</v>
      </c>
      <c r="U901" s="124">
        <v>68361.09</v>
      </c>
      <c r="V901" s="124">
        <v>64813.760000000002</v>
      </c>
      <c r="W901" s="124">
        <v>112486.83</v>
      </c>
      <c r="X901" s="79">
        <v>0</v>
      </c>
      <c r="Y901" s="125"/>
      <c r="Z901" s="125"/>
      <c r="AA901" s="125"/>
      <c r="AB901" s="125"/>
      <c r="AC901" s="126">
        <f t="shared" si="202"/>
        <v>8.5831134564643801</v>
      </c>
      <c r="AD901" s="126">
        <f t="shared" si="203"/>
        <v>-0.26954845814977968</v>
      </c>
      <c r="AE901" s="126">
        <f t="shared" si="204"/>
        <v>0.29362985299660754</v>
      </c>
      <c r="AF901" s="126">
        <f t="shared" si="205"/>
        <v>-0.55215617715617715</v>
      </c>
      <c r="AG901" s="126">
        <f t="shared" si="206"/>
        <v>1.7124268054651919</v>
      </c>
      <c r="AH901" s="126">
        <f t="shared" si="207"/>
        <v>-0.29551451187335093</v>
      </c>
      <c r="AI901" s="126">
        <f t="shared" si="208"/>
        <v>0.18283963227783448</v>
      </c>
      <c r="AJ901" s="126">
        <f t="shared" si="209"/>
        <v>-0.56361542890040295</v>
      </c>
      <c r="AK901" s="126">
        <f t="shared" si="210"/>
        <v>-0.61807387862796825</v>
      </c>
      <c r="AL901" s="127">
        <f t="shared" si="201"/>
        <v>0.94145569916625937</v>
      </c>
      <c r="AM901" s="127">
        <f t="shared" si="211"/>
        <v>8.3612523668260857E-2</v>
      </c>
    </row>
    <row r="902" spans="1:39" ht="15" customHeight="1" x14ac:dyDescent="0.2">
      <c r="A902" s="62" t="s">
        <v>1024</v>
      </c>
      <c r="B902" s="62" t="s">
        <v>312</v>
      </c>
      <c r="C902" s="124">
        <v>0</v>
      </c>
      <c r="D902" s="124">
        <v>0</v>
      </c>
      <c r="E902" s="124">
        <v>0</v>
      </c>
      <c r="F902" s="124">
        <v>0</v>
      </c>
      <c r="G902" s="124">
        <v>0</v>
      </c>
      <c r="H902" s="124">
        <v>0</v>
      </c>
      <c r="I902" s="124">
        <v>0</v>
      </c>
      <c r="J902" s="124">
        <v>0</v>
      </c>
      <c r="K902" s="124">
        <v>0</v>
      </c>
      <c r="L902" s="124">
        <v>0</v>
      </c>
      <c r="M902" s="124">
        <v>0</v>
      </c>
      <c r="N902" s="124">
        <v>160</v>
      </c>
      <c r="O902" s="124">
        <v>1160</v>
      </c>
      <c r="P902" s="124">
        <v>1780</v>
      </c>
      <c r="Q902" s="124">
        <v>2077</v>
      </c>
      <c r="R902" s="124">
        <v>1520</v>
      </c>
      <c r="S902" s="124">
        <v>659.5</v>
      </c>
      <c r="T902" s="124">
        <v>945</v>
      </c>
      <c r="U902" s="124">
        <v>1067</v>
      </c>
      <c r="V902" s="124">
        <v>552</v>
      </c>
      <c r="W902" s="124">
        <v>812</v>
      </c>
      <c r="X902" s="79">
        <v>0</v>
      </c>
      <c r="Y902" s="125"/>
      <c r="Z902" s="125"/>
      <c r="AA902" s="125"/>
      <c r="AB902" s="125"/>
      <c r="AC902" s="126">
        <f t="shared" si="202"/>
        <v>0.1</v>
      </c>
      <c r="AD902" s="126">
        <f t="shared" si="203"/>
        <v>9.0909090909090912E-2</v>
      </c>
      <c r="AE902" s="126">
        <f t="shared" si="204"/>
        <v>0</v>
      </c>
      <c r="AF902" s="126">
        <f t="shared" si="205"/>
        <v>-0.25</v>
      </c>
      <c r="AG902" s="126">
        <f t="shared" si="206"/>
        <v>0.33333333333333331</v>
      </c>
      <c r="AH902" s="126">
        <f t="shared" si="207"/>
        <v>4.1666666666666664E-2</v>
      </c>
      <c r="AI902" s="126">
        <f t="shared" si="208"/>
        <v>0.67400000000000004</v>
      </c>
      <c r="AJ902" s="126">
        <f t="shared" si="209"/>
        <v>-0.16367980884109917</v>
      </c>
      <c r="AK902" s="126">
        <f t="shared" si="210"/>
        <v>-0.2857142857142857</v>
      </c>
      <c r="AL902" s="127">
        <f t="shared" si="201"/>
        <v>6.0057221817078447E-2</v>
      </c>
      <c r="AM902" s="127">
        <f t="shared" si="211"/>
        <v>0.11992118108892302</v>
      </c>
    </row>
    <row r="903" spans="1:39" ht="15" customHeight="1" x14ac:dyDescent="0.2">
      <c r="A903" s="62" t="s">
        <v>1025</v>
      </c>
      <c r="B903" s="62" t="s">
        <v>314</v>
      </c>
      <c r="C903" s="124">
        <v>4056</v>
      </c>
      <c r="D903" s="124">
        <v>3602</v>
      </c>
      <c r="E903" s="124">
        <v>6351</v>
      </c>
      <c r="F903" s="124">
        <v>6958</v>
      </c>
      <c r="G903" s="124">
        <v>7864</v>
      </c>
      <c r="H903" s="124">
        <v>10418</v>
      </c>
      <c r="I903" s="124">
        <v>10546</v>
      </c>
      <c r="J903" s="124">
        <v>11665</v>
      </c>
      <c r="K903" s="124">
        <v>12650</v>
      </c>
      <c r="L903" s="124">
        <v>7140</v>
      </c>
      <c r="M903" s="124">
        <v>0</v>
      </c>
      <c r="N903" s="124">
        <v>3860.52</v>
      </c>
      <c r="O903" s="124">
        <v>3377.47</v>
      </c>
      <c r="P903" s="124">
        <v>5503.65</v>
      </c>
      <c r="Q903" s="124">
        <v>8855.6299999999992</v>
      </c>
      <c r="R903" s="124">
        <v>6530.14</v>
      </c>
      <c r="S903" s="124">
        <v>10361.17</v>
      </c>
      <c r="T903" s="124">
        <v>11055.51</v>
      </c>
      <c r="U903" s="124">
        <v>11596.6</v>
      </c>
      <c r="V903" s="124">
        <v>7844.79</v>
      </c>
      <c r="W903" s="124">
        <v>8534.9699999999993</v>
      </c>
      <c r="X903" s="79">
        <v>0</v>
      </c>
      <c r="Y903" s="125"/>
      <c r="Z903" s="125"/>
      <c r="AA903" s="125"/>
      <c r="AB903" s="125"/>
      <c r="AC903" s="126">
        <f t="shared" si="202"/>
        <v>0</v>
      </c>
      <c r="AD903" s="126">
        <f t="shared" si="203"/>
        <v>0</v>
      </c>
      <c r="AE903" s="126">
        <f t="shared" si="204"/>
        <v>-0.87151334026334026</v>
      </c>
      <c r="AF903" s="126">
        <f t="shared" si="205"/>
        <v>6.7925164335075131E-2</v>
      </c>
      <c r="AG903" s="126">
        <f t="shared" si="206"/>
        <v>0.11401515151515153</v>
      </c>
      <c r="AH903" s="126">
        <f t="shared" si="207"/>
        <v>4.2543919301824777</v>
      </c>
      <c r="AI903" s="126">
        <f t="shared" si="208"/>
        <v>2.0678933120503884</v>
      </c>
      <c r="AJ903" s="126">
        <f t="shared" si="209"/>
        <v>-0.39154057626594291</v>
      </c>
      <c r="AK903" s="126">
        <f t="shared" si="210"/>
        <v>5.94916439167425</v>
      </c>
      <c r="AL903" s="127">
        <f t="shared" ref="AL903:AL966" si="212">AVERAGE(AC903:AK903)</f>
        <v>1.2433706703586733</v>
      </c>
      <c r="AM903" s="127">
        <f t="shared" si="211"/>
        <v>2.3987848418312652</v>
      </c>
    </row>
    <row r="904" spans="1:39" ht="15" customHeight="1" x14ac:dyDescent="0.2">
      <c r="A904" s="62" t="s">
        <v>1026</v>
      </c>
      <c r="B904" s="62" t="s">
        <v>316</v>
      </c>
      <c r="C904" s="124">
        <v>1013</v>
      </c>
      <c r="D904" s="124">
        <v>2572</v>
      </c>
      <c r="E904" s="124">
        <v>2555</v>
      </c>
      <c r="F904" s="124">
        <v>2648</v>
      </c>
      <c r="G904" s="124">
        <v>3622</v>
      </c>
      <c r="H904" s="124">
        <v>519</v>
      </c>
      <c r="I904" s="124">
        <v>531</v>
      </c>
      <c r="J904" s="124">
        <v>582</v>
      </c>
      <c r="K904" s="124">
        <v>586</v>
      </c>
      <c r="L904" s="124">
        <v>2957</v>
      </c>
      <c r="M904" s="124">
        <v>0</v>
      </c>
      <c r="N904" s="124">
        <v>2610</v>
      </c>
      <c r="O904" s="124">
        <v>786.66</v>
      </c>
      <c r="P904" s="124">
        <v>2888.12</v>
      </c>
      <c r="Q904" s="124">
        <v>653.78</v>
      </c>
      <c r="R904" s="124">
        <v>2474.2199999999998</v>
      </c>
      <c r="S904" s="124">
        <v>674.55</v>
      </c>
      <c r="T904" s="124">
        <v>2692.92</v>
      </c>
      <c r="U904" s="124">
        <v>714.59</v>
      </c>
      <c r="V904" s="124">
        <v>1869.28</v>
      </c>
      <c r="W904" s="124">
        <v>4742.01</v>
      </c>
      <c r="X904" s="79">
        <v>0</v>
      </c>
      <c r="Y904" s="125"/>
      <c r="Z904" s="125"/>
      <c r="AA904" s="125"/>
      <c r="AB904" s="125"/>
      <c r="AC904" s="126">
        <f t="shared" si="202"/>
        <v>-0.36122655459568842</v>
      </c>
      <c r="AD904" s="126">
        <f t="shared" si="203"/>
        <v>0.26721575125493435</v>
      </c>
      <c r="AE904" s="126">
        <f t="shared" si="204"/>
        <v>-0.13577801707560949</v>
      </c>
      <c r="AF904" s="126">
        <f t="shared" si="205"/>
        <v>0.69545869212113121</v>
      </c>
      <c r="AG904" s="126">
        <f t="shared" si="206"/>
        <v>-0.39264294807018463</v>
      </c>
      <c r="AH904" s="126">
        <f t="shared" si="207"/>
        <v>0.40859982713915288</v>
      </c>
      <c r="AI904" s="126">
        <f t="shared" si="208"/>
        <v>-0.22443626323055685</v>
      </c>
      <c r="AJ904" s="126">
        <f t="shared" si="209"/>
        <v>2.4743369133092125E-2</v>
      </c>
      <c r="AK904" s="126">
        <f t="shared" si="210"/>
        <v>-0.13539857170430425</v>
      </c>
      <c r="AL904" s="127">
        <f t="shared" si="212"/>
        <v>1.6281698330218548E-2</v>
      </c>
      <c r="AM904" s="127">
        <f t="shared" si="211"/>
        <v>-6.3826917346560139E-2</v>
      </c>
    </row>
    <row r="905" spans="1:39" ht="15" customHeight="1" x14ac:dyDescent="0.2">
      <c r="A905" s="62" t="s">
        <v>1027</v>
      </c>
      <c r="B905" s="62" t="s">
        <v>2026</v>
      </c>
      <c r="C905" s="124">
        <v>6706</v>
      </c>
      <c r="D905" s="124">
        <v>7916</v>
      </c>
      <c r="E905" s="124">
        <v>6638</v>
      </c>
      <c r="F905" s="124">
        <v>7312</v>
      </c>
      <c r="G905" s="124">
        <v>7967</v>
      </c>
      <c r="H905" s="124">
        <v>7799</v>
      </c>
      <c r="I905" s="124">
        <v>8077</v>
      </c>
      <c r="J905" s="124">
        <v>11926</v>
      </c>
      <c r="K905" s="124">
        <v>12797</v>
      </c>
      <c r="L905" s="124">
        <v>10066</v>
      </c>
      <c r="M905" s="124">
        <v>0</v>
      </c>
      <c r="N905" s="124">
        <v>6136.79</v>
      </c>
      <c r="O905" s="124">
        <v>5435.74</v>
      </c>
      <c r="P905" s="124">
        <v>6374.12</v>
      </c>
      <c r="Q905" s="124">
        <v>7246.47</v>
      </c>
      <c r="R905" s="124">
        <v>6348.31</v>
      </c>
      <c r="S905" s="124">
        <v>7821.44</v>
      </c>
      <c r="T905" s="124">
        <v>9899.2199999999993</v>
      </c>
      <c r="U905" s="124">
        <v>11869.49</v>
      </c>
      <c r="V905" s="124">
        <v>9646.08</v>
      </c>
      <c r="W905" s="124">
        <v>11868.87</v>
      </c>
      <c r="X905" s="79">
        <v>0</v>
      </c>
      <c r="Y905" s="125"/>
      <c r="Z905" s="125"/>
      <c r="AA905" s="125"/>
      <c r="AB905" s="125"/>
      <c r="AC905" s="126">
        <f t="shared" si="202"/>
        <v>-0.17455733651256236</v>
      </c>
      <c r="AD905" s="126">
        <f t="shared" si="203"/>
        <v>-0.2221449535853243</v>
      </c>
      <c r="AE905" s="126">
        <f t="shared" si="204"/>
        <v>-0.42788241119404347</v>
      </c>
      <c r="AF905" s="126">
        <f t="shared" si="205"/>
        <v>0.7156216943936915</v>
      </c>
      <c r="AG905" s="126">
        <f t="shared" si="206"/>
        <v>-8.4740458407484676E-2</v>
      </c>
      <c r="AH905" s="126">
        <f t="shared" si="207"/>
        <v>6.9855624224917895E-2</v>
      </c>
      <c r="AI905" s="126">
        <f t="shared" si="208"/>
        <v>-0.28752355284184417</v>
      </c>
      <c r="AJ905" s="126">
        <f t="shared" si="209"/>
        <v>-0.522154525977504</v>
      </c>
      <c r="AK905" s="126">
        <f t="shared" si="210"/>
        <v>-3.3753205083297183E-2</v>
      </c>
      <c r="AL905" s="127">
        <f t="shared" si="212"/>
        <v>-0.10747545833149452</v>
      </c>
      <c r="AM905" s="127">
        <f t="shared" si="211"/>
        <v>-0.17166322361704242</v>
      </c>
    </row>
    <row r="906" spans="1:39" ht="15" customHeight="1" x14ac:dyDescent="0.2">
      <c r="A906" s="62" t="s">
        <v>1028</v>
      </c>
      <c r="B906" s="62" t="s">
        <v>321</v>
      </c>
      <c r="C906" s="124">
        <v>1331</v>
      </c>
      <c r="D906" s="124">
        <v>936</v>
      </c>
      <c r="E906" s="124">
        <v>984</v>
      </c>
      <c r="F906" s="124">
        <v>892</v>
      </c>
      <c r="G906" s="124">
        <v>960</v>
      </c>
      <c r="H906" s="124">
        <v>1115</v>
      </c>
      <c r="I906" s="124">
        <v>1152</v>
      </c>
      <c r="J906" s="124">
        <v>1293</v>
      </c>
      <c r="K906" s="124">
        <v>1415</v>
      </c>
      <c r="L906" s="124">
        <v>1268</v>
      </c>
      <c r="M906" s="124">
        <v>0</v>
      </c>
      <c r="N906" s="124">
        <v>1255.93</v>
      </c>
      <c r="O906" s="124">
        <v>797.9</v>
      </c>
      <c r="P906" s="124">
        <v>821.99</v>
      </c>
      <c r="Q906" s="124">
        <v>965.9</v>
      </c>
      <c r="R906" s="124">
        <v>906.68</v>
      </c>
      <c r="S906" s="124">
        <v>1099.3399999999999</v>
      </c>
      <c r="T906" s="124">
        <v>1105.6400000000001</v>
      </c>
      <c r="U906" s="124">
        <v>1297.3</v>
      </c>
      <c r="V906" s="124">
        <v>1088.77</v>
      </c>
      <c r="W906" s="124">
        <v>1394.01</v>
      </c>
      <c r="X906" s="79">
        <v>0</v>
      </c>
      <c r="Y906" s="125"/>
      <c r="Z906" s="125"/>
      <c r="AA906" s="125"/>
      <c r="AB906" s="125"/>
      <c r="AC906" s="126">
        <f t="shared" si="202"/>
        <v>9.7495818041095472E-2</v>
      </c>
      <c r="AD906" s="126">
        <f t="shared" si="203"/>
        <v>0.27631795385105357</v>
      </c>
      <c r="AE906" s="126">
        <f t="shared" si="204"/>
        <v>5.2921957285664047E-2</v>
      </c>
      <c r="AF906" s="126">
        <f t="shared" si="205"/>
        <v>-0.24329909526066601</v>
      </c>
      <c r="AG906" s="126">
        <f t="shared" si="206"/>
        <v>-6.3025607756150695E-2</v>
      </c>
      <c r="AH906" s="126">
        <f t="shared" si="207"/>
        <v>0.13946129207622562</v>
      </c>
      <c r="AI906" s="126">
        <f t="shared" si="208"/>
        <v>0.14011569525952464</v>
      </c>
      <c r="AJ906" s="126">
        <f t="shared" si="209"/>
        <v>0.22774735139689611</v>
      </c>
      <c r="AK906" s="126">
        <f t="shared" si="210"/>
        <v>-0.24148484890356636</v>
      </c>
      <c r="AL906" s="127">
        <f t="shared" si="212"/>
        <v>4.2916723998897378E-2</v>
      </c>
      <c r="AM906" s="127">
        <f t="shared" si="211"/>
        <v>4.0562776414585867E-2</v>
      </c>
    </row>
    <row r="907" spans="1:39" ht="15" customHeight="1" x14ac:dyDescent="0.2">
      <c r="A907" s="62" t="s">
        <v>1029</v>
      </c>
      <c r="B907" s="62" t="s">
        <v>323</v>
      </c>
      <c r="C907" s="124">
        <v>0</v>
      </c>
      <c r="D907" s="124">
        <v>0</v>
      </c>
      <c r="E907" s="124">
        <v>0</v>
      </c>
      <c r="F907" s="124">
        <v>0</v>
      </c>
      <c r="G907" s="124">
        <v>0</v>
      </c>
      <c r="H907" s="124">
        <v>0</v>
      </c>
      <c r="I907" s="124">
        <v>0</v>
      </c>
      <c r="J907" s="124">
        <v>0</v>
      </c>
      <c r="K907" s="124">
        <v>0</v>
      </c>
      <c r="L907" s="124">
        <v>0</v>
      </c>
      <c r="M907" s="124">
        <v>0</v>
      </c>
      <c r="N907" s="124">
        <v>18.95</v>
      </c>
      <c r="O907" s="124">
        <v>181.6</v>
      </c>
      <c r="P907" s="124">
        <v>132.65</v>
      </c>
      <c r="Q907" s="124">
        <v>171.6</v>
      </c>
      <c r="R907" s="124">
        <v>76.849999999999994</v>
      </c>
      <c r="S907" s="124">
        <v>208.45</v>
      </c>
      <c r="T907" s="124">
        <v>146.85</v>
      </c>
      <c r="U907" s="124">
        <v>173.7</v>
      </c>
      <c r="V907" s="124">
        <v>75.8</v>
      </c>
      <c r="W907" s="124">
        <v>28.95</v>
      </c>
      <c r="X907" s="79">
        <v>0</v>
      </c>
      <c r="Y907" s="125"/>
      <c r="Z907" s="125"/>
      <c r="AA907" s="125"/>
      <c r="AB907" s="125"/>
      <c r="AC907" s="126">
        <f t="shared" si="202"/>
        <v>-1.3948324947626571E-2</v>
      </c>
      <c r="AD907" s="126">
        <f t="shared" si="203"/>
        <v>0.65204285454875599</v>
      </c>
      <c r="AE907" s="126">
        <f t="shared" si="204"/>
        <v>0.13497768691331966</v>
      </c>
      <c r="AF907" s="126">
        <f t="shared" si="205"/>
        <v>-0.44714211005442672</v>
      </c>
      <c r="AG907" s="126">
        <f t="shared" si="206"/>
        <v>-0.66575577627130522</v>
      </c>
      <c r="AH907" s="126">
        <f t="shared" si="207"/>
        <v>3.698338661495729</v>
      </c>
      <c r="AI907" s="126">
        <f t="shared" si="208"/>
        <v>-0.33552521500518684</v>
      </c>
      <c r="AJ907" s="126">
        <f t="shared" si="209"/>
        <v>-0.73311006471432527</v>
      </c>
      <c r="AK907" s="126">
        <f t="shared" si="210"/>
        <v>3.340755417177721</v>
      </c>
      <c r="AL907" s="127">
        <f t="shared" si="212"/>
        <v>0.62562590323807277</v>
      </c>
      <c r="AM907" s="127">
        <f t="shared" si="211"/>
        <v>1.0609406045365266</v>
      </c>
    </row>
    <row r="908" spans="1:39" ht="15" customHeight="1" x14ac:dyDescent="0.2">
      <c r="A908" s="62" t="s">
        <v>1030</v>
      </c>
      <c r="B908" s="62" t="s">
        <v>325</v>
      </c>
      <c r="C908" s="124">
        <v>5000</v>
      </c>
      <c r="D908" s="124">
        <v>5500</v>
      </c>
      <c r="E908" s="124">
        <v>12000</v>
      </c>
      <c r="F908" s="124">
        <v>10875</v>
      </c>
      <c r="G908" s="124">
        <v>11250</v>
      </c>
      <c r="H908" s="124">
        <v>12125</v>
      </c>
      <c r="I908" s="124">
        <v>11813</v>
      </c>
      <c r="J908" s="124">
        <v>10813</v>
      </c>
      <c r="K908" s="124">
        <v>13750</v>
      </c>
      <c r="L908" s="124">
        <v>9500</v>
      </c>
      <c r="M908" s="124">
        <v>0</v>
      </c>
      <c r="N908" s="124">
        <v>5000</v>
      </c>
      <c r="O908" s="124">
        <v>5500</v>
      </c>
      <c r="P908" s="124">
        <v>6000</v>
      </c>
      <c r="Q908" s="124">
        <v>6000</v>
      </c>
      <c r="R908" s="124">
        <v>4500</v>
      </c>
      <c r="S908" s="124">
        <v>6000</v>
      </c>
      <c r="T908" s="124">
        <v>6250</v>
      </c>
      <c r="U908" s="124">
        <v>10462.5</v>
      </c>
      <c r="V908" s="124">
        <v>8750</v>
      </c>
      <c r="W908" s="124">
        <v>6250</v>
      </c>
      <c r="X908" s="79">
        <v>0</v>
      </c>
      <c r="Y908" s="125"/>
      <c r="Z908" s="125"/>
      <c r="AA908" s="125"/>
      <c r="AB908" s="125"/>
      <c r="AC908" s="126">
        <f t="shared" si="202"/>
        <v>-1.0153795317489606E-2</v>
      </c>
      <c r="AD908" s="126">
        <f t="shared" si="203"/>
        <v>-5.4196350074031605E-2</v>
      </c>
      <c r="AE908" s="126">
        <f t="shared" si="204"/>
        <v>0.41662204020033222</v>
      </c>
      <c r="AF908" s="126">
        <f t="shared" si="205"/>
        <v>9.6171751917238479E-2</v>
      </c>
      <c r="AG908" s="126">
        <f t="shared" si="206"/>
        <v>0.20501259909788108</v>
      </c>
      <c r="AH908" s="126">
        <f t="shared" si="207"/>
        <v>-0.32102757311990743</v>
      </c>
      <c r="AI908" s="126">
        <f t="shared" si="208"/>
        <v>-0.1113082900158421</v>
      </c>
      <c r="AJ908" s="126">
        <f t="shared" si="209"/>
        <v>-0.27826419711166622</v>
      </c>
      <c r="AK908" s="126">
        <f t="shared" si="210"/>
        <v>0.27253277375560547</v>
      </c>
      <c r="AL908" s="127">
        <f t="shared" si="212"/>
        <v>2.3932106592457814E-2</v>
      </c>
      <c r="AM908" s="127">
        <f t="shared" si="211"/>
        <v>-4.6610937478785842E-2</v>
      </c>
    </row>
    <row r="909" spans="1:39" ht="15" customHeight="1" x14ac:dyDescent="0.2">
      <c r="A909" s="62" t="s">
        <v>1031</v>
      </c>
      <c r="B909" s="62" t="s">
        <v>327</v>
      </c>
      <c r="C909" s="124">
        <v>4640</v>
      </c>
      <c r="D909" s="124">
        <v>5373</v>
      </c>
      <c r="E909" s="124">
        <v>5373</v>
      </c>
      <c r="F909" s="124">
        <v>5373</v>
      </c>
      <c r="G909" s="124">
        <v>5373</v>
      </c>
      <c r="H909" s="124">
        <v>5373</v>
      </c>
      <c r="I909" s="124">
        <v>5373</v>
      </c>
      <c r="J909" s="124">
        <v>5373</v>
      </c>
      <c r="K909" s="124">
        <v>5373</v>
      </c>
      <c r="L909" s="124">
        <v>6047</v>
      </c>
      <c r="M909" s="124">
        <v>0</v>
      </c>
      <c r="N909" s="124">
        <v>0</v>
      </c>
      <c r="O909" s="124">
        <v>0</v>
      </c>
      <c r="P909" s="124">
        <v>2308.8000000000002</v>
      </c>
      <c r="Q909" s="124">
        <v>296.64999999999998</v>
      </c>
      <c r="R909" s="124">
        <v>316.8</v>
      </c>
      <c r="S909" s="124">
        <v>352.92</v>
      </c>
      <c r="T909" s="124">
        <v>1854.38</v>
      </c>
      <c r="U909" s="124">
        <v>5689.04</v>
      </c>
      <c r="V909" s="124">
        <v>3461.55</v>
      </c>
      <c r="W909" s="124">
        <v>24054.880000000001</v>
      </c>
      <c r="X909" s="79">
        <v>0</v>
      </c>
      <c r="Y909" s="125"/>
      <c r="Z909" s="125"/>
      <c r="AA909" s="125"/>
      <c r="AB909" s="125"/>
      <c r="AC909" s="126">
        <f t="shared" si="202"/>
        <v>0</v>
      </c>
      <c r="AD909" s="126">
        <f t="shared" si="203"/>
        <v>0</v>
      </c>
      <c r="AE909" s="126">
        <f t="shared" si="204"/>
        <v>-0.9451699463327371</v>
      </c>
      <c r="AF909" s="126">
        <f t="shared" si="205"/>
        <v>0.14192495921696577</v>
      </c>
      <c r="AG909" s="126">
        <f t="shared" si="206"/>
        <v>-1</v>
      </c>
      <c r="AH909" s="126">
        <f t="shared" si="207"/>
        <v>0</v>
      </c>
      <c r="AI909" s="126">
        <f t="shared" si="208"/>
        <v>0</v>
      </c>
      <c r="AJ909" s="126">
        <f t="shared" si="209"/>
        <v>0</v>
      </c>
      <c r="AK909" s="126">
        <f t="shared" si="210"/>
        <v>0</v>
      </c>
      <c r="AL909" s="127">
        <f t="shared" si="212"/>
        <v>-0.20036055412397458</v>
      </c>
      <c r="AM909" s="127">
        <f t="shared" si="211"/>
        <v>-0.2</v>
      </c>
    </row>
    <row r="910" spans="1:39" ht="15" customHeight="1" x14ac:dyDescent="0.2">
      <c r="A910" s="62" t="s">
        <v>1032</v>
      </c>
      <c r="B910" s="62" t="s">
        <v>262</v>
      </c>
      <c r="C910" s="124">
        <v>825</v>
      </c>
      <c r="D910" s="124">
        <v>625</v>
      </c>
      <c r="E910" s="124">
        <v>625</v>
      </c>
      <c r="F910" s="124">
        <v>630</v>
      </c>
      <c r="G910" s="124">
        <v>900</v>
      </c>
      <c r="H910" s="124">
        <v>900</v>
      </c>
      <c r="I910" s="124">
        <v>900</v>
      </c>
      <c r="J910" s="124">
        <v>900</v>
      </c>
      <c r="K910" s="124">
        <v>700</v>
      </c>
      <c r="L910" s="124">
        <v>700</v>
      </c>
      <c r="M910" s="124">
        <v>0</v>
      </c>
      <c r="N910" s="124">
        <v>642.45000000000005</v>
      </c>
      <c r="O910" s="124">
        <v>410.38</v>
      </c>
      <c r="P910" s="124">
        <v>520.04</v>
      </c>
      <c r="Q910" s="124">
        <v>449.43</v>
      </c>
      <c r="R910" s="124">
        <v>761.99</v>
      </c>
      <c r="S910" s="124">
        <v>462.8</v>
      </c>
      <c r="T910" s="124">
        <v>651.9</v>
      </c>
      <c r="U910" s="124">
        <v>505.59</v>
      </c>
      <c r="V910" s="124">
        <v>518.1</v>
      </c>
      <c r="W910" s="124">
        <v>447.95</v>
      </c>
      <c r="X910" s="79">
        <v>0</v>
      </c>
      <c r="Y910" s="125"/>
      <c r="Z910" s="125"/>
      <c r="AA910" s="125"/>
      <c r="AB910" s="125"/>
      <c r="AC910" s="126">
        <f t="shared" si="202"/>
        <v>-0.52453513998363366</v>
      </c>
      <c r="AD910" s="126">
        <f t="shared" si="203"/>
        <v>0.84031418609386144</v>
      </c>
      <c r="AE910" s="126">
        <f t="shared" si="204"/>
        <v>-0.15802011143053232</v>
      </c>
      <c r="AF910" s="126">
        <f t="shared" si="205"/>
        <v>0.49714412420493326</v>
      </c>
      <c r="AG910" s="126">
        <f t="shared" si="206"/>
        <v>-0.35434059966429332</v>
      </c>
      <c r="AH910" s="126">
        <f t="shared" si="207"/>
        <v>-1</v>
      </c>
      <c r="AI910" s="126">
        <f t="shared" si="208"/>
        <v>0</v>
      </c>
      <c r="AJ910" s="126">
        <f t="shared" si="209"/>
        <v>0</v>
      </c>
      <c r="AK910" s="126">
        <f t="shared" si="210"/>
        <v>0</v>
      </c>
      <c r="AL910" s="127">
        <f t="shared" si="212"/>
        <v>-7.7715282308851621E-2</v>
      </c>
      <c r="AM910" s="127">
        <f t="shared" si="211"/>
        <v>-0.2708681199328587</v>
      </c>
    </row>
    <row r="911" spans="1:39" ht="15" customHeight="1" x14ac:dyDescent="0.2">
      <c r="A911" s="62" t="s">
        <v>1033</v>
      </c>
      <c r="B911" s="62" t="s">
        <v>420</v>
      </c>
      <c r="C911" s="124">
        <v>3300</v>
      </c>
      <c r="D911" s="124">
        <v>2300</v>
      </c>
      <c r="E911" s="124">
        <v>2300</v>
      </c>
      <c r="F911" s="124">
        <v>2300</v>
      </c>
      <c r="G911" s="124">
        <v>2300</v>
      </c>
      <c r="H911" s="124">
        <v>2300</v>
      </c>
      <c r="I911" s="124">
        <v>2300</v>
      </c>
      <c r="J911" s="124">
        <v>1400</v>
      </c>
      <c r="K911" s="124">
        <v>1600</v>
      </c>
      <c r="L911" s="124">
        <v>1600</v>
      </c>
      <c r="M911" s="124">
        <v>0</v>
      </c>
      <c r="N911" s="124">
        <v>3397.05</v>
      </c>
      <c r="O911" s="124">
        <v>2804.07</v>
      </c>
      <c r="P911" s="124">
        <v>2181.16</v>
      </c>
      <c r="Q911" s="124">
        <v>1247.8800000000001</v>
      </c>
      <c r="R911" s="124">
        <v>2140.89</v>
      </c>
      <c r="S911" s="124">
        <v>1959.47</v>
      </c>
      <c r="T911" s="124">
        <v>2096.35</v>
      </c>
      <c r="U911" s="124">
        <v>1493.6</v>
      </c>
      <c r="V911" s="124">
        <v>713.71</v>
      </c>
      <c r="W911" s="124">
        <v>689.62</v>
      </c>
      <c r="X911" s="79">
        <v>0</v>
      </c>
      <c r="Y911" s="125"/>
      <c r="Z911" s="125"/>
      <c r="AA911" s="125"/>
      <c r="AB911" s="125"/>
      <c r="AC911" s="126">
        <f t="shared" si="202"/>
        <v>0</v>
      </c>
      <c r="AD911" s="126">
        <f t="shared" si="203"/>
        <v>0</v>
      </c>
      <c r="AE911" s="126">
        <f t="shared" si="204"/>
        <v>0</v>
      </c>
      <c r="AF911" s="126">
        <f t="shared" si="205"/>
        <v>0</v>
      </c>
      <c r="AG911" s="126">
        <f t="shared" si="206"/>
        <v>0</v>
      </c>
      <c r="AH911" s="126">
        <f t="shared" si="207"/>
        <v>0</v>
      </c>
      <c r="AI911" s="126">
        <f t="shared" si="208"/>
        <v>0</v>
      </c>
      <c r="AJ911" s="126">
        <f t="shared" si="209"/>
        <v>-1</v>
      </c>
      <c r="AK911" s="126">
        <f t="shared" si="210"/>
        <v>0</v>
      </c>
      <c r="AL911" s="127">
        <f t="shared" si="212"/>
        <v>-0.1111111111111111</v>
      </c>
      <c r="AM911" s="127">
        <f t="shared" si="211"/>
        <v>-0.2</v>
      </c>
    </row>
    <row r="912" spans="1:39" ht="15" customHeight="1" x14ac:dyDescent="0.2">
      <c r="A912" s="62" t="s">
        <v>1034</v>
      </c>
      <c r="B912" s="62" t="s">
        <v>422</v>
      </c>
      <c r="C912" s="124">
        <v>7000</v>
      </c>
      <c r="D912" s="124">
        <v>5700</v>
      </c>
      <c r="E912" s="124">
        <v>5700</v>
      </c>
      <c r="F912" s="124">
        <v>5700</v>
      </c>
      <c r="G912" s="124">
        <v>5700</v>
      </c>
      <c r="H912" s="124">
        <v>5700</v>
      </c>
      <c r="I912" s="124">
        <v>5700</v>
      </c>
      <c r="J912" s="124">
        <v>7200</v>
      </c>
      <c r="K912" s="124">
        <v>7200</v>
      </c>
      <c r="L912" s="124">
        <v>6440</v>
      </c>
      <c r="M912" s="124">
        <v>0</v>
      </c>
      <c r="N912" s="124">
        <v>5206.8900000000003</v>
      </c>
      <c r="O912" s="124">
        <v>5714.54</v>
      </c>
      <c r="P912" s="124">
        <v>7293.57</v>
      </c>
      <c r="Q912" s="124">
        <v>7679.56</v>
      </c>
      <c r="R912" s="124">
        <v>5811.13</v>
      </c>
      <c r="S912" s="124">
        <v>5444.88</v>
      </c>
      <c r="T912" s="124">
        <v>6204.23</v>
      </c>
      <c r="U912" s="124">
        <v>7073.54</v>
      </c>
      <c r="V912" s="124">
        <v>8684.52</v>
      </c>
      <c r="W912" s="124">
        <v>6587.34</v>
      </c>
      <c r="X912" s="79">
        <v>0</v>
      </c>
      <c r="Y912" s="125"/>
      <c r="Z912" s="125"/>
      <c r="AA912" s="125"/>
      <c r="AB912" s="125"/>
      <c r="AC912" s="126">
        <f t="shared" si="202"/>
        <v>0</v>
      </c>
      <c r="AD912" s="126">
        <f t="shared" si="203"/>
        <v>0</v>
      </c>
      <c r="AE912" s="126">
        <f t="shared" si="204"/>
        <v>0</v>
      </c>
      <c r="AF912" s="126">
        <f t="shared" si="205"/>
        <v>0</v>
      </c>
      <c r="AG912" s="126">
        <f t="shared" si="206"/>
        <v>0</v>
      </c>
      <c r="AH912" s="126">
        <f t="shared" si="207"/>
        <v>0</v>
      </c>
      <c r="AI912" s="126">
        <f t="shared" si="208"/>
        <v>0</v>
      </c>
      <c r="AJ912" s="126">
        <f t="shared" si="209"/>
        <v>0</v>
      </c>
      <c r="AK912" s="126">
        <f t="shared" si="210"/>
        <v>-1</v>
      </c>
      <c r="AL912" s="127">
        <f t="shared" si="212"/>
        <v>-0.1111111111111111</v>
      </c>
      <c r="AM912" s="127">
        <f t="shared" si="211"/>
        <v>-0.2</v>
      </c>
    </row>
    <row r="913" spans="1:39" ht="15" customHeight="1" x14ac:dyDescent="0.2">
      <c r="A913" s="62" t="s">
        <v>1035</v>
      </c>
      <c r="B913" s="62" t="s">
        <v>330</v>
      </c>
      <c r="C913" s="124">
        <v>1200</v>
      </c>
      <c r="D913" s="124">
        <v>1750</v>
      </c>
      <c r="E913" s="124">
        <v>1750</v>
      </c>
      <c r="F913" s="124">
        <v>1950</v>
      </c>
      <c r="G913" s="124">
        <v>1250</v>
      </c>
      <c r="H913" s="124">
        <v>1250</v>
      </c>
      <c r="I913" s="124">
        <v>1250</v>
      </c>
      <c r="J913" s="124">
        <v>1250</v>
      </c>
      <c r="K913" s="124">
        <v>1500</v>
      </c>
      <c r="L913" s="124">
        <v>1500</v>
      </c>
      <c r="M913" s="124">
        <v>0</v>
      </c>
      <c r="N913" s="124">
        <v>1116.98</v>
      </c>
      <c r="O913" s="124">
        <v>1101.4000000000001</v>
      </c>
      <c r="P913" s="124">
        <v>1819.56</v>
      </c>
      <c r="Q913" s="124">
        <v>2065.16</v>
      </c>
      <c r="R913" s="124">
        <v>1141.74</v>
      </c>
      <c r="S913" s="124">
        <v>381.62</v>
      </c>
      <c r="T913" s="124">
        <v>1792.98</v>
      </c>
      <c r="U913" s="124">
        <v>1191.3900000000001</v>
      </c>
      <c r="V913" s="124">
        <v>317.97000000000003</v>
      </c>
      <c r="W913" s="124">
        <v>1380.23</v>
      </c>
      <c r="X913" s="79">
        <v>0</v>
      </c>
      <c r="Y913" s="125"/>
      <c r="Z913" s="125"/>
      <c r="AA913" s="125"/>
      <c r="AB913" s="125"/>
      <c r="AC913" s="126">
        <f t="shared" si="202"/>
        <v>0</v>
      </c>
      <c r="AD913" s="126">
        <f t="shared" si="203"/>
        <v>0</v>
      </c>
      <c r="AE913" s="126">
        <f t="shared" si="204"/>
        <v>0</v>
      </c>
      <c r="AF913" s="126">
        <f t="shared" si="205"/>
        <v>0</v>
      </c>
      <c r="AG913" s="126">
        <f t="shared" si="206"/>
        <v>0</v>
      </c>
      <c r="AH913" s="126">
        <f t="shared" si="207"/>
        <v>0</v>
      </c>
      <c r="AI913" s="126">
        <f t="shared" si="208"/>
        <v>0</v>
      </c>
      <c r="AJ913" s="126">
        <f t="shared" si="209"/>
        <v>0</v>
      </c>
      <c r="AK913" s="126">
        <f t="shared" si="210"/>
        <v>-1</v>
      </c>
      <c r="AL913" s="127">
        <f t="shared" si="212"/>
        <v>-0.1111111111111111</v>
      </c>
      <c r="AM913" s="127">
        <f t="shared" si="211"/>
        <v>-0.2</v>
      </c>
    </row>
    <row r="914" spans="1:39" ht="15" customHeight="1" x14ac:dyDescent="0.2">
      <c r="A914" s="62" t="s">
        <v>1036</v>
      </c>
      <c r="B914" s="62" t="s">
        <v>425</v>
      </c>
      <c r="C914" s="124">
        <v>6900</v>
      </c>
      <c r="D914" s="124">
        <v>6900</v>
      </c>
      <c r="E914" s="124">
        <v>6900</v>
      </c>
      <c r="F914" s="124">
        <v>9630</v>
      </c>
      <c r="G914" s="124">
        <v>10330</v>
      </c>
      <c r="H914" s="124">
        <v>13830</v>
      </c>
      <c r="I914" s="124">
        <v>13830</v>
      </c>
      <c r="J914" s="124">
        <v>13830</v>
      </c>
      <c r="K914" s="124">
        <v>11680</v>
      </c>
      <c r="L914" s="124">
        <v>11680</v>
      </c>
      <c r="M914" s="124">
        <v>0</v>
      </c>
      <c r="N914" s="124">
        <v>7021.02</v>
      </c>
      <c r="O914" s="124">
        <v>6949.73</v>
      </c>
      <c r="P914" s="124">
        <v>6573.08</v>
      </c>
      <c r="Q914" s="124">
        <v>9311.57</v>
      </c>
      <c r="R914" s="124">
        <v>10207.08</v>
      </c>
      <c r="S914" s="124">
        <v>12299.66</v>
      </c>
      <c r="T914" s="124">
        <v>8351.1299999999992</v>
      </c>
      <c r="U914" s="124">
        <v>7421.58</v>
      </c>
      <c r="V914" s="124">
        <v>5356.42</v>
      </c>
      <c r="W914" s="124">
        <v>6816.22</v>
      </c>
      <c r="X914" s="79">
        <v>0</v>
      </c>
      <c r="Y914" s="125"/>
      <c r="Z914" s="125"/>
      <c r="AA914" s="125"/>
      <c r="AB914" s="125"/>
      <c r="AC914" s="126">
        <f t="shared" si="202"/>
        <v>-4.7029433535071982E-2</v>
      </c>
      <c r="AD914" s="126">
        <f t="shared" si="203"/>
        <v>0.48816927953396727</v>
      </c>
      <c r="AE914" s="126">
        <f t="shared" si="204"/>
        <v>6.5229822198172402E-2</v>
      </c>
      <c r="AF914" s="126">
        <f t="shared" si="205"/>
        <v>0.36285162554761369</v>
      </c>
      <c r="AG914" s="126">
        <f t="shared" si="206"/>
        <v>0.34858201774328285</v>
      </c>
      <c r="AH914" s="126">
        <f t="shared" si="207"/>
        <v>-0.30144056517043133</v>
      </c>
      <c r="AI914" s="126">
        <f t="shared" si="208"/>
        <v>0.30214553495263335</v>
      </c>
      <c r="AJ914" s="126">
        <f t="shared" si="209"/>
        <v>-0.62367065121120246</v>
      </c>
      <c r="AK914" s="126">
        <f t="shared" si="210"/>
        <v>1.1339723878075736</v>
      </c>
      <c r="AL914" s="127">
        <f t="shared" si="212"/>
        <v>0.19209000198517082</v>
      </c>
      <c r="AM914" s="127">
        <f t="shared" si="211"/>
        <v>0.17191774482437122</v>
      </c>
    </row>
    <row r="915" spans="1:39" ht="15" customHeight="1" x14ac:dyDescent="0.2">
      <c r="A915" s="62" t="s">
        <v>1037</v>
      </c>
      <c r="B915" s="62" t="s">
        <v>376</v>
      </c>
      <c r="C915" s="124">
        <v>0</v>
      </c>
      <c r="D915" s="124">
        <v>0</v>
      </c>
      <c r="E915" s="124">
        <v>0</v>
      </c>
      <c r="F915" s="124">
        <v>0</v>
      </c>
      <c r="G915" s="124">
        <v>0</v>
      </c>
      <c r="H915" s="124">
        <v>0</v>
      </c>
      <c r="I915" s="124">
        <v>0</v>
      </c>
      <c r="J915" s="124">
        <v>0</v>
      </c>
      <c r="K915" s="124">
        <v>0</v>
      </c>
      <c r="L915" s="124">
        <v>0</v>
      </c>
      <c r="M915" s="124">
        <v>0</v>
      </c>
      <c r="N915" s="124">
        <v>0</v>
      </c>
      <c r="O915" s="124">
        <v>0</v>
      </c>
      <c r="P915" s="124">
        <v>111.8</v>
      </c>
      <c r="Q915" s="124">
        <v>6.13</v>
      </c>
      <c r="R915" s="124">
        <v>7</v>
      </c>
      <c r="S915" s="124">
        <v>0</v>
      </c>
      <c r="T915" s="124">
        <v>0</v>
      </c>
      <c r="U915" s="124">
        <v>0</v>
      </c>
      <c r="V915" s="124">
        <v>0</v>
      </c>
      <c r="W915" s="124">
        <v>0</v>
      </c>
      <c r="X915" s="79">
        <v>0</v>
      </c>
      <c r="Y915" s="125"/>
      <c r="Z915" s="125"/>
      <c r="AA915" s="125"/>
      <c r="AB915" s="125"/>
      <c r="AC915" s="126">
        <f t="shared" si="202"/>
        <v>0.25</v>
      </c>
      <c r="AD915" s="126">
        <f t="shared" si="203"/>
        <v>2.46</v>
      </c>
      <c r="AE915" s="126">
        <f t="shared" si="204"/>
        <v>-0.39017341040462428</v>
      </c>
      <c r="AF915" s="126">
        <f t="shared" si="205"/>
        <v>-0.23696682464454977</v>
      </c>
      <c r="AG915" s="126">
        <f t="shared" si="206"/>
        <v>-0.19254658385093168</v>
      </c>
      <c r="AH915" s="126">
        <f t="shared" si="207"/>
        <v>7.6923076923076927E-3</v>
      </c>
      <c r="AI915" s="126">
        <f t="shared" si="208"/>
        <v>0</v>
      </c>
      <c r="AJ915" s="126">
        <f t="shared" si="209"/>
        <v>-0.46564885496183206</v>
      </c>
      <c r="AK915" s="126">
        <f t="shared" si="210"/>
        <v>0.7142857142857143</v>
      </c>
      <c r="AL915" s="127">
        <f t="shared" si="212"/>
        <v>0.23851581645734266</v>
      </c>
      <c r="AM915" s="127">
        <f t="shared" si="211"/>
        <v>1.275651663305164E-2</v>
      </c>
    </row>
    <row r="916" spans="1:39" ht="15" customHeight="1" x14ac:dyDescent="0.2">
      <c r="A916" s="62" t="s">
        <v>1038</v>
      </c>
      <c r="B916" s="62" t="s">
        <v>338</v>
      </c>
      <c r="C916" s="124">
        <v>3500</v>
      </c>
      <c r="D916" s="124">
        <v>3700</v>
      </c>
      <c r="E916" s="124">
        <v>3700</v>
      </c>
      <c r="F916" s="124">
        <v>7700</v>
      </c>
      <c r="G916" s="124">
        <v>3700</v>
      </c>
      <c r="H916" s="124">
        <v>3700</v>
      </c>
      <c r="I916" s="124">
        <v>0</v>
      </c>
      <c r="J916" s="124">
        <v>0</v>
      </c>
      <c r="K916" s="124">
        <v>0</v>
      </c>
      <c r="L916" s="124">
        <v>0</v>
      </c>
      <c r="M916" s="124">
        <v>0</v>
      </c>
      <c r="N916" s="124">
        <v>6611.13</v>
      </c>
      <c r="O916" s="124">
        <v>3143.36</v>
      </c>
      <c r="P916" s="124">
        <v>5784.77</v>
      </c>
      <c r="Q916" s="124">
        <v>4870.66</v>
      </c>
      <c r="R916" s="124">
        <v>7292.08</v>
      </c>
      <c r="S916" s="124">
        <v>4708.2</v>
      </c>
      <c r="T916" s="124">
        <v>0</v>
      </c>
      <c r="U916" s="124">
        <v>0</v>
      </c>
      <c r="V916" s="124">
        <v>0</v>
      </c>
      <c r="W916" s="124">
        <v>0</v>
      </c>
      <c r="X916" s="79">
        <v>0</v>
      </c>
      <c r="Y916" s="125"/>
      <c r="Z916" s="125"/>
      <c r="AA916" s="125"/>
      <c r="AB916" s="125"/>
      <c r="AC916" s="126">
        <f t="shared" si="202"/>
        <v>-0.45367709031184494</v>
      </c>
      <c r="AD916" s="126">
        <f t="shared" si="203"/>
        <v>0.21026107594936708</v>
      </c>
      <c r="AE916" s="126">
        <f t="shared" si="204"/>
        <v>-5.9943651660053505E-2</v>
      </c>
      <c r="AF916" s="126">
        <f t="shared" si="205"/>
        <v>0.10761645816963013</v>
      </c>
      <c r="AG916" s="126">
        <f t="shared" si="206"/>
        <v>-0.2772988956762491</v>
      </c>
      <c r="AH916" s="126">
        <f t="shared" si="207"/>
        <v>1.8603210730232635</v>
      </c>
      <c r="AI916" s="126">
        <f t="shared" si="208"/>
        <v>-0.4672161767341001</v>
      </c>
      <c r="AJ916" s="126">
        <f t="shared" si="209"/>
        <v>0.65254865299328491</v>
      </c>
      <c r="AK916" s="126">
        <f t="shared" si="210"/>
        <v>0.5018972059330804</v>
      </c>
      <c r="AL916" s="127">
        <f t="shared" si="212"/>
        <v>0.23050096129848649</v>
      </c>
      <c r="AM916" s="127">
        <f t="shared" si="211"/>
        <v>0.45405037190785597</v>
      </c>
    </row>
    <row r="917" spans="1:39" ht="15" customHeight="1" x14ac:dyDescent="0.2">
      <c r="A917" s="62" t="s">
        <v>2409</v>
      </c>
      <c r="B917" s="62" t="s">
        <v>1833</v>
      </c>
      <c r="C917" s="124">
        <v>0</v>
      </c>
      <c r="D917" s="124">
        <v>0</v>
      </c>
      <c r="E917" s="124">
        <v>0</v>
      </c>
      <c r="F917" s="124">
        <v>0</v>
      </c>
      <c r="G917" s="124">
        <v>0</v>
      </c>
      <c r="H917" s="124">
        <v>0</v>
      </c>
      <c r="I917" s="124">
        <v>0</v>
      </c>
      <c r="J917" s="124">
        <v>0</v>
      </c>
      <c r="K917" s="124">
        <v>0</v>
      </c>
      <c r="L917" s="124">
        <v>0</v>
      </c>
      <c r="M917" s="124">
        <v>0</v>
      </c>
      <c r="N917" s="124">
        <v>0</v>
      </c>
      <c r="O917" s="124">
        <v>0</v>
      </c>
      <c r="P917" s="124">
        <v>0</v>
      </c>
      <c r="Q917" s="124">
        <v>0</v>
      </c>
      <c r="R917" s="124">
        <v>0</v>
      </c>
      <c r="S917" s="124">
        <v>0</v>
      </c>
      <c r="T917" s="124">
        <v>0</v>
      </c>
      <c r="U917" s="124">
        <v>819</v>
      </c>
      <c r="V917" s="124">
        <v>0</v>
      </c>
      <c r="W917" s="124">
        <v>0</v>
      </c>
      <c r="X917" s="79">
        <v>0</v>
      </c>
      <c r="Y917" s="125"/>
      <c r="Z917" s="125"/>
      <c r="AA917" s="125"/>
      <c r="AB917" s="125"/>
      <c r="AC917" s="126">
        <f t="shared" si="202"/>
        <v>0</v>
      </c>
      <c r="AD917" s="126">
        <f t="shared" si="203"/>
        <v>16.7182</v>
      </c>
      <c r="AE917" s="126">
        <f t="shared" si="204"/>
        <v>-0.94356085832646652</v>
      </c>
      <c r="AF917" s="126">
        <f t="shared" si="205"/>
        <v>0</v>
      </c>
      <c r="AG917" s="126">
        <f t="shared" si="206"/>
        <v>0</v>
      </c>
      <c r="AH917" s="126">
        <f t="shared" si="207"/>
        <v>9.8492000000000015</v>
      </c>
      <c r="AI917" s="126">
        <f t="shared" si="208"/>
        <v>-0.90782730523909594</v>
      </c>
      <c r="AJ917" s="126">
        <f t="shared" si="209"/>
        <v>3.1766000000000001</v>
      </c>
      <c r="AK917" s="126">
        <f t="shared" si="210"/>
        <v>-1</v>
      </c>
      <c r="AL917" s="127">
        <f t="shared" si="212"/>
        <v>2.9880679818260489</v>
      </c>
      <c r="AM917" s="127">
        <f t="shared" si="211"/>
        <v>2.2235945389521814</v>
      </c>
    </row>
    <row r="918" spans="1:39" ht="15" customHeight="1" x14ac:dyDescent="0.2">
      <c r="A918" s="62" t="s">
        <v>2245</v>
      </c>
      <c r="B918" s="62" t="s">
        <v>268</v>
      </c>
      <c r="C918" s="124">
        <v>0</v>
      </c>
      <c r="D918" s="124">
        <v>0</v>
      </c>
      <c r="E918" s="124">
        <v>0</v>
      </c>
      <c r="F918" s="124">
        <v>0</v>
      </c>
      <c r="G918" s="124">
        <v>0</v>
      </c>
      <c r="H918" s="124">
        <v>0</v>
      </c>
      <c r="I918" s="124">
        <v>0</v>
      </c>
      <c r="J918" s="124">
        <v>0</v>
      </c>
      <c r="K918" s="124">
        <v>0</v>
      </c>
      <c r="L918" s="124">
        <v>0</v>
      </c>
      <c r="M918" s="124">
        <v>0</v>
      </c>
      <c r="N918" s="124">
        <v>0</v>
      </c>
      <c r="O918" s="124">
        <v>0</v>
      </c>
      <c r="P918" s="124">
        <v>0</v>
      </c>
      <c r="Q918" s="124">
        <v>0</v>
      </c>
      <c r="R918" s="124">
        <v>0</v>
      </c>
      <c r="S918" s="124">
        <v>0</v>
      </c>
      <c r="T918" s="124">
        <v>0</v>
      </c>
      <c r="U918" s="124">
        <v>0</v>
      </c>
      <c r="V918" s="124">
        <v>679.83</v>
      </c>
      <c r="W918" s="124">
        <v>0</v>
      </c>
      <c r="X918" s="79">
        <v>0</v>
      </c>
      <c r="Y918" s="125"/>
      <c r="Z918" s="125"/>
      <c r="AA918" s="125"/>
      <c r="AB918" s="125"/>
      <c r="AC918" s="126">
        <f t="shared" si="202"/>
        <v>0</v>
      </c>
      <c r="AD918" s="126">
        <f t="shared" si="203"/>
        <v>0</v>
      </c>
      <c r="AE918" s="126">
        <f t="shared" si="204"/>
        <v>0</v>
      </c>
      <c r="AF918" s="126">
        <f t="shared" si="205"/>
        <v>0</v>
      </c>
      <c r="AG918" s="126">
        <f t="shared" si="206"/>
        <v>0</v>
      </c>
      <c r="AH918" s="126">
        <f t="shared" si="207"/>
        <v>0</v>
      </c>
      <c r="AI918" s="126">
        <f t="shared" si="208"/>
        <v>0</v>
      </c>
      <c r="AJ918" s="126">
        <f t="shared" si="209"/>
        <v>0</v>
      </c>
      <c r="AK918" s="126">
        <f t="shared" si="210"/>
        <v>0</v>
      </c>
      <c r="AL918" s="127">
        <f t="shared" si="212"/>
        <v>0</v>
      </c>
      <c r="AM918" s="127">
        <f t="shared" si="211"/>
        <v>0</v>
      </c>
    </row>
    <row r="919" spans="1:39" ht="15" customHeight="1" x14ac:dyDescent="0.2">
      <c r="A919" s="62" t="s">
        <v>2049</v>
      </c>
      <c r="B919" s="62" t="s">
        <v>596</v>
      </c>
      <c r="C919" s="124">
        <v>0</v>
      </c>
      <c r="D919" s="124">
        <v>0</v>
      </c>
      <c r="E919" s="124">
        <v>0</v>
      </c>
      <c r="F919" s="124">
        <v>0</v>
      </c>
      <c r="G919" s="124">
        <v>0</v>
      </c>
      <c r="H919" s="124">
        <v>0</v>
      </c>
      <c r="I919" s="124">
        <v>0</v>
      </c>
      <c r="J919" s="124">
        <v>0</v>
      </c>
      <c r="K919" s="124">
        <v>0</v>
      </c>
      <c r="L919" s="124">
        <v>0</v>
      </c>
      <c r="M919" s="124">
        <v>0</v>
      </c>
      <c r="N919" s="124">
        <v>0</v>
      </c>
      <c r="O919" s="124">
        <v>0</v>
      </c>
      <c r="P919" s="124">
        <v>0</v>
      </c>
      <c r="Q919" s="124">
        <v>0</v>
      </c>
      <c r="R919" s="124">
        <v>0</v>
      </c>
      <c r="S919" s="124">
        <v>0</v>
      </c>
      <c r="T919" s="124">
        <v>0</v>
      </c>
      <c r="U919" s="124">
        <v>0</v>
      </c>
      <c r="V919" s="124">
        <v>-207</v>
      </c>
      <c r="W919" s="124">
        <v>0</v>
      </c>
      <c r="X919" s="79">
        <v>0</v>
      </c>
      <c r="Y919" s="125"/>
      <c r="Z919" s="125"/>
      <c r="AA919" s="125"/>
      <c r="AB919" s="125"/>
      <c r="AC919" s="126">
        <f t="shared" si="202"/>
        <v>0</v>
      </c>
      <c r="AD919" s="126">
        <f t="shared" si="203"/>
        <v>0</v>
      </c>
      <c r="AE919" s="126">
        <f t="shared" si="204"/>
        <v>0</v>
      </c>
      <c r="AF919" s="126">
        <f t="shared" si="205"/>
        <v>0</v>
      </c>
      <c r="AG919" s="126">
        <f t="shared" si="206"/>
        <v>0</v>
      </c>
      <c r="AH919" s="126">
        <f t="shared" si="207"/>
        <v>0</v>
      </c>
      <c r="AI919" s="126">
        <f t="shared" si="208"/>
        <v>0</v>
      </c>
      <c r="AJ919" s="126">
        <f t="shared" si="209"/>
        <v>0</v>
      </c>
      <c r="AK919" s="126">
        <f t="shared" si="210"/>
        <v>0</v>
      </c>
      <c r="AL919" s="127">
        <f t="shared" si="212"/>
        <v>0</v>
      </c>
      <c r="AM919" s="127">
        <f t="shared" si="211"/>
        <v>0</v>
      </c>
    </row>
    <row r="920" spans="1:39" ht="15" customHeight="1" x14ac:dyDescent="0.2">
      <c r="A920" s="62" t="s">
        <v>1039</v>
      </c>
      <c r="B920" s="62" t="s">
        <v>272</v>
      </c>
      <c r="C920" s="124">
        <v>3100</v>
      </c>
      <c r="D920" s="124">
        <v>2900</v>
      </c>
      <c r="E920" s="124">
        <v>5050</v>
      </c>
      <c r="F920" s="124">
        <v>5050</v>
      </c>
      <c r="G920" s="124">
        <v>5050</v>
      </c>
      <c r="H920" s="124">
        <v>5550</v>
      </c>
      <c r="I920" s="124">
        <v>5550</v>
      </c>
      <c r="J920" s="124">
        <v>5550</v>
      </c>
      <c r="K920" s="124">
        <v>7040</v>
      </c>
      <c r="L920" s="124">
        <v>7040</v>
      </c>
      <c r="M920" s="124">
        <v>0</v>
      </c>
      <c r="N920" s="124">
        <v>1837.36</v>
      </c>
      <c r="O920" s="124">
        <v>1750.95</v>
      </c>
      <c r="P920" s="124">
        <v>2605.71</v>
      </c>
      <c r="Q920" s="124">
        <v>2775.68</v>
      </c>
      <c r="R920" s="124">
        <v>3782.84</v>
      </c>
      <c r="S920" s="124">
        <v>5101.47</v>
      </c>
      <c r="T920" s="124">
        <v>3563.68</v>
      </c>
      <c r="U920" s="124">
        <v>4640.43</v>
      </c>
      <c r="V920" s="124">
        <v>1746.33</v>
      </c>
      <c r="W920" s="124">
        <v>3726.62</v>
      </c>
      <c r="X920" s="79">
        <v>0</v>
      </c>
      <c r="Y920" s="125"/>
      <c r="Z920" s="125"/>
      <c r="AA920" s="125"/>
      <c r="AB920" s="125"/>
      <c r="AC920" s="126">
        <f t="shared" si="202"/>
        <v>1.3008518483012694E-2</v>
      </c>
      <c r="AD920" s="126">
        <f t="shared" si="203"/>
        <v>2.3771977011292182E-2</v>
      </c>
      <c r="AE920" s="126">
        <f t="shared" si="204"/>
        <v>5.1728872226767482E-2</v>
      </c>
      <c r="AF920" s="126">
        <f t="shared" si="205"/>
        <v>-9.6666065942843469E-3</v>
      </c>
      <c r="AG920" s="126">
        <f t="shared" si="206"/>
        <v>-4.4192456517247382E-2</v>
      </c>
      <c r="AH920" s="126">
        <f t="shared" si="207"/>
        <v>0.16534429956554633</v>
      </c>
      <c r="AI920" s="126">
        <f t="shared" si="208"/>
        <v>7.8441284717743285E-3</v>
      </c>
      <c r="AJ920" s="126">
        <f t="shared" si="209"/>
        <v>-7.1800626623446565E-2</v>
      </c>
      <c r="AK920" s="126">
        <f t="shared" si="210"/>
        <v>-1.4455485183977613E-2</v>
      </c>
      <c r="AL920" s="127">
        <f t="shared" si="212"/>
        <v>1.3509180093270788E-2</v>
      </c>
      <c r="AM920" s="127">
        <f t="shared" si="211"/>
        <v>8.5479719425298195E-3</v>
      </c>
    </row>
    <row r="921" spans="1:39" ht="15" customHeight="1" x14ac:dyDescent="0.2">
      <c r="A921" s="62" t="s">
        <v>1040</v>
      </c>
      <c r="B921" s="62" t="s">
        <v>274</v>
      </c>
      <c r="C921" s="124">
        <v>250</v>
      </c>
      <c r="D921" s="124">
        <v>175</v>
      </c>
      <c r="E921" s="124">
        <v>265</v>
      </c>
      <c r="F921" s="124">
        <v>270</v>
      </c>
      <c r="G921" s="124">
        <v>270</v>
      </c>
      <c r="H921" s="124">
        <v>180</v>
      </c>
      <c r="I921" s="124">
        <v>180</v>
      </c>
      <c r="J921" s="124">
        <v>180</v>
      </c>
      <c r="K921" s="124">
        <v>180</v>
      </c>
      <c r="L921" s="124">
        <v>180</v>
      </c>
      <c r="M921" s="124">
        <v>0</v>
      </c>
      <c r="N921" s="124">
        <v>80</v>
      </c>
      <c r="O921" s="124">
        <v>100</v>
      </c>
      <c r="P921" s="124">
        <v>346</v>
      </c>
      <c r="Q921" s="124">
        <v>211</v>
      </c>
      <c r="R921" s="124">
        <v>161</v>
      </c>
      <c r="S921" s="124">
        <v>130</v>
      </c>
      <c r="T921" s="124">
        <v>131</v>
      </c>
      <c r="U921" s="124">
        <v>131</v>
      </c>
      <c r="V921" s="124">
        <v>70</v>
      </c>
      <c r="W921" s="124">
        <v>120</v>
      </c>
      <c r="X921" s="79">
        <v>0</v>
      </c>
      <c r="Y921" s="125"/>
      <c r="Z921" s="125"/>
      <c r="AA921" s="125"/>
      <c r="AB921" s="125"/>
      <c r="AC921" s="126">
        <f t="shared" si="202"/>
        <v>1.7291043787794041E-2</v>
      </c>
      <c r="AD921" s="126">
        <f t="shared" si="203"/>
        <v>-2.0209558822589187E-2</v>
      </c>
      <c r="AE921" s="126">
        <f t="shared" si="204"/>
        <v>-3.0105849483283006E-3</v>
      </c>
      <c r="AF921" s="126">
        <f t="shared" si="205"/>
        <v>-3.191514430453439E-2</v>
      </c>
      <c r="AG921" s="126">
        <f t="shared" si="206"/>
        <v>-0.14595562113933858</v>
      </c>
      <c r="AH921" s="126">
        <f t="shared" si="207"/>
        <v>6.9268931918311141E-2</v>
      </c>
      <c r="AI921" s="126">
        <f t="shared" si="208"/>
        <v>1.7600635456744864E-2</v>
      </c>
      <c r="AJ921" s="126">
        <f t="shared" si="209"/>
        <v>-7.0930822431522267E-2</v>
      </c>
      <c r="AK921" s="126">
        <f t="shared" si="210"/>
        <v>-0.10461138542678902</v>
      </c>
      <c r="AL921" s="127">
        <f t="shared" si="212"/>
        <v>-3.027472287891686E-2</v>
      </c>
      <c r="AM921" s="127">
        <f t="shared" si="211"/>
        <v>-4.6925652324518771E-2</v>
      </c>
    </row>
    <row r="922" spans="1:39" ht="15" customHeight="1" x14ac:dyDescent="0.2">
      <c r="A922" s="62" t="s">
        <v>1041</v>
      </c>
      <c r="B922" s="62" t="s">
        <v>276</v>
      </c>
      <c r="C922" s="124">
        <v>1600</v>
      </c>
      <c r="D922" s="124">
        <v>1100</v>
      </c>
      <c r="E922" s="124">
        <v>1250</v>
      </c>
      <c r="F922" s="124">
        <v>1250</v>
      </c>
      <c r="G922" s="124">
        <v>1500</v>
      </c>
      <c r="H922" s="124">
        <v>2000</v>
      </c>
      <c r="I922" s="124">
        <v>2000</v>
      </c>
      <c r="J922" s="124">
        <v>2000</v>
      </c>
      <c r="K922" s="124">
        <v>2300</v>
      </c>
      <c r="L922" s="124">
        <v>2300</v>
      </c>
      <c r="M922" s="124">
        <v>0</v>
      </c>
      <c r="N922" s="124">
        <v>2313.65</v>
      </c>
      <c r="O922" s="124">
        <v>1264</v>
      </c>
      <c r="P922" s="124">
        <v>1529.77</v>
      </c>
      <c r="Q922" s="124">
        <v>1438.07</v>
      </c>
      <c r="R922" s="124">
        <v>1592.83</v>
      </c>
      <c r="S922" s="124">
        <v>1151.1400000000001</v>
      </c>
      <c r="T922" s="124">
        <v>3292.63</v>
      </c>
      <c r="U922" s="124">
        <v>1754.26</v>
      </c>
      <c r="V922" s="124">
        <v>2899</v>
      </c>
      <c r="W922" s="124">
        <v>4354</v>
      </c>
      <c r="X922" s="79">
        <v>0</v>
      </c>
      <c r="Y922" s="125"/>
      <c r="Z922" s="125"/>
      <c r="AA922" s="125"/>
      <c r="AB922" s="125"/>
      <c r="AC922" s="126">
        <f t="shared" si="202"/>
        <v>0</v>
      </c>
      <c r="AD922" s="126">
        <f t="shared" si="203"/>
        <v>0</v>
      </c>
      <c r="AE922" s="126">
        <f t="shared" si="204"/>
        <v>0</v>
      </c>
      <c r="AF922" s="126">
        <f t="shared" si="205"/>
        <v>0</v>
      </c>
      <c r="AG922" s="126">
        <f t="shared" si="206"/>
        <v>0</v>
      </c>
      <c r="AH922" s="126">
        <f t="shared" si="207"/>
        <v>-1</v>
      </c>
      <c r="AI922" s="126">
        <f t="shared" si="208"/>
        <v>0</v>
      </c>
      <c r="AJ922" s="126">
        <f t="shared" si="209"/>
        <v>0</v>
      </c>
      <c r="AK922" s="126">
        <f t="shared" si="210"/>
        <v>1</v>
      </c>
      <c r="AL922" s="127">
        <f t="shared" si="212"/>
        <v>0</v>
      </c>
      <c r="AM922" s="127">
        <f t="shared" si="211"/>
        <v>0</v>
      </c>
    </row>
    <row r="923" spans="1:39" ht="15" customHeight="1" x14ac:dyDescent="0.2">
      <c r="A923" s="62" t="s">
        <v>1042</v>
      </c>
      <c r="B923" s="62" t="s">
        <v>282</v>
      </c>
      <c r="C923" s="124">
        <v>0</v>
      </c>
      <c r="D923" s="124">
        <v>50</v>
      </c>
      <c r="E923" s="124">
        <v>50</v>
      </c>
      <c r="F923" s="124">
        <v>50</v>
      </c>
      <c r="G923" s="124">
        <v>50</v>
      </c>
      <c r="H923" s="124">
        <v>50</v>
      </c>
      <c r="I923" s="124">
        <v>50</v>
      </c>
      <c r="J923" s="124">
        <v>50</v>
      </c>
      <c r="K923" s="124">
        <v>0</v>
      </c>
      <c r="L923" s="124">
        <v>0</v>
      </c>
      <c r="M923" s="124">
        <v>0</v>
      </c>
      <c r="N923" s="124">
        <v>50</v>
      </c>
      <c r="O923" s="124">
        <v>50</v>
      </c>
      <c r="P923" s="124">
        <v>885.91</v>
      </c>
      <c r="Q923" s="124">
        <v>50</v>
      </c>
      <c r="R923" s="124">
        <v>50</v>
      </c>
      <c r="S923" s="124">
        <v>50</v>
      </c>
      <c r="T923" s="124">
        <v>542.46</v>
      </c>
      <c r="U923" s="124">
        <v>50</v>
      </c>
      <c r="V923" s="124">
        <v>208.83</v>
      </c>
      <c r="W923" s="124">
        <v>0</v>
      </c>
      <c r="X923" s="79">
        <v>0</v>
      </c>
      <c r="Y923" s="125"/>
      <c r="Z923" s="125"/>
      <c r="AA923" s="125"/>
      <c r="AB923" s="125"/>
      <c r="AC923" s="126">
        <f t="shared" si="202"/>
        <v>3.7368977267825558</v>
      </c>
      <c r="AD923" s="126">
        <f t="shared" si="203"/>
        <v>9.379368121986175E-4</v>
      </c>
      <c r="AE923" s="126">
        <f t="shared" si="204"/>
        <v>1.7248006477526539E-2</v>
      </c>
      <c r="AF923" s="126">
        <f t="shared" si="205"/>
        <v>-6.3398601476777783E-2</v>
      </c>
      <c r="AG923" s="126">
        <f t="shared" si="206"/>
        <v>-6.7099226071969179E-2</v>
      </c>
      <c r="AH923" s="126">
        <f t="shared" si="207"/>
        <v>-1.6453681479244867E-2</v>
      </c>
      <c r="AI923" s="126">
        <f t="shared" si="208"/>
        <v>-4.5472520839620709E-2</v>
      </c>
      <c r="AJ923" s="126">
        <f t="shared" si="209"/>
        <v>-0.14984627377441503</v>
      </c>
      <c r="AK923" s="126">
        <f t="shared" si="210"/>
        <v>-0.32322196021602417</v>
      </c>
      <c r="AL923" s="127">
        <f t="shared" si="212"/>
        <v>0.34328793402380325</v>
      </c>
      <c r="AM923" s="127">
        <f t="shared" si="211"/>
        <v>-0.12041873247625481</v>
      </c>
    </row>
    <row r="924" spans="1:39" ht="15" customHeight="1" x14ac:dyDescent="0.2">
      <c r="A924" s="62" t="s">
        <v>2106</v>
      </c>
      <c r="B924" s="62" t="s">
        <v>1883</v>
      </c>
      <c r="C924" s="124">
        <v>0</v>
      </c>
      <c r="D924" s="124">
        <v>0</v>
      </c>
      <c r="E924" s="124">
        <v>0</v>
      </c>
      <c r="F924" s="124">
        <v>0</v>
      </c>
      <c r="G924" s="124">
        <v>0</v>
      </c>
      <c r="H924" s="124">
        <v>0</v>
      </c>
      <c r="I924" s="124">
        <v>0</v>
      </c>
      <c r="J924" s="124">
        <v>0</v>
      </c>
      <c r="K924" s="124">
        <v>0</v>
      </c>
      <c r="L924" s="124">
        <v>0</v>
      </c>
      <c r="M924" s="124">
        <v>0</v>
      </c>
      <c r="N924" s="124">
        <v>0</v>
      </c>
      <c r="O924" s="124">
        <v>0</v>
      </c>
      <c r="P924" s="124">
        <v>0</v>
      </c>
      <c r="Q924" s="124">
        <v>0</v>
      </c>
      <c r="R924" s="124">
        <v>0</v>
      </c>
      <c r="S924" s="124">
        <v>0</v>
      </c>
      <c r="T924" s="124">
        <v>0</v>
      </c>
      <c r="U924" s="124">
        <v>0</v>
      </c>
      <c r="V924" s="124">
        <v>0</v>
      </c>
      <c r="W924" s="124">
        <v>17454.490000000002</v>
      </c>
      <c r="X924" s="79">
        <v>0</v>
      </c>
      <c r="Y924" s="125"/>
      <c r="Z924" s="125"/>
      <c r="AA924" s="125"/>
      <c r="AB924" s="125"/>
      <c r="AC924" s="126">
        <f t="shared" si="202"/>
        <v>0</v>
      </c>
      <c r="AD924" s="126">
        <f t="shared" si="203"/>
        <v>0</v>
      </c>
      <c r="AE924" s="126">
        <f t="shared" si="204"/>
        <v>0</v>
      </c>
      <c r="AF924" s="126">
        <f t="shared" si="205"/>
        <v>0</v>
      </c>
      <c r="AG924" s="126">
        <f t="shared" si="206"/>
        <v>0</v>
      </c>
      <c r="AH924" s="126">
        <f t="shared" si="207"/>
        <v>1.489687320660078</v>
      </c>
      <c r="AI924" s="126">
        <f t="shared" si="208"/>
        <v>7.3492342505968755E-2</v>
      </c>
      <c r="AJ924" s="126">
        <f t="shared" si="209"/>
        <v>4.9105575424713006E-2</v>
      </c>
      <c r="AK924" s="126">
        <f t="shared" si="210"/>
        <v>-0.10803586188760647</v>
      </c>
      <c r="AL924" s="127">
        <f t="shared" si="212"/>
        <v>0.16713881963368371</v>
      </c>
      <c r="AM924" s="127">
        <f t="shared" si="211"/>
        <v>0.30084987534063068</v>
      </c>
    </row>
    <row r="925" spans="1:39" ht="15" customHeight="1" x14ac:dyDescent="0.2">
      <c r="A925" s="62" t="s">
        <v>2249</v>
      </c>
      <c r="B925" s="62" t="s">
        <v>1884</v>
      </c>
      <c r="C925" s="124">
        <v>0</v>
      </c>
      <c r="D925" s="124">
        <v>0</v>
      </c>
      <c r="E925" s="124">
        <v>0</v>
      </c>
      <c r="F925" s="124">
        <v>0</v>
      </c>
      <c r="G925" s="124">
        <v>0</v>
      </c>
      <c r="H925" s="124">
        <v>0</v>
      </c>
      <c r="I925" s="124">
        <v>0</v>
      </c>
      <c r="J925" s="124">
        <v>0</v>
      </c>
      <c r="K925" s="124">
        <v>0</v>
      </c>
      <c r="L925" s="124">
        <v>0</v>
      </c>
      <c r="M925" s="124">
        <v>0</v>
      </c>
      <c r="N925" s="124">
        <v>0</v>
      </c>
      <c r="O925" s="124">
        <v>0</v>
      </c>
      <c r="P925" s="124">
        <v>0</v>
      </c>
      <c r="Q925" s="124">
        <v>0</v>
      </c>
      <c r="R925" s="124">
        <v>0</v>
      </c>
      <c r="S925" s="124">
        <v>0</v>
      </c>
      <c r="T925" s="124">
        <v>0</v>
      </c>
      <c r="U925" s="124">
        <v>0</v>
      </c>
      <c r="V925" s="124">
        <v>0</v>
      </c>
      <c r="W925" s="124">
        <v>1185</v>
      </c>
      <c r="X925" s="79">
        <v>0</v>
      </c>
      <c r="Y925" s="125"/>
      <c r="Z925" s="125"/>
      <c r="AA925" s="125"/>
      <c r="AB925" s="125"/>
      <c r="AC925" s="126">
        <f t="shared" si="202"/>
        <v>0</v>
      </c>
      <c r="AD925" s="126">
        <f t="shared" si="203"/>
        <v>0</v>
      </c>
      <c r="AE925" s="126">
        <f t="shared" si="204"/>
        <v>0</v>
      </c>
      <c r="AF925" s="126">
        <f t="shared" si="205"/>
        <v>0</v>
      </c>
      <c r="AG925" s="126">
        <f t="shared" si="206"/>
        <v>0</v>
      </c>
      <c r="AH925" s="126">
        <f t="shared" si="207"/>
        <v>0</v>
      </c>
      <c r="AI925" s="126">
        <f t="shared" si="208"/>
        <v>-5.1555096871041935E-2</v>
      </c>
      <c r="AJ925" s="126">
        <f t="shared" si="209"/>
        <v>-1</v>
      </c>
      <c r="AK925" s="126">
        <f t="shared" si="210"/>
        <v>0</v>
      </c>
      <c r="AL925" s="127">
        <f t="shared" si="212"/>
        <v>-0.11683945520789354</v>
      </c>
      <c r="AM925" s="127">
        <f t="shared" si="211"/>
        <v>-0.21031101937420837</v>
      </c>
    </row>
    <row r="926" spans="1:39" ht="15" customHeight="1" x14ac:dyDescent="0.2">
      <c r="A926" s="62" t="s">
        <v>1044</v>
      </c>
      <c r="B926" s="62" t="s">
        <v>286</v>
      </c>
      <c r="C926" s="124">
        <v>1011130</v>
      </c>
      <c r="D926" s="124">
        <v>1041604</v>
      </c>
      <c r="E926" s="124">
        <v>1092940</v>
      </c>
      <c r="F926" s="124">
        <v>1090253</v>
      </c>
      <c r="G926" s="124">
        <v>1148942</v>
      </c>
      <c r="H926" s="124">
        <v>1214916</v>
      </c>
      <c r="I926" s="124">
        <v>1228273</v>
      </c>
      <c r="J926" s="124">
        <v>1408986</v>
      </c>
      <c r="K926" s="124">
        <v>1450536</v>
      </c>
      <c r="L926" s="124">
        <v>1659215</v>
      </c>
      <c r="M926" s="124">
        <v>0</v>
      </c>
      <c r="N926" s="124">
        <v>1058454.8899999999</v>
      </c>
      <c r="O926" s="124">
        <v>1072223.82</v>
      </c>
      <c r="P926" s="124">
        <v>1097712.7</v>
      </c>
      <c r="Q926" s="124">
        <v>1154496.1399999999</v>
      </c>
      <c r="R926" s="124">
        <v>1143336.08</v>
      </c>
      <c r="S926" s="124">
        <v>1092809.25</v>
      </c>
      <c r="T926" s="124">
        <v>1273499.03</v>
      </c>
      <c r="U926" s="124">
        <v>1283488.52</v>
      </c>
      <c r="V926" s="124">
        <v>1191333.24</v>
      </c>
      <c r="W926" s="124">
        <v>1174111.94</v>
      </c>
      <c r="X926" s="79">
        <v>0</v>
      </c>
      <c r="Y926" s="125"/>
      <c r="Z926" s="125"/>
      <c r="AA926" s="125"/>
      <c r="AB926" s="125"/>
      <c r="AC926" s="126">
        <f t="shared" si="202"/>
        <v>0</v>
      </c>
      <c r="AD926" s="126">
        <f t="shared" si="203"/>
        <v>-1</v>
      </c>
      <c r="AE926" s="126">
        <f t="shared" si="204"/>
        <v>0</v>
      </c>
      <c r="AF926" s="126">
        <f t="shared" si="205"/>
        <v>0</v>
      </c>
      <c r="AG926" s="126">
        <f t="shared" si="206"/>
        <v>0</v>
      </c>
      <c r="AH926" s="126">
        <f t="shared" si="207"/>
        <v>0</v>
      </c>
      <c r="AI926" s="126">
        <f t="shared" si="208"/>
        <v>0</v>
      </c>
      <c r="AJ926" s="126">
        <f t="shared" si="209"/>
        <v>0</v>
      </c>
      <c r="AK926" s="126">
        <f t="shared" si="210"/>
        <v>0</v>
      </c>
      <c r="AL926" s="127">
        <f t="shared" si="212"/>
        <v>-0.1111111111111111</v>
      </c>
      <c r="AM926" s="127">
        <f t="shared" si="211"/>
        <v>0</v>
      </c>
    </row>
    <row r="927" spans="1:39" ht="15" customHeight="1" x14ac:dyDescent="0.2">
      <c r="A927" s="62" t="s">
        <v>1045</v>
      </c>
      <c r="B927" s="62" t="s">
        <v>292</v>
      </c>
      <c r="C927" s="124">
        <v>36300</v>
      </c>
      <c r="D927" s="124">
        <v>40506</v>
      </c>
      <c r="E927" s="124">
        <v>39604</v>
      </c>
      <c r="F927" s="124">
        <v>37766</v>
      </c>
      <c r="G927" s="124">
        <v>38106</v>
      </c>
      <c r="H927" s="124">
        <v>37506</v>
      </c>
      <c r="I927" s="124">
        <v>31206</v>
      </c>
      <c r="J927" s="124">
        <v>33906</v>
      </c>
      <c r="K927" s="124">
        <v>38107</v>
      </c>
      <c r="L927" s="124">
        <v>35109</v>
      </c>
      <c r="M927" s="124">
        <v>0</v>
      </c>
      <c r="N927" s="124">
        <v>38433.769999999997</v>
      </c>
      <c r="O927" s="124">
        <v>39098.33</v>
      </c>
      <c r="P927" s="124">
        <v>38308.17</v>
      </c>
      <c r="Q927" s="124">
        <v>38192.839999999997</v>
      </c>
      <c r="R927" s="124">
        <v>36973.910000000003</v>
      </c>
      <c r="S927" s="124">
        <v>31577.360000000001</v>
      </c>
      <c r="T927" s="124">
        <v>33764.69</v>
      </c>
      <c r="U927" s="124">
        <v>34358.97</v>
      </c>
      <c r="V927" s="124">
        <v>31921.86</v>
      </c>
      <c r="W927" s="124">
        <v>28582.47</v>
      </c>
      <c r="X927" s="79">
        <v>0</v>
      </c>
      <c r="Y927" s="125"/>
      <c r="Z927" s="125"/>
      <c r="AA927" s="125"/>
      <c r="AB927" s="125"/>
      <c r="AC927" s="126">
        <f t="shared" si="202"/>
        <v>3.7670298716817797E-2</v>
      </c>
      <c r="AD927" s="126">
        <f t="shared" si="203"/>
        <v>6.573455185786798E-3</v>
      </c>
      <c r="AE927" s="126">
        <f t="shared" si="204"/>
        <v>-8.9895412131274957E-2</v>
      </c>
      <c r="AF927" s="126">
        <f t="shared" si="205"/>
        <v>1.3103166127282628</v>
      </c>
      <c r="AG927" s="126">
        <f t="shared" si="206"/>
        <v>-0.54150967909575154</v>
      </c>
      <c r="AH927" s="126">
        <f t="shared" si="207"/>
        <v>0.13247378860867101</v>
      </c>
      <c r="AI927" s="126">
        <f t="shared" si="208"/>
        <v>-4.858401100963352E-2</v>
      </c>
      <c r="AJ927" s="126">
        <f t="shared" si="209"/>
        <v>-0.11269394009048128</v>
      </c>
      <c r="AK927" s="126">
        <f t="shared" si="210"/>
        <v>-0.31603511020399927</v>
      </c>
      <c r="AL927" s="127">
        <f t="shared" si="212"/>
        <v>4.2035111412044211E-2</v>
      </c>
      <c r="AM927" s="127">
        <f t="shared" si="211"/>
        <v>-0.17726979035823892</v>
      </c>
    </row>
    <row r="928" spans="1:39" ht="15" customHeight="1" x14ac:dyDescent="0.2">
      <c r="A928" s="62" t="s">
        <v>1046</v>
      </c>
      <c r="B928" s="62" t="s">
        <v>921</v>
      </c>
      <c r="C928" s="124">
        <v>0</v>
      </c>
      <c r="D928" s="124">
        <v>0</v>
      </c>
      <c r="E928" s="124">
        <v>0</v>
      </c>
      <c r="F928" s="124">
        <v>0</v>
      </c>
      <c r="G928" s="124">
        <v>0</v>
      </c>
      <c r="H928" s="124">
        <v>0</v>
      </c>
      <c r="I928" s="124">
        <v>0</v>
      </c>
      <c r="J928" s="124">
        <v>0</v>
      </c>
      <c r="K928" s="124">
        <v>0</v>
      </c>
      <c r="L928" s="124">
        <v>0</v>
      </c>
      <c r="M928" s="124">
        <v>0</v>
      </c>
      <c r="N928" s="124">
        <v>0</v>
      </c>
      <c r="O928" s="124">
        <v>0</v>
      </c>
      <c r="P928" s="124">
        <v>0</v>
      </c>
      <c r="Q928" s="124">
        <v>0</v>
      </c>
      <c r="R928" s="124">
        <v>0</v>
      </c>
      <c r="S928" s="124">
        <v>72.180000000000007</v>
      </c>
      <c r="T928" s="124">
        <v>0</v>
      </c>
      <c r="U928" s="124">
        <v>80</v>
      </c>
      <c r="V928" s="124">
        <v>80</v>
      </c>
      <c r="W928" s="124">
        <v>160</v>
      </c>
      <c r="X928" s="79">
        <v>0</v>
      </c>
      <c r="Y928" s="125"/>
      <c r="Z928" s="125"/>
      <c r="AA928" s="125"/>
      <c r="AB928" s="125"/>
      <c r="AC928" s="126">
        <f t="shared" si="202"/>
        <v>-0.17105757932912713</v>
      </c>
      <c r="AD928" s="126">
        <f t="shared" si="203"/>
        <v>-0.16211886948491533</v>
      </c>
      <c r="AE928" s="126">
        <f t="shared" si="204"/>
        <v>-0.16824968351002162</v>
      </c>
      <c r="AF928" s="126">
        <f t="shared" si="205"/>
        <v>5.633227228654418E-2</v>
      </c>
      <c r="AG928" s="126">
        <f t="shared" si="206"/>
        <v>1.4029179662987643</v>
      </c>
      <c r="AH928" s="126">
        <f t="shared" si="207"/>
        <v>-0.23473122736183097</v>
      </c>
      <c r="AI928" s="126">
        <f t="shared" si="208"/>
        <v>-0.31189825805596888</v>
      </c>
      <c r="AJ928" s="126">
        <f t="shared" si="209"/>
        <v>-0.26504263059385319</v>
      </c>
      <c r="AK928" s="126">
        <f t="shared" si="210"/>
        <v>-0.15590542809141553</v>
      </c>
      <c r="AL928" s="127">
        <f t="shared" si="212"/>
        <v>-1.0837153157582287E-3</v>
      </c>
      <c r="AM928" s="127">
        <f t="shared" si="211"/>
        <v>8.7068084439139187E-2</v>
      </c>
    </row>
    <row r="929" spans="1:39" ht="15" customHeight="1" x14ac:dyDescent="0.2">
      <c r="A929" s="62" t="s">
        <v>1047</v>
      </c>
      <c r="B929" s="62" t="s">
        <v>1048</v>
      </c>
      <c r="C929" s="124">
        <v>8400</v>
      </c>
      <c r="D929" s="124">
        <v>9015</v>
      </c>
      <c r="E929" s="124">
        <v>9015</v>
      </c>
      <c r="F929" s="124">
        <v>9015</v>
      </c>
      <c r="G929" s="124">
        <v>9015</v>
      </c>
      <c r="H929" s="124">
        <v>9015</v>
      </c>
      <c r="I929" s="124">
        <v>9015</v>
      </c>
      <c r="J929" s="124">
        <v>9015</v>
      </c>
      <c r="K929" s="124">
        <v>9015</v>
      </c>
      <c r="L929" s="124">
        <v>9015</v>
      </c>
      <c r="M929" s="124">
        <v>0</v>
      </c>
      <c r="N929" s="124">
        <v>1854.64</v>
      </c>
      <c r="O929" s="124">
        <v>8785.24</v>
      </c>
      <c r="P929" s="124">
        <v>8793.48</v>
      </c>
      <c r="Q929" s="124">
        <v>8945.15</v>
      </c>
      <c r="R929" s="124">
        <v>8378.0400000000009</v>
      </c>
      <c r="S929" s="124">
        <v>7815.88</v>
      </c>
      <c r="T929" s="124">
        <v>7687.28</v>
      </c>
      <c r="U929" s="124">
        <v>7337.72</v>
      </c>
      <c r="V929" s="124">
        <v>6238.19</v>
      </c>
      <c r="W929" s="124">
        <v>4221.87</v>
      </c>
      <c r="X929" s="79">
        <v>0</v>
      </c>
      <c r="Y929" s="125"/>
      <c r="Z929" s="125"/>
      <c r="AA929" s="125"/>
      <c r="AB929" s="125"/>
      <c r="AC929" s="126">
        <f t="shared" si="202"/>
        <v>0</v>
      </c>
      <c r="AD929" s="126">
        <f t="shared" si="203"/>
        <v>2.7286906803887931</v>
      </c>
      <c r="AE929" s="126">
        <f t="shared" si="204"/>
        <v>0.12225445757711451</v>
      </c>
      <c r="AF929" s="126">
        <f t="shared" si="205"/>
        <v>-1</v>
      </c>
      <c r="AG929" s="126">
        <f t="shared" si="206"/>
        <v>0</v>
      </c>
      <c r="AH929" s="126">
        <f t="shared" si="207"/>
        <v>0</v>
      </c>
      <c r="AI929" s="126">
        <f t="shared" si="208"/>
        <v>0</v>
      </c>
      <c r="AJ929" s="126">
        <f t="shared" si="209"/>
        <v>0</v>
      </c>
      <c r="AK929" s="126">
        <f t="shared" si="210"/>
        <v>0</v>
      </c>
      <c r="AL929" s="127">
        <f t="shared" si="212"/>
        <v>0.20566057088510081</v>
      </c>
      <c r="AM929" s="127">
        <f t="shared" si="211"/>
        <v>0</v>
      </c>
    </row>
    <row r="930" spans="1:39" ht="15" customHeight="1" x14ac:dyDescent="0.2">
      <c r="A930" s="62" t="s">
        <v>1049</v>
      </c>
      <c r="B930" s="62" t="s">
        <v>713</v>
      </c>
      <c r="C930" s="124">
        <v>0</v>
      </c>
      <c r="D930" s="124">
        <v>0</v>
      </c>
      <c r="E930" s="124">
        <v>0</v>
      </c>
      <c r="F930" s="124">
        <v>0</v>
      </c>
      <c r="G930" s="124">
        <v>0</v>
      </c>
      <c r="H930" s="124">
        <v>0</v>
      </c>
      <c r="I930" s="124">
        <v>23920</v>
      </c>
      <c r="J930" s="124">
        <v>23920</v>
      </c>
      <c r="K930" s="124">
        <v>20280</v>
      </c>
      <c r="L930" s="124">
        <v>52520</v>
      </c>
      <c r="M930" s="124">
        <v>0</v>
      </c>
      <c r="N930" s="124">
        <v>0</v>
      </c>
      <c r="O930" s="124">
        <v>0</v>
      </c>
      <c r="P930" s="124">
        <v>0</v>
      </c>
      <c r="Q930" s="124">
        <v>0</v>
      </c>
      <c r="R930" s="124">
        <v>0</v>
      </c>
      <c r="S930" s="124">
        <v>16762.86</v>
      </c>
      <c r="T930" s="124">
        <v>41734.28</v>
      </c>
      <c r="U930" s="124">
        <v>44801.43</v>
      </c>
      <c r="V930" s="124">
        <v>47001.43</v>
      </c>
      <c r="W930" s="124">
        <v>41923.589999999997</v>
      </c>
      <c r="X930" s="79">
        <v>0</v>
      </c>
      <c r="Y930" s="125"/>
      <c r="Z930" s="125"/>
      <c r="AA930" s="125"/>
      <c r="AB930" s="125"/>
      <c r="AC930" s="126">
        <f t="shared" si="202"/>
        <v>0</v>
      </c>
      <c r="AD930" s="126">
        <f t="shared" si="203"/>
        <v>0</v>
      </c>
      <c r="AE930" s="126">
        <f t="shared" si="204"/>
        <v>0</v>
      </c>
      <c r="AF930" s="126">
        <f t="shared" si="205"/>
        <v>0</v>
      </c>
      <c r="AG930" s="126">
        <f t="shared" si="206"/>
        <v>0</v>
      </c>
      <c r="AH930" s="126">
        <f t="shared" si="207"/>
        <v>0</v>
      </c>
      <c r="AI930" s="126">
        <f t="shared" si="208"/>
        <v>0</v>
      </c>
      <c r="AJ930" s="126">
        <f t="shared" si="209"/>
        <v>0</v>
      </c>
      <c r="AK930" s="126">
        <f t="shared" si="210"/>
        <v>-1</v>
      </c>
      <c r="AL930" s="127">
        <f t="shared" si="212"/>
        <v>-0.1111111111111111</v>
      </c>
      <c r="AM930" s="127">
        <f t="shared" si="211"/>
        <v>-0.2</v>
      </c>
    </row>
    <row r="931" spans="1:39" ht="15" customHeight="1" x14ac:dyDescent="0.2">
      <c r="A931" s="62" t="s">
        <v>1050</v>
      </c>
      <c r="B931" s="62" t="s">
        <v>968</v>
      </c>
      <c r="C931" s="124">
        <v>0</v>
      </c>
      <c r="D931" s="124">
        <v>0</v>
      </c>
      <c r="E931" s="124">
        <v>0</v>
      </c>
      <c r="F931" s="124">
        <v>0</v>
      </c>
      <c r="G931" s="124">
        <v>0</v>
      </c>
      <c r="H931" s="124">
        <v>0</v>
      </c>
      <c r="I931" s="124">
        <v>0</v>
      </c>
      <c r="J931" s="124">
        <v>1200</v>
      </c>
      <c r="K931" s="124">
        <v>1200</v>
      </c>
      <c r="L931" s="124">
        <v>0</v>
      </c>
      <c r="M931" s="124">
        <v>0</v>
      </c>
      <c r="N931" s="124">
        <v>0</v>
      </c>
      <c r="O931" s="124">
        <v>0</v>
      </c>
      <c r="P931" s="124">
        <v>0</v>
      </c>
      <c r="Q931" s="124">
        <v>0</v>
      </c>
      <c r="R931" s="124">
        <v>0</v>
      </c>
      <c r="S931" s="124">
        <v>0</v>
      </c>
      <c r="T931" s="124">
        <v>639.51</v>
      </c>
      <c r="U931" s="124">
        <v>606.54</v>
      </c>
      <c r="V931" s="124">
        <v>0</v>
      </c>
      <c r="W931" s="124">
        <v>0</v>
      </c>
      <c r="X931" s="79">
        <v>0</v>
      </c>
      <c r="Y931" s="125"/>
      <c r="Z931" s="125"/>
      <c r="AA931" s="125"/>
      <c r="AB931" s="125"/>
      <c r="AC931" s="126">
        <f t="shared" si="202"/>
        <v>-0.16088537299481781</v>
      </c>
      <c r="AD931" s="126">
        <f t="shared" si="203"/>
        <v>0.15373557922671477</v>
      </c>
      <c r="AE931" s="126">
        <f t="shared" si="204"/>
        <v>-0.13279236683491999</v>
      </c>
      <c r="AF931" s="126">
        <f t="shared" si="205"/>
        <v>-0.1596304664603696</v>
      </c>
      <c r="AG931" s="126">
        <f t="shared" si="206"/>
        <v>-6.6587436498156446E-2</v>
      </c>
      <c r="AH931" s="126">
        <f t="shared" si="207"/>
        <v>0.11632870307559035</v>
      </c>
      <c r="AI931" s="126">
        <f t="shared" si="208"/>
        <v>4.4051586726561481E-2</v>
      </c>
      <c r="AJ931" s="126">
        <f t="shared" si="209"/>
        <v>0.1699626155671464</v>
      </c>
      <c r="AK931" s="126">
        <f t="shared" si="210"/>
        <v>-0.30949000639070551</v>
      </c>
      <c r="AL931" s="127">
        <f t="shared" si="212"/>
        <v>-3.8367462731439594E-2</v>
      </c>
      <c r="AM931" s="127">
        <f t="shared" si="211"/>
        <v>-9.1469075039127493E-3</v>
      </c>
    </row>
    <row r="932" spans="1:39" ht="15" customHeight="1" x14ac:dyDescent="0.2">
      <c r="A932" s="62" t="s">
        <v>1051</v>
      </c>
      <c r="B932" s="62" t="s">
        <v>296</v>
      </c>
      <c r="C932" s="124">
        <v>0</v>
      </c>
      <c r="D932" s="124">
        <v>26416</v>
      </c>
      <c r="E932" s="124">
        <v>0</v>
      </c>
      <c r="F932" s="124">
        <v>18377</v>
      </c>
      <c r="G932" s="124">
        <v>47610</v>
      </c>
      <c r="H932" s="124">
        <v>3375</v>
      </c>
      <c r="I932" s="124">
        <v>3290</v>
      </c>
      <c r="J932" s="124">
        <v>6984</v>
      </c>
      <c r="K932" s="124">
        <v>29602</v>
      </c>
      <c r="L932" s="124">
        <v>21075</v>
      </c>
      <c r="M932" s="124">
        <v>0</v>
      </c>
      <c r="N932" s="124">
        <v>0</v>
      </c>
      <c r="O932" s="124">
        <v>16000</v>
      </c>
      <c r="P932" s="124">
        <v>0</v>
      </c>
      <c r="Q932" s="124">
        <v>0</v>
      </c>
      <c r="R932" s="124">
        <v>0</v>
      </c>
      <c r="S932" s="124">
        <v>0</v>
      </c>
      <c r="T932" s="124">
        <v>0</v>
      </c>
      <c r="U932" s="124">
        <v>0</v>
      </c>
      <c r="V932" s="124">
        <v>0</v>
      </c>
      <c r="W932" s="124">
        <v>0</v>
      </c>
      <c r="X932" s="79">
        <v>0</v>
      </c>
      <c r="Y932" s="125"/>
      <c r="Z932" s="125"/>
      <c r="AA932" s="125"/>
      <c r="AB932" s="125"/>
      <c r="AC932" s="126">
        <f t="shared" si="202"/>
        <v>-9.4411466683279086E-2</v>
      </c>
      <c r="AD932" s="126">
        <f t="shared" si="203"/>
        <v>1.6764074536324013E-2</v>
      </c>
      <c r="AE932" s="126">
        <f t="shared" si="204"/>
        <v>-0.14558611948006048</v>
      </c>
      <c r="AF932" s="126">
        <f t="shared" si="205"/>
        <v>-3.4019124142088179E-2</v>
      </c>
      <c r="AG932" s="126">
        <f t="shared" si="206"/>
        <v>-3.7417105536112188E-2</v>
      </c>
      <c r="AH932" s="126">
        <f t="shared" si="207"/>
        <v>0.11322217240024889</v>
      </c>
      <c r="AI932" s="126">
        <f t="shared" si="208"/>
        <v>5.6297304723603087E-2</v>
      </c>
      <c r="AJ932" s="126">
        <f t="shared" si="209"/>
        <v>-0.21476881056122785</v>
      </c>
      <c r="AK932" s="126">
        <f t="shared" si="210"/>
        <v>-7.0211828835374232E-2</v>
      </c>
      <c r="AL932" s="127">
        <f t="shared" si="212"/>
        <v>-4.5570100397551785E-2</v>
      </c>
      <c r="AM932" s="127">
        <f t="shared" si="211"/>
        <v>-3.0575653561772453E-2</v>
      </c>
    </row>
    <row r="933" spans="1:39" ht="15" customHeight="1" x14ac:dyDescent="0.2">
      <c r="A933" s="62" t="s">
        <v>1052</v>
      </c>
      <c r="B933" s="62" t="s">
        <v>298</v>
      </c>
      <c r="C933" s="124">
        <v>17383</v>
      </c>
      <c r="D933" s="124">
        <v>19366</v>
      </c>
      <c r="E933" s="124">
        <v>18824</v>
      </c>
      <c r="F933" s="124">
        <v>20017</v>
      </c>
      <c r="G933" s="124">
        <v>21152</v>
      </c>
      <c r="H933" s="124">
        <v>20552</v>
      </c>
      <c r="I933" s="124">
        <v>18390</v>
      </c>
      <c r="J933" s="124">
        <v>20314</v>
      </c>
      <c r="K933" s="124">
        <v>20725</v>
      </c>
      <c r="L933" s="124">
        <v>17316</v>
      </c>
      <c r="M933" s="124">
        <v>0</v>
      </c>
      <c r="N933" s="124">
        <v>17523.62</v>
      </c>
      <c r="O933" s="124">
        <v>18183.740000000002</v>
      </c>
      <c r="P933" s="124">
        <v>18303.27</v>
      </c>
      <c r="Q933" s="124">
        <v>16657.89</v>
      </c>
      <c r="R933" s="124">
        <v>38485</v>
      </c>
      <c r="S933" s="124">
        <v>17645</v>
      </c>
      <c r="T933" s="124">
        <v>19982.5</v>
      </c>
      <c r="U933" s="124">
        <v>19011.669999999998</v>
      </c>
      <c r="V933" s="124">
        <v>16869.169999999998</v>
      </c>
      <c r="W933" s="124">
        <v>11537.92</v>
      </c>
      <c r="X933" s="79">
        <v>0</v>
      </c>
      <c r="Y933" s="125"/>
      <c r="Z933" s="125"/>
      <c r="AA933" s="125"/>
      <c r="AB933" s="125"/>
      <c r="AC933" s="126">
        <f t="shared" si="202"/>
        <v>0.1028245105322438</v>
      </c>
      <c r="AD933" s="126">
        <f t="shared" si="203"/>
        <v>-0.14436371294733286</v>
      </c>
      <c r="AE933" s="126">
        <f t="shared" si="204"/>
        <v>0.30169640630452221</v>
      </c>
      <c r="AF933" s="126">
        <f t="shared" si="205"/>
        <v>-3.8170875852722112E-3</v>
      </c>
      <c r="AG933" s="126">
        <f t="shared" si="206"/>
        <v>0.11800850541392473</v>
      </c>
      <c r="AH933" s="126">
        <f t="shared" si="207"/>
        <v>-4.3300636306242583E-2</v>
      </c>
      <c r="AI933" s="126">
        <f t="shared" si="208"/>
        <v>0.17950325880574822</v>
      </c>
      <c r="AJ933" s="126">
        <f t="shared" si="209"/>
        <v>-4.192871349346862E-2</v>
      </c>
      <c r="AK933" s="126">
        <f t="shared" si="210"/>
        <v>-0.17606322140980951</v>
      </c>
      <c r="AL933" s="127">
        <f t="shared" si="212"/>
        <v>3.2506589923812571E-2</v>
      </c>
      <c r="AM933" s="127">
        <f t="shared" si="211"/>
        <v>7.2438386020304505E-3</v>
      </c>
    </row>
    <row r="934" spans="1:39" ht="15" customHeight="1" x14ac:dyDescent="0.2">
      <c r="A934" s="62" t="s">
        <v>1053</v>
      </c>
      <c r="B934" s="62" t="s">
        <v>300</v>
      </c>
      <c r="C934" s="124">
        <v>62000</v>
      </c>
      <c r="D934" s="124">
        <v>62000</v>
      </c>
      <c r="E934" s="124">
        <v>53700</v>
      </c>
      <c r="F934" s="124">
        <v>46300</v>
      </c>
      <c r="G934" s="124">
        <v>41300</v>
      </c>
      <c r="H934" s="124">
        <v>41300</v>
      </c>
      <c r="I934" s="124">
        <v>41300</v>
      </c>
      <c r="J934" s="124">
        <v>41300</v>
      </c>
      <c r="K934" s="124">
        <v>41300</v>
      </c>
      <c r="L934" s="124">
        <v>43000</v>
      </c>
      <c r="M934" s="124">
        <v>0</v>
      </c>
      <c r="N934" s="124">
        <v>55022.35</v>
      </c>
      <c r="O934" s="124">
        <v>45610.36</v>
      </c>
      <c r="P934" s="124">
        <v>38216.06</v>
      </c>
      <c r="Q934" s="124">
        <v>31786.22</v>
      </c>
      <c r="R934" s="124">
        <v>33576.81</v>
      </c>
      <c r="S934" s="124">
        <v>80682.320000000007</v>
      </c>
      <c r="T934" s="124">
        <v>61743.66</v>
      </c>
      <c r="U934" s="124">
        <v>42485.919999999998</v>
      </c>
      <c r="V934" s="124">
        <v>31225.34</v>
      </c>
      <c r="W934" s="124">
        <v>26357.14</v>
      </c>
      <c r="X934" s="79">
        <v>0</v>
      </c>
      <c r="Y934" s="125"/>
      <c r="Z934" s="125"/>
      <c r="AA934" s="125"/>
      <c r="AB934" s="125"/>
      <c r="AC934" s="126">
        <f t="shared" si="202"/>
        <v>0</v>
      </c>
      <c r="AD934" s="126">
        <f t="shared" si="203"/>
        <v>0</v>
      </c>
      <c r="AE934" s="126">
        <f t="shared" si="204"/>
        <v>0</v>
      </c>
      <c r="AF934" s="126">
        <f t="shared" si="205"/>
        <v>0</v>
      </c>
      <c r="AG934" s="126">
        <f t="shared" si="206"/>
        <v>0</v>
      </c>
      <c r="AH934" s="126">
        <f t="shared" si="207"/>
        <v>0</v>
      </c>
      <c r="AI934" s="126">
        <f t="shared" si="208"/>
        <v>0</v>
      </c>
      <c r="AJ934" s="126">
        <f t="shared" si="209"/>
        <v>-0.56207142857142856</v>
      </c>
      <c r="AK934" s="126">
        <f t="shared" si="210"/>
        <v>5.5518153645408583</v>
      </c>
      <c r="AL934" s="127">
        <f t="shared" si="212"/>
        <v>0.55441599288549215</v>
      </c>
      <c r="AM934" s="127">
        <f t="shared" si="211"/>
        <v>0.99794878719388591</v>
      </c>
    </row>
    <row r="935" spans="1:39" ht="15" customHeight="1" x14ac:dyDescent="0.2">
      <c r="A935" s="62" t="s">
        <v>1054</v>
      </c>
      <c r="B935" s="62" t="s">
        <v>1017</v>
      </c>
      <c r="C935" s="124">
        <v>0</v>
      </c>
      <c r="D935" s="124">
        <v>0</v>
      </c>
      <c r="E935" s="124">
        <v>0</v>
      </c>
      <c r="F935" s="124">
        <v>0</v>
      </c>
      <c r="G935" s="124">
        <v>0</v>
      </c>
      <c r="H935" s="124">
        <v>0</v>
      </c>
      <c r="I935" s="124">
        <v>0</v>
      </c>
      <c r="J935" s="124">
        <v>0</v>
      </c>
      <c r="K935" s="124">
        <v>0</v>
      </c>
      <c r="L935" s="124">
        <v>0</v>
      </c>
      <c r="M935" s="124">
        <v>0</v>
      </c>
      <c r="N935" s="124">
        <v>0</v>
      </c>
      <c r="O935" s="124">
        <v>437.25</v>
      </c>
      <c r="P935" s="124">
        <v>1630.37</v>
      </c>
      <c r="Q935" s="124">
        <v>1829.69</v>
      </c>
      <c r="R935" s="124">
        <v>0</v>
      </c>
      <c r="S935" s="124">
        <v>0</v>
      </c>
      <c r="T935" s="124">
        <v>0</v>
      </c>
      <c r="U935" s="124">
        <v>0</v>
      </c>
      <c r="V935" s="124">
        <v>0</v>
      </c>
      <c r="W935" s="124">
        <v>0</v>
      </c>
      <c r="X935" s="79">
        <v>0</v>
      </c>
      <c r="Y935" s="125"/>
      <c r="Z935" s="125"/>
      <c r="AA935" s="125"/>
      <c r="AB935" s="125"/>
      <c r="AC935" s="126">
        <f t="shared" si="202"/>
        <v>-2.1994600603461967E-2</v>
      </c>
      <c r="AD935" s="126">
        <f t="shared" si="203"/>
        <v>-0.31716327027685315</v>
      </c>
      <c r="AE935" s="126">
        <f t="shared" si="204"/>
        <v>0.12784971166993647</v>
      </c>
      <c r="AF935" s="126">
        <f t="shared" si="205"/>
        <v>-1.1752328221822705E-2</v>
      </c>
      <c r="AG935" s="126">
        <f t="shared" si="206"/>
        <v>-0.20071045304716081</v>
      </c>
      <c r="AH935" s="126">
        <f t="shared" si="207"/>
        <v>9.832398655772627E-2</v>
      </c>
      <c r="AI935" s="126">
        <f t="shared" si="208"/>
        <v>0.15278692508657885</v>
      </c>
      <c r="AJ935" s="126">
        <f t="shared" si="209"/>
        <v>-3.4829226951804924E-2</v>
      </c>
      <c r="AK935" s="126">
        <f t="shared" si="210"/>
        <v>-4.3803050093704526E-2</v>
      </c>
      <c r="AL935" s="127">
        <f t="shared" si="212"/>
        <v>-2.7921367320062944E-2</v>
      </c>
      <c r="AM935" s="127">
        <f t="shared" si="211"/>
        <v>-5.6463636896730302E-3</v>
      </c>
    </row>
    <row r="936" spans="1:39" ht="15" customHeight="1" x14ac:dyDescent="0.2">
      <c r="A936" s="62" t="s">
        <v>2247</v>
      </c>
      <c r="B936" s="62" t="s">
        <v>1772</v>
      </c>
      <c r="C936" s="124">
        <v>0</v>
      </c>
      <c r="D936" s="124">
        <v>0</v>
      </c>
      <c r="E936" s="124">
        <v>0</v>
      </c>
      <c r="F936" s="124">
        <v>0</v>
      </c>
      <c r="G936" s="124">
        <v>0</v>
      </c>
      <c r="H936" s="124">
        <v>0</v>
      </c>
      <c r="I936" s="124">
        <v>0</v>
      </c>
      <c r="J936" s="124">
        <v>0</v>
      </c>
      <c r="K936" s="124">
        <v>0</v>
      </c>
      <c r="L936" s="124">
        <v>0</v>
      </c>
      <c r="M936" s="124">
        <v>0</v>
      </c>
      <c r="N936" s="124">
        <v>0</v>
      </c>
      <c r="O936" s="124">
        <v>0</v>
      </c>
      <c r="P936" s="124">
        <v>0</v>
      </c>
      <c r="Q936" s="124">
        <v>0</v>
      </c>
      <c r="R936" s="124">
        <v>0</v>
      </c>
      <c r="S936" s="124">
        <v>0</v>
      </c>
      <c r="T936" s="124">
        <v>0</v>
      </c>
      <c r="U936" s="124">
        <v>0</v>
      </c>
      <c r="V936" s="124">
        <v>-6670.44</v>
      </c>
      <c r="W936" s="124">
        <v>0</v>
      </c>
      <c r="X936" s="79">
        <v>0</v>
      </c>
      <c r="Y936" s="125"/>
      <c r="Z936" s="125"/>
      <c r="AA936" s="125"/>
      <c r="AB936" s="125"/>
      <c r="AC936" s="126">
        <f t="shared" si="202"/>
        <v>5.4224769690320473E-2</v>
      </c>
      <c r="AD936" s="126">
        <f t="shared" si="203"/>
        <v>9.1573944690424552E-3</v>
      </c>
      <c r="AE936" s="126">
        <f t="shared" si="204"/>
        <v>-0.51541723673927575</v>
      </c>
      <c r="AF936" s="126">
        <f t="shared" si="205"/>
        <v>-1</v>
      </c>
      <c r="AG936" s="126">
        <f t="shared" si="206"/>
        <v>0</v>
      </c>
      <c r="AH936" s="126">
        <f t="shared" si="207"/>
        <v>0</v>
      </c>
      <c r="AI936" s="126">
        <f t="shared" si="208"/>
        <v>0</v>
      </c>
      <c r="AJ936" s="126">
        <f t="shared" si="209"/>
        <v>0</v>
      </c>
      <c r="AK936" s="126">
        <f t="shared" si="210"/>
        <v>-1</v>
      </c>
      <c r="AL936" s="127">
        <f t="shared" si="212"/>
        <v>-0.27244834139776808</v>
      </c>
      <c r="AM936" s="127">
        <f t="shared" si="211"/>
        <v>-0.2</v>
      </c>
    </row>
    <row r="937" spans="1:39" ht="15" customHeight="1" x14ac:dyDescent="0.2">
      <c r="A937" s="62" t="s">
        <v>1055</v>
      </c>
      <c r="B937" s="62" t="s">
        <v>302</v>
      </c>
      <c r="C937" s="124">
        <v>2894</v>
      </c>
      <c r="D937" s="124">
        <v>2480</v>
      </c>
      <c r="E937" s="124">
        <v>2531</v>
      </c>
      <c r="F937" s="124">
        <v>2573</v>
      </c>
      <c r="G937" s="124">
        <v>2683</v>
      </c>
      <c r="H937" s="124">
        <v>2778</v>
      </c>
      <c r="I937" s="124">
        <v>2742</v>
      </c>
      <c r="J937" s="124">
        <v>3127</v>
      </c>
      <c r="K937" s="124">
        <v>3162</v>
      </c>
      <c r="L937" s="124">
        <v>3692</v>
      </c>
      <c r="M937" s="124">
        <v>0</v>
      </c>
      <c r="N937" s="124">
        <v>2909.96</v>
      </c>
      <c r="O937" s="124">
        <v>2441.79</v>
      </c>
      <c r="P937" s="124">
        <v>2817.18</v>
      </c>
      <c r="Q937" s="124">
        <v>2443.08</v>
      </c>
      <c r="R937" s="124">
        <v>2053.09</v>
      </c>
      <c r="S937" s="124">
        <v>1916.38</v>
      </c>
      <c r="T937" s="124">
        <v>2139.31</v>
      </c>
      <c r="U937" s="124">
        <v>2233.5500000000002</v>
      </c>
      <c r="V937" s="124">
        <v>2613.17</v>
      </c>
      <c r="W937" s="124">
        <v>1804.42</v>
      </c>
      <c r="X937" s="79">
        <v>0</v>
      </c>
      <c r="Y937" s="125"/>
      <c r="Z937" s="125"/>
      <c r="AA937" s="125"/>
      <c r="AB937" s="125"/>
      <c r="AC937" s="126">
        <f t="shared" si="202"/>
        <v>-2.3998909471044376E-2</v>
      </c>
      <c r="AD937" s="126">
        <f t="shared" si="203"/>
        <v>8.9724039600556457E-2</v>
      </c>
      <c r="AE937" s="126">
        <f t="shared" si="204"/>
        <v>0.39454792076468403</v>
      </c>
      <c r="AF937" s="126">
        <f t="shared" si="205"/>
        <v>0.13813375678809303</v>
      </c>
      <c r="AG937" s="126">
        <f t="shared" si="206"/>
        <v>7.4362131329506517E-2</v>
      </c>
      <c r="AH937" s="126">
        <f t="shared" si="207"/>
        <v>0.19992548998031415</v>
      </c>
      <c r="AI937" s="126">
        <f t="shared" si="208"/>
        <v>5.990315427461675E-3</v>
      </c>
      <c r="AJ937" s="126">
        <f t="shared" si="209"/>
        <v>-2.0998894652708645E-2</v>
      </c>
      <c r="AK937" s="126">
        <f t="shared" si="210"/>
        <v>0.47735760125581866</v>
      </c>
      <c r="AL937" s="127">
        <f t="shared" si="212"/>
        <v>0.14833816122474239</v>
      </c>
      <c r="AM937" s="127">
        <f t="shared" si="211"/>
        <v>0.14732732866807846</v>
      </c>
    </row>
    <row r="938" spans="1:39" ht="15" customHeight="1" x14ac:dyDescent="0.2">
      <c r="A938" s="62" t="s">
        <v>1056</v>
      </c>
      <c r="B938" s="62" t="s">
        <v>304</v>
      </c>
      <c r="C938" s="124">
        <v>8573</v>
      </c>
      <c r="D938" s="124">
        <v>8241</v>
      </c>
      <c r="E938" s="124">
        <v>8098</v>
      </c>
      <c r="F938" s="124">
        <v>7938</v>
      </c>
      <c r="G938" s="124">
        <v>9418</v>
      </c>
      <c r="H938" s="124">
        <v>6365</v>
      </c>
      <c r="I938" s="124">
        <v>6786</v>
      </c>
      <c r="J938" s="124">
        <v>8180</v>
      </c>
      <c r="K938" s="124">
        <v>7807</v>
      </c>
      <c r="L938" s="124">
        <v>9564</v>
      </c>
      <c r="M938" s="124">
        <v>0</v>
      </c>
      <c r="N938" s="124">
        <v>7865.57</v>
      </c>
      <c r="O938" s="124">
        <v>7122.97</v>
      </c>
      <c r="P938" s="124">
        <v>7242.38</v>
      </c>
      <c r="Q938" s="124">
        <v>6187.99</v>
      </c>
      <c r="R938" s="124">
        <v>5977.48</v>
      </c>
      <c r="S938" s="124">
        <v>5753.82</v>
      </c>
      <c r="T938" s="124">
        <v>6405.28</v>
      </c>
      <c r="U938" s="124">
        <v>6765.88</v>
      </c>
      <c r="V938" s="124">
        <v>5312.78</v>
      </c>
      <c r="W938" s="124">
        <v>4939.76</v>
      </c>
      <c r="X938" s="79">
        <v>0</v>
      </c>
      <c r="Y938" s="125"/>
      <c r="Z938" s="125"/>
      <c r="AA938" s="125"/>
      <c r="AB938" s="125"/>
      <c r="AC938" s="126">
        <f t="shared" si="202"/>
        <v>-1</v>
      </c>
      <c r="AD938" s="126">
        <f t="shared" si="203"/>
        <v>0</v>
      </c>
      <c r="AE938" s="126">
        <f t="shared" si="204"/>
        <v>-1.7717652646264359</v>
      </c>
      <c r="AF938" s="126">
        <f t="shared" si="205"/>
        <v>0.86538461538461542</v>
      </c>
      <c r="AG938" s="126">
        <f t="shared" si="206"/>
        <v>0.58762886597938147</v>
      </c>
      <c r="AH938" s="126">
        <f t="shared" si="207"/>
        <v>-0.5</v>
      </c>
      <c r="AI938" s="126">
        <f t="shared" si="208"/>
        <v>-0.31688311688311688</v>
      </c>
      <c r="AJ938" s="126">
        <f t="shared" si="209"/>
        <v>-0.22813688212927757</v>
      </c>
      <c r="AK938" s="126">
        <f t="shared" si="210"/>
        <v>1.5911330049261083</v>
      </c>
      <c r="AL938" s="127">
        <f t="shared" si="212"/>
        <v>-8.5848753038747214E-2</v>
      </c>
      <c r="AM938" s="127">
        <f t="shared" si="211"/>
        <v>0.22674837437861908</v>
      </c>
    </row>
    <row r="939" spans="1:39" ht="15" customHeight="1" x14ac:dyDescent="0.2">
      <c r="A939" s="62" t="s">
        <v>1057</v>
      </c>
      <c r="B939" s="62" t="s">
        <v>306</v>
      </c>
      <c r="C939" s="124">
        <v>105143</v>
      </c>
      <c r="D939" s="124">
        <v>126779</v>
      </c>
      <c r="E939" s="124">
        <v>118800</v>
      </c>
      <c r="F939" s="124">
        <v>114785</v>
      </c>
      <c r="G939" s="124">
        <v>130343</v>
      </c>
      <c r="H939" s="124">
        <v>178664</v>
      </c>
      <c r="I939" s="124">
        <v>153107</v>
      </c>
      <c r="J939" s="124">
        <v>142760</v>
      </c>
      <c r="K939" s="124">
        <v>184293</v>
      </c>
      <c r="L939" s="124">
        <v>216382</v>
      </c>
      <c r="M939" s="124">
        <v>0</v>
      </c>
      <c r="N939" s="124">
        <v>104322.5</v>
      </c>
      <c r="O939" s="124">
        <v>115049.41</v>
      </c>
      <c r="P939" s="124">
        <v>98440.45</v>
      </c>
      <c r="Q939" s="124">
        <v>128139.58</v>
      </c>
      <c r="R939" s="124">
        <v>127650.46</v>
      </c>
      <c r="S939" s="124">
        <v>142714.29999999999</v>
      </c>
      <c r="T939" s="124">
        <v>136534.68</v>
      </c>
      <c r="U939" s="124">
        <v>161043.1</v>
      </c>
      <c r="V939" s="124">
        <v>154290.76999999999</v>
      </c>
      <c r="W939" s="124">
        <v>127125.84</v>
      </c>
      <c r="X939" s="79">
        <v>0</v>
      </c>
      <c r="Y939" s="125"/>
      <c r="Z939" s="125"/>
      <c r="AA939" s="125"/>
      <c r="AB939" s="125"/>
      <c r="AC939" s="126">
        <f t="shared" si="202"/>
        <v>-0.20296449235132033</v>
      </c>
      <c r="AD939" s="126">
        <f t="shared" si="203"/>
        <v>0.60652235284771305</v>
      </c>
      <c r="AE939" s="126">
        <f t="shared" si="204"/>
        <v>0.71401915869859289</v>
      </c>
      <c r="AF939" s="126">
        <f t="shared" si="205"/>
        <v>-0.22993925349443092</v>
      </c>
      <c r="AG939" s="126">
        <f t="shared" si="206"/>
        <v>0.289642543893394</v>
      </c>
      <c r="AH939" s="126">
        <f t="shared" si="207"/>
        <v>7.8363586372903582E-2</v>
      </c>
      <c r="AI939" s="126">
        <f t="shared" si="208"/>
        <v>-7.4192542789050367E-2</v>
      </c>
      <c r="AJ939" s="126">
        <f t="shared" si="209"/>
        <v>-0.30762087917512576</v>
      </c>
      <c r="AK939" s="126">
        <f t="shared" si="210"/>
        <v>-0.13694840662895197</v>
      </c>
      <c r="AL939" s="127">
        <f t="shared" si="212"/>
        <v>8.1875785263747128E-2</v>
      </c>
      <c r="AM939" s="127">
        <f t="shared" si="211"/>
        <v>-3.0151139665366099E-2</v>
      </c>
    </row>
    <row r="940" spans="1:39" ht="15" customHeight="1" x14ac:dyDescent="0.2">
      <c r="A940" s="62" t="s">
        <v>1982</v>
      </c>
      <c r="B940" s="62" t="s">
        <v>1865</v>
      </c>
      <c r="C940" s="124">
        <v>0</v>
      </c>
      <c r="D940" s="124">
        <v>0</v>
      </c>
      <c r="E940" s="124">
        <v>0</v>
      </c>
      <c r="F940" s="124">
        <v>0</v>
      </c>
      <c r="G940" s="124">
        <v>0</v>
      </c>
      <c r="H940" s="124">
        <v>0</v>
      </c>
      <c r="I940" s="124">
        <v>0</v>
      </c>
      <c r="J940" s="124">
        <v>0</v>
      </c>
      <c r="K940" s="124">
        <v>0</v>
      </c>
      <c r="L940" s="124">
        <v>0</v>
      </c>
      <c r="M940" s="124">
        <v>0</v>
      </c>
      <c r="N940" s="124">
        <v>0</v>
      </c>
      <c r="O940" s="124">
        <v>0</v>
      </c>
      <c r="P940" s="124">
        <v>0</v>
      </c>
      <c r="Q940" s="124">
        <v>0</v>
      </c>
      <c r="R940" s="124">
        <v>0</v>
      </c>
      <c r="S940" s="124">
        <v>0</v>
      </c>
      <c r="T940" s="124">
        <v>0</v>
      </c>
      <c r="U940" s="124">
        <v>7000</v>
      </c>
      <c r="V940" s="124">
        <v>3065.5</v>
      </c>
      <c r="W940" s="124">
        <v>20084.59</v>
      </c>
      <c r="X940" s="79">
        <v>0</v>
      </c>
      <c r="Y940" s="125"/>
      <c r="Z940" s="125"/>
      <c r="AA940" s="125"/>
      <c r="AB940" s="125"/>
      <c r="AC940" s="126">
        <f t="shared" si="202"/>
        <v>-0.96449399298698346</v>
      </c>
      <c r="AD940" s="126">
        <f t="shared" si="203"/>
        <v>23.352941176470587</v>
      </c>
      <c r="AE940" s="126">
        <f t="shared" si="204"/>
        <v>-0.91845947396672034</v>
      </c>
      <c r="AF940" s="126">
        <f t="shared" si="205"/>
        <v>8.0053321045355794</v>
      </c>
      <c r="AG940" s="126">
        <f t="shared" si="206"/>
        <v>-0.95065789473684215</v>
      </c>
      <c r="AH940" s="126">
        <f t="shared" si="207"/>
        <v>23</v>
      </c>
      <c r="AI940" s="126">
        <f t="shared" si="208"/>
        <v>-0.94503086419753091</v>
      </c>
      <c r="AJ940" s="126">
        <f t="shared" si="209"/>
        <v>13.765805727119597</v>
      </c>
      <c r="AK940" s="126">
        <f t="shared" si="210"/>
        <v>0.48125515725590251</v>
      </c>
      <c r="AL940" s="127">
        <f t="shared" si="212"/>
        <v>7.2029657710548429</v>
      </c>
      <c r="AM940" s="127">
        <f t="shared" si="211"/>
        <v>7.0702744250882246</v>
      </c>
    </row>
    <row r="941" spans="1:39" ht="15" customHeight="1" x14ac:dyDescent="0.2">
      <c r="A941" s="62" t="s">
        <v>1058</v>
      </c>
      <c r="B941" s="62" t="s">
        <v>308</v>
      </c>
      <c r="C941" s="124">
        <v>6018</v>
      </c>
      <c r="D941" s="124">
        <v>6318</v>
      </c>
      <c r="E941" s="124">
        <v>5136</v>
      </c>
      <c r="F941" s="124">
        <v>4200</v>
      </c>
      <c r="G941" s="124">
        <v>4800</v>
      </c>
      <c r="H941" s="124">
        <v>5016</v>
      </c>
      <c r="I941" s="124">
        <v>4224</v>
      </c>
      <c r="J941" s="124">
        <v>4872</v>
      </c>
      <c r="K941" s="124">
        <v>5232</v>
      </c>
      <c r="L941" s="124">
        <v>6708</v>
      </c>
      <c r="M941" s="124">
        <v>0</v>
      </c>
      <c r="N941" s="124">
        <v>6297</v>
      </c>
      <c r="O941" s="124">
        <v>6158.5</v>
      </c>
      <c r="P941" s="124">
        <v>4205.25</v>
      </c>
      <c r="Q941" s="124">
        <v>4742.8900000000003</v>
      </c>
      <c r="R941" s="124">
        <v>4687.1499999999996</v>
      </c>
      <c r="S941" s="124">
        <v>3746.39</v>
      </c>
      <c r="T941" s="124">
        <v>4114.75</v>
      </c>
      <c r="U941" s="124">
        <v>4743.43</v>
      </c>
      <c r="V941" s="124">
        <v>4578.22</v>
      </c>
      <c r="W941" s="124">
        <v>4377.68</v>
      </c>
      <c r="X941" s="79">
        <v>0</v>
      </c>
      <c r="Y941" s="125"/>
      <c r="Z941" s="125"/>
      <c r="AA941" s="125"/>
      <c r="AB941" s="125"/>
      <c r="AC941" s="126">
        <f t="shared" si="202"/>
        <v>4.0539229305147202E-2</v>
      </c>
      <c r="AD941" s="126">
        <f t="shared" si="203"/>
        <v>3.6121647244669278E-2</v>
      </c>
      <c r="AE941" s="126">
        <f t="shared" si="204"/>
        <v>1.1480786893518297E-2</v>
      </c>
      <c r="AF941" s="126">
        <f t="shared" si="205"/>
        <v>-3.3519072979938752E-2</v>
      </c>
      <c r="AG941" s="126">
        <f t="shared" si="206"/>
        <v>8.6518608047539941E-2</v>
      </c>
      <c r="AH941" s="126">
        <f t="shared" si="207"/>
        <v>9.8870944380069464E-2</v>
      </c>
      <c r="AI941" s="126">
        <f t="shared" si="208"/>
        <v>-5.7294402436926559E-2</v>
      </c>
      <c r="AJ941" s="126">
        <f t="shared" si="209"/>
        <v>6.9578372845950059E-2</v>
      </c>
      <c r="AK941" s="126">
        <f t="shared" si="210"/>
        <v>-4.1544246691474218E-2</v>
      </c>
      <c r="AL941" s="127">
        <f t="shared" si="212"/>
        <v>2.3416874067617197E-2</v>
      </c>
      <c r="AM941" s="127">
        <f t="shared" si="211"/>
        <v>3.1225855229031735E-2</v>
      </c>
    </row>
    <row r="942" spans="1:39" ht="15" customHeight="1" x14ac:dyDescent="0.2">
      <c r="A942" s="62" t="s">
        <v>1059</v>
      </c>
      <c r="B942" s="62" t="s">
        <v>1897</v>
      </c>
      <c r="C942" s="124">
        <v>42928</v>
      </c>
      <c r="D942" s="124">
        <v>47966</v>
      </c>
      <c r="E942" s="124">
        <v>43728</v>
      </c>
      <c r="F942" s="124">
        <v>0</v>
      </c>
      <c r="G942" s="124">
        <v>0</v>
      </c>
      <c r="H942" s="124">
        <v>0</v>
      </c>
      <c r="I942" s="124">
        <v>0</v>
      </c>
      <c r="J942" s="124">
        <v>0</v>
      </c>
      <c r="K942" s="124">
        <v>0</v>
      </c>
      <c r="L942" s="124">
        <v>0</v>
      </c>
      <c r="M942" s="124">
        <v>0</v>
      </c>
      <c r="N942" s="124">
        <v>43323.19</v>
      </c>
      <c r="O942" s="124">
        <v>45672.38</v>
      </c>
      <c r="P942" s="124">
        <v>46090.62</v>
      </c>
      <c r="Q942" s="124">
        <v>22334.720000000001</v>
      </c>
      <c r="R942" s="124">
        <v>0</v>
      </c>
      <c r="S942" s="124">
        <v>0</v>
      </c>
      <c r="T942" s="124">
        <v>0</v>
      </c>
      <c r="U942" s="124">
        <v>0</v>
      </c>
      <c r="V942" s="124">
        <v>-5626.58</v>
      </c>
      <c r="W942" s="124">
        <v>0</v>
      </c>
      <c r="X942" s="79">
        <v>0</v>
      </c>
      <c r="Y942" s="125"/>
      <c r="Z942" s="125"/>
      <c r="AA942" s="125"/>
      <c r="AB942" s="125"/>
      <c r="AC942" s="126">
        <f t="shared" si="202"/>
        <v>-0.15984329986178417</v>
      </c>
      <c r="AD942" s="126">
        <f t="shared" si="203"/>
        <v>1.2982572630557201E-3</v>
      </c>
      <c r="AE942" s="126">
        <f t="shared" si="204"/>
        <v>0.15588085375932212</v>
      </c>
      <c r="AF942" s="126">
        <f t="shared" si="205"/>
        <v>-9.7820781778481844E-2</v>
      </c>
      <c r="AG942" s="126">
        <f t="shared" si="206"/>
        <v>-4.1310352027790043E-2</v>
      </c>
      <c r="AH942" s="126">
        <f t="shared" si="207"/>
        <v>0.1274100694496007</v>
      </c>
      <c r="AI942" s="126">
        <f t="shared" si="208"/>
        <v>2.3924726461652047E-2</v>
      </c>
      <c r="AJ942" s="126">
        <f t="shared" si="209"/>
        <v>-0.12046482708346745</v>
      </c>
      <c r="AK942" s="126">
        <f t="shared" si="210"/>
        <v>0.13890459846327877</v>
      </c>
      <c r="AL942" s="127">
        <f t="shared" si="212"/>
        <v>3.1088049605984252E-3</v>
      </c>
      <c r="AM942" s="127">
        <f t="shared" si="211"/>
        <v>2.5692843052654801E-2</v>
      </c>
    </row>
    <row r="943" spans="1:39" ht="15" customHeight="1" x14ac:dyDescent="0.2">
      <c r="A943" s="62" t="s">
        <v>1060</v>
      </c>
      <c r="B943" s="62" t="s">
        <v>1899</v>
      </c>
      <c r="C943" s="124">
        <v>57522</v>
      </c>
      <c r="D943" s="124">
        <v>57497</v>
      </c>
      <c r="E943" s="124">
        <v>60406</v>
      </c>
      <c r="F943" s="124">
        <v>90888</v>
      </c>
      <c r="G943" s="124">
        <v>104693</v>
      </c>
      <c r="H943" s="124">
        <v>115561</v>
      </c>
      <c r="I943" s="124">
        <v>121892</v>
      </c>
      <c r="J943" s="124">
        <v>139387</v>
      </c>
      <c r="K943" s="124">
        <v>145303</v>
      </c>
      <c r="L943" s="124">
        <v>265356</v>
      </c>
      <c r="M943" s="124">
        <v>0</v>
      </c>
      <c r="N943" s="124">
        <v>59127.27</v>
      </c>
      <c r="O943" s="124">
        <v>57708.28</v>
      </c>
      <c r="P943" s="124">
        <v>62886.1</v>
      </c>
      <c r="Q943" s="124">
        <v>87697.68</v>
      </c>
      <c r="R943" s="124">
        <v>99811.69</v>
      </c>
      <c r="S943" s="124">
        <v>107233.9</v>
      </c>
      <c r="T943" s="124">
        <v>128672.69</v>
      </c>
      <c r="U943" s="124">
        <v>129443.48</v>
      </c>
      <c r="V943" s="124">
        <v>126725.31</v>
      </c>
      <c r="W943" s="124">
        <v>187218.6</v>
      </c>
      <c r="X943" s="79">
        <v>0</v>
      </c>
      <c r="Y943" s="125"/>
      <c r="Z943" s="125"/>
      <c r="AA943" s="125"/>
      <c r="AB943" s="125"/>
      <c r="AC943" s="126">
        <f t="shared" si="202"/>
        <v>0</v>
      </c>
      <c r="AD943" s="126">
        <f t="shared" si="203"/>
        <v>0</v>
      </c>
      <c r="AE943" s="126">
        <f t="shared" si="204"/>
        <v>0</v>
      </c>
      <c r="AF943" s="126">
        <f t="shared" si="205"/>
        <v>0</v>
      </c>
      <c r="AG943" s="126">
        <f t="shared" si="206"/>
        <v>0</v>
      </c>
      <c r="AH943" s="126">
        <f t="shared" si="207"/>
        <v>0</v>
      </c>
      <c r="AI943" s="126">
        <f t="shared" si="208"/>
        <v>0</v>
      </c>
      <c r="AJ943" s="126">
        <f t="shared" si="209"/>
        <v>0</v>
      </c>
      <c r="AK943" s="126">
        <f t="shared" si="210"/>
        <v>0</v>
      </c>
      <c r="AL943" s="127">
        <f t="shared" si="212"/>
        <v>0</v>
      </c>
      <c r="AM943" s="127">
        <f t="shared" si="211"/>
        <v>0</v>
      </c>
    </row>
    <row r="944" spans="1:39" ht="15" customHeight="1" x14ac:dyDescent="0.2">
      <c r="A944" s="62" t="s">
        <v>1061</v>
      </c>
      <c r="B944" s="62" t="s">
        <v>312</v>
      </c>
      <c r="C944" s="124">
        <v>0</v>
      </c>
      <c r="D944" s="124">
        <v>0</v>
      </c>
      <c r="E944" s="124">
        <v>0</v>
      </c>
      <c r="F944" s="124">
        <v>0</v>
      </c>
      <c r="G944" s="124">
        <v>0</v>
      </c>
      <c r="H944" s="124">
        <v>0</v>
      </c>
      <c r="I944" s="124">
        <v>0</v>
      </c>
      <c r="J944" s="124">
        <v>0</v>
      </c>
      <c r="K944" s="124">
        <v>0</v>
      </c>
      <c r="L944" s="124">
        <v>0</v>
      </c>
      <c r="M944" s="124">
        <v>0</v>
      </c>
      <c r="N944" s="124">
        <v>235</v>
      </c>
      <c r="O944" s="124">
        <v>0</v>
      </c>
      <c r="P944" s="124">
        <v>-336.89</v>
      </c>
      <c r="Q944" s="124">
        <v>260</v>
      </c>
      <c r="R944" s="124">
        <v>485</v>
      </c>
      <c r="S944" s="124">
        <v>770</v>
      </c>
      <c r="T944" s="124">
        <v>385</v>
      </c>
      <c r="U944" s="124">
        <v>263</v>
      </c>
      <c r="V944" s="124">
        <v>203</v>
      </c>
      <c r="W944" s="124">
        <v>526</v>
      </c>
      <c r="X944" s="79">
        <v>0</v>
      </c>
      <c r="Y944" s="125"/>
      <c r="Z944" s="125"/>
      <c r="AA944" s="125"/>
      <c r="AB944" s="125"/>
      <c r="AC944" s="126">
        <f t="shared" si="202"/>
        <v>1.375</v>
      </c>
      <c r="AD944" s="126">
        <f t="shared" si="203"/>
        <v>0.21052631578947367</v>
      </c>
      <c r="AE944" s="126">
        <f t="shared" si="204"/>
        <v>2.1739130434782608E-2</v>
      </c>
      <c r="AF944" s="126">
        <f t="shared" si="205"/>
        <v>0</v>
      </c>
      <c r="AG944" s="126">
        <f t="shared" si="206"/>
        <v>0</v>
      </c>
      <c r="AH944" s="126">
        <f t="shared" si="207"/>
        <v>-2.1276595744680851E-2</v>
      </c>
      <c r="AI944" s="126">
        <f t="shared" si="208"/>
        <v>0.21739130434782608</v>
      </c>
      <c r="AJ944" s="126">
        <f t="shared" si="209"/>
        <v>1.7857142857142856E-2</v>
      </c>
      <c r="AK944" s="126">
        <f t="shared" si="210"/>
        <v>-3.5087719298245612E-2</v>
      </c>
      <c r="AL944" s="127">
        <f t="shared" si="212"/>
        <v>0.19846106426514432</v>
      </c>
      <c r="AM944" s="127">
        <f t="shared" si="211"/>
        <v>3.5776826432408496E-2</v>
      </c>
    </row>
    <row r="945" spans="1:39" ht="15" customHeight="1" x14ac:dyDescent="0.2">
      <c r="A945" s="62" t="s">
        <v>1062</v>
      </c>
      <c r="B945" s="62" t="s">
        <v>314</v>
      </c>
      <c r="C945" s="124">
        <v>8267</v>
      </c>
      <c r="D945" s="124">
        <v>7266</v>
      </c>
      <c r="E945" s="124">
        <v>12867</v>
      </c>
      <c r="F945" s="124">
        <v>14605</v>
      </c>
      <c r="G945" s="124">
        <v>16557</v>
      </c>
      <c r="H945" s="124">
        <v>20395</v>
      </c>
      <c r="I945" s="124">
        <v>20588</v>
      </c>
      <c r="J945" s="124">
        <v>20784</v>
      </c>
      <c r="K945" s="124">
        <v>21954</v>
      </c>
      <c r="L945" s="124">
        <v>15375</v>
      </c>
      <c r="M945" s="124">
        <v>0</v>
      </c>
      <c r="N945" s="124">
        <v>8844.01</v>
      </c>
      <c r="O945" s="124">
        <v>7048.99</v>
      </c>
      <c r="P945" s="124">
        <v>11324.36</v>
      </c>
      <c r="Q945" s="124">
        <v>19410.169999999998</v>
      </c>
      <c r="R945" s="124">
        <v>14947.01</v>
      </c>
      <c r="S945" s="124">
        <v>19276.3</v>
      </c>
      <c r="T945" s="124">
        <v>20786.86</v>
      </c>
      <c r="U945" s="124">
        <v>19244.63</v>
      </c>
      <c r="V945" s="124">
        <v>13324.58</v>
      </c>
      <c r="W945" s="124">
        <v>11499.8</v>
      </c>
      <c r="X945" s="79">
        <v>0</v>
      </c>
      <c r="Y945" s="125"/>
      <c r="Z945" s="125"/>
      <c r="AA945" s="125"/>
      <c r="AB945" s="125"/>
      <c r="AC945" s="126">
        <f t="shared" si="202"/>
        <v>0</v>
      </c>
      <c r="AD945" s="126">
        <f t="shared" si="203"/>
        <v>4.8219503698694695</v>
      </c>
      <c r="AE945" s="126">
        <f t="shared" si="204"/>
        <v>-0.47445946564267538</v>
      </c>
      <c r="AF945" s="126">
        <f t="shared" si="205"/>
        <v>0.68186049626628253</v>
      </c>
      <c r="AG945" s="126">
        <f t="shared" si="206"/>
        <v>-0.9355883676386848</v>
      </c>
      <c r="AH945" s="126">
        <f t="shared" si="207"/>
        <v>8.5006027634385326</v>
      </c>
      <c r="AI945" s="126">
        <f t="shared" si="208"/>
        <v>5.2187380024336641E-3</v>
      </c>
      <c r="AJ945" s="126">
        <f t="shared" si="209"/>
        <v>0.98292324523074326</v>
      </c>
      <c r="AK945" s="126">
        <f t="shared" si="210"/>
        <v>0.72228143771219655</v>
      </c>
      <c r="AL945" s="127">
        <f t="shared" si="212"/>
        <v>1.5894210241375886</v>
      </c>
      <c r="AM945" s="127">
        <f t="shared" si="211"/>
        <v>1.8550875633490442</v>
      </c>
    </row>
    <row r="946" spans="1:39" ht="15" customHeight="1" x14ac:dyDescent="0.2">
      <c r="A946" s="62" t="s">
        <v>1063</v>
      </c>
      <c r="B946" s="62" t="s">
        <v>316</v>
      </c>
      <c r="C946" s="124">
        <v>1530</v>
      </c>
      <c r="D946" s="124">
        <v>2754</v>
      </c>
      <c r="E946" s="124">
        <v>2754</v>
      </c>
      <c r="F946" s="124">
        <v>2754</v>
      </c>
      <c r="G946" s="124">
        <v>3557</v>
      </c>
      <c r="H946" s="124">
        <v>459</v>
      </c>
      <c r="I946" s="124">
        <v>486</v>
      </c>
      <c r="J946" s="124">
        <v>567</v>
      </c>
      <c r="K946" s="124">
        <v>567</v>
      </c>
      <c r="L946" s="124">
        <v>3600</v>
      </c>
      <c r="M946" s="124">
        <v>0</v>
      </c>
      <c r="N946" s="124">
        <v>4309.13</v>
      </c>
      <c r="O946" s="124">
        <v>153</v>
      </c>
      <c r="P946" s="124">
        <v>3726</v>
      </c>
      <c r="Q946" s="124">
        <v>303.82</v>
      </c>
      <c r="R946" s="124">
        <v>2736</v>
      </c>
      <c r="S946" s="124">
        <v>135</v>
      </c>
      <c r="T946" s="124">
        <v>3240</v>
      </c>
      <c r="U946" s="124">
        <v>178.1</v>
      </c>
      <c r="V946" s="124">
        <v>2629.79</v>
      </c>
      <c r="W946" s="124">
        <v>3895.39</v>
      </c>
      <c r="X946" s="79">
        <v>0</v>
      </c>
      <c r="Y946" s="125"/>
      <c r="Z946" s="125"/>
      <c r="AA946" s="125"/>
      <c r="AB946" s="125"/>
      <c r="AC946" s="126">
        <f t="shared" si="202"/>
        <v>-8.1453818708243433E-2</v>
      </c>
      <c r="AD946" s="126">
        <f t="shared" si="203"/>
        <v>0.21178267327768366</v>
      </c>
      <c r="AE946" s="126">
        <f t="shared" si="204"/>
        <v>-0.17737071694117376</v>
      </c>
      <c r="AF946" s="126">
        <f t="shared" si="205"/>
        <v>1.2214488089824782E-2</v>
      </c>
      <c r="AG946" s="126">
        <f t="shared" si="206"/>
        <v>0.48296715068663543</v>
      </c>
      <c r="AH946" s="126">
        <f t="shared" si="207"/>
        <v>-0.53887273269578506</v>
      </c>
      <c r="AI946" s="126">
        <f t="shared" si="208"/>
        <v>8.6371216332305864E-2</v>
      </c>
      <c r="AJ946" s="126">
        <f t="shared" si="209"/>
        <v>-0.52321589714487726</v>
      </c>
      <c r="AK946" s="126">
        <f t="shared" si="210"/>
        <v>1.3215414634146341</v>
      </c>
      <c r="AL946" s="127">
        <f t="shared" si="212"/>
        <v>8.8218202923444913E-2</v>
      </c>
      <c r="AM946" s="127">
        <f t="shared" si="211"/>
        <v>0.16575824011858259</v>
      </c>
    </row>
    <row r="947" spans="1:39" ht="15" customHeight="1" x14ac:dyDescent="0.2">
      <c r="A947" s="62" t="s">
        <v>1064</v>
      </c>
      <c r="B947" s="62" t="s">
        <v>2026</v>
      </c>
      <c r="C947" s="124">
        <v>12142</v>
      </c>
      <c r="D947" s="124">
        <v>12256</v>
      </c>
      <c r="E947" s="124">
        <v>13505</v>
      </c>
      <c r="F947" s="124">
        <v>12787</v>
      </c>
      <c r="G947" s="124">
        <v>13547</v>
      </c>
      <c r="H947" s="124">
        <v>13793</v>
      </c>
      <c r="I947" s="124">
        <v>14796</v>
      </c>
      <c r="J947" s="124">
        <v>15869</v>
      </c>
      <c r="K947" s="124">
        <v>16702</v>
      </c>
      <c r="L947" s="124">
        <v>20971</v>
      </c>
      <c r="M947" s="124">
        <v>0</v>
      </c>
      <c r="N947" s="124">
        <v>12057.95</v>
      </c>
      <c r="O947" s="124">
        <v>12546.77</v>
      </c>
      <c r="P947" s="124">
        <v>12999.98</v>
      </c>
      <c r="Q947" s="124">
        <v>13149.23</v>
      </c>
      <c r="R947" s="124">
        <v>12708.48</v>
      </c>
      <c r="S947" s="124">
        <v>13808</v>
      </c>
      <c r="T947" s="124">
        <v>15173.21</v>
      </c>
      <c r="U947" s="124">
        <v>14303.87</v>
      </c>
      <c r="V947" s="124">
        <v>15299.11</v>
      </c>
      <c r="W947" s="124">
        <v>14663.52</v>
      </c>
      <c r="X947" s="79">
        <v>0</v>
      </c>
      <c r="Y947" s="125"/>
      <c r="Z947" s="125"/>
      <c r="AA947" s="125"/>
      <c r="AB947" s="125"/>
      <c r="AC947" s="126">
        <f t="shared" si="202"/>
        <v>-0.29456080148305924</v>
      </c>
      <c r="AD947" s="126">
        <f t="shared" si="203"/>
        <v>3.1885531298447158E-2</v>
      </c>
      <c r="AE947" s="126">
        <f t="shared" si="204"/>
        <v>1.8475084725725095</v>
      </c>
      <c r="AF947" s="126">
        <f t="shared" si="205"/>
        <v>-0.61231137567098626</v>
      </c>
      <c r="AG947" s="126">
        <f t="shared" si="206"/>
        <v>-0.30446209450716166</v>
      </c>
      <c r="AH947" s="126">
        <f t="shared" si="207"/>
        <v>0.52538219236962469</v>
      </c>
      <c r="AI947" s="126">
        <f t="shared" si="208"/>
        <v>-0.79421883148562489</v>
      </c>
      <c r="AJ947" s="126">
        <f t="shared" si="209"/>
        <v>-5.7389278342087596E-2</v>
      </c>
      <c r="AK947" s="126">
        <f t="shared" si="210"/>
        <v>0.23052405628672404</v>
      </c>
      <c r="AL947" s="127">
        <f t="shared" si="212"/>
        <v>6.35953190042651E-2</v>
      </c>
      <c r="AM947" s="127">
        <f t="shared" si="211"/>
        <v>-8.0032791135705092E-2</v>
      </c>
    </row>
    <row r="948" spans="1:39" ht="15" customHeight="1" x14ac:dyDescent="0.2">
      <c r="A948" s="62" t="s">
        <v>1065</v>
      </c>
      <c r="B948" s="62" t="s">
        <v>321</v>
      </c>
      <c r="C948" s="124">
        <v>2361</v>
      </c>
      <c r="D948" s="124">
        <v>2406</v>
      </c>
      <c r="E948" s="124">
        <v>2089</v>
      </c>
      <c r="F948" s="124">
        <v>2151</v>
      </c>
      <c r="G948" s="124">
        <v>2274</v>
      </c>
      <c r="H948" s="124">
        <v>2312</v>
      </c>
      <c r="I948" s="124">
        <v>2367</v>
      </c>
      <c r="J948" s="124">
        <v>2708</v>
      </c>
      <c r="K948" s="124">
        <v>2783</v>
      </c>
      <c r="L948" s="124">
        <v>3232</v>
      </c>
      <c r="M948" s="124">
        <v>0</v>
      </c>
      <c r="N948" s="124">
        <v>2402.04</v>
      </c>
      <c r="O948" s="124">
        <v>2018.09</v>
      </c>
      <c r="P948" s="124">
        <v>2020.71</v>
      </c>
      <c r="Q948" s="124">
        <v>2335.6999999999998</v>
      </c>
      <c r="R948" s="124">
        <v>2107.2199999999998</v>
      </c>
      <c r="S948" s="124">
        <v>2020.17</v>
      </c>
      <c r="T948" s="124">
        <v>2277.56</v>
      </c>
      <c r="U948" s="124">
        <v>2332.0500000000002</v>
      </c>
      <c r="V948" s="124">
        <v>2051.12</v>
      </c>
      <c r="W948" s="124">
        <v>2336.0300000000002</v>
      </c>
      <c r="X948" s="79">
        <v>0</v>
      </c>
      <c r="Y948" s="125"/>
      <c r="Z948" s="125"/>
      <c r="AA948" s="125"/>
      <c r="AB948" s="125"/>
      <c r="AC948" s="126">
        <f t="shared" si="202"/>
        <v>6.0060689467016912E-2</v>
      </c>
      <c r="AD948" s="126">
        <f t="shared" si="203"/>
        <v>2.4528360057586004E-2</v>
      </c>
      <c r="AE948" s="126">
        <f t="shared" si="204"/>
        <v>-6.9599149562515325E-2</v>
      </c>
      <c r="AF948" s="126">
        <f t="shared" si="205"/>
        <v>-0.18710704426978966</v>
      </c>
      <c r="AG948" s="126">
        <f t="shared" si="206"/>
        <v>-0.16903982617781479</v>
      </c>
      <c r="AH948" s="126">
        <f t="shared" si="207"/>
        <v>0.13161228404911865</v>
      </c>
      <c r="AI948" s="126">
        <f t="shared" si="208"/>
        <v>-0.18074622033018981</v>
      </c>
      <c r="AJ948" s="126">
        <f t="shared" si="209"/>
        <v>-0.26209443353464995</v>
      </c>
      <c r="AK948" s="126">
        <f t="shared" si="210"/>
        <v>0.36351615779527274</v>
      </c>
      <c r="AL948" s="127">
        <f t="shared" si="212"/>
        <v>-3.2096575833996138E-2</v>
      </c>
      <c r="AM948" s="127">
        <f t="shared" si="211"/>
        <v>-2.3350407639652626E-2</v>
      </c>
    </row>
    <row r="949" spans="1:39" ht="15" customHeight="1" x14ac:dyDescent="0.2">
      <c r="A949" s="62" t="s">
        <v>2248</v>
      </c>
      <c r="B949" s="62" t="s">
        <v>323</v>
      </c>
      <c r="C949" s="124">
        <v>0</v>
      </c>
      <c r="D949" s="124">
        <v>0</v>
      </c>
      <c r="E949" s="124">
        <v>0</v>
      </c>
      <c r="F949" s="124">
        <v>0</v>
      </c>
      <c r="G949" s="124">
        <v>0</v>
      </c>
      <c r="H949" s="124">
        <v>0</v>
      </c>
      <c r="I949" s="124">
        <v>0</v>
      </c>
      <c r="J949" s="124">
        <v>0</v>
      </c>
      <c r="K949" s="124">
        <v>0</v>
      </c>
      <c r="L949" s="124">
        <v>0</v>
      </c>
      <c r="M949" s="124">
        <v>0</v>
      </c>
      <c r="N949" s="124">
        <v>0</v>
      </c>
      <c r="O949" s="124">
        <v>0</v>
      </c>
      <c r="P949" s="124">
        <v>0</v>
      </c>
      <c r="Q949" s="124">
        <v>0</v>
      </c>
      <c r="R949" s="124">
        <v>0</v>
      </c>
      <c r="S949" s="124">
        <v>0</v>
      </c>
      <c r="T949" s="124">
        <v>0</v>
      </c>
      <c r="U949" s="124">
        <v>0</v>
      </c>
      <c r="V949" s="124">
        <v>0</v>
      </c>
      <c r="W949" s="124">
        <v>354.14</v>
      </c>
      <c r="X949" s="79">
        <v>0</v>
      </c>
      <c r="Y949" s="125"/>
      <c r="Z949" s="125"/>
      <c r="AA949" s="125"/>
      <c r="AB949" s="125"/>
      <c r="AC949" s="126">
        <f t="shared" si="202"/>
        <v>0.54460637779130605</v>
      </c>
      <c r="AD949" s="126">
        <f t="shared" si="203"/>
        <v>1.6400209022271735E-2</v>
      </c>
      <c r="AE949" s="126">
        <f t="shared" si="204"/>
        <v>0.32484723381064223</v>
      </c>
      <c r="AF949" s="126">
        <f t="shared" si="205"/>
        <v>-0.39147892702453391</v>
      </c>
      <c r="AG949" s="126">
        <f t="shared" si="206"/>
        <v>-0.22467776266246464</v>
      </c>
      <c r="AH949" s="126">
        <f t="shared" si="207"/>
        <v>0.55203298704344994</v>
      </c>
      <c r="AI949" s="126">
        <f t="shared" si="208"/>
        <v>0.25676917202924027</v>
      </c>
      <c r="AJ949" s="126">
        <f t="shared" si="209"/>
        <v>-0.23287667981562971</v>
      </c>
      <c r="AK949" s="126">
        <f t="shared" si="210"/>
        <v>-0.22565275100631485</v>
      </c>
      <c r="AL949" s="127">
        <f t="shared" si="212"/>
        <v>6.8885539909774113E-2</v>
      </c>
      <c r="AM949" s="127">
        <f t="shared" si="211"/>
        <v>2.5118993117656214E-2</v>
      </c>
    </row>
    <row r="950" spans="1:39" ht="15" customHeight="1" x14ac:dyDescent="0.2">
      <c r="A950" s="62" t="s">
        <v>1066</v>
      </c>
      <c r="B950" s="62" t="s">
        <v>325</v>
      </c>
      <c r="C950" s="124">
        <v>4000</v>
      </c>
      <c r="D950" s="124">
        <v>9500</v>
      </c>
      <c r="E950" s="124">
        <v>21250</v>
      </c>
      <c r="F950" s="124">
        <v>23500</v>
      </c>
      <c r="G950" s="124">
        <v>23750</v>
      </c>
      <c r="H950" s="124">
        <v>23250</v>
      </c>
      <c r="I950" s="124">
        <v>19500</v>
      </c>
      <c r="J950" s="124">
        <v>21000</v>
      </c>
      <c r="K950" s="124">
        <v>22500</v>
      </c>
      <c r="L950" s="124">
        <v>19250</v>
      </c>
      <c r="M950" s="124">
        <v>0</v>
      </c>
      <c r="N950" s="124">
        <v>4000</v>
      </c>
      <c r="O950" s="124">
        <v>9500</v>
      </c>
      <c r="P950" s="124">
        <v>11500</v>
      </c>
      <c r="Q950" s="124">
        <v>11750</v>
      </c>
      <c r="R950" s="124">
        <v>11750</v>
      </c>
      <c r="S950" s="124">
        <v>11750</v>
      </c>
      <c r="T950" s="124">
        <v>11500</v>
      </c>
      <c r="U950" s="124">
        <v>14000</v>
      </c>
      <c r="V950" s="124">
        <v>14250</v>
      </c>
      <c r="W950" s="124">
        <v>13750</v>
      </c>
      <c r="X950" s="79">
        <v>0</v>
      </c>
      <c r="Y950" s="125"/>
      <c r="Z950" s="125"/>
      <c r="AA950" s="125"/>
      <c r="AB950" s="125"/>
      <c r="AC950" s="126">
        <f t="shared" si="202"/>
        <v>0</v>
      </c>
      <c r="AD950" s="126">
        <f t="shared" si="203"/>
        <v>0</v>
      </c>
      <c r="AE950" s="126">
        <f t="shared" si="204"/>
        <v>0</v>
      </c>
      <c r="AF950" s="126">
        <f t="shared" si="205"/>
        <v>0</v>
      </c>
      <c r="AG950" s="126">
        <f t="shared" si="206"/>
        <v>0</v>
      </c>
      <c r="AH950" s="126">
        <f t="shared" si="207"/>
        <v>0</v>
      </c>
      <c r="AI950" s="126">
        <f t="shared" si="208"/>
        <v>0</v>
      </c>
      <c r="AJ950" s="126">
        <f t="shared" si="209"/>
        <v>0</v>
      </c>
      <c r="AK950" s="126">
        <f t="shared" si="210"/>
        <v>0</v>
      </c>
      <c r="AL950" s="127">
        <f t="shared" si="212"/>
        <v>0</v>
      </c>
      <c r="AM950" s="127">
        <f t="shared" si="211"/>
        <v>0</v>
      </c>
    </row>
    <row r="951" spans="1:39" ht="15" customHeight="1" x14ac:dyDescent="0.2">
      <c r="A951" s="62" t="s">
        <v>1067</v>
      </c>
      <c r="B951" s="62" t="s">
        <v>327</v>
      </c>
      <c r="C951" s="124">
        <v>10826</v>
      </c>
      <c r="D951" s="124">
        <v>10746</v>
      </c>
      <c r="E951" s="124">
        <v>10746</v>
      </c>
      <c r="F951" s="124">
        <v>10746</v>
      </c>
      <c r="G951" s="124">
        <v>10746</v>
      </c>
      <c r="H951" s="124">
        <v>10746</v>
      </c>
      <c r="I951" s="124">
        <v>10746</v>
      </c>
      <c r="J951" s="124">
        <v>10746</v>
      </c>
      <c r="K951" s="124">
        <v>10746</v>
      </c>
      <c r="L951" s="124">
        <v>10712</v>
      </c>
      <c r="M951" s="124">
        <v>0</v>
      </c>
      <c r="N951" s="124">
        <v>0</v>
      </c>
      <c r="O951" s="124">
        <v>1952.04</v>
      </c>
      <c r="P951" s="124">
        <v>11364.68</v>
      </c>
      <c r="Q951" s="124">
        <v>5972.6</v>
      </c>
      <c r="R951" s="124">
        <v>10045.08</v>
      </c>
      <c r="S951" s="124">
        <v>647.02</v>
      </c>
      <c r="T951" s="124">
        <v>6147.08</v>
      </c>
      <c r="U951" s="124">
        <v>6179.16</v>
      </c>
      <c r="V951" s="124">
        <v>12252.8</v>
      </c>
      <c r="W951" s="124">
        <v>21102.77</v>
      </c>
      <c r="X951" s="79">
        <v>0</v>
      </c>
      <c r="Y951" s="125"/>
      <c r="Z951" s="125"/>
      <c r="AA951" s="125"/>
      <c r="AB951" s="125"/>
      <c r="AC951" s="126">
        <f t="shared" si="202"/>
        <v>0.70619312700440662</v>
      </c>
      <c r="AD951" s="126">
        <f t="shared" si="203"/>
        <v>0.54302666088507945</v>
      </c>
      <c r="AE951" s="126">
        <f t="shared" si="204"/>
        <v>-0.35506749395872128</v>
      </c>
      <c r="AF951" s="126">
        <f t="shared" si="205"/>
        <v>0.19774800800827713</v>
      </c>
      <c r="AG951" s="126">
        <f t="shared" si="206"/>
        <v>0.54762492387576533</v>
      </c>
      <c r="AH951" s="126">
        <f t="shared" si="207"/>
        <v>-1</v>
      </c>
      <c r="AI951" s="126">
        <f t="shared" si="208"/>
        <v>0</v>
      </c>
      <c r="AJ951" s="126">
        <f t="shared" si="209"/>
        <v>0</v>
      </c>
      <c r="AK951" s="126">
        <f t="shared" si="210"/>
        <v>0</v>
      </c>
      <c r="AL951" s="127">
        <f t="shared" si="212"/>
        <v>7.1058358423867485E-2</v>
      </c>
      <c r="AM951" s="127">
        <f t="shared" si="211"/>
        <v>-9.0475015224846939E-2</v>
      </c>
    </row>
    <row r="952" spans="1:39" ht="15" customHeight="1" x14ac:dyDescent="0.2">
      <c r="A952" s="62" t="s">
        <v>1068</v>
      </c>
      <c r="B952" s="62" t="s">
        <v>262</v>
      </c>
      <c r="C952" s="124">
        <v>1750</v>
      </c>
      <c r="D952" s="124">
        <v>1750</v>
      </c>
      <c r="E952" s="124">
        <v>1750</v>
      </c>
      <c r="F952" s="124">
        <v>1750</v>
      </c>
      <c r="G952" s="124">
        <v>1750</v>
      </c>
      <c r="H952" s="124">
        <v>1750</v>
      </c>
      <c r="I952" s="124">
        <v>1750</v>
      </c>
      <c r="J952" s="124">
        <v>1750</v>
      </c>
      <c r="K952" s="124">
        <v>2160</v>
      </c>
      <c r="L952" s="124">
        <v>2710</v>
      </c>
      <c r="M952" s="124">
        <v>0</v>
      </c>
      <c r="N952" s="124">
        <v>1561.13</v>
      </c>
      <c r="O952" s="124">
        <v>1433.97</v>
      </c>
      <c r="P952" s="124">
        <v>1737.66</v>
      </c>
      <c r="Q952" s="124">
        <v>1429.45</v>
      </c>
      <c r="R952" s="124">
        <v>1446.91</v>
      </c>
      <c r="S952" s="124">
        <v>2145.7199999999998</v>
      </c>
      <c r="T952" s="124">
        <v>989.45</v>
      </c>
      <c r="U952" s="124">
        <v>1074.9100000000001</v>
      </c>
      <c r="V952" s="124">
        <v>512.5</v>
      </c>
      <c r="W952" s="124">
        <v>1189.79</v>
      </c>
      <c r="X952" s="79">
        <v>0</v>
      </c>
      <c r="Y952" s="125"/>
      <c r="Z952" s="125"/>
      <c r="AA952" s="125"/>
      <c r="AB952" s="125"/>
      <c r="AC952" s="126">
        <f t="shared" si="202"/>
        <v>0.35039999999999999</v>
      </c>
      <c r="AD952" s="126">
        <f t="shared" si="203"/>
        <v>-9.5379146919430738E-3</v>
      </c>
      <c r="AE952" s="126">
        <f t="shared" si="204"/>
        <v>0</v>
      </c>
      <c r="AF952" s="126">
        <f t="shared" si="205"/>
        <v>0.46300616065554151</v>
      </c>
      <c r="AG952" s="126">
        <f t="shared" si="206"/>
        <v>-0.28618152085036797</v>
      </c>
      <c r="AH952" s="126">
        <f t="shared" si="207"/>
        <v>0.73024054982817865</v>
      </c>
      <c r="AI952" s="126">
        <f t="shared" si="208"/>
        <v>-0.42204568023833167</v>
      </c>
      <c r="AJ952" s="126">
        <f t="shared" si="209"/>
        <v>0.10252004581901489</v>
      </c>
      <c r="AK952" s="126">
        <f t="shared" si="210"/>
        <v>1.6436363636363636</v>
      </c>
      <c r="AL952" s="127">
        <f t="shared" si="212"/>
        <v>0.28578200046205066</v>
      </c>
      <c r="AM952" s="127">
        <f t="shared" si="211"/>
        <v>0.35363395163897149</v>
      </c>
    </row>
    <row r="953" spans="1:39" ht="15" customHeight="1" x14ac:dyDescent="0.2">
      <c r="A953" s="62" t="s">
        <v>1069</v>
      </c>
      <c r="B953" s="62" t="s">
        <v>420</v>
      </c>
      <c r="C953" s="124">
        <v>3100</v>
      </c>
      <c r="D953" s="124">
        <v>2275</v>
      </c>
      <c r="E953" s="124">
        <v>2275</v>
      </c>
      <c r="F953" s="124">
        <v>2280</v>
      </c>
      <c r="G953" s="124">
        <v>2280</v>
      </c>
      <c r="H953" s="124">
        <v>2280</v>
      </c>
      <c r="I953" s="124">
        <v>2280</v>
      </c>
      <c r="J953" s="124">
        <v>530</v>
      </c>
      <c r="K953" s="124">
        <v>530</v>
      </c>
      <c r="L953" s="124">
        <v>1130</v>
      </c>
      <c r="M953" s="124">
        <v>0</v>
      </c>
      <c r="N953" s="124">
        <v>2788.83</v>
      </c>
      <c r="O953" s="124">
        <v>1967.35</v>
      </c>
      <c r="P953" s="124">
        <v>2030.08</v>
      </c>
      <c r="Q953" s="124">
        <v>5780.67</v>
      </c>
      <c r="R953" s="124">
        <v>2241.1</v>
      </c>
      <c r="S953" s="124">
        <v>1558.77</v>
      </c>
      <c r="T953" s="124">
        <v>2377.7199999999998</v>
      </c>
      <c r="U953" s="124">
        <v>489.29</v>
      </c>
      <c r="V953" s="124">
        <v>461.21</v>
      </c>
      <c r="W953" s="124">
        <v>567.53</v>
      </c>
      <c r="X953" s="79">
        <v>0</v>
      </c>
      <c r="Y953" s="125"/>
      <c r="Z953" s="125"/>
      <c r="AA953" s="125"/>
      <c r="AB953" s="125"/>
      <c r="AC953" s="126">
        <f t="shared" si="202"/>
        <v>-0.11845917399692613</v>
      </c>
      <c r="AD953" s="126">
        <f t="shared" si="203"/>
        <v>-2.4363463707045036E-2</v>
      </c>
      <c r="AE953" s="126">
        <f t="shared" si="204"/>
        <v>0.26685828998996264</v>
      </c>
      <c r="AF953" s="126">
        <f t="shared" si="205"/>
        <v>0.10545491650760498</v>
      </c>
      <c r="AG953" s="126">
        <f t="shared" si="206"/>
        <v>-0.18597933442290043</v>
      </c>
      <c r="AH953" s="126">
        <f t="shared" si="207"/>
        <v>0.52162834597349228</v>
      </c>
      <c r="AI953" s="126">
        <f t="shared" si="208"/>
        <v>0.1361558120471153</v>
      </c>
      <c r="AJ953" s="126">
        <f t="shared" si="209"/>
        <v>8.1047607656425408E-2</v>
      </c>
      <c r="AK953" s="126">
        <f t="shared" si="210"/>
        <v>-1</v>
      </c>
      <c r="AL953" s="127">
        <f t="shared" si="212"/>
        <v>-2.4184111105807884E-2</v>
      </c>
      <c r="AM953" s="127">
        <f t="shared" si="211"/>
        <v>-8.9429513749173489E-2</v>
      </c>
    </row>
    <row r="954" spans="1:39" ht="15" customHeight="1" x14ac:dyDescent="0.2">
      <c r="A954" s="62" t="s">
        <v>1070</v>
      </c>
      <c r="B954" s="62" t="s">
        <v>422</v>
      </c>
      <c r="C954" s="124">
        <v>10500</v>
      </c>
      <c r="D954" s="124">
        <v>10500</v>
      </c>
      <c r="E954" s="124">
        <v>10500</v>
      </c>
      <c r="F954" s="124">
        <v>14300</v>
      </c>
      <c r="G954" s="124">
        <v>14300</v>
      </c>
      <c r="H954" s="124">
        <v>14300</v>
      </c>
      <c r="I954" s="124">
        <v>14300</v>
      </c>
      <c r="J954" s="124">
        <v>13900</v>
      </c>
      <c r="K954" s="124">
        <v>13900</v>
      </c>
      <c r="L954" s="124">
        <v>12780</v>
      </c>
      <c r="M954" s="124">
        <v>0</v>
      </c>
      <c r="N954" s="124">
        <v>14074.93</v>
      </c>
      <c r="O954" s="124">
        <v>14920.28</v>
      </c>
      <c r="P954" s="124">
        <v>15286.25</v>
      </c>
      <c r="Q954" s="124">
        <v>14222.34</v>
      </c>
      <c r="R954" s="124">
        <v>11561.24</v>
      </c>
      <c r="S954" s="124">
        <v>9606.93</v>
      </c>
      <c r="T954" s="124">
        <v>10871.32</v>
      </c>
      <c r="U954" s="124">
        <v>8906.3700000000008</v>
      </c>
      <c r="V954" s="124">
        <v>6572.06</v>
      </c>
      <c r="W954" s="124">
        <v>8961.11</v>
      </c>
      <c r="X954" s="79">
        <v>0</v>
      </c>
      <c r="Y954" s="125"/>
      <c r="Z954" s="125"/>
      <c r="AA954" s="125"/>
      <c r="AB954" s="125"/>
      <c r="AC954" s="126">
        <f t="shared" si="202"/>
        <v>0</v>
      </c>
      <c r="AD954" s="126">
        <f t="shared" si="203"/>
        <v>0</v>
      </c>
      <c r="AE954" s="126">
        <f t="shared" si="204"/>
        <v>0</v>
      </c>
      <c r="AF954" s="126">
        <f t="shared" si="205"/>
        <v>0</v>
      </c>
      <c r="AG954" s="126">
        <f t="shared" si="206"/>
        <v>0</v>
      </c>
      <c r="AH954" s="126">
        <f t="shared" si="207"/>
        <v>0</v>
      </c>
      <c r="AI954" s="126">
        <f t="shared" si="208"/>
        <v>0</v>
      </c>
      <c r="AJ954" s="126">
        <f t="shared" si="209"/>
        <v>0</v>
      </c>
      <c r="AK954" s="126">
        <f t="shared" si="210"/>
        <v>20.434009661835749</v>
      </c>
      <c r="AL954" s="127">
        <f t="shared" si="212"/>
        <v>2.27044551798175</v>
      </c>
      <c r="AM954" s="127">
        <f t="shared" si="211"/>
        <v>4.0868019323671501</v>
      </c>
    </row>
    <row r="955" spans="1:39" ht="15" customHeight="1" x14ac:dyDescent="0.2">
      <c r="A955" s="62" t="s">
        <v>1071</v>
      </c>
      <c r="B955" s="62" t="s">
        <v>330</v>
      </c>
      <c r="C955" s="124">
        <v>10500</v>
      </c>
      <c r="D955" s="124">
        <v>10050</v>
      </c>
      <c r="E955" s="124">
        <v>10800</v>
      </c>
      <c r="F955" s="124">
        <v>15500</v>
      </c>
      <c r="G955" s="124">
        <v>10800</v>
      </c>
      <c r="H955" s="124">
        <v>10800</v>
      </c>
      <c r="I955" s="124">
        <v>10590</v>
      </c>
      <c r="J955" s="124">
        <v>11910</v>
      </c>
      <c r="K955" s="124">
        <v>12760</v>
      </c>
      <c r="L955" s="124">
        <v>12860</v>
      </c>
      <c r="M955" s="124">
        <v>0</v>
      </c>
      <c r="N955" s="124">
        <v>6603.54</v>
      </c>
      <c r="O955" s="124">
        <v>10199.870000000001</v>
      </c>
      <c r="P955" s="124">
        <v>10367.15</v>
      </c>
      <c r="Q955" s="124">
        <v>13734.89</v>
      </c>
      <c r="R955" s="124">
        <v>8357.9699999999993</v>
      </c>
      <c r="S955" s="124">
        <v>6480.12</v>
      </c>
      <c r="T955" s="124">
        <v>10057.36</v>
      </c>
      <c r="U955" s="124">
        <v>12639.78</v>
      </c>
      <c r="V955" s="124">
        <v>9696.27</v>
      </c>
      <c r="W955" s="124">
        <v>7508.28</v>
      </c>
      <c r="X955" s="79">
        <v>0</v>
      </c>
      <c r="Y955" s="125"/>
      <c r="Z955" s="125"/>
      <c r="AA955" s="125"/>
      <c r="AB955" s="125"/>
      <c r="AC955" s="126">
        <f t="shared" si="202"/>
        <v>-10.039071232598312</v>
      </c>
      <c r="AD955" s="126">
        <f t="shared" si="203"/>
        <v>0.76207793959765513</v>
      </c>
      <c r="AE955" s="126">
        <f t="shared" si="204"/>
        <v>-0.71326949209853063</v>
      </c>
      <c r="AF955" s="126">
        <f t="shared" si="205"/>
        <v>0.60176223216073688</v>
      </c>
      <c r="AG955" s="126">
        <f t="shared" si="206"/>
        <v>0.11028921486914484</v>
      </c>
      <c r="AH955" s="126">
        <f t="shared" si="207"/>
        <v>0.70081636483062792</v>
      </c>
      <c r="AI955" s="126">
        <f t="shared" si="208"/>
        <v>0.54392314369363404</v>
      </c>
      <c r="AJ955" s="126">
        <f t="shared" si="209"/>
        <v>-0.76417687865678185</v>
      </c>
      <c r="AK955" s="126">
        <f t="shared" si="210"/>
        <v>0.30743198876665562</v>
      </c>
      <c r="AL955" s="127">
        <f t="shared" si="212"/>
        <v>-0.94335741327057454</v>
      </c>
      <c r="AM955" s="127">
        <f t="shared" si="211"/>
        <v>0.17965676670065611</v>
      </c>
    </row>
    <row r="956" spans="1:39" ht="15" customHeight="1" x14ac:dyDescent="0.2">
      <c r="A956" s="62" t="s">
        <v>2050</v>
      </c>
      <c r="B956" s="62" t="s">
        <v>376</v>
      </c>
      <c r="C956" s="124">
        <v>0</v>
      </c>
      <c r="D956" s="124">
        <v>0</v>
      </c>
      <c r="E956" s="124">
        <v>0</v>
      </c>
      <c r="F956" s="124">
        <v>0</v>
      </c>
      <c r="G956" s="124">
        <v>0</v>
      </c>
      <c r="H956" s="124">
        <v>0</v>
      </c>
      <c r="I956" s="124">
        <v>0</v>
      </c>
      <c r="J956" s="124">
        <v>0</v>
      </c>
      <c r="K956" s="124">
        <v>0</v>
      </c>
      <c r="L956" s="124">
        <v>100</v>
      </c>
      <c r="M956" s="124">
        <v>0</v>
      </c>
      <c r="N956" s="124">
        <v>0</v>
      </c>
      <c r="O956" s="124">
        <v>0</v>
      </c>
      <c r="P956" s="124">
        <v>0</v>
      </c>
      <c r="Q956" s="124">
        <v>0</v>
      </c>
      <c r="R956" s="124">
        <v>0</v>
      </c>
      <c r="S956" s="124">
        <v>0</v>
      </c>
      <c r="T956" s="124">
        <v>0</v>
      </c>
      <c r="U956" s="124">
        <v>0</v>
      </c>
      <c r="V956" s="124">
        <v>0</v>
      </c>
      <c r="W956" s="124">
        <v>0</v>
      </c>
      <c r="X956" s="79">
        <v>0</v>
      </c>
      <c r="Y956" s="125"/>
      <c r="Z956" s="125"/>
      <c r="AA956" s="125"/>
      <c r="AB956" s="125"/>
      <c r="AC956" s="126">
        <f t="shared" si="202"/>
        <v>-0.56185772325340555</v>
      </c>
      <c r="AD956" s="126">
        <f t="shared" si="203"/>
        <v>0.36363636363636365</v>
      </c>
      <c r="AE956" s="126">
        <f t="shared" si="204"/>
        <v>-0.26</v>
      </c>
      <c r="AF956" s="126">
        <f t="shared" si="205"/>
        <v>-1</v>
      </c>
      <c r="AG956" s="126">
        <f t="shared" si="206"/>
        <v>0</v>
      </c>
      <c r="AH956" s="126">
        <f t="shared" si="207"/>
        <v>0</v>
      </c>
      <c r="AI956" s="126">
        <f t="shared" si="208"/>
        <v>1.7124999999999999</v>
      </c>
      <c r="AJ956" s="126">
        <f t="shared" si="209"/>
        <v>-0.1152073732718894</v>
      </c>
      <c r="AK956" s="126">
        <f t="shared" si="210"/>
        <v>-0.86979166666666663</v>
      </c>
      <c r="AL956" s="127">
        <f t="shared" si="212"/>
        <v>-8.1191155506177559E-2</v>
      </c>
      <c r="AM956" s="127">
        <f t="shared" si="211"/>
        <v>0.14550019201228875</v>
      </c>
    </row>
    <row r="957" spans="1:39" ht="15" customHeight="1" x14ac:dyDescent="0.2">
      <c r="A957" s="62" t="s">
        <v>1072</v>
      </c>
      <c r="B957" s="62" t="s">
        <v>338</v>
      </c>
      <c r="C957" s="124">
        <v>1750</v>
      </c>
      <c r="D957" s="124">
        <v>1750</v>
      </c>
      <c r="E957" s="124">
        <v>1750</v>
      </c>
      <c r="F957" s="124">
        <v>1750</v>
      </c>
      <c r="G957" s="124">
        <v>3100</v>
      </c>
      <c r="H957" s="124">
        <v>3100</v>
      </c>
      <c r="I957" s="124">
        <v>0</v>
      </c>
      <c r="J957" s="124">
        <v>0</v>
      </c>
      <c r="K957" s="124">
        <v>0</v>
      </c>
      <c r="L957" s="124">
        <v>0</v>
      </c>
      <c r="M957" s="124">
        <v>0</v>
      </c>
      <c r="N957" s="124">
        <v>3068.24</v>
      </c>
      <c r="O957" s="124">
        <v>5235.01</v>
      </c>
      <c r="P957" s="124">
        <v>8077.76</v>
      </c>
      <c r="Q957" s="124">
        <v>5209.6099999999997</v>
      </c>
      <c r="R957" s="124">
        <v>6239.8</v>
      </c>
      <c r="S957" s="124">
        <v>9656.8700000000008</v>
      </c>
      <c r="T957" s="124">
        <v>0</v>
      </c>
      <c r="U957" s="124">
        <v>0</v>
      </c>
      <c r="V957" s="124">
        <v>0</v>
      </c>
      <c r="W957" s="124">
        <v>0</v>
      </c>
      <c r="X957" s="79">
        <v>0</v>
      </c>
      <c r="Y957" s="125"/>
      <c r="Z957" s="125"/>
      <c r="AA957" s="125"/>
      <c r="AB957" s="125"/>
      <c r="AC957" s="126">
        <f t="shared" si="202"/>
        <v>7.9216867469879521E-2</v>
      </c>
      <c r="AD957" s="126">
        <f t="shared" si="203"/>
        <v>1.0745185598660341E-2</v>
      </c>
      <c r="AE957" s="126">
        <f t="shared" si="204"/>
        <v>-0.32624603065028301</v>
      </c>
      <c r="AF957" s="126">
        <f t="shared" si="205"/>
        <v>-9.6311475409836061E-2</v>
      </c>
      <c r="AG957" s="126">
        <f t="shared" si="206"/>
        <v>1.1455782312925169</v>
      </c>
      <c r="AH957" s="126">
        <f t="shared" si="207"/>
        <v>-7.2077784823504548E-2</v>
      </c>
      <c r="AI957" s="126">
        <f t="shared" si="208"/>
        <v>5.0797266514806379E-2</v>
      </c>
      <c r="AJ957" s="126">
        <f t="shared" si="209"/>
        <v>-0.81118577931931501</v>
      </c>
      <c r="AK957" s="126">
        <f t="shared" si="210"/>
        <v>1.539609644087256</v>
      </c>
      <c r="AL957" s="127">
        <f t="shared" si="212"/>
        <v>0.16890290275113118</v>
      </c>
      <c r="AM957" s="127">
        <f t="shared" si="211"/>
        <v>0.37054431555035194</v>
      </c>
    </row>
    <row r="958" spans="1:39" ht="15" customHeight="1" x14ac:dyDescent="0.2">
      <c r="A958" s="62" t="s">
        <v>1073</v>
      </c>
      <c r="B958" s="62" t="s">
        <v>266</v>
      </c>
      <c r="C958" s="124">
        <v>3000</v>
      </c>
      <c r="D958" s="124">
        <v>3000</v>
      </c>
      <c r="E958" s="124">
        <v>3200</v>
      </c>
      <c r="F958" s="124">
        <v>3400</v>
      </c>
      <c r="G958" s="124">
        <v>5400</v>
      </c>
      <c r="H958" s="124">
        <v>5400</v>
      </c>
      <c r="I958" s="124">
        <v>5400</v>
      </c>
      <c r="J958" s="124">
        <v>5400</v>
      </c>
      <c r="K958" s="124">
        <v>3800</v>
      </c>
      <c r="L958" s="124">
        <v>3800</v>
      </c>
      <c r="M958" s="124">
        <v>0</v>
      </c>
      <c r="N958" s="124">
        <v>2500</v>
      </c>
      <c r="O958" s="124">
        <v>3376</v>
      </c>
      <c r="P958" s="124">
        <v>3343.8</v>
      </c>
      <c r="Q958" s="124">
        <v>3343.8</v>
      </c>
      <c r="R958" s="124">
        <v>4892</v>
      </c>
      <c r="S958" s="124">
        <v>3492</v>
      </c>
      <c r="T958" s="124">
        <v>6042</v>
      </c>
      <c r="U958" s="124">
        <v>3492</v>
      </c>
      <c r="V958" s="124">
        <v>3850</v>
      </c>
      <c r="W958" s="124">
        <v>10178</v>
      </c>
      <c r="X958" s="79">
        <v>0</v>
      </c>
      <c r="Y958" s="125"/>
      <c r="Z958" s="125"/>
      <c r="AA958" s="125"/>
      <c r="AB958" s="125"/>
      <c r="AC958" s="126">
        <f t="shared" si="202"/>
        <v>-0.96876143050573371</v>
      </c>
      <c r="AD958" s="126">
        <f t="shared" si="203"/>
        <v>-1.2845110928512737</v>
      </c>
      <c r="AE958" s="126">
        <f t="shared" si="204"/>
        <v>4.662093862815885</v>
      </c>
      <c r="AF958" s="126">
        <f t="shared" si="205"/>
        <v>-1</v>
      </c>
      <c r="AG958" s="126">
        <f t="shared" si="206"/>
        <v>0</v>
      </c>
      <c r="AH958" s="126">
        <f t="shared" si="207"/>
        <v>0</v>
      </c>
      <c r="AI958" s="126">
        <f t="shared" si="208"/>
        <v>6.2144718043533071</v>
      </c>
      <c r="AJ958" s="126">
        <f t="shared" si="209"/>
        <v>-1.1717980080377424</v>
      </c>
      <c r="AK958" s="126">
        <f t="shared" si="210"/>
        <v>-1</v>
      </c>
      <c r="AL958" s="127">
        <f t="shared" si="212"/>
        <v>0.60572168175271579</v>
      </c>
      <c r="AM958" s="127">
        <f t="shared" si="211"/>
        <v>0.80853475926311302</v>
      </c>
    </row>
    <row r="959" spans="1:39" ht="15" customHeight="1" x14ac:dyDescent="0.2">
      <c r="A959" s="62" t="s">
        <v>1074</v>
      </c>
      <c r="B959" s="62" t="s">
        <v>268</v>
      </c>
      <c r="C959" s="124">
        <v>1500</v>
      </c>
      <c r="D959" s="124">
        <v>1500</v>
      </c>
      <c r="E959" s="124">
        <v>1500</v>
      </c>
      <c r="F959" s="124">
        <v>1500</v>
      </c>
      <c r="G959" s="124">
        <v>1500</v>
      </c>
      <c r="H959" s="124">
        <v>1500</v>
      </c>
      <c r="I959" s="124">
        <v>1710</v>
      </c>
      <c r="J959" s="124">
        <v>1710</v>
      </c>
      <c r="K959" s="124">
        <v>1710</v>
      </c>
      <c r="L959" s="124">
        <v>0</v>
      </c>
      <c r="M959" s="124">
        <v>0</v>
      </c>
      <c r="N959" s="124">
        <v>1529.05</v>
      </c>
      <c r="O959" s="124">
        <v>1347.92</v>
      </c>
      <c r="P959" s="124">
        <v>1315.08</v>
      </c>
      <c r="Q959" s="124">
        <v>1666.02</v>
      </c>
      <c r="R959" s="124">
        <v>1841.71</v>
      </c>
      <c r="S959" s="124">
        <v>1499.19</v>
      </c>
      <c r="T959" s="124">
        <v>2281.21</v>
      </c>
      <c r="U959" s="124">
        <v>2591.81</v>
      </c>
      <c r="V959" s="124">
        <v>2801.87</v>
      </c>
      <c r="W959" s="124">
        <v>0</v>
      </c>
      <c r="X959" s="79">
        <v>0</v>
      </c>
      <c r="Y959" s="125"/>
      <c r="Z959" s="125"/>
      <c r="AA959" s="125"/>
      <c r="AB959" s="125"/>
      <c r="AC959" s="126">
        <f t="shared" si="202"/>
        <v>10.226400000000002</v>
      </c>
      <c r="AD959" s="126">
        <f t="shared" si="203"/>
        <v>-0.40003919333000793</v>
      </c>
      <c r="AE959" s="126">
        <f t="shared" si="204"/>
        <v>-0.85153071829438487</v>
      </c>
      <c r="AF959" s="126">
        <f t="shared" si="205"/>
        <v>7.4829999999999997</v>
      </c>
      <c r="AG959" s="126">
        <f t="shared" si="206"/>
        <v>-0.88211717552752567</v>
      </c>
      <c r="AH959" s="126">
        <f t="shared" si="207"/>
        <v>4.9791999999999996</v>
      </c>
      <c r="AI959" s="126">
        <f t="shared" si="208"/>
        <v>-0.6588841316564088</v>
      </c>
      <c r="AJ959" s="126">
        <f t="shared" si="209"/>
        <v>-1</v>
      </c>
      <c r="AK959" s="126">
        <f t="shared" si="210"/>
        <v>0</v>
      </c>
      <c r="AL959" s="127">
        <f t="shared" si="212"/>
        <v>2.0995587534657414</v>
      </c>
      <c r="AM959" s="127">
        <f t="shared" si="211"/>
        <v>0.48763973856321297</v>
      </c>
    </row>
    <row r="960" spans="1:39" ht="15" customHeight="1" x14ac:dyDescent="0.2">
      <c r="A960" s="62" t="s">
        <v>2051</v>
      </c>
      <c r="B960" s="62" t="s">
        <v>596</v>
      </c>
      <c r="C960" s="124">
        <v>0</v>
      </c>
      <c r="D960" s="124">
        <v>0</v>
      </c>
      <c r="E960" s="124">
        <v>0</v>
      </c>
      <c r="F960" s="124">
        <v>0</v>
      </c>
      <c r="G960" s="124">
        <v>0</v>
      </c>
      <c r="H960" s="124">
        <v>0</v>
      </c>
      <c r="I960" s="124">
        <v>0</v>
      </c>
      <c r="J960" s="124">
        <v>0</v>
      </c>
      <c r="K960" s="124">
        <v>0</v>
      </c>
      <c r="L960" s="124">
        <v>20290</v>
      </c>
      <c r="M960" s="124">
        <v>0</v>
      </c>
      <c r="N960" s="124">
        <v>0</v>
      </c>
      <c r="O960" s="124">
        <v>0</v>
      </c>
      <c r="P960" s="124">
        <v>0</v>
      </c>
      <c r="Q960" s="124">
        <v>0</v>
      </c>
      <c r="R960" s="124">
        <v>0</v>
      </c>
      <c r="S960" s="124">
        <v>0</v>
      </c>
      <c r="T960" s="124">
        <v>0</v>
      </c>
      <c r="U960" s="124">
        <v>0</v>
      </c>
      <c r="V960" s="124">
        <v>207</v>
      </c>
      <c r="W960" s="124">
        <v>4436.84</v>
      </c>
      <c r="X960" s="79">
        <v>0</v>
      </c>
      <c r="Y960" s="125"/>
      <c r="Z960" s="125"/>
      <c r="AA960" s="125"/>
      <c r="AB960" s="125"/>
      <c r="AC960" s="126">
        <f t="shared" ref="AC960:AC1023" si="213">IFERROR((O966-N966)/N966,0)</f>
        <v>-0.44600187312071776</v>
      </c>
      <c r="AD960" s="126">
        <f t="shared" ref="AD960:AD1023" si="214">IFERROR((P966-O966)/O966,0)</f>
        <v>-0.55256714144369223</v>
      </c>
      <c r="AE960" s="126">
        <f t="shared" ref="AE960:AE1023" si="215">IFERROR((Q966-P966)/P966,0)</f>
        <v>5.3856439463238859</v>
      </c>
      <c r="AF960" s="126">
        <f t="shared" ref="AF960:AF1023" si="216">IFERROR((R966-Q966)/Q966,0)</f>
        <v>-0.86343898234145178</v>
      </c>
      <c r="AG960" s="126">
        <f t="shared" ref="AG960:AG1023" si="217">IFERROR((S966-R966)/R966,0)</f>
        <v>1.9068403433398096</v>
      </c>
      <c r="AH960" s="126">
        <f t="shared" ref="AH960:AH1023" si="218">IFERROR((T966-S966)/S966,0)</f>
        <v>-1</v>
      </c>
      <c r="AI960" s="126">
        <f t="shared" ref="AI960:AI1023" si="219">IFERROR((U966-T966)/T966,0)</f>
        <v>0</v>
      </c>
      <c r="AJ960" s="126">
        <f t="shared" ref="AJ960:AJ1023" si="220">IFERROR((V966-U966)/U966,0)</f>
        <v>0</v>
      </c>
      <c r="AK960" s="126">
        <f t="shared" ref="AK960:AK1023" si="221">IFERROR((W966-V966)/V966,0)</f>
        <v>0</v>
      </c>
      <c r="AL960" s="127">
        <f t="shared" si="212"/>
        <v>0.49227514363975927</v>
      </c>
      <c r="AM960" s="127">
        <f t="shared" si="211"/>
        <v>0.1813680686679619</v>
      </c>
    </row>
    <row r="961" spans="1:39" ht="15" customHeight="1" x14ac:dyDescent="0.2">
      <c r="A961" s="62" t="s">
        <v>1075</v>
      </c>
      <c r="B961" s="62" t="s">
        <v>272</v>
      </c>
      <c r="C961" s="124">
        <v>2500</v>
      </c>
      <c r="D961" s="124">
        <v>2500</v>
      </c>
      <c r="E961" s="124">
        <v>2300</v>
      </c>
      <c r="F961" s="124">
        <v>2300</v>
      </c>
      <c r="G961" s="124">
        <v>2310</v>
      </c>
      <c r="H961" s="124">
        <v>2310</v>
      </c>
      <c r="I961" s="124">
        <v>2310</v>
      </c>
      <c r="J961" s="124">
        <v>2310</v>
      </c>
      <c r="K961" s="124">
        <v>2310</v>
      </c>
      <c r="L961" s="124">
        <v>2370</v>
      </c>
      <c r="M961" s="124">
        <v>0</v>
      </c>
      <c r="N961" s="124">
        <v>-196.82</v>
      </c>
      <c r="O961" s="124">
        <v>1779.07</v>
      </c>
      <c r="P961" s="124">
        <v>3134.86</v>
      </c>
      <c r="Q961" s="124">
        <v>898.86</v>
      </c>
      <c r="R961" s="124">
        <v>1439.76</v>
      </c>
      <c r="S961" s="124">
        <v>1598.55</v>
      </c>
      <c r="T961" s="124">
        <v>2718.84</v>
      </c>
      <c r="U961" s="124">
        <v>4197.68</v>
      </c>
      <c r="V961" s="124">
        <v>989.91</v>
      </c>
      <c r="W961" s="124">
        <v>1294.24</v>
      </c>
      <c r="X961" s="79">
        <v>0</v>
      </c>
      <c r="Y961" s="125"/>
      <c r="Z961" s="125"/>
      <c r="AA961" s="125"/>
      <c r="AB961" s="125"/>
      <c r="AC961" s="126">
        <f t="shared" si="213"/>
        <v>-0.61450504459716337</v>
      </c>
      <c r="AD961" s="126">
        <f t="shared" si="214"/>
        <v>9.7267485965710829</v>
      </c>
      <c r="AE961" s="126">
        <f t="shared" si="215"/>
        <v>-0.14748231966053746</v>
      </c>
      <c r="AF961" s="126">
        <f t="shared" si="216"/>
        <v>7.9090139863620457E-2</v>
      </c>
      <c r="AG961" s="126">
        <f t="shared" si="217"/>
        <v>-0.17376998769987698</v>
      </c>
      <c r="AH961" s="126">
        <f t="shared" si="218"/>
        <v>-1</v>
      </c>
      <c r="AI961" s="126">
        <f t="shared" si="219"/>
        <v>0</v>
      </c>
      <c r="AJ961" s="126">
        <f t="shared" si="220"/>
        <v>0</v>
      </c>
      <c r="AK961" s="126">
        <f t="shared" si="221"/>
        <v>0</v>
      </c>
      <c r="AL961" s="127">
        <f t="shared" si="212"/>
        <v>0.87445348716412497</v>
      </c>
      <c r="AM961" s="127">
        <f t="shared" si="211"/>
        <v>-0.23475399753997542</v>
      </c>
    </row>
    <row r="962" spans="1:39" ht="15" customHeight="1" x14ac:dyDescent="0.2">
      <c r="A962" s="62" t="s">
        <v>1076</v>
      </c>
      <c r="B962" s="62" t="s">
        <v>274</v>
      </c>
      <c r="C962" s="124">
        <v>350</v>
      </c>
      <c r="D962" s="124">
        <v>290</v>
      </c>
      <c r="E962" s="124">
        <v>200</v>
      </c>
      <c r="F962" s="124">
        <v>200</v>
      </c>
      <c r="G962" s="124">
        <v>200</v>
      </c>
      <c r="H962" s="124">
        <v>200</v>
      </c>
      <c r="I962" s="124">
        <v>200</v>
      </c>
      <c r="J962" s="124">
        <v>310</v>
      </c>
      <c r="K962" s="124">
        <v>330</v>
      </c>
      <c r="L962" s="124">
        <v>330</v>
      </c>
      <c r="M962" s="124">
        <v>0</v>
      </c>
      <c r="N962" s="124">
        <v>251.06</v>
      </c>
      <c r="O962" s="124">
        <v>110</v>
      </c>
      <c r="P962" s="124">
        <v>150</v>
      </c>
      <c r="Q962" s="124">
        <v>111</v>
      </c>
      <c r="R962" s="124">
        <v>0</v>
      </c>
      <c r="S962" s="124">
        <v>80</v>
      </c>
      <c r="T962" s="124">
        <v>80</v>
      </c>
      <c r="U962" s="124">
        <v>217</v>
      </c>
      <c r="V962" s="124">
        <v>192</v>
      </c>
      <c r="W962" s="124">
        <v>25</v>
      </c>
      <c r="X962" s="79">
        <v>0</v>
      </c>
      <c r="Y962" s="125"/>
      <c r="Z962" s="125"/>
      <c r="AA962" s="125"/>
      <c r="AB962" s="125"/>
      <c r="AC962" s="126">
        <f t="shared" si="213"/>
        <v>0.60711325834972396</v>
      </c>
      <c r="AD962" s="126">
        <f t="shared" si="214"/>
        <v>-3.175510368977065E-2</v>
      </c>
      <c r="AE962" s="126">
        <f t="shared" si="215"/>
        <v>-0.16001040654237722</v>
      </c>
      <c r="AF962" s="126">
        <f t="shared" si="216"/>
        <v>1.0634288018419709E-2</v>
      </c>
      <c r="AG962" s="126">
        <f t="shared" si="217"/>
        <v>-0.25968142268378042</v>
      </c>
      <c r="AH962" s="126">
        <f t="shared" si="218"/>
        <v>-1</v>
      </c>
      <c r="AI962" s="126">
        <f t="shared" si="219"/>
        <v>0</v>
      </c>
      <c r="AJ962" s="126">
        <f t="shared" si="220"/>
        <v>0</v>
      </c>
      <c r="AK962" s="126">
        <f t="shared" si="221"/>
        <v>0</v>
      </c>
      <c r="AL962" s="127">
        <f t="shared" si="212"/>
        <v>-9.2633265171976065E-2</v>
      </c>
      <c r="AM962" s="127">
        <f t="shared" si="211"/>
        <v>-0.25193628453675609</v>
      </c>
    </row>
    <row r="963" spans="1:39" ht="15" customHeight="1" x14ac:dyDescent="0.2">
      <c r="A963" s="62" t="s">
        <v>1077</v>
      </c>
      <c r="B963" s="62" t="s">
        <v>276</v>
      </c>
      <c r="C963" s="124">
        <v>5500</v>
      </c>
      <c r="D963" s="124">
        <v>5500</v>
      </c>
      <c r="E963" s="124">
        <v>5500</v>
      </c>
      <c r="F963" s="124">
        <v>5500</v>
      </c>
      <c r="G963" s="124">
        <v>5500</v>
      </c>
      <c r="H963" s="124">
        <v>5500</v>
      </c>
      <c r="I963" s="124">
        <v>5500</v>
      </c>
      <c r="J963" s="124">
        <v>5500</v>
      </c>
      <c r="K963" s="124">
        <v>5500</v>
      </c>
      <c r="L963" s="124">
        <v>5500</v>
      </c>
      <c r="M963" s="124">
        <v>0</v>
      </c>
      <c r="N963" s="124">
        <v>3320</v>
      </c>
      <c r="O963" s="124">
        <v>3583</v>
      </c>
      <c r="P963" s="124">
        <v>3621.5</v>
      </c>
      <c r="Q963" s="124">
        <v>2440</v>
      </c>
      <c r="R963" s="124">
        <v>2205</v>
      </c>
      <c r="S963" s="124">
        <v>4731</v>
      </c>
      <c r="T963" s="124">
        <v>4390</v>
      </c>
      <c r="U963" s="124">
        <v>4613</v>
      </c>
      <c r="V963" s="124">
        <v>871</v>
      </c>
      <c r="W963" s="124">
        <v>2212</v>
      </c>
      <c r="X963" s="79">
        <v>0</v>
      </c>
      <c r="Y963" s="125"/>
      <c r="Z963" s="125"/>
      <c r="AA963" s="125"/>
      <c r="AB963" s="125"/>
      <c r="AC963" s="126">
        <f t="shared" si="213"/>
        <v>0.70544870384226044</v>
      </c>
      <c r="AD963" s="126">
        <f t="shared" si="214"/>
        <v>2.0411618214428571</v>
      </c>
      <c r="AE963" s="126">
        <f t="shared" si="215"/>
        <v>-6.7156864824958418E-2</v>
      </c>
      <c r="AF963" s="126">
        <f t="shared" si="216"/>
        <v>0.83047316689332695</v>
      </c>
      <c r="AG963" s="126">
        <f t="shared" si="217"/>
        <v>-0.37757612201388507</v>
      </c>
      <c r="AH963" s="126">
        <f t="shared" si="218"/>
        <v>-1</v>
      </c>
      <c r="AI963" s="126">
        <f t="shared" si="219"/>
        <v>0</v>
      </c>
      <c r="AJ963" s="126">
        <f t="shared" si="220"/>
        <v>0</v>
      </c>
      <c r="AK963" s="126">
        <f t="shared" si="221"/>
        <v>0</v>
      </c>
      <c r="AL963" s="127">
        <f t="shared" si="212"/>
        <v>0.23692785614884457</v>
      </c>
      <c r="AM963" s="127">
        <f t="shared" si="211"/>
        <v>-0.27551522440277704</v>
      </c>
    </row>
    <row r="964" spans="1:39" ht="15" customHeight="1" x14ac:dyDescent="0.2">
      <c r="A964" s="62" t="s">
        <v>1078</v>
      </c>
      <c r="B964" s="62" t="s">
        <v>1079</v>
      </c>
      <c r="C964" s="124">
        <v>0</v>
      </c>
      <c r="D964" s="124">
        <v>0</v>
      </c>
      <c r="E964" s="124">
        <v>0</v>
      </c>
      <c r="F964" s="124">
        <v>0</v>
      </c>
      <c r="G964" s="124">
        <v>0</v>
      </c>
      <c r="H964" s="124">
        <v>0</v>
      </c>
      <c r="I964" s="124">
        <v>0</v>
      </c>
      <c r="J964" s="124">
        <v>0</v>
      </c>
      <c r="K964" s="124">
        <v>0</v>
      </c>
      <c r="L964" s="124">
        <v>0</v>
      </c>
      <c r="M964" s="124">
        <v>0</v>
      </c>
      <c r="N964" s="124">
        <v>3116.66</v>
      </c>
      <c r="O964" s="124">
        <v>97.36</v>
      </c>
      <c r="P964" s="124">
        <v>-27.7</v>
      </c>
      <c r="Q964" s="124">
        <v>-156.84</v>
      </c>
      <c r="R964" s="124">
        <v>0</v>
      </c>
      <c r="S964" s="124">
        <v>0</v>
      </c>
      <c r="T964" s="124">
        <v>118.99</v>
      </c>
      <c r="U964" s="124">
        <v>858.45</v>
      </c>
      <c r="V964" s="124">
        <v>-147.47999999999999</v>
      </c>
      <c r="W964" s="124">
        <v>0</v>
      </c>
      <c r="X964" s="79">
        <v>0</v>
      </c>
      <c r="Y964" s="125"/>
      <c r="Z964" s="125"/>
      <c r="AA964" s="125"/>
      <c r="AB964" s="125"/>
      <c r="AC964" s="126">
        <f t="shared" si="213"/>
        <v>0</v>
      </c>
      <c r="AD964" s="126">
        <f t="shared" si="214"/>
        <v>0</v>
      </c>
      <c r="AE964" s="126">
        <f t="shared" si="215"/>
        <v>0</v>
      </c>
      <c r="AF964" s="126">
        <f t="shared" si="216"/>
        <v>0</v>
      </c>
      <c r="AG964" s="126">
        <f t="shared" si="217"/>
        <v>0</v>
      </c>
      <c r="AH964" s="126">
        <f t="shared" si="218"/>
        <v>0</v>
      </c>
      <c r="AI964" s="126">
        <f t="shared" si="219"/>
        <v>0</v>
      </c>
      <c r="AJ964" s="126">
        <f t="shared" si="220"/>
        <v>0</v>
      </c>
      <c r="AK964" s="126">
        <f t="shared" si="221"/>
        <v>0</v>
      </c>
      <c r="AL964" s="127">
        <f t="shared" si="212"/>
        <v>0</v>
      </c>
      <c r="AM964" s="127">
        <f t="shared" ref="AM964:AM1027" si="222">AVERAGE(AG964:AK964)</f>
        <v>0</v>
      </c>
    </row>
    <row r="965" spans="1:39" ht="15" customHeight="1" x14ac:dyDescent="0.2">
      <c r="A965" s="62" t="s">
        <v>1080</v>
      </c>
      <c r="B965" s="62" t="s">
        <v>282</v>
      </c>
      <c r="C965" s="124">
        <v>0</v>
      </c>
      <c r="D965" s="124">
        <v>50</v>
      </c>
      <c r="E965" s="124">
        <v>50</v>
      </c>
      <c r="F965" s="124">
        <v>50</v>
      </c>
      <c r="G965" s="124">
        <v>50</v>
      </c>
      <c r="H965" s="124">
        <v>50</v>
      </c>
      <c r="I965" s="124">
        <v>50</v>
      </c>
      <c r="J965" s="124">
        <v>50</v>
      </c>
      <c r="K965" s="124">
        <v>0</v>
      </c>
      <c r="L965" s="124">
        <v>0</v>
      </c>
      <c r="M965" s="124">
        <v>0</v>
      </c>
      <c r="N965" s="124">
        <v>50</v>
      </c>
      <c r="O965" s="124">
        <v>561.32000000000005</v>
      </c>
      <c r="P965" s="124">
        <v>336.77</v>
      </c>
      <c r="Q965" s="124">
        <v>50</v>
      </c>
      <c r="R965" s="124">
        <v>424.15</v>
      </c>
      <c r="S965" s="124">
        <v>50</v>
      </c>
      <c r="T965" s="124">
        <v>298.95999999999998</v>
      </c>
      <c r="U965" s="124">
        <v>101.98</v>
      </c>
      <c r="V965" s="124">
        <v>0</v>
      </c>
      <c r="W965" s="124">
        <v>0</v>
      </c>
      <c r="X965" s="79">
        <v>0</v>
      </c>
      <c r="Y965" s="125"/>
      <c r="Z965" s="125"/>
      <c r="AA965" s="125"/>
      <c r="AB965" s="125"/>
      <c r="AC965" s="126">
        <f t="shared" si="213"/>
        <v>-0.12339731981166235</v>
      </c>
      <c r="AD965" s="126">
        <f t="shared" si="214"/>
        <v>-0.15239157680177384</v>
      </c>
      <c r="AE965" s="126">
        <f t="shared" si="215"/>
        <v>0.12734385155336009</v>
      </c>
      <c r="AF965" s="126">
        <f t="shared" si="216"/>
        <v>-0.12185568867669573</v>
      </c>
      <c r="AG965" s="126">
        <f t="shared" si="217"/>
        <v>0.20842240887623253</v>
      </c>
      <c r="AH965" s="126">
        <f t="shared" si="218"/>
        <v>-1</v>
      </c>
      <c r="AI965" s="126">
        <f t="shared" si="219"/>
        <v>0</v>
      </c>
      <c r="AJ965" s="126">
        <f t="shared" si="220"/>
        <v>0</v>
      </c>
      <c r="AK965" s="126">
        <f t="shared" si="221"/>
        <v>0</v>
      </c>
      <c r="AL965" s="127">
        <f t="shared" si="212"/>
        <v>-0.11798648054005992</v>
      </c>
      <c r="AM965" s="127">
        <f t="shared" si="222"/>
        <v>-0.15831551822475348</v>
      </c>
    </row>
    <row r="966" spans="1:39" ht="15" customHeight="1" x14ac:dyDescent="0.2">
      <c r="A966" s="62" t="s">
        <v>1082</v>
      </c>
      <c r="B966" s="62" t="s">
        <v>420</v>
      </c>
      <c r="C966" s="124">
        <v>2300</v>
      </c>
      <c r="D966" s="124">
        <v>2300</v>
      </c>
      <c r="E966" s="124">
        <v>2100</v>
      </c>
      <c r="F966" s="124">
        <v>5700</v>
      </c>
      <c r="G966" s="124">
        <v>1300</v>
      </c>
      <c r="H966" s="124">
        <v>1300</v>
      </c>
      <c r="I966" s="124">
        <v>1300</v>
      </c>
      <c r="J966" s="124">
        <v>0</v>
      </c>
      <c r="K966" s="124">
        <v>0</v>
      </c>
      <c r="L966" s="124">
        <v>0</v>
      </c>
      <c r="M966" s="124">
        <v>0</v>
      </c>
      <c r="N966" s="124">
        <v>5071.75</v>
      </c>
      <c r="O966" s="124">
        <v>2809.74</v>
      </c>
      <c r="P966" s="124">
        <v>1257.17</v>
      </c>
      <c r="Q966" s="124">
        <v>8027.84</v>
      </c>
      <c r="R966" s="124">
        <v>1096.29</v>
      </c>
      <c r="S966" s="124">
        <v>3186.74</v>
      </c>
      <c r="T966" s="124">
        <v>0</v>
      </c>
      <c r="U966" s="124">
        <v>0</v>
      </c>
      <c r="V966" s="124">
        <v>0</v>
      </c>
      <c r="W966" s="124">
        <v>0</v>
      </c>
      <c r="X966" s="79">
        <v>0</v>
      </c>
      <c r="Y966" s="125"/>
      <c r="Z966" s="125"/>
      <c r="AA966" s="125"/>
      <c r="AB966" s="125"/>
      <c r="AC966" s="126">
        <f t="shared" si="213"/>
        <v>1.1333333333333333</v>
      </c>
      <c r="AD966" s="126">
        <f t="shared" si="214"/>
        <v>0</v>
      </c>
      <c r="AE966" s="126">
        <f t="shared" si="215"/>
        <v>-1</v>
      </c>
      <c r="AF966" s="126">
        <f t="shared" si="216"/>
        <v>0</v>
      </c>
      <c r="AG966" s="126">
        <f t="shared" si="217"/>
        <v>-0.2</v>
      </c>
      <c r="AH966" s="126">
        <f t="shared" si="218"/>
        <v>-1</v>
      </c>
      <c r="AI966" s="126">
        <f t="shared" si="219"/>
        <v>0</v>
      </c>
      <c r="AJ966" s="126">
        <f t="shared" si="220"/>
        <v>0</v>
      </c>
      <c r="AK966" s="126">
        <f t="shared" si="221"/>
        <v>0</v>
      </c>
      <c r="AL966" s="127">
        <f t="shared" si="212"/>
        <v>-0.11851851851851852</v>
      </c>
      <c r="AM966" s="127">
        <f t="shared" si="222"/>
        <v>-0.24</v>
      </c>
    </row>
    <row r="967" spans="1:39" ht="15" customHeight="1" x14ac:dyDescent="0.2">
      <c r="A967" s="62" t="s">
        <v>1083</v>
      </c>
      <c r="B967" s="62" t="s">
        <v>422</v>
      </c>
      <c r="C967" s="124">
        <v>0</v>
      </c>
      <c r="D967" s="124">
        <v>1000</v>
      </c>
      <c r="E967" s="124">
        <v>500</v>
      </c>
      <c r="F967" s="124">
        <v>1000</v>
      </c>
      <c r="G967" s="124">
        <v>1020</v>
      </c>
      <c r="H967" s="124">
        <v>1020</v>
      </c>
      <c r="I967" s="124">
        <v>1020</v>
      </c>
      <c r="J967" s="124">
        <v>0</v>
      </c>
      <c r="K967" s="124">
        <v>0</v>
      </c>
      <c r="L967" s="124">
        <v>0</v>
      </c>
      <c r="M967" s="124">
        <v>0</v>
      </c>
      <c r="N967" s="124">
        <v>341.95</v>
      </c>
      <c r="O967" s="124">
        <v>131.82</v>
      </c>
      <c r="P967" s="124">
        <v>1414</v>
      </c>
      <c r="Q967" s="124">
        <v>1205.46</v>
      </c>
      <c r="R967" s="124">
        <v>1300.8</v>
      </c>
      <c r="S967" s="124">
        <v>1074.76</v>
      </c>
      <c r="T967" s="124">
        <v>0</v>
      </c>
      <c r="U967" s="124">
        <v>0</v>
      </c>
      <c r="V967" s="124">
        <v>0</v>
      </c>
      <c r="W967" s="124">
        <v>0</v>
      </c>
      <c r="X967" s="79">
        <v>0</v>
      </c>
      <c r="Y967" s="125"/>
      <c r="Z967" s="125"/>
      <c r="AA967" s="125"/>
      <c r="AB967" s="125"/>
      <c r="AC967" s="126">
        <f t="shared" si="213"/>
        <v>1.2085021276595742</v>
      </c>
      <c r="AD967" s="126">
        <f t="shared" si="214"/>
        <v>-0.34489150247207112</v>
      </c>
      <c r="AE967" s="126">
        <f t="shared" si="215"/>
        <v>0.13088235294117648</v>
      </c>
      <c r="AF967" s="126">
        <f t="shared" si="216"/>
        <v>0.40442132639791939</v>
      </c>
      <c r="AG967" s="126">
        <f t="shared" si="217"/>
        <v>-0.20592592592592593</v>
      </c>
      <c r="AH967" s="126">
        <f t="shared" si="218"/>
        <v>-1</v>
      </c>
      <c r="AI967" s="126">
        <f t="shared" si="219"/>
        <v>0</v>
      </c>
      <c r="AJ967" s="126">
        <f t="shared" si="220"/>
        <v>0</v>
      </c>
      <c r="AK967" s="126">
        <f t="shared" si="221"/>
        <v>0</v>
      </c>
      <c r="AL967" s="127">
        <f t="shared" ref="AL967:AL1030" si="223">AVERAGE(AC967:AK967)</f>
        <v>2.1443153177852576E-2</v>
      </c>
      <c r="AM967" s="127">
        <f t="shared" si="222"/>
        <v>-0.24118518518518517</v>
      </c>
    </row>
    <row r="968" spans="1:39" ht="15" customHeight="1" x14ac:dyDescent="0.2">
      <c r="A968" s="62" t="s">
        <v>1084</v>
      </c>
      <c r="B968" s="62" t="s">
        <v>330</v>
      </c>
      <c r="C968" s="124">
        <v>8460</v>
      </c>
      <c r="D968" s="124">
        <v>8410</v>
      </c>
      <c r="E968" s="124">
        <v>6910</v>
      </c>
      <c r="F968" s="124">
        <v>6910</v>
      </c>
      <c r="G968" s="124">
        <v>6910</v>
      </c>
      <c r="H968" s="124">
        <v>6910</v>
      </c>
      <c r="I968" s="124">
        <v>6910</v>
      </c>
      <c r="J968" s="124">
        <v>0</v>
      </c>
      <c r="K968" s="124">
        <v>0</v>
      </c>
      <c r="L968" s="124">
        <v>0</v>
      </c>
      <c r="M968" s="124">
        <v>0</v>
      </c>
      <c r="N968" s="124">
        <v>5236.7</v>
      </c>
      <c r="O968" s="124">
        <v>8415.9699999999993</v>
      </c>
      <c r="P968" s="124">
        <v>8148.72</v>
      </c>
      <c r="Q968" s="124">
        <v>6844.84</v>
      </c>
      <c r="R968" s="124">
        <v>6917.63</v>
      </c>
      <c r="S968" s="124">
        <v>5121.25</v>
      </c>
      <c r="T968" s="124">
        <v>0</v>
      </c>
      <c r="U968" s="124">
        <v>0</v>
      </c>
      <c r="V968" s="124">
        <v>0</v>
      </c>
      <c r="W968" s="124">
        <v>0</v>
      </c>
      <c r="X968" s="79">
        <v>0</v>
      </c>
      <c r="Y968" s="125"/>
      <c r="Z968" s="125"/>
      <c r="AA968" s="125"/>
      <c r="AB968" s="125"/>
      <c r="AC968" s="126">
        <f t="shared" si="213"/>
        <v>0</v>
      </c>
      <c r="AD968" s="126">
        <f t="shared" si="214"/>
        <v>0</v>
      </c>
      <c r="AE968" s="126">
        <f t="shared" si="215"/>
        <v>0</v>
      </c>
      <c r="AF968" s="126">
        <f t="shared" si="216"/>
        <v>0</v>
      </c>
      <c r="AG968" s="126">
        <f t="shared" si="217"/>
        <v>0</v>
      </c>
      <c r="AH968" s="126">
        <f t="shared" si="218"/>
        <v>-1</v>
      </c>
      <c r="AI968" s="126">
        <f t="shared" si="219"/>
        <v>0</v>
      </c>
      <c r="AJ968" s="126">
        <f t="shared" si="220"/>
        <v>0</v>
      </c>
      <c r="AK968" s="126">
        <f t="shared" si="221"/>
        <v>0</v>
      </c>
      <c r="AL968" s="127">
        <f t="shared" si="223"/>
        <v>-0.1111111111111111</v>
      </c>
      <c r="AM968" s="127">
        <f t="shared" si="222"/>
        <v>-0.2</v>
      </c>
    </row>
    <row r="969" spans="1:39" ht="15" customHeight="1" x14ac:dyDescent="0.2">
      <c r="A969" s="62" t="s">
        <v>1085</v>
      </c>
      <c r="B969" s="62" t="s">
        <v>338</v>
      </c>
      <c r="C969" s="124">
        <v>0</v>
      </c>
      <c r="D969" s="124">
        <v>1000</v>
      </c>
      <c r="E969" s="124">
        <v>500</v>
      </c>
      <c r="F969" s="124">
        <v>500</v>
      </c>
      <c r="G969" s="124">
        <v>1020</v>
      </c>
      <c r="H969" s="124">
        <v>1020</v>
      </c>
      <c r="I969" s="124">
        <v>1020</v>
      </c>
      <c r="J969" s="124">
        <v>0</v>
      </c>
      <c r="K969" s="124">
        <v>0</v>
      </c>
      <c r="L969" s="124">
        <v>0</v>
      </c>
      <c r="M969" s="124">
        <v>0</v>
      </c>
      <c r="N969" s="124">
        <v>454.42</v>
      </c>
      <c r="O969" s="124">
        <v>774.99</v>
      </c>
      <c r="P969" s="124">
        <v>2356.87</v>
      </c>
      <c r="Q969" s="124">
        <v>2198.59</v>
      </c>
      <c r="R969" s="124">
        <v>4024.46</v>
      </c>
      <c r="S969" s="124">
        <v>2504.92</v>
      </c>
      <c r="T969" s="124">
        <v>0</v>
      </c>
      <c r="U969" s="124">
        <v>0</v>
      </c>
      <c r="V969" s="124">
        <v>0</v>
      </c>
      <c r="W969" s="124">
        <v>0</v>
      </c>
      <c r="X969" s="79">
        <v>0</v>
      </c>
      <c r="Y969" s="125"/>
      <c r="Z969" s="125"/>
      <c r="AA969" s="125"/>
      <c r="AB969" s="125"/>
      <c r="AC969" s="126">
        <f t="shared" si="213"/>
        <v>0</v>
      </c>
      <c r="AD969" s="126">
        <f t="shared" si="214"/>
        <v>0</v>
      </c>
      <c r="AE969" s="126">
        <f t="shared" si="215"/>
        <v>0</v>
      </c>
      <c r="AF969" s="126">
        <f t="shared" si="216"/>
        <v>0</v>
      </c>
      <c r="AG969" s="126">
        <f t="shared" si="217"/>
        <v>0</v>
      </c>
      <c r="AH969" s="126">
        <f t="shared" si="218"/>
        <v>0</v>
      </c>
      <c r="AI969" s="126">
        <f t="shared" si="219"/>
        <v>-1</v>
      </c>
      <c r="AJ969" s="126">
        <f t="shared" si="220"/>
        <v>0</v>
      </c>
      <c r="AK969" s="126">
        <f t="shared" si="221"/>
        <v>0</v>
      </c>
      <c r="AL969" s="127">
        <f t="shared" si="223"/>
        <v>-0.1111111111111111</v>
      </c>
      <c r="AM969" s="127">
        <f t="shared" si="222"/>
        <v>-0.2</v>
      </c>
    </row>
    <row r="970" spans="1:39" ht="15" customHeight="1" x14ac:dyDescent="0.2">
      <c r="A970" s="62" t="s">
        <v>2410</v>
      </c>
      <c r="B970" s="62" t="s">
        <v>268</v>
      </c>
      <c r="C970" s="124">
        <v>0</v>
      </c>
      <c r="D970" s="124">
        <v>0</v>
      </c>
      <c r="E970" s="124">
        <v>0</v>
      </c>
      <c r="F970" s="124">
        <v>0</v>
      </c>
      <c r="G970" s="124">
        <v>0</v>
      </c>
      <c r="H970" s="124">
        <v>0</v>
      </c>
      <c r="I970" s="124">
        <v>0</v>
      </c>
      <c r="J970" s="124">
        <v>0</v>
      </c>
      <c r="K970" s="124">
        <v>0</v>
      </c>
      <c r="L970" s="124">
        <v>0</v>
      </c>
      <c r="M970" s="124">
        <v>0</v>
      </c>
      <c r="N970" s="124">
        <v>0</v>
      </c>
      <c r="O970" s="124">
        <v>0</v>
      </c>
      <c r="P970" s="124">
        <v>0</v>
      </c>
      <c r="Q970" s="124">
        <v>0</v>
      </c>
      <c r="R970" s="124">
        <v>0</v>
      </c>
      <c r="S970" s="124">
        <v>0</v>
      </c>
      <c r="T970" s="124">
        <v>0</v>
      </c>
      <c r="U970" s="124">
        <v>0</v>
      </c>
      <c r="V970" s="124">
        <v>0</v>
      </c>
      <c r="W970" s="124">
        <v>0</v>
      </c>
      <c r="X970" s="79">
        <v>0</v>
      </c>
      <c r="Y970" s="125"/>
      <c r="Z970" s="125"/>
      <c r="AA970" s="125"/>
      <c r="AB970" s="125"/>
      <c r="AC970" s="126">
        <f t="shared" si="213"/>
        <v>0</v>
      </c>
      <c r="AD970" s="126">
        <f t="shared" si="214"/>
        <v>0</v>
      </c>
      <c r="AE970" s="126">
        <f t="shared" si="215"/>
        <v>0</v>
      </c>
      <c r="AF970" s="126">
        <f t="shared" si="216"/>
        <v>-1</v>
      </c>
      <c r="AG970" s="126">
        <f t="shared" si="217"/>
        <v>0</v>
      </c>
      <c r="AH970" s="126">
        <f t="shared" si="218"/>
        <v>0</v>
      </c>
      <c r="AI970" s="126">
        <f t="shared" si="219"/>
        <v>0</v>
      </c>
      <c r="AJ970" s="126">
        <f t="shared" si="220"/>
        <v>0</v>
      </c>
      <c r="AK970" s="126">
        <f t="shared" si="221"/>
        <v>0</v>
      </c>
      <c r="AL970" s="127">
        <f t="shared" si="223"/>
        <v>-0.1111111111111111</v>
      </c>
      <c r="AM970" s="127">
        <f t="shared" si="222"/>
        <v>0</v>
      </c>
    </row>
    <row r="971" spans="1:39" ht="15" customHeight="1" x14ac:dyDescent="0.2">
      <c r="A971" s="62" t="s">
        <v>1086</v>
      </c>
      <c r="B971" s="62" t="s">
        <v>272</v>
      </c>
      <c r="C971" s="124">
        <v>3000</v>
      </c>
      <c r="D971" s="124">
        <v>3000</v>
      </c>
      <c r="E971" s="124">
        <v>2125</v>
      </c>
      <c r="F971" s="124">
        <v>2130</v>
      </c>
      <c r="G971" s="124">
        <v>2630</v>
      </c>
      <c r="H971" s="124">
        <v>2630</v>
      </c>
      <c r="I971" s="124">
        <v>2630</v>
      </c>
      <c r="J971" s="124">
        <v>0</v>
      </c>
      <c r="K971" s="124">
        <v>0</v>
      </c>
      <c r="L971" s="124">
        <v>0</v>
      </c>
      <c r="M971" s="124">
        <v>0</v>
      </c>
      <c r="N971" s="124">
        <v>3313.2</v>
      </c>
      <c r="O971" s="124">
        <v>2904.36</v>
      </c>
      <c r="P971" s="124">
        <v>2461.7600000000002</v>
      </c>
      <c r="Q971" s="124">
        <v>2775.25</v>
      </c>
      <c r="R971" s="124">
        <v>2437.0700000000002</v>
      </c>
      <c r="S971" s="124">
        <v>2945.01</v>
      </c>
      <c r="T971" s="124">
        <v>0</v>
      </c>
      <c r="U971" s="124">
        <v>0</v>
      </c>
      <c r="V971" s="124">
        <v>0</v>
      </c>
      <c r="W971" s="124">
        <v>0</v>
      </c>
      <c r="X971" s="79">
        <v>0</v>
      </c>
      <c r="Y971" s="125"/>
      <c r="Z971" s="125"/>
      <c r="AA971" s="125"/>
      <c r="AB971" s="125"/>
      <c r="AC971" s="126">
        <f t="shared" si="213"/>
        <v>0</v>
      </c>
      <c r="AD971" s="126">
        <f t="shared" si="214"/>
        <v>4.1106932905126392</v>
      </c>
      <c r="AE971" s="126">
        <f t="shared" si="215"/>
        <v>5.8915323198210088E-3</v>
      </c>
      <c r="AF971" s="126">
        <f t="shared" si="216"/>
        <v>5.9096296589993866E-2</v>
      </c>
      <c r="AG971" s="126">
        <f t="shared" si="217"/>
        <v>-5.2314872333094481E-2</v>
      </c>
      <c r="AH971" s="126">
        <f t="shared" si="218"/>
        <v>5.4049834830468955E-2</v>
      </c>
      <c r="AI971" s="126">
        <f t="shared" si="219"/>
        <v>-0.1371919602124726</v>
      </c>
      <c r="AJ971" s="126">
        <f t="shared" si="220"/>
        <v>-1</v>
      </c>
      <c r="AK971" s="126">
        <f t="shared" si="221"/>
        <v>0</v>
      </c>
      <c r="AL971" s="127">
        <f t="shared" si="223"/>
        <v>0.33780268018970616</v>
      </c>
      <c r="AM971" s="127">
        <f t="shared" si="222"/>
        <v>-0.22709139954301963</v>
      </c>
    </row>
    <row r="972" spans="1:39" ht="15" customHeight="1" x14ac:dyDescent="0.2">
      <c r="A972" s="62" t="s">
        <v>1087</v>
      </c>
      <c r="B972" s="62" t="s">
        <v>274</v>
      </c>
      <c r="C972" s="124">
        <v>600</v>
      </c>
      <c r="D972" s="124">
        <v>600</v>
      </c>
      <c r="E972" s="124">
        <v>270</v>
      </c>
      <c r="F972" s="124">
        <v>270</v>
      </c>
      <c r="G972" s="124">
        <v>270</v>
      </c>
      <c r="H972" s="124">
        <v>270</v>
      </c>
      <c r="I972" s="124">
        <v>270</v>
      </c>
      <c r="J972" s="124">
        <v>0</v>
      </c>
      <c r="K972" s="124">
        <v>0</v>
      </c>
      <c r="L972" s="124">
        <v>0</v>
      </c>
      <c r="M972" s="124">
        <v>0</v>
      </c>
      <c r="N972" s="124">
        <v>150</v>
      </c>
      <c r="O972" s="124">
        <v>320</v>
      </c>
      <c r="P972" s="124">
        <v>320</v>
      </c>
      <c r="Q972" s="124">
        <v>0</v>
      </c>
      <c r="R972" s="124">
        <v>250</v>
      </c>
      <c r="S972" s="124">
        <v>200</v>
      </c>
      <c r="T972" s="124">
        <v>0</v>
      </c>
      <c r="U972" s="124">
        <v>0</v>
      </c>
      <c r="V972" s="124">
        <v>0</v>
      </c>
      <c r="W972" s="124">
        <v>0</v>
      </c>
      <c r="X972" s="79">
        <v>0</v>
      </c>
      <c r="Y972" s="125"/>
      <c r="Z972" s="125"/>
      <c r="AA972" s="125"/>
      <c r="AB972" s="125"/>
      <c r="AC972" s="126">
        <f t="shared" si="213"/>
        <v>0</v>
      </c>
      <c r="AD972" s="126">
        <f t="shared" si="214"/>
        <v>12.587197433654129</v>
      </c>
      <c r="AE972" s="126">
        <f t="shared" si="215"/>
        <v>-0.28944527317800839</v>
      </c>
      <c r="AF972" s="126">
        <f t="shared" si="216"/>
        <v>0.23575219528108948</v>
      </c>
      <c r="AG972" s="126">
        <f t="shared" si="217"/>
        <v>-0.21634477886662576</v>
      </c>
      <c r="AH972" s="126">
        <f t="shared" si="218"/>
        <v>-6.169543125040939E-2</v>
      </c>
      <c r="AI972" s="126">
        <f t="shared" si="219"/>
        <v>-0.36659109344042129</v>
      </c>
      <c r="AJ972" s="126">
        <f t="shared" si="220"/>
        <v>-1</v>
      </c>
      <c r="AK972" s="126">
        <f t="shared" si="221"/>
        <v>0</v>
      </c>
      <c r="AL972" s="127">
        <f t="shared" si="223"/>
        <v>1.2098747835777504</v>
      </c>
      <c r="AM972" s="127">
        <f t="shared" si="222"/>
        <v>-0.32892626071149128</v>
      </c>
    </row>
    <row r="973" spans="1:39" ht="15" customHeight="1" x14ac:dyDescent="0.2">
      <c r="A973" s="62" t="s">
        <v>1088</v>
      </c>
      <c r="B973" s="62" t="s">
        <v>276</v>
      </c>
      <c r="C973" s="124">
        <v>3445</v>
      </c>
      <c r="D973" s="124">
        <v>3445</v>
      </c>
      <c r="E973" s="124">
        <v>2575</v>
      </c>
      <c r="F973" s="124">
        <v>2580</v>
      </c>
      <c r="G973" s="124">
        <v>2890</v>
      </c>
      <c r="H973" s="124">
        <v>2890</v>
      </c>
      <c r="I973" s="124">
        <v>2890</v>
      </c>
      <c r="J973" s="124">
        <v>0</v>
      </c>
      <c r="K973" s="124">
        <v>0</v>
      </c>
      <c r="L973" s="124">
        <v>0</v>
      </c>
      <c r="M973" s="124">
        <v>0</v>
      </c>
      <c r="N973" s="124">
        <v>1175</v>
      </c>
      <c r="O973" s="124">
        <v>2594.9899999999998</v>
      </c>
      <c r="P973" s="124">
        <v>1700</v>
      </c>
      <c r="Q973" s="124">
        <v>1922.5</v>
      </c>
      <c r="R973" s="124">
        <v>2700</v>
      </c>
      <c r="S973" s="124">
        <v>2144</v>
      </c>
      <c r="T973" s="124">
        <v>0</v>
      </c>
      <c r="U973" s="124">
        <v>0</v>
      </c>
      <c r="V973" s="124">
        <v>0</v>
      </c>
      <c r="W973" s="124">
        <v>0</v>
      </c>
      <c r="X973" s="79">
        <v>0</v>
      </c>
      <c r="Y973" s="125"/>
      <c r="Z973" s="125"/>
      <c r="AA973" s="125"/>
      <c r="AB973" s="125"/>
      <c r="AC973" s="126">
        <f t="shared" si="213"/>
        <v>0</v>
      </c>
      <c r="AD973" s="126">
        <f t="shared" si="214"/>
        <v>0</v>
      </c>
      <c r="AE973" s="126">
        <f t="shared" si="215"/>
        <v>0</v>
      </c>
      <c r="AF973" s="126">
        <f t="shared" si="216"/>
        <v>0</v>
      </c>
      <c r="AG973" s="126">
        <f t="shared" si="217"/>
        <v>0</v>
      </c>
      <c r="AH973" s="126">
        <f t="shared" si="218"/>
        <v>0</v>
      </c>
      <c r="AI973" s="126">
        <f t="shared" si="219"/>
        <v>0</v>
      </c>
      <c r="AJ973" s="126">
        <f t="shared" si="220"/>
        <v>0</v>
      </c>
      <c r="AK973" s="126">
        <f t="shared" si="221"/>
        <v>0</v>
      </c>
      <c r="AL973" s="127">
        <f t="shared" si="223"/>
        <v>0</v>
      </c>
      <c r="AM973" s="127">
        <f t="shared" si="222"/>
        <v>0</v>
      </c>
    </row>
    <row r="974" spans="1:39" ht="15" customHeight="1" x14ac:dyDescent="0.2">
      <c r="A974" s="62" t="s">
        <v>1089</v>
      </c>
      <c r="B974" s="62" t="s">
        <v>282</v>
      </c>
      <c r="C974" s="124">
        <v>0</v>
      </c>
      <c r="D974" s="124">
        <v>50</v>
      </c>
      <c r="E974" s="124">
        <v>50</v>
      </c>
      <c r="F974" s="124">
        <v>50</v>
      </c>
      <c r="G974" s="124">
        <v>50</v>
      </c>
      <c r="H974" s="124">
        <v>50</v>
      </c>
      <c r="I974" s="124">
        <v>0</v>
      </c>
      <c r="J974" s="124">
        <v>0</v>
      </c>
      <c r="K974" s="124">
        <v>0</v>
      </c>
      <c r="L974" s="124">
        <v>0</v>
      </c>
      <c r="M974" s="124">
        <v>0</v>
      </c>
      <c r="N974" s="124">
        <v>50</v>
      </c>
      <c r="O974" s="124">
        <v>50</v>
      </c>
      <c r="P974" s="124">
        <v>50</v>
      </c>
      <c r="Q974" s="124">
        <v>50</v>
      </c>
      <c r="R974" s="124">
        <v>50</v>
      </c>
      <c r="S974" s="124">
        <v>50</v>
      </c>
      <c r="T974" s="124">
        <v>0</v>
      </c>
      <c r="U974" s="124">
        <v>0</v>
      </c>
      <c r="V974" s="124">
        <v>0</v>
      </c>
      <c r="W974" s="124">
        <v>0</v>
      </c>
      <c r="X974" s="79">
        <v>0</v>
      </c>
      <c r="Y974" s="125"/>
      <c r="Z974" s="125"/>
      <c r="AA974" s="125"/>
      <c r="AB974" s="125"/>
      <c r="AC974" s="126">
        <f t="shared" si="213"/>
        <v>0</v>
      </c>
      <c r="AD974" s="126">
        <f t="shared" si="214"/>
        <v>2.720405727923628</v>
      </c>
      <c r="AE974" s="126">
        <f t="shared" si="215"/>
        <v>-0.1988412203634963</v>
      </c>
      <c r="AF974" s="126">
        <f t="shared" si="216"/>
        <v>0.29933941147567822</v>
      </c>
      <c r="AG974" s="126">
        <f t="shared" si="217"/>
        <v>-0.49299719887955185</v>
      </c>
      <c r="AH974" s="126">
        <f t="shared" si="218"/>
        <v>-0.11187845303867404</v>
      </c>
      <c r="AI974" s="126">
        <f t="shared" si="219"/>
        <v>-0.48833592534992226</v>
      </c>
      <c r="AJ974" s="126">
        <f t="shared" si="220"/>
        <v>-1</v>
      </c>
      <c r="AK974" s="126">
        <f t="shared" si="221"/>
        <v>0</v>
      </c>
      <c r="AL974" s="127">
        <f t="shared" si="223"/>
        <v>8.085470464085133E-2</v>
      </c>
      <c r="AM974" s="127">
        <f t="shared" si="222"/>
        <v>-0.41864231545362962</v>
      </c>
    </row>
    <row r="975" spans="1:39" ht="15" customHeight="1" x14ac:dyDescent="0.2">
      <c r="A975" s="62" t="s">
        <v>1090</v>
      </c>
      <c r="B975" s="62" t="s">
        <v>833</v>
      </c>
      <c r="C975" s="124">
        <v>0</v>
      </c>
      <c r="D975" s="124">
        <v>0</v>
      </c>
      <c r="E975" s="124">
        <v>0</v>
      </c>
      <c r="F975" s="124">
        <v>0</v>
      </c>
      <c r="G975" s="124">
        <v>0</v>
      </c>
      <c r="H975" s="124">
        <v>0</v>
      </c>
      <c r="I975" s="124">
        <v>0</v>
      </c>
      <c r="J975" s="124">
        <v>0</v>
      </c>
      <c r="K975" s="124">
        <v>0</v>
      </c>
      <c r="L975" s="124">
        <v>0</v>
      </c>
      <c r="M975" s="124">
        <v>0</v>
      </c>
      <c r="N975" s="124">
        <v>0</v>
      </c>
      <c r="O975" s="124">
        <v>0</v>
      </c>
      <c r="P975" s="124">
        <v>0</v>
      </c>
      <c r="Q975" s="124">
        <v>0</v>
      </c>
      <c r="R975" s="124">
        <v>0</v>
      </c>
      <c r="S975" s="124">
        <v>0</v>
      </c>
      <c r="T975" s="124">
        <v>15000</v>
      </c>
      <c r="U975" s="124">
        <v>0</v>
      </c>
      <c r="V975" s="124">
        <v>0</v>
      </c>
      <c r="W975" s="124">
        <v>0</v>
      </c>
      <c r="X975" s="79">
        <v>0</v>
      </c>
      <c r="Y975" s="125"/>
      <c r="Z975" s="125"/>
      <c r="AA975" s="125"/>
      <c r="AB975" s="125"/>
      <c r="AC975" s="126">
        <f t="shared" si="213"/>
        <v>0</v>
      </c>
      <c r="AD975" s="126">
        <f t="shared" si="214"/>
        <v>0</v>
      </c>
      <c r="AE975" s="126">
        <f t="shared" si="215"/>
        <v>-0.89636787926619466</v>
      </c>
      <c r="AF975" s="126">
        <f t="shared" si="216"/>
        <v>3.2082511505588429</v>
      </c>
      <c r="AG975" s="126">
        <f t="shared" si="217"/>
        <v>-0.90062362483563119</v>
      </c>
      <c r="AH975" s="126">
        <f t="shared" si="218"/>
        <v>3.0377309052797066</v>
      </c>
      <c r="AI975" s="126">
        <f t="shared" si="219"/>
        <v>-0.83799480856586628</v>
      </c>
      <c r="AJ975" s="126">
        <f t="shared" si="220"/>
        <v>-1</v>
      </c>
      <c r="AK975" s="126">
        <f t="shared" si="221"/>
        <v>0</v>
      </c>
      <c r="AL975" s="127">
        <f t="shared" si="223"/>
        <v>0.2901106381300953</v>
      </c>
      <c r="AM975" s="127">
        <f t="shared" si="222"/>
        <v>5.9822494375641799E-2</v>
      </c>
    </row>
    <row r="976" spans="1:39" ht="15" customHeight="1" x14ac:dyDescent="0.2">
      <c r="A976" s="62" t="s">
        <v>1091</v>
      </c>
      <c r="B976" s="62" t="s">
        <v>759</v>
      </c>
      <c r="C976" s="124">
        <v>0</v>
      </c>
      <c r="D976" s="124">
        <v>0</v>
      </c>
      <c r="E976" s="124">
        <v>0</v>
      </c>
      <c r="F976" s="124">
        <v>7000</v>
      </c>
      <c r="G976" s="124">
        <v>0</v>
      </c>
      <c r="H976" s="124">
        <v>0</v>
      </c>
      <c r="I976" s="124">
        <v>0</v>
      </c>
      <c r="J976" s="124">
        <v>0</v>
      </c>
      <c r="K976" s="124">
        <v>0</v>
      </c>
      <c r="L976" s="124">
        <v>0</v>
      </c>
      <c r="M976" s="124">
        <v>0</v>
      </c>
      <c r="N976" s="124">
        <v>0</v>
      </c>
      <c r="O976" s="124">
        <v>0</v>
      </c>
      <c r="P976" s="124">
        <v>0</v>
      </c>
      <c r="Q976" s="124">
        <v>7288.54</v>
      </c>
      <c r="R976" s="124">
        <v>0</v>
      </c>
      <c r="S976" s="124">
        <v>0</v>
      </c>
      <c r="T976" s="124">
        <v>0</v>
      </c>
      <c r="U976" s="124">
        <v>0</v>
      </c>
      <c r="V976" s="124">
        <v>0</v>
      </c>
      <c r="W976" s="124">
        <v>0</v>
      </c>
      <c r="X976" s="79">
        <v>0</v>
      </c>
      <c r="Y976" s="125"/>
      <c r="Z976" s="125"/>
      <c r="AA976" s="125"/>
      <c r="AB976" s="125"/>
      <c r="AC976" s="126">
        <f t="shared" si="213"/>
        <v>0</v>
      </c>
      <c r="AD976" s="126">
        <f t="shared" si="214"/>
        <v>0</v>
      </c>
      <c r="AE976" s="126">
        <f t="shared" si="215"/>
        <v>-1</v>
      </c>
      <c r="AF976" s="126">
        <f t="shared" si="216"/>
        <v>0</v>
      </c>
      <c r="AG976" s="126">
        <f t="shared" si="217"/>
        <v>0</v>
      </c>
      <c r="AH976" s="126">
        <f t="shared" si="218"/>
        <v>0</v>
      </c>
      <c r="AI976" s="126">
        <f t="shared" si="219"/>
        <v>0</v>
      </c>
      <c r="AJ976" s="126">
        <f t="shared" si="220"/>
        <v>0</v>
      </c>
      <c r="AK976" s="126">
        <f t="shared" si="221"/>
        <v>0</v>
      </c>
      <c r="AL976" s="127">
        <f t="shared" si="223"/>
        <v>-0.1111111111111111</v>
      </c>
      <c r="AM976" s="127">
        <f t="shared" si="222"/>
        <v>0</v>
      </c>
    </row>
    <row r="977" spans="1:39" ht="15" customHeight="1" x14ac:dyDescent="0.2">
      <c r="A977" s="62" t="s">
        <v>1092</v>
      </c>
      <c r="B977" s="62" t="s">
        <v>286</v>
      </c>
      <c r="C977" s="124">
        <v>0</v>
      </c>
      <c r="D977" s="124">
        <v>0</v>
      </c>
      <c r="E977" s="124">
        <v>249067</v>
      </c>
      <c r="F977" s="124">
        <v>269811</v>
      </c>
      <c r="G977" s="124">
        <v>261670</v>
      </c>
      <c r="H977" s="124">
        <v>268062</v>
      </c>
      <c r="I977" s="124">
        <v>277937</v>
      </c>
      <c r="J977" s="124">
        <v>272894</v>
      </c>
      <c r="K977" s="124">
        <v>0</v>
      </c>
      <c r="L977" s="124">
        <v>0</v>
      </c>
      <c r="M977" s="124">
        <v>0</v>
      </c>
      <c r="N977" s="124">
        <v>0</v>
      </c>
      <c r="O977" s="124">
        <v>47883.39</v>
      </c>
      <c r="P977" s="124">
        <v>244717.32</v>
      </c>
      <c r="Q977" s="124">
        <v>246159.08</v>
      </c>
      <c r="R977" s="124">
        <v>260706.17</v>
      </c>
      <c r="S977" s="124">
        <v>247067.36</v>
      </c>
      <c r="T977" s="124">
        <v>260421.31</v>
      </c>
      <c r="U977" s="124">
        <v>224693.6</v>
      </c>
      <c r="V977" s="124">
        <v>0</v>
      </c>
      <c r="W977" s="124">
        <v>0</v>
      </c>
      <c r="X977" s="79">
        <v>0</v>
      </c>
      <c r="Y977" s="125"/>
      <c r="Z977" s="125"/>
      <c r="AA977" s="125"/>
      <c r="AB977" s="125"/>
      <c r="AC977" s="126">
        <f t="shared" si="213"/>
        <v>0</v>
      </c>
      <c r="AD977" s="126">
        <f t="shared" si="214"/>
        <v>5.2578597339782345</v>
      </c>
      <c r="AE977" s="126">
        <f t="shared" si="215"/>
        <v>-0.16960533307569672</v>
      </c>
      <c r="AF977" s="126">
        <f t="shared" si="216"/>
        <v>-4.4929222416133549E-2</v>
      </c>
      <c r="AG977" s="126">
        <f t="shared" si="217"/>
        <v>-9.8227519135890201E-2</v>
      </c>
      <c r="AH977" s="126">
        <f t="shared" si="218"/>
        <v>5.4305977710233044E-2</v>
      </c>
      <c r="AI977" s="126">
        <f t="shared" si="219"/>
        <v>-7.4187968479723254E-2</v>
      </c>
      <c r="AJ977" s="126">
        <f t="shared" si="220"/>
        <v>-1</v>
      </c>
      <c r="AK977" s="126">
        <f t="shared" si="221"/>
        <v>0</v>
      </c>
      <c r="AL977" s="127">
        <f t="shared" si="223"/>
        <v>0.43613507428678044</v>
      </c>
      <c r="AM977" s="127">
        <f t="shared" si="222"/>
        <v>-0.22362190198107607</v>
      </c>
    </row>
    <row r="978" spans="1:39" ht="15" customHeight="1" x14ac:dyDescent="0.2">
      <c r="A978" s="62" t="s">
        <v>1093</v>
      </c>
      <c r="B978" s="62" t="s">
        <v>292</v>
      </c>
      <c r="C978" s="124">
        <v>0</v>
      </c>
      <c r="D978" s="124">
        <v>0</v>
      </c>
      <c r="E978" s="124">
        <v>2105</v>
      </c>
      <c r="F978" s="124">
        <v>5402</v>
      </c>
      <c r="G978" s="124">
        <v>3901</v>
      </c>
      <c r="H978" s="124">
        <v>4201</v>
      </c>
      <c r="I978" s="124">
        <v>3001</v>
      </c>
      <c r="J978" s="124">
        <v>3001</v>
      </c>
      <c r="K978" s="124">
        <v>0</v>
      </c>
      <c r="L978" s="124">
        <v>0</v>
      </c>
      <c r="M978" s="124">
        <v>0</v>
      </c>
      <c r="N978" s="124">
        <v>0</v>
      </c>
      <c r="O978" s="124">
        <v>342.9</v>
      </c>
      <c r="P978" s="124">
        <v>4659.05</v>
      </c>
      <c r="Q978" s="124">
        <v>3310.51</v>
      </c>
      <c r="R978" s="124">
        <v>4090.97</v>
      </c>
      <c r="S978" s="124">
        <v>3205.91</v>
      </c>
      <c r="T978" s="124">
        <v>3008.12</v>
      </c>
      <c r="U978" s="124">
        <v>1905.37</v>
      </c>
      <c r="V978" s="124">
        <v>0</v>
      </c>
      <c r="W978" s="124">
        <v>0</v>
      </c>
      <c r="X978" s="79">
        <v>0</v>
      </c>
      <c r="Y978" s="125"/>
      <c r="Z978" s="125"/>
      <c r="AA978" s="125"/>
      <c r="AB978" s="125"/>
      <c r="AC978" s="126">
        <f t="shared" si="213"/>
        <v>0</v>
      </c>
      <c r="AD978" s="126">
        <f t="shared" si="214"/>
        <v>5.7278163327659204</v>
      </c>
      <c r="AE978" s="126">
        <f t="shared" si="215"/>
        <v>-0.44806054197131201</v>
      </c>
      <c r="AF978" s="126">
        <f t="shared" si="216"/>
        <v>-0.36793944273683094</v>
      </c>
      <c r="AG978" s="126">
        <f t="shared" si="217"/>
        <v>0.20675611593070928</v>
      </c>
      <c r="AH978" s="126">
        <f t="shared" si="218"/>
        <v>0.18446946056109051</v>
      </c>
      <c r="AI978" s="126">
        <f t="shared" si="219"/>
        <v>-0.39660690588327135</v>
      </c>
      <c r="AJ978" s="126">
        <f t="shared" si="220"/>
        <v>-1</v>
      </c>
      <c r="AK978" s="126">
        <f t="shared" si="221"/>
        <v>0</v>
      </c>
      <c r="AL978" s="127">
        <f t="shared" si="223"/>
        <v>0.4340483354073672</v>
      </c>
      <c r="AM978" s="127">
        <f t="shared" si="222"/>
        <v>-0.2010762658782943</v>
      </c>
    </row>
    <row r="979" spans="1:39" ht="15" customHeight="1" x14ac:dyDescent="0.2">
      <c r="A979" s="62" t="s">
        <v>1094</v>
      </c>
      <c r="B979" s="62" t="s">
        <v>296</v>
      </c>
      <c r="C979" s="124">
        <v>0</v>
      </c>
      <c r="D979" s="124">
        <v>0</v>
      </c>
      <c r="E979" s="124">
        <v>0</v>
      </c>
      <c r="F979" s="124">
        <v>4297</v>
      </c>
      <c r="G979" s="124">
        <v>10487</v>
      </c>
      <c r="H979" s="124">
        <v>10722</v>
      </c>
      <c r="I979" s="124">
        <v>8858</v>
      </c>
      <c r="J979" s="124">
        <v>8187</v>
      </c>
      <c r="K979" s="124">
        <v>0</v>
      </c>
      <c r="L979" s="124">
        <v>0</v>
      </c>
      <c r="M979" s="124">
        <v>0</v>
      </c>
      <c r="N979" s="124">
        <v>0</v>
      </c>
      <c r="O979" s="124">
        <v>0</v>
      </c>
      <c r="P979" s="124">
        <v>0</v>
      </c>
      <c r="Q979" s="124">
        <v>0</v>
      </c>
      <c r="R979" s="124">
        <v>0</v>
      </c>
      <c r="S979" s="124">
        <v>0</v>
      </c>
      <c r="T979" s="124">
        <v>0</v>
      </c>
      <c r="U979" s="124">
        <v>0</v>
      </c>
      <c r="V979" s="124">
        <v>0</v>
      </c>
      <c r="W979" s="124">
        <v>0</v>
      </c>
      <c r="X979" s="79">
        <v>0</v>
      </c>
      <c r="Y979" s="125"/>
      <c r="Z979" s="125"/>
      <c r="AA979" s="125"/>
      <c r="AB979" s="125"/>
      <c r="AC979" s="126">
        <f t="shared" si="213"/>
        <v>0</v>
      </c>
      <c r="AD979" s="126">
        <f t="shared" si="214"/>
        <v>4.6265979952897522</v>
      </c>
      <c r="AE979" s="126">
        <f t="shared" si="215"/>
        <v>0.21978698735726296</v>
      </c>
      <c r="AF979" s="126">
        <f t="shared" si="216"/>
        <v>-5.014513352202863E-2</v>
      </c>
      <c r="AG979" s="126">
        <f t="shared" si="217"/>
        <v>-4.7537080995486397E-2</v>
      </c>
      <c r="AH979" s="126">
        <f t="shared" si="218"/>
        <v>1.0142528795446299E-2</v>
      </c>
      <c r="AI979" s="126">
        <f t="shared" si="219"/>
        <v>-0.39940401578780832</v>
      </c>
      <c r="AJ979" s="126">
        <f t="shared" si="220"/>
        <v>-1</v>
      </c>
      <c r="AK979" s="126">
        <f t="shared" si="221"/>
        <v>0</v>
      </c>
      <c r="AL979" s="127">
        <f t="shared" si="223"/>
        <v>0.3732712534596821</v>
      </c>
      <c r="AM979" s="127">
        <f t="shared" si="222"/>
        <v>-0.28735971359756968</v>
      </c>
    </row>
    <row r="980" spans="1:39" ht="15" customHeight="1" x14ac:dyDescent="0.2">
      <c r="A980" s="62" t="s">
        <v>1095</v>
      </c>
      <c r="B980" s="62" t="s">
        <v>298</v>
      </c>
      <c r="C980" s="124">
        <v>0</v>
      </c>
      <c r="D980" s="124">
        <v>0</v>
      </c>
      <c r="E980" s="124">
        <v>2766</v>
      </c>
      <c r="F980" s="124">
        <v>3852</v>
      </c>
      <c r="G980" s="124">
        <v>2655</v>
      </c>
      <c r="H980" s="124">
        <v>1929</v>
      </c>
      <c r="I980" s="124">
        <v>2169</v>
      </c>
      <c r="J980" s="124">
        <v>1207</v>
      </c>
      <c r="K980" s="124">
        <v>0</v>
      </c>
      <c r="L980" s="124">
        <v>0</v>
      </c>
      <c r="M980" s="124">
        <v>0</v>
      </c>
      <c r="N980" s="124">
        <v>0</v>
      </c>
      <c r="O980" s="124">
        <v>921.8</v>
      </c>
      <c r="P980" s="124">
        <v>3429.47</v>
      </c>
      <c r="Q980" s="124">
        <v>2747.55</v>
      </c>
      <c r="R980" s="124">
        <v>3570</v>
      </c>
      <c r="S980" s="124">
        <v>1810</v>
      </c>
      <c r="T980" s="124">
        <v>1607.5</v>
      </c>
      <c r="U980" s="124">
        <v>822.5</v>
      </c>
      <c r="V980" s="124">
        <v>0</v>
      </c>
      <c r="W980" s="124">
        <v>0</v>
      </c>
      <c r="X980" s="79">
        <v>0</v>
      </c>
      <c r="Y980" s="125"/>
      <c r="Z980" s="125"/>
      <c r="AA980" s="125"/>
      <c r="AB980" s="125"/>
      <c r="AC980" s="126">
        <f t="shared" si="213"/>
        <v>0</v>
      </c>
      <c r="AD980" s="126">
        <f t="shared" si="214"/>
        <v>0</v>
      </c>
      <c r="AE980" s="126">
        <f t="shared" si="215"/>
        <v>0</v>
      </c>
      <c r="AF980" s="126">
        <f t="shared" si="216"/>
        <v>0</v>
      </c>
      <c r="AG980" s="126">
        <f t="shared" si="217"/>
        <v>0</v>
      </c>
      <c r="AH980" s="126">
        <f t="shared" si="218"/>
        <v>0</v>
      </c>
      <c r="AI980" s="126">
        <f t="shared" si="219"/>
        <v>0</v>
      </c>
      <c r="AJ980" s="126">
        <f t="shared" si="220"/>
        <v>-1</v>
      </c>
      <c r="AK980" s="126">
        <f t="shared" si="221"/>
        <v>0</v>
      </c>
      <c r="AL980" s="127">
        <f t="shared" si="223"/>
        <v>-0.1111111111111111</v>
      </c>
      <c r="AM980" s="127">
        <f t="shared" si="222"/>
        <v>-0.2</v>
      </c>
    </row>
    <row r="981" spans="1:39" ht="15" customHeight="1" x14ac:dyDescent="0.2">
      <c r="A981" s="62" t="s">
        <v>1096</v>
      </c>
      <c r="B981" s="62" t="s">
        <v>300</v>
      </c>
      <c r="C981" s="124">
        <v>0</v>
      </c>
      <c r="D981" s="124">
        <v>0</v>
      </c>
      <c r="E981" s="124">
        <v>0</v>
      </c>
      <c r="F981" s="124">
        <v>2000</v>
      </c>
      <c r="G981" s="124">
        <v>500</v>
      </c>
      <c r="H981" s="124">
        <v>500</v>
      </c>
      <c r="I981" s="124">
        <v>500</v>
      </c>
      <c r="J981" s="124">
        <v>500</v>
      </c>
      <c r="K981" s="124">
        <v>0</v>
      </c>
      <c r="L981" s="124">
        <v>0</v>
      </c>
      <c r="M981" s="124">
        <v>0</v>
      </c>
      <c r="N981" s="124">
        <v>0</v>
      </c>
      <c r="O981" s="124">
        <v>0</v>
      </c>
      <c r="P981" s="124">
        <v>1761.23</v>
      </c>
      <c r="Q981" s="124">
        <v>182.52</v>
      </c>
      <c r="R981" s="124">
        <v>768.09</v>
      </c>
      <c r="S981" s="124">
        <v>76.33</v>
      </c>
      <c r="T981" s="124">
        <v>308.2</v>
      </c>
      <c r="U981" s="124">
        <v>49.93</v>
      </c>
      <c r="V981" s="124">
        <v>0</v>
      </c>
      <c r="W981" s="124">
        <v>0</v>
      </c>
      <c r="X981" s="79"/>
      <c r="Y981" s="125"/>
      <c r="Z981" s="125"/>
      <c r="AA981" s="125"/>
      <c r="AB981" s="125"/>
      <c r="AC981" s="126">
        <f t="shared" si="213"/>
        <v>0</v>
      </c>
      <c r="AD981" s="126">
        <f t="shared" si="214"/>
        <v>3.6451612903225805</v>
      </c>
      <c r="AE981" s="126">
        <f t="shared" si="215"/>
        <v>5.5426520270270271E-2</v>
      </c>
      <c r="AF981" s="126">
        <f t="shared" si="216"/>
        <v>2.7197048003289905E-2</v>
      </c>
      <c r="AG981" s="126">
        <f t="shared" si="217"/>
        <v>-0.43901752867344729</v>
      </c>
      <c r="AH981" s="126">
        <f t="shared" si="218"/>
        <v>8.95633221463564E-2</v>
      </c>
      <c r="AI981" s="126">
        <f t="shared" si="219"/>
        <v>-0.24062878942104288</v>
      </c>
      <c r="AJ981" s="126">
        <f t="shared" si="220"/>
        <v>-1</v>
      </c>
      <c r="AK981" s="126">
        <f t="shared" si="221"/>
        <v>0</v>
      </c>
      <c r="AL981" s="127">
        <f t="shared" si="223"/>
        <v>0.23752242918311184</v>
      </c>
      <c r="AM981" s="127">
        <f t="shared" si="222"/>
        <v>-0.31801659918962677</v>
      </c>
    </row>
    <row r="982" spans="1:39" ht="15" customHeight="1" x14ac:dyDescent="0.2">
      <c r="A982" s="62" t="s">
        <v>1097</v>
      </c>
      <c r="B982" s="62" t="s">
        <v>1017</v>
      </c>
      <c r="C982" s="124">
        <v>0</v>
      </c>
      <c r="D982" s="124">
        <v>0</v>
      </c>
      <c r="E982" s="124">
        <v>0</v>
      </c>
      <c r="F982" s="124">
        <v>0</v>
      </c>
      <c r="G982" s="124">
        <v>0</v>
      </c>
      <c r="H982" s="124">
        <v>0</v>
      </c>
      <c r="I982" s="124">
        <v>0</v>
      </c>
      <c r="J982" s="124">
        <v>0</v>
      </c>
      <c r="K982" s="124">
        <v>0</v>
      </c>
      <c r="L982" s="124">
        <v>0</v>
      </c>
      <c r="M982" s="124">
        <v>0</v>
      </c>
      <c r="N982" s="124">
        <v>0</v>
      </c>
      <c r="O982" s="124">
        <v>0</v>
      </c>
      <c r="P982" s="124">
        <v>751.59</v>
      </c>
      <c r="Q982" s="124">
        <v>0</v>
      </c>
      <c r="R982" s="124">
        <v>0</v>
      </c>
      <c r="S982" s="124">
        <v>0</v>
      </c>
      <c r="T982" s="124">
        <v>0</v>
      </c>
      <c r="U982" s="124">
        <v>0</v>
      </c>
      <c r="V982" s="124">
        <v>0</v>
      </c>
      <c r="W982" s="124">
        <v>0</v>
      </c>
      <c r="X982" s="79"/>
      <c r="Y982" s="125"/>
      <c r="Z982" s="125"/>
      <c r="AA982" s="125"/>
      <c r="AB982" s="125"/>
      <c r="AC982" s="126">
        <f t="shared" si="213"/>
        <v>0</v>
      </c>
      <c r="AD982" s="126">
        <f t="shared" si="214"/>
        <v>3.4292912536805877</v>
      </c>
      <c r="AE982" s="126">
        <f t="shared" si="215"/>
        <v>-0.54471880603163758</v>
      </c>
      <c r="AF982" s="126">
        <f t="shared" si="216"/>
        <v>-1</v>
      </c>
      <c r="AG982" s="126">
        <f t="shared" si="217"/>
        <v>0</v>
      </c>
      <c r="AH982" s="126">
        <f t="shared" si="218"/>
        <v>0</v>
      </c>
      <c r="AI982" s="126">
        <f t="shared" si="219"/>
        <v>0</v>
      </c>
      <c r="AJ982" s="126">
        <f t="shared" si="220"/>
        <v>0</v>
      </c>
      <c r="AK982" s="126">
        <f t="shared" si="221"/>
        <v>0</v>
      </c>
      <c r="AL982" s="127">
        <f t="shared" si="223"/>
        <v>0.20939693862766115</v>
      </c>
      <c r="AM982" s="127">
        <f t="shared" si="222"/>
        <v>0</v>
      </c>
    </row>
    <row r="983" spans="1:39" ht="15" customHeight="1" x14ac:dyDescent="0.2">
      <c r="A983" s="62" t="s">
        <v>1098</v>
      </c>
      <c r="B983" s="62" t="s">
        <v>302</v>
      </c>
      <c r="C983" s="124">
        <v>0</v>
      </c>
      <c r="D983" s="124">
        <v>0</v>
      </c>
      <c r="E983" s="124">
        <v>583</v>
      </c>
      <c r="F983" s="124">
        <v>652</v>
      </c>
      <c r="G983" s="124">
        <v>631</v>
      </c>
      <c r="H983" s="124">
        <v>646</v>
      </c>
      <c r="I983" s="124">
        <v>672</v>
      </c>
      <c r="J983" s="124">
        <v>658</v>
      </c>
      <c r="K983" s="124">
        <v>0</v>
      </c>
      <c r="L983" s="124">
        <v>0</v>
      </c>
      <c r="M983" s="124">
        <v>0</v>
      </c>
      <c r="N983" s="124">
        <v>0</v>
      </c>
      <c r="O983" s="124">
        <v>99.24</v>
      </c>
      <c r="P983" s="124">
        <v>621.03</v>
      </c>
      <c r="Q983" s="124">
        <v>515.70000000000005</v>
      </c>
      <c r="R983" s="124">
        <v>492.53</v>
      </c>
      <c r="S983" s="124">
        <v>444.15</v>
      </c>
      <c r="T983" s="124">
        <v>468.27</v>
      </c>
      <c r="U983" s="124">
        <v>433.53</v>
      </c>
      <c r="V983" s="124">
        <v>0</v>
      </c>
      <c r="W983" s="124">
        <v>0</v>
      </c>
      <c r="X983" s="79"/>
      <c r="Y983" s="125"/>
      <c r="Z983" s="125"/>
      <c r="AA983" s="125"/>
      <c r="AB983" s="125"/>
      <c r="AC983" s="126">
        <f t="shared" si="213"/>
        <v>0</v>
      </c>
      <c r="AD983" s="126">
        <f t="shared" si="214"/>
        <v>4.7053632129988436</v>
      </c>
      <c r="AE983" s="126">
        <f t="shared" si="215"/>
        <v>0.34249357462410351</v>
      </c>
      <c r="AF983" s="126">
        <f t="shared" si="216"/>
        <v>0.19716497919390746</v>
      </c>
      <c r="AG983" s="126">
        <f t="shared" si="217"/>
        <v>1.6168629744310176E-2</v>
      </c>
      <c r="AH983" s="126">
        <f t="shared" si="218"/>
        <v>8.8619260904976058E-2</v>
      </c>
      <c r="AI983" s="126">
        <f t="shared" si="219"/>
        <v>-0.1395679764547294</v>
      </c>
      <c r="AJ983" s="126">
        <f t="shared" si="220"/>
        <v>-1</v>
      </c>
      <c r="AK983" s="126">
        <f t="shared" si="221"/>
        <v>0</v>
      </c>
      <c r="AL983" s="127">
        <f t="shared" si="223"/>
        <v>0.4678046312234902</v>
      </c>
      <c r="AM983" s="127">
        <f t="shared" si="222"/>
        <v>-0.20695601716108863</v>
      </c>
    </row>
    <row r="984" spans="1:39" ht="15" customHeight="1" x14ac:dyDescent="0.2">
      <c r="A984" s="62" t="s">
        <v>1099</v>
      </c>
      <c r="B984" s="62" t="s">
        <v>304</v>
      </c>
      <c r="C984" s="124">
        <v>0</v>
      </c>
      <c r="D984" s="124">
        <v>0</v>
      </c>
      <c r="E984" s="124">
        <v>2519</v>
      </c>
      <c r="F984" s="124">
        <v>3708</v>
      </c>
      <c r="G984" s="124">
        <v>3098</v>
      </c>
      <c r="H984" s="124">
        <v>1129</v>
      </c>
      <c r="I984" s="124">
        <v>1789</v>
      </c>
      <c r="J984" s="124">
        <v>2178</v>
      </c>
      <c r="K984" s="124">
        <v>0</v>
      </c>
      <c r="L984" s="124">
        <v>0</v>
      </c>
      <c r="M984" s="124">
        <v>0</v>
      </c>
      <c r="N984" s="124">
        <v>0</v>
      </c>
      <c r="O984" s="124">
        <v>458.22</v>
      </c>
      <c r="P984" s="124">
        <v>3082.82</v>
      </c>
      <c r="Q984" s="124">
        <v>1701.53</v>
      </c>
      <c r="R984" s="124">
        <v>1075.47</v>
      </c>
      <c r="S984" s="124">
        <v>1297.83</v>
      </c>
      <c r="T984" s="124">
        <v>1537.24</v>
      </c>
      <c r="U984" s="124">
        <v>927.56</v>
      </c>
      <c r="V984" s="124">
        <v>0</v>
      </c>
      <c r="W984" s="124">
        <v>0</v>
      </c>
      <c r="X984" s="79"/>
      <c r="Y984" s="125"/>
      <c r="Z984" s="125"/>
      <c r="AA984" s="125"/>
      <c r="AB984" s="125"/>
      <c r="AC984" s="126">
        <f t="shared" si="213"/>
        <v>0</v>
      </c>
      <c r="AD984" s="126">
        <f t="shared" si="214"/>
        <v>10.520199999999999</v>
      </c>
      <c r="AE984" s="126">
        <f t="shared" si="215"/>
        <v>-0.78298987864794012</v>
      </c>
      <c r="AF984" s="126">
        <f t="shared" si="216"/>
        <v>0.04</v>
      </c>
      <c r="AG984" s="126">
        <f t="shared" si="217"/>
        <v>0</v>
      </c>
      <c r="AH984" s="126">
        <f t="shared" si="218"/>
        <v>0.86538461538461542</v>
      </c>
      <c r="AI984" s="126">
        <f t="shared" si="219"/>
        <v>-0.58144329896907221</v>
      </c>
      <c r="AJ984" s="126">
        <f t="shared" si="220"/>
        <v>-1</v>
      </c>
      <c r="AK984" s="126">
        <f t="shared" si="221"/>
        <v>0</v>
      </c>
      <c r="AL984" s="127">
        <f t="shared" si="223"/>
        <v>1.0067946041964</v>
      </c>
      <c r="AM984" s="127">
        <f t="shared" si="222"/>
        <v>-0.14321173671689136</v>
      </c>
    </row>
    <row r="985" spans="1:39" ht="15" customHeight="1" x14ac:dyDescent="0.2">
      <c r="A985" s="62" t="s">
        <v>1100</v>
      </c>
      <c r="B985" s="62" t="s">
        <v>306</v>
      </c>
      <c r="C985" s="124">
        <v>0</v>
      </c>
      <c r="D985" s="124">
        <v>0</v>
      </c>
      <c r="E985" s="124">
        <v>33806</v>
      </c>
      <c r="F985" s="124">
        <v>54076</v>
      </c>
      <c r="G985" s="124">
        <v>54651</v>
      </c>
      <c r="H985" s="124">
        <v>66559</v>
      </c>
      <c r="I985" s="124">
        <v>49478</v>
      </c>
      <c r="J985" s="124">
        <v>49478</v>
      </c>
      <c r="K985" s="124">
        <v>0</v>
      </c>
      <c r="L985" s="124">
        <v>0</v>
      </c>
      <c r="M985" s="124">
        <v>0</v>
      </c>
      <c r="N985" s="124">
        <v>0</v>
      </c>
      <c r="O985" s="124">
        <v>7180.09</v>
      </c>
      <c r="P985" s="124">
        <v>40399.480000000003</v>
      </c>
      <c r="Q985" s="124">
        <v>49278.76</v>
      </c>
      <c r="R985" s="124">
        <v>46807.67</v>
      </c>
      <c r="S985" s="124">
        <v>44582.57</v>
      </c>
      <c r="T985" s="124">
        <v>45034.75</v>
      </c>
      <c r="U985" s="124">
        <v>27047.69</v>
      </c>
      <c r="V985" s="124">
        <v>0</v>
      </c>
      <c r="W985" s="124">
        <v>0</v>
      </c>
      <c r="X985" s="79"/>
      <c r="Y985" s="125"/>
      <c r="Z985" s="125"/>
      <c r="AA985" s="125"/>
      <c r="AB985" s="125"/>
      <c r="AC985" s="126">
        <f t="shared" si="213"/>
        <v>0</v>
      </c>
      <c r="AD985" s="126">
        <f t="shared" si="214"/>
        <v>12.942421133624006</v>
      </c>
      <c r="AE985" s="126">
        <f t="shared" si="215"/>
        <v>-6.0079284052132531E-2</v>
      </c>
      <c r="AF985" s="126">
        <f t="shared" si="216"/>
        <v>-0.24740926304664787</v>
      </c>
      <c r="AG985" s="126">
        <f t="shared" si="217"/>
        <v>0.20066833099287451</v>
      </c>
      <c r="AH985" s="126">
        <f t="shared" si="218"/>
        <v>9.8461138605819815E-2</v>
      </c>
      <c r="AI985" s="126">
        <f t="shared" si="219"/>
        <v>-0.16389143572604575</v>
      </c>
      <c r="AJ985" s="126">
        <f t="shared" si="220"/>
        <v>-1</v>
      </c>
      <c r="AK985" s="126">
        <f t="shared" si="221"/>
        <v>0</v>
      </c>
      <c r="AL985" s="127">
        <f t="shared" si="223"/>
        <v>1.3077967355997637</v>
      </c>
      <c r="AM985" s="127">
        <f t="shared" si="222"/>
        <v>-0.17295239322547026</v>
      </c>
    </row>
    <row r="986" spans="1:39" ht="15" customHeight="1" x14ac:dyDescent="0.2">
      <c r="A986" s="62" t="s">
        <v>1983</v>
      </c>
      <c r="B986" s="62" t="s">
        <v>1865</v>
      </c>
      <c r="C986" s="124">
        <v>0</v>
      </c>
      <c r="D986" s="124">
        <v>0</v>
      </c>
      <c r="E986" s="124">
        <v>0</v>
      </c>
      <c r="F986" s="124">
        <v>0</v>
      </c>
      <c r="G986" s="124">
        <v>0</v>
      </c>
      <c r="H986" s="124">
        <v>0</v>
      </c>
      <c r="I986" s="124">
        <v>0</v>
      </c>
      <c r="J986" s="124">
        <v>0</v>
      </c>
      <c r="K986" s="124">
        <v>0</v>
      </c>
      <c r="L986" s="124">
        <v>0</v>
      </c>
      <c r="M986" s="124">
        <v>0</v>
      </c>
      <c r="N986" s="124">
        <v>0</v>
      </c>
      <c r="O986" s="124">
        <v>0</v>
      </c>
      <c r="P986" s="124">
        <v>0</v>
      </c>
      <c r="Q986" s="124">
        <v>0</v>
      </c>
      <c r="R986" s="124">
        <v>0</v>
      </c>
      <c r="S986" s="124">
        <v>0</v>
      </c>
      <c r="T986" s="124">
        <v>0</v>
      </c>
      <c r="U986" s="124">
        <v>1625.03</v>
      </c>
      <c r="V986" s="124">
        <v>0</v>
      </c>
      <c r="W986" s="124">
        <v>0</v>
      </c>
      <c r="X986" s="79"/>
      <c r="Y986" s="125"/>
      <c r="Z986" s="125"/>
      <c r="AA986" s="125"/>
      <c r="AB986" s="125"/>
      <c r="AC986" s="126">
        <f t="shared" si="213"/>
        <v>0</v>
      </c>
      <c r="AD986" s="126">
        <f t="shared" si="214"/>
        <v>0</v>
      </c>
      <c r="AE986" s="126">
        <f t="shared" si="215"/>
        <v>-0.95652173913043481</v>
      </c>
      <c r="AF986" s="126">
        <f t="shared" si="216"/>
        <v>18</v>
      </c>
      <c r="AG986" s="126">
        <f t="shared" si="217"/>
        <v>-0.95281676413255367</v>
      </c>
      <c r="AH986" s="126">
        <f t="shared" si="218"/>
        <v>19.145424499070444</v>
      </c>
      <c r="AI986" s="126">
        <f t="shared" si="219"/>
        <v>-0.93540051679586567</v>
      </c>
      <c r="AJ986" s="126">
        <f t="shared" si="220"/>
        <v>-1</v>
      </c>
      <c r="AK986" s="126">
        <f t="shared" si="221"/>
        <v>0</v>
      </c>
      <c r="AL986" s="127">
        <f t="shared" si="223"/>
        <v>3.7000761643346212</v>
      </c>
      <c r="AM986" s="127">
        <f t="shared" si="222"/>
        <v>3.2514414436284049</v>
      </c>
    </row>
    <row r="987" spans="1:39" ht="15" customHeight="1" x14ac:dyDescent="0.2">
      <c r="A987" s="62" t="s">
        <v>1101</v>
      </c>
      <c r="B987" s="62" t="s">
        <v>308</v>
      </c>
      <c r="C987" s="124">
        <v>0</v>
      </c>
      <c r="D987" s="124">
        <v>0</v>
      </c>
      <c r="E987" s="124">
        <v>1632</v>
      </c>
      <c r="F987" s="124">
        <v>2016</v>
      </c>
      <c r="G987" s="124">
        <v>1536</v>
      </c>
      <c r="H987" s="124">
        <v>1920</v>
      </c>
      <c r="I987" s="124">
        <v>1200</v>
      </c>
      <c r="J987" s="124">
        <v>1440</v>
      </c>
      <c r="K987" s="124">
        <v>0</v>
      </c>
      <c r="L987" s="124">
        <v>0</v>
      </c>
      <c r="M987" s="124">
        <v>0</v>
      </c>
      <c r="N987" s="124">
        <v>0</v>
      </c>
      <c r="O987" s="124">
        <v>367.04</v>
      </c>
      <c r="P987" s="124">
        <v>1704.96</v>
      </c>
      <c r="Q987" s="124">
        <v>1799.46</v>
      </c>
      <c r="R987" s="124">
        <v>1848.4</v>
      </c>
      <c r="S987" s="124">
        <v>1036.92</v>
      </c>
      <c r="T987" s="124">
        <v>1129.79</v>
      </c>
      <c r="U987" s="124">
        <v>857.93</v>
      </c>
      <c r="V987" s="124">
        <v>0</v>
      </c>
      <c r="W987" s="124">
        <v>0</v>
      </c>
      <c r="X987" s="79"/>
      <c r="Y987" s="125"/>
      <c r="Z987" s="125"/>
      <c r="AA987" s="125"/>
      <c r="AB987" s="125"/>
      <c r="AC987" s="126">
        <f t="shared" si="213"/>
        <v>0</v>
      </c>
      <c r="AD987" s="126">
        <f t="shared" si="214"/>
        <v>4.7709329535049338</v>
      </c>
      <c r="AE987" s="126">
        <f t="shared" si="215"/>
        <v>-1.3771724918095375E-2</v>
      </c>
      <c r="AF987" s="126">
        <f t="shared" si="216"/>
        <v>9.5492897321002954E-2</v>
      </c>
      <c r="AG987" s="126">
        <f t="shared" si="217"/>
        <v>-5.9110688060919202E-2</v>
      </c>
      <c r="AH987" s="126">
        <f t="shared" si="218"/>
        <v>5.7904701342621344E-2</v>
      </c>
      <c r="AI987" s="126">
        <f t="shared" si="219"/>
        <v>-0.14354996475390572</v>
      </c>
      <c r="AJ987" s="126">
        <f t="shared" si="220"/>
        <v>-1</v>
      </c>
      <c r="AK987" s="126">
        <f t="shared" si="221"/>
        <v>0</v>
      </c>
      <c r="AL987" s="127">
        <f t="shared" si="223"/>
        <v>0.41198868604840416</v>
      </c>
      <c r="AM987" s="127">
        <f t="shared" si="222"/>
        <v>-0.22895119029444072</v>
      </c>
    </row>
    <row r="988" spans="1:39" ht="15" customHeight="1" x14ac:dyDescent="0.2">
      <c r="A988" s="62" t="s">
        <v>1102</v>
      </c>
      <c r="B988" s="62" t="s">
        <v>1897</v>
      </c>
      <c r="C988" s="124">
        <v>0</v>
      </c>
      <c r="D988" s="124">
        <v>0</v>
      </c>
      <c r="E988" s="124">
        <v>9966</v>
      </c>
      <c r="F988" s="124">
        <v>0</v>
      </c>
      <c r="G988" s="124">
        <v>0</v>
      </c>
      <c r="H988" s="124">
        <v>0</v>
      </c>
      <c r="I988" s="124">
        <v>0</v>
      </c>
      <c r="J988" s="124">
        <v>0</v>
      </c>
      <c r="K988" s="124">
        <v>0</v>
      </c>
      <c r="L988" s="124">
        <v>0</v>
      </c>
      <c r="M988" s="124">
        <v>0</v>
      </c>
      <c r="N988" s="124">
        <v>0</v>
      </c>
      <c r="O988" s="124">
        <v>1929.04</v>
      </c>
      <c r="P988" s="124">
        <v>8544.2800000000007</v>
      </c>
      <c r="Q988" s="124">
        <v>3890.05</v>
      </c>
      <c r="R988" s="124">
        <v>0</v>
      </c>
      <c r="S988" s="124">
        <v>0</v>
      </c>
      <c r="T988" s="124">
        <v>0</v>
      </c>
      <c r="U988" s="124">
        <v>0</v>
      </c>
      <c r="V988" s="124">
        <v>0</v>
      </c>
      <c r="W988" s="124">
        <v>0</v>
      </c>
      <c r="X988" s="79"/>
      <c r="Y988" s="125"/>
      <c r="Z988" s="125"/>
      <c r="AA988" s="125"/>
      <c r="AB988" s="125"/>
      <c r="AC988" s="126">
        <f t="shared" si="213"/>
        <v>0</v>
      </c>
      <c r="AD988" s="126">
        <f t="shared" si="214"/>
        <v>3.9887148779364345</v>
      </c>
      <c r="AE988" s="126">
        <f t="shared" si="215"/>
        <v>0.13395041780157879</v>
      </c>
      <c r="AF988" s="126">
        <f t="shared" si="216"/>
        <v>0.13683460559796443</v>
      </c>
      <c r="AG988" s="126">
        <f t="shared" si="217"/>
        <v>-7.5993338943900396E-2</v>
      </c>
      <c r="AH988" s="126">
        <f t="shared" si="218"/>
        <v>6.5674476290138145E-2</v>
      </c>
      <c r="AI988" s="126">
        <f t="shared" si="219"/>
        <v>-0.15444064591213261</v>
      </c>
      <c r="AJ988" s="126">
        <f t="shared" si="220"/>
        <v>-1</v>
      </c>
      <c r="AK988" s="126">
        <f t="shared" si="221"/>
        <v>0</v>
      </c>
      <c r="AL988" s="127">
        <f t="shared" si="223"/>
        <v>0.34386004364112033</v>
      </c>
      <c r="AM988" s="127">
        <f t="shared" si="222"/>
        <v>-0.23295190171317898</v>
      </c>
    </row>
    <row r="989" spans="1:39" ht="15" customHeight="1" x14ac:dyDescent="0.2">
      <c r="A989" s="62" t="s">
        <v>1103</v>
      </c>
      <c r="B989" s="62" t="s">
        <v>1899</v>
      </c>
      <c r="C989" s="124">
        <v>0</v>
      </c>
      <c r="D989" s="124">
        <v>0</v>
      </c>
      <c r="E989" s="124">
        <v>13241</v>
      </c>
      <c r="F989" s="124">
        <v>21252</v>
      </c>
      <c r="G989" s="124">
        <v>22384</v>
      </c>
      <c r="H989" s="124">
        <v>24863</v>
      </c>
      <c r="I989" s="124">
        <v>26304</v>
      </c>
      <c r="J989" s="124">
        <v>25774</v>
      </c>
      <c r="K989" s="124">
        <v>0</v>
      </c>
      <c r="L989" s="124">
        <v>0</v>
      </c>
      <c r="M989" s="124">
        <v>0</v>
      </c>
      <c r="N989" s="124">
        <v>0</v>
      </c>
      <c r="O989" s="124">
        <v>2353.44</v>
      </c>
      <c r="P989" s="124">
        <v>13427.23</v>
      </c>
      <c r="Q989" s="124">
        <v>18025.97</v>
      </c>
      <c r="R989" s="124">
        <v>21580.06</v>
      </c>
      <c r="S989" s="124">
        <v>21928.98</v>
      </c>
      <c r="T989" s="124">
        <v>23872.31</v>
      </c>
      <c r="U989" s="124">
        <v>20540.5</v>
      </c>
      <c r="V989" s="124">
        <v>0</v>
      </c>
      <c r="W989" s="124">
        <v>0</v>
      </c>
      <c r="X989" s="79"/>
      <c r="Y989" s="125"/>
      <c r="Z989" s="125"/>
      <c r="AA989" s="125"/>
      <c r="AB989" s="125"/>
      <c r="AC989" s="126">
        <f t="shared" si="213"/>
        <v>0</v>
      </c>
      <c r="AD989" s="126">
        <f t="shared" si="214"/>
        <v>0</v>
      </c>
      <c r="AE989" s="126">
        <f t="shared" si="215"/>
        <v>-0.25</v>
      </c>
      <c r="AF989" s="126">
        <f t="shared" si="216"/>
        <v>-0.5</v>
      </c>
      <c r="AG989" s="126">
        <f t="shared" si="217"/>
        <v>0</v>
      </c>
      <c r="AH989" s="126">
        <f t="shared" si="218"/>
        <v>0</v>
      </c>
      <c r="AI989" s="126">
        <f t="shared" si="219"/>
        <v>-1</v>
      </c>
      <c r="AJ989" s="126">
        <f t="shared" si="220"/>
        <v>0</v>
      </c>
      <c r="AK989" s="126">
        <f t="shared" si="221"/>
        <v>0</v>
      </c>
      <c r="AL989" s="127">
        <f t="shared" si="223"/>
        <v>-0.19444444444444445</v>
      </c>
      <c r="AM989" s="127">
        <f t="shared" si="222"/>
        <v>-0.2</v>
      </c>
    </row>
    <row r="990" spans="1:39" ht="15" customHeight="1" x14ac:dyDescent="0.2">
      <c r="A990" s="62" t="s">
        <v>1104</v>
      </c>
      <c r="B990" s="62" t="s">
        <v>312</v>
      </c>
      <c r="C990" s="124">
        <v>0</v>
      </c>
      <c r="D990" s="124">
        <v>0</v>
      </c>
      <c r="E990" s="124">
        <v>0</v>
      </c>
      <c r="F990" s="124">
        <v>0</v>
      </c>
      <c r="G990" s="124">
        <v>0</v>
      </c>
      <c r="H990" s="124">
        <v>0</v>
      </c>
      <c r="I990" s="124">
        <v>0</v>
      </c>
      <c r="J990" s="124">
        <v>0</v>
      </c>
      <c r="K990" s="124">
        <v>0</v>
      </c>
      <c r="L990" s="124">
        <v>0</v>
      </c>
      <c r="M990" s="124">
        <v>0</v>
      </c>
      <c r="N990" s="124">
        <v>0</v>
      </c>
      <c r="O990" s="124">
        <v>100</v>
      </c>
      <c r="P990" s="124">
        <v>1152.02</v>
      </c>
      <c r="Q990" s="124">
        <v>250</v>
      </c>
      <c r="R990" s="124">
        <v>260</v>
      </c>
      <c r="S990" s="124">
        <v>260</v>
      </c>
      <c r="T990" s="124">
        <v>485</v>
      </c>
      <c r="U990" s="124">
        <v>203</v>
      </c>
      <c r="V990" s="124">
        <v>0</v>
      </c>
      <c r="W990" s="124">
        <v>0</v>
      </c>
      <c r="X990" s="79"/>
      <c r="Y990" s="125"/>
      <c r="Z990" s="125"/>
      <c r="AA990" s="125"/>
      <c r="AB990" s="125"/>
      <c r="AC990" s="126">
        <f t="shared" si="213"/>
        <v>0</v>
      </c>
      <c r="AD990" s="126">
        <f t="shared" si="214"/>
        <v>0</v>
      </c>
      <c r="AE990" s="126">
        <f t="shared" si="215"/>
        <v>0</v>
      </c>
      <c r="AF990" s="126">
        <f t="shared" si="216"/>
        <v>0</v>
      </c>
      <c r="AG990" s="126">
        <f t="shared" si="217"/>
        <v>0</v>
      </c>
      <c r="AH990" s="126">
        <f t="shared" si="218"/>
        <v>0</v>
      </c>
      <c r="AI990" s="126">
        <f t="shared" si="219"/>
        <v>0</v>
      </c>
      <c r="AJ990" s="126">
        <f t="shared" si="220"/>
        <v>0</v>
      </c>
      <c r="AK990" s="126">
        <f t="shared" si="221"/>
        <v>0</v>
      </c>
      <c r="AL990" s="127">
        <f t="shared" si="223"/>
        <v>0</v>
      </c>
      <c r="AM990" s="127">
        <f t="shared" si="222"/>
        <v>0</v>
      </c>
    </row>
    <row r="991" spans="1:39" ht="15" customHeight="1" x14ac:dyDescent="0.2">
      <c r="A991" s="62" t="s">
        <v>1105</v>
      </c>
      <c r="B991" s="62" t="s">
        <v>314</v>
      </c>
      <c r="C991" s="124">
        <v>0</v>
      </c>
      <c r="D991" s="124">
        <v>0</v>
      </c>
      <c r="E991" s="124">
        <v>762</v>
      </c>
      <c r="F991" s="124">
        <v>1515</v>
      </c>
      <c r="G991" s="124">
        <v>866</v>
      </c>
      <c r="H991" s="124">
        <v>1073</v>
      </c>
      <c r="I991" s="124">
        <v>1033</v>
      </c>
      <c r="J991" s="124">
        <v>973</v>
      </c>
      <c r="K991" s="124">
        <v>0</v>
      </c>
      <c r="L991" s="124">
        <v>0</v>
      </c>
      <c r="M991" s="124">
        <v>0</v>
      </c>
      <c r="N991" s="124">
        <v>0</v>
      </c>
      <c r="O991" s="124">
        <v>77.98</v>
      </c>
      <c r="P991" s="124">
        <v>1087.23</v>
      </c>
      <c r="Q991" s="124">
        <v>1021.91</v>
      </c>
      <c r="R991" s="124">
        <v>769.08</v>
      </c>
      <c r="S991" s="124">
        <v>923.41</v>
      </c>
      <c r="T991" s="124">
        <v>1014.33</v>
      </c>
      <c r="U991" s="124">
        <v>848.09</v>
      </c>
      <c r="V991" s="124">
        <v>0</v>
      </c>
      <c r="W991" s="124">
        <v>0</v>
      </c>
      <c r="X991" s="79"/>
      <c r="Y991" s="125"/>
      <c r="Z991" s="125"/>
      <c r="AA991" s="125"/>
      <c r="AB991" s="125"/>
      <c r="AC991" s="126">
        <f t="shared" si="213"/>
        <v>0</v>
      </c>
      <c r="AD991" s="126">
        <f t="shared" si="214"/>
        <v>2.4781833805416764</v>
      </c>
      <c r="AE991" s="126">
        <f t="shared" si="215"/>
        <v>-0.18860259131835161</v>
      </c>
      <c r="AF991" s="126">
        <f t="shared" si="216"/>
        <v>6.7222247282240979E-2</v>
      </c>
      <c r="AG991" s="126">
        <f t="shared" si="217"/>
        <v>-0.21743081458626118</v>
      </c>
      <c r="AH991" s="126">
        <f t="shared" si="218"/>
        <v>-0.38119092627599244</v>
      </c>
      <c r="AI991" s="126">
        <f t="shared" si="219"/>
        <v>1.2643959065220711</v>
      </c>
      <c r="AJ991" s="126">
        <f t="shared" si="220"/>
        <v>-1</v>
      </c>
      <c r="AK991" s="126">
        <f t="shared" si="221"/>
        <v>0</v>
      </c>
      <c r="AL991" s="127">
        <f t="shared" si="223"/>
        <v>0.22473080024059813</v>
      </c>
      <c r="AM991" s="127">
        <f t="shared" si="222"/>
        <v>-6.6845166868036501E-2</v>
      </c>
    </row>
    <row r="992" spans="1:39" ht="15" customHeight="1" x14ac:dyDescent="0.2">
      <c r="A992" s="62" t="s">
        <v>1106</v>
      </c>
      <c r="B992" s="62" t="s">
        <v>316</v>
      </c>
      <c r="C992" s="124">
        <v>0</v>
      </c>
      <c r="D992" s="124">
        <v>0</v>
      </c>
      <c r="E992" s="124">
        <v>972</v>
      </c>
      <c r="F992" s="124">
        <v>972</v>
      </c>
      <c r="G992" s="124">
        <v>1243</v>
      </c>
      <c r="H992" s="124">
        <v>162</v>
      </c>
      <c r="I992" s="124">
        <v>163</v>
      </c>
      <c r="J992" s="124">
        <v>162</v>
      </c>
      <c r="K992" s="124">
        <v>0</v>
      </c>
      <c r="L992" s="124">
        <v>0</v>
      </c>
      <c r="M992" s="124">
        <v>0</v>
      </c>
      <c r="N992" s="124">
        <v>0</v>
      </c>
      <c r="O992" s="124">
        <v>0</v>
      </c>
      <c r="P992" s="124">
        <v>1242</v>
      </c>
      <c r="Q992" s="124">
        <v>54</v>
      </c>
      <c r="R992" s="124">
        <v>1026</v>
      </c>
      <c r="S992" s="124">
        <v>48.41</v>
      </c>
      <c r="T992" s="124">
        <v>975.24</v>
      </c>
      <c r="U992" s="124">
        <v>63</v>
      </c>
      <c r="V992" s="124">
        <v>0</v>
      </c>
      <c r="W992" s="124">
        <v>0</v>
      </c>
      <c r="X992" s="79"/>
      <c r="Y992" s="125"/>
      <c r="Z992" s="125"/>
      <c r="AA992" s="125"/>
      <c r="AB992" s="125"/>
      <c r="AC992" s="126">
        <f t="shared" si="213"/>
        <v>0</v>
      </c>
      <c r="AD992" s="126">
        <f t="shared" si="214"/>
        <v>18.511348812940259</v>
      </c>
      <c r="AE992" s="126">
        <f t="shared" si="215"/>
        <v>-0.43217849804556052</v>
      </c>
      <c r="AF992" s="126">
        <f t="shared" si="216"/>
        <v>-0.3995776980619638</v>
      </c>
      <c r="AG992" s="126">
        <f t="shared" si="217"/>
        <v>0.9294828217329919</v>
      </c>
      <c r="AH992" s="126">
        <f t="shared" si="218"/>
        <v>-0.33059827901619354</v>
      </c>
      <c r="AI992" s="126">
        <f t="shared" si="219"/>
        <v>-0.40902051681731227</v>
      </c>
      <c r="AJ992" s="126">
        <f t="shared" si="220"/>
        <v>-1</v>
      </c>
      <c r="AK992" s="126">
        <f t="shared" si="221"/>
        <v>0</v>
      </c>
      <c r="AL992" s="127">
        <f t="shared" si="223"/>
        <v>1.8743840714146915</v>
      </c>
      <c r="AM992" s="127">
        <f t="shared" si="222"/>
        <v>-0.16202719482010278</v>
      </c>
    </row>
    <row r="993" spans="1:39" ht="15" customHeight="1" x14ac:dyDescent="0.2">
      <c r="A993" s="62" t="s">
        <v>1107</v>
      </c>
      <c r="B993" s="62" t="s">
        <v>2026</v>
      </c>
      <c r="C993" s="124">
        <v>0</v>
      </c>
      <c r="D993" s="124">
        <v>0</v>
      </c>
      <c r="E993" s="124">
        <v>2957</v>
      </c>
      <c r="F993" s="124">
        <v>4189</v>
      </c>
      <c r="G993" s="124">
        <v>4044</v>
      </c>
      <c r="H993" s="124">
        <v>4135</v>
      </c>
      <c r="I993" s="124">
        <v>4236</v>
      </c>
      <c r="J993" s="124">
        <v>4139</v>
      </c>
      <c r="K993" s="124">
        <v>0</v>
      </c>
      <c r="L993" s="124">
        <v>0</v>
      </c>
      <c r="M993" s="124">
        <v>0</v>
      </c>
      <c r="N993" s="124">
        <v>0</v>
      </c>
      <c r="O993" s="124">
        <v>589.74</v>
      </c>
      <c r="P993" s="124">
        <v>3403.35</v>
      </c>
      <c r="Q993" s="124">
        <v>3356.48</v>
      </c>
      <c r="R993" s="124">
        <v>3677</v>
      </c>
      <c r="S993" s="124">
        <v>3459.65</v>
      </c>
      <c r="T993" s="124">
        <v>3659.98</v>
      </c>
      <c r="U993" s="124">
        <v>3134.59</v>
      </c>
      <c r="V993" s="124">
        <v>0</v>
      </c>
      <c r="W993" s="124">
        <v>0</v>
      </c>
      <c r="X993" s="79"/>
      <c r="Y993" s="125"/>
      <c r="Z993" s="125"/>
      <c r="AA993" s="125"/>
      <c r="AB993" s="125"/>
      <c r="AC993" s="126">
        <f t="shared" si="213"/>
        <v>0</v>
      </c>
      <c r="AD993" s="126">
        <f t="shared" si="214"/>
        <v>3.1686339798551568</v>
      </c>
      <c r="AE993" s="126">
        <f t="shared" si="215"/>
        <v>-0.28054480561579509</v>
      </c>
      <c r="AF993" s="126">
        <f t="shared" si="216"/>
        <v>-1.7941235791433138E-2</v>
      </c>
      <c r="AG993" s="126">
        <f t="shared" si="217"/>
        <v>-1.0679529331964217E-2</v>
      </c>
      <c r="AH993" s="126">
        <f t="shared" si="218"/>
        <v>0.18369846133921955</v>
      </c>
      <c r="AI993" s="126">
        <f t="shared" si="219"/>
        <v>-0.27971540784623522</v>
      </c>
      <c r="AJ993" s="126">
        <f t="shared" si="220"/>
        <v>-1</v>
      </c>
      <c r="AK993" s="126">
        <f t="shared" si="221"/>
        <v>0</v>
      </c>
      <c r="AL993" s="127">
        <f t="shared" si="223"/>
        <v>0.19593905140099427</v>
      </c>
      <c r="AM993" s="127">
        <f t="shared" si="222"/>
        <v>-0.22133929516779599</v>
      </c>
    </row>
    <row r="994" spans="1:39" ht="15" customHeight="1" x14ac:dyDescent="0.2">
      <c r="A994" s="62" t="s">
        <v>1108</v>
      </c>
      <c r="B994" s="62" t="s">
        <v>321</v>
      </c>
      <c r="C994" s="124">
        <v>0</v>
      </c>
      <c r="D994" s="124">
        <v>0</v>
      </c>
      <c r="E994" s="124">
        <v>457</v>
      </c>
      <c r="F994" s="124">
        <v>521</v>
      </c>
      <c r="G994" s="124">
        <v>502</v>
      </c>
      <c r="H994" s="124">
        <v>513</v>
      </c>
      <c r="I994" s="124">
        <v>525</v>
      </c>
      <c r="J994" s="124">
        <v>515</v>
      </c>
      <c r="K994" s="124">
        <v>0</v>
      </c>
      <c r="L994" s="124">
        <v>0</v>
      </c>
      <c r="M994" s="124">
        <v>0</v>
      </c>
      <c r="N994" s="124">
        <v>0</v>
      </c>
      <c r="O994" s="124">
        <v>86.84</v>
      </c>
      <c r="P994" s="124">
        <v>433.22</v>
      </c>
      <c r="Q994" s="124">
        <v>491.25</v>
      </c>
      <c r="R994" s="124">
        <v>558.47</v>
      </c>
      <c r="S994" s="124">
        <v>516.03</v>
      </c>
      <c r="T994" s="124">
        <v>549.91999999999996</v>
      </c>
      <c r="U994" s="124">
        <v>464.99</v>
      </c>
      <c r="V994" s="124">
        <v>0</v>
      </c>
      <c r="W994" s="124">
        <v>0</v>
      </c>
      <c r="X994" s="79"/>
      <c r="Y994" s="125"/>
      <c r="Z994" s="125"/>
      <c r="AA994" s="125"/>
      <c r="AB994" s="125"/>
      <c r="AC994" s="126">
        <f t="shared" si="213"/>
        <v>0</v>
      </c>
      <c r="AD994" s="126">
        <f t="shared" si="214"/>
        <v>-3.701598579040858E-2</v>
      </c>
      <c r="AE994" s="126">
        <f t="shared" si="215"/>
        <v>0.85214696768481635</v>
      </c>
      <c r="AF994" s="126">
        <f t="shared" si="216"/>
        <v>8.9570188017845762</v>
      </c>
      <c r="AG994" s="126">
        <f t="shared" si="217"/>
        <v>-0.88857461764035195</v>
      </c>
      <c r="AH994" s="126">
        <f t="shared" si="218"/>
        <v>1.9355881085738909</v>
      </c>
      <c r="AI994" s="126">
        <f t="shared" si="219"/>
        <v>0.51177808762016574</v>
      </c>
      <c r="AJ994" s="126">
        <f t="shared" si="220"/>
        <v>-1</v>
      </c>
      <c r="AK994" s="126">
        <f t="shared" si="221"/>
        <v>0</v>
      </c>
      <c r="AL994" s="127">
        <f t="shared" si="223"/>
        <v>1.1478823735814097</v>
      </c>
      <c r="AM994" s="127">
        <f t="shared" si="222"/>
        <v>0.11175831571074095</v>
      </c>
    </row>
    <row r="995" spans="1:39" ht="15" customHeight="1" x14ac:dyDescent="0.2">
      <c r="A995" s="62" t="s">
        <v>1109</v>
      </c>
      <c r="B995" s="62" t="s">
        <v>325</v>
      </c>
      <c r="C995" s="124">
        <v>0</v>
      </c>
      <c r="D995" s="124">
        <v>0</v>
      </c>
      <c r="E995" s="124">
        <v>3500</v>
      </c>
      <c r="F995" s="124">
        <v>5500</v>
      </c>
      <c r="G995" s="124">
        <v>3000</v>
      </c>
      <c r="H995" s="124">
        <v>1500</v>
      </c>
      <c r="I995" s="124">
        <v>1500</v>
      </c>
      <c r="J995" s="124">
        <v>0</v>
      </c>
      <c r="K995" s="124">
        <v>0</v>
      </c>
      <c r="L995" s="124">
        <v>0</v>
      </c>
      <c r="M995" s="124">
        <v>0</v>
      </c>
      <c r="N995" s="124">
        <v>0</v>
      </c>
      <c r="O995" s="124">
        <v>0</v>
      </c>
      <c r="P995" s="124">
        <v>4000</v>
      </c>
      <c r="Q995" s="124">
        <v>3000</v>
      </c>
      <c r="R995" s="124">
        <v>1500</v>
      </c>
      <c r="S995" s="124">
        <v>1500</v>
      </c>
      <c r="T995" s="124">
        <v>1500</v>
      </c>
      <c r="U995" s="124">
        <v>0</v>
      </c>
      <c r="V995" s="124">
        <v>0</v>
      </c>
      <c r="W995" s="124">
        <v>0</v>
      </c>
      <c r="X995" s="79"/>
      <c r="Y995" s="125"/>
      <c r="Z995" s="125"/>
      <c r="AA995" s="125"/>
      <c r="AB995" s="125"/>
      <c r="AC995" s="126">
        <f t="shared" si="213"/>
        <v>0</v>
      </c>
      <c r="AD995" s="126">
        <f t="shared" si="214"/>
        <v>0</v>
      </c>
      <c r="AE995" s="126">
        <f t="shared" si="215"/>
        <v>0</v>
      </c>
      <c r="AF995" s="126">
        <f t="shared" si="216"/>
        <v>0</v>
      </c>
      <c r="AG995" s="126">
        <f t="shared" si="217"/>
        <v>0</v>
      </c>
      <c r="AH995" s="126">
        <f t="shared" si="218"/>
        <v>0</v>
      </c>
      <c r="AI995" s="126">
        <f t="shared" si="219"/>
        <v>0</v>
      </c>
      <c r="AJ995" s="126">
        <f t="shared" si="220"/>
        <v>-1</v>
      </c>
      <c r="AK995" s="126">
        <f t="shared" si="221"/>
        <v>0</v>
      </c>
      <c r="AL995" s="127">
        <f t="shared" si="223"/>
        <v>-0.1111111111111111</v>
      </c>
      <c r="AM995" s="127">
        <f t="shared" si="222"/>
        <v>-0.2</v>
      </c>
    </row>
    <row r="996" spans="1:39" ht="15" customHeight="1" x14ac:dyDescent="0.2">
      <c r="A996" s="62" t="s">
        <v>1110</v>
      </c>
      <c r="B996" s="62" t="s">
        <v>327</v>
      </c>
      <c r="C996" s="124">
        <v>0</v>
      </c>
      <c r="D996" s="124">
        <v>0</v>
      </c>
      <c r="E996" s="124">
        <v>1791</v>
      </c>
      <c r="F996" s="124">
        <v>1791</v>
      </c>
      <c r="G996" s="124">
        <v>1791</v>
      </c>
      <c r="H996" s="124">
        <v>1791</v>
      </c>
      <c r="I996" s="124">
        <v>1791</v>
      </c>
      <c r="J996" s="124">
        <v>1791</v>
      </c>
      <c r="K996" s="124">
        <v>0</v>
      </c>
      <c r="L996" s="124">
        <v>0</v>
      </c>
      <c r="M996" s="124">
        <v>0</v>
      </c>
      <c r="N996" s="124">
        <v>0</v>
      </c>
      <c r="O996" s="124">
        <v>0</v>
      </c>
      <c r="P996" s="124">
        <v>0</v>
      </c>
      <c r="Q996" s="124">
        <v>0</v>
      </c>
      <c r="R996" s="124">
        <v>0</v>
      </c>
      <c r="S996" s="124">
        <v>0</v>
      </c>
      <c r="T996" s="124">
        <v>0</v>
      </c>
      <c r="U996" s="124">
        <v>0</v>
      </c>
      <c r="V996" s="124">
        <v>0</v>
      </c>
      <c r="W996" s="124">
        <v>0</v>
      </c>
      <c r="X996" s="79"/>
      <c r="Y996" s="125"/>
      <c r="Z996" s="125"/>
      <c r="AA996" s="125"/>
      <c r="AB996" s="125"/>
      <c r="AC996" s="126">
        <f t="shared" si="213"/>
        <v>0</v>
      </c>
      <c r="AD996" s="126">
        <f t="shared" si="214"/>
        <v>16.294531829037304</v>
      </c>
      <c r="AE996" s="126">
        <f t="shared" si="215"/>
        <v>0.46892134804709357</v>
      </c>
      <c r="AF996" s="126">
        <f t="shared" si="216"/>
        <v>-0.77363206255095474</v>
      </c>
      <c r="AG996" s="126">
        <f t="shared" si="217"/>
        <v>0.29602182411822836</v>
      </c>
      <c r="AH996" s="126">
        <f t="shared" si="218"/>
        <v>-1</v>
      </c>
      <c r="AI996" s="126">
        <f t="shared" si="219"/>
        <v>0</v>
      </c>
      <c r="AJ996" s="126">
        <f t="shared" si="220"/>
        <v>0</v>
      </c>
      <c r="AK996" s="126">
        <f t="shared" si="221"/>
        <v>0</v>
      </c>
      <c r="AL996" s="127">
        <f t="shared" si="223"/>
        <v>1.6984269931835188</v>
      </c>
      <c r="AM996" s="127">
        <f t="shared" si="222"/>
        <v>-0.14079563517635432</v>
      </c>
    </row>
    <row r="997" spans="1:39" ht="15" customHeight="1" x14ac:dyDescent="0.2">
      <c r="A997" s="62" t="s">
        <v>1111</v>
      </c>
      <c r="B997" s="62" t="s">
        <v>262</v>
      </c>
      <c r="C997" s="124">
        <v>0</v>
      </c>
      <c r="D997" s="124">
        <v>0</v>
      </c>
      <c r="E997" s="124">
        <v>1000</v>
      </c>
      <c r="F997" s="124">
        <v>1000</v>
      </c>
      <c r="G997" s="124">
        <v>1000</v>
      </c>
      <c r="H997" s="124">
        <v>1000</v>
      </c>
      <c r="I997" s="124">
        <v>1000</v>
      </c>
      <c r="J997" s="124">
        <v>1000</v>
      </c>
      <c r="K997" s="124">
        <v>0</v>
      </c>
      <c r="L997" s="124">
        <v>0</v>
      </c>
      <c r="M997" s="124">
        <v>0</v>
      </c>
      <c r="N997" s="124">
        <v>0</v>
      </c>
      <c r="O997" s="124">
        <v>314.20999999999998</v>
      </c>
      <c r="P997" s="124">
        <v>1092.8800000000001</v>
      </c>
      <c r="Q997" s="124">
        <v>886.76</v>
      </c>
      <c r="R997" s="124">
        <v>946.37</v>
      </c>
      <c r="S997" s="124">
        <v>740.6</v>
      </c>
      <c r="T997" s="124">
        <v>458.29</v>
      </c>
      <c r="U997" s="124">
        <v>1037.75</v>
      </c>
      <c r="V997" s="124">
        <v>0</v>
      </c>
      <c r="W997" s="124">
        <v>0</v>
      </c>
      <c r="X997" s="79"/>
      <c r="Y997" s="125"/>
      <c r="Z997" s="125"/>
      <c r="AA997" s="125"/>
      <c r="AB997" s="125"/>
      <c r="AC997" s="126">
        <f t="shared" si="213"/>
        <v>0</v>
      </c>
      <c r="AD997" s="126">
        <f t="shared" si="214"/>
        <v>0</v>
      </c>
      <c r="AE997" s="126">
        <f t="shared" si="215"/>
        <v>-4.1511187511355199E-2</v>
      </c>
      <c r="AF997" s="126">
        <f t="shared" si="216"/>
        <v>-1.0331242185534992</v>
      </c>
      <c r="AG997" s="126">
        <f t="shared" si="217"/>
        <v>-1</v>
      </c>
      <c r="AH997" s="126">
        <f t="shared" si="218"/>
        <v>0</v>
      </c>
      <c r="AI997" s="126">
        <f t="shared" si="219"/>
        <v>0</v>
      </c>
      <c r="AJ997" s="126">
        <f t="shared" si="220"/>
        <v>0</v>
      </c>
      <c r="AK997" s="126">
        <f t="shared" si="221"/>
        <v>0</v>
      </c>
      <c r="AL997" s="127">
        <f t="shared" si="223"/>
        <v>-0.23051504511831716</v>
      </c>
      <c r="AM997" s="127">
        <f t="shared" si="222"/>
        <v>-0.2</v>
      </c>
    </row>
    <row r="998" spans="1:39" ht="15" customHeight="1" x14ac:dyDescent="0.2">
      <c r="A998" s="62" t="s">
        <v>1112</v>
      </c>
      <c r="B998" s="62" t="s">
        <v>420</v>
      </c>
      <c r="C998" s="124">
        <v>0</v>
      </c>
      <c r="D998" s="124">
        <v>0</v>
      </c>
      <c r="E998" s="124">
        <v>2050</v>
      </c>
      <c r="F998" s="124">
        <v>2050</v>
      </c>
      <c r="G998" s="124">
        <v>2050</v>
      </c>
      <c r="H998" s="124">
        <v>2050</v>
      </c>
      <c r="I998" s="124">
        <v>2050</v>
      </c>
      <c r="J998" s="124">
        <v>2050</v>
      </c>
      <c r="K998" s="124">
        <v>0</v>
      </c>
      <c r="L998" s="124">
        <v>0</v>
      </c>
      <c r="M998" s="124">
        <v>0</v>
      </c>
      <c r="N998" s="124">
        <v>0</v>
      </c>
      <c r="O998" s="124">
        <v>114.99</v>
      </c>
      <c r="P998" s="124">
        <v>2243.61</v>
      </c>
      <c r="Q998" s="124">
        <v>1273.97</v>
      </c>
      <c r="R998" s="124">
        <v>764.92</v>
      </c>
      <c r="S998" s="124">
        <v>1475.9</v>
      </c>
      <c r="T998" s="124">
        <v>987.97</v>
      </c>
      <c r="U998" s="124">
        <v>583.87</v>
      </c>
      <c r="V998" s="124">
        <v>0</v>
      </c>
      <c r="W998" s="124">
        <v>0</v>
      </c>
      <c r="X998" s="79"/>
      <c r="Y998" s="125"/>
      <c r="Z998" s="125"/>
      <c r="AA998" s="125"/>
      <c r="AB998" s="125"/>
      <c r="AC998" s="126">
        <f t="shared" si="213"/>
        <v>0</v>
      </c>
      <c r="AD998" s="126">
        <f t="shared" si="214"/>
        <v>4.8688919653386655</v>
      </c>
      <c r="AE998" s="126">
        <f t="shared" si="215"/>
        <v>-2.3466508242982239E-2</v>
      </c>
      <c r="AF998" s="126">
        <f t="shared" si="216"/>
        <v>0.13675687765600528</v>
      </c>
      <c r="AG998" s="126">
        <f t="shared" si="217"/>
        <v>-0.18892500452538544</v>
      </c>
      <c r="AH998" s="126">
        <f t="shared" si="218"/>
        <v>-0.11526742741810275</v>
      </c>
      <c r="AI998" s="126">
        <f t="shared" si="219"/>
        <v>8.8673678668962599E-2</v>
      </c>
      <c r="AJ998" s="126">
        <f t="shared" si="220"/>
        <v>-1</v>
      </c>
      <c r="AK998" s="126">
        <f t="shared" si="221"/>
        <v>0</v>
      </c>
      <c r="AL998" s="127">
        <f t="shared" si="223"/>
        <v>0.41851817571968475</v>
      </c>
      <c r="AM998" s="127">
        <f t="shared" si="222"/>
        <v>-0.24310375065490514</v>
      </c>
    </row>
    <row r="999" spans="1:39" ht="15" customHeight="1" x14ac:dyDescent="0.2">
      <c r="A999" s="62" t="s">
        <v>1113</v>
      </c>
      <c r="B999" s="62" t="s">
        <v>422</v>
      </c>
      <c r="C999" s="124">
        <v>0</v>
      </c>
      <c r="D999" s="124">
        <v>0</v>
      </c>
      <c r="E999" s="124">
        <v>6580</v>
      </c>
      <c r="F999" s="124">
        <v>7100</v>
      </c>
      <c r="G999" s="124">
        <v>7100</v>
      </c>
      <c r="H999" s="124">
        <v>7100</v>
      </c>
      <c r="I999" s="124">
        <v>7100</v>
      </c>
      <c r="J999" s="124">
        <v>6500</v>
      </c>
      <c r="K999" s="124">
        <v>0</v>
      </c>
      <c r="L999" s="124">
        <v>0</v>
      </c>
      <c r="M999" s="124">
        <v>0</v>
      </c>
      <c r="N999" s="124">
        <v>0</v>
      </c>
      <c r="O999" s="124">
        <v>1801.95</v>
      </c>
      <c r="P999" s="124">
        <v>7511.67</v>
      </c>
      <c r="Q999" s="124">
        <v>5404.31</v>
      </c>
      <c r="R999" s="124">
        <v>5307.35</v>
      </c>
      <c r="S999" s="124">
        <v>5250.67</v>
      </c>
      <c r="T999" s="124">
        <v>6215.21</v>
      </c>
      <c r="U999" s="124">
        <v>4476.72</v>
      </c>
      <c r="V999" s="124">
        <v>0</v>
      </c>
      <c r="W999" s="124">
        <v>0</v>
      </c>
      <c r="X999" s="79"/>
      <c r="Y999" s="125"/>
      <c r="Z999" s="125"/>
      <c r="AA999" s="125"/>
      <c r="AB999" s="125"/>
      <c r="AC999" s="126">
        <f t="shared" si="213"/>
        <v>0</v>
      </c>
      <c r="AD999" s="126">
        <f t="shared" si="214"/>
        <v>15.038487926846877</v>
      </c>
      <c r="AE999" s="126">
        <f t="shared" si="215"/>
        <v>-0.66086746908098359</v>
      </c>
      <c r="AF999" s="126">
        <f t="shared" si="216"/>
        <v>6.8216914053232561E-2</v>
      </c>
      <c r="AG999" s="126">
        <f t="shared" si="217"/>
        <v>5.1131139830164728E-2</v>
      </c>
      <c r="AH999" s="126">
        <f t="shared" si="218"/>
        <v>-5.5021815424936331E-2</v>
      </c>
      <c r="AI999" s="126">
        <f t="shared" si="219"/>
        <v>0.16380110752621033</v>
      </c>
      <c r="AJ999" s="126">
        <f t="shared" si="220"/>
        <v>-1</v>
      </c>
      <c r="AK999" s="126">
        <f t="shared" si="221"/>
        <v>0</v>
      </c>
      <c r="AL999" s="127">
        <f t="shared" si="223"/>
        <v>1.5117497559722848</v>
      </c>
      <c r="AM999" s="127">
        <f t="shared" si="222"/>
        <v>-0.16801791361371227</v>
      </c>
    </row>
    <row r="1000" spans="1:39" ht="15" customHeight="1" x14ac:dyDescent="0.2">
      <c r="A1000" s="62" t="s">
        <v>1114</v>
      </c>
      <c r="B1000" s="62" t="s">
        <v>330</v>
      </c>
      <c r="C1000" s="124">
        <v>0</v>
      </c>
      <c r="D1000" s="124">
        <v>0</v>
      </c>
      <c r="E1000" s="124">
        <v>420</v>
      </c>
      <c r="F1000" s="124">
        <v>420</v>
      </c>
      <c r="G1000" s="124">
        <v>420</v>
      </c>
      <c r="H1000" s="124">
        <v>420</v>
      </c>
      <c r="I1000" s="124">
        <v>420</v>
      </c>
      <c r="J1000" s="124">
        <v>420</v>
      </c>
      <c r="K1000" s="124">
        <v>0</v>
      </c>
      <c r="L1000" s="124">
        <v>0</v>
      </c>
      <c r="M1000" s="124">
        <v>0</v>
      </c>
      <c r="N1000" s="124">
        <v>0</v>
      </c>
      <c r="O1000" s="124">
        <v>140.75</v>
      </c>
      <c r="P1000" s="124">
        <v>135.54</v>
      </c>
      <c r="Q1000" s="124">
        <v>251.04</v>
      </c>
      <c r="R1000" s="124">
        <v>2499.61</v>
      </c>
      <c r="S1000" s="124">
        <v>278.52</v>
      </c>
      <c r="T1000" s="124">
        <v>817.62</v>
      </c>
      <c r="U1000" s="124">
        <v>1236.06</v>
      </c>
      <c r="V1000" s="124">
        <v>0</v>
      </c>
      <c r="W1000" s="124">
        <v>0</v>
      </c>
      <c r="X1000" s="79"/>
      <c r="Y1000" s="125"/>
      <c r="Z1000" s="125"/>
      <c r="AA1000" s="125"/>
      <c r="AB1000" s="125"/>
      <c r="AC1000" s="126">
        <f t="shared" si="213"/>
        <v>0</v>
      </c>
      <c r="AD1000" s="126">
        <f t="shared" si="214"/>
        <v>-1</v>
      </c>
      <c r="AE1000" s="126">
        <f t="shared" si="215"/>
        <v>0</v>
      </c>
      <c r="AF1000" s="126">
        <f t="shared" si="216"/>
        <v>0.27077551020408153</v>
      </c>
      <c r="AG1000" s="126">
        <f t="shared" si="217"/>
        <v>-0.48358707522322858</v>
      </c>
      <c r="AH1000" s="126">
        <f t="shared" si="218"/>
        <v>2.2562507774598828</v>
      </c>
      <c r="AI1000" s="126">
        <f t="shared" si="219"/>
        <v>-0.9200825151850861</v>
      </c>
      <c r="AJ1000" s="126">
        <f t="shared" si="220"/>
        <v>-1</v>
      </c>
      <c r="AK1000" s="126">
        <f t="shared" si="221"/>
        <v>0</v>
      </c>
      <c r="AL1000" s="127">
        <f t="shared" si="223"/>
        <v>-9.7404811416038933E-2</v>
      </c>
      <c r="AM1000" s="127">
        <f t="shared" si="222"/>
        <v>-2.9483762589686369E-2</v>
      </c>
    </row>
    <row r="1001" spans="1:39" ht="15" customHeight="1" x14ac:dyDescent="0.2">
      <c r="A1001" s="62" t="s">
        <v>1115</v>
      </c>
      <c r="B1001" s="62" t="s">
        <v>425</v>
      </c>
      <c r="C1001" s="124">
        <v>0</v>
      </c>
      <c r="D1001" s="124">
        <v>0</v>
      </c>
      <c r="E1001" s="124">
        <v>0</v>
      </c>
      <c r="F1001" s="124">
        <v>0</v>
      </c>
      <c r="G1001" s="124">
        <v>0</v>
      </c>
      <c r="H1001" s="124">
        <v>0</v>
      </c>
      <c r="I1001" s="124">
        <v>0</v>
      </c>
      <c r="J1001" s="124">
        <v>250</v>
      </c>
      <c r="K1001" s="124">
        <v>0</v>
      </c>
      <c r="L1001" s="124">
        <v>0</v>
      </c>
      <c r="M1001" s="124">
        <v>0</v>
      </c>
      <c r="N1001" s="124">
        <v>0</v>
      </c>
      <c r="O1001" s="124">
        <v>0</v>
      </c>
      <c r="P1001" s="124">
        <v>0</v>
      </c>
      <c r="Q1001" s="124">
        <v>0</v>
      </c>
      <c r="R1001" s="124">
        <v>0</v>
      </c>
      <c r="S1001" s="124">
        <v>0</v>
      </c>
      <c r="T1001" s="124">
        <v>0</v>
      </c>
      <c r="U1001" s="124">
        <v>132.75</v>
      </c>
      <c r="V1001" s="124">
        <v>0</v>
      </c>
      <c r="W1001" s="124">
        <v>0</v>
      </c>
      <c r="X1001" s="79"/>
      <c r="Y1001" s="125"/>
      <c r="Z1001" s="125"/>
      <c r="AA1001" s="125"/>
      <c r="AB1001" s="125"/>
      <c r="AC1001" s="126">
        <f t="shared" si="213"/>
        <v>0</v>
      </c>
      <c r="AD1001" s="126">
        <f t="shared" si="214"/>
        <v>0</v>
      </c>
      <c r="AE1001" s="126">
        <f t="shared" si="215"/>
        <v>2.4525547445255476</v>
      </c>
      <c r="AF1001" s="126">
        <f t="shared" si="216"/>
        <v>-0.87949260042283295</v>
      </c>
      <c r="AG1001" s="126">
        <f t="shared" si="217"/>
        <v>7.2456140350877192</v>
      </c>
      <c r="AH1001" s="126">
        <f t="shared" si="218"/>
        <v>-0.62765957446808507</v>
      </c>
      <c r="AI1001" s="126">
        <f t="shared" si="219"/>
        <v>0.8</v>
      </c>
      <c r="AJ1001" s="126">
        <f t="shared" si="220"/>
        <v>-1</v>
      </c>
      <c r="AK1001" s="126">
        <f t="shared" si="221"/>
        <v>0</v>
      </c>
      <c r="AL1001" s="127">
        <f t="shared" si="223"/>
        <v>0.88789073385803874</v>
      </c>
      <c r="AM1001" s="127">
        <f t="shared" si="222"/>
        <v>1.2835908921239267</v>
      </c>
    </row>
    <row r="1002" spans="1:39" ht="15" customHeight="1" x14ac:dyDescent="0.2">
      <c r="A1002" s="62" t="s">
        <v>1116</v>
      </c>
      <c r="B1002" s="62" t="s">
        <v>338</v>
      </c>
      <c r="C1002" s="124">
        <v>0</v>
      </c>
      <c r="D1002" s="124">
        <v>0</v>
      </c>
      <c r="E1002" s="124">
        <v>2000</v>
      </c>
      <c r="F1002" s="124">
        <v>2000</v>
      </c>
      <c r="G1002" s="124">
        <v>2500</v>
      </c>
      <c r="H1002" s="124">
        <v>2500</v>
      </c>
      <c r="I1002" s="124">
        <v>0</v>
      </c>
      <c r="J1002" s="124">
        <v>0</v>
      </c>
      <c r="K1002" s="124">
        <v>0</v>
      </c>
      <c r="L1002" s="124">
        <v>0</v>
      </c>
      <c r="M1002" s="124">
        <v>0</v>
      </c>
      <c r="N1002" s="124">
        <v>0</v>
      </c>
      <c r="O1002" s="124">
        <v>242.86</v>
      </c>
      <c r="P1002" s="124">
        <v>4200.1499999999996</v>
      </c>
      <c r="Q1002" s="124">
        <v>6169.69</v>
      </c>
      <c r="R1002" s="124">
        <v>1396.62</v>
      </c>
      <c r="S1002" s="124">
        <v>1810.05</v>
      </c>
      <c r="T1002" s="124">
        <v>0</v>
      </c>
      <c r="U1002" s="124">
        <v>0</v>
      </c>
      <c r="V1002" s="124">
        <v>0</v>
      </c>
      <c r="W1002" s="124">
        <v>0</v>
      </c>
      <c r="X1002" s="79"/>
      <c r="Y1002" s="125"/>
      <c r="Z1002" s="125"/>
      <c r="AA1002" s="125"/>
      <c r="AB1002" s="125"/>
      <c r="AC1002" s="126">
        <f t="shared" si="213"/>
        <v>0</v>
      </c>
      <c r="AD1002" s="126">
        <f t="shared" si="214"/>
        <v>11.74</v>
      </c>
      <c r="AE1002" s="126">
        <f t="shared" si="215"/>
        <v>-0.48979591836734693</v>
      </c>
      <c r="AF1002" s="126">
        <f t="shared" si="216"/>
        <v>-8.7692307692307694E-2</v>
      </c>
      <c r="AG1002" s="126">
        <f t="shared" si="217"/>
        <v>5.2276559865092748E-2</v>
      </c>
      <c r="AH1002" s="126">
        <f t="shared" si="218"/>
        <v>0.79967948717948723</v>
      </c>
      <c r="AI1002" s="126">
        <f t="shared" si="219"/>
        <v>0.1771415850400713</v>
      </c>
      <c r="AJ1002" s="126">
        <f t="shared" si="220"/>
        <v>-1</v>
      </c>
      <c r="AK1002" s="126">
        <f t="shared" si="221"/>
        <v>0</v>
      </c>
      <c r="AL1002" s="127">
        <f t="shared" si="223"/>
        <v>1.2435121562249996</v>
      </c>
      <c r="AM1002" s="127">
        <f t="shared" si="222"/>
        <v>5.8195264169302431E-3</v>
      </c>
    </row>
    <row r="1003" spans="1:39" ht="15" customHeight="1" x14ac:dyDescent="0.2">
      <c r="A1003" s="62" t="s">
        <v>1117</v>
      </c>
      <c r="B1003" s="62" t="s">
        <v>820</v>
      </c>
      <c r="C1003" s="124">
        <v>0</v>
      </c>
      <c r="D1003" s="124">
        <v>0</v>
      </c>
      <c r="E1003" s="124">
        <v>2160</v>
      </c>
      <c r="F1003" s="124">
        <v>2930</v>
      </c>
      <c r="G1003" s="124">
        <v>4410</v>
      </c>
      <c r="H1003" s="124">
        <v>0</v>
      </c>
      <c r="I1003" s="124">
        <v>0</v>
      </c>
      <c r="J1003" s="124">
        <v>0</v>
      </c>
      <c r="K1003" s="124">
        <v>0</v>
      </c>
      <c r="L1003" s="124">
        <v>0</v>
      </c>
      <c r="M1003" s="124">
        <v>0</v>
      </c>
      <c r="N1003" s="124">
        <v>0</v>
      </c>
      <c r="O1003" s="124">
        <v>0</v>
      </c>
      <c r="P1003" s="124">
        <v>2862.12</v>
      </c>
      <c r="Q1003" s="124">
        <v>2743.31</v>
      </c>
      <c r="R1003" s="124">
        <v>-90.87</v>
      </c>
      <c r="S1003" s="124">
        <v>0</v>
      </c>
      <c r="T1003" s="124">
        <v>0</v>
      </c>
      <c r="U1003" s="124">
        <v>0</v>
      </c>
      <c r="V1003" s="124">
        <v>0</v>
      </c>
      <c r="W1003" s="124">
        <v>0</v>
      </c>
      <c r="X1003" s="79"/>
      <c r="Y1003" s="125"/>
      <c r="Z1003" s="125"/>
      <c r="AA1003" s="125"/>
      <c r="AB1003" s="125"/>
      <c r="AC1003" s="126">
        <f t="shared" si="213"/>
        <v>0</v>
      </c>
      <c r="AD1003" s="126">
        <f t="shared" si="214"/>
        <v>11</v>
      </c>
      <c r="AE1003" s="126">
        <f t="shared" si="215"/>
        <v>0</v>
      </c>
      <c r="AF1003" s="126">
        <f t="shared" si="216"/>
        <v>-0.15083333333333335</v>
      </c>
      <c r="AG1003" s="126">
        <f t="shared" si="217"/>
        <v>1.2875368007850834</v>
      </c>
      <c r="AH1003" s="126">
        <f t="shared" si="218"/>
        <v>-1</v>
      </c>
      <c r="AI1003" s="126">
        <f t="shared" si="219"/>
        <v>0</v>
      </c>
      <c r="AJ1003" s="126">
        <f t="shared" si="220"/>
        <v>0</v>
      </c>
      <c r="AK1003" s="126">
        <f t="shared" si="221"/>
        <v>0</v>
      </c>
      <c r="AL1003" s="127">
        <f t="shared" si="223"/>
        <v>1.2374114963835279</v>
      </c>
      <c r="AM1003" s="127">
        <f t="shared" si="222"/>
        <v>5.7507360157016671E-2</v>
      </c>
    </row>
    <row r="1004" spans="1:39" ht="15" customHeight="1" x14ac:dyDescent="0.2">
      <c r="A1004" s="62" t="s">
        <v>1118</v>
      </c>
      <c r="B1004" s="62" t="s">
        <v>268</v>
      </c>
      <c r="C1004" s="124">
        <v>0</v>
      </c>
      <c r="D1004" s="124">
        <v>0</v>
      </c>
      <c r="E1004" s="124">
        <v>1530</v>
      </c>
      <c r="F1004" s="124">
        <v>1530</v>
      </c>
      <c r="G1004" s="124">
        <v>1530</v>
      </c>
      <c r="H1004" s="124">
        <v>1530</v>
      </c>
      <c r="I1004" s="124">
        <v>1780</v>
      </c>
      <c r="J1004" s="124">
        <v>1780</v>
      </c>
      <c r="K1004" s="124">
        <v>0</v>
      </c>
      <c r="L1004" s="124">
        <v>0</v>
      </c>
      <c r="M1004" s="124">
        <v>0</v>
      </c>
      <c r="N1004" s="124">
        <v>0</v>
      </c>
      <c r="O1004" s="124">
        <v>195.03</v>
      </c>
      <c r="P1004" s="124">
        <v>1144.6099999999999</v>
      </c>
      <c r="Q1004" s="124">
        <v>1117.75</v>
      </c>
      <c r="R1004" s="124">
        <v>1270.6099999999999</v>
      </c>
      <c r="S1004" s="124">
        <v>1030.56</v>
      </c>
      <c r="T1004" s="124">
        <v>911.77</v>
      </c>
      <c r="U1004" s="124">
        <v>992.62</v>
      </c>
      <c r="V1004" s="124">
        <v>0</v>
      </c>
      <c r="W1004" s="124">
        <v>0</v>
      </c>
      <c r="X1004" s="79"/>
      <c r="Y1004" s="125"/>
      <c r="Z1004" s="125"/>
      <c r="AA1004" s="125"/>
      <c r="AB1004" s="125"/>
      <c r="AC1004" s="126">
        <f t="shared" si="213"/>
        <v>0</v>
      </c>
      <c r="AD1004" s="126">
        <f t="shared" si="214"/>
        <v>0</v>
      </c>
      <c r="AE1004" s="126">
        <f t="shared" si="215"/>
        <v>0</v>
      </c>
      <c r="AF1004" s="126">
        <f t="shared" si="216"/>
        <v>-0.81164061028442269</v>
      </c>
      <c r="AG1004" s="126">
        <f t="shared" si="217"/>
        <v>0</v>
      </c>
      <c r="AH1004" s="126">
        <f t="shared" si="218"/>
        <v>-0.1</v>
      </c>
      <c r="AI1004" s="126">
        <f t="shared" si="219"/>
        <v>0.1111111111111111</v>
      </c>
      <c r="AJ1004" s="126">
        <f t="shared" si="220"/>
        <v>-1</v>
      </c>
      <c r="AK1004" s="126">
        <f t="shared" si="221"/>
        <v>0</v>
      </c>
      <c r="AL1004" s="127">
        <f t="shared" si="223"/>
        <v>-0.20005883324147908</v>
      </c>
      <c r="AM1004" s="127">
        <f t="shared" si="222"/>
        <v>-0.19777777777777777</v>
      </c>
    </row>
    <row r="1005" spans="1:39" ht="15" customHeight="1" x14ac:dyDescent="0.2">
      <c r="A1005" s="62" t="s">
        <v>1119</v>
      </c>
      <c r="B1005" s="62" t="s">
        <v>270</v>
      </c>
      <c r="C1005" s="124">
        <v>0</v>
      </c>
      <c r="D1005" s="124">
        <v>0</v>
      </c>
      <c r="E1005" s="124">
        <v>182170</v>
      </c>
      <c r="F1005" s="124">
        <v>97170</v>
      </c>
      <c r="G1005" s="124">
        <v>97170</v>
      </c>
      <c r="H1005" s="124">
        <v>97170</v>
      </c>
      <c r="I1005" s="124">
        <v>97170</v>
      </c>
      <c r="J1005" s="124">
        <v>97170</v>
      </c>
      <c r="K1005" s="124">
        <v>0</v>
      </c>
      <c r="L1005" s="124">
        <v>0</v>
      </c>
      <c r="M1005" s="124">
        <v>0</v>
      </c>
      <c r="N1005" s="124">
        <v>0</v>
      </c>
      <c r="O1005" s="124">
        <v>7826.87</v>
      </c>
      <c r="P1005" s="124">
        <v>125531.16</v>
      </c>
      <c r="Q1005" s="124">
        <v>42571.7</v>
      </c>
      <c r="R1005" s="124">
        <v>45475.81</v>
      </c>
      <c r="S1005" s="124">
        <v>47801.04</v>
      </c>
      <c r="T1005" s="124">
        <v>45170.94</v>
      </c>
      <c r="U1005" s="124">
        <v>52569.99</v>
      </c>
      <c r="V1005" s="124">
        <v>0</v>
      </c>
      <c r="W1005" s="124">
        <v>0</v>
      </c>
      <c r="X1005" s="79"/>
      <c r="Y1005" s="125"/>
      <c r="Z1005" s="125"/>
      <c r="AA1005" s="125"/>
      <c r="AB1005" s="125"/>
      <c r="AC1005" s="126">
        <f t="shared" si="213"/>
        <v>0</v>
      </c>
      <c r="AD1005" s="126">
        <f t="shared" si="214"/>
        <v>-1</v>
      </c>
      <c r="AE1005" s="126">
        <f t="shared" si="215"/>
        <v>0</v>
      </c>
      <c r="AF1005" s="126">
        <f t="shared" si="216"/>
        <v>0</v>
      </c>
      <c r="AG1005" s="126">
        <f t="shared" si="217"/>
        <v>0</v>
      </c>
      <c r="AH1005" s="126">
        <f t="shared" si="218"/>
        <v>0</v>
      </c>
      <c r="AI1005" s="126">
        <f t="shared" si="219"/>
        <v>0</v>
      </c>
      <c r="AJ1005" s="126">
        <f t="shared" si="220"/>
        <v>0</v>
      </c>
      <c r="AK1005" s="126">
        <f t="shared" si="221"/>
        <v>0</v>
      </c>
      <c r="AL1005" s="127">
        <f t="shared" si="223"/>
        <v>-0.1111111111111111</v>
      </c>
      <c r="AM1005" s="127">
        <f t="shared" si="222"/>
        <v>0</v>
      </c>
    </row>
    <row r="1006" spans="1:39" ht="15" customHeight="1" x14ac:dyDescent="0.2">
      <c r="A1006" s="62" t="s">
        <v>1120</v>
      </c>
      <c r="B1006" s="62" t="s">
        <v>272</v>
      </c>
      <c r="C1006" s="124">
        <v>0</v>
      </c>
      <c r="D1006" s="124">
        <v>0</v>
      </c>
      <c r="E1006" s="124">
        <v>465</v>
      </c>
      <c r="F1006" s="124">
        <v>470</v>
      </c>
      <c r="G1006" s="124">
        <v>470</v>
      </c>
      <c r="H1006" s="124">
        <v>470</v>
      </c>
      <c r="I1006" s="124">
        <v>1480</v>
      </c>
      <c r="J1006" s="124">
        <v>500</v>
      </c>
      <c r="K1006" s="124">
        <v>0</v>
      </c>
      <c r="L1006" s="124">
        <v>0</v>
      </c>
      <c r="M1006" s="124">
        <v>0</v>
      </c>
      <c r="N1006" s="124">
        <v>0</v>
      </c>
      <c r="O1006" s="124">
        <v>139.66999999999999</v>
      </c>
      <c r="P1006" s="124">
        <v>0</v>
      </c>
      <c r="Q1006" s="124">
        <v>122.5</v>
      </c>
      <c r="R1006" s="124">
        <v>155.66999999999999</v>
      </c>
      <c r="S1006" s="124">
        <v>80.39</v>
      </c>
      <c r="T1006" s="124">
        <v>261.77</v>
      </c>
      <c r="U1006" s="124">
        <v>20.92</v>
      </c>
      <c r="V1006" s="124">
        <v>0</v>
      </c>
      <c r="W1006" s="124">
        <v>0</v>
      </c>
      <c r="X1006" s="79"/>
      <c r="Y1006" s="125"/>
      <c r="Z1006" s="125"/>
      <c r="AA1006" s="125"/>
      <c r="AB1006" s="125"/>
      <c r="AC1006" s="126">
        <f t="shared" si="213"/>
        <v>0</v>
      </c>
      <c r="AD1006" s="126">
        <f t="shared" si="214"/>
        <v>0</v>
      </c>
      <c r="AE1006" s="126">
        <f t="shared" si="215"/>
        <v>0</v>
      </c>
      <c r="AF1006" s="126">
        <f t="shared" si="216"/>
        <v>-1</v>
      </c>
      <c r="AG1006" s="126">
        <f t="shared" si="217"/>
        <v>0</v>
      </c>
      <c r="AH1006" s="126">
        <f t="shared" si="218"/>
        <v>0</v>
      </c>
      <c r="AI1006" s="126">
        <f t="shared" si="219"/>
        <v>0</v>
      </c>
      <c r="AJ1006" s="126">
        <f t="shared" si="220"/>
        <v>0</v>
      </c>
      <c r="AK1006" s="126">
        <f t="shared" si="221"/>
        <v>0</v>
      </c>
      <c r="AL1006" s="127">
        <f t="shared" si="223"/>
        <v>-0.1111111111111111</v>
      </c>
      <c r="AM1006" s="127">
        <f t="shared" si="222"/>
        <v>0</v>
      </c>
    </row>
    <row r="1007" spans="1:39" ht="15" customHeight="1" x14ac:dyDescent="0.2">
      <c r="A1007" s="62" t="s">
        <v>1121</v>
      </c>
      <c r="B1007" s="62" t="s">
        <v>274</v>
      </c>
      <c r="C1007" s="124">
        <v>0</v>
      </c>
      <c r="D1007" s="124">
        <v>0</v>
      </c>
      <c r="E1007" s="124">
        <v>805</v>
      </c>
      <c r="F1007" s="124">
        <v>810</v>
      </c>
      <c r="G1007" s="124">
        <v>750</v>
      </c>
      <c r="H1007" s="124">
        <v>750</v>
      </c>
      <c r="I1007" s="124">
        <v>750</v>
      </c>
      <c r="J1007" s="124">
        <v>750</v>
      </c>
      <c r="K1007" s="124">
        <v>0</v>
      </c>
      <c r="L1007" s="124">
        <v>0</v>
      </c>
      <c r="M1007" s="124">
        <v>0</v>
      </c>
      <c r="N1007" s="124">
        <v>0</v>
      </c>
      <c r="O1007" s="124">
        <v>0</v>
      </c>
      <c r="P1007" s="124">
        <v>137</v>
      </c>
      <c r="Q1007" s="124">
        <v>473</v>
      </c>
      <c r="R1007" s="124">
        <v>57</v>
      </c>
      <c r="S1007" s="124">
        <v>470</v>
      </c>
      <c r="T1007" s="124">
        <v>175</v>
      </c>
      <c r="U1007" s="124">
        <v>315</v>
      </c>
      <c r="V1007" s="124">
        <v>0</v>
      </c>
      <c r="W1007" s="124">
        <v>0</v>
      </c>
      <c r="X1007" s="79"/>
      <c r="Y1007" s="125"/>
      <c r="Z1007" s="125"/>
      <c r="AA1007" s="125"/>
      <c r="AB1007" s="125"/>
      <c r="AC1007" s="126">
        <f t="shared" si="213"/>
        <v>0</v>
      </c>
      <c r="AD1007" s="126">
        <f t="shared" si="214"/>
        <v>0</v>
      </c>
      <c r="AE1007" s="126">
        <f t="shared" si="215"/>
        <v>0</v>
      </c>
      <c r="AF1007" s="126">
        <f t="shared" si="216"/>
        <v>0</v>
      </c>
      <c r="AG1007" s="126">
        <f t="shared" si="217"/>
        <v>0</v>
      </c>
      <c r="AH1007" s="126">
        <f t="shared" si="218"/>
        <v>0</v>
      </c>
      <c r="AI1007" s="126">
        <f t="shared" si="219"/>
        <v>0</v>
      </c>
      <c r="AJ1007" s="126">
        <f t="shared" si="220"/>
        <v>0</v>
      </c>
      <c r="AK1007" s="126">
        <f t="shared" si="221"/>
        <v>0</v>
      </c>
      <c r="AL1007" s="127">
        <f t="shared" si="223"/>
        <v>0</v>
      </c>
      <c r="AM1007" s="127">
        <f t="shared" si="222"/>
        <v>0</v>
      </c>
    </row>
    <row r="1008" spans="1:39" ht="15" customHeight="1" x14ac:dyDescent="0.2">
      <c r="A1008" s="62" t="s">
        <v>1122</v>
      </c>
      <c r="B1008" s="62" t="s">
        <v>276</v>
      </c>
      <c r="C1008" s="124">
        <v>0</v>
      </c>
      <c r="D1008" s="124">
        <v>0</v>
      </c>
      <c r="E1008" s="124">
        <v>1270</v>
      </c>
      <c r="F1008" s="124">
        <v>1270</v>
      </c>
      <c r="G1008" s="124">
        <v>1270</v>
      </c>
      <c r="H1008" s="124">
        <v>1270</v>
      </c>
      <c r="I1008" s="124">
        <v>1270</v>
      </c>
      <c r="J1008" s="124">
        <v>2250</v>
      </c>
      <c r="K1008" s="124">
        <v>0</v>
      </c>
      <c r="L1008" s="124">
        <v>0</v>
      </c>
      <c r="M1008" s="124">
        <v>0</v>
      </c>
      <c r="N1008" s="124">
        <v>0</v>
      </c>
      <c r="O1008" s="124">
        <v>100</v>
      </c>
      <c r="P1008" s="124">
        <v>1274</v>
      </c>
      <c r="Q1008" s="124">
        <v>650</v>
      </c>
      <c r="R1008" s="124">
        <v>593</v>
      </c>
      <c r="S1008" s="124">
        <v>624</v>
      </c>
      <c r="T1008" s="124">
        <v>1123</v>
      </c>
      <c r="U1008" s="124">
        <v>1321.93</v>
      </c>
      <c r="V1008" s="124">
        <v>0</v>
      </c>
      <c r="W1008" s="124">
        <v>0</v>
      </c>
      <c r="X1008" s="79"/>
      <c r="Y1008" s="125"/>
      <c r="Z1008" s="125"/>
      <c r="AA1008" s="125"/>
      <c r="AB1008" s="125"/>
      <c r="AC1008" s="126">
        <f t="shared" si="213"/>
        <v>0</v>
      </c>
      <c r="AD1008" s="126">
        <f t="shared" si="214"/>
        <v>0</v>
      </c>
      <c r="AE1008" s="126">
        <f t="shared" si="215"/>
        <v>0</v>
      </c>
      <c r="AF1008" s="126">
        <f t="shared" si="216"/>
        <v>0</v>
      </c>
      <c r="AG1008" s="126">
        <f t="shared" si="217"/>
        <v>0</v>
      </c>
      <c r="AH1008" s="126">
        <f t="shared" si="218"/>
        <v>0</v>
      </c>
      <c r="AI1008" s="126">
        <f t="shared" si="219"/>
        <v>0</v>
      </c>
      <c r="AJ1008" s="126">
        <f t="shared" si="220"/>
        <v>0</v>
      </c>
      <c r="AK1008" s="126">
        <f t="shared" si="221"/>
        <v>0</v>
      </c>
      <c r="AL1008" s="127">
        <f t="shared" si="223"/>
        <v>0</v>
      </c>
      <c r="AM1008" s="127">
        <f t="shared" si="222"/>
        <v>0</v>
      </c>
    </row>
    <row r="1009" spans="1:39" ht="15" customHeight="1" x14ac:dyDescent="0.2">
      <c r="A1009" s="62" t="s">
        <v>1123</v>
      </c>
      <c r="B1009" s="62" t="s">
        <v>278</v>
      </c>
      <c r="C1009" s="124">
        <v>0</v>
      </c>
      <c r="D1009" s="124">
        <v>0</v>
      </c>
      <c r="E1009" s="124">
        <v>980</v>
      </c>
      <c r="F1009" s="124">
        <v>980</v>
      </c>
      <c r="G1009" s="124">
        <v>1260</v>
      </c>
      <c r="H1009" s="124">
        <v>1260</v>
      </c>
      <c r="I1009" s="124">
        <v>0</v>
      </c>
      <c r="J1009" s="124">
        <v>0</v>
      </c>
      <c r="K1009" s="124">
        <v>0</v>
      </c>
      <c r="L1009" s="124">
        <v>0</v>
      </c>
      <c r="M1009" s="124">
        <v>0</v>
      </c>
      <c r="N1009" s="124">
        <v>0</v>
      </c>
      <c r="O1009" s="124">
        <v>50</v>
      </c>
      <c r="P1009" s="124">
        <v>600</v>
      </c>
      <c r="Q1009" s="124">
        <v>600</v>
      </c>
      <c r="R1009" s="124">
        <v>509.5</v>
      </c>
      <c r="S1009" s="124">
        <v>1165.5</v>
      </c>
      <c r="T1009" s="124">
        <v>0</v>
      </c>
      <c r="U1009" s="124">
        <v>0</v>
      </c>
      <c r="V1009" s="124">
        <v>0</v>
      </c>
      <c r="W1009" s="124">
        <v>0</v>
      </c>
      <c r="X1009" s="79"/>
      <c r="Y1009" s="125"/>
      <c r="Z1009" s="125"/>
      <c r="AA1009" s="125"/>
      <c r="AB1009" s="125"/>
      <c r="AC1009" s="126">
        <f t="shared" si="213"/>
        <v>0</v>
      </c>
      <c r="AD1009" s="126">
        <f t="shared" si="214"/>
        <v>0</v>
      </c>
      <c r="AE1009" s="126">
        <f t="shared" si="215"/>
        <v>0</v>
      </c>
      <c r="AF1009" s="126">
        <f t="shared" si="216"/>
        <v>0</v>
      </c>
      <c r="AG1009" s="126">
        <f t="shared" si="217"/>
        <v>0</v>
      </c>
      <c r="AH1009" s="126">
        <f t="shared" si="218"/>
        <v>0</v>
      </c>
      <c r="AI1009" s="126">
        <f t="shared" si="219"/>
        <v>0</v>
      </c>
      <c r="AJ1009" s="126">
        <f t="shared" si="220"/>
        <v>0</v>
      </c>
      <c r="AK1009" s="126">
        <f t="shared" si="221"/>
        <v>0</v>
      </c>
      <c r="AL1009" s="127">
        <f t="shared" si="223"/>
        <v>0</v>
      </c>
      <c r="AM1009" s="127">
        <f t="shared" si="222"/>
        <v>0</v>
      </c>
    </row>
    <row r="1010" spans="1:39" ht="15" customHeight="1" x14ac:dyDescent="0.2">
      <c r="A1010" s="62" t="s">
        <v>1124</v>
      </c>
      <c r="B1010" s="62" t="s">
        <v>282</v>
      </c>
      <c r="C1010" s="124">
        <v>0</v>
      </c>
      <c r="D1010" s="124">
        <v>0</v>
      </c>
      <c r="E1010" s="124">
        <v>0</v>
      </c>
      <c r="F1010" s="124">
        <v>0</v>
      </c>
      <c r="G1010" s="124">
        <v>0</v>
      </c>
      <c r="H1010" s="124">
        <v>0</v>
      </c>
      <c r="I1010" s="124">
        <v>50</v>
      </c>
      <c r="J1010" s="124">
        <v>50</v>
      </c>
      <c r="K1010" s="124">
        <v>0</v>
      </c>
      <c r="L1010" s="124">
        <v>0</v>
      </c>
      <c r="M1010" s="124">
        <v>0</v>
      </c>
      <c r="N1010" s="124">
        <v>0</v>
      </c>
      <c r="O1010" s="124">
        <v>0</v>
      </c>
      <c r="P1010" s="124">
        <v>0</v>
      </c>
      <c r="Q1010" s="124">
        <v>265.45</v>
      </c>
      <c r="R1010" s="124">
        <v>50</v>
      </c>
      <c r="S1010" s="124">
        <v>50</v>
      </c>
      <c r="T1010" s="124">
        <v>45</v>
      </c>
      <c r="U1010" s="124">
        <v>50</v>
      </c>
      <c r="V1010" s="124">
        <v>0</v>
      </c>
      <c r="W1010" s="124">
        <v>0</v>
      </c>
      <c r="X1010" s="79"/>
      <c r="Y1010" s="125"/>
      <c r="Z1010" s="125"/>
      <c r="AA1010" s="125"/>
      <c r="AB1010" s="125"/>
      <c r="AC1010" s="126">
        <f t="shared" si="213"/>
        <v>0</v>
      </c>
      <c r="AD1010" s="126">
        <f t="shared" si="214"/>
        <v>0</v>
      </c>
      <c r="AE1010" s="126">
        <f t="shared" si="215"/>
        <v>0</v>
      </c>
      <c r="AF1010" s="126">
        <f t="shared" si="216"/>
        <v>0</v>
      </c>
      <c r="AG1010" s="126">
        <f t="shared" si="217"/>
        <v>0</v>
      </c>
      <c r="AH1010" s="126">
        <f t="shared" si="218"/>
        <v>0</v>
      </c>
      <c r="AI1010" s="126">
        <f t="shared" si="219"/>
        <v>0</v>
      </c>
      <c r="AJ1010" s="126">
        <f t="shared" si="220"/>
        <v>0</v>
      </c>
      <c r="AK1010" s="126">
        <f t="shared" si="221"/>
        <v>0</v>
      </c>
      <c r="AL1010" s="127">
        <f t="shared" si="223"/>
        <v>0</v>
      </c>
      <c r="AM1010" s="127">
        <f t="shared" si="222"/>
        <v>0</v>
      </c>
    </row>
    <row r="1011" spans="1:39" ht="15" customHeight="1" x14ac:dyDescent="0.2">
      <c r="A1011" s="62" t="s">
        <v>1744</v>
      </c>
      <c r="B1011" s="62" t="s">
        <v>835</v>
      </c>
      <c r="C1011" s="124">
        <v>0</v>
      </c>
      <c r="D1011" s="124">
        <v>0</v>
      </c>
      <c r="E1011" s="124">
        <v>0</v>
      </c>
      <c r="F1011" s="124">
        <v>0</v>
      </c>
      <c r="G1011" s="124">
        <v>0</v>
      </c>
      <c r="H1011" s="124">
        <v>0</v>
      </c>
      <c r="I1011" s="124">
        <v>0</v>
      </c>
      <c r="J1011" s="124">
        <v>0</v>
      </c>
      <c r="K1011" s="124">
        <v>0</v>
      </c>
      <c r="L1011" s="124">
        <v>0</v>
      </c>
      <c r="M1011" s="124">
        <v>0</v>
      </c>
      <c r="N1011" s="124">
        <v>0</v>
      </c>
      <c r="O1011" s="124">
        <v>12244.43</v>
      </c>
      <c r="P1011" s="124">
        <v>0</v>
      </c>
      <c r="Q1011" s="124">
        <v>0</v>
      </c>
      <c r="R1011" s="124">
        <v>0</v>
      </c>
      <c r="S1011" s="124">
        <v>0</v>
      </c>
      <c r="T1011" s="124">
        <v>0</v>
      </c>
      <c r="U1011" s="124">
        <v>0</v>
      </c>
      <c r="V1011" s="124">
        <v>0</v>
      </c>
      <c r="W1011" s="124">
        <v>0</v>
      </c>
      <c r="X1011" s="79"/>
      <c r="Y1011" s="125"/>
      <c r="Z1011" s="125"/>
      <c r="AA1011" s="125"/>
      <c r="AB1011" s="125"/>
      <c r="AC1011" s="126">
        <f t="shared" si="213"/>
        <v>0</v>
      </c>
      <c r="AD1011" s="126">
        <f t="shared" si="214"/>
        <v>0</v>
      </c>
      <c r="AE1011" s="126">
        <f t="shared" si="215"/>
        <v>0</v>
      </c>
      <c r="AF1011" s="126">
        <f t="shared" si="216"/>
        <v>0</v>
      </c>
      <c r="AG1011" s="126">
        <f t="shared" si="217"/>
        <v>0</v>
      </c>
      <c r="AH1011" s="126">
        <f t="shared" si="218"/>
        <v>0</v>
      </c>
      <c r="AI1011" s="126">
        <f t="shared" si="219"/>
        <v>0</v>
      </c>
      <c r="AJ1011" s="126">
        <f t="shared" si="220"/>
        <v>0</v>
      </c>
      <c r="AK1011" s="126">
        <f t="shared" si="221"/>
        <v>0</v>
      </c>
      <c r="AL1011" s="127">
        <f t="shared" si="223"/>
        <v>0</v>
      </c>
      <c r="AM1011" s="127">
        <f t="shared" si="222"/>
        <v>0</v>
      </c>
    </row>
    <row r="1012" spans="1:39" ht="15" customHeight="1" x14ac:dyDescent="0.2">
      <c r="A1012" s="62" t="s">
        <v>1125</v>
      </c>
      <c r="B1012" s="62" t="s">
        <v>761</v>
      </c>
      <c r="C1012" s="124">
        <v>0</v>
      </c>
      <c r="D1012" s="124">
        <v>0</v>
      </c>
      <c r="E1012" s="124">
        <v>0</v>
      </c>
      <c r="F1012" s="124">
        <v>7870</v>
      </c>
      <c r="G1012" s="124">
        <v>0</v>
      </c>
      <c r="H1012" s="124">
        <v>0</v>
      </c>
      <c r="I1012" s="124">
        <v>0</v>
      </c>
      <c r="J1012" s="124">
        <v>0</v>
      </c>
      <c r="K1012" s="124">
        <v>0</v>
      </c>
      <c r="L1012" s="124">
        <v>0</v>
      </c>
      <c r="M1012" s="124">
        <v>0</v>
      </c>
      <c r="N1012" s="124">
        <v>0</v>
      </c>
      <c r="O1012" s="124">
        <v>0</v>
      </c>
      <c r="P1012" s="124">
        <v>0</v>
      </c>
      <c r="Q1012" s="124">
        <v>7423.66</v>
      </c>
      <c r="R1012" s="124">
        <v>0</v>
      </c>
      <c r="S1012" s="124">
        <v>0</v>
      </c>
      <c r="T1012" s="124">
        <v>0</v>
      </c>
      <c r="U1012" s="124">
        <v>0</v>
      </c>
      <c r="V1012" s="124">
        <v>0</v>
      </c>
      <c r="W1012" s="124">
        <v>0</v>
      </c>
      <c r="X1012" s="79"/>
      <c r="Y1012" s="125"/>
      <c r="Z1012" s="125"/>
      <c r="AA1012" s="125"/>
      <c r="AB1012" s="125"/>
      <c r="AC1012" s="126">
        <f t="shared" si="213"/>
        <v>0</v>
      </c>
      <c r="AD1012" s="126">
        <f t="shared" si="214"/>
        <v>0</v>
      </c>
      <c r="AE1012" s="126">
        <f t="shared" si="215"/>
        <v>0</v>
      </c>
      <c r="AF1012" s="126">
        <f t="shared" si="216"/>
        <v>0</v>
      </c>
      <c r="AG1012" s="126">
        <f t="shared" si="217"/>
        <v>0</v>
      </c>
      <c r="AH1012" s="126">
        <f t="shared" si="218"/>
        <v>0</v>
      </c>
      <c r="AI1012" s="126">
        <f t="shared" si="219"/>
        <v>0</v>
      </c>
      <c r="AJ1012" s="126">
        <f t="shared" si="220"/>
        <v>0</v>
      </c>
      <c r="AK1012" s="126">
        <f t="shared" si="221"/>
        <v>0</v>
      </c>
      <c r="AL1012" s="127">
        <f t="shared" si="223"/>
        <v>0</v>
      </c>
      <c r="AM1012" s="127">
        <f t="shared" si="222"/>
        <v>0</v>
      </c>
    </row>
    <row r="1013" spans="1:39" ht="15" customHeight="1" x14ac:dyDescent="0.2">
      <c r="A1013" s="62" t="s">
        <v>2251</v>
      </c>
      <c r="B1013" s="62" t="s">
        <v>1883</v>
      </c>
      <c r="C1013" s="124">
        <v>0</v>
      </c>
      <c r="D1013" s="124">
        <v>0</v>
      </c>
      <c r="E1013" s="124">
        <v>0</v>
      </c>
      <c r="F1013" s="124">
        <v>0</v>
      </c>
      <c r="G1013" s="124">
        <v>0</v>
      </c>
      <c r="H1013" s="124">
        <v>0</v>
      </c>
      <c r="I1013" s="124">
        <v>0</v>
      </c>
      <c r="J1013" s="124">
        <v>0</v>
      </c>
      <c r="K1013" s="124">
        <v>0</v>
      </c>
      <c r="L1013" s="124">
        <v>0</v>
      </c>
      <c r="M1013" s="124">
        <v>0</v>
      </c>
      <c r="N1013" s="124">
        <v>0</v>
      </c>
      <c r="O1013" s="124">
        <v>0</v>
      </c>
      <c r="P1013" s="124">
        <v>0</v>
      </c>
      <c r="Q1013" s="124">
        <v>0</v>
      </c>
      <c r="R1013" s="124">
        <v>0</v>
      </c>
      <c r="S1013" s="124">
        <v>0</v>
      </c>
      <c r="T1013" s="124">
        <v>0</v>
      </c>
      <c r="U1013" s="124">
        <v>0</v>
      </c>
      <c r="V1013" s="124">
        <v>0</v>
      </c>
      <c r="W1013" s="124">
        <v>190.46</v>
      </c>
      <c r="X1013" s="79">
        <v>46866.17</v>
      </c>
      <c r="Y1013" s="125"/>
      <c r="Z1013" s="125"/>
      <c r="AA1013" s="125"/>
      <c r="AB1013" s="125"/>
      <c r="AC1013" s="126">
        <f t="shared" si="213"/>
        <v>0</v>
      </c>
      <c r="AD1013" s="126">
        <f t="shared" si="214"/>
        <v>0</v>
      </c>
      <c r="AE1013" s="126">
        <f t="shared" si="215"/>
        <v>0</v>
      </c>
      <c r="AF1013" s="126">
        <f t="shared" si="216"/>
        <v>0</v>
      </c>
      <c r="AG1013" s="126">
        <f t="shared" si="217"/>
        <v>0</v>
      </c>
      <c r="AH1013" s="126">
        <f t="shared" si="218"/>
        <v>0</v>
      </c>
      <c r="AI1013" s="126">
        <f t="shared" si="219"/>
        <v>0</v>
      </c>
      <c r="AJ1013" s="126">
        <f t="shared" si="220"/>
        <v>0</v>
      </c>
      <c r="AK1013" s="126">
        <f t="shared" si="221"/>
        <v>0</v>
      </c>
      <c r="AL1013" s="127">
        <f t="shared" si="223"/>
        <v>0</v>
      </c>
      <c r="AM1013" s="127">
        <f t="shared" si="222"/>
        <v>0</v>
      </c>
    </row>
    <row r="1014" spans="1:39" ht="15" customHeight="1" x14ac:dyDescent="0.2">
      <c r="A1014" s="62" t="s">
        <v>2252</v>
      </c>
      <c r="B1014" s="62" t="s">
        <v>286</v>
      </c>
      <c r="C1014" s="124">
        <v>0</v>
      </c>
      <c r="D1014" s="124">
        <v>0</v>
      </c>
      <c r="E1014" s="124">
        <v>0</v>
      </c>
      <c r="F1014" s="124">
        <v>0</v>
      </c>
      <c r="G1014" s="124">
        <v>0</v>
      </c>
      <c r="H1014" s="124">
        <v>0</v>
      </c>
      <c r="I1014" s="124">
        <v>0</v>
      </c>
      <c r="J1014" s="124">
        <v>0</v>
      </c>
      <c r="K1014" s="124">
        <v>0</v>
      </c>
      <c r="L1014" s="124">
        <v>0</v>
      </c>
      <c r="M1014" s="124">
        <v>7350014</v>
      </c>
      <c r="N1014" s="124">
        <v>0</v>
      </c>
      <c r="O1014" s="124">
        <v>0</v>
      </c>
      <c r="P1014" s="124">
        <v>0</v>
      </c>
      <c r="Q1014" s="124">
        <v>0</v>
      </c>
      <c r="R1014" s="124">
        <v>0</v>
      </c>
      <c r="S1014" s="124">
        <v>0</v>
      </c>
      <c r="T1014" s="124">
        <v>0</v>
      </c>
      <c r="U1014" s="124">
        <v>0</v>
      </c>
      <c r="V1014" s="124">
        <v>0</v>
      </c>
      <c r="W1014" s="124">
        <v>10607.38</v>
      </c>
      <c r="X1014" s="79">
        <v>7020583.3700000001</v>
      </c>
      <c r="Y1014" s="125"/>
      <c r="Z1014" s="125"/>
      <c r="AA1014" s="125"/>
      <c r="AB1014" s="125"/>
      <c r="AC1014" s="126">
        <f t="shared" si="213"/>
        <v>0</v>
      </c>
      <c r="AD1014" s="126">
        <f t="shared" si="214"/>
        <v>0</v>
      </c>
      <c r="AE1014" s="126">
        <f t="shared" si="215"/>
        <v>0</v>
      </c>
      <c r="AF1014" s="126">
        <f t="shared" si="216"/>
        <v>0</v>
      </c>
      <c r="AG1014" s="126">
        <f t="shared" si="217"/>
        <v>0</v>
      </c>
      <c r="AH1014" s="126">
        <f t="shared" si="218"/>
        <v>0</v>
      </c>
      <c r="AI1014" s="126">
        <f t="shared" si="219"/>
        <v>0</v>
      </c>
      <c r="AJ1014" s="126">
        <f t="shared" si="220"/>
        <v>0</v>
      </c>
      <c r="AK1014" s="126">
        <f t="shared" si="221"/>
        <v>0</v>
      </c>
      <c r="AL1014" s="127">
        <f t="shared" si="223"/>
        <v>0</v>
      </c>
      <c r="AM1014" s="127">
        <f t="shared" si="222"/>
        <v>0</v>
      </c>
    </row>
    <row r="1015" spans="1:39" ht="15" customHeight="1" x14ac:dyDescent="0.2">
      <c r="A1015" s="62" t="s">
        <v>2253</v>
      </c>
      <c r="B1015" s="62" t="s">
        <v>292</v>
      </c>
      <c r="C1015" s="124">
        <v>0</v>
      </c>
      <c r="D1015" s="124">
        <v>0</v>
      </c>
      <c r="E1015" s="124">
        <v>0</v>
      </c>
      <c r="F1015" s="124">
        <v>0</v>
      </c>
      <c r="G1015" s="124">
        <v>0</v>
      </c>
      <c r="H1015" s="124">
        <v>0</v>
      </c>
      <c r="I1015" s="124">
        <v>0</v>
      </c>
      <c r="J1015" s="124">
        <v>0</v>
      </c>
      <c r="K1015" s="124">
        <v>0</v>
      </c>
      <c r="L1015" s="124">
        <v>0</v>
      </c>
      <c r="M1015" s="124">
        <v>139050</v>
      </c>
      <c r="N1015" s="124">
        <v>0</v>
      </c>
      <c r="O1015" s="124">
        <v>0</v>
      </c>
      <c r="P1015" s="124">
        <v>0</v>
      </c>
      <c r="Q1015" s="124">
        <v>0</v>
      </c>
      <c r="R1015" s="124">
        <v>0</v>
      </c>
      <c r="S1015" s="124">
        <v>0</v>
      </c>
      <c r="T1015" s="124">
        <v>0</v>
      </c>
      <c r="U1015" s="124">
        <v>0</v>
      </c>
      <c r="V1015" s="124">
        <v>0</v>
      </c>
      <c r="W1015" s="124">
        <v>0</v>
      </c>
      <c r="X1015" s="79">
        <v>143359.25</v>
      </c>
      <c r="Y1015" s="125"/>
      <c r="Z1015" s="125"/>
      <c r="AA1015" s="125"/>
      <c r="AB1015" s="125"/>
      <c r="AC1015" s="126">
        <f t="shared" si="213"/>
        <v>0</v>
      </c>
      <c r="AD1015" s="126">
        <f t="shared" si="214"/>
        <v>0</v>
      </c>
      <c r="AE1015" s="126">
        <f t="shared" si="215"/>
        <v>0</v>
      </c>
      <c r="AF1015" s="126">
        <f t="shared" si="216"/>
        <v>0</v>
      </c>
      <c r="AG1015" s="126">
        <f t="shared" si="217"/>
        <v>0</v>
      </c>
      <c r="AH1015" s="126">
        <f t="shared" si="218"/>
        <v>0</v>
      </c>
      <c r="AI1015" s="126">
        <f t="shared" si="219"/>
        <v>0</v>
      </c>
      <c r="AJ1015" s="126">
        <f t="shared" si="220"/>
        <v>0</v>
      </c>
      <c r="AK1015" s="126">
        <f t="shared" si="221"/>
        <v>0</v>
      </c>
      <c r="AL1015" s="127">
        <f t="shared" si="223"/>
        <v>0</v>
      </c>
      <c r="AM1015" s="127">
        <f t="shared" si="222"/>
        <v>0</v>
      </c>
    </row>
    <row r="1016" spans="1:39" ht="15" customHeight="1" x14ac:dyDescent="0.2">
      <c r="A1016" s="62" t="s">
        <v>2254</v>
      </c>
      <c r="B1016" s="62" t="s">
        <v>921</v>
      </c>
      <c r="C1016" s="124">
        <v>0</v>
      </c>
      <c r="D1016" s="124">
        <v>0</v>
      </c>
      <c r="E1016" s="124">
        <v>0</v>
      </c>
      <c r="F1016" s="124">
        <v>0</v>
      </c>
      <c r="G1016" s="124">
        <v>0</v>
      </c>
      <c r="H1016" s="124">
        <v>0</v>
      </c>
      <c r="I1016" s="124">
        <v>0</v>
      </c>
      <c r="J1016" s="124">
        <v>0</v>
      </c>
      <c r="K1016" s="124">
        <v>0</v>
      </c>
      <c r="L1016" s="124">
        <v>0</v>
      </c>
      <c r="M1016" s="124">
        <v>6000</v>
      </c>
      <c r="N1016" s="124">
        <v>0</v>
      </c>
      <c r="O1016" s="124">
        <v>0</v>
      </c>
      <c r="P1016" s="124">
        <v>0</v>
      </c>
      <c r="Q1016" s="124">
        <v>0</v>
      </c>
      <c r="R1016" s="124">
        <v>0</v>
      </c>
      <c r="S1016" s="124">
        <v>0</v>
      </c>
      <c r="T1016" s="124">
        <v>0</v>
      </c>
      <c r="U1016" s="124">
        <v>0</v>
      </c>
      <c r="V1016" s="124">
        <v>0</v>
      </c>
      <c r="W1016" s="124">
        <v>148.57</v>
      </c>
      <c r="X1016" s="79">
        <v>13680</v>
      </c>
      <c r="Y1016" s="125"/>
      <c r="Z1016" s="125"/>
      <c r="AA1016" s="125"/>
      <c r="AB1016" s="125"/>
      <c r="AC1016" s="126">
        <f t="shared" si="213"/>
        <v>0</v>
      </c>
      <c r="AD1016" s="126">
        <f t="shared" si="214"/>
        <v>0</v>
      </c>
      <c r="AE1016" s="126">
        <f t="shared" si="215"/>
        <v>0</v>
      </c>
      <c r="AF1016" s="126">
        <f t="shared" si="216"/>
        <v>0</v>
      </c>
      <c r="AG1016" s="126">
        <f t="shared" si="217"/>
        <v>0</v>
      </c>
      <c r="AH1016" s="126">
        <f t="shared" si="218"/>
        <v>0</v>
      </c>
      <c r="AI1016" s="126">
        <f t="shared" si="219"/>
        <v>0</v>
      </c>
      <c r="AJ1016" s="126">
        <f t="shared" si="220"/>
        <v>0</v>
      </c>
      <c r="AK1016" s="126">
        <f t="shared" si="221"/>
        <v>0</v>
      </c>
      <c r="AL1016" s="127">
        <f t="shared" si="223"/>
        <v>0</v>
      </c>
      <c r="AM1016" s="127">
        <f t="shared" si="222"/>
        <v>0</v>
      </c>
    </row>
    <row r="1017" spans="1:39" ht="15" customHeight="1" x14ac:dyDescent="0.2">
      <c r="A1017" s="62" t="s">
        <v>2255</v>
      </c>
      <c r="B1017" s="62" t="s">
        <v>1048</v>
      </c>
      <c r="C1017" s="124">
        <v>0</v>
      </c>
      <c r="D1017" s="124">
        <v>0</v>
      </c>
      <c r="E1017" s="124">
        <v>0</v>
      </c>
      <c r="F1017" s="124">
        <v>0</v>
      </c>
      <c r="G1017" s="124">
        <v>0</v>
      </c>
      <c r="H1017" s="124">
        <v>0</v>
      </c>
      <c r="I1017" s="124">
        <v>0</v>
      </c>
      <c r="J1017" s="124">
        <v>0</v>
      </c>
      <c r="K1017" s="124">
        <v>0</v>
      </c>
      <c r="L1017" s="124">
        <v>0</v>
      </c>
      <c r="M1017" s="124">
        <v>4200</v>
      </c>
      <c r="N1017" s="124">
        <v>0</v>
      </c>
      <c r="O1017" s="124">
        <v>0</v>
      </c>
      <c r="P1017" s="124">
        <v>0</v>
      </c>
      <c r="Q1017" s="124">
        <v>0</v>
      </c>
      <c r="R1017" s="124">
        <v>0</v>
      </c>
      <c r="S1017" s="124">
        <v>0</v>
      </c>
      <c r="T1017" s="124">
        <v>0</v>
      </c>
      <c r="U1017" s="124">
        <v>0</v>
      </c>
      <c r="V1017" s="124">
        <v>0</v>
      </c>
      <c r="W1017" s="124">
        <v>0</v>
      </c>
      <c r="X1017" s="79">
        <v>5609.33</v>
      </c>
      <c r="Y1017" s="125"/>
      <c r="Z1017" s="125"/>
      <c r="AA1017" s="125"/>
      <c r="AB1017" s="125"/>
      <c r="AC1017" s="126">
        <f t="shared" si="213"/>
        <v>0</v>
      </c>
      <c r="AD1017" s="126">
        <f t="shared" si="214"/>
        <v>0</v>
      </c>
      <c r="AE1017" s="126">
        <f t="shared" si="215"/>
        <v>0</v>
      </c>
      <c r="AF1017" s="126">
        <f t="shared" si="216"/>
        <v>0</v>
      </c>
      <c r="AG1017" s="126">
        <f t="shared" si="217"/>
        <v>0</v>
      </c>
      <c r="AH1017" s="126">
        <f t="shared" si="218"/>
        <v>0</v>
      </c>
      <c r="AI1017" s="126">
        <f t="shared" si="219"/>
        <v>0</v>
      </c>
      <c r="AJ1017" s="126">
        <f t="shared" si="220"/>
        <v>0</v>
      </c>
      <c r="AK1017" s="126">
        <f t="shared" si="221"/>
        <v>0</v>
      </c>
      <c r="AL1017" s="127">
        <f t="shared" si="223"/>
        <v>0</v>
      </c>
      <c r="AM1017" s="127">
        <f t="shared" si="222"/>
        <v>0</v>
      </c>
    </row>
    <row r="1018" spans="1:39" ht="15" customHeight="1" x14ac:dyDescent="0.2">
      <c r="A1018" s="62" t="s">
        <v>2256</v>
      </c>
      <c r="B1018" s="62" t="s">
        <v>713</v>
      </c>
      <c r="C1018" s="124">
        <v>0</v>
      </c>
      <c r="D1018" s="124">
        <v>0</v>
      </c>
      <c r="E1018" s="124">
        <v>0</v>
      </c>
      <c r="F1018" s="124">
        <v>0</v>
      </c>
      <c r="G1018" s="124">
        <v>0</v>
      </c>
      <c r="H1018" s="124">
        <v>0</v>
      </c>
      <c r="I1018" s="124">
        <v>0</v>
      </c>
      <c r="J1018" s="124">
        <v>0</v>
      </c>
      <c r="K1018" s="124">
        <v>0</v>
      </c>
      <c r="L1018" s="124">
        <v>0</v>
      </c>
      <c r="M1018" s="124">
        <v>98800</v>
      </c>
      <c r="N1018" s="124">
        <v>0</v>
      </c>
      <c r="O1018" s="124">
        <v>0</v>
      </c>
      <c r="P1018" s="124">
        <v>0</v>
      </c>
      <c r="Q1018" s="124">
        <v>0</v>
      </c>
      <c r="R1018" s="124">
        <v>0</v>
      </c>
      <c r="S1018" s="124">
        <v>0</v>
      </c>
      <c r="T1018" s="124">
        <v>0</v>
      </c>
      <c r="U1018" s="124">
        <v>0</v>
      </c>
      <c r="V1018" s="124">
        <v>0</v>
      </c>
      <c r="W1018" s="124">
        <v>1216.43</v>
      </c>
      <c r="X1018" s="79">
        <v>101445</v>
      </c>
      <c r="Y1018" s="125"/>
      <c r="Z1018" s="125"/>
      <c r="AA1018" s="125"/>
      <c r="AB1018" s="125"/>
      <c r="AC1018" s="126">
        <f t="shared" si="213"/>
        <v>0</v>
      </c>
      <c r="AD1018" s="126">
        <f t="shared" si="214"/>
        <v>0</v>
      </c>
      <c r="AE1018" s="126">
        <f t="shared" si="215"/>
        <v>0</v>
      </c>
      <c r="AF1018" s="126">
        <f t="shared" si="216"/>
        <v>0</v>
      </c>
      <c r="AG1018" s="126">
        <f t="shared" si="217"/>
        <v>0</v>
      </c>
      <c r="AH1018" s="126">
        <f t="shared" si="218"/>
        <v>0</v>
      </c>
      <c r="AI1018" s="126">
        <f t="shared" si="219"/>
        <v>0</v>
      </c>
      <c r="AJ1018" s="126">
        <f t="shared" si="220"/>
        <v>0</v>
      </c>
      <c r="AK1018" s="126">
        <f t="shared" si="221"/>
        <v>0</v>
      </c>
      <c r="AL1018" s="127">
        <f t="shared" si="223"/>
        <v>0</v>
      </c>
      <c r="AM1018" s="127">
        <f t="shared" si="222"/>
        <v>0</v>
      </c>
    </row>
    <row r="1019" spans="1:39" ht="15" customHeight="1" x14ac:dyDescent="0.2">
      <c r="A1019" s="62" t="s">
        <v>2257</v>
      </c>
      <c r="B1019" s="62" t="s">
        <v>968</v>
      </c>
      <c r="C1019" s="124">
        <v>0</v>
      </c>
      <c r="D1019" s="124">
        <v>0</v>
      </c>
      <c r="E1019" s="124">
        <v>0</v>
      </c>
      <c r="F1019" s="124">
        <v>0</v>
      </c>
      <c r="G1019" s="124">
        <v>0</v>
      </c>
      <c r="H1019" s="124">
        <v>0</v>
      </c>
      <c r="I1019" s="124">
        <v>0</v>
      </c>
      <c r="J1019" s="124">
        <v>0</v>
      </c>
      <c r="K1019" s="124">
        <v>0</v>
      </c>
      <c r="L1019" s="124">
        <v>0</v>
      </c>
      <c r="M1019" s="124">
        <v>14400</v>
      </c>
      <c r="N1019" s="124">
        <v>0</v>
      </c>
      <c r="O1019" s="124">
        <v>0</v>
      </c>
      <c r="P1019" s="124">
        <v>0</v>
      </c>
      <c r="Q1019" s="124">
        <v>0</v>
      </c>
      <c r="R1019" s="124">
        <v>0</v>
      </c>
      <c r="S1019" s="124">
        <v>0</v>
      </c>
      <c r="T1019" s="124">
        <v>0</v>
      </c>
      <c r="U1019" s="124">
        <v>0</v>
      </c>
      <c r="V1019" s="124">
        <v>0</v>
      </c>
      <c r="W1019" s="124">
        <v>0</v>
      </c>
      <c r="X1019" s="79">
        <v>13823.78</v>
      </c>
      <c r="Y1019" s="125"/>
      <c r="Z1019" s="125"/>
      <c r="AA1019" s="125"/>
      <c r="AB1019" s="125"/>
      <c r="AC1019" s="126">
        <f t="shared" si="213"/>
        <v>0</v>
      </c>
      <c r="AD1019" s="126">
        <f t="shared" si="214"/>
        <v>0</v>
      </c>
      <c r="AE1019" s="126">
        <f t="shared" si="215"/>
        <v>0</v>
      </c>
      <c r="AF1019" s="126">
        <f t="shared" si="216"/>
        <v>0</v>
      </c>
      <c r="AG1019" s="126">
        <f t="shared" si="217"/>
        <v>0</v>
      </c>
      <c r="AH1019" s="126">
        <f t="shared" si="218"/>
        <v>0</v>
      </c>
      <c r="AI1019" s="126">
        <f t="shared" si="219"/>
        <v>0</v>
      </c>
      <c r="AJ1019" s="126">
        <f t="shared" si="220"/>
        <v>0</v>
      </c>
      <c r="AK1019" s="126">
        <f t="shared" si="221"/>
        <v>0</v>
      </c>
      <c r="AL1019" s="127">
        <f t="shared" si="223"/>
        <v>0</v>
      </c>
      <c r="AM1019" s="127">
        <f t="shared" si="222"/>
        <v>0</v>
      </c>
    </row>
    <row r="1020" spans="1:39" ht="15" customHeight="1" x14ac:dyDescent="0.2">
      <c r="A1020" s="62" t="s">
        <v>2258</v>
      </c>
      <c r="B1020" s="62" t="s">
        <v>298</v>
      </c>
      <c r="C1020" s="124">
        <v>0</v>
      </c>
      <c r="D1020" s="124">
        <v>0</v>
      </c>
      <c r="E1020" s="124">
        <v>0</v>
      </c>
      <c r="F1020" s="124">
        <v>0</v>
      </c>
      <c r="G1020" s="124">
        <v>0</v>
      </c>
      <c r="H1020" s="124">
        <v>0</v>
      </c>
      <c r="I1020" s="124">
        <v>0</v>
      </c>
      <c r="J1020" s="124">
        <v>0</v>
      </c>
      <c r="K1020" s="124">
        <v>0</v>
      </c>
      <c r="L1020" s="124">
        <v>0</v>
      </c>
      <c r="M1020" s="124">
        <v>52310</v>
      </c>
      <c r="N1020" s="124">
        <v>0</v>
      </c>
      <c r="O1020" s="124">
        <v>0</v>
      </c>
      <c r="P1020" s="124">
        <v>0</v>
      </c>
      <c r="Q1020" s="124">
        <v>0</v>
      </c>
      <c r="R1020" s="124">
        <v>0</v>
      </c>
      <c r="S1020" s="124">
        <v>0</v>
      </c>
      <c r="T1020" s="124">
        <v>0</v>
      </c>
      <c r="U1020" s="124">
        <v>0</v>
      </c>
      <c r="V1020" s="124">
        <v>0</v>
      </c>
      <c r="W1020" s="124">
        <v>12730</v>
      </c>
      <c r="X1020" s="79">
        <v>57231.39</v>
      </c>
      <c r="Y1020" s="125"/>
      <c r="Z1020" s="125"/>
      <c r="AA1020" s="125"/>
      <c r="AB1020" s="125"/>
      <c r="AC1020" s="126">
        <f t="shared" si="213"/>
        <v>0</v>
      </c>
      <c r="AD1020" s="126">
        <f t="shared" si="214"/>
        <v>0</v>
      </c>
      <c r="AE1020" s="126">
        <f t="shared" si="215"/>
        <v>0</v>
      </c>
      <c r="AF1020" s="126">
        <f t="shared" si="216"/>
        <v>0</v>
      </c>
      <c r="AG1020" s="126">
        <f t="shared" si="217"/>
        <v>0</v>
      </c>
      <c r="AH1020" s="126">
        <f t="shared" si="218"/>
        <v>0</v>
      </c>
      <c r="AI1020" s="126">
        <f t="shared" si="219"/>
        <v>0</v>
      </c>
      <c r="AJ1020" s="126">
        <f t="shared" si="220"/>
        <v>0</v>
      </c>
      <c r="AK1020" s="126">
        <f t="shared" si="221"/>
        <v>0</v>
      </c>
      <c r="AL1020" s="127">
        <f t="shared" si="223"/>
        <v>0</v>
      </c>
      <c r="AM1020" s="127">
        <f t="shared" si="222"/>
        <v>0</v>
      </c>
    </row>
    <row r="1021" spans="1:39" ht="15" customHeight="1" x14ac:dyDescent="0.2">
      <c r="A1021" s="62" t="s">
        <v>2259</v>
      </c>
      <c r="B1021" s="62" t="s">
        <v>300</v>
      </c>
      <c r="C1021" s="124">
        <v>0</v>
      </c>
      <c r="D1021" s="124">
        <v>0</v>
      </c>
      <c r="E1021" s="124">
        <v>0</v>
      </c>
      <c r="F1021" s="124">
        <v>0</v>
      </c>
      <c r="G1021" s="124">
        <v>0</v>
      </c>
      <c r="H1021" s="124">
        <v>0</v>
      </c>
      <c r="I1021" s="124">
        <v>0</v>
      </c>
      <c r="J1021" s="124">
        <v>0</v>
      </c>
      <c r="K1021" s="124">
        <v>0</v>
      </c>
      <c r="L1021" s="124">
        <v>0</v>
      </c>
      <c r="M1021" s="124">
        <v>273300</v>
      </c>
      <c r="N1021" s="124">
        <v>0</v>
      </c>
      <c r="O1021" s="124">
        <v>0</v>
      </c>
      <c r="P1021" s="124">
        <v>0</v>
      </c>
      <c r="Q1021" s="124">
        <v>0</v>
      </c>
      <c r="R1021" s="124">
        <v>0</v>
      </c>
      <c r="S1021" s="124">
        <v>0</v>
      </c>
      <c r="T1021" s="124">
        <v>0</v>
      </c>
      <c r="U1021" s="124">
        <v>0</v>
      </c>
      <c r="V1021" s="124">
        <v>0</v>
      </c>
      <c r="W1021" s="124">
        <v>2593.23</v>
      </c>
      <c r="X1021" s="79">
        <v>457783.97</v>
      </c>
      <c r="Y1021" s="125"/>
      <c r="Z1021" s="125"/>
      <c r="AA1021" s="125"/>
      <c r="AB1021" s="125"/>
      <c r="AC1021" s="126">
        <f t="shared" si="213"/>
        <v>0</v>
      </c>
      <c r="AD1021" s="126">
        <f t="shared" si="214"/>
        <v>0</v>
      </c>
      <c r="AE1021" s="126">
        <f t="shared" si="215"/>
        <v>0</v>
      </c>
      <c r="AF1021" s="126">
        <f t="shared" si="216"/>
        <v>0</v>
      </c>
      <c r="AG1021" s="126">
        <f t="shared" si="217"/>
        <v>0</v>
      </c>
      <c r="AH1021" s="126">
        <f t="shared" si="218"/>
        <v>0</v>
      </c>
      <c r="AI1021" s="126">
        <f t="shared" si="219"/>
        <v>0</v>
      </c>
      <c r="AJ1021" s="126">
        <f t="shared" si="220"/>
        <v>0</v>
      </c>
      <c r="AK1021" s="126">
        <f t="shared" si="221"/>
        <v>0</v>
      </c>
      <c r="AL1021" s="127">
        <f t="shared" si="223"/>
        <v>0</v>
      </c>
      <c r="AM1021" s="127">
        <f t="shared" si="222"/>
        <v>0</v>
      </c>
    </row>
    <row r="1022" spans="1:39" ht="15" customHeight="1" x14ac:dyDescent="0.2">
      <c r="A1022" s="62" t="s">
        <v>2260</v>
      </c>
      <c r="B1022" s="62" t="s">
        <v>302</v>
      </c>
      <c r="C1022" s="124">
        <v>0</v>
      </c>
      <c r="D1022" s="124">
        <v>0</v>
      </c>
      <c r="E1022" s="124">
        <v>0</v>
      </c>
      <c r="F1022" s="124">
        <v>0</v>
      </c>
      <c r="G1022" s="124">
        <v>0</v>
      </c>
      <c r="H1022" s="124">
        <v>0</v>
      </c>
      <c r="I1022" s="124">
        <v>0</v>
      </c>
      <c r="J1022" s="124">
        <v>0</v>
      </c>
      <c r="K1022" s="124">
        <v>0</v>
      </c>
      <c r="L1022" s="124">
        <v>0</v>
      </c>
      <c r="M1022" s="124">
        <v>11170</v>
      </c>
      <c r="N1022" s="124">
        <v>0</v>
      </c>
      <c r="O1022" s="124">
        <v>0</v>
      </c>
      <c r="P1022" s="124">
        <v>0</v>
      </c>
      <c r="Q1022" s="124">
        <v>0</v>
      </c>
      <c r="R1022" s="124">
        <v>0</v>
      </c>
      <c r="S1022" s="124">
        <v>0</v>
      </c>
      <c r="T1022" s="124">
        <v>0</v>
      </c>
      <c r="U1022" s="124">
        <v>0</v>
      </c>
      <c r="V1022" s="124">
        <v>0</v>
      </c>
      <c r="W1022" s="124">
        <v>68.84</v>
      </c>
      <c r="X1022" s="79">
        <v>10810.91</v>
      </c>
      <c r="Y1022" s="125"/>
      <c r="Z1022" s="125"/>
      <c r="AA1022" s="125"/>
      <c r="AB1022" s="125"/>
      <c r="AC1022" s="126">
        <f t="shared" si="213"/>
        <v>0</v>
      </c>
      <c r="AD1022" s="126">
        <f t="shared" si="214"/>
        <v>0</v>
      </c>
      <c r="AE1022" s="126">
        <f t="shared" si="215"/>
        <v>0</v>
      </c>
      <c r="AF1022" s="126">
        <f t="shared" si="216"/>
        <v>0</v>
      </c>
      <c r="AG1022" s="126">
        <f t="shared" si="217"/>
        <v>0</v>
      </c>
      <c r="AH1022" s="126">
        <f t="shared" si="218"/>
        <v>0</v>
      </c>
      <c r="AI1022" s="126">
        <f t="shared" si="219"/>
        <v>0</v>
      </c>
      <c r="AJ1022" s="126">
        <f t="shared" si="220"/>
        <v>0</v>
      </c>
      <c r="AK1022" s="126">
        <f t="shared" si="221"/>
        <v>0</v>
      </c>
      <c r="AL1022" s="127">
        <f t="shared" si="223"/>
        <v>0</v>
      </c>
      <c r="AM1022" s="127">
        <f t="shared" si="222"/>
        <v>0</v>
      </c>
    </row>
    <row r="1023" spans="1:39" ht="15" customHeight="1" x14ac:dyDescent="0.2">
      <c r="A1023" s="62" t="s">
        <v>2261</v>
      </c>
      <c r="B1023" s="62" t="s">
        <v>304</v>
      </c>
      <c r="C1023" s="124">
        <v>0</v>
      </c>
      <c r="D1023" s="124">
        <v>0</v>
      </c>
      <c r="E1023" s="124">
        <v>0</v>
      </c>
      <c r="F1023" s="124">
        <v>0</v>
      </c>
      <c r="G1023" s="124">
        <v>0</v>
      </c>
      <c r="H1023" s="124">
        <v>0</v>
      </c>
      <c r="I1023" s="124">
        <v>0</v>
      </c>
      <c r="J1023" s="124">
        <v>0</v>
      </c>
      <c r="K1023" s="124">
        <v>0</v>
      </c>
      <c r="L1023" s="124">
        <v>0</v>
      </c>
      <c r="M1023" s="124">
        <v>37210</v>
      </c>
      <c r="N1023" s="124">
        <v>0</v>
      </c>
      <c r="O1023" s="124">
        <v>0</v>
      </c>
      <c r="P1023" s="124">
        <v>0</v>
      </c>
      <c r="Q1023" s="124">
        <v>0</v>
      </c>
      <c r="R1023" s="124">
        <v>0</v>
      </c>
      <c r="S1023" s="124">
        <v>0</v>
      </c>
      <c r="T1023" s="124">
        <v>0</v>
      </c>
      <c r="U1023" s="124">
        <v>0</v>
      </c>
      <c r="V1023" s="124">
        <v>0</v>
      </c>
      <c r="W1023" s="124">
        <v>203.85</v>
      </c>
      <c r="X1023" s="79">
        <v>35908.15</v>
      </c>
      <c r="Y1023" s="125"/>
      <c r="Z1023" s="125"/>
      <c r="AA1023" s="125"/>
      <c r="AB1023" s="125"/>
      <c r="AC1023" s="126">
        <f t="shared" si="213"/>
        <v>0</v>
      </c>
      <c r="AD1023" s="126">
        <f t="shared" si="214"/>
        <v>0</v>
      </c>
      <c r="AE1023" s="126">
        <f t="shared" si="215"/>
        <v>0</v>
      </c>
      <c r="AF1023" s="126">
        <f t="shared" si="216"/>
        <v>0</v>
      </c>
      <c r="AG1023" s="126">
        <f t="shared" si="217"/>
        <v>0</v>
      </c>
      <c r="AH1023" s="126">
        <f t="shared" si="218"/>
        <v>0</v>
      </c>
      <c r="AI1023" s="126">
        <f t="shared" si="219"/>
        <v>0</v>
      </c>
      <c r="AJ1023" s="126">
        <f t="shared" si="220"/>
        <v>0</v>
      </c>
      <c r="AK1023" s="126">
        <f t="shared" si="221"/>
        <v>0</v>
      </c>
      <c r="AL1023" s="127">
        <f t="shared" si="223"/>
        <v>0</v>
      </c>
      <c r="AM1023" s="127">
        <f t="shared" si="222"/>
        <v>0</v>
      </c>
    </row>
    <row r="1024" spans="1:39" ht="15" customHeight="1" x14ac:dyDescent="0.2">
      <c r="A1024" s="62" t="s">
        <v>2262</v>
      </c>
      <c r="B1024" s="62" t="s">
        <v>306</v>
      </c>
      <c r="C1024" s="124">
        <v>0</v>
      </c>
      <c r="D1024" s="124">
        <v>0</v>
      </c>
      <c r="E1024" s="124">
        <v>0</v>
      </c>
      <c r="F1024" s="124">
        <v>0</v>
      </c>
      <c r="G1024" s="124">
        <v>0</v>
      </c>
      <c r="H1024" s="124">
        <v>0</v>
      </c>
      <c r="I1024" s="124">
        <v>0</v>
      </c>
      <c r="J1024" s="124">
        <v>0</v>
      </c>
      <c r="K1024" s="124">
        <v>0</v>
      </c>
      <c r="L1024" s="124">
        <v>0</v>
      </c>
      <c r="M1024" s="124">
        <v>791370</v>
      </c>
      <c r="N1024" s="124">
        <v>0</v>
      </c>
      <c r="O1024" s="124">
        <v>0</v>
      </c>
      <c r="P1024" s="124">
        <v>0</v>
      </c>
      <c r="Q1024" s="124">
        <v>0</v>
      </c>
      <c r="R1024" s="124">
        <v>0</v>
      </c>
      <c r="S1024" s="124">
        <v>0</v>
      </c>
      <c r="T1024" s="124">
        <v>0</v>
      </c>
      <c r="U1024" s="124">
        <v>0</v>
      </c>
      <c r="V1024" s="124">
        <v>0</v>
      </c>
      <c r="W1024" s="124">
        <v>6140.32</v>
      </c>
      <c r="X1024" s="79">
        <v>752214.68</v>
      </c>
      <c r="Y1024" s="125"/>
      <c r="Z1024" s="125"/>
      <c r="AA1024" s="125"/>
      <c r="AB1024" s="125"/>
      <c r="AC1024" s="126">
        <f t="shared" ref="AC1024:AC1046" si="224">IFERROR((O1030-N1030)/N1030,0)</f>
        <v>0</v>
      </c>
      <c r="AD1024" s="126">
        <f t="shared" ref="AD1024:AD1046" si="225">IFERROR((P1030-O1030)/O1030,0)</f>
        <v>0</v>
      </c>
      <c r="AE1024" s="126">
        <f t="shared" ref="AE1024:AE1046" si="226">IFERROR((Q1030-P1030)/P1030,0)</f>
        <v>0</v>
      </c>
      <c r="AF1024" s="126">
        <f t="shared" ref="AF1024:AF1046" si="227">IFERROR((R1030-Q1030)/Q1030,0)</f>
        <v>0</v>
      </c>
      <c r="AG1024" s="126">
        <f t="shared" ref="AG1024:AG1046" si="228">IFERROR((S1030-R1030)/R1030,0)</f>
        <v>0</v>
      </c>
      <c r="AH1024" s="126">
        <f t="shared" ref="AH1024:AH1046" si="229">IFERROR((T1030-S1030)/S1030,0)</f>
        <v>0</v>
      </c>
      <c r="AI1024" s="126">
        <f t="shared" ref="AI1024:AI1046" si="230">IFERROR((U1030-T1030)/T1030,0)</f>
        <v>0</v>
      </c>
      <c r="AJ1024" s="126">
        <f t="shared" ref="AJ1024:AJ1046" si="231">IFERROR((V1030-U1030)/U1030,0)</f>
        <v>0</v>
      </c>
      <c r="AK1024" s="126">
        <f t="shared" ref="AK1024:AK1046" si="232">IFERROR((W1030-V1030)/V1030,0)</f>
        <v>0</v>
      </c>
      <c r="AL1024" s="127">
        <f t="shared" si="223"/>
        <v>0</v>
      </c>
      <c r="AM1024" s="127">
        <f t="shared" si="222"/>
        <v>0</v>
      </c>
    </row>
    <row r="1025" spans="1:39" ht="15" customHeight="1" x14ac:dyDescent="0.2">
      <c r="A1025" s="62" t="s">
        <v>2263</v>
      </c>
      <c r="B1025" s="62" t="s">
        <v>1865</v>
      </c>
      <c r="C1025" s="124">
        <v>0</v>
      </c>
      <c r="D1025" s="124">
        <v>0</v>
      </c>
      <c r="E1025" s="124">
        <v>0</v>
      </c>
      <c r="F1025" s="124">
        <v>0</v>
      </c>
      <c r="G1025" s="124">
        <v>0</v>
      </c>
      <c r="H1025" s="124">
        <v>0</v>
      </c>
      <c r="I1025" s="124">
        <v>0</v>
      </c>
      <c r="J1025" s="124">
        <v>0</v>
      </c>
      <c r="K1025" s="124">
        <v>0</v>
      </c>
      <c r="L1025" s="124">
        <v>0</v>
      </c>
      <c r="M1025" s="124">
        <v>55780</v>
      </c>
      <c r="N1025" s="124">
        <v>0</v>
      </c>
      <c r="O1025" s="124">
        <v>0</v>
      </c>
      <c r="P1025" s="124">
        <v>0</v>
      </c>
      <c r="Q1025" s="124">
        <v>0</v>
      </c>
      <c r="R1025" s="124">
        <v>0</v>
      </c>
      <c r="S1025" s="124">
        <v>0</v>
      </c>
      <c r="T1025" s="124">
        <v>0</v>
      </c>
      <c r="U1025" s="124">
        <v>0</v>
      </c>
      <c r="V1025" s="124">
        <v>0</v>
      </c>
      <c r="W1025" s="124">
        <v>7082.06</v>
      </c>
      <c r="X1025" s="79">
        <v>10681.84</v>
      </c>
      <c r="Y1025" s="125"/>
      <c r="Z1025" s="125"/>
      <c r="AA1025" s="125"/>
      <c r="AB1025" s="125"/>
      <c r="AC1025" s="126">
        <f t="shared" si="224"/>
        <v>0</v>
      </c>
      <c r="AD1025" s="126">
        <f t="shared" si="225"/>
        <v>0</v>
      </c>
      <c r="AE1025" s="126">
        <f t="shared" si="226"/>
        <v>0</v>
      </c>
      <c r="AF1025" s="126">
        <f t="shared" si="227"/>
        <v>0</v>
      </c>
      <c r="AG1025" s="126">
        <f t="shared" si="228"/>
        <v>0</v>
      </c>
      <c r="AH1025" s="126">
        <f t="shared" si="229"/>
        <v>0</v>
      </c>
      <c r="AI1025" s="126">
        <f t="shared" si="230"/>
        <v>0</v>
      </c>
      <c r="AJ1025" s="126">
        <f t="shared" si="231"/>
        <v>0</v>
      </c>
      <c r="AK1025" s="126">
        <f t="shared" si="232"/>
        <v>0</v>
      </c>
      <c r="AL1025" s="127">
        <f t="shared" si="223"/>
        <v>0</v>
      </c>
      <c r="AM1025" s="127">
        <f t="shared" si="222"/>
        <v>0</v>
      </c>
    </row>
    <row r="1026" spans="1:39" ht="15" customHeight="1" x14ac:dyDescent="0.2">
      <c r="A1026" s="62" t="s">
        <v>2264</v>
      </c>
      <c r="B1026" s="62" t="s">
        <v>308</v>
      </c>
      <c r="C1026" s="124">
        <v>0</v>
      </c>
      <c r="D1026" s="124">
        <v>0</v>
      </c>
      <c r="E1026" s="124">
        <v>0</v>
      </c>
      <c r="F1026" s="124">
        <v>0</v>
      </c>
      <c r="G1026" s="124">
        <v>0</v>
      </c>
      <c r="H1026" s="124">
        <v>0</v>
      </c>
      <c r="I1026" s="124">
        <v>0</v>
      </c>
      <c r="J1026" s="124">
        <v>0</v>
      </c>
      <c r="K1026" s="124">
        <v>0</v>
      </c>
      <c r="L1026" s="124">
        <v>0</v>
      </c>
      <c r="M1026" s="124">
        <v>24940</v>
      </c>
      <c r="N1026" s="124">
        <v>0</v>
      </c>
      <c r="O1026" s="124">
        <v>0</v>
      </c>
      <c r="P1026" s="124">
        <v>0</v>
      </c>
      <c r="Q1026" s="124">
        <v>0</v>
      </c>
      <c r="R1026" s="124">
        <v>0</v>
      </c>
      <c r="S1026" s="124">
        <v>0</v>
      </c>
      <c r="T1026" s="124">
        <v>0</v>
      </c>
      <c r="U1026" s="124">
        <v>0</v>
      </c>
      <c r="V1026" s="124">
        <v>0</v>
      </c>
      <c r="W1026" s="124">
        <v>154.80000000000001</v>
      </c>
      <c r="X1026" s="79">
        <v>20862.810000000001</v>
      </c>
      <c r="Y1026" s="125"/>
      <c r="Z1026" s="125"/>
      <c r="AA1026" s="125"/>
      <c r="AB1026" s="125"/>
      <c r="AC1026" s="126">
        <f t="shared" si="224"/>
        <v>0</v>
      </c>
      <c r="AD1026" s="126">
        <f t="shared" si="225"/>
        <v>0</v>
      </c>
      <c r="AE1026" s="126">
        <f t="shared" si="226"/>
        <v>0</v>
      </c>
      <c r="AF1026" s="126">
        <f t="shared" si="227"/>
        <v>0</v>
      </c>
      <c r="AG1026" s="126">
        <f t="shared" si="228"/>
        <v>0</v>
      </c>
      <c r="AH1026" s="126">
        <f t="shared" si="229"/>
        <v>0</v>
      </c>
      <c r="AI1026" s="126">
        <f t="shared" si="230"/>
        <v>0</v>
      </c>
      <c r="AJ1026" s="126">
        <f t="shared" si="231"/>
        <v>0</v>
      </c>
      <c r="AK1026" s="126">
        <f t="shared" si="232"/>
        <v>0</v>
      </c>
      <c r="AL1026" s="127">
        <f t="shared" si="223"/>
        <v>0</v>
      </c>
      <c r="AM1026" s="127">
        <f t="shared" si="222"/>
        <v>0</v>
      </c>
    </row>
    <row r="1027" spans="1:39" ht="15" customHeight="1" x14ac:dyDescent="0.2">
      <c r="A1027" s="62" t="s">
        <v>2265</v>
      </c>
      <c r="B1027" s="62" t="s">
        <v>1899</v>
      </c>
      <c r="C1027" s="124">
        <v>0</v>
      </c>
      <c r="D1027" s="124">
        <v>0</v>
      </c>
      <c r="E1027" s="124">
        <v>0</v>
      </c>
      <c r="F1027" s="124">
        <v>0</v>
      </c>
      <c r="G1027" s="124">
        <v>0</v>
      </c>
      <c r="H1027" s="124">
        <v>0</v>
      </c>
      <c r="I1027" s="124">
        <v>0</v>
      </c>
      <c r="J1027" s="124">
        <v>0</v>
      </c>
      <c r="K1027" s="124">
        <v>0</v>
      </c>
      <c r="L1027" s="124">
        <v>0</v>
      </c>
      <c r="M1027" s="124">
        <v>1291400</v>
      </c>
      <c r="N1027" s="124">
        <v>0</v>
      </c>
      <c r="O1027" s="124">
        <v>0</v>
      </c>
      <c r="P1027" s="124">
        <v>0</v>
      </c>
      <c r="Q1027" s="124">
        <v>0</v>
      </c>
      <c r="R1027" s="124">
        <v>0</v>
      </c>
      <c r="S1027" s="124">
        <v>0</v>
      </c>
      <c r="T1027" s="124">
        <v>0</v>
      </c>
      <c r="U1027" s="124">
        <v>0</v>
      </c>
      <c r="V1027" s="124">
        <v>0</v>
      </c>
      <c r="W1027" s="124">
        <v>6171.6</v>
      </c>
      <c r="X1027" s="79">
        <v>1288221.44</v>
      </c>
      <c r="Y1027" s="125"/>
      <c r="Z1027" s="125"/>
      <c r="AA1027" s="125"/>
      <c r="AB1027" s="125"/>
      <c r="AC1027" s="126">
        <f t="shared" si="224"/>
        <v>0</v>
      </c>
      <c r="AD1027" s="126">
        <f t="shared" si="225"/>
        <v>0</v>
      </c>
      <c r="AE1027" s="126">
        <f t="shared" si="226"/>
        <v>0</v>
      </c>
      <c r="AF1027" s="126">
        <f t="shared" si="227"/>
        <v>0</v>
      </c>
      <c r="AG1027" s="126">
        <f t="shared" si="228"/>
        <v>0</v>
      </c>
      <c r="AH1027" s="126">
        <f t="shared" si="229"/>
        <v>0</v>
      </c>
      <c r="AI1027" s="126">
        <f t="shared" si="230"/>
        <v>0</v>
      </c>
      <c r="AJ1027" s="126">
        <f t="shared" si="231"/>
        <v>0</v>
      </c>
      <c r="AK1027" s="126">
        <f t="shared" si="232"/>
        <v>0</v>
      </c>
      <c r="AL1027" s="127">
        <f t="shared" si="223"/>
        <v>0</v>
      </c>
      <c r="AM1027" s="127">
        <f t="shared" si="222"/>
        <v>0</v>
      </c>
    </row>
    <row r="1028" spans="1:39" ht="15" customHeight="1" x14ac:dyDescent="0.2">
      <c r="A1028" s="62" t="s">
        <v>2266</v>
      </c>
      <c r="B1028" s="62" t="s">
        <v>312</v>
      </c>
      <c r="C1028" s="124">
        <v>0</v>
      </c>
      <c r="D1028" s="124">
        <v>0</v>
      </c>
      <c r="E1028" s="124">
        <v>0</v>
      </c>
      <c r="F1028" s="124">
        <v>0</v>
      </c>
      <c r="G1028" s="124">
        <v>0</v>
      </c>
      <c r="H1028" s="124">
        <v>0</v>
      </c>
      <c r="I1028" s="124">
        <v>0</v>
      </c>
      <c r="J1028" s="124">
        <v>0</v>
      </c>
      <c r="K1028" s="124">
        <v>0</v>
      </c>
      <c r="L1028" s="124">
        <v>0</v>
      </c>
      <c r="M1028" s="124">
        <v>0</v>
      </c>
      <c r="N1028" s="124">
        <v>0</v>
      </c>
      <c r="O1028" s="124">
        <v>0</v>
      </c>
      <c r="P1028" s="124">
        <v>0</v>
      </c>
      <c r="Q1028" s="124">
        <v>0</v>
      </c>
      <c r="R1028" s="124">
        <v>0</v>
      </c>
      <c r="S1028" s="124">
        <v>0</v>
      </c>
      <c r="T1028" s="124">
        <v>0</v>
      </c>
      <c r="U1028" s="124">
        <v>0</v>
      </c>
      <c r="V1028" s="124">
        <v>0</v>
      </c>
      <c r="W1028" s="124">
        <v>168</v>
      </c>
      <c r="X1028" s="79">
        <v>2876</v>
      </c>
      <c r="Y1028" s="125"/>
      <c r="Z1028" s="125"/>
      <c r="AA1028" s="125"/>
      <c r="AB1028" s="125"/>
      <c r="AC1028" s="126">
        <f t="shared" si="224"/>
        <v>0</v>
      </c>
      <c r="AD1028" s="126">
        <f t="shared" si="225"/>
        <v>0</v>
      </c>
      <c r="AE1028" s="126">
        <f t="shared" si="226"/>
        <v>0</v>
      </c>
      <c r="AF1028" s="126">
        <f t="shared" si="227"/>
        <v>0</v>
      </c>
      <c r="AG1028" s="126">
        <f t="shared" si="228"/>
        <v>0</v>
      </c>
      <c r="AH1028" s="126">
        <f t="shared" si="229"/>
        <v>0</v>
      </c>
      <c r="AI1028" s="126">
        <f t="shared" si="230"/>
        <v>0</v>
      </c>
      <c r="AJ1028" s="126">
        <f t="shared" si="231"/>
        <v>0</v>
      </c>
      <c r="AK1028" s="126">
        <f t="shared" si="232"/>
        <v>0</v>
      </c>
      <c r="AL1028" s="127">
        <f t="shared" si="223"/>
        <v>0</v>
      </c>
      <c r="AM1028" s="127">
        <f t="shared" ref="AM1028:AM1091" si="233">AVERAGE(AG1028:AK1028)</f>
        <v>0</v>
      </c>
    </row>
    <row r="1029" spans="1:39" ht="15" customHeight="1" x14ac:dyDescent="0.2">
      <c r="A1029" s="62" t="s">
        <v>2267</v>
      </c>
      <c r="B1029" s="62" t="s">
        <v>314</v>
      </c>
      <c r="C1029" s="124">
        <v>0</v>
      </c>
      <c r="D1029" s="124">
        <v>0</v>
      </c>
      <c r="E1029" s="124">
        <v>0</v>
      </c>
      <c r="F1029" s="124">
        <v>0</v>
      </c>
      <c r="G1029" s="124">
        <v>0</v>
      </c>
      <c r="H1029" s="124">
        <v>0</v>
      </c>
      <c r="I1029" s="124">
        <v>0</v>
      </c>
      <c r="J1029" s="124">
        <v>0</v>
      </c>
      <c r="K1029" s="124">
        <v>0</v>
      </c>
      <c r="L1029" s="124">
        <v>0</v>
      </c>
      <c r="M1029" s="124">
        <v>84430</v>
      </c>
      <c r="N1029" s="124">
        <v>0</v>
      </c>
      <c r="O1029" s="124">
        <v>0</v>
      </c>
      <c r="P1029" s="124">
        <v>0</v>
      </c>
      <c r="Q1029" s="124">
        <v>0</v>
      </c>
      <c r="R1029" s="124">
        <v>0</v>
      </c>
      <c r="S1029" s="124">
        <v>0</v>
      </c>
      <c r="T1029" s="124">
        <v>0</v>
      </c>
      <c r="U1029" s="124">
        <v>0</v>
      </c>
      <c r="V1029" s="124">
        <v>0</v>
      </c>
      <c r="W1029" s="124">
        <v>1300.1500000000001</v>
      </c>
      <c r="X1029" s="79">
        <v>54164.24</v>
      </c>
      <c r="Y1029" s="125"/>
      <c r="Z1029" s="125"/>
      <c r="AA1029" s="125"/>
      <c r="AB1029" s="125"/>
      <c r="AC1029" s="126">
        <f t="shared" si="224"/>
        <v>0</v>
      </c>
      <c r="AD1029" s="126">
        <f t="shared" si="225"/>
        <v>0</v>
      </c>
      <c r="AE1029" s="126">
        <f t="shared" si="226"/>
        <v>0</v>
      </c>
      <c r="AF1029" s="126">
        <f t="shared" si="227"/>
        <v>0</v>
      </c>
      <c r="AG1029" s="126">
        <f t="shared" si="228"/>
        <v>0</v>
      </c>
      <c r="AH1029" s="126">
        <f t="shared" si="229"/>
        <v>0</v>
      </c>
      <c r="AI1029" s="126">
        <f t="shared" si="230"/>
        <v>0</v>
      </c>
      <c r="AJ1029" s="126">
        <f t="shared" si="231"/>
        <v>0</v>
      </c>
      <c r="AK1029" s="126">
        <f t="shared" si="232"/>
        <v>0</v>
      </c>
      <c r="AL1029" s="127">
        <f t="shared" si="223"/>
        <v>0</v>
      </c>
      <c r="AM1029" s="127">
        <f t="shared" si="233"/>
        <v>0</v>
      </c>
    </row>
    <row r="1030" spans="1:39" ht="15" customHeight="1" x14ac:dyDescent="0.2">
      <c r="A1030" s="62" t="s">
        <v>2268</v>
      </c>
      <c r="B1030" s="62" t="s">
        <v>316</v>
      </c>
      <c r="C1030" s="124">
        <v>0</v>
      </c>
      <c r="D1030" s="124">
        <v>0</v>
      </c>
      <c r="E1030" s="124">
        <v>0</v>
      </c>
      <c r="F1030" s="124">
        <v>0</v>
      </c>
      <c r="G1030" s="124">
        <v>0</v>
      </c>
      <c r="H1030" s="124">
        <v>0</v>
      </c>
      <c r="I1030" s="124">
        <v>0</v>
      </c>
      <c r="J1030" s="124">
        <v>0</v>
      </c>
      <c r="K1030" s="124">
        <v>0</v>
      </c>
      <c r="L1030" s="124">
        <v>0</v>
      </c>
      <c r="M1030" s="124">
        <v>0</v>
      </c>
      <c r="N1030" s="124">
        <v>0</v>
      </c>
      <c r="O1030" s="124">
        <v>0</v>
      </c>
      <c r="P1030" s="124">
        <v>0</v>
      </c>
      <c r="Q1030" s="124">
        <v>0</v>
      </c>
      <c r="R1030" s="124">
        <v>0</v>
      </c>
      <c r="S1030" s="124">
        <v>0</v>
      </c>
      <c r="T1030" s="124">
        <v>0</v>
      </c>
      <c r="U1030" s="124">
        <v>0</v>
      </c>
      <c r="V1030" s="124">
        <v>0</v>
      </c>
      <c r="W1030" s="124">
        <v>321.27</v>
      </c>
      <c r="X1030" s="79">
        <v>3007.82</v>
      </c>
      <c r="Y1030" s="125"/>
      <c r="Z1030" s="125"/>
      <c r="AA1030" s="125"/>
      <c r="AB1030" s="125"/>
      <c r="AC1030" s="126">
        <f t="shared" si="224"/>
        <v>0</v>
      </c>
      <c r="AD1030" s="126">
        <f t="shared" si="225"/>
        <v>0</v>
      </c>
      <c r="AE1030" s="126">
        <f t="shared" si="226"/>
        <v>0</v>
      </c>
      <c r="AF1030" s="126">
        <f t="shared" si="227"/>
        <v>0</v>
      </c>
      <c r="AG1030" s="126">
        <f t="shared" si="228"/>
        <v>0</v>
      </c>
      <c r="AH1030" s="126">
        <f t="shared" si="229"/>
        <v>0</v>
      </c>
      <c r="AI1030" s="126">
        <f t="shared" si="230"/>
        <v>0</v>
      </c>
      <c r="AJ1030" s="126">
        <f t="shared" si="231"/>
        <v>0</v>
      </c>
      <c r="AK1030" s="126">
        <f t="shared" si="232"/>
        <v>0</v>
      </c>
      <c r="AL1030" s="127">
        <f t="shared" si="223"/>
        <v>0</v>
      </c>
      <c r="AM1030" s="127">
        <f t="shared" si="233"/>
        <v>0</v>
      </c>
    </row>
    <row r="1031" spans="1:39" ht="15" customHeight="1" x14ac:dyDescent="0.2">
      <c r="A1031" s="62" t="s">
        <v>2269</v>
      </c>
      <c r="B1031" s="62" t="s">
        <v>2026</v>
      </c>
      <c r="C1031" s="124">
        <v>0</v>
      </c>
      <c r="D1031" s="124">
        <v>0</v>
      </c>
      <c r="E1031" s="124">
        <v>0</v>
      </c>
      <c r="F1031" s="124">
        <v>0</v>
      </c>
      <c r="G1031" s="124">
        <v>0</v>
      </c>
      <c r="H1031" s="124">
        <v>0</v>
      </c>
      <c r="I1031" s="124">
        <v>0</v>
      </c>
      <c r="J1031" s="124">
        <v>0</v>
      </c>
      <c r="K1031" s="124">
        <v>0</v>
      </c>
      <c r="L1031" s="124">
        <v>0</v>
      </c>
      <c r="M1031" s="124">
        <v>107940</v>
      </c>
      <c r="N1031" s="124">
        <v>0</v>
      </c>
      <c r="O1031" s="124">
        <v>0</v>
      </c>
      <c r="P1031" s="124">
        <v>0</v>
      </c>
      <c r="Q1031" s="124">
        <v>0</v>
      </c>
      <c r="R1031" s="124">
        <v>0</v>
      </c>
      <c r="S1031" s="124">
        <v>0</v>
      </c>
      <c r="T1031" s="124">
        <v>0</v>
      </c>
      <c r="U1031" s="124">
        <v>0</v>
      </c>
      <c r="V1031" s="124">
        <v>0</v>
      </c>
      <c r="W1031" s="124">
        <v>528.89</v>
      </c>
      <c r="X1031" s="79">
        <v>111640.66</v>
      </c>
      <c r="Y1031" s="125"/>
      <c r="Z1031" s="125"/>
      <c r="AA1031" s="125"/>
      <c r="AB1031" s="125"/>
      <c r="AC1031" s="126">
        <f t="shared" si="224"/>
        <v>0</v>
      </c>
      <c r="AD1031" s="126">
        <f t="shared" si="225"/>
        <v>0</v>
      </c>
      <c r="AE1031" s="126">
        <f t="shared" si="226"/>
        <v>0</v>
      </c>
      <c r="AF1031" s="126">
        <f t="shared" si="227"/>
        <v>0</v>
      </c>
      <c r="AG1031" s="126">
        <f t="shared" si="228"/>
        <v>0</v>
      </c>
      <c r="AH1031" s="126">
        <f t="shared" si="229"/>
        <v>0</v>
      </c>
      <c r="AI1031" s="126">
        <f t="shared" si="230"/>
        <v>0</v>
      </c>
      <c r="AJ1031" s="126">
        <f t="shared" si="231"/>
        <v>0</v>
      </c>
      <c r="AK1031" s="126">
        <f t="shared" si="232"/>
        <v>0</v>
      </c>
      <c r="AL1031" s="127">
        <f t="shared" ref="AL1031:AL1094" si="234">AVERAGE(AC1031:AK1031)</f>
        <v>0</v>
      </c>
      <c r="AM1031" s="127">
        <f t="shared" si="233"/>
        <v>0</v>
      </c>
    </row>
    <row r="1032" spans="1:39" ht="15" customHeight="1" x14ac:dyDescent="0.2">
      <c r="A1032" s="62" t="s">
        <v>2270</v>
      </c>
      <c r="B1032" s="62" t="s">
        <v>321</v>
      </c>
      <c r="C1032" s="124">
        <v>0</v>
      </c>
      <c r="D1032" s="124">
        <v>0</v>
      </c>
      <c r="E1032" s="124">
        <v>0</v>
      </c>
      <c r="F1032" s="124">
        <v>0</v>
      </c>
      <c r="G1032" s="124">
        <v>0</v>
      </c>
      <c r="H1032" s="124">
        <v>0</v>
      </c>
      <c r="I1032" s="124">
        <v>0</v>
      </c>
      <c r="J1032" s="124">
        <v>0</v>
      </c>
      <c r="K1032" s="124">
        <v>0</v>
      </c>
      <c r="L1032" s="124">
        <v>0</v>
      </c>
      <c r="M1032" s="124">
        <v>13720</v>
      </c>
      <c r="N1032" s="124">
        <v>0</v>
      </c>
      <c r="O1032" s="124">
        <v>0</v>
      </c>
      <c r="P1032" s="124">
        <v>0</v>
      </c>
      <c r="Q1032" s="124">
        <v>0</v>
      </c>
      <c r="R1032" s="124">
        <v>0</v>
      </c>
      <c r="S1032" s="124">
        <v>0</v>
      </c>
      <c r="T1032" s="124">
        <v>0</v>
      </c>
      <c r="U1032" s="124">
        <v>0</v>
      </c>
      <c r="V1032" s="124">
        <v>0</v>
      </c>
      <c r="W1032" s="124">
        <v>81.52</v>
      </c>
      <c r="X1032" s="79">
        <v>13298.06</v>
      </c>
      <c r="Y1032" s="125"/>
      <c r="Z1032" s="125"/>
      <c r="AA1032" s="125"/>
      <c r="AB1032" s="125"/>
      <c r="AC1032" s="126">
        <f t="shared" si="224"/>
        <v>0</v>
      </c>
      <c r="AD1032" s="126">
        <f t="shared" si="225"/>
        <v>0</v>
      </c>
      <c r="AE1032" s="126">
        <f t="shared" si="226"/>
        <v>0</v>
      </c>
      <c r="AF1032" s="126">
        <f t="shared" si="227"/>
        <v>0</v>
      </c>
      <c r="AG1032" s="126">
        <f t="shared" si="228"/>
        <v>0</v>
      </c>
      <c r="AH1032" s="126">
        <f t="shared" si="229"/>
        <v>0</v>
      </c>
      <c r="AI1032" s="126">
        <f t="shared" si="230"/>
        <v>0</v>
      </c>
      <c r="AJ1032" s="126">
        <f t="shared" si="231"/>
        <v>0</v>
      </c>
      <c r="AK1032" s="126">
        <f t="shared" si="232"/>
        <v>0</v>
      </c>
      <c r="AL1032" s="127">
        <f t="shared" si="234"/>
        <v>0</v>
      </c>
      <c r="AM1032" s="127">
        <f t="shared" si="233"/>
        <v>0</v>
      </c>
    </row>
    <row r="1033" spans="1:39" ht="15" customHeight="1" x14ac:dyDescent="0.2">
      <c r="A1033" s="62" t="s">
        <v>2271</v>
      </c>
      <c r="B1033" s="62" t="s">
        <v>323</v>
      </c>
      <c r="C1033" s="124">
        <v>0</v>
      </c>
      <c r="D1033" s="124">
        <v>0</v>
      </c>
      <c r="E1033" s="124">
        <v>0</v>
      </c>
      <c r="F1033" s="124">
        <v>0</v>
      </c>
      <c r="G1033" s="124">
        <v>0</v>
      </c>
      <c r="H1033" s="124">
        <v>0</v>
      </c>
      <c r="I1033" s="124">
        <v>0</v>
      </c>
      <c r="J1033" s="124">
        <v>0</v>
      </c>
      <c r="K1033" s="124">
        <v>0</v>
      </c>
      <c r="L1033" s="124">
        <v>0</v>
      </c>
      <c r="M1033" s="124">
        <v>0</v>
      </c>
      <c r="N1033" s="124">
        <v>0</v>
      </c>
      <c r="O1033" s="124">
        <v>0</v>
      </c>
      <c r="P1033" s="124">
        <v>0</v>
      </c>
      <c r="Q1033" s="124">
        <v>0</v>
      </c>
      <c r="R1033" s="124">
        <v>0</v>
      </c>
      <c r="S1033" s="124">
        <v>0</v>
      </c>
      <c r="T1033" s="124">
        <v>0</v>
      </c>
      <c r="U1033" s="124">
        <v>0</v>
      </c>
      <c r="V1033" s="124">
        <v>0</v>
      </c>
      <c r="W1033" s="124">
        <v>0</v>
      </c>
      <c r="X1033" s="79">
        <v>6407.79</v>
      </c>
      <c r="Y1033" s="125"/>
      <c r="Z1033" s="125"/>
      <c r="AA1033" s="125"/>
      <c r="AB1033" s="125"/>
      <c r="AC1033" s="126">
        <f t="shared" si="224"/>
        <v>0</v>
      </c>
      <c r="AD1033" s="126">
        <f t="shared" si="225"/>
        <v>0</v>
      </c>
      <c r="AE1033" s="126">
        <f t="shared" si="226"/>
        <v>0</v>
      </c>
      <c r="AF1033" s="126">
        <f t="shared" si="227"/>
        <v>0</v>
      </c>
      <c r="AG1033" s="126">
        <f t="shared" si="228"/>
        <v>0</v>
      </c>
      <c r="AH1033" s="126">
        <f t="shared" si="229"/>
        <v>0</v>
      </c>
      <c r="AI1033" s="126">
        <f t="shared" si="230"/>
        <v>0</v>
      </c>
      <c r="AJ1033" s="126">
        <f t="shared" si="231"/>
        <v>0</v>
      </c>
      <c r="AK1033" s="126">
        <f t="shared" si="232"/>
        <v>0</v>
      </c>
      <c r="AL1033" s="127">
        <f t="shared" si="234"/>
        <v>0</v>
      </c>
      <c r="AM1033" s="127">
        <f t="shared" si="233"/>
        <v>0</v>
      </c>
    </row>
    <row r="1034" spans="1:39" ht="15" customHeight="1" x14ac:dyDescent="0.2">
      <c r="A1034" s="62" t="s">
        <v>2272</v>
      </c>
      <c r="B1034" s="62" t="s">
        <v>325</v>
      </c>
      <c r="C1034" s="124">
        <v>0</v>
      </c>
      <c r="D1034" s="124">
        <v>0</v>
      </c>
      <c r="E1034" s="124">
        <v>0</v>
      </c>
      <c r="F1034" s="124">
        <v>0</v>
      </c>
      <c r="G1034" s="124">
        <v>0</v>
      </c>
      <c r="H1034" s="124">
        <v>0</v>
      </c>
      <c r="I1034" s="124">
        <v>0</v>
      </c>
      <c r="J1034" s="124">
        <v>0</v>
      </c>
      <c r="K1034" s="124">
        <v>0</v>
      </c>
      <c r="L1034" s="124">
        <v>0</v>
      </c>
      <c r="M1034" s="124">
        <v>56380</v>
      </c>
      <c r="N1034" s="124">
        <v>0</v>
      </c>
      <c r="O1034" s="124">
        <v>0</v>
      </c>
      <c r="P1034" s="124">
        <v>0</v>
      </c>
      <c r="Q1034" s="124">
        <v>0</v>
      </c>
      <c r="R1034" s="124">
        <v>0</v>
      </c>
      <c r="S1034" s="124">
        <v>0</v>
      </c>
      <c r="T1034" s="124">
        <v>0</v>
      </c>
      <c r="U1034" s="124">
        <v>0</v>
      </c>
      <c r="V1034" s="124">
        <v>0</v>
      </c>
      <c r="W1034" s="124">
        <v>0</v>
      </c>
      <c r="X1034" s="79">
        <v>58750</v>
      </c>
      <c r="Y1034" s="125"/>
      <c r="Z1034" s="125"/>
      <c r="AA1034" s="125"/>
      <c r="AB1034" s="125"/>
      <c r="AC1034" s="126">
        <f t="shared" si="224"/>
        <v>0</v>
      </c>
      <c r="AD1034" s="126">
        <f t="shared" si="225"/>
        <v>0</v>
      </c>
      <c r="AE1034" s="126">
        <f t="shared" si="226"/>
        <v>0</v>
      </c>
      <c r="AF1034" s="126">
        <f t="shared" si="227"/>
        <v>0</v>
      </c>
      <c r="AG1034" s="126">
        <f t="shared" si="228"/>
        <v>0</v>
      </c>
      <c r="AH1034" s="126">
        <f t="shared" si="229"/>
        <v>0</v>
      </c>
      <c r="AI1034" s="126">
        <f t="shared" si="230"/>
        <v>0</v>
      </c>
      <c r="AJ1034" s="126">
        <f t="shared" si="231"/>
        <v>0</v>
      </c>
      <c r="AK1034" s="126">
        <f t="shared" si="232"/>
        <v>0</v>
      </c>
      <c r="AL1034" s="127">
        <f t="shared" si="234"/>
        <v>0</v>
      </c>
      <c r="AM1034" s="127">
        <f t="shared" si="233"/>
        <v>0</v>
      </c>
    </row>
    <row r="1035" spans="1:39" ht="15" customHeight="1" x14ac:dyDescent="0.2">
      <c r="A1035" s="62" t="s">
        <v>2273</v>
      </c>
      <c r="B1035" s="62" t="s">
        <v>327</v>
      </c>
      <c r="C1035" s="124">
        <v>0</v>
      </c>
      <c r="D1035" s="124">
        <v>0</v>
      </c>
      <c r="E1035" s="124">
        <v>0</v>
      </c>
      <c r="F1035" s="124">
        <v>0</v>
      </c>
      <c r="G1035" s="124">
        <v>0</v>
      </c>
      <c r="H1035" s="124">
        <v>0</v>
      </c>
      <c r="I1035" s="124">
        <v>0</v>
      </c>
      <c r="J1035" s="124">
        <v>0</v>
      </c>
      <c r="K1035" s="124">
        <v>0</v>
      </c>
      <c r="L1035" s="124">
        <v>0</v>
      </c>
      <c r="M1035" s="124">
        <v>100110</v>
      </c>
      <c r="N1035" s="124">
        <v>0</v>
      </c>
      <c r="O1035" s="124">
        <v>0</v>
      </c>
      <c r="P1035" s="124">
        <v>0</v>
      </c>
      <c r="Q1035" s="124">
        <v>0</v>
      </c>
      <c r="R1035" s="124">
        <v>0</v>
      </c>
      <c r="S1035" s="124">
        <v>0</v>
      </c>
      <c r="T1035" s="124">
        <v>0</v>
      </c>
      <c r="U1035" s="124">
        <v>0</v>
      </c>
      <c r="V1035" s="124">
        <v>0</v>
      </c>
      <c r="W1035" s="124">
        <v>0</v>
      </c>
      <c r="X1035" s="79">
        <v>110760.56</v>
      </c>
      <c r="Y1035" s="125"/>
      <c r="Z1035" s="125"/>
      <c r="AA1035" s="125"/>
      <c r="AB1035" s="125"/>
      <c r="AC1035" s="126">
        <f t="shared" si="224"/>
        <v>0</v>
      </c>
      <c r="AD1035" s="126">
        <f t="shared" si="225"/>
        <v>0</v>
      </c>
      <c r="AE1035" s="126">
        <f t="shared" si="226"/>
        <v>0</v>
      </c>
      <c r="AF1035" s="126">
        <f t="shared" si="227"/>
        <v>0</v>
      </c>
      <c r="AG1035" s="126">
        <f t="shared" si="228"/>
        <v>0</v>
      </c>
      <c r="AH1035" s="126">
        <f t="shared" si="229"/>
        <v>0</v>
      </c>
      <c r="AI1035" s="126">
        <f t="shared" si="230"/>
        <v>0</v>
      </c>
      <c r="AJ1035" s="126">
        <f t="shared" si="231"/>
        <v>0</v>
      </c>
      <c r="AK1035" s="126">
        <f t="shared" si="232"/>
        <v>0</v>
      </c>
      <c r="AL1035" s="127">
        <f t="shared" si="234"/>
        <v>0</v>
      </c>
      <c r="AM1035" s="127">
        <f t="shared" si="233"/>
        <v>0</v>
      </c>
    </row>
    <row r="1036" spans="1:39" ht="15" customHeight="1" x14ac:dyDescent="0.2">
      <c r="A1036" s="62" t="s">
        <v>2274</v>
      </c>
      <c r="B1036" s="62" t="s">
        <v>262</v>
      </c>
      <c r="C1036" s="124">
        <v>0</v>
      </c>
      <c r="D1036" s="124">
        <v>0</v>
      </c>
      <c r="E1036" s="124">
        <v>0</v>
      </c>
      <c r="F1036" s="124">
        <v>0</v>
      </c>
      <c r="G1036" s="124">
        <v>0</v>
      </c>
      <c r="H1036" s="124">
        <v>0</v>
      </c>
      <c r="I1036" s="124">
        <v>0</v>
      </c>
      <c r="J1036" s="124">
        <v>0</v>
      </c>
      <c r="K1036" s="124">
        <v>0</v>
      </c>
      <c r="L1036" s="124">
        <v>0</v>
      </c>
      <c r="M1036" s="124">
        <v>15180</v>
      </c>
      <c r="N1036" s="124">
        <v>0</v>
      </c>
      <c r="O1036" s="124">
        <v>0</v>
      </c>
      <c r="P1036" s="124">
        <v>0</v>
      </c>
      <c r="Q1036" s="124">
        <v>0</v>
      </c>
      <c r="R1036" s="124">
        <v>0</v>
      </c>
      <c r="S1036" s="124">
        <v>0</v>
      </c>
      <c r="T1036" s="124">
        <v>0</v>
      </c>
      <c r="U1036" s="124">
        <v>0</v>
      </c>
      <c r="V1036" s="124">
        <v>0</v>
      </c>
      <c r="W1036" s="124">
        <v>0</v>
      </c>
      <c r="X1036" s="79">
        <v>9655.18</v>
      </c>
      <c r="Y1036" s="125"/>
      <c r="Z1036" s="125"/>
      <c r="AA1036" s="125"/>
      <c r="AB1036" s="125"/>
      <c r="AC1036" s="126">
        <f t="shared" si="224"/>
        <v>0</v>
      </c>
      <c r="AD1036" s="126">
        <f t="shared" si="225"/>
        <v>0</v>
      </c>
      <c r="AE1036" s="126">
        <f t="shared" si="226"/>
        <v>0</v>
      </c>
      <c r="AF1036" s="126">
        <f t="shared" si="227"/>
        <v>0</v>
      </c>
      <c r="AG1036" s="126">
        <f t="shared" si="228"/>
        <v>0</v>
      </c>
      <c r="AH1036" s="126">
        <f t="shared" si="229"/>
        <v>0</v>
      </c>
      <c r="AI1036" s="126">
        <f t="shared" si="230"/>
        <v>0</v>
      </c>
      <c r="AJ1036" s="126">
        <f t="shared" si="231"/>
        <v>0</v>
      </c>
      <c r="AK1036" s="126">
        <f t="shared" si="232"/>
        <v>0</v>
      </c>
      <c r="AL1036" s="127">
        <f t="shared" si="234"/>
        <v>0</v>
      </c>
      <c r="AM1036" s="127">
        <f t="shared" si="233"/>
        <v>0</v>
      </c>
    </row>
    <row r="1037" spans="1:39" ht="15" customHeight="1" x14ac:dyDescent="0.2">
      <c r="A1037" s="62" t="s">
        <v>2275</v>
      </c>
      <c r="B1037" s="62" t="s">
        <v>420</v>
      </c>
      <c r="C1037" s="124">
        <v>0</v>
      </c>
      <c r="D1037" s="124">
        <v>0</v>
      </c>
      <c r="E1037" s="124">
        <v>0</v>
      </c>
      <c r="F1037" s="124">
        <v>0</v>
      </c>
      <c r="G1037" s="124">
        <v>0</v>
      </c>
      <c r="H1037" s="124">
        <v>0</v>
      </c>
      <c r="I1037" s="124">
        <v>0</v>
      </c>
      <c r="J1037" s="124">
        <v>0</v>
      </c>
      <c r="K1037" s="124">
        <v>0</v>
      </c>
      <c r="L1037" s="124">
        <v>0</v>
      </c>
      <c r="M1037" s="124">
        <v>73810</v>
      </c>
      <c r="N1037" s="124">
        <v>0</v>
      </c>
      <c r="O1037" s="124">
        <v>0</v>
      </c>
      <c r="P1037" s="124">
        <v>0</v>
      </c>
      <c r="Q1037" s="124">
        <v>0</v>
      </c>
      <c r="R1037" s="124">
        <v>0</v>
      </c>
      <c r="S1037" s="124">
        <v>0</v>
      </c>
      <c r="T1037" s="124">
        <v>0</v>
      </c>
      <c r="U1037" s="124">
        <v>0</v>
      </c>
      <c r="V1037" s="124">
        <v>0</v>
      </c>
      <c r="W1037" s="124">
        <v>0</v>
      </c>
      <c r="X1037" s="79">
        <v>84362.99</v>
      </c>
      <c r="Y1037" s="125"/>
      <c r="Z1037" s="125"/>
      <c r="AA1037" s="125"/>
      <c r="AB1037" s="125"/>
      <c r="AC1037" s="126">
        <f t="shared" si="224"/>
        <v>0</v>
      </c>
      <c r="AD1037" s="126">
        <f t="shared" si="225"/>
        <v>0</v>
      </c>
      <c r="AE1037" s="126">
        <f t="shared" si="226"/>
        <v>0</v>
      </c>
      <c r="AF1037" s="126">
        <f t="shared" si="227"/>
        <v>0</v>
      </c>
      <c r="AG1037" s="126">
        <f t="shared" si="228"/>
        <v>0</v>
      </c>
      <c r="AH1037" s="126">
        <f t="shared" si="229"/>
        <v>0</v>
      </c>
      <c r="AI1037" s="126">
        <f t="shared" si="230"/>
        <v>0</v>
      </c>
      <c r="AJ1037" s="126">
        <f t="shared" si="231"/>
        <v>0</v>
      </c>
      <c r="AK1037" s="126">
        <f t="shared" si="232"/>
        <v>0</v>
      </c>
      <c r="AL1037" s="127">
        <f t="shared" si="234"/>
        <v>0</v>
      </c>
      <c r="AM1037" s="127">
        <f t="shared" si="233"/>
        <v>0</v>
      </c>
    </row>
    <row r="1038" spans="1:39" ht="15" customHeight="1" x14ac:dyDescent="0.2">
      <c r="A1038" s="62" t="s">
        <v>2276</v>
      </c>
      <c r="B1038" s="62" t="s">
        <v>422</v>
      </c>
      <c r="C1038" s="124">
        <v>0</v>
      </c>
      <c r="D1038" s="124">
        <v>0</v>
      </c>
      <c r="E1038" s="124">
        <v>0</v>
      </c>
      <c r="F1038" s="124">
        <v>0</v>
      </c>
      <c r="G1038" s="124">
        <v>0</v>
      </c>
      <c r="H1038" s="124">
        <v>0</v>
      </c>
      <c r="I1038" s="124">
        <v>0</v>
      </c>
      <c r="J1038" s="124">
        <v>0</v>
      </c>
      <c r="K1038" s="124">
        <v>0</v>
      </c>
      <c r="L1038" s="124">
        <v>0</v>
      </c>
      <c r="M1038" s="124">
        <v>125270</v>
      </c>
      <c r="N1038" s="124">
        <v>0</v>
      </c>
      <c r="O1038" s="124">
        <v>0</v>
      </c>
      <c r="P1038" s="124">
        <v>0</v>
      </c>
      <c r="Q1038" s="124">
        <v>0</v>
      </c>
      <c r="R1038" s="124">
        <v>0</v>
      </c>
      <c r="S1038" s="124">
        <v>0</v>
      </c>
      <c r="T1038" s="124">
        <v>0</v>
      </c>
      <c r="U1038" s="124">
        <v>0</v>
      </c>
      <c r="V1038" s="124">
        <v>0</v>
      </c>
      <c r="W1038" s="124">
        <v>0</v>
      </c>
      <c r="X1038" s="79">
        <v>204988.99</v>
      </c>
      <c r="Y1038" s="125"/>
      <c r="Z1038" s="125"/>
      <c r="AA1038" s="125"/>
      <c r="AB1038" s="125"/>
      <c r="AC1038" s="126">
        <f t="shared" si="224"/>
        <v>0</v>
      </c>
      <c r="AD1038" s="126">
        <f t="shared" si="225"/>
        <v>0</v>
      </c>
      <c r="AE1038" s="126">
        <f t="shared" si="226"/>
        <v>0</v>
      </c>
      <c r="AF1038" s="126">
        <f t="shared" si="227"/>
        <v>0</v>
      </c>
      <c r="AG1038" s="126">
        <f t="shared" si="228"/>
        <v>0</v>
      </c>
      <c r="AH1038" s="126">
        <f t="shared" si="229"/>
        <v>0</v>
      </c>
      <c r="AI1038" s="126">
        <f t="shared" si="230"/>
        <v>0</v>
      </c>
      <c r="AJ1038" s="126">
        <f t="shared" si="231"/>
        <v>0</v>
      </c>
      <c r="AK1038" s="126">
        <f t="shared" si="232"/>
        <v>0</v>
      </c>
      <c r="AL1038" s="127">
        <f t="shared" si="234"/>
        <v>0</v>
      </c>
      <c r="AM1038" s="127">
        <f t="shared" si="233"/>
        <v>0</v>
      </c>
    </row>
    <row r="1039" spans="1:39" ht="15" customHeight="1" x14ac:dyDescent="0.2">
      <c r="A1039" s="62" t="s">
        <v>2277</v>
      </c>
      <c r="B1039" s="62" t="s">
        <v>330</v>
      </c>
      <c r="C1039" s="124">
        <v>0</v>
      </c>
      <c r="D1039" s="124">
        <v>0</v>
      </c>
      <c r="E1039" s="124">
        <v>0</v>
      </c>
      <c r="F1039" s="124">
        <v>0</v>
      </c>
      <c r="G1039" s="124">
        <v>0</v>
      </c>
      <c r="H1039" s="124">
        <v>0</v>
      </c>
      <c r="I1039" s="124">
        <v>0</v>
      </c>
      <c r="J1039" s="124">
        <v>0</v>
      </c>
      <c r="K1039" s="124">
        <v>0</v>
      </c>
      <c r="L1039" s="124">
        <v>0</v>
      </c>
      <c r="M1039" s="124">
        <v>309300</v>
      </c>
      <c r="N1039" s="124">
        <v>0</v>
      </c>
      <c r="O1039" s="124">
        <v>0</v>
      </c>
      <c r="P1039" s="124">
        <v>0</v>
      </c>
      <c r="Q1039" s="124">
        <v>0</v>
      </c>
      <c r="R1039" s="124">
        <v>0</v>
      </c>
      <c r="S1039" s="124">
        <v>0</v>
      </c>
      <c r="T1039" s="124">
        <v>0</v>
      </c>
      <c r="U1039" s="124">
        <v>0</v>
      </c>
      <c r="V1039" s="124">
        <v>0</v>
      </c>
      <c r="W1039" s="124">
        <v>0</v>
      </c>
      <c r="X1039" s="79">
        <v>308030.90999999997</v>
      </c>
      <c r="Y1039" s="125"/>
      <c r="Z1039" s="125"/>
      <c r="AA1039" s="125"/>
      <c r="AB1039" s="125"/>
      <c r="AC1039" s="126">
        <f t="shared" si="224"/>
        <v>0</v>
      </c>
      <c r="AD1039" s="126">
        <f t="shared" si="225"/>
        <v>0</v>
      </c>
      <c r="AE1039" s="126">
        <f t="shared" si="226"/>
        <v>0</v>
      </c>
      <c r="AF1039" s="126">
        <f t="shared" si="227"/>
        <v>0</v>
      </c>
      <c r="AG1039" s="126">
        <f t="shared" si="228"/>
        <v>0</v>
      </c>
      <c r="AH1039" s="126">
        <f t="shared" si="229"/>
        <v>0</v>
      </c>
      <c r="AI1039" s="126">
        <f t="shared" si="230"/>
        <v>0</v>
      </c>
      <c r="AJ1039" s="126">
        <f t="shared" si="231"/>
        <v>0</v>
      </c>
      <c r="AK1039" s="126">
        <f t="shared" si="232"/>
        <v>0</v>
      </c>
      <c r="AL1039" s="127">
        <f t="shared" si="234"/>
        <v>0</v>
      </c>
      <c r="AM1039" s="127">
        <f t="shared" si="233"/>
        <v>0</v>
      </c>
    </row>
    <row r="1040" spans="1:39" ht="15" customHeight="1" x14ac:dyDescent="0.2">
      <c r="A1040" s="62" t="s">
        <v>2278</v>
      </c>
      <c r="B1040" s="62" t="s">
        <v>696</v>
      </c>
      <c r="C1040" s="124">
        <v>0</v>
      </c>
      <c r="D1040" s="124">
        <v>0</v>
      </c>
      <c r="E1040" s="124">
        <v>0</v>
      </c>
      <c r="F1040" s="124">
        <v>0</v>
      </c>
      <c r="G1040" s="124">
        <v>0</v>
      </c>
      <c r="H1040" s="124">
        <v>0</v>
      </c>
      <c r="I1040" s="124">
        <v>0</v>
      </c>
      <c r="J1040" s="124">
        <v>0</v>
      </c>
      <c r="K1040" s="124">
        <v>0</v>
      </c>
      <c r="L1040" s="124">
        <v>0</v>
      </c>
      <c r="M1040" s="124">
        <v>1300</v>
      </c>
      <c r="N1040" s="124">
        <v>0</v>
      </c>
      <c r="O1040" s="124">
        <v>0</v>
      </c>
      <c r="P1040" s="124">
        <v>0</v>
      </c>
      <c r="Q1040" s="124">
        <v>0</v>
      </c>
      <c r="R1040" s="124">
        <v>0</v>
      </c>
      <c r="S1040" s="124">
        <v>0</v>
      </c>
      <c r="T1040" s="124">
        <v>0</v>
      </c>
      <c r="U1040" s="124">
        <v>0</v>
      </c>
      <c r="V1040" s="124">
        <v>0</v>
      </c>
      <c r="W1040" s="124">
        <v>0</v>
      </c>
      <c r="X1040" s="79">
        <v>3611.38</v>
      </c>
      <c r="Y1040" s="125"/>
      <c r="Z1040" s="125"/>
      <c r="AA1040" s="125"/>
      <c r="AB1040" s="125"/>
      <c r="AC1040" s="126">
        <f t="shared" si="224"/>
        <v>0</v>
      </c>
      <c r="AD1040" s="126">
        <f t="shared" si="225"/>
        <v>0</v>
      </c>
      <c r="AE1040" s="126">
        <f t="shared" si="226"/>
        <v>0</v>
      </c>
      <c r="AF1040" s="126">
        <f t="shared" si="227"/>
        <v>0</v>
      </c>
      <c r="AG1040" s="126">
        <f t="shared" si="228"/>
        <v>0</v>
      </c>
      <c r="AH1040" s="126">
        <f t="shared" si="229"/>
        <v>0</v>
      </c>
      <c r="AI1040" s="126">
        <f t="shared" si="230"/>
        <v>0</v>
      </c>
      <c r="AJ1040" s="126">
        <f t="shared" si="231"/>
        <v>0</v>
      </c>
      <c r="AK1040" s="126">
        <f t="shared" si="232"/>
        <v>0</v>
      </c>
      <c r="AL1040" s="127">
        <f t="shared" si="234"/>
        <v>0</v>
      </c>
      <c r="AM1040" s="127">
        <f t="shared" si="233"/>
        <v>0</v>
      </c>
    </row>
    <row r="1041" spans="1:39" ht="15" customHeight="1" x14ac:dyDescent="0.2">
      <c r="A1041" s="62" t="s">
        <v>2279</v>
      </c>
      <c r="B1041" s="62" t="s">
        <v>425</v>
      </c>
      <c r="C1041" s="124">
        <v>0</v>
      </c>
      <c r="D1041" s="124">
        <v>0</v>
      </c>
      <c r="E1041" s="124">
        <v>0</v>
      </c>
      <c r="F1041" s="124">
        <v>0</v>
      </c>
      <c r="G1041" s="124">
        <v>0</v>
      </c>
      <c r="H1041" s="124">
        <v>0</v>
      </c>
      <c r="I1041" s="124">
        <v>0</v>
      </c>
      <c r="J1041" s="124">
        <v>0</v>
      </c>
      <c r="K1041" s="124">
        <v>0</v>
      </c>
      <c r="L1041" s="124">
        <v>0</v>
      </c>
      <c r="M1041" s="124">
        <v>11680</v>
      </c>
      <c r="N1041" s="124">
        <v>0</v>
      </c>
      <c r="O1041" s="124">
        <v>0</v>
      </c>
      <c r="P1041" s="124">
        <v>0</v>
      </c>
      <c r="Q1041" s="124">
        <v>0</v>
      </c>
      <c r="R1041" s="124">
        <v>0</v>
      </c>
      <c r="S1041" s="124">
        <v>0</v>
      </c>
      <c r="T1041" s="124">
        <v>0</v>
      </c>
      <c r="U1041" s="124">
        <v>0</v>
      </c>
      <c r="V1041" s="124">
        <v>0</v>
      </c>
      <c r="W1041" s="124">
        <v>0</v>
      </c>
      <c r="X1041" s="79">
        <v>11186.72</v>
      </c>
      <c r="Y1041" s="125"/>
      <c r="Z1041" s="125"/>
      <c r="AA1041" s="125"/>
      <c r="AB1041" s="125"/>
      <c r="AC1041" s="126">
        <f t="shared" si="224"/>
        <v>0</v>
      </c>
      <c r="AD1041" s="126">
        <f t="shared" si="225"/>
        <v>0</v>
      </c>
      <c r="AE1041" s="126">
        <f t="shared" si="226"/>
        <v>0</v>
      </c>
      <c r="AF1041" s="126">
        <f t="shared" si="227"/>
        <v>0</v>
      </c>
      <c r="AG1041" s="126">
        <f t="shared" si="228"/>
        <v>0</v>
      </c>
      <c r="AH1041" s="126">
        <f t="shared" si="229"/>
        <v>0</v>
      </c>
      <c r="AI1041" s="126">
        <f t="shared" si="230"/>
        <v>0</v>
      </c>
      <c r="AJ1041" s="126">
        <f t="shared" si="231"/>
        <v>0</v>
      </c>
      <c r="AK1041" s="126">
        <f t="shared" si="232"/>
        <v>0</v>
      </c>
      <c r="AL1041" s="127">
        <f t="shared" si="234"/>
        <v>0</v>
      </c>
      <c r="AM1041" s="127">
        <f t="shared" si="233"/>
        <v>0</v>
      </c>
    </row>
    <row r="1042" spans="1:39" ht="15" customHeight="1" x14ac:dyDescent="0.2">
      <c r="A1042" s="62" t="s">
        <v>2280</v>
      </c>
      <c r="B1042" s="62" t="s">
        <v>376</v>
      </c>
      <c r="C1042" s="124">
        <v>0</v>
      </c>
      <c r="D1042" s="124">
        <v>0</v>
      </c>
      <c r="E1042" s="124">
        <v>0</v>
      </c>
      <c r="F1042" s="124">
        <v>0</v>
      </c>
      <c r="G1042" s="124">
        <v>0</v>
      </c>
      <c r="H1042" s="124">
        <v>0</v>
      </c>
      <c r="I1042" s="124">
        <v>0</v>
      </c>
      <c r="J1042" s="124">
        <v>0</v>
      </c>
      <c r="K1042" s="124">
        <v>0</v>
      </c>
      <c r="L1042" s="124">
        <v>0</v>
      </c>
      <c r="M1042" s="124">
        <v>6780</v>
      </c>
      <c r="N1042" s="124">
        <v>0</v>
      </c>
      <c r="O1042" s="124">
        <v>0</v>
      </c>
      <c r="P1042" s="124">
        <v>0</v>
      </c>
      <c r="Q1042" s="124">
        <v>0</v>
      </c>
      <c r="R1042" s="124">
        <v>0</v>
      </c>
      <c r="S1042" s="124">
        <v>0</v>
      </c>
      <c r="T1042" s="124">
        <v>0</v>
      </c>
      <c r="U1042" s="124">
        <v>0</v>
      </c>
      <c r="V1042" s="124">
        <v>0</v>
      </c>
      <c r="W1042" s="124">
        <v>0</v>
      </c>
      <c r="X1042" s="79">
        <v>2024.16</v>
      </c>
      <c r="Y1042" s="125"/>
      <c r="Z1042" s="125"/>
      <c r="AA1042" s="125"/>
      <c r="AB1042" s="125"/>
      <c r="AC1042" s="126">
        <f t="shared" si="224"/>
        <v>0</v>
      </c>
      <c r="AD1042" s="126">
        <f t="shared" si="225"/>
        <v>0</v>
      </c>
      <c r="AE1042" s="126">
        <f t="shared" si="226"/>
        <v>0</v>
      </c>
      <c r="AF1042" s="126">
        <f t="shared" si="227"/>
        <v>0</v>
      </c>
      <c r="AG1042" s="126">
        <f t="shared" si="228"/>
        <v>0</v>
      </c>
      <c r="AH1042" s="126">
        <f t="shared" si="229"/>
        <v>0</v>
      </c>
      <c r="AI1042" s="126">
        <f t="shared" si="230"/>
        <v>0</v>
      </c>
      <c r="AJ1042" s="126">
        <f t="shared" si="231"/>
        <v>0</v>
      </c>
      <c r="AK1042" s="126">
        <f t="shared" si="232"/>
        <v>0</v>
      </c>
      <c r="AL1042" s="127">
        <f t="shared" si="234"/>
        <v>0</v>
      </c>
      <c r="AM1042" s="127">
        <f t="shared" si="233"/>
        <v>0</v>
      </c>
    </row>
    <row r="1043" spans="1:39" ht="15" customHeight="1" x14ac:dyDescent="0.2">
      <c r="A1043" s="62" t="s">
        <v>2281</v>
      </c>
      <c r="B1043" s="62" t="s">
        <v>338</v>
      </c>
      <c r="C1043" s="124">
        <v>0</v>
      </c>
      <c r="D1043" s="124">
        <v>0</v>
      </c>
      <c r="E1043" s="124">
        <v>0</v>
      </c>
      <c r="F1043" s="124">
        <v>0</v>
      </c>
      <c r="G1043" s="124">
        <v>0</v>
      </c>
      <c r="H1043" s="124">
        <v>0</v>
      </c>
      <c r="I1043" s="124">
        <v>0</v>
      </c>
      <c r="J1043" s="124">
        <v>0</v>
      </c>
      <c r="K1043" s="124">
        <v>0</v>
      </c>
      <c r="L1043" s="124">
        <v>0</v>
      </c>
      <c r="M1043" s="124">
        <v>10080</v>
      </c>
      <c r="N1043" s="124">
        <v>0</v>
      </c>
      <c r="O1043" s="124">
        <v>0</v>
      </c>
      <c r="P1043" s="124">
        <v>0</v>
      </c>
      <c r="Q1043" s="124">
        <v>0</v>
      </c>
      <c r="R1043" s="124">
        <v>0</v>
      </c>
      <c r="S1043" s="124">
        <v>0</v>
      </c>
      <c r="T1043" s="124">
        <v>0</v>
      </c>
      <c r="U1043" s="124">
        <v>0</v>
      </c>
      <c r="V1043" s="124">
        <v>0</v>
      </c>
      <c r="W1043" s="124">
        <v>0</v>
      </c>
      <c r="X1043" s="79">
        <v>14203.64</v>
      </c>
      <c r="Y1043" s="125"/>
      <c r="Z1043" s="125"/>
      <c r="AA1043" s="125"/>
      <c r="AB1043" s="125"/>
      <c r="AC1043" s="126">
        <f t="shared" si="224"/>
        <v>0</v>
      </c>
      <c r="AD1043" s="126">
        <f t="shared" si="225"/>
        <v>0</v>
      </c>
      <c r="AE1043" s="126">
        <f t="shared" si="226"/>
        <v>0</v>
      </c>
      <c r="AF1043" s="126">
        <f t="shared" si="227"/>
        <v>0</v>
      </c>
      <c r="AG1043" s="126">
        <f t="shared" si="228"/>
        <v>0</v>
      </c>
      <c r="AH1043" s="126">
        <f t="shared" si="229"/>
        <v>0</v>
      </c>
      <c r="AI1043" s="126">
        <f t="shared" si="230"/>
        <v>0</v>
      </c>
      <c r="AJ1043" s="126">
        <f t="shared" si="231"/>
        <v>0</v>
      </c>
      <c r="AK1043" s="126">
        <f t="shared" si="232"/>
        <v>0</v>
      </c>
      <c r="AL1043" s="127">
        <f t="shared" si="234"/>
        <v>0</v>
      </c>
      <c r="AM1043" s="127">
        <f t="shared" si="233"/>
        <v>0</v>
      </c>
    </row>
    <row r="1044" spans="1:39" ht="15" customHeight="1" x14ac:dyDescent="0.2">
      <c r="A1044" s="62" t="s">
        <v>2282</v>
      </c>
      <c r="B1044" s="62" t="s">
        <v>1833</v>
      </c>
      <c r="C1044" s="124">
        <v>0</v>
      </c>
      <c r="D1044" s="124">
        <v>0</v>
      </c>
      <c r="E1044" s="124">
        <v>0</v>
      </c>
      <c r="F1044" s="124">
        <v>0</v>
      </c>
      <c r="G1044" s="124">
        <v>0</v>
      </c>
      <c r="H1044" s="124">
        <v>0</v>
      </c>
      <c r="I1044" s="124">
        <v>0</v>
      </c>
      <c r="J1044" s="124">
        <v>0</v>
      </c>
      <c r="K1044" s="124">
        <v>0</v>
      </c>
      <c r="L1044" s="124">
        <v>0</v>
      </c>
      <c r="M1044" s="124">
        <v>0</v>
      </c>
      <c r="N1044" s="124">
        <v>0</v>
      </c>
      <c r="O1044" s="124">
        <v>0</v>
      </c>
      <c r="P1044" s="124">
        <v>0</v>
      </c>
      <c r="Q1044" s="124">
        <v>0</v>
      </c>
      <c r="R1044" s="124">
        <v>0</v>
      </c>
      <c r="S1044" s="124">
        <v>0</v>
      </c>
      <c r="T1044" s="124">
        <v>0</v>
      </c>
      <c r="U1044" s="124">
        <v>0</v>
      </c>
      <c r="V1044" s="124">
        <v>0</v>
      </c>
      <c r="W1044" s="124">
        <v>0</v>
      </c>
      <c r="X1044" s="79">
        <v>13411.83</v>
      </c>
      <c r="Y1044" s="125"/>
      <c r="Z1044" s="125"/>
      <c r="AA1044" s="125"/>
      <c r="AB1044" s="125"/>
      <c r="AC1044" s="126">
        <f t="shared" si="224"/>
        <v>0</v>
      </c>
      <c r="AD1044" s="126">
        <f t="shared" si="225"/>
        <v>0</v>
      </c>
      <c r="AE1044" s="126">
        <f t="shared" si="226"/>
        <v>0</v>
      </c>
      <c r="AF1044" s="126">
        <f t="shared" si="227"/>
        <v>0</v>
      </c>
      <c r="AG1044" s="126">
        <f t="shared" si="228"/>
        <v>0</v>
      </c>
      <c r="AH1044" s="126">
        <f t="shared" si="229"/>
        <v>0</v>
      </c>
      <c r="AI1044" s="126">
        <f t="shared" si="230"/>
        <v>0</v>
      </c>
      <c r="AJ1044" s="126">
        <f t="shared" si="231"/>
        <v>0</v>
      </c>
      <c r="AK1044" s="126">
        <f t="shared" si="232"/>
        <v>0</v>
      </c>
      <c r="AL1044" s="127">
        <f t="shared" si="234"/>
        <v>0</v>
      </c>
      <c r="AM1044" s="127">
        <f t="shared" si="233"/>
        <v>0</v>
      </c>
    </row>
    <row r="1045" spans="1:39" ht="15" customHeight="1" x14ac:dyDescent="0.2">
      <c r="A1045" s="62" t="s">
        <v>2283</v>
      </c>
      <c r="B1045" s="62" t="s">
        <v>266</v>
      </c>
      <c r="C1045" s="124">
        <v>0</v>
      </c>
      <c r="D1045" s="124">
        <v>0</v>
      </c>
      <c r="E1045" s="124">
        <v>0</v>
      </c>
      <c r="F1045" s="124">
        <v>0</v>
      </c>
      <c r="G1045" s="124">
        <v>0</v>
      </c>
      <c r="H1045" s="124">
        <v>0</v>
      </c>
      <c r="I1045" s="124">
        <v>0</v>
      </c>
      <c r="J1045" s="124">
        <v>0</v>
      </c>
      <c r="K1045" s="124">
        <v>0</v>
      </c>
      <c r="L1045" s="124">
        <v>0</v>
      </c>
      <c r="M1045" s="124">
        <v>2900</v>
      </c>
      <c r="N1045" s="124">
        <v>0</v>
      </c>
      <c r="O1045" s="124">
        <v>0</v>
      </c>
      <c r="P1045" s="124">
        <v>0</v>
      </c>
      <c r="Q1045" s="124">
        <v>0</v>
      </c>
      <c r="R1045" s="124">
        <v>0</v>
      </c>
      <c r="S1045" s="124">
        <v>0</v>
      </c>
      <c r="T1045" s="124">
        <v>0</v>
      </c>
      <c r="U1045" s="124">
        <v>0</v>
      </c>
      <c r="V1045" s="124">
        <v>0</v>
      </c>
      <c r="W1045" s="124">
        <v>0</v>
      </c>
      <c r="X1045" s="79">
        <v>1210.3</v>
      </c>
      <c r="Y1045" s="125"/>
      <c r="Z1045" s="125"/>
      <c r="AA1045" s="125"/>
      <c r="AB1045" s="125"/>
      <c r="AC1045" s="126">
        <f t="shared" si="224"/>
        <v>0</v>
      </c>
      <c r="AD1045" s="126">
        <f t="shared" si="225"/>
        <v>0</v>
      </c>
      <c r="AE1045" s="126">
        <f t="shared" si="226"/>
        <v>0</v>
      </c>
      <c r="AF1045" s="126">
        <f t="shared" si="227"/>
        <v>0</v>
      </c>
      <c r="AG1045" s="126">
        <f t="shared" si="228"/>
        <v>0</v>
      </c>
      <c r="AH1045" s="126">
        <f t="shared" si="229"/>
        <v>0</v>
      </c>
      <c r="AI1045" s="126">
        <f t="shared" si="230"/>
        <v>0</v>
      </c>
      <c r="AJ1045" s="126">
        <f t="shared" si="231"/>
        <v>0</v>
      </c>
      <c r="AK1045" s="126">
        <f t="shared" si="232"/>
        <v>0</v>
      </c>
      <c r="AL1045" s="127">
        <f t="shared" si="234"/>
        <v>0</v>
      </c>
      <c r="AM1045" s="127">
        <f t="shared" si="233"/>
        <v>0</v>
      </c>
    </row>
    <row r="1046" spans="1:39" ht="15" customHeight="1" x14ac:dyDescent="0.2">
      <c r="A1046" s="62" t="s">
        <v>2284</v>
      </c>
      <c r="B1046" s="62" t="s">
        <v>268</v>
      </c>
      <c r="C1046" s="124">
        <v>0</v>
      </c>
      <c r="D1046" s="124">
        <v>0</v>
      </c>
      <c r="E1046" s="124">
        <v>0</v>
      </c>
      <c r="F1046" s="124">
        <v>0</v>
      </c>
      <c r="G1046" s="124">
        <v>0</v>
      </c>
      <c r="H1046" s="124">
        <v>0</v>
      </c>
      <c r="I1046" s="124">
        <v>0</v>
      </c>
      <c r="J1046" s="124">
        <v>0</v>
      </c>
      <c r="K1046" s="124">
        <v>0</v>
      </c>
      <c r="L1046" s="124">
        <v>0</v>
      </c>
      <c r="M1046" s="124">
        <v>0</v>
      </c>
      <c r="N1046" s="124">
        <v>0</v>
      </c>
      <c r="O1046" s="124">
        <v>0</v>
      </c>
      <c r="P1046" s="124">
        <v>0</v>
      </c>
      <c r="Q1046" s="124">
        <v>0</v>
      </c>
      <c r="R1046" s="124">
        <v>0</v>
      </c>
      <c r="S1046" s="124">
        <v>0</v>
      </c>
      <c r="T1046" s="124">
        <v>0</v>
      </c>
      <c r="U1046" s="124">
        <v>0</v>
      </c>
      <c r="V1046" s="124">
        <v>0</v>
      </c>
      <c r="W1046" s="124">
        <v>0</v>
      </c>
      <c r="X1046" s="79">
        <v>2273.0100000000002</v>
      </c>
      <c r="Y1046" s="125"/>
      <c r="Z1046" s="125"/>
      <c r="AA1046" s="125"/>
      <c r="AB1046" s="125"/>
      <c r="AC1046" s="126">
        <f t="shared" si="224"/>
        <v>0</v>
      </c>
      <c r="AD1046" s="126">
        <f t="shared" si="225"/>
        <v>0</v>
      </c>
      <c r="AE1046" s="126">
        <f t="shared" si="226"/>
        <v>0</v>
      </c>
      <c r="AF1046" s="126">
        <f t="shared" si="227"/>
        <v>0</v>
      </c>
      <c r="AG1046" s="126">
        <f t="shared" si="228"/>
        <v>0</v>
      </c>
      <c r="AH1046" s="126">
        <f t="shared" si="229"/>
        <v>0</v>
      </c>
      <c r="AI1046" s="126">
        <f t="shared" si="230"/>
        <v>0</v>
      </c>
      <c r="AJ1046" s="126">
        <f t="shared" si="231"/>
        <v>0</v>
      </c>
      <c r="AK1046" s="126">
        <f t="shared" si="232"/>
        <v>0</v>
      </c>
      <c r="AL1046" s="127">
        <f t="shared" si="234"/>
        <v>0</v>
      </c>
      <c r="AM1046" s="127">
        <f t="shared" si="233"/>
        <v>0</v>
      </c>
    </row>
    <row r="1047" spans="1:39" ht="15" customHeight="1" x14ac:dyDescent="0.2">
      <c r="A1047" s="62" t="s">
        <v>2285</v>
      </c>
      <c r="B1047" s="62" t="s">
        <v>596</v>
      </c>
      <c r="C1047" s="124">
        <v>0</v>
      </c>
      <c r="D1047" s="124">
        <v>0</v>
      </c>
      <c r="E1047" s="124">
        <v>0</v>
      </c>
      <c r="F1047" s="124">
        <v>0</v>
      </c>
      <c r="G1047" s="124">
        <v>0</v>
      </c>
      <c r="H1047" s="124">
        <v>0</v>
      </c>
      <c r="I1047" s="124">
        <v>0</v>
      </c>
      <c r="J1047" s="124">
        <v>0</v>
      </c>
      <c r="K1047" s="124">
        <v>0</v>
      </c>
      <c r="L1047" s="124">
        <v>0</v>
      </c>
      <c r="M1047" s="124">
        <v>675000</v>
      </c>
      <c r="N1047" s="124">
        <v>0</v>
      </c>
      <c r="O1047" s="124">
        <v>0</v>
      </c>
      <c r="P1047" s="124">
        <v>0</v>
      </c>
      <c r="Q1047" s="124">
        <v>0</v>
      </c>
      <c r="R1047" s="124">
        <v>0</v>
      </c>
      <c r="S1047" s="124">
        <v>0</v>
      </c>
      <c r="T1047" s="124">
        <v>0</v>
      </c>
      <c r="U1047" s="124">
        <v>0</v>
      </c>
      <c r="V1047" s="124">
        <v>0</v>
      </c>
      <c r="W1047" s="124">
        <v>0</v>
      </c>
      <c r="X1047" s="79">
        <v>660925</v>
      </c>
      <c r="Y1047" s="125"/>
      <c r="Z1047" s="125"/>
      <c r="AA1047" s="125"/>
      <c r="AB1047" s="125"/>
      <c r="AC1047" s="126">
        <f t="shared" ref="AC1047:AC1110" si="235">IFERROR((O1054-N1054)/N1054,0)</f>
        <v>0</v>
      </c>
      <c r="AD1047" s="126">
        <f t="shared" ref="AD1047:AD1110" si="236">IFERROR((P1054-O1054)/O1054,0)</f>
        <v>0</v>
      </c>
      <c r="AE1047" s="126">
        <f t="shared" ref="AE1047:AE1110" si="237">IFERROR((Q1054-P1054)/P1054,0)</f>
        <v>0</v>
      </c>
      <c r="AF1047" s="126">
        <f t="shared" ref="AF1047:AF1110" si="238">IFERROR((R1054-Q1054)/Q1054,0)</f>
        <v>0</v>
      </c>
      <c r="AG1047" s="126">
        <f t="shared" ref="AG1047:AG1110" si="239">IFERROR((S1054-R1054)/R1054,0)</f>
        <v>0</v>
      </c>
      <c r="AH1047" s="126">
        <f t="shared" ref="AH1047:AH1110" si="240">IFERROR((T1054-S1054)/S1054,0)</f>
        <v>0</v>
      </c>
      <c r="AI1047" s="126">
        <f t="shared" ref="AI1047:AI1110" si="241">IFERROR((U1054-T1054)/T1054,0)</f>
        <v>0</v>
      </c>
      <c r="AJ1047" s="126">
        <f t="shared" ref="AJ1047:AJ1110" si="242">IFERROR((V1054-U1054)/U1054,0)</f>
        <v>0</v>
      </c>
      <c r="AK1047" s="126">
        <f t="shared" ref="AK1047:AK1110" si="243">IFERROR((W1054-V1054)/V1054,0)</f>
        <v>0</v>
      </c>
      <c r="AL1047" s="127">
        <f t="shared" si="234"/>
        <v>0</v>
      </c>
      <c r="AM1047" s="127">
        <f t="shared" si="233"/>
        <v>0</v>
      </c>
    </row>
    <row r="1048" spans="1:39" ht="15" customHeight="1" x14ac:dyDescent="0.2">
      <c r="A1048" s="62" t="s">
        <v>2286</v>
      </c>
      <c r="B1048" s="62" t="s">
        <v>434</v>
      </c>
      <c r="C1048" s="124">
        <v>0</v>
      </c>
      <c r="D1048" s="124">
        <v>0</v>
      </c>
      <c r="E1048" s="124">
        <v>0</v>
      </c>
      <c r="F1048" s="124">
        <v>0</v>
      </c>
      <c r="G1048" s="124">
        <v>0</v>
      </c>
      <c r="H1048" s="124">
        <v>0</v>
      </c>
      <c r="I1048" s="124">
        <v>0</v>
      </c>
      <c r="J1048" s="124">
        <v>0</v>
      </c>
      <c r="K1048" s="124">
        <v>0</v>
      </c>
      <c r="L1048" s="124">
        <v>0</v>
      </c>
      <c r="M1048" s="124">
        <v>26800</v>
      </c>
      <c r="N1048" s="124">
        <v>0</v>
      </c>
      <c r="O1048" s="124">
        <v>0</v>
      </c>
      <c r="P1048" s="124">
        <v>0</v>
      </c>
      <c r="Q1048" s="124">
        <v>0</v>
      </c>
      <c r="R1048" s="124">
        <v>0</v>
      </c>
      <c r="S1048" s="124">
        <v>0</v>
      </c>
      <c r="T1048" s="124">
        <v>0</v>
      </c>
      <c r="U1048" s="124">
        <v>0</v>
      </c>
      <c r="V1048" s="124">
        <v>0</v>
      </c>
      <c r="W1048" s="124">
        <v>0</v>
      </c>
      <c r="X1048" s="79">
        <v>26767.19</v>
      </c>
      <c r="Y1048" s="125"/>
      <c r="Z1048" s="125"/>
      <c r="AA1048" s="125"/>
      <c r="AB1048" s="125"/>
      <c r="AC1048" s="126">
        <f t="shared" si="235"/>
        <v>0</v>
      </c>
      <c r="AD1048" s="126">
        <f t="shared" si="236"/>
        <v>0</v>
      </c>
      <c r="AE1048" s="126">
        <f t="shared" si="237"/>
        <v>0</v>
      </c>
      <c r="AF1048" s="126">
        <f t="shared" si="238"/>
        <v>0</v>
      </c>
      <c r="AG1048" s="126">
        <f t="shared" si="239"/>
        <v>0</v>
      </c>
      <c r="AH1048" s="126">
        <f t="shared" si="240"/>
        <v>0</v>
      </c>
      <c r="AI1048" s="126">
        <f t="shared" si="241"/>
        <v>0</v>
      </c>
      <c r="AJ1048" s="126">
        <f t="shared" si="242"/>
        <v>0</v>
      </c>
      <c r="AK1048" s="126">
        <f t="shared" si="243"/>
        <v>0</v>
      </c>
      <c r="AL1048" s="127">
        <f t="shared" si="234"/>
        <v>0</v>
      </c>
      <c r="AM1048" s="127">
        <f t="shared" si="233"/>
        <v>0</v>
      </c>
    </row>
    <row r="1049" spans="1:39" ht="15" customHeight="1" x14ac:dyDescent="0.2">
      <c r="A1049" s="62" t="s">
        <v>2287</v>
      </c>
      <c r="B1049" s="62" t="s">
        <v>272</v>
      </c>
      <c r="C1049" s="124">
        <v>0</v>
      </c>
      <c r="D1049" s="124">
        <v>0</v>
      </c>
      <c r="E1049" s="124">
        <v>0</v>
      </c>
      <c r="F1049" s="124">
        <v>0</v>
      </c>
      <c r="G1049" s="124">
        <v>0</v>
      </c>
      <c r="H1049" s="124">
        <v>0</v>
      </c>
      <c r="I1049" s="124">
        <v>0</v>
      </c>
      <c r="J1049" s="124">
        <v>0</v>
      </c>
      <c r="K1049" s="124">
        <v>0</v>
      </c>
      <c r="L1049" s="124">
        <v>0</v>
      </c>
      <c r="M1049" s="124">
        <v>31810</v>
      </c>
      <c r="N1049" s="124">
        <v>0</v>
      </c>
      <c r="O1049" s="124">
        <v>0</v>
      </c>
      <c r="P1049" s="124">
        <v>0</v>
      </c>
      <c r="Q1049" s="124">
        <v>0</v>
      </c>
      <c r="R1049" s="124">
        <v>0</v>
      </c>
      <c r="S1049" s="124">
        <v>0</v>
      </c>
      <c r="T1049" s="124">
        <v>0</v>
      </c>
      <c r="U1049" s="124">
        <v>0</v>
      </c>
      <c r="V1049" s="124">
        <v>0</v>
      </c>
      <c r="W1049" s="124">
        <v>0</v>
      </c>
      <c r="X1049" s="79">
        <v>26081.59</v>
      </c>
      <c r="Y1049" s="125"/>
      <c r="Z1049" s="125"/>
      <c r="AA1049" s="125"/>
      <c r="AB1049" s="125"/>
      <c r="AC1049" s="126">
        <f t="shared" si="235"/>
        <v>0</v>
      </c>
      <c r="AD1049" s="126">
        <f t="shared" si="236"/>
        <v>0</v>
      </c>
      <c r="AE1049" s="126">
        <f t="shared" si="237"/>
        <v>0</v>
      </c>
      <c r="AF1049" s="126">
        <f t="shared" si="238"/>
        <v>0</v>
      </c>
      <c r="AG1049" s="126">
        <f t="shared" si="239"/>
        <v>0</v>
      </c>
      <c r="AH1049" s="126">
        <f t="shared" si="240"/>
        <v>0</v>
      </c>
      <c r="AI1049" s="126">
        <f t="shared" si="241"/>
        <v>0</v>
      </c>
      <c r="AJ1049" s="126">
        <f t="shared" si="242"/>
        <v>0</v>
      </c>
      <c r="AK1049" s="126">
        <f t="shared" si="243"/>
        <v>0</v>
      </c>
      <c r="AL1049" s="127">
        <f t="shared" si="234"/>
        <v>0</v>
      </c>
      <c r="AM1049" s="127">
        <f t="shared" si="233"/>
        <v>0</v>
      </c>
    </row>
    <row r="1050" spans="1:39" ht="15" customHeight="1" x14ac:dyDescent="0.2">
      <c r="A1050" s="62" t="s">
        <v>2288</v>
      </c>
      <c r="B1050" s="62" t="s">
        <v>274</v>
      </c>
      <c r="C1050" s="124">
        <v>0</v>
      </c>
      <c r="D1050" s="124">
        <v>0</v>
      </c>
      <c r="E1050" s="124">
        <v>0</v>
      </c>
      <c r="F1050" s="124">
        <v>0</v>
      </c>
      <c r="G1050" s="124">
        <v>0</v>
      </c>
      <c r="H1050" s="124">
        <v>0</v>
      </c>
      <c r="I1050" s="124">
        <v>0</v>
      </c>
      <c r="J1050" s="124">
        <v>0</v>
      </c>
      <c r="K1050" s="124">
        <v>0</v>
      </c>
      <c r="L1050" s="124">
        <v>0</v>
      </c>
      <c r="M1050" s="124">
        <v>1160</v>
      </c>
      <c r="N1050" s="124">
        <v>0</v>
      </c>
      <c r="O1050" s="124">
        <v>0</v>
      </c>
      <c r="P1050" s="124">
        <v>0</v>
      </c>
      <c r="Q1050" s="124">
        <v>0</v>
      </c>
      <c r="R1050" s="124">
        <v>0</v>
      </c>
      <c r="S1050" s="124">
        <v>0</v>
      </c>
      <c r="T1050" s="124">
        <v>0</v>
      </c>
      <c r="U1050" s="124">
        <v>0</v>
      </c>
      <c r="V1050" s="124">
        <v>0</v>
      </c>
      <c r="W1050" s="124">
        <v>0</v>
      </c>
      <c r="X1050" s="79">
        <v>272</v>
      </c>
      <c r="Y1050" s="125"/>
      <c r="Z1050" s="125"/>
      <c r="AA1050" s="125"/>
      <c r="AB1050" s="125"/>
      <c r="AC1050" s="126">
        <f t="shared" si="235"/>
        <v>0</v>
      </c>
      <c r="AD1050" s="126">
        <f t="shared" si="236"/>
        <v>0</v>
      </c>
      <c r="AE1050" s="126">
        <f t="shared" si="237"/>
        <v>0</v>
      </c>
      <c r="AF1050" s="126">
        <f t="shared" si="238"/>
        <v>0</v>
      </c>
      <c r="AG1050" s="126">
        <f t="shared" si="239"/>
        <v>0</v>
      </c>
      <c r="AH1050" s="126">
        <f t="shared" si="240"/>
        <v>0</v>
      </c>
      <c r="AI1050" s="126">
        <f t="shared" si="241"/>
        <v>0</v>
      </c>
      <c r="AJ1050" s="126">
        <f t="shared" si="242"/>
        <v>0</v>
      </c>
      <c r="AK1050" s="126">
        <f t="shared" si="243"/>
        <v>0</v>
      </c>
      <c r="AL1050" s="127">
        <f t="shared" si="234"/>
        <v>0</v>
      </c>
      <c r="AM1050" s="127">
        <f t="shared" si="233"/>
        <v>0</v>
      </c>
    </row>
    <row r="1051" spans="1:39" ht="15" customHeight="1" x14ac:dyDescent="0.2">
      <c r="A1051" s="62" t="s">
        <v>2289</v>
      </c>
      <c r="B1051" s="62" t="s">
        <v>276</v>
      </c>
      <c r="C1051" s="124">
        <v>0</v>
      </c>
      <c r="D1051" s="124">
        <v>0</v>
      </c>
      <c r="E1051" s="124">
        <v>0</v>
      </c>
      <c r="F1051" s="124">
        <v>0</v>
      </c>
      <c r="G1051" s="124">
        <v>0</v>
      </c>
      <c r="H1051" s="124">
        <v>0</v>
      </c>
      <c r="I1051" s="124">
        <v>0</v>
      </c>
      <c r="J1051" s="124">
        <v>0</v>
      </c>
      <c r="K1051" s="124">
        <v>0</v>
      </c>
      <c r="L1051" s="124">
        <v>0</v>
      </c>
      <c r="M1051" s="124">
        <v>42060</v>
      </c>
      <c r="N1051" s="124">
        <v>0</v>
      </c>
      <c r="O1051" s="124">
        <v>0</v>
      </c>
      <c r="P1051" s="124">
        <v>0</v>
      </c>
      <c r="Q1051" s="124">
        <v>0</v>
      </c>
      <c r="R1051" s="124">
        <v>0</v>
      </c>
      <c r="S1051" s="124">
        <v>0</v>
      </c>
      <c r="T1051" s="124">
        <v>0</v>
      </c>
      <c r="U1051" s="124">
        <v>0</v>
      </c>
      <c r="V1051" s="124">
        <v>0</v>
      </c>
      <c r="W1051" s="124">
        <v>0</v>
      </c>
      <c r="X1051" s="79">
        <v>50303.519999999997</v>
      </c>
      <c r="Y1051" s="125"/>
      <c r="Z1051" s="125"/>
      <c r="AA1051" s="125"/>
      <c r="AB1051" s="125"/>
      <c r="AC1051" s="126">
        <f t="shared" si="235"/>
        <v>0</v>
      </c>
      <c r="AD1051" s="126">
        <f t="shared" si="236"/>
        <v>0</v>
      </c>
      <c r="AE1051" s="126">
        <f t="shared" si="237"/>
        <v>0</v>
      </c>
      <c r="AF1051" s="126">
        <f t="shared" si="238"/>
        <v>0</v>
      </c>
      <c r="AG1051" s="126">
        <f t="shared" si="239"/>
        <v>0</v>
      </c>
      <c r="AH1051" s="126">
        <f t="shared" si="240"/>
        <v>0</v>
      </c>
      <c r="AI1051" s="126">
        <f t="shared" si="241"/>
        <v>0</v>
      </c>
      <c r="AJ1051" s="126">
        <f t="shared" si="242"/>
        <v>0</v>
      </c>
      <c r="AK1051" s="126">
        <f t="shared" si="243"/>
        <v>0</v>
      </c>
      <c r="AL1051" s="127">
        <f t="shared" si="234"/>
        <v>0</v>
      </c>
      <c r="AM1051" s="127">
        <f t="shared" si="233"/>
        <v>0</v>
      </c>
    </row>
    <row r="1052" spans="1:39" ht="15" customHeight="1" x14ac:dyDescent="0.2">
      <c r="A1052" s="62" t="s">
        <v>2290</v>
      </c>
      <c r="B1052" s="62" t="s">
        <v>486</v>
      </c>
      <c r="C1052" s="124">
        <v>0</v>
      </c>
      <c r="D1052" s="124">
        <v>0</v>
      </c>
      <c r="E1052" s="124">
        <v>0</v>
      </c>
      <c r="F1052" s="124">
        <v>0</v>
      </c>
      <c r="G1052" s="124">
        <v>0</v>
      </c>
      <c r="H1052" s="124">
        <v>0</v>
      </c>
      <c r="I1052" s="124">
        <v>0</v>
      </c>
      <c r="J1052" s="124">
        <v>0</v>
      </c>
      <c r="K1052" s="124">
        <v>0</v>
      </c>
      <c r="L1052" s="124">
        <v>0</v>
      </c>
      <c r="M1052" s="124">
        <v>0</v>
      </c>
      <c r="N1052" s="124">
        <v>0</v>
      </c>
      <c r="O1052" s="124">
        <v>0</v>
      </c>
      <c r="P1052" s="124">
        <v>0</v>
      </c>
      <c r="Q1052" s="124">
        <v>0</v>
      </c>
      <c r="R1052" s="124">
        <v>0</v>
      </c>
      <c r="S1052" s="124">
        <v>0</v>
      </c>
      <c r="T1052" s="124">
        <v>0</v>
      </c>
      <c r="U1052" s="124">
        <v>0</v>
      </c>
      <c r="V1052" s="124">
        <v>0</v>
      </c>
      <c r="W1052" s="124">
        <v>0</v>
      </c>
      <c r="X1052" s="79">
        <v>750</v>
      </c>
      <c r="Y1052" s="125"/>
      <c r="Z1052" s="125"/>
      <c r="AA1052" s="125"/>
      <c r="AB1052" s="125"/>
      <c r="AC1052" s="126">
        <f t="shared" si="235"/>
        <v>1.8922746432565252E-2</v>
      </c>
      <c r="AD1052" s="126">
        <f t="shared" si="236"/>
        <v>-1.7751795164657497E-2</v>
      </c>
      <c r="AE1052" s="126">
        <f t="shared" si="237"/>
        <v>7.6434117554536288E-2</v>
      </c>
      <c r="AF1052" s="126">
        <f t="shared" si="238"/>
        <v>8.6355010096813373E-2</v>
      </c>
      <c r="AG1052" s="126">
        <f t="shared" si="239"/>
        <v>-8.2687956778074584E-2</v>
      </c>
      <c r="AH1052" s="126">
        <f t="shared" si="240"/>
        <v>8.5873618604076205E-2</v>
      </c>
      <c r="AI1052" s="126">
        <f t="shared" si="241"/>
        <v>1.8262830081558226E-2</v>
      </c>
      <c r="AJ1052" s="126">
        <f t="shared" si="242"/>
        <v>8.2911282210214071E-2</v>
      </c>
      <c r="AK1052" s="126">
        <f t="shared" si="243"/>
        <v>-0.14603646180240562</v>
      </c>
      <c r="AL1052" s="127">
        <f t="shared" si="234"/>
        <v>1.3587043470513966E-2</v>
      </c>
      <c r="AM1052" s="127">
        <f t="shared" si="233"/>
        <v>-8.3353375369263401E-3</v>
      </c>
    </row>
    <row r="1053" spans="1:39" ht="15" customHeight="1" x14ac:dyDescent="0.2">
      <c r="A1053" s="62" t="s">
        <v>2504</v>
      </c>
      <c r="B1053" s="62" t="s">
        <v>444</v>
      </c>
      <c r="C1053" s="124"/>
      <c r="D1053" s="124"/>
      <c r="E1053" s="124"/>
      <c r="F1053" s="124"/>
      <c r="G1053" s="124"/>
      <c r="H1053" s="124"/>
      <c r="I1053" s="124"/>
      <c r="J1053" s="124"/>
      <c r="K1053" s="124"/>
      <c r="L1053" s="124"/>
      <c r="M1053" s="124"/>
      <c r="N1053" s="124">
        <v>0</v>
      </c>
      <c r="O1053" s="124">
        <v>0</v>
      </c>
      <c r="P1053" s="124">
        <v>0</v>
      </c>
      <c r="Q1053" s="124">
        <v>0</v>
      </c>
      <c r="R1053" s="124">
        <v>0</v>
      </c>
      <c r="S1053" s="124">
        <v>0</v>
      </c>
      <c r="T1053" s="124">
        <v>0</v>
      </c>
      <c r="U1053" s="124">
        <v>0</v>
      </c>
      <c r="V1053" s="124">
        <v>0</v>
      </c>
      <c r="W1053" s="124">
        <v>0</v>
      </c>
      <c r="X1053" s="79">
        <v>3595</v>
      </c>
      <c r="Y1053" s="125"/>
      <c r="Z1053" s="125"/>
      <c r="AA1053" s="125"/>
      <c r="AB1053" s="125"/>
      <c r="AC1053" s="126">
        <f t="shared" si="235"/>
        <v>0.10951173611308335</v>
      </c>
      <c r="AD1053" s="126">
        <f t="shared" si="236"/>
        <v>-9.2705743542200771E-4</v>
      </c>
      <c r="AE1053" s="126">
        <f t="shared" si="237"/>
        <v>8.7535580953444492E-2</v>
      </c>
      <c r="AF1053" s="126">
        <f t="shared" si="238"/>
        <v>1.4211197578685678E-2</v>
      </c>
      <c r="AG1053" s="126">
        <f t="shared" si="239"/>
        <v>-0.11742031452566515</v>
      </c>
      <c r="AH1053" s="126">
        <f t="shared" si="240"/>
        <v>-7.5467226485975258E-2</v>
      </c>
      <c r="AI1053" s="126">
        <f t="shared" si="241"/>
        <v>3.3489980587056101E-2</v>
      </c>
      <c r="AJ1053" s="126">
        <f t="shared" si="242"/>
        <v>-2.3456908182632727E-2</v>
      </c>
      <c r="AK1053" s="126">
        <f t="shared" si="243"/>
        <v>-0.20082837056078007</v>
      </c>
      <c r="AL1053" s="127">
        <f t="shared" si="234"/>
        <v>-1.9261264662022843E-2</v>
      </c>
      <c r="AM1053" s="127">
        <f t="shared" si="233"/>
        <v>-7.6736567833599417E-2</v>
      </c>
    </row>
    <row r="1054" spans="1:39" ht="15" customHeight="1" x14ac:dyDescent="0.2">
      <c r="A1054" s="62" t="s">
        <v>2292</v>
      </c>
      <c r="B1054" s="62" t="s">
        <v>446</v>
      </c>
      <c r="C1054" s="124">
        <v>0</v>
      </c>
      <c r="D1054" s="124">
        <v>0</v>
      </c>
      <c r="E1054" s="124">
        <v>0</v>
      </c>
      <c r="F1054" s="124">
        <v>0</v>
      </c>
      <c r="G1054" s="124">
        <v>0</v>
      </c>
      <c r="H1054" s="124">
        <v>0</v>
      </c>
      <c r="I1054" s="124">
        <v>0</v>
      </c>
      <c r="J1054" s="124">
        <v>0</v>
      </c>
      <c r="K1054" s="124">
        <v>0</v>
      </c>
      <c r="L1054" s="124">
        <v>0</v>
      </c>
      <c r="M1054" s="124">
        <v>133760</v>
      </c>
      <c r="N1054" s="124">
        <v>0</v>
      </c>
      <c r="O1054" s="124">
        <v>0</v>
      </c>
      <c r="P1054" s="124">
        <v>0</v>
      </c>
      <c r="Q1054" s="124">
        <v>0</v>
      </c>
      <c r="R1054" s="124">
        <v>0</v>
      </c>
      <c r="S1054" s="124">
        <v>0</v>
      </c>
      <c r="T1054" s="124">
        <v>0</v>
      </c>
      <c r="U1054" s="124">
        <v>0</v>
      </c>
      <c r="V1054" s="124">
        <v>0</v>
      </c>
      <c r="W1054" s="124">
        <v>0</v>
      </c>
      <c r="X1054" s="79">
        <v>75876.31</v>
      </c>
      <c r="Y1054" s="125"/>
      <c r="Z1054" s="125"/>
      <c r="AA1054" s="125"/>
      <c r="AB1054" s="125"/>
      <c r="AC1054" s="126">
        <f t="shared" si="235"/>
        <v>-7.4637637054491404E-2</v>
      </c>
      <c r="AD1054" s="126">
        <f t="shared" si="236"/>
        <v>-0.28822309473472257</v>
      </c>
      <c r="AE1054" s="126">
        <f t="shared" si="237"/>
        <v>-0.15252444102471266</v>
      </c>
      <c r="AF1054" s="126">
        <f t="shared" si="238"/>
        <v>-0.13352648877673412</v>
      </c>
      <c r="AG1054" s="126">
        <f t="shared" si="239"/>
        <v>3.0558022471910116</v>
      </c>
      <c r="AH1054" s="126">
        <f t="shared" si="240"/>
        <v>0.78423508195143443</v>
      </c>
      <c r="AI1054" s="126">
        <f t="shared" si="241"/>
        <v>-0.36179257369626583</v>
      </c>
      <c r="AJ1054" s="126">
        <f t="shared" si="242"/>
        <v>-3.3365104327120379E-2</v>
      </c>
      <c r="AK1054" s="126">
        <f t="shared" si="243"/>
        <v>9.8602876626742767E-4</v>
      </c>
      <c r="AL1054" s="127">
        <f t="shared" si="234"/>
        <v>0.31077266869940734</v>
      </c>
      <c r="AM1054" s="127">
        <f t="shared" si="233"/>
        <v>0.68917313597706531</v>
      </c>
    </row>
    <row r="1055" spans="1:39" ht="15" customHeight="1" x14ac:dyDescent="0.2">
      <c r="A1055" s="62" t="s">
        <v>2291</v>
      </c>
      <c r="B1055" s="62" t="s">
        <v>1165</v>
      </c>
      <c r="C1055" s="124">
        <v>0</v>
      </c>
      <c r="D1055" s="124">
        <v>0</v>
      </c>
      <c r="E1055" s="124">
        <v>0</v>
      </c>
      <c r="F1055" s="124">
        <v>0</v>
      </c>
      <c r="G1055" s="124">
        <v>0</v>
      </c>
      <c r="H1055" s="124">
        <v>0</v>
      </c>
      <c r="I1055" s="124">
        <v>0</v>
      </c>
      <c r="J1055" s="124">
        <v>0</v>
      </c>
      <c r="K1055" s="124">
        <v>0</v>
      </c>
      <c r="L1055" s="124">
        <v>0</v>
      </c>
      <c r="M1055" s="124">
        <v>3240</v>
      </c>
      <c r="N1055" s="124">
        <v>0</v>
      </c>
      <c r="O1055" s="124">
        <v>0</v>
      </c>
      <c r="P1055" s="124">
        <v>0</v>
      </c>
      <c r="Q1055" s="124">
        <v>0</v>
      </c>
      <c r="R1055" s="124">
        <v>0</v>
      </c>
      <c r="S1055" s="124">
        <v>0</v>
      </c>
      <c r="T1055" s="124">
        <v>0</v>
      </c>
      <c r="U1055" s="124">
        <v>0</v>
      </c>
      <c r="V1055" s="124">
        <v>0</v>
      </c>
      <c r="W1055" s="124">
        <v>0</v>
      </c>
      <c r="Y1055" s="125"/>
      <c r="Z1055" s="125"/>
      <c r="AA1055" s="125"/>
      <c r="AB1055" s="125"/>
      <c r="AC1055" s="126">
        <f t="shared" si="235"/>
        <v>0</v>
      </c>
      <c r="AD1055" s="126">
        <f t="shared" si="236"/>
        <v>0</v>
      </c>
      <c r="AE1055" s="126">
        <f t="shared" si="237"/>
        <v>0</v>
      </c>
      <c r="AF1055" s="126">
        <f t="shared" si="238"/>
        <v>0</v>
      </c>
      <c r="AG1055" s="126">
        <f t="shared" si="239"/>
        <v>0</v>
      </c>
      <c r="AH1055" s="126">
        <f t="shared" si="240"/>
        <v>0</v>
      </c>
      <c r="AI1055" s="126">
        <f t="shared" si="241"/>
        <v>-5.1528985054092986E-2</v>
      </c>
      <c r="AJ1055" s="126">
        <f t="shared" si="242"/>
        <v>-0.84782752027427954</v>
      </c>
      <c r="AK1055" s="126">
        <f t="shared" si="243"/>
        <v>-1</v>
      </c>
      <c r="AL1055" s="127">
        <f t="shared" si="234"/>
        <v>-0.2110396117031525</v>
      </c>
      <c r="AM1055" s="127">
        <f t="shared" si="233"/>
        <v>-0.37987130106567452</v>
      </c>
    </row>
    <row r="1056" spans="1:39" ht="15" customHeight="1" x14ac:dyDescent="0.2">
      <c r="A1056" s="62" t="s">
        <v>2293</v>
      </c>
      <c r="B1056" s="62" t="s">
        <v>833</v>
      </c>
      <c r="C1056" s="124">
        <v>0</v>
      </c>
      <c r="D1056" s="124">
        <v>0</v>
      </c>
      <c r="E1056" s="124">
        <v>0</v>
      </c>
      <c r="F1056" s="124">
        <v>0</v>
      </c>
      <c r="G1056" s="124">
        <v>0</v>
      </c>
      <c r="H1056" s="124">
        <v>0</v>
      </c>
      <c r="I1056" s="124">
        <v>0</v>
      </c>
      <c r="J1056" s="124">
        <v>0</v>
      </c>
      <c r="K1056" s="124">
        <v>0</v>
      </c>
      <c r="L1056" s="124">
        <v>0</v>
      </c>
      <c r="M1056" s="124">
        <v>93750</v>
      </c>
      <c r="N1056" s="124">
        <v>0</v>
      </c>
      <c r="O1056" s="124">
        <v>0</v>
      </c>
      <c r="P1056" s="124">
        <v>0</v>
      </c>
      <c r="Q1056" s="124">
        <v>0</v>
      </c>
      <c r="R1056" s="124">
        <v>0</v>
      </c>
      <c r="S1056" s="124">
        <v>0</v>
      </c>
      <c r="T1056" s="124">
        <v>0</v>
      </c>
      <c r="U1056" s="124">
        <v>0</v>
      </c>
      <c r="V1056" s="124">
        <v>0</v>
      </c>
      <c r="W1056" s="124">
        <v>0</v>
      </c>
      <c r="X1056" s="79">
        <v>93750</v>
      </c>
      <c r="Y1056" s="125"/>
      <c r="Z1056" s="125"/>
      <c r="AA1056" s="125"/>
      <c r="AB1056" s="125"/>
      <c r="AC1056" s="126">
        <f t="shared" si="235"/>
        <v>0</v>
      </c>
      <c r="AD1056" s="126">
        <f t="shared" si="236"/>
        <v>0</v>
      </c>
      <c r="AE1056" s="126">
        <f t="shared" si="237"/>
        <v>0</v>
      </c>
      <c r="AF1056" s="126">
        <f t="shared" si="238"/>
        <v>0</v>
      </c>
      <c r="AG1056" s="126">
        <f t="shared" si="239"/>
        <v>0</v>
      </c>
      <c r="AH1056" s="126">
        <f t="shared" si="240"/>
        <v>0</v>
      </c>
      <c r="AI1056" s="126">
        <f t="shared" si="241"/>
        <v>0.11227639121300188</v>
      </c>
      <c r="AJ1056" s="126">
        <f t="shared" si="242"/>
        <v>-0.1207095621788722</v>
      </c>
      <c r="AK1056" s="126">
        <f t="shared" si="243"/>
        <v>-8.4923119714726256E-2</v>
      </c>
      <c r="AL1056" s="127">
        <f t="shared" si="234"/>
        <v>-1.0372921186732952E-2</v>
      </c>
      <c r="AM1056" s="127">
        <f t="shared" si="233"/>
        <v>-1.8671258136119313E-2</v>
      </c>
    </row>
    <row r="1057" spans="1:39" ht="15" customHeight="1" x14ac:dyDescent="0.2">
      <c r="A1057" s="62" t="s">
        <v>2294</v>
      </c>
      <c r="B1057" s="62" t="s">
        <v>759</v>
      </c>
      <c r="C1057" s="124">
        <v>0</v>
      </c>
      <c r="D1057" s="124">
        <v>0</v>
      </c>
      <c r="E1057" s="124">
        <v>0</v>
      </c>
      <c r="F1057" s="124">
        <v>0</v>
      </c>
      <c r="G1057" s="124">
        <v>0</v>
      </c>
      <c r="H1057" s="124">
        <v>0</v>
      </c>
      <c r="I1057" s="124">
        <v>0</v>
      </c>
      <c r="J1057" s="124">
        <v>0</v>
      </c>
      <c r="K1057" s="124">
        <v>0</v>
      </c>
      <c r="L1057" s="124">
        <v>0</v>
      </c>
      <c r="M1057" s="124">
        <v>23000</v>
      </c>
      <c r="N1057" s="124">
        <v>0</v>
      </c>
      <c r="O1057" s="124">
        <v>0</v>
      </c>
      <c r="P1057" s="124">
        <v>0</v>
      </c>
      <c r="Q1057" s="124">
        <v>0</v>
      </c>
      <c r="R1057" s="124">
        <v>0</v>
      </c>
      <c r="S1057" s="124">
        <v>0</v>
      </c>
      <c r="T1057" s="124">
        <v>0</v>
      </c>
      <c r="U1057" s="124">
        <v>0</v>
      </c>
      <c r="V1057" s="124">
        <v>0</v>
      </c>
      <c r="W1057" s="124">
        <v>0</v>
      </c>
      <c r="X1057" s="79">
        <v>400664.73</v>
      </c>
      <c r="Y1057" s="125"/>
      <c r="Z1057" s="125"/>
      <c r="AA1057" s="125"/>
      <c r="AB1057" s="125"/>
      <c r="AC1057" s="126">
        <f t="shared" si="235"/>
        <v>0</v>
      </c>
      <c r="AD1057" s="126">
        <f t="shared" si="236"/>
        <v>0</v>
      </c>
      <c r="AE1057" s="126">
        <f t="shared" si="237"/>
        <v>0</v>
      </c>
      <c r="AF1057" s="126">
        <f t="shared" si="238"/>
        <v>0</v>
      </c>
      <c r="AG1057" s="126">
        <f t="shared" si="239"/>
        <v>0</v>
      </c>
      <c r="AH1057" s="126">
        <f t="shared" si="240"/>
        <v>0.66504260847596086</v>
      </c>
      <c r="AI1057" s="126">
        <f t="shared" si="241"/>
        <v>-0.59802789040980586</v>
      </c>
      <c r="AJ1057" s="126">
        <f t="shared" si="242"/>
        <v>1.0072657238033047</v>
      </c>
      <c r="AK1057" s="126">
        <f t="shared" si="243"/>
        <v>0.51334846007815949</v>
      </c>
      <c r="AL1057" s="127">
        <f t="shared" si="234"/>
        <v>0.17640321132751324</v>
      </c>
      <c r="AM1057" s="127">
        <f t="shared" si="233"/>
        <v>0.31752578038952384</v>
      </c>
    </row>
    <row r="1058" spans="1:39" ht="15" customHeight="1" x14ac:dyDescent="0.2">
      <c r="A1058" s="62" t="s">
        <v>2107</v>
      </c>
      <c r="B1058" s="62" t="s">
        <v>1883</v>
      </c>
      <c r="C1058" s="124">
        <v>0</v>
      </c>
      <c r="D1058" s="124">
        <v>0</v>
      </c>
      <c r="E1058" s="124">
        <v>0</v>
      </c>
      <c r="F1058" s="124">
        <v>0</v>
      </c>
      <c r="G1058" s="124">
        <v>0</v>
      </c>
      <c r="H1058" s="124">
        <v>0</v>
      </c>
      <c r="I1058" s="124">
        <v>0</v>
      </c>
      <c r="J1058" s="124">
        <v>0</v>
      </c>
      <c r="K1058" s="124">
        <v>0</v>
      </c>
      <c r="L1058" s="124">
        <v>0</v>
      </c>
      <c r="M1058" s="124">
        <v>0</v>
      </c>
      <c r="N1058" s="124">
        <v>0</v>
      </c>
      <c r="O1058" s="124">
        <v>0</v>
      </c>
      <c r="P1058" s="124">
        <v>0</v>
      </c>
      <c r="Q1058" s="124">
        <v>0</v>
      </c>
      <c r="R1058" s="124">
        <v>0</v>
      </c>
      <c r="S1058" s="124">
        <v>0</v>
      </c>
      <c r="T1058" s="124">
        <v>0</v>
      </c>
      <c r="U1058" s="124">
        <v>0</v>
      </c>
      <c r="V1058" s="124">
        <v>0</v>
      </c>
      <c r="W1058" s="124">
        <v>98578.55</v>
      </c>
      <c r="Y1058" s="125"/>
      <c r="Z1058" s="125"/>
      <c r="AA1058" s="125"/>
      <c r="AB1058" s="125"/>
      <c r="AC1058" s="126">
        <f t="shared" si="235"/>
        <v>0</v>
      </c>
      <c r="AD1058" s="126">
        <f t="shared" si="236"/>
        <v>-1</v>
      </c>
      <c r="AE1058" s="126">
        <f t="shared" si="237"/>
        <v>0</v>
      </c>
      <c r="AF1058" s="126">
        <f t="shared" si="238"/>
        <v>0</v>
      </c>
      <c r="AG1058" s="126">
        <f t="shared" si="239"/>
        <v>0</v>
      </c>
      <c r="AH1058" s="126">
        <f t="shared" si="240"/>
        <v>0</v>
      </c>
      <c r="AI1058" s="126">
        <f t="shared" si="241"/>
        <v>0</v>
      </c>
      <c r="AJ1058" s="126">
        <f t="shared" si="242"/>
        <v>0</v>
      </c>
      <c r="AK1058" s="126">
        <f t="shared" si="243"/>
        <v>0</v>
      </c>
      <c r="AL1058" s="127">
        <f t="shared" si="234"/>
        <v>-0.1111111111111111</v>
      </c>
      <c r="AM1058" s="127">
        <f t="shared" si="233"/>
        <v>0</v>
      </c>
    </row>
    <row r="1059" spans="1:39" ht="15" customHeight="1" x14ac:dyDescent="0.2">
      <c r="A1059" s="62" t="s">
        <v>1127</v>
      </c>
      <c r="B1059" s="62" t="s">
        <v>286</v>
      </c>
      <c r="C1059" s="124">
        <v>2885880</v>
      </c>
      <c r="D1059" s="124">
        <v>2828188</v>
      </c>
      <c r="E1059" s="124">
        <v>2843462</v>
      </c>
      <c r="F1059" s="124">
        <v>2835327</v>
      </c>
      <c r="G1059" s="124">
        <v>2937836</v>
      </c>
      <c r="H1059" s="124">
        <v>3003438</v>
      </c>
      <c r="I1059" s="124">
        <v>3090143</v>
      </c>
      <c r="J1059" s="124">
        <v>3367574</v>
      </c>
      <c r="K1059" s="124">
        <v>3694290</v>
      </c>
      <c r="L1059" s="124">
        <v>3384843</v>
      </c>
      <c r="M1059" s="124">
        <v>0</v>
      </c>
      <c r="N1059" s="124">
        <v>2797236.13</v>
      </c>
      <c r="O1059" s="124">
        <v>2850167.52</v>
      </c>
      <c r="P1059" s="124">
        <v>2799571.93</v>
      </c>
      <c r="Q1059" s="124">
        <v>3013554.74</v>
      </c>
      <c r="R1059" s="124">
        <v>3273790.29</v>
      </c>
      <c r="S1059" s="124">
        <v>3003087.26</v>
      </c>
      <c r="T1059" s="124">
        <v>3260973.23</v>
      </c>
      <c r="U1059" s="124">
        <v>3320527.83</v>
      </c>
      <c r="V1059" s="124">
        <v>3595837.05</v>
      </c>
      <c r="W1059" s="124">
        <v>3070713.73</v>
      </c>
      <c r="Y1059" s="125"/>
      <c r="Z1059" s="125"/>
      <c r="AA1059" s="125"/>
      <c r="AB1059" s="125"/>
      <c r="AC1059" s="126">
        <f t="shared" si="235"/>
        <v>0.1062976953068487</v>
      </c>
      <c r="AD1059" s="126">
        <f t="shared" si="236"/>
        <v>-2.2011275792431916E-2</v>
      </c>
      <c r="AE1059" s="126">
        <f t="shared" si="237"/>
        <v>-3.8250375492072435E-2</v>
      </c>
      <c r="AF1059" s="126">
        <f t="shared" si="238"/>
        <v>1.367870489946676</v>
      </c>
      <c r="AG1059" s="126">
        <f t="shared" si="239"/>
        <v>-0.49399671052631577</v>
      </c>
      <c r="AH1059" s="126">
        <f t="shared" si="240"/>
        <v>-5.7478628311392874E-2</v>
      </c>
      <c r="AI1059" s="126">
        <f t="shared" si="241"/>
        <v>2.9245082280137755E-2</v>
      </c>
      <c r="AJ1059" s="126">
        <f t="shared" si="242"/>
        <v>-0.17235701639287132</v>
      </c>
      <c r="AK1059" s="126">
        <f t="shared" si="243"/>
        <v>-8.9635776094157626E-2</v>
      </c>
      <c r="AL1059" s="127">
        <f t="shared" si="234"/>
        <v>6.9964831658268972E-2</v>
      </c>
      <c r="AM1059" s="127">
        <f t="shared" si="233"/>
        <v>-0.15684460980891995</v>
      </c>
    </row>
    <row r="1060" spans="1:39" ht="15" customHeight="1" x14ac:dyDescent="0.2">
      <c r="A1060" s="62" t="s">
        <v>1128</v>
      </c>
      <c r="B1060" s="62" t="s">
        <v>292</v>
      </c>
      <c r="C1060" s="124">
        <v>72900</v>
      </c>
      <c r="D1060" s="124">
        <v>71715</v>
      </c>
      <c r="E1060" s="124">
        <v>84017</v>
      </c>
      <c r="F1060" s="124">
        <v>76517</v>
      </c>
      <c r="G1060" s="124">
        <v>85218</v>
      </c>
      <c r="H1060" s="124">
        <v>79818</v>
      </c>
      <c r="I1060" s="124">
        <v>72026</v>
      </c>
      <c r="J1060" s="124">
        <v>68723</v>
      </c>
      <c r="K1060" s="124">
        <v>69322</v>
      </c>
      <c r="L1060" s="124">
        <v>54019</v>
      </c>
      <c r="M1060" s="124">
        <v>0</v>
      </c>
      <c r="N1060" s="124">
        <v>74646.52</v>
      </c>
      <c r="O1060" s="124">
        <v>82821.19</v>
      </c>
      <c r="P1060" s="124">
        <v>82744.41</v>
      </c>
      <c r="Q1060" s="124">
        <v>89987.49</v>
      </c>
      <c r="R1060" s="124">
        <v>91266.32</v>
      </c>
      <c r="S1060" s="124">
        <v>80549.8</v>
      </c>
      <c r="T1060" s="124">
        <v>74470.929999999993</v>
      </c>
      <c r="U1060" s="124">
        <v>76964.960000000006</v>
      </c>
      <c r="V1060" s="124">
        <v>75159.600000000006</v>
      </c>
      <c r="W1060" s="124">
        <v>60065.42</v>
      </c>
      <c r="X1060" s="79">
        <v>0</v>
      </c>
      <c r="Y1060" s="125"/>
      <c r="Z1060" s="125"/>
      <c r="AA1060" s="125"/>
      <c r="AB1060" s="125"/>
      <c r="AC1060" s="126">
        <f t="shared" si="235"/>
        <v>-0.23005261565969987</v>
      </c>
      <c r="AD1060" s="126">
        <f t="shared" si="236"/>
        <v>-2.5664824769955322E-3</v>
      </c>
      <c r="AE1060" s="126">
        <f t="shared" si="237"/>
        <v>-4.2638643193894148E-2</v>
      </c>
      <c r="AF1060" s="126">
        <f t="shared" si="238"/>
        <v>0.15001038948824308</v>
      </c>
      <c r="AG1060" s="126">
        <f t="shared" si="239"/>
        <v>0.49728847458889852</v>
      </c>
      <c r="AH1060" s="126">
        <f t="shared" si="240"/>
        <v>-0.15190859341065074</v>
      </c>
      <c r="AI1060" s="126">
        <f t="shared" si="241"/>
        <v>0.18821380301063909</v>
      </c>
      <c r="AJ1060" s="126">
        <f t="shared" si="242"/>
        <v>-0.16698408361518929</v>
      </c>
      <c r="AK1060" s="126">
        <f t="shared" si="243"/>
        <v>3.4716627624578972E-2</v>
      </c>
      <c r="AL1060" s="127">
        <f t="shared" si="234"/>
        <v>3.0675430706214455E-2</v>
      </c>
      <c r="AM1060" s="127">
        <f t="shared" si="233"/>
        <v>8.0265245639655314E-2</v>
      </c>
    </row>
    <row r="1061" spans="1:39" ht="15" customHeight="1" x14ac:dyDescent="0.2">
      <c r="A1061" s="62" t="s">
        <v>1129</v>
      </c>
      <c r="B1061" s="62" t="s">
        <v>921</v>
      </c>
      <c r="C1061" s="124">
        <v>6000</v>
      </c>
      <c r="D1061" s="124">
        <v>6000</v>
      </c>
      <c r="E1061" s="124">
        <v>6000</v>
      </c>
      <c r="F1061" s="124">
        <v>6000</v>
      </c>
      <c r="G1061" s="124">
        <v>6000</v>
      </c>
      <c r="H1061" s="124">
        <v>6000</v>
      </c>
      <c r="I1061" s="124">
        <v>6000</v>
      </c>
      <c r="J1061" s="124">
        <v>6000</v>
      </c>
      <c r="K1061" s="124">
        <v>6000</v>
      </c>
      <c r="L1061" s="124">
        <v>6000</v>
      </c>
      <c r="M1061" s="124">
        <v>0</v>
      </c>
      <c r="N1061" s="124">
        <v>8050.63</v>
      </c>
      <c r="O1061" s="124">
        <v>7449.75</v>
      </c>
      <c r="P1061" s="124">
        <v>5302.56</v>
      </c>
      <c r="Q1061" s="124">
        <v>4493.79</v>
      </c>
      <c r="R1061" s="124">
        <v>3893.75</v>
      </c>
      <c r="S1061" s="124">
        <v>15792.28</v>
      </c>
      <c r="T1061" s="124">
        <v>28177.14</v>
      </c>
      <c r="U1061" s="124">
        <v>17982.86</v>
      </c>
      <c r="V1061" s="124">
        <v>17382.86</v>
      </c>
      <c r="W1061" s="124">
        <v>17400</v>
      </c>
      <c r="X1061" s="79">
        <v>0</v>
      </c>
      <c r="Y1061" s="125"/>
      <c r="Z1061" s="125"/>
      <c r="AA1061" s="125"/>
      <c r="AB1061" s="125"/>
      <c r="AC1061" s="126">
        <f t="shared" si="235"/>
        <v>0</v>
      </c>
      <c r="AD1061" s="126">
        <f t="shared" si="236"/>
        <v>2.4264300209470688</v>
      </c>
      <c r="AE1061" s="126">
        <f t="shared" si="237"/>
        <v>-0.65710616218437756</v>
      </c>
      <c r="AF1061" s="126">
        <f t="shared" si="238"/>
        <v>-1</v>
      </c>
      <c r="AG1061" s="126">
        <f t="shared" si="239"/>
        <v>0</v>
      </c>
      <c r="AH1061" s="126">
        <f t="shared" si="240"/>
        <v>0</v>
      </c>
      <c r="AI1061" s="126">
        <f t="shared" si="241"/>
        <v>0</v>
      </c>
      <c r="AJ1061" s="126">
        <f t="shared" si="242"/>
        <v>0</v>
      </c>
      <c r="AK1061" s="126">
        <f t="shared" si="243"/>
        <v>0</v>
      </c>
      <c r="AL1061" s="127">
        <f t="shared" si="234"/>
        <v>8.5480428751410126E-2</v>
      </c>
      <c r="AM1061" s="127">
        <f t="shared" si="233"/>
        <v>0</v>
      </c>
    </row>
    <row r="1062" spans="1:39" ht="15" customHeight="1" x14ac:dyDescent="0.2">
      <c r="A1062" s="62" t="s">
        <v>1130</v>
      </c>
      <c r="B1062" s="62" t="s">
        <v>1048</v>
      </c>
      <c r="C1062" s="124">
        <v>0</v>
      </c>
      <c r="D1062" s="124">
        <v>0</v>
      </c>
      <c r="E1062" s="124">
        <v>0</v>
      </c>
      <c r="F1062" s="124">
        <v>0</v>
      </c>
      <c r="G1062" s="124">
        <v>0</v>
      </c>
      <c r="H1062" s="124">
        <v>0</v>
      </c>
      <c r="I1062" s="124">
        <v>0</v>
      </c>
      <c r="J1062" s="124">
        <v>0</v>
      </c>
      <c r="K1062" s="124">
        <v>0</v>
      </c>
      <c r="L1062" s="124">
        <v>0</v>
      </c>
      <c r="M1062" s="124">
        <v>0</v>
      </c>
      <c r="N1062" s="124">
        <v>0</v>
      </c>
      <c r="O1062" s="124">
        <v>0</v>
      </c>
      <c r="P1062" s="124">
        <v>0</v>
      </c>
      <c r="Q1062" s="124">
        <v>0</v>
      </c>
      <c r="R1062" s="124">
        <v>0</v>
      </c>
      <c r="S1062" s="124">
        <v>0</v>
      </c>
      <c r="T1062" s="124">
        <v>319.82</v>
      </c>
      <c r="U1062" s="124">
        <v>303.33999999999997</v>
      </c>
      <c r="V1062" s="124">
        <v>46.16</v>
      </c>
      <c r="W1062" s="124">
        <v>0</v>
      </c>
      <c r="X1062" s="79">
        <v>0</v>
      </c>
      <c r="Y1062" s="125"/>
      <c r="Z1062" s="125"/>
      <c r="AA1062" s="125"/>
      <c r="AB1062" s="125"/>
      <c r="AC1062" s="126">
        <f t="shared" si="235"/>
        <v>0</v>
      </c>
      <c r="AD1062" s="126">
        <f t="shared" si="236"/>
        <v>0</v>
      </c>
      <c r="AE1062" s="126">
        <f t="shared" si="237"/>
        <v>0</v>
      </c>
      <c r="AF1062" s="126">
        <f t="shared" si="238"/>
        <v>0</v>
      </c>
      <c r="AG1062" s="126">
        <f t="shared" si="239"/>
        <v>0</v>
      </c>
      <c r="AH1062" s="126">
        <f t="shared" si="240"/>
        <v>0</v>
      </c>
      <c r="AI1062" s="126">
        <f t="shared" si="241"/>
        <v>0</v>
      </c>
      <c r="AJ1062" s="126">
        <f t="shared" si="242"/>
        <v>0</v>
      </c>
      <c r="AK1062" s="126">
        <f t="shared" si="243"/>
        <v>-1</v>
      </c>
      <c r="AL1062" s="127">
        <f t="shared" si="234"/>
        <v>-0.1111111111111111</v>
      </c>
      <c r="AM1062" s="127">
        <f t="shared" si="233"/>
        <v>-0.2</v>
      </c>
    </row>
    <row r="1063" spans="1:39" ht="15" customHeight="1" x14ac:dyDescent="0.2">
      <c r="A1063" s="62" t="s">
        <v>1131</v>
      </c>
      <c r="B1063" s="62" t="s">
        <v>713</v>
      </c>
      <c r="C1063" s="124">
        <v>0</v>
      </c>
      <c r="D1063" s="124">
        <v>0</v>
      </c>
      <c r="E1063" s="124">
        <v>0</v>
      </c>
      <c r="F1063" s="124">
        <v>0</v>
      </c>
      <c r="G1063" s="124">
        <v>0</v>
      </c>
      <c r="H1063" s="124">
        <v>0</v>
      </c>
      <c r="I1063" s="124">
        <v>74360</v>
      </c>
      <c r="J1063" s="124">
        <v>74360</v>
      </c>
      <c r="K1063" s="124">
        <v>53560</v>
      </c>
      <c r="L1063" s="124">
        <v>36816</v>
      </c>
      <c r="M1063" s="124">
        <v>0</v>
      </c>
      <c r="N1063" s="124">
        <v>0</v>
      </c>
      <c r="O1063" s="124">
        <v>0</v>
      </c>
      <c r="P1063" s="124">
        <v>0</v>
      </c>
      <c r="Q1063" s="124">
        <v>0</v>
      </c>
      <c r="R1063" s="124">
        <v>0</v>
      </c>
      <c r="S1063" s="124">
        <v>0</v>
      </c>
      <c r="T1063" s="124">
        <v>48082.86</v>
      </c>
      <c r="U1063" s="124">
        <v>53481.43</v>
      </c>
      <c r="V1063" s="124">
        <v>47025.71</v>
      </c>
      <c r="W1063" s="124">
        <v>43032.14</v>
      </c>
      <c r="X1063" s="79">
        <v>0</v>
      </c>
      <c r="Y1063" s="125"/>
      <c r="Z1063" s="125"/>
      <c r="AA1063" s="125"/>
      <c r="AB1063" s="125"/>
      <c r="AC1063" s="126">
        <f t="shared" si="235"/>
        <v>-9.7170418969726891E-2</v>
      </c>
      <c r="AD1063" s="126">
        <f t="shared" si="236"/>
        <v>0.12765764896107337</v>
      </c>
      <c r="AE1063" s="126">
        <f t="shared" si="237"/>
        <v>-0.13093945117090314</v>
      </c>
      <c r="AF1063" s="126">
        <f t="shared" si="238"/>
        <v>-0.10956483730265003</v>
      </c>
      <c r="AG1063" s="126">
        <f t="shared" si="239"/>
        <v>-9.1837122717986067E-2</v>
      </c>
      <c r="AH1063" s="126">
        <f t="shared" si="240"/>
        <v>8.023767923960913E-2</v>
      </c>
      <c r="AI1063" s="126">
        <f t="shared" si="241"/>
        <v>9.3380223125879745E-4</v>
      </c>
      <c r="AJ1063" s="126">
        <f t="shared" si="242"/>
        <v>1.032673710002781</v>
      </c>
      <c r="AK1063" s="126">
        <f t="shared" si="243"/>
        <v>-0.49021100378778037</v>
      </c>
      <c r="AL1063" s="127">
        <f t="shared" si="234"/>
        <v>3.575333405396397E-2</v>
      </c>
      <c r="AM1063" s="127">
        <f t="shared" si="233"/>
        <v>0.10635941299357647</v>
      </c>
    </row>
    <row r="1064" spans="1:39" ht="15" customHeight="1" x14ac:dyDescent="0.2">
      <c r="A1064" s="62" t="s">
        <v>1132</v>
      </c>
      <c r="B1064" s="62" t="s">
        <v>968</v>
      </c>
      <c r="C1064" s="124">
        <v>0</v>
      </c>
      <c r="D1064" s="124">
        <v>0</v>
      </c>
      <c r="E1064" s="124">
        <v>0</v>
      </c>
      <c r="F1064" s="124">
        <v>0</v>
      </c>
      <c r="G1064" s="124">
        <v>0</v>
      </c>
      <c r="H1064" s="124">
        <v>0</v>
      </c>
      <c r="I1064" s="124">
        <v>8400</v>
      </c>
      <c r="J1064" s="124">
        <v>9600</v>
      </c>
      <c r="K1064" s="124">
        <v>10800</v>
      </c>
      <c r="L1064" s="124">
        <v>8400</v>
      </c>
      <c r="M1064" s="124">
        <v>0</v>
      </c>
      <c r="N1064" s="124">
        <v>0</v>
      </c>
      <c r="O1064" s="124">
        <v>0</v>
      </c>
      <c r="P1064" s="124">
        <v>0</v>
      </c>
      <c r="Q1064" s="124">
        <v>0</v>
      </c>
      <c r="R1064" s="124">
        <v>0</v>
      </c>
      <c r="S1064" s="124">
        <v>5422.63</v>
      </c>
      <c r="T1064" s="124">
        <v>9028.91</v>
      </c>
      <c r="U1064" s="124">
        <v>3629.37</v>
      </c>
      <c r="V1064" s="124">
        <v>7285.11</v>
      </c>
      <c r="W1064" s="124">
        <v>11024.91</v>
      </c>
      <c r="X1064" s="79">
        <v>0</v>
      </c>
      <c r="Y1064" s="125"/>
      <c r="Z1064" s="125"/>
      <c r="AA1064" s="125"/>
      <c r="AB1064" s="125"/>
      <c r="AC1064" s="126">
        <f t="shared" si="235"/>
        <v>-8.6001329111449528E-3</v>
      </c>
      <c r="AD1064" s="126">
        <f t="shared" si="236"/>
        <v>8.1479117222975961E-2</v>
      </c>
      <c r="AE1064" s="126">
        <f t="shared" si="237"/>
        <v>-0.26963082379176073</v>
      </c>
      <c r="AF1064" s="126">
        <f t="shared" si="238"/>
        <v>0.17659475288674872</v>
      </c>
      <c r="AG1064" s="126">
        <f t="shared" si="239"/>
        <v>4.3184185827307812E-3</v>
      </c>
      <c r="AH1064" s="126">
        <f t="shared" si="240"/>
        <v>1.7036700007821041E-2</v>
      </c>
      <c r="AI1064" s="126">
        <f t="shared" si="241"/>
        <v>-1.3898711895155439E-2</v>
      </c>
      <c r="AJ1064" s="126">
        <f t="shared" si="242"/>
        <v>-0.29776447812492346</v>
      </c>
      <c r="AK1064" s="126">
        <f t="shared" si="243"/>
        <v>0.23472136322038284</v>
      </c>
      <c r="AL1064" s="127">
        <f t="shared" si="234"/>
        <v>-8.4159772002583601E-3</v>
      </c>
      <c r="AM1064" s="127">
        <f t="shared" si="233"/>
        <v>-1.1117341641828848E-2</v>
      </c>
    </row>
    <row r="1065" spans="1:39" ht="15" customHeight="1" x14ac:dyDescent="0.2">
      <c r="A1065" s="62" t="s">
        <v>1133</v>
      </c>
      <c r="B1065" s="62" t="s">
        <v>296</v>
      </c>
      <c r="C1065" s="124">
        <v>0</v>
      </c>
      <c r="D1065" s="124">
        <v>75282</v>
      </c>
      <c r="E1065" s="124">
        <v>0</v>
      </c>
      <c r="F1065" s="124">
        <v>48132</v>
      </c>
      <c r="G1065" s="124">
        <v>125452</v>
      </c>
      <c r="H1065" s="124">
        <v>4708</v>
      </c>
      <c r="I1065" s="124">
        <v>4590</v>
      </c>
      <c r="J1065" s="124">
        <v>1293</v>
      </c>
      <c r="K1065" s="124">
        <v>34712</v>
      </c>
      <c r="L1065" s="124">
        <v>61468</v>
      </c>
      <c r="M1065" s="124">
        <v>0</v>
      </c>
      <c r="N1065" s="124">
        <v>0</v>
      </c>
      <c r="O1065" s="124">
        <v>48000</v>
      </c>
      <c r="P1065" s="124">
        <v>0</v>
      </c>
      <c r="Q1065" s="124">
        <v>0</v>
      </c>
      <c r="R1065" s="124">
        <v>0</v>
      </c>
      <c r="S1065" s="124">
        <v>0</v>
      </c>
      <c r="T1065" s="124">
        <v>0</v>
      </c>
      <c r="U1065" s="124">
        <v>0</v>
      </c>
      <c r="V1065" s="124">
        <v>0</v>
      </c>
      <c r="W1065" s="124">
        <v>0</v>
      </c>
      <c r="X1065" s="79">
        <v>0</v>
      </c>
      <c r="Y1065" s="125"/>
      <c r="Z1065" s="125"/>
      <c r="AA1065" s="125"/>
      <c r="AB1065" s="125"/>
      <c r="AC1065" s="126">
        <f t="shared" si="235"/>
        <v>0.10706997819040502</v>
      </c>
      <c r="AD1065" s="126">
        <f t="shared" si="236"/>
        <v>4.0759810748061544E-2</v>
      </c>
      <c r="AE1065" s="126">
        <f t="shared" si="237"/>
        <v>0.19442854222110362</v>
      </c>
      <c r="AF1065" s="126">
        <f t="shared" si="238"/>
        <v>4.7204538732101273E-2</v>
      </c>
      <c r="AG1065" s="126">
        <f t="shared" si="239"/>
        <v>0.15651605965244861</v>
      </c>
      <c r="AH1065" s="126">
        <f t="shared" si="240"/>
        <v>8.7808309791146774E-2</v>
      </c>
      <c r="AI1065" s="126">
        <f t="shared" si="241"/>
        <v>-8.2795839073887517E-2</v>
      </c>
      <c r="AJ1065" s="126">
        <f t="shared" si="242"/>
        <v>7.4238649991003935E-2</v>
      </c>
      <c r="AK1065" s="126">
        <f t="shared" si="243"/>
        <v>-0.33695422656645257</v>
      </c>
      <c r="AL1065" s="127">
        <f t="shared" si="234"/>
        <v>3.2030647076214516E-2</v>
      </c>
      <c r="AM1065" s="127">
        <f t="shared" si="233"/>
        <v>-2.0237409241148158E-2</v>
      </c>
    </row>
    <row r="1066" spans="1:39" ht="15" customHeight="1" x14ac:dyDescent="0.2">
      <c r="A1066" s="62" t="s">
        <v>1134</v>
      </c>
      <c r="B1066" s="62" t="s">
        <v>298</v>
      </c>
      <c r="C1066" s="124">
        <v>29177</v>
      </c>
      <c r="D1066" s="124">
        <v>28825</v>
      </c>
      <c r="E1066" s="124">
        <v>31045</v>
      </c>
      <c r="F1066" s="124">
        <v>30995</v>
      </c>
      <c r="G1066" s="124">
        <v>29867</v>
      </c>
      <c r="H1066" s="124">
        <v>29087</v>
      </c>
      <c r="I1066" s="124">
        <v>31038</v>
      </c>
      <c r="J1066" s="124">
        <v>28880</v>
      </c>
      <c r="K1066" s="124">
        <v>31583</v>
      </c>
      <c r="L1066" s="124">
        <v>27427</v>
      </c>
      <c r="M1066" s="124">
        <v>0</v>
      </c>
      <c r="N1066" s="124">
        <v>24676.17</v>
      </c>
      <c r="O1066" s="124">
        <v>27299.19</v>
      </c>
      <c r="P1066" s="124">
        <v>26698.3</v>
      </c>
      <c r="Q1066" s="124">
        <v>25677.08</v>
      </c>
      <c r="R1066" s="124">
        <v>60800</v>
      </c>
      <c r="S1066" s="124">
        <v>30765</v>
      </c>
      <c r="T1066" s="124">
        <v>28996.67</v>
      </c>
      <c r="U1066" s="124">
        <v>29844.68</v>
      </c>
      <c r="V1066" s="124">
        <v>24700.74</v>
      </c>
      <c r="W1066" s="124">
        <v>22486.67</v>
      </c>
      <c r="X1066" s="79">
        <v>0</v>
      </c>
      <c r="Y1066" s="125"/>
      <c r="Z1066" s="125"/>
      <c r="AA1066" s="125"/>
      <c r="AB1066" s="125"/>
      <c r="AC1066" s="126">
        <f t="shared" si="235"/>
        <v>0</v>
      </c>
      <c r="AD1066" s="126">
        <f t="shared" si="236"/>
        <v>0</v>
      </c>
      <c r="AE1066" s="126">
        <f t="shared" si="237"/>
        <v>0</v>
      </c>
      <c r="AF1066" s="126">
        <f t="shared" si="238"/>
        <v>0</v>
      </c>
      <c r="AG1066" s="126">
        <f t="shared" si="239"/>
        <v>0</v>
      </c>
      <c r="AH1066" s="126">
        <f t="shared" si="240"/>
        <v>0</v>
      </c>
      <c r="AI1066" s="126">
        <f t="shared" si="241"/>
        <v>0</v>
      </c>
      <c r="AJ1066" s="126">
        <f t="shared" si="242"/>
        <v>-0.52013054832764005</v>
      </c>
      <c r="AK1066" s="126">
        <f t="shared" si="243"/>
        <v>4.6810602069530614</v>
      </c>
      <c r="AL1066" s="127">
        <f t="shared" si="234"/>
        <v>0.46232551762504681</v>
      </c>
      <c r="AM1066" s="127">
        <f t="shared" si="233"/>
        <v>0.83218593172508426</v>
      </c>
    </row>
    <row r="1067" spans="1:39" ht="15" customHeight="1" x14ac:dyDescent="0.2">
      <c r="A1067" s="62" t="s">
        <v>1135</v>
      </c>
      <c r="B1067" s="62" t="s">
        <v>300</v>
      </c>
      <c r="C1067" s="124">
        <v>250000</v>
      </c>
      <c r="D1067" s="124">
        <v>250000</v>
      </c>
      <c r="E1067" s="124">
        <v>187400</v>
      </c>
      <c r="F1067" s="124">
        <v>168800</v>
      </c>
      <c r="G1067" s="124">
        <v>168800</v>
      </c>
      <c r="H1067" s="124">
        <v>173992</v>
      </c>
      <c r="I1067" s="124">
        <v>173992</v>
      </c>
      <c r="J1067" s="124">
        <v>173992</v>
      </c>
      <c r="K1067" s="124">
        <v>173992</v>
      </c>
      <c r="L1067" s="124">
        <v>174000</v>
      </c>
      <c r="M1067" s="124">
        <v>0</v>
      </c>
      <c r="N1067" s="124">
        <v>227331.56</v>
      </c>
      <c r="O1067" s="124">
        <v>175033.34</v>
      </c>
      <c r="P1067" s="124">
        <v>174584.12</v>
      </c>
      <c r="Q1067" s="124">
        <v>167140.09</v>
      </c>
      <c r="R1067" s="124">
        <v>192212.84</v>
      </c>
      <c r="S1067" s="124">
        <v>287798.07</v>
      </c>
      <c r="T1067" s="124">
        <v>244079.07</v>
      </c>
      <c r="U1067" s="124">
        <v>290018.12</v>
      </c>
      <c r="V1067" s="124">
        <v>241589.71</v>
      </c>
      <c r="W1067" s="124">
        <v>249976.89</v>
      </c>
      <c r="X1067" s="79">
        <v>0</v>
      </c>
      <c r="Y1067" s="125"/>
      <c r="Z1067" s="125"/>
      <c r="AA1067" s="125"/>
      <c r="AB1067" s="125"/>
      <c r="AC1067" s="126">
        <f t="shared" si="235"/>
        <v>9.3728754723901436E-2</v>
      </c>
      <c r="AD1067" s="126">
        <f t="shared" si="236"/>
        <v>-0.21079024334158128</v>
      </c>
      <c r="AE1067" s="126">
        <f t="shared" si="237"/>
        <v>-1.7467755862673826E-2</v>
      </c>
      <c r="AF1067" s="126">
        <f t="shared" si="238"/>
        <v>7.4882635090312455E-2</v>
      </c>
      <c r="AG1067" s="126">
        <f t="shared" si="239"/>
        <v>-7.4387617127609343E-2</v>
      </c>
      <c r="AH1067" s="126">
        <f t="shared" si="240"/>
        <v>2.2532427865415598E-2</v>
      </c>
      <c r="AI1067" s="126">
        <f t="shared" si="241"/>
        <v>-1.0452802975671185E-3</v>
      </c>
      <c r="AJ1067" s="126">
        <f t="shared" si="242"/>
        <v>8.8618839444274372E-2</v>
      </c>
      <c r="AK1067" s="126">
        <f t="shared" si="243"/>
        <v>-0.20865591274004552</v>
      </c>
      <c r="AL1067" s="127">
        <f t="shared" si="234"/>
        <v>-2.5842683582841471E-2</v>
      </c>
      <c r="AM1067" s="127">
        <f t="shared" si="233"/>
        <v>-3.4587508571106408E-2</v>
      </c>
    </row>
    <row r="1068" spans="1:39" ht="15" customHeight="1" x14ac:dyDescent="0.2">
      <c r="A1068" s="62" t="s">
        <v>1136</v>
      </c>
      <c r="B1068" s="62" t="s">
        <v>1017</v>
      </c>
      <c r="C1068" s="124">
        <v>0</v>
      </c>
      <c r="D1068" s="124">
        <v>0</v>
      </c>
      <c r="E1068" s="124">
        <v>0</v>
      </c>
      <c r="F1068" s="124">
        <v>0</v>
      </c>
      <c r="G1068" s="124">
        <v>0</v>
      </c>
      <c r="H1068" s="124">
        <v>0</v>
      </c>
      <c r="I1068" s="124">
        <v>0</v>
      </c>
      <c r="J1068" s="124">
        <v>0</v>
      </c>
      <c r="K1068" s="124">
        <v>0</v>
      </c>
      <c r="L1068" s="124">
        <v>0</v>
      </c>
      <c r="M1068" s="124">
        <v>0</v>
      </c>
      <c r="N1068" s="124">
        <v>0</v>
      </c>
      <c r="O1068" s="124">
        <v>3976.69</v>
      </c>
      <c r="P1068" s="124">
        <v>13625.85</v>
      </c>
      <c r="Q1068" s="124">
        <v>4672.22</v>
      </c>
      <c r="R1068" s="124">
        <v>0</v>
      </c>
      <c r="S1068" s="124">
        <v>0</v>
      </c>
      <c r="T1068" s="124">
        <v>0</v>
      </c>
      <c r="U1068" s="124">
        <v>0</v>
      </c>
      <c r="V1068" s="124">
        <v>0</v>
      </c>
      <c r="W1068" s="124">
        <v>0</v>
      </c>
      <c r="X1068" s="79">
        <v>0</v>
      </c>
      <c r="Y1068" s="125"/>
      <c r="Z1068" s="125"/>
      <c r="AA1068" s="125"/>
      <c r="AB1068" s="125"/>
      <c r="AC1068" s="126">
        <f t="shared" si="235"/>
        <v>3.5289946285782012E-2</v>
      </c>
      <c r="AD1068" s="126">
        <f t="shared" si="236"/>
        <v>-2.6017212517870248E-2</v>
      </c>
      <c r="AE1068" s="126">
        <f t="shared" si="237"/>
        <v>-0.50012776463332254</v>
      </c>
      <c r="AF1068" s="126">
        <f t="shared" si="238"/>
        <v>-1</v>
      </c>
      <c r="AG1068" s="126">
        <f t="shared" si="239"/>
        <v>0</v>
      </c>
      <c r="AH1068" s="126">
        <f t="shared" si="240"/>
        <v>0</v>
      </c>
      <c r="AI1068" s="126">
        <f t="shared" si="241"/>
        <v>0</v>
      </c>
      <c r="AJ1068" s="126">
        <f t="shared" si="242"/>
        <v>-1.9938666883603633</v>
      </c>
      <c r="AK1068" s="126">
        <f t="shared" si="243"/>
        <v>-1</v>
      </c>
      <c r="AL1068" s="127">
        <f t="shared" si="234"/>
        <v>-0.49830241324730828</v>
      </c>
      <c r="AM1068" s="127">
        <f t="shared" si="233"/>
        <v>-0.59877333767207264</v>
      </c>
    </row>
    <row r="1069" spans="1:39" ht="15" customHeight="1" x14ac:dyDescent="0.2">
      <c r="A1069" s="62" t="s">
        <v>2296</v>
      </c>
      <c r="B1069" s="62" t="s">
        <v>1772</v>
      </c>
      <c r="C1069" s="124">
        <v>0</v>
      </c>
      <c r="D1069" s="124">
        <v>0</v>
      </c>
      <c r="E1069" s="124">
        <v>0</v>
      </c>
      <c r="F1069" s="124">
        <v>0</v>
      </c>
      <c r="G1069" s="124">
        <v>0</v>
      </c>
      <c r="H1069" s="124">
        <v>0</v>
      </c>
      <c r="I1069" s="124">
        <v>0</v>
      </c>
      <c r="J1069" s="124">
        <v>0</v>
      </c>
      <c r="K1069" s="124">
        <v>0</v>
      </c>
      <c r="L1069" s="124">
        <v>0</v>
      </c>
      <c r="M1069" s="124">
        <v>0</v>
      </c>
      <c r="N1069" s="124">
        <v>0</v>
      </c>
      <c r="O1069" s="124">
        <v>0</v>
      </c>
      <c r="P1069" s="124">
        <v>0</v>
      </c>
      <c r="Q1069" s="124">
        <v>0</v>
      </c>
      <c r="R1069" s="124">
        <v>0</v>
      </c>
      <c r="S1069" s="124">
        <v>0</v>
      </c>
      <c r="T1069" s="124">
        <v>0</v>
      </c>
      <c r="U1069" s="124">
        <v>0</v>
      </c>
      <c r="V1069" s="124">
        <v>-5355.59</v>
      </c>
      <c r="W1069" s="124">
        <v>0</v>
      </c>
      <c r="X1069" s="79">
        <v>0</v>
      </c>
      <c r="Y1069" s="125"/>
      <c r="Z1069" s="125"/>
      <c r="AA1069" s="125"/>
      <c r="AB1069" s="125"/>
      <c r="AC1069" s="126">
        <f t="shared" si="235"/>
        <v>-3.6358131775896803E-3</v>
      </c>
      <c r="AD1069" s="126">
        <f t="shared" si="236"/>
        <v>5.1354709209606851E-2</v>
      </c>
      <c r="AE1069" s="126">
        <f t="shared" si="237"/>
        <v>0.42484430516823918</v>
      </c>
      <c r="AF1069" s="126">
        <f t="shared" si="238"/>
        <v>0.24511696474913686</v>
      </c>
      <c r="AG1069" s="126">
        <f t="shared" si="239"/>
        <v>3.5020351830507633E-2</v>
      </c>
      <c r="AH1069" s="126">
        <f t="shared" si="240"/>
        <v>9.8880410735511112E-2</v>
      </c>
      <c r="AI1069" s="126">
        <f t="shared" si="241"/>
        <v>6.4685257789147327E-2</v>
      </c>
      <c r="AJ1069" s="126">
        <f t="shared" si="242"/>
        <v>5.5761957130182768E-2</v>
      </c>
      <c r="AK1069" s="126">
        <f t="shared" si="243"/>
        <v>0.39917991917565976</v>
      </c>
      <c r="AL1069" s="127">
        <f t="shared" si="234"/>
        <v>0.15235645140115578</v>
      </c>
      <c r="AM1069" s="127">
        <f t="shared" si="233"/>
        <v>0.1307055793322017</v>
      </c>
    </row>
    <row r="1070" spans="1:39" ht="15" customHeight="1" x14ac:dyDescent="0.2">
      <c r="A1070" s="62" t="s">
        <v>1137</v>
      </c>
      <c r="B1070" s="62" t="s">
        <v>302</v>
      </c>
      <c r="C1070" s="124">
        <v>8050</v>
      </c>
      <c r="D1070" s="124">
        <v>6738</v>
      </c>
      <c r="E1070" s="124">
        <v>6840</v>
      </c>
      <c r="F1070" s="124">
        <v>6803</v>
      </c>
      <c r="G1070" s="124">
        <v>7008</v>
      </c>
      <c r="H1070" s="124">
        <v>7074</v>
      </c>
      <c r="I1070" s="124">
        <v>7072</v>
      </c>
      <c r="J1070" s="124">
        <v>7651</v>
      </c>
      <c r="K1070" s="124">
        <v>8220</v>
      </c>
      <c r="L1070" s="124">
        <v>7639</v>
      </c>
      <c r="M1070" s="124">
        <v>0</v>
      </c>
      <c r="N1070" s="124">
        <v>7343.49</v>
      </c>
      <c r="O1070" s="124">
        <v>6629.92</v>
      </c>
      <c r="P1070" s="124">
        <v>7476.28</v>
      </c>
      <c r="Q1070" s="124">
        <v>6497.34</v>
      </c>
      <c r="R1070" s="124">
        <v>5785.46</v>
      </c>
      <c r="S1070" s="124">
        <v>5254.14</v>
      </c>
      <c r="T1070" s="124">
        <v>5675.72</v>
      </c>
      <c r="U1070" s="124">
        <v>5681.02</v>
      </c>
      <c r="V1070" s="124">
        <v>11547.66</v>
      </c>
      <c r="W1070" s="124">
        <v>5886.87</v>
      </c>
      <c r="X1070" s="79">
        <v>0</v>
      </c>
      <c r="Y1070" s="125"/>
      <c r="Z1070" s="125"/>
      <c r="AA1070" s="125"/>
      <c r="AB1070" s="125"/>
      <c r="AC1070" s="126">
        <f t="shared" si="235"/>
        <v>1.4969325153374233</v>
      </c>
      <c r="AD1070" s="126">
        <f t="shared" si="236"/>
        <v>-0.40049140049140047</v>
      </c>
      <c r="AE1070" s="126">
        <f t="shared" si="237"/>
        <v>-0.32909836065573772</v>
      </c>
      <c r="AF1070" s="126">
        <f t="shared" si="238"/>
        <v>0.60507025045815521</v>
      </c>
      <c r="AG1070" s="126">
        <f t="shared" si="239"/>
        <v>0.67649857278782111</v>
      </c>
      <c r="AH1070" s="126">
        <f t="shared" si="240"/>
        <v>-0.25993189557321228</v>
      </c>
      <c r="AI1070" s="126">
        <f t="shared" si="241"/>
        <v>-0.51533742331288346</v>
      </c>
      <c r="AJ1070" s="126">
        <f t="shared" si="242"/>
        <v>0.15379746835443037</v>
      </c>
      <c r="AK1070" s="126">
        <f t="shared" si="243"/>
        <v>-0.42896324739440483</v>
      </c>
      <c r="AL1070" s="127">
        <f t="shared" si="234"/>
        <v>0.11094183105668788</v>
      </c>
      <c r="AM1070" s="127">
        <f t="shared" si="233"/>
        <v>-7.4787305027649825E-2</v>
      </c>
    </row>
    <row r="1071" spans="1:39" ht="15" customHeight="1" x14ac:dyDescent="0.2">
      <c r="A1071" s="62" t="s">
        <v>1138</v>
      </c>
      <c r="B1071" s="62" t="s">
        <v>304</v>
      </c>
      <c r="C1071" s="124">
        <v>19416</v>
      </c>
      <c r="D1071" s="124">
        <v>19465</v>
      </c>
      <c r="E1071" s="124">
        <v>20982</v>
      </c>
      <c r="F1071" s="124">
        <v>22842</v>
      </c>
      <c r="G1071" s="124">
        <v>24137</v>
      </c>
      <c r="H1071" s="124">
        <v>16549</v>
      </c>
      <c r="I1071" s="124">
        <v>19903</v>
      </c>
      <c r="J1071" s="124">
        <v>20119</v>
      </c>
      <c r="K1071" s="124">
        <v>20891</v>
      </c>
      <c r="L1071" s="124">
        <v>16747</v>
      </c>
      <c r="M1071" s="124">
        <v>0</v>
      </c>
      <c r="N1071" s="124">
        <v>18929.939999999999</v>
      </c>
      <c r="O1071" s="124">
        <v>18767.14</v>
      </c>
      <c r="P1071" s="124">
        <v>20296.27</v>
      </c>
      <c r="Q1071" s="124">
        <v>14823.77</v>
      </c>
      <c r="R1071" s="124">
        <v>17441.57</v>
      </c>
      <c r="S1071" s="124">
        <v>17516.89</v>
      </c>
      <c r="T1071" s="124">
        <v>17815.32</v>
      </c>
      <c r="U1071" s="124">
        <v>17567.71</v>
      </c>
      <c r="V1071" s="124">
        <v>12336.67</v>
      </c>
      <c r="W1071" s="124">
        <v>15232.35</v>
      </c>
      <c r="X1071" s="79">
        <v>0</v>
      </c>
      <c r="Y1071" s="125"/>
      <c r="Z1071" s="125"/>
      <c r="AA1071" s="125"/>
      <c r="AB1071" s="125"/>
      <c r="AC1071" s="126">
        <f t="shared" si="235"/>
        <v>-0.20963368922856213</v>
      </c>
      <c r="AD1071" s="126">
        <f t="shared" si="236"/>
        <v>0.5555923101750786</v>
      </c>
      <c r="AE1071" s="126">
        <f t="shared" si="237"/>
        <v>0.77402722200477125</v>
      </c>
      <c r="AF1071" s="126">
        <f t="shared" si="238"/>
        <v>-0.17213233132815894</v>
      </c>
      <c r="AG1071" s="126">
        <f t="shared" si="239"/>
        <v>0.21793058051412842</v>
      </c>
      <c r="AH1071" s="126">
        <f t="shared" si="240"/>
        <v>7.9896423212991147E-2</v>
      </c>
      <c r="AI1071" s="126">
        <f t="shared" si="241"/>
        <v>-1.1923051929774123E-2</v>
      </c>
      <c r="AJ1071" s="126">
        <f t="shared" si="242"/>
        <v>-0.20365149044480454</v>
      </c>
      <c r="AK1071" s="126">
        <f t="shared" si="243"/>
        <v>-0.1353915841060761</v>
      </c>
      <c r="AL1071" s="127">
        <f t="shared" si="234"/>
        <v>9.9412709874399263E-2</v>
      </c>
      <c r="AM1071" s="127">
        <f t="shared" si="233"/>
        <v>-1.0627824550707038E-2</v>
      </c>
    </row>
    <row r="1072" spans="1:39" ht="15" customHeight="1" x14ac:dyDescent="0.2">
      <c r="A1072" s="62" t="s">
        <v>1139</v>
      </c>
      <c r="B1072" s="62" t="s">
        <v>306</v>
      </c>
      <c r="C1072" s="124">
        <v>274733</v>
      </c>
      <c r="D1072" s="124">
        <v>289556</v>
      </c>
      <c r="E1072" s="124">
        <v>286724</v>
      </c>
      <c r="F1072" s="124">
        <v>351717</v>
      </c>
      <c r="G1072" s="124">
        <v>340126</v>
      </c>
      <c r="H1072" s="124">
        <v>433264</v>
      </c>
      <c r="I1072" s="124">
        <v>425030</v>
      </c>
      <c r="J1072" s="124">
        <v>478747</v>
      </c>
      <c r="K1072" s="124">
        <v>449845</v>
      </c>
      <c r="L1072" s="124">
        <v>417257</v>
      </c>
      <c r="M1072" s="124">
        <v>0</v>
      </c>
      <c r="N1072" s="124">
        <v>253938.69</v>
      </c>
      <c r="O1072" s="124">
        <v>281127.90000000002</v>
      </c>
      <c r="P1072" s="124">
        <v>292586.62</v>
      </c>
      <c r="Q1072" s="124">
        <v>349473.81</v>
      </c>
      <c r="R1072" s="124">
        <v>365970.56</v>
      </c>
      <c r="S1072" s="124">
        <v>423250.83</v>
      </c>
      <c r="T1072" s="124">
        <v>460415.77</v>
      </c>
      <c r="U1072" s="124">
        <v>422295.26</v>
      </c>
      <c r="V1072" s="124">
        <v>453645.89</v>
      </c>
      <c r="W1072" s="124">
        <v>300787.99</v>
      </c>
      <c r="X1072" s="79">
        <v>0</v>
      </c>
      <c r="Y1072" s="125"/>
      <c r="Z1072" s="125"/>
      <c r="AA1072" s="125"/>
      <c r="AB1072" s="125"/>
      <c r="AC1072" s="126">
        <f t="shared" si="235"/>
        <v>-0.96511289853667992</v>
      </c>
      <c r="AD1072" s="126">
        <f t="shared" si="236"/>
        <v>20.513568376068378</v>
      </c>
      <c r="AE1072" s="126">
        <f t="shared" si="237"/>
        <v>-0.94664369037627805</v>
      </c>
      <c r="AF1072" s="126">
        <f t="shared" si="238"/>
        <v>15.38165708009903</v>
      </c>
      <c r="AG1072" s="126">
        <f t="shared" si="239"/>
        <v>-0.93080647562210306</v>
      </c>
      <c r="AH1072" s="126">
        <f t="shared" si="240"/>
        <v>12.326671374378009</v>
      </c>
      <c r="AI1072" s="126">
        <f t="shared" si="241"/>
        <v>-0.92217261593023303</v>
      </c>
      <c r="AJ1072" s="126">
        <f t="shared" si="242"/>
        <v>10.826369206897098</v>
      </c>
      <c r="AK1072" s="126">
        <f t="shared" si="243"/>
        <v>0.88459643495002116</v>
      </c>
      <c r="AL1072" s="127">
        <f t="shared" si="234"/>
        <v>6.240902976880804</v>
      </c>
      <c r="AM1072" s="127">
        <f t="shared" si="233"/>
        <v>4.436931584934559</v>
      </c>
    </row>
    <row r="1073" spans="1:39" ht="15" customHeight="1" x14ac:dyDescent="0.2">
      <c r="A1073" s="62" t="s">
        <v>1984</v>
      </c>
      <c r="B1073" s="62" t="s">
        <v>1865</v>
      </c>
      <c r="C1073" s="124">
        <v>0</v>
      </c>
      <c r="D1073" s="124">
        <v>0</v>
      </c>
      <c r="E1073" s="124">
        <v>0</v>
      </c>
      <c r="F1073" s="124">
        <v>0</v>
      </c>
      <c r="G1073" s="124">
        <v>0</v>
      </c>
      <c r="H1073" s="124">
        <v>0</v>
      </c>
      <c r="I1073" s="124">
        <v>0</v>
      </c>
      <c r="J1073" s="124">
        <v>0</v>
      </c>
      <c r="K1073" s="124">
        <v>0</v>
      </c>
      <c r="L1073" s="124">
        <v>0</v>
      </c>
      <c r="M1073" s="124">
        <v>0</v>
      </c>
      <c r="N1073" s="124">
        <v>0</v>
      </c>
      <c r="O1073" s="124">
        <v>0</v>
      </c>
      <c r="P1073" s="124">
        <v>0</v>
      </c>
      <c r="Q1073" s="124">
        <v>0</v>
      </c>
      <c r="R1073" s="124">
        <v>0</v>
      </c>
      <c r="S1073" s="124">
        <v>0</v>
      </c>
      <c r="T1073" s="124">
        <v>0</v>
      </c>
      <c r="U1073" s="124">
        <v>21083.38</v>
      </c>
      <c r="V1073" s="124">
        <v>10117.27</v>
      </c>
      <c r="W1073" s="124">
        <v>57476.82</v>
      </c>
      <c r="X1073" s="79">
        <v>0</v>
      </c>
      <c r="Y1073" s="125"/>
      <c r="Z1073" s="125"/>
      <c r="AA1073" s="125"/>
      <c r="AB1073" s="125"/>
      <c r="AC1073" s="126">
        <f t="shared" si="235"/>
        <v>2.4907069232192117E-2</v>
      </c>
      <c r="AD1073" s="126">
        <f t="shared" si="236"/>
        <v>-2.0588247294168444E-2</v>
      </c>
      <c r="AE1073" s="126">
        <f t="shared" si="237"/>
        <v>7.0853115699735181E-2</v>
      </c>
      <c r="AF1073" s="126">
        <f t="shared" si="238"/>
        <v>0.11563734337267653</v>
      </c>
      <c r="AG1073" s="126">
        <f t="shared" si="239"/>
        <v>-5.9189886742327648E-2</v>
      </c>
      <c r="AH1073" s="126">
        <f t="shared" si="240"/>
        <v>8.4906989054611776E-2</v>
      </c>
      <c r="AI1073" s="126">
        <f t="shared" si="241"/>
        <v>6.0135391896782742E-2</v>
      </c>
      <c r="AJ1073" s="126">
        <f t="shared" si="242"/>
        <v>4.9285864306256769E-2</v>
      </c>
      <c r="AK1073" s="126">
        <f t="shared" si="243"/>
        <v>-5.3204115853493279E-2</v>
      </c>
      <c r="AL1073" s="127">
        <f t="shared" si="234"/>
        <v>3.0304835963585082E-2</v>
      </c>
      <c r="AM1073" s="127">
        <f t="shared" si="233"/>
        <v>1.638684853236607E-2</v>
      </c>
    </row>
    <row r="1074" spans="1:39" ht="15" customHeight="1" x14ac:dyDescent="0.2">
      <c r="A1074" s="62" t="s">
        <v>1140</v>
      </c>
      <c r="B1074" s="62" t="s">
        <v>308</v>
      </c>
      <c r="C1074" s="124">
        <v>16026</v>
      </c>
      <c r="D1074" s="124">
        <v>15318</v>
      </c>
      <c r="E1074" s="124">
        <v>14088</v>
      </c>
      <c r="F1074" s="124">
        <v>14184</v>
      </c>
      <c r="G1074" s="124">
        <v>12960</v>
      </c>
      <c r="H1074" s="124">
        <v>13128</v>
      </c>
      <c r="I1074" s="124">
        <v>13416</v>
      </c>
      <c r="J1074" s="124">
        <v>14280</v>
      </c>
      <c r="K1074" s="124">
        <v>14496</v>
      </c>
      <c r="L1074" s="124">
        <v>13080</v>
      </c>
      <c r="M1074" s="124">
        <v>0</v>
      </c>
      <c r="N1074" s="124">
        <v>15268.1</v>
      </c>
      <c r="O1074" s="124">
        <v>16699.16</v>
      </c>
      <c r="P1074" s="124">
        <v>13179.14</v>
      </c>
      <c r="Q1074" s="124">
        <v>12948.93</v>
      </c>
      <c r="R1074" s="124">
        <v>13918.58</v>
      </c>
      <c r="S1074" s="124">
        <v>12883.21</v>
      </c>
      <c r="T1074" s="124">
        <v>13173.5</v>
      </c>
      <c r="U1074" s="124">
        <v>13159.73</v>
      </c>
      <c r="V1074" s="124">
        <v>14325.93</v>
      </c>
      <c r="W1074" s="124">
        <v>11336.74</v>
      </c>
      <c r="X1074" s="79">
        <v>0</v>
      </c>
      <c r="Y1074" s="125"/>
      <c r="Z1074" s="125"/>
      <c r="AA1074" s="125"/>
      <c r="AB1074" s="125"/>
      <c r="AC1074" s="126">
        <f t="shared" si="235"/>
        <v>-0.14830166973228381</v>
      </c>
      <c r="AD1074" s="126">
        <f t="shared" si="236"/>
        <v>-2.0510951829502157E-2</v>
      </c>
      <c r="AE1074" s="126">
        <f t="shared" si="237"/>
        <v>0.16922603465469951</v>
      </c>
      <c r="AF1074" s="126">
        <f t="shared" si="238"/>
        <v>7.1423811824284936E-2</v>
      </c>
      <c r="AG1074" s="126">
        <f t="shared" si="239"/>
        <v>-9.656930958618698E-2</v>
      </c>
      <c r="AH1074" s="126">
        <f t="shared" si="240"/>
        <v>9.1817469946906954E-2</v>
      </c>
      <c r="AI1074" s="126">
        <f t="shared" si="241"/>
        <v>-2.3579537394034757E-2</v>
      </c>
      <c r="AJ1074" s="126">
        <f t="shared" si="242"/>
        <v>3.9134905811150922E-2</v>
      </c>
      <c r="AK1074" s="126">
        <f t="shared" si="243"/>
        <v>7.3798060864796469E-2</v>
      </c>
      <c r="AL1074" s="127">
        <f t="shared" si="234"/>
        <v>1.7382090506647897E-2</v>
      </c>
      <c r="AM1074" s="127">
        <f t="shared" si="233"/>
        <v>1.692031792852652E-2</v>
      </c>
    </row>
    <row r="1075" spans="1:39" ht="15" customHeight="1" x14ac:dyDescent="0.2">
      <c r="A1075" s="62" t="s">
        <v>1141</v>
      </c>
      <c r="B1075" s="62" t="s">
        <v>1897</v>
      </c>
      <c r="C1075" s="124">
        <v>116254</v>
      </c>
      <c r="D1075" s="124">
        <v>130425</v>
      </c>
      <c r="E1075" s="124">
        <v>114960</v>
      </c>
      <c r="F1075" s="124">
        <v>0</v>
      </c>
      <c r="G1075" s="124">
        <v>0</v>
      </c>
      <c r="H1075" s="124">
        <v>0</v>
      </c>
      <c r="I1075" s="124">
        <v>0</v>
      </c>
      <c r="J1075" s="124">
        <v>0</v>
      </c>
      <c r="K1075" s="124">
        <v>0</v>
      </c>
      <c r="L1075" s="124">
        <v>0</v>
      </c>
      <c r="M1075" s="124">
        <v>0</v>
      </c>
      <c r="N1075" s="124">
        <v>112588.44</v>
      </c>
      <c r="O1075" s="124">
        <v>116561.68</v>
      </c>
      <c r="P1075" s="124">
        <v>113529.07</v>
      </c>
      <c r="Q1075" s="124">
        <v>56750.03</v>
      </c>
      <c r="R1075" s="124">
        <v>0</v>
      </c>
      <c r="S1075" s="124">
        <v>0</v>
      </c>
      <c r="T1075" s="124">
        <v>0</v>
      </c>
      <c r="U1075" s="124">
        <v>3441.86</v>
      </c>
      <c r="V1075" s="124">
        <v>-3420.75</v>
      </c>
      <c r="W1075" s="124">
        <v>0</v>
      </c>
      <c r="X1075" s="79">
        <v>0</v>
      </c>
      <c r="Y1075" s="125"/>
      <c r="Z1075" s="125"/>
      <c r="AA1075" s="125"/>
      <c r="AB1075" s="125"/>
      <c r="AC1075" s="126">
        <f t="shared" si="235"/>
        <v>-1</v>
      </c>
      <c r="AD1075" s="126">
        <f t="shared" si="236"/>
        <v>0</v>
      </c>
      <c r="AE1075" s="126">
        <f t="shared" si="237"/>
        <v>0</v>
      </c>
      <c r="AF1075" s="126">
        <f t="shared" si="238"/>
        <v>-1</v>
      </c>
      <c r="AG1075" s="126">
        <f t="shared" si="239"/>
        <v>0</v>
      </c>
      <c r="AH1075" s="126">
        <f t="shared" si="240"/>
        <v>0</v>
      </c>
      <c r="AI1075" s="126">
        <f t="shared" si="241"/>
        <v>0</v>
      </c>
      <c r="AJ1075" s="126">
        <f t="shared" si="242"/>
        <v>0</v>
      </c>
      <c r="AK1075" s="126">
        <f t="shared" si="243"/>
        <v>0</v>
      </c>
      <c r="AL1075" s="127">
        <f t="shared" si="234"/>
        <v>-0.22222222222222221</v>
      </c>
      <c r="AM1075" s="127">
        <f t="shared" si="233"/>
        <v>0</v>
      </c>
    </row>
    <row r="1076" spans="1:39" ht="15" customHeight="1" x14ac:dyDescent="0.2">
      <c r="A1076" s="62" t="s">
        <v>1142</v>
      </c>
      <c r="B1076" s="62" t="s">
        <v>1899</v>
      </c>
      <c r="C1076" s="124">
        <v>159501</v>
      </c>
      <c r="D1076" s="124">
        <v>156346</v>
      </c>
      <c r="E1076" s="124">
        <v>155503</v>
      </c>
      <c r="F1076" s="124">
        <v>238035</v>
      </c>
      <c r="G1076" s="124">
        <v>271160</v>
      </c>
      <c r="H1076" s="124">
        <v>291179</v>
      </c>
      <c r="I1076" s="124">
        <v>309189</v>
      </c>
      <c r="J1076" s="124">
        <v>339386</v>
      </c>
      <c r="K1076" s="124">
        <v>367525</v>
      </c>
      <c r="L1076" s="124">
        <v>542050</v>
      </c>
      <c r="M1076" s="124">
        <v>0</v>
      </c>
      <c r="N1076" s="124">
        <v>154383.62</v>
      </c>
      <c r="O1076" s="124">
        <v>153822.31</v>
      </c>
      <c r="P1076" s="124">
        <v>161721.81</v>
      </c>
      <c r="Q1076" s="124">
        <v>230428.4</v>
      </c>
      <c r="R1076" s="124">
        <v>286910.31</v>
      </c>
      <c r="S1076" s="124">
        <v>296958.01</v>
      </c>
      <c r="T1076" s="124">
        <v>326321.34000000003</v>
      </c>
      <c r="U1076" s="124">
        <v>347429.52</v>
      </c>
      <c r="V1076" s="124">
        <v>366802.87</v>
      </c>
      <c r="W1076" s="124">
        <v>513223.21</v>
      </c>
      <c r="X1076" s="79">
        <v>0</v>
      </c>
      <c r="Y1076" s="125"/>
      <c r="Z1076" s="125"/>
      <c r="AA1076" s="125"/>
      <c r="AB1076" s="125"/>
      <c r="AC1076" s="126">
        <f t="shared" si="235"/>
        <v>-0.1875</v>
      </c>
      <c r="AD1076" s="126">
        <f t="shared" si="236"/>
        <v>-0.13846153846153847</v>
      </c>
      <c r="AE1076" s="126">
        <f t="shared" si="237"/>
        <v>0.32142857142857145</v>
      </c>
      <c r="AF1076" s="126">
        <f t="shared" si="238"/>
        <v>0.16216216216216217</v>
      </c>
      <c r="AG1076" s="126">
        <f t="shared" si="239"/>
        <v>-0.12790697674418605</v>
      </c>
      <c r="AH1076" s="126">
        <f t="shared" si="240"/>
        <v>0.21333333333333335</v>
      </c>
      <c r="AI1076" s="126">
        <f t="shared" si="241"/>
        <v>-4.3956043956043959E-2</v>
      </c>
      <c r="AJ1076" s="126">
        <f t="shared" si="242"/>
        <v>0.22988505747126436</v>
      </c>
      <c r="AK1076" s="126">
        <f t="shared" si="243"/>
        <v>-0.14018691588785046</v>
      </c>
      <c r="AL1076" s="127">
        <f t="shared" si="234"/>
        <v>3.2088627705079156E-2</v>
      </c>
      <c r="AM1076" s="127">
        <f t="shared" si="233"/>
        <v>2.6233690843303452E-2</v>
      </c>
    </row>
    <row r="1077" spans="1:39" ht="15" customHeight="1" x14ac:dyDescent="0.2">
      <c r="A1077" s="62" t="s">
        <v>1143</v>
      </c>
      <c r="B1077" s="62" t="s">
        <v>312</v>
      </c>
      <c r="C1077" s="124">
        <v>0</v>
      </c>
      <c r="D1077" s="124">
        <v>0</v>
      </c>
      <c r="E1077" s="124">
        <v>0</v>
      </c>
      <c r="F1077" s="124">
        <v>0</v>
      </c>
      <c r="G1077" s="124">
        <v>0</v>
      </c>
      <c r="H1077" s="124">
        <v>0</v>
      </c>
      <c r="I1077" s="124">
        <v>0</v>
      </c>
      <c r="J1077" s="124">
        <v>0</v>
      </c>
      <c r="K1077" s="124">
        <v>0</v>
      </c>
      <c r="L1077" s="124">
        <v>0</v>
      </c>
      <c r="M1077" s="124">
        <v>0</v>
      </c>
      <c r="N1077" s="124">
        <v>1630</v>
      </c>
      <c r="O1077" s="124">
        <v>4070</v>
      </c>
      <c r="P1077" s="124">
        <v>2440</v>
      </c>
      <c r="Q1077" s="124">
        <v>1637</v>
      </c>
      <c r="R1077" s="124">
        <v>2627.5</v>
      </c>
      <c r="S1077" s="124">
        <v>4405</v>
      </c>
      <c r="T1077" s="124">
        <v>3260</v>
      </c>
      <c r="U1077" s="124">
        <v>1580</v>
      </c>
      <c r="V1077" s="124">
        <v>1823</v>
      </c>
      <c r="W1077" s="124">
        <v>1041</v>
      </c>
      <c r="X1077" s="79">
        <v>0</v>
      </c>
      <c r="Y1077" s="125"/>
      <c r="Z1077" s="125"/>
      <c r="AA1077" s="125"/>
      <c r="AB1077" s="125"/>
      <c r="AC1077" s="126">
        <f t="shared" si="235"/>
        <v>0</v>
      </c>
      <c r="AD1077" s="126">
        <f t="shared" si="236"/>
        <v>0.32738693738985664</v>
      </c>
      <c r="AE1077" s="126">
        <f t="shared" si="237"/>
        <v>-9.7610243211103259E-2</v>
      </c>
      <c r="AF1077" s="126">
        <f t="shared" si="238"/>
        <v>8.4321689683184251E-2</v>
      </c>
      <c r="AG1077" s="126">
        <f t="shared" si="239"/>
        <v>0.33915193287383882</v>
      </c>
      <c r="AH1077" s="126">
        <f t="shared" si="240"/>
        <v>-0.99718259518259511</v>
      </c>
      <c r="AI1077" s="126">
        <f t="shared" si="241"/>
        <v>-1</v>
      </c>
      <c r="AJ1077" s="126">
        <f t="shared" si="242"/>
        <v>0</v>
      </c>
      <c r="AK1077" s="126">
        <f t="shared" si="243"/>
        <v>92.621958637469589</v>
      </c>
      <c r="AL1077" s="127">
        <f t="shared" si="234"/>
        <v>10.142002928780308</v>
      </c>
      <c r="AM1077" s="127">
        <f t="shared" si="233"/>
        <v>18.192785595032166</v>
      </c>
    </row>
    <row r="1078" spans="1:39" ht="15" customHeight="1" x14ac:dyDescent="0.2">
      <c r="A1078" s="62" t="s">
        <v>1144</v>
      </c>
      <c r="B1078" s="62" t="s">
        <v>314</v>
      </c>
      <c r="C1078" s="124">
        <v>27522</v>
      </c>
      <c r="D1078" s="124">
        <v>19006</v>
      </c>
      <c r="E1078" s="124">
        <v>35100</v>
      </c>
      <c r="F1078" s="124">
        <v>41102</v>
      </c>
      <c r="G1078" s="124">
        <v>44357</v>
      </c>
      <c r="H1078" s="124">
        <v>51896</v>
      </c>
      <c r="I1078" s="124">
        <v>52710</v>
      </c>
      <c r="J1078" s="124">
        <v>58552</v>
      </c>
      <c r="K1078" s="124">
        <v>62095</v>
      </c>
      <c r="L1078" s="124">
        <v>36941</v>
      </c>
      <c r="M1078" s="124">
        <v>0</v>
      </c>
      <c r="N1078" s="124">
        <v>25205.919999999998</v>
      </c>
      <c r="O1078" s="124">
        <v>19921.91</v>
      </c>
      <c r="P1078" s="124">
        <v>30990.37</v>
      </c>
      <c r="Q1078" s="124">
        <v>54977.760000000002</v>
      </c>
      <c r="R1078" s="124">
        <v>45514.31</v>
      </c>
      <c r="S1078" s="124">
        <v>55433.27</v>
      </c>
      <c r="T1078" s="124">
        <v>59862.19</v>
      </c>
      <c r="U1078" s="124">
        <v>59148.45</v>
      </c>
      <c r="V1078" s="124">
        <v>47102.78</v>
      </c>
      <c r="W1078" s="124">
        <v>40725.46</v>
      </c>
      <c r="X1078" s="79">
        <v>0</v>
      </c>
      <c r="Y1078" s="125"/>
      <c r="Z1078" s="125"/>
      <c r="AA1078" s="125"/>
      <c r="AB1078" s="125"/>
      <c r="AC1078" s="126">
        <f t="shared" si="235"/>
        <v>0.60175326454205103</v>
      </c>
      <c r="AD1078" s="126">
        <f t="shared" si="236"/>
        <v>-0.29465018699261147</v>
      </c>
      <c r="AE1078" s="126">
        <f t="shared" si="237"/>
        <v>-7.7486987164980217E-2</v>
      </c>
      <c r="AF1078" s="126">
        <f t="shared" si="238"/>
        <v>-8.5747829362958466E-2</v>
      </c>
      <c r="AG1078" s="126">
        <f t="shared" si="239"/>
        <v>0.38899856252994736</v>
      </c>
      <c r="AH1078" s="126">
        <f t="shared" si="240"/>
        <v>-0.36306246636585671</v>
      </c>
      <c r="AI1078" s="126">
        <f t="shared" si="241"/>
        <v>2.7058352018544288E-2</v>
      </c>
      <c r="AJ1078" s="126">
        <f t="shared" si="242"/>
        <v>-0.52224812006285792</v>
      </c>
      <c r="AK1078" s="126">
        <f t="shared" si="243"/>
        <v>0.3713989271286342</v>
      </c>
      <c r="AL1078" s="127">
        <f t="shared" si="234"/>
        <v>5.1126129188791185E-3</v>
      </c>
      <c r="AM1078" s="127">
        <f t="shared" si="233"/>
        <v>-1.9570948950317756E-2</v>
      </c>
    </row>
    <row r="1079" spans="1:39" ht="15" customHeight="1" x14ac:dyDescent="0.2">
      <c r="A1079" s="62" t="s">
        <v>1145</v>
      </c>
      <c r="B1079" s="62" t="s">
        <v>316</v>
      </c>
      <c r="C1079" s="124">
        <v>5376</v>
      </c>
      <c r="D1079" s="124">
        <v>8262</v>
      </c>
      <c r="E1079" s="124">
        <v>8100</v>
      </c>
      <c r="F1079" s="124">
        <v>7938</v>
      </c>
      <c r="G1079" s="124">
        <v>10350</v>
      </c>
      <c r="H1079" s="124">
        <v>1323</v>
      </c>
      <c r="I1079" s="124">
        <v>1314</v>
      </c>
      <c r="J1079" s="124">
        <v>1764</v>
      </c>
      <c r="K1079" s="124">
        <v>1665</v>
      </c>
      <c r="L1079" s="124">
        <v>7344</v>
      </c>
      <c r="M1079" s="124">
        <v>0</v>
      </c>
      <c r="N1079" s="124">
        <v>13414.7</v>
      </c>
      <c r="O1079" s="124">
        <v>468</v>
      </c>
      <c r="P1079" s="124">
        <v>10068.35</v>
      </c>
      <c r="Q1079" s="124">
        <v>537.21</v>
      </c>
      <c r="R1079" s="124">
        <v>8800.39</v>
      </c>
      <c r="S1079" s="124">
        <v>608.92999999999995</v>
      </c>
      <c r="T1079" s="124">
        <v>8115.01</v>
      </c>
      <c r="U1079" s="124">
        <v>631.57000000000005</v>
      </c>
      <c r="V1079" s="124">
        <v>7469.18</v>
      </c>
      <c r="W1079" s="124">
        <v>14076.39</v>
      </c>
      <c r="X1079" s="79">
        <v>0</v>
      </c>
      <c r="Y1079" s="125"/>
      <c r="Z1079" s="125"/>
      <c r="AA1079" s="125"/>
      <c r="AB1079" s="125"/>
      <c r="AC1079" s="126">
        <f t="shared" si="235"/>
        <v>0</v>
      </c>
      <c r="AD1079" s="126">
        <f t="shared" si="236"/>
        <v>-1</v>
      </c>
      <c r="AE1079" s="126">
        <f t="shared" si="237"/>
        <v>0</v>
      </c>
      <c r="AF1079" s="126">
        <f t="shared" si="238"/>
        <v>0</v>
      </c>
      <c r="AG1079" s="126">
        <f t="shared" si="239"/>
        <v>0</v>
      </c>
      <c r="AH1079" s="126">
        <f t="shared" si="240"/>
        <v>0</v>
      </c>
      <c r="AI1079" s="126">
        <f t="shared" si="241"/>
        <v>0</v>
      </c>
      <c r="AJ1079" s="126">
        <f t="shared" si="242"/>
        <v>0</v>
      </c>
      <c r="AK1079" s="126">
        <f t="shared" si="243"/>
        <v>0</v>
      </c>
      <c r="AL1079" s="127">
        <f t="shared" si="234"/>
        <v>-0.1111111111111111</v>
      </c>
      <c r="AM1079" s="127">
        <f t="shared" si="233"/>
        <v>0</v>
      </c>
    </row>
    <row r="1080" spans="1:39" ht="15" customHeight="1" x14ac:dyDescent="0.2">
      <c r="A1080" s="62" t="s">
        <v>1146</v>
      </c>
      <c r="B1080" s="62" t="s">
        <v>2026</v>
      </c>
      <c r="C1080" s="124">
        <v>43603</v>
      </c>
      <c r="D1080" s="124">
        <v>44717</v>
      </c>
      <c r="E1080" s="124">
        <v>39849</v>
      </c>
      <c r="F1080" s="124">
        <v>41932</v>
      </c>
      <c r="G1080" s="124">
        <v>43576</v>
      </c>
      <c r="H1080" s="124">
        <v>44401</v>
      </c>
      <c r="I1080" s="124">
        <v>45748</v>
      </c>
      <c r="J1080" s="124">
        <v>47374</v>
      </c>
      <c r="K1080" s="124">
        <v>53579</v>
      </c>
      <c r="L1080" s="124">
        <v>51300</v>
      </c>
      <c r="M1080" s="124">
        <v>0</v>
      </c>
      <c r="N1080" s="124">
        <v>40653.919999999998</v>
      </c>
      <c r="O1080" s="124">
        <v>41666.49</v>
      </c>
      <c r="P1080" s="124">
        <v>40808.65</v>
      </c>
      <c r="Q1080" s="124">
        <v>43700.07</v>
      </c>
      <c r="R1080" s="124">
        <v>48753.43</v>
      </c>
      <c r="S1080" s="124">
        <v>45867.72</v>
      </c>
      <c r="T1080" s="124">
        <v>49762.21</v>
      </c>
      <c r="U1080" s="124">
        <v>52754.68</v>
      </c>
      <c r="V1080" s="124">
        <v>55354.74</v>
      </c>
      <c r="W1080" s="124">
        <v>52409.64</v>
      </c>
      <c r="X1080" s="79">
        <v>0</v>
      </c>
      <c r="Y1080" s="125"/>
      <c r="Z1080" s="125"/>
      <c r="AA1080" s="125"/>
      <c r="AB1080" s="125"/>
      <c r="AC1080" s="126">
        <f t="shared" si="235"/>
        <v>-0.17241266676509359</v>
      </c>
      <c r="AD1080" s="126">
        <f t="shared" si="236"/>
        <v>0.41224182852788527</v>
      </c>
      <c r="AE1080" s="126">
        <f t="shared" si="237"/>
        <v>-8.9213469831722153E-2</v>
      </c>
      <c r="AF1080" s="126">
        <f t="shared" si="238"/>
        <v>0.20154456456633374</v>
      </c>
      <c r="AG1080" s="126">
        <f t="shared" si="239"/>
        <v>-1.4167139971588005E-2</v>
      </c>
      <c r="AH1080" s="126">
        <f t="shared" si="240"/>
        <v>-0.14347763013826384</v>
      </c>
      <c r="AI1080" s="126">
        <f t="shared" si="241"/>
        <v>2.9848838311231318E-2</v>
      </c>
      <c r="AJ1080" s="126">
        <f t="shared" si="242"/>
        <v>-0.23623920927679151</v>
      </c>
      <c r="AK1080" s="126">
        <f t="shared" si="243"/>
        <v>-8.3061138588353914E-2</v>
      </c>
      <c r="AL1080" s="127">
        <f t="shared" si="234"/>
        <v>-1.0548447018484751E-2</v>
      </c>
      <c r="AM1080" s="127">
        <f t="shared" si="233"/>
        <v>-8.9419255932753183E-2</v>
      </c>
    </row>
    <row r="1081" spans="1:39" ht="15" customHeight="1" x14ac:dyDescent="0.2">
      <c r="A1081" s="62" t="s">
        <v>1147</v>
      </c>
      <c r="B1081" s="62" t="s">
        <v>321</v>
      </c>
      <c r="C1081" s="124">
        <v>6740</v>
      </c>
      <c r="D1081" s="124">
        <v>6547</v>
      </c>
      <c r="E1081" s="124">
        <v>5378</v>
      </c>
      <c r="F1081" s="124">
        <v>5543</v>
      </c>
      <c r="G1081" s="124">
        <v>5788</v>
      </c>
      <c r="H1081" s="124">
        <v>5714</v>
      </c>
      <c r="I1081" s="124">
        <v>5877</v>
      </c>
      <c r="J1081" s="124">
        <v>6466</v>
      </c>
      <c r="K1081" s="124">
        <v>6851</v>
      </c>
      <c r="L1081" s="124">
        <v>6437</v>
      </c>
      <c r="M1081" s="124">
        <v>0</v>
      </c>
      <c r="N1081" s="124">
        <v>6154.28</v>
      </c>
      <c r="O1081" s="124">
        <v>5241.59</v>
      </c>
      <c r="P1081" s="124">
        <v>5134.08</v>
      </c>
      <c r="Q1081" s="124">
        <v>6002.9</v>
      </c>
      <c r="R1081" s="124">
        <v>6431.65</v>
      </c>
      <c r="S1081" s="124">
        <v>5810.55</v>
      </c>
      <c r="T1081" s="124">
        <v>6344.06</v>
      </c>
      <c r="U1081" s="124">
        <v>6194.47</v>
      </c>
      <c r="V1081" s="124">
        <v>6436.89</v>
      </c>
      <c r="W1081" s="124">
        <v>6911.92</v>
      </c>
      <c r="X1081" s="79">
        <v>0</v>
      </c>
      <c r="Y1081" s="125"/>
      <c r="Z1081" s="125"/>
      <c r="AA1081" s="125"/>
      <c r="AB1081" s="125"/>
      <c r="AC1081" s="126">
        <f t="shared" si="235"/>
        <v>-5.3107739253467276E-2</v>
      </c>
      <c r="AD1081" s="126">
        <f t="shared" si="236"/>
        <v>3.8416970422838967E-2</v>
      </c>
      <c r="AE1081" s="126">
        <f t="shared" si="237"/>
        <v>-0.41409511816815792</v>
      </c>
      <c r="AF1081" s="126">
        <f t="shared" si="238"/>
        <v>-0.16859364258949608</v>
      </c>
      <c r="AG1081" s="126">
        <f t="shared" si="239"/>
        <v>1.935351173092921E-2</v>
      </c>
      <c r="AH1081" s="126">
        <f t="shared" si="240"/>
        <v>0.26793860284992621</v>
      </c>
      <c r="AI1081" s="126">
        <f t="shared" si="241"/>
        <v>-0.21749713071757318</v>
      </c>
      <c r="AJ1081" s="126">
        <f t="shared" si="242"/>
        <v>-0.19855973330834342</v>
      </c>
      <c r="AK1081" s="126">
        <f t="shared" si="243"/>
        <v>0.27070578285375813</v>
      </c>
      <c r="AL1081" s="127">
        <f t="shared" si="234"/>
        <v>-5.0604277353287257E-2</v>
      </c>
      <c r="AM1081" s="127">
        <f t="shared" si="233"/>
        <v>2.8388206681739386E-2</v>
      </c>
    </row>
    <row r="1082" spans="1:39" ht="15" customHeight="1" x14ac:dyDescent="0.2">
      <c r="A1082" s="62" t="s">
        <v>1148</v>
      </c>
      <c r="B1082" s="62" t="s">
        <v>323</v>
      </c>
      <c r="C1082" s="124">
        <v>0</v>
      </c>
      <c r="D1082" s="124">
        <v>0</v>
      </c>
      <c r="E1082" s="124">
        <v>0</v>
      </c>
      <c r="F1082" s="124">
        <v>0</v>
      </c>
      <c r="G1082" s="124">
        <v>0</v>
      </c>
      <c r="H1082" s="124">
        <v>0</v>
      </c>
      <c r="I1082" s="124">
        <v>0</v>
      </c>
      <c r="J1082" s="124">
        <v>0</v>
      </c>
      <c r="K1082" s="124">
        <v>0</v>
      </c>
      <c r="L1082" s="124">
        <v>0</v>
      </c>
      <c r="M1082" s="124">
        <v>0</v>
      </c>
      <c r="N1082" s="124">
        <v>123.7</v>
      </c>
      <c r="O1082" s="124">
        <v>0</v>
      </c>
      <c r="P1082" s="124">
        <v>0</v>
      </c>
      <c r="Q1082" s="124">
        <v>28.95</v>
      </c>
      <c r="R1082" s="124">
        <v>0</v>
      </c>
      <c r="S1082" s="124">
        <v>0</v>
      </c>
      <c r="T1082" s="124">
        <v>0</v>
      </c>
      <c r="U1082" s="124">
        <v>0</v>
      </c>
      <c r="V1082" s="124">
        <v>0</v>
      </c>
      <c r="W1082" s="124">
        <v>5087.8999999999996</v>
      </c>
      <c r="X1082" s="79">
        <v>0</v>
      </c>
      <c r="Y1082" s="125"/>
      <c r="Z1082" s="125"/>
      <c r="AA1082" s="125"/>
      <c r="AB1082" s="125"/>
      <c r="AC1082" s="126">
        <f t="shared" si="235"/>
        <v>-8.5540744508747629E-2</v>
      </c>
      <c r="AD1082" s="126">
        <f t="shared" si="236"/>
        <v>-7.8775785637669155E-2</v>
      </c>
      <c r="AE1082" s="126">
        <f t="shared" si="237"/>
        <v>0.14229119814561042</v>
      </c>
      <c r="AF1082" s="126">
        <f t="shared" si="238"/>
        <v>1.311185031260099</v>
      </c>
      <c r="AG1082" s="126">
        <f t="shared" si="239"/>
        <v>-0.41621453189296997</v>
      </c>
      <c r="AH1082" s="126">
        <f t="shared" si="240"/>
        <v>-0.32393011351008305</v>
      </c>
      <c r="AI1082" s="126">
        <f t="shared" si="241"/>
        <v>-6.7085358460646588E-2</v>
      </c>
      <c r="AJ1082" s="126">
        <f t="shared" si="242"/>
        <v>0.73093319133318213</v>
      </c>
      <c r="AK1082" s="126">
        <f t="shared" si="243"/>
        <v>1.7190102052422469</v>
      </c>
      <c r="AL1082" s="127">
        <f t="shared" si="234"/>
        <v>0.32576367688566915</v>
      </c>
      <c r="AM1082" s="127">
        <f t="shared" si="233"/>
        <v>0.32854267854234587</v>
      </c>
    </row>
    <row r="1083" spans="1:39" ht="15" customHeight="1" x14ac:dyDescent="0.2">
      <c r="A1083" s="62" t="s">
        <v>1149</v>
      </c>
      <c r="B1083" s="62" t="s">
        <v>325</v>
      </c>
      <c r="C1083" s="124">
        <v>19750</v>
      </c>
      <c r="D1083" s="124">
        <v>14250</v>
      </c>
      <c r="E1083" s="124">
        <v>24000</v>
      </c>
      <c r="F1083" s="124">
        <v>24500</v>
      </c>
      <c r="G1083" s="124">
        <v>25500</v>
      </c>
      <c r="H1083" s="124">
        <v>23500</v>
      </c>
      <c r="I1083" s="124">
        <v>27750</v>
      </c>
      <c r="J1083" s="124">
        <v>24750</v>
      </c>
      <c r="K1083" s="124">
        <v>35000</v>
      </c>
      <c r="L1083" s="124">
        <v>28000</v>
      </c>
      <c r="M1083" s="124">
        <v>0</v>
      </c>
      <c r="N1083" s="124">
        <v>20000</v>
      </c>
      <c r="O1083" s="124">
        <v>16250</v>
      </c>
      <c r="P1083" s="124">
        <v>14000</v>
      </c>
      <c r="Q1083" s="124">
        <v>18500</v>
      </c>
      <c r="R1083" s="124">
        <v>21500</v>
      </c>
      <c r="S1083" s="124">
        <v>18750</v>
      </c>
      <c r="T1083" s="124">
        <v>22750</v>
      </c>
      <c r="U1083" s="124">
        <v>21750</v>
      </c>
      <c r="V1083" s="124">
        <v>26750</v>
      </c>
      <c r="W1083" s="124">
        <v>23000</v>
      </c>
      <c r="X1083" s="79">
        <v>0</v>
      </c>
      <c r="Y1083" s="125"/>
      <c r="Z1083" s="125"/>
      <c r="AA1083" s="125"/>
      <c r="AB1083" s="125"/>
      <c r="AC1083" s="126">
        <f t="shared" si="235"/>
        <v>-0.43863525235878958</v>
      </c>
      <c r="AD1083" s="126">
        <f t="shared" si="236"/>
        <v>0.40002580811665267</v>
      </c>
      <c r="AE1083" s="126">
        <f t="shared" si="237"/>
        <v>6.7929397668095207E-2</v>
      </c>
      <c r="AF1083" s="126">
        <f t="shared" si="238"/>
        <v>-0.17736158460277046</v>
      </c>
      <c r="AG1083" s="126">
        <f t="shared" si="239"/>
        <v>0.80383465351728489</v>
      </c>
      <c r="AH1083" s="126">
        <f t="shared" si="240"/>
        <v>-1.8510171142744999E-2</v>
      </c>
      <c r="AI1083" s="126">
        <f t="shared" si="241"/>
        <v>0.64814814814814814</v>
      </c>
      <c r="AJ1083" s="126">
        <f t="shared" si="242"/>
        <v>0.45168539325842699</v>
      </c>
      <c r="AK1083" s="126">
        <f t="shared" si="243"/>
        <v>1.611609907120743</v>
      </c>
      <c r="AL1083" s="127">
        <f t="shared" si="234"/>
        <v>0.37208069996944954</v>
      </c>
      <c r="AM1083" s="127">
        <f t="shared" si="233"/>
        <v>0.69935358618037158</v>
      </c>
    </row>
    <row r="1084" spans="1:39" ht="15" customHeight="1" x14ac:dyDescent="0.2">
      <c r="A1084" s="62" t="s">
        <v>1150</v>
      </c>
      <c r="B1084" s="62" t="s">
        <v>327</v>
      </c>
      <c r="C1084" s="124">
        <v>6186</v>
      </c>
      <c r="D1084" s="124">
        <v>8955</v>
      </c>
      <c r="E1084" s="124">
        <v>8955</v>
      </c>
      <c r="F1084" s="124">
        <v>8955</v>
      </c>
      <c r="G1084" s="124">
        <v>8955</v>
      </c>
      <c r="H1084" s="124">
        <v>8955</v>
      </c>
      <c r="I1084" s="124">
        <v>8955</v>
      </c>
      <c r="J1084" s="124">
        <v>8955</v>
      </c>
      <c r="K1084" s="124">
        <v>8955</v>
      </c>
      <c r="L1084" s="124">
        <v>143</v>
      </c>
      <c r="M1084" s="124">
        <v>0</v>
      </c>
      <c r="N1084" s="124">
        <v>3699.72</v>
      </c>
      <c r="O1084" s="124">
        <v>3699.72</v>
      </c>
      <c r="P1084" s="124">
        <v>4910.96</v>
      </c>
      <c r="Q1084" s="124">
        <v>4431.6000000000004</v>
      </c>
      <c r="R1084" s="124">
        <v>4805.28</v>
      </c>
      <c r="S1084" s="124">
        <v>6435</v>
      </c>
      <c r="T1084" s="124">
        <v>18.13</v>
      </c>
      <c r="U1084" s="124">
        <v>0</v>
      </c>
      <c r="V1084" s="124">
        <v>164.4</v>
      </c>
      <c r="W1084" s="124">
        <v>15391.45</v>
      </c>
      <c r="X1084" s="79">
        <v>0</v>
      </c>
      <c r="Y1084" s="125"/>
      <c r="Z1084" s="125"/>
      <c r="AA1084" s="125"/>
      <c r="AB1084" s="125"/>
      <c r="AC1084" s="126">
        <f t="shared" si="235"/>
        <v>-2.2363974389046571E-2</v>
      </c>
      <c r="AD1084" s="126">
        <f t="shared" si="236"/>
        <v>0.69990069557528789</v>
      </c>
      <c r="AE1084" s="126">
        <f t="shared" si="237"/>
        <v>-0.27971008053028185</v>
      </c>
      <c r="AF1084" s="126">
        <f t="shared" si="238"/>
        <v>-0.32107230336568993</v>
      </c>
      <c r="AG1084" s="126">
        <f t="shared" si="239"/>
        <v>-0.89219676582280172</v>
      </c>
      <c r="AH1084" s="126">
        <f t="shared" si="240"/>
        <v>19.929125660031236</v>
      </c>
      <c r="AI1084" s="126">
        <f t="shared" si="241"/>
        <v>-0.87953355601355032</v>
      </c>
      <c r="AJ1084" s="126">
        <f t="shared" si="242"/>
        <v>1.7811513691558922</v>
      </c>
      <c r="AK1084" s="126">
        <f t="shared" si="243"/>
        <v>-0.60453868916095421</v>
      </c>
      <c r="AL1084" s="127">
        <f t="shared" si="234"/>
        <v>2.1567513728311214</v>
      </c>
      <c r="AM1084" s="127">
        <f t="shared" si="233"/>
        <v>3.8668016036379642</v>
      </c>
    </row>
    <row r="1085" spans="1:39" ht="15" customHeight="1" x14ac:dyDescent="0.2">
      <c r="A1085" s="62" t="s">
        <v>1151</v>
      </c>
      <c r="B1085" s="62" t="s">
        <v>262</v>
      </c>
      <c r="C1085" s="124">
        <v>1360</v>
      </c>
      <c r="D1085" s="124">
        <v>1300</v>
      </c>
      <c r="E1085" s="124">
        <v>1420</v>
      </c>
      <c r="F1085" s="124">
        <v>1420</v>
      </c>
      <c r="G1085" s="124">
        <v>1420</v>
      </c>
      <c r="H1085" s="124">
        <v>1170</v>
      </c>
      <c r="I1085" s="124">
        <v>1170</v>
      </c>
      <c r="J1085" s="124">
        <v>1170</v>
      </c>
      <c r="K1085" s="124">
        <v>1170</v>
      </c>
      <c r="L1085" s="124">
        <v>1170</v>
      </c>
      <c r="M1085" s="124">
        <v>0</v>
      </c>
      <c r="N1085" s="124">
        <v>1095.0999999999999</v>
      </c>
      <c r="O1085" s="124">
        <v>1754.08</v>
      </c>
      <c r="P1085" s="124">
        <v>1237.24</v>
      </c>
      <c r="Q1085" s="124">
        <v>1141.3699999999999</v>
      </c>
      <c r="R1085" s="124">
        <v>1043.5</v>
      </c>
      <c r="S1085" s="124">
        <v>1449.42</v>
      </c>
      <c r="T1085" s="124">
        <v>923.19</v>
      </c>
      <c r="U1085" s="124">
        <v>948.17</v>
      </c>
      <c r="V1085" s="124">
        <v>452.99</v>
      </c>
      <c r="W1085" s="124">
        <v>621.23</v>
      </c>
      <c r="X1085" s="79">
        <v>0</v>
      </c>
      <c r="Y1085" s="125"/>
      <c r="Z1085" s="125"/>
      <c r="AA1085" s="125"/>
      <c r="AB1085" s="125"/>
      <c r="AC1085" s="126">
        <f t="shared" si="235"/>
        <v>1.7017884781086564E-2</v>
      </c>
      <c r="AD1085" s="126">
        <f t="shared" si="236"/>
        <v>0.18407704530050328</v>
      </c>
      <c r="AE1085" s="126">
        <f t="shared" si="237"/>
        <v>-9.6531785708420775E-2</v>
      </c>
      <c r="AF1085" s="126">
        <f t="shared" si="238"/>
        <v>2.1284547420056858E-2</v>
      </c>
      <c r="AG1085" s="126">
        <f t="shared" si="239"/>
        <v>-0.22964298251715431</v>
      </c>
      <c r="AH1085" s="126">
        <f t="shared" si="240"/>
        <v>-1</v>
      </c>
      <c r="AI1085" s="126">
        <f t="shared" si="241"/>
        <v>0</v>
      </c>
      <c r="AJ1085" s="126">
        <f t="shared" si="242"/>
        <v>0</v>
      </c>
      <c r="AK1085" s="126">
        <f t="shared" si="243"/>
        <v>0</v>
      </c>
      <c r="AL1085" s="127">
        <f t="shared" si="234"/>
        <v>-0.1226439211915476</v>
      </c>
      <c r="AM1085" s="127">
        <f t="shared" si="233"/>
        <v>-0.24592859650343088</v>
      </c>
    </row>
    <row r="1086" spans="1:39" ht="15" customHeight="1" x14ac:dyDescent="0.2">
      <c r="A1086" s="62" t="s">
        <v>1755</v>
      </c>
      <c r="B1086" s="62" t="s">
        <v>787</v>
      </c>
      <c r="C1086" s="124">
        <v>0</v>
      </c>
      <c r="D1086" s="124">
        <v>0</v>
      </c>
      <c r="E1086" s="124">
        <v>0</v>
      </c>
      <c r="F1086" s="124">
        <v>0</v>
      </c>
      <c r="G1086" s="124">
        <v>0</v>
      </c>
      <c r="H1086" s="124">
        <v>0</v>
      </c>
      <c r="I1086" s="124">
        <v>0</v>
      </c>
      <c r="J1086" s="124">
        <v>0</v>
      </c>
      <c r="K1086" s="124">
        <v>0</v>
      </c>
      <c r="L1086" s="124">
        <v>0</v>
      </c>
      <c r="M1086" s="124">
        <v>0</v>
      </c>
      <c r="N1086" s="124">
        <v>0</v>
      </c>
      <c r="O1086" s="124">
        <v>86</v>
      </c>
      <c r="P1086" s="124">
        <v>0</v>
      </c>
      <c r="Q1086" s="124">
        <v>0</v>
      </c>
      <c r="R1086" s="124">
        <v>0</v>
      </c>
      <c r="S1086" s="124">
        <v>0</v>
      </c>
      <c r="T1086" s="124">
        <v>0</v>
      </c>
      <c r="U1086" s="124">
        <v>0</v>
      </c>
      <c r="V1086" s="124">
        <v>0</v>
      </c>
      <c r="W1086" s="124">
        <v>0</v>
      </c>
      <c r="X1086" s="79">
        <v>0</v>
      </c>
      <c r="Y1086" s="125"/>
      <c r="Z1086" s="125"/>
      <c r="AA1086" s="125"/>
      <c r="AB1086" s="125"/>
      <c r="AC1086" s="126">
        <f t="shared" si="235"/>
        <v>0</v>
      </c>
      <c r="AD1086" s="126">
        <f t="shared" si="236"/>
        <v>0</v>
      </c>
      <c r="AE1086" s="126">
        <f t="shared" si="237"/>
        <v>0</v>
      </c>
      <c r="AF1086" s="126">
        <f t="shared" si="238"/>
        <v>0</v>
      </c>
      <c r="AG1086" s="126">
        <f t="shared" si="239"/>
        <v>0</v>
      </c>
      <c r="AH1086" s="126">
        <f t="shared" si="240"/>
        <v>0</v>
      </c>
      <c r="AI1086" s="126">
        <f t="shared" si="241"/>
        <v>-0.3408672209973338</v>
      </c>
      <c r="AJ1086" s="126">
        <f t="shared" si="242"/>
        <v>0.85378500000000013</v>
      </c>
      <c r="AK1086" s="126">
        <f t="shared" si="243"/>
        <v>-1</v>
      </c>
      <c r="AL1086" s="127">
        <f t="shared" si="234"/>
        <v>-5.412024677748152E-2</v>
      </c>
      <c r="AM1086" s="127">
        <f t="shared" si="233"/>
        <v>-9.741644419946674E-2</v>
      </c>
    </row>
    <row r="1087" spans="1:39" ht="15" customHeight="1" x14ac:dyDescent="0.2">
      <c r="A1087" s="62" t="s">
        <v>1152</v>
      </c>
      <c r="B1087" s="62" t="s">
        <v>420</v>
      </c>
      <c r="C1087" s="124">
        <v>26550</v>
      </c>
      <c r="D1087" s="124">
        <v>26550</v>
      </c>
      <c r="E1087" s="124">
        <v>26550</v>
      </c>
      <c r="F1087" s="124">
        <v>26550</v>
      </c>
      <c r="G1087" s="124">
        <v>26580</v>
      </c>
      <c r="H1087" s="124">
        <v>25080</v>
      </c>
      <c r="I1087" s="124">
        <v>25080</v>
      </c>
      <c r="J1087" s="124">
        <v>32670</v>
      </c>
      <c r="K1087" s="124">
        <v>25500</v>
      </c>
      <c r="L1087" s="124">
        <v>20140</v>
      </c>
      <c r="M1087" s="124">
        <v>0</v>
      </c>
      <c r="N1087" s="124">
        <v>22961.19</v>
      </c>
      <c r="O1087" s="124">
        <v>19002.39</v>
      </c>
      <c r="P1087" s="124">
        <v>26835.97</v>
      </c>
      <c r="Q1087" s="124">
        <v>24441.84</v>
      </c>
      <c r="R1087" s="124">
        <v>29367.96</v>
      </c>
      <c r="S1087" s="124">
        <v>28951.9</v>
      </c>
      <c r="T1087" s="124">
        <v>24797.95</v>
      </c>
      <c r="U1087" s="124">
        <v>25538.14</v>
      </c>
      <c r="V1087" s="124">
        <v>19505.03</v>
      </c>
      <c r="W1087" s="124">
        <v>17884.919999999998</v>
      </c>
      <c r="X1087" s="79">
        <v>0</v>
      </c>
      <c r="Y1087" s="125"/>
      <c r="Z1087" s="125"/>
      <c r="AA1087" s="125"/>
      <c r="AB1087" s="125"/>
      <c r="AC1087" s="126">
        <f t="shared" si="235"/>
        <v>-0.10259051210745515</v>
      </c>
      <c r="AD1087" s="126">
        <f t="shared" si="236"/>
        <v>9.0028104353967603E-2</v>
      </c>
      <c r="AE1087" s="126">
        <f t="shared" si="237"/>
        <v>0.30120924305542446</v>
      </c>
      <c r="AF1087" s="126">
        <f t="shared" si="238"/>
        <v>0.374538347262451</v>
      </c>
      <c r="AG1087" s="126">
        <f t="shared" si="239"/>
        <v>0.12197084280534609</v>
      </c>
      <c r="AH1087" s="126">
        <f t="shared" si="240"/>
        <v>-0.17724655951114052</v>
      </c>
      <c r="AI1087" s="126">
        <f t="shared" si="241"/>
        <v>9.7959730972942013E-2</v>
      </c>
      <c r="AJ1087" s="126">
        <f t="shared" si="242"/>
        <v>0.31860932350177135</v>
      </c>
      <c r="AK1087" s="126">
        <f t="shared" si="243"/>
        <v>-1</v>
      </c>
      <c r="AL1087" s="127">
        <f t="shared" si="234"/>
        <v>2.7198355925896539E-3</v>
      </c>
      <c r="AM1087" s="127">
        <f t="shared" si="233"/>
        <v>-0.12774133244621622</v>
      </c>
    </row>
    <row r="1088" spans="1:39" ht="15" customHeight="1" x14ac:dyDescent="0.2">
      <c r="A1088" s="62" t="s">
        <v>1153</v>
      </c>
      <c r="B1088" s="62" t="s">
        <v>422</v>
      </c>
      <c r="C1088" s="124">
        <v>141000</v>
      </c>
      <c r="D1088" s="124">
        <v>140000</v>
      </c>
      <c r="E1088" s="124">
        <v>140000</v>
      </c>
      <c r="F1088" s="124">
        <v>161300</v>
      </c>
      <c r="G1088" s="124">
        <v>161280</v>
      </c>
      <c r="H1088" s="124">
        <v>159780</v>
      </c>
      <c r="I1088" s="124">
        <v>156780</v>
      </c>
      <c r="J1088" s="124">
        <v>110000</v>
      </c>
      <c r="K1088" s="124">
        <v>112050</v>
      </c>
      <c r="L1088" s="124">
        <v>88300</v>
      </c>
      <c r="M1088" s="124">
        <v>0</v>
      </c>
      <c r="N1088" s="124">
        <v>157943.26999999999</v>
      </c>
      <c r="O1088" s="124">
        <v>149555.26</v>
      </c>
      <c r="P1088" s="124">
        <v>155300.72</v>
      </c>
      <c r="Q1088" s="124">
        <v>90991.45</v>
      </c>
      <c r="R1088" s="124">
        <v>75650.87</v>
      </c>
      <c r="S1088" s="124">
        <v>77114.98</v>
      </c>
      <c r="T1088" s="124">
        <v>97777.06</v>
      </c>
      <c r="U1088" s="124">
        <v>76510.83</v>
      </c>
      <c r="V1088" s="124">
        <v>61318.86</v>
      </c>
      <c r="W1088" s="124">
        <v>77918.23</v>
      </c>
      <c r="X1088" s="79">
        <v>0</v>
      </c>
      <c r="Y1088" s="125"/>
      <c r="Z1088" s="125"/>
      <c r="AA1088" s="125"/>
      <c r="AB1088" s="125"/>
      <c r="AC1088" s="126">
        <f t="shared" si="235"/>
        <v>0</v>
      </c>
      <c r="AD1088" s="126">
        <f t="shared" si="236"/>
        <v>198.64615384615385</v>
      </c>
      <c r="AE1088" s="126">
        <f t="shared" si="237"/>
        <v>0.13937427756800491</v>
      </c>
      <c r="AF1088" s="126">
        <f t="shared" si="238"/>
        <v>-0.99506278380538982</v>
      </c>
      <c r="AG1088" s="126">
        <f t="shared" si="239"/>
        <v>-1</v>
      </c>
      <c r="AH1088" s="126">
        <f t="shared" si="240"/>
        <v>0</v>
      </c>
      <c r="AI1088" s="126">
        <f t="shared" si="241"/>
        <v>0</v>
      </c>
      <c r="AJ1088" s="126">
        <f t="shared" si="242"/>
        <v>0</v>
      </c>
      <c r="AK1088" s="126">
        <f t="shared" si="243"/>
        <v>0</v>
      </c>
      <c r="AL1088" s="127">
        <f t="shared" si="234"/>
        <v>21.865607259990718</v>
      </c>
      <c r="AM1088" s="127">
        <f t="shared" si="233"/>
        <v>-0.2</v>
      </c>
    </row>
    <row r="1089" spans="1:39" ht="15" customHeight="1" x14ac:dyDescent="0.2">
      <c r="A1089" s="62" t="s">
        <v>1154</v>
      </c>
      <c r="B1089" s="62" t="s">
        <v>330</v>
      </c>
      <c r="C1089" s="124">
        <v>58630</v>
      </c>
      <c r="D1089" s="124">
        <v>55550</v>
      </c>
      <c r="E1089" s="124">
        <v>55550</v>
      </c>
      <c r="F1089" s="124">
        <v>55550</v>
      </c>
      <c r="G1089" s="124">
        <v>45550</v>
      </c>
      <c r="H1089" s="124">
        <v>51000</v>
      </c>
      <c r="I1089" s="124">
        <v>51000</v>
      </c>
      <c r="J1089" s="124">
        <v>52920</v>
      </c>
      <c r="K1089" s="124">
        <v>91230</v>
      </c>
      <c r="L1089" s="124">
        <v>90410</v>
      </c>
      <c r="M1089" s="124">
        <v>0</v>
      </c>
      <c r="N1089" s="124">
        <v>57560.639999999999</v>
      </c>
      <c r="O1089" s="124">
        <v>52636.86</v>
      </c>
      <c r="P1089" s="124">
        <v>48490.35</v>
      </c>
      <c r="Q1089" s="124">
        <v>55390.1</v>
      </c>
      <c r="R1089" s="124">
        <v>128016.77</v>
      </c>
      <c r="S1089" s="124">
        <v>74734.33</v>
      </c>
      <c r="T1089" s="124">
        <v>50525.63</v>
      </c>
      <c r="U1089" s="124">
        <v>47136.1</v>
      </c>
      <c r="V1089" s="124">
        <v>81589.440000000002</v>
      </c>
      <c r="W1089" s="124">
        <v>221842.52</v>
      </c>
      <c r="X1089" s="79">
        <v>0</v>
      </c>
      <c r="Y1089" s="125"/>
      <c r="Z1089" s="125"/>
      <c r="AA1089" s="125"/>
      <c r="AB1089" s="125"/>
      <c r="AC1089" s="126">
        <f t="shared" si="235"/>
        <v>0.57681220779922715</v>
      </c>
      <c r="AD1089" s="126">
        <f t="shared" si="236"/>
        <v>-0.32670736131304501</v>
      </c>
      <c r="AE1089" s="126">
        <f t="shared" si="237"/>
        <v>0.5470597468934415</v>
      </c>
      <c r="AF1089" s="126">
        <f t="shared" si="238"/>
        <v>-6.490995697350134E-2</v>
      </c>
      <c r="AG1089" s="126">
        <f t="shared" si="239"/>
        <v>0.32063204384892185</v>
      </c>
      <c r="AH1089" s="126">
        <f t="shared" si="240"/>
        <v>0.25060567906004821</v>
      </c>
      <c r="AI1089" s="126">
        <f t="shared" si="241"/>
        <v>-0.11272892569614359</v>
      </c>
      <c r="AJ1089" s="126">
        <f t="shared" si="242"/>
        <v>-7.4000176109892665E-2</v>
      </c>
      <c r="AK1089" s="126">
        <f t="shared" si="243"/>
        <v>-0.49184047926243374</v>
      </c>
      <c r="AL1089" s="127">
        <f t="shared" si="234"/>
        <v>6.9435864249624696E-2</v>
      </c>
      <c r="AM1089" s="127">
        <f t="shared" si="233"/>
        <v>-2.1466371631899996E-2</v>
      </c>
    </row>
    <row r="1090" spans="1:39" ht="15" customHeight="1" x14ac:dyDescent="0.2">
      <c r="A1090" s="62" t="s">
        <v>1155</v>
      </c>
      <c r="B1090" s="62" t="s">
        <v>696</v>
      </c>
      <c r="C1090" s="124">
        <v>415</v>
      </c>
      <c r="D1090" s="124">
        <v>415</v>
      </c>
      <c r="E1090" s="124">
        <v>415</v>
      </c>
      <c r="F1090" s="124">
        <v>420</v>
      </c>
      <c r="G1090" s="124">
        <v>500</v>
      </c>
      <c r="H1090" s="124">
        <v>500</v>
      </c>
      <c r="I1090" s="124">
        <v>500</v>
      </c>
      <c r="J1090" s="124">
        <v>800</v>
      </c>
      <c r="K1090" s="124">
        <v>800</v>
      </c>
      <c r="L1090" s="124">
        <v>800</v>
      </c>
      <c r="M1090" s="124">
        <v>0</v>
      </c>
      <c r="N1090" s="124">
        <v>552.19000000000005</v>
      </c>
      <c r="O1090" s="124">
        <v>309.98</v>
      </c>
      <c r="P1090" s="124">
        <v>433.98</v>
      </c>
      <c r="Q1090" s="124">
        <v>463.46</v>
      </c>
      <c r="R1090" s="124">
        <v>381.26</v>
      </c>
      <c r="S1090" s="124">
        <v>687.73</v>
      </c>
      <c r="T1090" s="124">
        <v>675</v>
      </c>
      <c r="U1090" s="124">
        <v>1112.5</v>
      </c>
      <c r="V1090" s="124">
        <v>1615</v>
      </c>
      <c r="W1090" s="124">
        <v>4217.75</v>
      </c>
      <c r="X1090" s="79">
        <v>0</v>
      </c>
      <c r="Y1090" s="125"/>
      <c r="Z1090" s="125"/>
      <c r="AA1090" s="125"/>
      <c r="AB1090" s="125"/>
      <c r="AC1090" s="126">
        <f t="shared" si="235"/>
        <v>-1</v>
      </c>
      <c r="AD1090" s="126">
        <f t="shared" si="236"/>
        <v>0</v>
      </c>
      <c r="AE1090" s="126">
        <f t="shared" si="237"/>
        <v>0.33333333333333331</v>
      </c>
      <c r="AF1090" s="126">
        <f t="shared" si="238"/>
        <v>0</v>
      </c>
      <c r="AG1090" s="126">
        <f t="shared" si="239"/>
        <v>-0.38028169014084506</v>
      </c>
      <c r="AH1090" s="126">
        <f t="shared" si="240"/>
        <v>1.8238636363636365</v>
      </c>
      <c r="AI1090" s="126">
        <f t="shared" si="241"/>
        <v>-0.55734406438631789</v>
      </c>
      <c r="AJ1090" s="126">
        <f t="shared" si="242"/>
        <v>0.21818181818181817</v>
      </c>
      <c r="AK1090" s="126">
        <f t="shared" si="243"/>
        <v>-0.26865671641791045</v>
      </c>
      <c r="AL1090" s="127">
        <f t="shared" si="234"/>
        <v>1.8788479659301614E-2</v>
      </c>
      <c r="AM1090" s="127">
        <f t="shared" si="233"/>
        <v>0.16715259672007626</v>
      </c>
    </row>
    <row r="1091" spans="1:39" ht="15" customHeight="1" x14ac:dyDescent="0.2">
      <c r="A1091" s="62" t="s">
        <v>1156</v>
      </c>
      <c r="B1091" s="62" t="s">
        <v>376</v>
      </c>
      <c r="C1091" s="124">
        <v>4935</v>
      </c>
      <c r="D1091" s="124">
        <v>4935</v>
      </c>
      <c r="E1091" s="124">
        <v>10035</v>
      </c>
      <c r="F1091" s="124">
        <v>11580</v>
      </c>
      <c r="G1091" s="124">
        <v>11580</v>
      </c>
      <c r="H1091" s="124">
        <v>8980</v>
      </c>
      <c r="I1091" s="124">
        <v>8980</v>
      </c>
      <c r="J1091" s="124">
        <v>8680</v>
      </c>
      <c r="K1091" s="124">
        <v>8680</v>
      </c>
      <c r="L1091" s="124">
        <v>8680</v>
      </c>
      <c r="M1091" s="124">
        <v>0</v>
      </c>
      <c r="N1091" s="124">
        <v>4604.28</v>
      </c>
      <c r="O1091" s="124">
        <v>4501.3100000000004</v>
      </c>
      <c r="P1091" s="124">
        <v>7651.78</v>
      </c>
      <c r="Q1091" s="124">
        <v>5511.5</v>
      </c>
      <c r="R1091" s="124">
        <v>3741.91</v>
      </c>
      <c r="S1091" s="124">
        <v>403.39</v>
      </c>
      <c r="T1091" s="124">
        <v>8442.6</v>
      </c>
      <c r="U1091" s="124">
        <v>1017.05</v>
      </c>
      <c r="V1091" s="124">
        <v>2828.57</v>
      </c>
      <c r="W1091" s="124">
        <v>1118.5899999999999</v>
      </c>
      <c r="X1091" s="79">
        <v>0</v>
      </c>
      <c r="Y1091" s="125"/>
      <c r="Z1091" s="125"/>
      <c r="AA1091" s="125"/>
      <c r="AB1091" s="125"/>
      <c r="AC1091" s="126">
        <f t="shared" si="235"/>
        <v>-0.17010975179744073</v>
      </c>
      <c r="AD1091" s="126">
        <f t="shared" si="236"/>
        <v>0.11506158961217131</v>
      </c>
      <c r="AE1091" s="126">
        <f t="shared" si="237"/>
        <v>-3.9871196930461233E-2</v>
      </c>
      <c r="AF1091" s="126">
        <f t="shared" si="238"/>
        <v>0.11014316591638547</v>
      </c>
      <c r="AG1091" s="126">
        <f t="shared" si="239"/>
        <v>0.11809423043011283</v>
      </c>
      <c r="AH1091" s="126">
        <f t="shared" si="240"/>
        <v>-7.4923722786813848E-2</v>
      </c>
      <c r="AI1091" s="126">
        <f t="shared" si="241"/>
        <v>0.3425650960942343</v>
      </c>
      <c r="AJ1091" s="126">
        <f t="shared" si="242"/>
        <v>-0.26975328523948222</v>
      </c>
      <c r="AK1091" s="126">
        <f t="shared" si="243"/>
        <v>0.81962955087806388</v>
      </c>
      <c r="AL1091" s="127">
        <f t="shared" si="234"/>
        <v>0.10564840846408553</v>
      </c>
      <c r="AM1091" s="127">
        <f t="shared" si="233"/>
        <v>0.18712237387522299</v>
      </c>
    </row>
    <row r="1092" spans="1:39" ht="15" customHeight="1" x14ac:dyDescent="0.2">
      <c r="A1092" s="62" t="s">
        <v>1157</v>
      </c>
      <c r="B1092" s="62" t="s">
        <v>338</v>
      </c>
      <c r="C1092" s="124">
        <v>33000</v>
      </c>
      <c r="D1092" s="124">
        <v>32000</v>
      </c>
      <c r="E1092" s="124">
        <v>32000</v>
      </c>
      <c r="F1092" s="124">
        <v>32000</v>
      </c>
      <c r="G1092" s="124">
        <v>32040</v>
      </c>
      <c r="H1092" s="124">
        <v>29760</v>
      </c>
      <c r="I1092" s="124">
        <v>0</v>
      </c>
      <c r="J1092" s="124">
        <v>0</v>
      </c>
      <c r="K1092" s="124">
        <v>0</v>
      </c>
      <c r="L1092" s="124">
        <v>0</v>
      </c>
      <c r="M1092" s="124">
        <v>0</v>
      </c>
      <c r="N1092" s="124">
        <v>49556.1</v>
      </c>
      <c r="O1092" s="124">
        <v>50399.44</v>
      </c>
      <c r="P1092" s="124">
        <v>59676.82</v>
      </c>
      <c r="Q1092" s="124">
        <v>53916.11</v>
      </c>
      <c r="R1092" s="124">
        <v>55063.69</v>
      </c>
      <c r="S1092" s="124">
        <v>42418.7</v>
      </c>
      <c r="T1092" s="124">
        <v>0</v>
      </c>
      <c r="U1092" s="124">
        <v>0</v>
      </c>
      <c r="V1092" s="124">
        <v>0</v>
      </c>
      <c r="W1092" s="124">
        <v>0</v>
      </c>
      <c r="X1092" s="79">
        <v>0</v>
      </c>
      <c r="Y1092" s="125"/>
      <c r="Z1092" s="125"/>
      <c r="AA1092" s="125"/>
      <c r="AB1092" s="125"/>
      <c r="AC1092" s="126">
        <f t="shared" si="235"/>
        <v>0</v>
      </c>
      <c r="AD1092" s="126">
        <f t="shared" si="236"/>
        <v>0</v>
      </c>
      <c r="AE1092" s="126">
        <f t="shared" si="237"/>
        <v>18.930599999999998</v>
      </c>
      <c r="AF1092" s="126">
        <f t="shared" si="238"/>
        <v>-0.591853732451607</v>
      </c>
      <c r="AG1092" s="126">
        <f t="shared" si="239"/>
        <v>7.1300371253648265E-4</v>
      </c>
      <c r="AH1092" s="126">
        <f t="shared" si="240"/>
        <v>-0.87715591371431378</v>
      </c>
      <c r="AI1092" s="126">
        <f t="shared" si="241"/>
        <v>0</v>
      </c>
      <c r="AJ1092" s="126">
        <f t="shared" si="242"/>
        <v>11.361199999999998</v>
      </c>
      <c r="AK1092" s="126">
        <f t="shared" si="243"/>
        <v>-0.51461023201630907</v>
      </c>
      <c r="AL1092" s="127">
        <f t="shared" si="234"/>
        <v>3.1454325695033671</v>
      </c>
      <c r="AM1092" s="127">
        <f t="shared" ref="AM1092:AM1155" si="244">AVERAGE(AG1092:AK1092)</f>
        <v>1.9940293715963822</v>
      </c>
    </row>
    <row r="1093" spans="1:39" ht="15" customHeight="1" x14ac:dyDescent="0.2">
      <c r="A1093" s="62" t="s">
        <v>1832</v>
      </c>
      <c r="B1093" s="62" t="s">
        <v>1833</v>
      </c>
      <c r="C1093" s="124">
        <v>0</v>
      </c>
      <c r="D1093" s="124">
        <v>0</v>
      </c>
      <c r="E1093" s="124">
        <v>0</v>
      </c>
      <c r="F1093" s="124">
        <v>0</v>
      </c>
      <c r="G1093" s="124">
        <v>0</v>
      </c>
      <c r="H1093" s="124">
        <v>0</v>
      </c>
      <c r="I1093" s="124">
        <v>0</v>
      </c>
      <c r="J1093" s="124">
        <v>0</v>
      </c>
      <c r="K1093" s="124">
        <v>0</v>
      </c>
      <c r="L1093" s="124">
        <v>0</v>
      </c>
      <c r="M1093" s="124">
        <v>0</v>
      </c>
      <c r="N1093" s="124">
        <v>0</v>
      </c>
      <c r="O1093" s="124">
        <v>0</v>
      </c>
      <c r="P1093" s="124">
        <v>0</v>
      </c>
      <c r="Q1093" s="124">
        <v>0</v>
      </c>
      <c r="R1093" s="124">
        <v>0</v>
      </c>
      <c r="S1093" s="124">
        <v>0</v>
      </c>
      <c r="T1093" s="124">
        <v>3034.29</v>
      </c>
      <c r="U1093" s="124">
        <v>2000</v>
      </c>
      <c r="V1093" s="124">
        <v>3707.57</v>
      </c>
      <c r="W1093" s="124">
        <v>0</v>
      </c>
      <c r="X1093" s="79">
        <v>0</v>
      </c>
      <c r="Y1093" s="125"/>
      <c r="Z1093" s="125"/>
      <c r="AA1093" s="125"/>
      <c r="AB1093" s="125"/>
      <c r="AC1093" s="126">
        <f t="shared" si="235"/>
        <v>0</v>
      </c>
      <c r="AD1093" s="126">
        <f t="shared" si="236"/>
        <v>0</v>
      </c>
      <c r="AE1093" s="126">
        <f t="shared" si="237"/>
        <v>0</v>
      </c>
      <c r="AF1093" s="126">
        <f t="shared" si="238"/>
        <v>0</v>
      </c>
      <c r="AG1093" s="126">
        <f t="shared" si="239"/>
        <v>0</v>
      </c>
      <c r="AH1093" s="126">
        <f t="shared" si="240"/>
        <v>-0.67841756339385839</v>
      </c>
      <c r="AI1093" s="126">
        <f t="shared" si="241"/>
        <v>-0.32691013641646782</v>
      </c>
      <c r="AJ1093" s="126">
        <f t="shared" si="242"/>
        <v>-0.49513768972098521</v>
      </c>
      <c r="AK1093" s="126">
        <f t="shared" si="243"/>
        <v>-1</v>
      </c>
      <c r="AL1093" s="127">
        <f t="shared" si="234"/>
        <v>-0.27782948772570126</v>
      </c>
      <c r="AM1093" s="127">
        <f t="shared" si="244"/>
        <v>-0.50009307790626223</v>
      </c>
    </row>
    <row r="1094" spans="1:39" ht="15" customHeight="1" x14ac:dyDescent="0.2">
      <c r="A1094" s="62" t="s">
        <v>1158</v>
      </c>
      <c r="B1094" s="62" t="s">
        <v>268</v>
      </c>
      <c r="C1094" s="124">
        <v>3600</v>
      </c>
      <c r="D1094" s="124">
        <v>3600</v>
      </c>
      <c r="E1094" s="124">
        <v>4200</v>
      </c>
      <c r="F1094" s="124">
        <v>4200</v>
      </c>
      <c r="G1094" s="124">
        <v>4200</v>
      </c>
      <c r="H1094" s="124">
        <v>4200</v>
      </c>
      <c r="I1094" s="124">
        <v>4200</v>
      </c>
      <c r="J1094" s="124">
        <v>4200</v>
      </c>
      <c r="K1094" s="124">
        <v>5440</v>
      </c>
      <c r="L1094" s="124">
        <v>0</v>
      </c>
      <c r="M1094" s="124">
        <v>0</v>
      </c>
      <c r="N1094" s="124">
        <v>3786.51</v>
      </c>
      <c r="O1094" s="124">
        <v>3398.05</v>
      </c>
      <c r="P1094" s="124">
        <v>3703.97</v>
      </c>
      <c r="Q1094" s="124">
        <v>4819.6400000000003</v>
      </c>
      <c r="R1094" s="124">
        <v>6624.78</v>
      </c>
      <c r="S1094" s="124">
        <v>7432.81</v>
      </c>
      <c r="T1094" s="124">
        <v>6115.37</v>
      </c>
      <c r="U1094" s="124">
        <v>6714.43</v>
      </c>
      <c r="V1094" s="124">
        <v>8853.7099999999991</v>
      </c>
      <c r="W1094" s="124">
        <v>0</v>
      </c>
      <c r="X1094" s="79">
        <v>0</v>
      </c>
      <c r="Y1094" s="125"/>
      <c r="Z1094" s="125"/>
      <c r="AA1094" s="125"/>
      <c r="AB1094" s="125"/>
      <c r="AC1094" s="126">
        <f t="shared" si="235"/>
        <v>0</v>
      </c>
      <c r="AD1094" s="126">
        <f t="shared" si="236"/>
        <v>0</v>
      </c>
      <c r="AE1094" s="126">
        <f t="shared" si="237"/>
        <v>0</v>
      </c>
      <c r="AF1094" s="126">
        <f t="shared" si="238"/>
        <v>0</v>
      </c>
      <c r="AG1094" s="126">
        <f t="shared" si="239"/>
        <v>0</v>
      </c>
      <c r="AH1094" s="126">
        <f t="shared" si="240"/>
        <v>-1</v>
      </c>
      <c r="AI1094" s="126">
        <f t="shared" si="241"/>
        <v>0</v>
      </c>
      <c r="AJ1094" s="126">
        <f t="shared" si="242"/>
        <v>0</v>
      </c>
      <c r="AK1094" s="126">
        <f t="shared" si="243"/>
        <v>0</v>
      </c>
      <c r="AL1094" s="127">
        <f t="shared" si="234"/>
        <v>-0.1111111111111111</v>
      </c>
      <c r="AM1094" s="127">
        <f t="shared" si="244"/>
        <v>-0.2</v>
      </c>
    </row>
    <row r="1095" spans="1:39" ht="15" customHeight="1" x14ac:dyDescent="0.2">
      <c r="A1095" s="62" t="s">
        <v>1159</v>
      </c>
      <c r="B1095" s="62" t="s">
        <v>596</v>
      </c>
      <c r="C1095" s="124">
        <v>0</v>
      </c>
      <c r="D1095" s="124">
        <v>0</v>
      </c>
      <c r="E1095" s="124">
        <v>0</v>
      </c>
      <c r="F1095" s="124">
        <v>60630</v>
      </c>
      <c r="G1095" s="124">
        <v>0</v>
      </c>
      <c r="H1095" s="124">
        <v>0</v>
      </c>
      <c r="I1095" s="124">
        <v>0</v>
      </c>
      <c r="J1095" s="124">
        <v>0</v>
      </c>
      <c r="K1095" s="124">
        <v>0</v>
      </c>
      <c r="L1095" s="124">
        <v>0</v>
      </c>
      <c r="M1095" s="124">
        <v>0</v>
      </c>
      <c r="N1095" s="124">
        <v>0</v>
      </c>
      <c r="O1095" s="124">
        <v>65</v>
      </c>
      <c r="P1095" s="124">
        <v>12977</v>
      </c>
      <c r="Q1095" s="124">
        <v>14785.66</v>
      </c>
      <c r="R1095" s="124">
        <v>73</v>
      </c>
      <c r="S1095" s="124">
        <v>0</v>
      </c>
      <c r="T1095" s="124">
        <v>0</v>
      </c>
      <c r="U1095" s="124">
        <v>0</v>
      </c>
      <c r="V1095" s="124">
        <v>0</v>
      </c>
      <c r="W1095" s="124">
        <v>0</v>
      </c>
      <c r="X1095" s="79">
        <v>0</v>
      </c>
      <c r="Y1095" s="125"/>
      <c r="Z1095" s="125"/>
      <c r="AA1095" s="125"/>
      <c r="AB1095" s="125"/>
      <c r="AC1095" s="126">
        <f t="shared" si="235"/>
        <v>0</v>
      </c>
      <c r="AD1095" s="126">
        <f t="shared" si="236"/>
        <v>0</v>
      </c>
      <c r="AE1095" s="126">
        <f t="shared" si="237"/>
        <v>0</v>
      </c>
      <c r="AF1095" s="126">
        <f t="shared" si="238"/>
        <v>-1</v>
      </c>
      <c r="AG1095" s="126">
        <f t="shared" si="239"/>
        <v>0</v>
      </c>
      <c r="AH1095" s="126">
        <f t="shared" si="240"/>
        <v>0</v>
      </c>
      <c r="AI1095" s="126">
        <f t="shared" si="241"/>
        <v>0</v>
      </c>
      <c r="AJ1095" s="126">
        <f t="shared" si="242"/>
        <v>0</v>
      </c>
      <c r="AK1095" s="126">
        <f t="shared" si="243"/>
        <v>0</v>
      </c>
      <c r="AL1095" s="127">
        <f t="shared" ref="AL1095:AL1158" si="245">AVERAGE(AC1095:AK1095)</f>
        <v>-0.1111111111111111</v>
      </c>
      <c r="AM1095" s="127">
        <f t="shared" si="244"/>
        <v>0</v>
      </c>
    </row>
    <row r="1096" spans="1:39" ht="15" customHeight="1" x14ac:dyDescent="0.2">
      <c r="A1096" s="62" t="s">
        <v>1160</v>
      </c>
      <c r="B1096" s="62" t="s">
        <v>272</v>
      </c>
      <c r="C1096" s="124">
        <v>2710</v>
      </c>
      <c r="D1096" s="124">
        <v>3840</v>
      </c>
      <c r="E1096" s="124">
        <v>3540</v>
      </c>
      <c r="F1096" s="124">
        <v>3540</v>
      </c>
      <c r="G1096" s="124">
        <v>3540</v>
      </c>
      <c r="H1096" s="124">
        <v>3495</v>
      </c>
      <c r="I1096" s="124">
        <v>3495</v>
      </c>
      <c r="J1096" s="124">
        <v>3500</v>
      </c>
      <c r="K1096" s="124">
        <v>5520</v>
      </c>
      <c r="L1096" s="124">
        <v>5520</v>
      </c>
      <c r="M1096" s="124">
        <v>0</v>
      </c>
      <c r="N1096" s="124">
        <v>2220.2199999999998</v>
      </c>
      <c r="O1096" s="124">
        <v>3500.87</v>
      </c>
      <c r="P1096" s="124">
        <v>2357.11</v>
      </c>
      <c r="Q1096" s="124">
        <v>3646.59</v>
      </c>
      <c r="R1096" s="124">
        <v>3409.89</v>
      </c>
      <c r="S1096" s="124">
        <v>4503.21</v>
      </c>
      <c r="T1096" s="124">
        <v>5631.74</v>
      </c>
      <c r="U1096" s="124">
        <v>4996.88</v>
      </c>
      <c r="V1096" s="124">
        <v>4627.1099999999997</v>
      </c>
      <c r="W1096" s="124">
        <v>2351.31</v>
      </c>
      <c r="X1096" s="79">
        <v>0</v>
      </c>
      <c r="Y1096" s="125"/>
      <c r="Z1096" s="125"/>
      <c r="AA1096" s="125"/>
      <c r="AB1096" s="125"/>
      <c r="AC1096" s="126">
        <f t="shared" si="235"/>
        <v>0</v>
      </c>
      <c r="AD1096" s="126">
        <f t="shared" si="236"/>
        <v>0</v>
      </c>
      <c r="AE1096" s="126">
        <f t="shared" si="237"/>
        <v>0</v>
      </c>
      <c r="AF1096" s="126">
        <f t="shared" si="238"/>
        <v>0</v>
      </c>
      <c r="AG1096" s="126">
        <f t="shared" si="239"/>
        <v>0</v>
      </c>
      <c r="AH1096" s="126">
        <f t="shared" si="240"/>
        <v>-0.93349632154216777</v>
      </c>
      <c r="AI1096" s="126">
        <f t="shared" si="241"/>
        <v>1.9499486423519084E-2</v>
      </c>
      <c r="AJ1096" s="126">
        <f t="shared" si="242"/>
        <v>1.9498751800717608E-2</v>
      </c>
      <c r="AK1096" s="126">
        <f t="shared" si="243"/>
        <v>-1</v>
      </c>
      <c r="AL1096" s="127">
        <f t="shared" si="245"/>
        <v>-0.21049978703532568</v>
      </c>
      <c r="AM1096" s="127">
        <f t="shared" si="244"/>
        <v>-0.37889961666358624</v>
      </c>
    </row>
    <row r="1097" spans="1:39" ht="15" customHeight="1" x14ac:dyDescent="0.2">
      <c r="A1097" s="62" t="s">
        <v>1161</v>
      </c>
      <c r="B1097" s="62" t="s">
        <v>274</v>
      </c>
      <c r="C1097" s="124">
        <v>450</v>
      </c>
      <c r="D1097" s="124">
        <v>0</v>
      </c>
      <c r="E1097" s="124">
        <v>0</v>
      </c>
      <c r="F1097" s="124">
        <v>0</v>
      </c>
      <c r="G1097" s="124">
        <v>300</v>
      </c>
      <c r="H1097" s="124">
        <v>390</v>
      </c>
      <c r="I1097" s="124">
        <v>390</v>
      </c>
      <c r="J1097" s="124">
        <v>390</v>
      </c>
      <c r="K1097" s="124">
        <v>390</v>
      </c>
      <c r="L1097" s="124">
        <v>390</v>
      </c>
      <c r="M1097" s="124">
        <v>0</v>
      </c>
      <c r="N1097" s="124">
        <v>284</v>
      </c>
      <c r="O1097" s="124">
        <v>0</v>
      </c>
      <c r="P1097" s="124">
        <v>213</v>
      </c>
      <c r="Q1097" s="124">
        <v>284</v>
      </c>
      <c r="R1097" s="124">
        <v>284</v>
      </c>
      <c r="S1097" s="124">
        <v>176</v>
      </c>
      <c r="T1097" s="124">
        <v>497</v>
      </c>
      <c r="U1097" s="124">
        <v>220</v>
      </c>
      <c r="V1097" s="124">
        <v>268</v>
      </c>
      <c r="W1097" s="124">
        <v>196</v>
      </c>
      <c r="X1097" s="79">
        <v>0</v>
      </c>
      <c r="Y1097" s="125"/>
      <c r="Z1097" s="125"/>
      <c r="AA1097" s="125"/>
      <c r="AB1097" s="125"/>
      <c r="AC1097" s="126">
        <f t="shared" si="235"/>
        <v>-0.30088630356388363</v>
      </c>
      <c r="AD1097" s="126">
        <f t="shared" si="236"/>
        <v>0.15121329032530093</v>
      </c>
      <c r="AE1097" s="126">
        <f t="shared" si="237"/>
        <v>7.7101512973357419E-2</v>
      </c>
      <c r="AF1097" s="126">
        <f t="shared" si="238"/>
        <v>-7.5283229525013193E-2</v>
      </c>
      <c r="AG1097" s="126">
        <f t="shared" si="239"/>
        <v>1.1186815678751683</v>
      </c>
      <c r="AH1097" s="126">
        <f t="shared" si="240"/>
        <v>0.10127527000229972</v>
      </c>
      <c r="AI1097" s="126">
        <f t="shared" si="241"/>
        <v>-0.53738952959208197</v>
      </c>
      <c r="AJ1097" s="126">
        <f t="shared" si="242"/>
        <v>-0.17960554519309666</v>
      </c>
      <c r="AK1097" s="126">
        <f t="shared" si="243"/>
        <v>-0.46432847700453328</v>
      </c>
      <c r="AL1097" s="127">
        <f t="shared" si="245"/>
        <v>-1.2135715966942493E-2</v>
      </c>
      <c r="AM1097" s="127">
        <f t="shared" si="244"/>
        <v>7.726657217551192E-3</v>
      </c>
    </row>
    <row r="1098" spans="1:39" ht="15" customHeight="1" x14ac:dyDescent="0.2">
      <c r="A1098" s="62" t="s">
        <v>1162</v>
      </c>
      <c r="B1098" s="62" t="s">
        <v>276</v>
      </c>
      <c r="C1098" s="124">
        <v>12650</v>
      </c>
      <c r="D1098" s="124">
        <v>14150</v>
      </c>
      <c r="E1098" s="124">
        <v>14150</v>
      </c>
      <c r="F1098" s="124">
        <v>14150</v>
      </c>
      <c r="G1098" s="124">
        <v>14160</v>
      </c>
      <c r="H1098" s="124">
        <v>13410</v>
      </c>
      <c r="I1098" s="124">
        <v>13410</v>
      </c>
      <c r="J1098" s="124">
        <v>15210</v>
      </c>
      <c r="K1098" s="124">
        <v>12160</v>
      </c>
      <c r="L1098" s="124">
        <v>12160</v>
      </c>
      <c r="M1098" s="124">
        <v>0</v>
      </c>
      <c r="N1098" s="124">
        <v>12648.54</v>
      </c>
      <c r="O1098" s="124">
        <v>10496.9</v>
      </c>
      <c r="P1098" s="124">
        <v>11704.69</v>
      </c>
      <c r="Q1098" s="124">
        <v>11238.01</v>
      </c>
      <c r="R1098" s="124">
        <v>12475.8</v>
      </c>
      <c r="S1098" s="124">
        <v>13949.12</v>
      </c>
      <c r="T1098" s="124">
        <v>12904</v>
      </c>
      <c r="U1098" s="124">
        <v>17324.46</v>
      </c>
      <c r="V1098" s="124">
        <v>12651.13</v>
      </c>
      <c r="W1098" s="124">
        <v>23020.37</v>
      </c>
      <c r="X1098" s="79">
        <v>0</v>
      </c>
      <c r="Y1098" s="125"/>
      <c r="Z1098" s="125"/>
      <c r="AA1098" s="125"/>
      <c r="AB1098" s="125"/>
      <c r="AC1098" s="126">
        <f t="shared" si="235"/>
        <v>0</v>
      </c>
      <c r="AD1098" s="126">
        <f t="shared" si="236"/>
        <v>0</v>
      </c>
      <c r="AE1098" s="126">
        <f t="shared" si="237"/>
        <v>0</v>
      </c>
      <c r="AF1098" s="126">
        <f t="shared" si="238"/>
        <v>0</v>
      </c>
      <c r="AG1098" s="126">
        <f t="shared" si="239"/>
        <v>0</v>
      </c>
      <c r="AH1098" s="126">
        <f t="shared" si="240"/>
        <v>0</v>
      </c>
      <c r="AI1098" s="126">
        <f t="shared" si="241"/>
        <v>-0.44285714285714284</v>
      </c>
      <c r="AJ1098" s="126">
        <f t="shared" si="242"/>
        <v>0</v>
      </c>
      <c r="AK1098" s="126">
        <f t="shared" si="243"/>
        <v>-1</v>
      </c>
      <c r="AL1098" s="127">
        <f t="shared" si="245"/>
        <v>-0.1603174603174603</v>
      </c>
      <c r="AM1098" s="127">
        <f t="shared" si="244"/>
        <v>-0.28857142857142859</v>
      </c>
    </row>
    <row r="1099" spans="1:39" ht="15" customHeight="1" x14ac:dyDescent="0.2">
      <c r="A1099" s="62" t="s">
        <v>1163</v>
      </c>
      <c r="B1099" s="62" t="s">
        <v>282</v>
      </c>
      <c r="C1099" s="124">
        <v>0</v>
      </c>
      <c r="D1099" s="124">
        <v>50</v>
      </c>
      <c r="E1099" s="124">
        <v>50</v>
      </c>
      <c r="F1099" s="124">
        <v>50</v>
      </c>
      <c r="G1099" s="124">
        <v>50</v>
      </c>
      <c r="H1099" s="124">
        <v>50</v>
      </c>
      <c r="I1099" s="124">
        <v>50</v>
      </c>
      <c r="J1099" s="124">
        <v>50</v>
      </c>
      <c r="K1099" s="124">
        <v>0</v>
      </c>
      <c r="L1099" s="124">
        <v>0</v>
      </c>
      <c r="M1099" s="124">
        <v>0</v>
      </c>
      <c r="N1099" s="124">
        <v>50</v>
      </c>
      <c r="O1099" s="124">
        <v>50</v>
      </c>
      <c r="P1099" s="124">
        <v>50</v>
      </c>
      <c r="Q1099" s="124">
        <v>996.53</v>
      </c>
      <c r="R1099" s="124">
        <v>406.73</v>
      </c>
      <c r="S1099" s="124">
        <v>407.02</v>
      </c>
      <c r="T1099" s="124">
        <v>50</v>
      </c>
      <c r="U1099" s="124">
        <v>50</v>
      </c>
      <c r="V1099" s="124">
        <v>618.05999999999995</v>
      </c>
      <c r="W1099" s="124">
        <v>300</v>
      </c>
      <c r="X1099" s="79">
        <v>0</v>
      </c>
      <c r="Y1099" s="125"/>
      <c r="Z1099" s="125"/>
      <c r="AA1099" s="125"/>
      <c r="AB1099" s="125"/>
      <c r="AC1099" s="126">
        <f t="shared" si="235"/>
        <v>-1</v>
      </c>
      <c r="AD1099" s="126">
        <f t="shared" si="236"/>
        <v>0</v>
      </c>
      <c r="AE1099" s="126">
        <f t="shared" si="237"/>
        <v>0</v>
      </c>
      <c r="AF1099" s="126">
        <f t="shared" si="238"/>
        <v>-1</v>
      </c>
      <c r="AG1099" s="126">
        <f t="shared" si="239"/>
        <v>0</v>
      </c>
      <c r="AH1099" s="126">
        <f t="shared" si="240"/>
        <v>0</v>
      </c>
      <c r="AI1099" s="126">
        <f t="shared" si="241"/>
        <v>0</v>
      </c>
      <c r="AJ1099" s="126">
        <f t="shared" si="242"/>
        <v>0</v>
      </c>
      <c r="AK1099" s="126">
        <f t="shared" si="243"/>
        <v>0</v>
      </c>
      <c r="AL1099" s="127">
        <f t="shared" si="245"/>
        <v>-0.22222222222222221</v>
      </c>
      <c r="AM1099" s="127">
        <f t="shared" si="244"/>
        <v>0</v>
      </c>
    </row>
    <row r="1100" spans="1:39" ht="15" customHeight="1" x14ac:dyDescent="0.2">
      <c r="A1100" s="62" t="s">
        <v>1166</v>
      </c>
      <c r="B1100" s="62" t="s">
        <v>444</v>
      </c>
      <c r="C1100" s="124">
        <v>0</v>
      </c>
      <c r="D1100" s="124">
        <v>0</v>
      </c>
      <c r="E1100" s="124">
        <v>0</v>
      </c>
      <c r="F1100" s="124">
        <v>0</v>
      </c>
      <c r="G1100" s="124">
        <v>0</v>
      </c>
      <c r="H1100" s="124">
        <v>0</v>
      </c>
      <c r="I1100" s="124">
        <v>330</v>
      </c>
      <c r="J1100" s="124">
        <v>330</v>
      </c>
      <c r="K1100" s="124">
        <v>330</v>
      </c>
      <c r="L1100" s="124">
        <v>0</v>
      </c>
      <c r="M1100" s="124">
        <v>0</v>
      </c>
      <c r="N1100" s="124">
        <v>0</v>
      </c>
      <c r="O1100" s="124">
        <v>0</v>
      </c>
      <c r="P1100" s="124">
        <v>0</v>
      </c>
      <c r="Q1100" s="124">
        <v>0</v>
      </c>
      <c r="R1100" s="124">
        <v>0</v>
      </c>
      <c r="S1100" s="124">
        <v>1016.66</v>
      </c>
      <c r="T1100" s="124">
        <v>326.94</v>
      </c>
      <c r="U1100" s="124">
        <v>220.06</v>
      </c>
      <c r="V1100" s="124">
        <v>111.1</v>
      </c>
      <c r="W1100" s="124">
        <v>0</v>
      </c>
      <c r="X1100" s="79">
        <v>0</v>
      </c>
      <c r="Y1100" s="125"/>
      <c r="Z1100" s="125"/>
      <c r="AA1100" s="125"/>
      <c r="AB1100" s="125"/>
      <c r="AC1100" s="126">
        <f t="shared" si="235"/>
        <v>0</v>
      </c>
      <c r="AD1100" s="126">
        <f t="shared" si="236"/>
        <v>0</v>
      </c>
      <c r="AE1100" s="126">
        <f t="shared" si="237"/>
        <v>0</v>
      </c>
      <c r="AF1100" s="126">
        <f t="shared" si="238"/>
        <v>-1</v>
      </c>
      <c r="AG1100" s="126">
        <f t="shared" si="239"/>
        <v>0</v>
      </c>
      <c r="AH1100" s="126">
        <f t="shared" si="240"/>
        <v>0</v>
      </c>
      <c r="AI1100" s="126">
        <f t="shared" si="241"/>
        <v>0</v>
      </c>
      <c r="AJ1100" s="126">
        <f t="shared" si="242"/>
        <v>0</v>
      </c>
      <c r="AK1100" s="126">
        <f t="shared" si="243"/>
        <v>0</v>
      </c>
      <c r="AL1100" s="127">
        <f t="shared" si="245"/>
        <v>-0.1111111111111111</v>
      </c>
      <c r="AM1100" s="127">
        <f t="shared" si="244"/>
        <v>0</v>
      </c>
    </row>
    <row r="1101" spans="1:39" ht="15" customHeight="1" x14ac:dyDescent="0.2">
      <c r="A1101" s="62" t="s">
        <v>1167</v>
      </c>
      <c r="B1101" s="62" t="s">
        <v>1168</v>
      </c>
      <c r="C1101" s="124">
        <v>0</v>
      </c>
      <c r="D1101" s="124">
        <v>0</v>
      </c>
      <c r="E1101" s="124">
        <v>0</v>
      </c>
      <c r="F1101" s="124">
        <v>0</v>
      </c>
      <c r="G1101" s="124">
        <v>0</v>
      </c>
      <c r="H1101" s="124">
        <v>0</v>
      </c>
      <c r="I1101" s="124">
        <v>0</v>
      </c>
      <c r="J1101" s="124">
        <v>0</v>
      </c>
      <c r="K1101" s="124">
        <v>0</v>
      </c>
      <c r="L1101" s="124">
        <v>0</v>
      </c>
      <c r="M1101" s="124">
        <v>0</v>
      </c>
      <c r="N1101" s="124">
        <v>0</v>
      </c>
      <c r="O1101" s="124">
        <v>0</v>
      </c>
      <c r="P1101" s="124">
        <v>0</v>
      </c>
      <c r="Q1101" s="124">
        <v>0</v>
      </c>
      <c r="R1101" s="124">
        <v>0</v>
      </c>
      <c r="S1101" s="124">
        <v>5659.43</v>
      </c>
      <c r="T1101" s="124">
        <v>0</v>
      </c>
      <c r="U1101" s="124">
        <v>0</v>
      </c>
      <c r="V1101" s="124">
        <v>0</v>
      </c>
      <c r="W1101" s="124">
        <v>0</v>
      </c>
      <c r="X1101" s="79">
        <v>0</v>
      </c>
      <c r="Y1101" s="125"/>
      <c r="Z1101" s="125"/>
      <c r="AA1101" s="125"/>
      <c r="AB1101" s="125"/>
      <c r="AC1101" s="126">
        <f t="shared" si="235"/>
        <v>0</v>
      </c>
      <c r="AD1101" s="126">
        <f t="shared" si="236"/>
        <v>-1</v>
      </c>
      <c r="AE1101" s="126">
        <f t="shared" si="237"/>
        <v>0</v>
      </c>
      <c r="AF1101" s="126">
        <f t="shared" si="238"/>
        <v>-0.84791612293335683</v>
      </c>
      <c r="AG1101" s="126">
        <f t="shared" si="239"/>
        <v>10.587835657424778</v>
      </c>
      <c r="AH1101" s="126">
        <f t="shared" si="240"/>
        <v>-0.92872656813987997</v>
      </c>
      <c r="AI1101" s="126">
        <f t="shared" si="241"/>
        <v>-1</v>
      </c>
      <c r="AJ1101" s="126">
        <f t="shared" si="242"/>
        <v>0</v>
      </c>
      <c r="AK1101" s="126">
        <f t="shared" si="243"/>
        <v>0</v>
      </c>
      <c r="AL1101" s="127">
        <f t="shared" si="245"/>
        <v>0.75679921848350451</v>
      </c>
      <c r="AM1101" s="127">
        <f t="shared" si="244"/>
        <v>1.7318218178569798</v>
      </c>
    </row>
    <row r="1102" spans="1:39" ht="15" customHeight="1" x14ac:dyDescent="0.2">
      <c r="A1102" s="62" t="s">
        <v>1169</v>
      </c>
      <c r="B1102" s="62" t="s">
        <v>1170</v>
      </c>
      <c r="C1102" s="124">
        <v>0</v>
      </c>
      <c r="D1102" s="124">
        <v>0</v>
      </c>
      <c r="E1102" s="124">
        <v>0</v>
      </c>
      <c r="F1102" s="124">
        <v>0</v>
      </c>
      <c r="G1102" s="124">
        <v>0</v>
      </c>
      <c r="H1102" s="124">
        <v>0</v>
      </c>
      <c r="I1102" s="124">
        <v>0</v>
      </c>
      <c r="J1102" s="124">
        <v>0</v>
      </c>
      <c r="K1102" s="124">
        <v>0</v>
      </c>
      <c r="L1102" s="124">
        <v>0</v>
      </c>
      <c r="M1102" s="124">
        <v>0</v>
      </c>
      <c r="N1102" s="124">
        <v>0</v>
      </c>
      <c r="O1102" s="124">
        <v>0</v>
      </c>
      <c r="P1102" s="124">
        <v>0</v>
      </c>
      <c r="Q1102" s="124">
        <v>24000</v>
      </c>
      <c r="R1102" s="124">
        <v>0</v>
      </c>
      <c r="S1102" s="124">
        <v>0</v>
      </c>
      <c r="T1102" s="124">
        <v>0</v>
      </c>
      <c r="U1102" s="124">
        <v>0</v>
      </c>
      <c r="V1102" s="124">
        <v>0</v>
      </c>
      <c r="W1102" s="124">
        <v>0</v>
      </c>
      <c r="X1102" s="79">
        <v>0</v>
      </c>
      <c r="Y1102" s="125"/>
      <c r="Z1102" s="125"/>
      <c r="AA1102" s="125"/>
      <c r="AB1102" s="125"/>
      <c r="AC1102" s="126">
        <f t="shared" si="235"/>
        <v>0</v>
      </c>
      <c r="AD1102" s="126">
        <f t="shared" si="236"/>
        <v>0</v>
      </c>
      <c r="AE1102" s="126">
        <f t="shared" si="237"/>
        <v>0</v>
      </c>
      <c r="AF1102" s="126">
        <f t="shared" si="238"/>
        <v>0</v>
      </c>
      <c r="AG1102" s="126">
        <f t="shared" si="239"/>
        <v>0</v>
      </c>
      <c r="AH1102" s="126">
        <f t="shared" si="240"/>
        <v>0</v>
      </c>
      <c r="AI1102" s="126">
        <f t="shared" si="241"/>
        <v>0</v>
      </c>
      <c r="AJ1102" s="126">
        <f t="shared" si="242"/>
        <v>0</v>
      </c>
      <c r="AK1102" s="126">
        <f t="shared" si="243"/>
        <v>0</v>
      </c>
      <c r="AL1102" s="127">
        <f t="shared" si="245"/>
        <v>0</v>
      </c>
      <c r="AM1102" s="127">
        <f t="shared" si="244"/>
        <v>0</v>
      </c>
    </row>
    <row r="1103" spans="1:39" ht="15" customHeight="1" x14ac:dyDescent="0.2">
      <c r="A1103" s="62" t="s">
        <v>1171</v>
      </c>
      <c r="B1103" s="62" t="s">
        <v>446</v>
      </c>
      <c r="C1103" s="124">
        <v>0</v>
      </c>
      <c r="D1103" s="124">
        <v>0</v>
      </c>
      <c r="E1103" s="124">
        <v>0</v>
      </c>
      <c r="F1103" s="124">
        <v>0</v>
      </c>
      <c r="G1103" s="124">
        <v>0</v>
      </c>
      <c r="H1103" s="124">
        <v>0</v>
      </c>
      <c r="I1103" s="124">
        <v>5490</v>
      </c>
      <c r="J1103" s="124">
        <v>5490</v>
      </c>
      <c r="K1103" s="124">
        <v>5490</v>
      </c>
      <c r="L1103" s="124">
        <v>0</v>
      </c>
      <c r="M1103" s="124">
        <v>0</v>
      </c>
      <c r="N1103" s="124">
        <v>0</v>
      </c>
      <c r="O1103" s="124">
        <v>0</v>
      </c>
      <c r="P1103" s="124">
        <v>0</v>
      </c>
      <c r="Q1103" s="124">
        <v>0</v>
      </c>
      <c r="R1103" s="124">
        <v>0</v>
      </c>
      <c r="S1103" s="124">
        <v>82419.05</v>
      </c>
      <c r="T1103" s="124">
        <v>5481.17</v>
      </c>
      <c r="U1103" s="124">
        <v>5588.05</v>
      </c>
      <c r="V1103" s="124">
        <v>5697.01</v>
      </c>
      <c r="W1103" s="124">
        <v>0</v>
      </c>
      <c r="X1103" s="79">
        <v>0</v>
      </c>
      <c r="Y1103" s="125"/>
      <c r="Z1103" s="125"/>
      <c r="AA1103" s="125"/>
      <c r="AB1103" s="125"/>
      <c r="AC1103" s="126">
        <f t="shared" si="235"/>
        <v>-0.18108469070989808</v>
      </c>
      <c r="AD1103" s="126">
        <f t="shared" si="236"/>
        <v>0.31959701979161104</v>
      </c>
      <c r="AE1103" s="126">
        <f t="shared" si="237"/>
        <v>-3.7297722944110864E-2</v>
      </c>
      <c r="AF1103" s="126">
        <f t="shared" si="238"/>
        <v>-6.8975654410690521E-2</v>
      </c>
      <c r="AG1103" s="126">
        <f t="shared" si="239"/>
        <v>0.39801860690247387</v>
      </c>
      <c r="AH1103" s="126">
        <f t="shared" si="240"/>
        <v>-0.24181517079843004</v>
      </c>
      <c r="AI1103" s="126">
        <f t="shared" si="241"/>
        <v>-8.6475851303870963E-2</v>
      </c>
      <c r="AJ1103" s="126">
        <f t="shared" si="242"/>
        <v>-0.34602988751218755</v>
      </c>
      <c r="AK1103" s="126">
        <f t="shared" si="243"/>
        <v>0.5788325548984431</v>
      </c>
      <c r="AL1103" s="127">
        <f t="shared" si="245"/>
        <v>3.7196578212593333E-2</v>
      </c>
      <c r="AM1103" s="127">
        <f t="shared" si="244"/>
        <v>6.0506050437285686E-2</v>
      </c>
    </row>
    <row r="1104" spans="1:39" ht="15" customHeight="1" x14ac:dyDescent="0.2">
      <c r="A1104" s="62" t="s">
        <v>1164</v>
      </c>
      <c r="B1104" s="62" t="s">
        <v>1165</v>
      </c>
      <c r="C1104" s="124">
        <v>4535</v>
      </c>
      <c r="D1104" s="124">
        <v>3235</v>
      </c>
      <c r="E1104" s="124">
        <v>3235</v>
      </c>
      <c r="F1104" s="124">
        <v>3240</v>
      </c>
      <c r="G1104" s="124">
        <v>3240</v>
      </c>
      <c r="H1104" s="124">
        <v>3240</v>
      </c>
      <c r="I1104" s="124">
        <v>3240</v>
      </c>
      <c r="J1104" s="124">
        <v>3240</v>
      </c>
      <c r="K1104" s="124">
        <v>3240</v>
      </c>
      <c r="L1104" s="124">
        <v>3240</v>
      </c>
      <c r="M1104" s="124">
        <v>0</v>
      </c>
      <c r="N1104" s="124">
        <v>4070.84</v>
      </c>
      <c r="O1104" s="124">
        <v>2845.98</v>
      </c>
      <c r="P1104" s="124">
        <v>3276.33</v>
      </c>
      <c r="Q1104" s="124">
        <v>3528.94</v>
      </c>
      <c r="R1104" s="124">
        <v>3263.27</v>
      </c>
      <c r="S1104" s="124">
        <v>6913.83</v>
      </c>
      <c r="T1104" s="124">
        <v>7614.03</v>
      </c>
      <c r="U1104" s="124">
        <v>3522.33</v>
      </c>
      <c r="V1104" s="124">
        <v>2889.7</v>
      </c>
      <c r="W1104" s="124">
        <v>1547.93</v>
      </c>
      <c r="X1104" s="79">
        <v>0</v>
      </c>
      <c r="Y1104" s="125"/>
      <c r="Z1104" s="125"/>
      <c r="AA1104" s="125"/>
      <c r="AB1104" s="125"/>
      <c r="AC1104" s="126">
        <f t="shared" si="235"/>
        <v>-0.28330998298088411</v>
      </c>
      <c r="AD1104" s="126">
        <f t="shared" si="236"/>
        <v>6.8923533895647787E-2</v>
      </c>
      <c r="AE1104" s="126">
        <f t="shared" si="237"/>
        <v>-2.4296064638946589E-2</v>
      </c>
      <c r="AF1104" s="126">
        <f t="shared" si="238"/>
        <v>-1.5560805388038798E-3</v>
      </c>
      <c r="AG1104" s="126">
        <f t="shared" si="239"/>
        <v>9.6240561717203535E-2</v>
      </c>
      <c r="AH1104" s="126">
        <f t="shared" si="240"/>
        <v>-0.27015639653555462</v>
      </c>
      <c r="AI1104" s="126">
        <f t="shared" si="241"/>
        <v>0.39440722858933519</v>
      </c>
      <c r="AJ1104" s="126">
        <f t="shared" si="242"/>
        <v>-0.37682835382655594</v>
      </c>
      <c r="AK1104" s="126">
        <f t="shared" si="243"/>
        <v>0.35659893877669374</v>
      </c>
      <c r="AL1104" s="127">
        <f t="shared" si="245"/>
        <v>-4.4418461713183199E-3</v>
      </c>
      <c r="AM1104" s="127">
        <f t="shared" si="244"/>
        <v>4.0052395744224381E-2</v>
      </c>
    </row>
    <row r="1105" spans="1:39" ht="15" customHeight="1" x14ac:dyDescent="0.2">
      <c r="A1105" s="62" t="s">
        <v>1172</v>
      </c>
      <c r="B1105" s="62" t="s">
        <v>833</v>
      </c>
      <c r="C1105" s="124">
        <v>0</v>
      </c>
      <c r="D1105" s="124">
        <v>0</v>
      </c>
      <c r="E1105" s="124">
        <v>0</v>
      </c>
      <c r="F1105" s="124">
        <v>0</v>
      </c>
      <c r="G1105" s="124">
        <v>0</v>
      </c>
      <c r="H1105" s="124">
        <v>0</v>
      </c>
      <c r="I1105" s="124">
        <v>140000</v>
      </c>
      <c r="J1105" s="124">
        <v>78000</v>
      </c>
      <c r="K1105" s="124">
        <v>78000</v>
      </c>
      <c r="L1105" s="124">
        <v>0</v>
      </c>
      <c r="M1105" s="124">
        <v>0</v>
      </c>
      <c r="N1105" s="124">
        <v>0</v>
      </c>
      <c r="O1105" s="124">
        <v>0</v>
      </c>
      <c r="P1105" s="124">
        <v>0</v>
      </c>
      <c r="Q1105" s="124">
        <v>0</v>
      </c>
      <c r="R1105" s="124">
        <v>0</v>
      </c>
      <c r="S1105" s="124">
        <v>0</v>
      </c>
      <c r="T1105" s="124">
        <v>140000</v>
      </c>
      <c r="U1105" s="124">
        <v>78000</v>
      </c>
      <c r="V1105" s="124">
        <v>78000</v>
      </c>
      <c r="W1105" s="124">
        <v>0</v>
      </c>
      <c r="X1105" s="79">
        <v>0</v>
      </c>
      <c r="Y1105" s="125"/>
      <c r="Z1105" s="125"/>
      <c r="AA1105" s="125"/>
      <c r="AB1105" s="125"/>
      <c r="AC1105" s="126">
        <f t="shared" si="235"/>
        <v>-1</v>
      </c>
      <c r="AD1105" s="126">
        <f t="shared" si="236"/>
        <v>0</v>
      </c>
      <c r="AE1105" s="126">
        <f t="shared" si="237"/>
        <v>0</v>
      </c>
      <c r="AF1105" s="126">
        <f t="shared" si="238"/>
        <v>0</v>
      </c>
      <c r="AG1105" s="126">
        <f t="shared" si="239"/>
        <v>0</v>
      </c>
      <c r="AH1105" s="126">
        <f t="shared" si="240"/>
        <v>0</v>
      </c>
      <c r="AI1105" s="126">
        <f t="shared" si="241"/>
        <v>0</v>
      </c>
      <c r="AJ1105" s="126">
        <f t="shared" si="242"/>
        <v>2.0713750000000002</v>
      </c>
      <c r="AK1105" s="126">
        <f t="shared" si="243"/>
        <v>0.93028366773839077</v>
      </c>
      <c r="AL1105" s="127">
        <f t="shared" si="245"/>
        <v>0.22240651863759897</v>
      </c>
      <c r="AM1105" s="127">
        <f t="shared" si="244"/>
        <v>0.6003317335476781</v>
      </c>
    </row>
    <row r="1106" spans="1:39" ht="15" customHeight="1" x14ac:dyDescent="0.2">
      <c r="A1106" s="62" t="s">
        <v>1173</v>
      </c>
      <c r="B1106" s="62" t="s">
        <v>448</v>
      </c>
      <c r="C1106" s="124">
        <v>140000</v>
      </c>
      <c r="D1106" s="124">
        <v>0</v>
      </c>
      <c r="E1106" s="124">
        <v>0</v>
      </c>
      <c r="F1106" s="124">
        <v>0</v>
      </c>
      <c r="G1106" s="124">
        <v>0</v>
      </c>
      <c r="H1106" s="124">
        <v>0</v>
      </c>
      <c r="I1106" s="124">
        <v>0</v>
      </c>
      <c r="J1106" s="124">
        <v>0</v>
      </c>
      <c r="K1106" s="124">
        <v>0</v>
      </c>
      <c r="L1106" s="124">
        <v>0</v>
      </c>
      <c r="M1106" s="124">
        <v>0</v>
      </c>
      <c r="N1106" s="124">
        <v>569937.26</v>
      </c>
      <c r="O1106" s="124">
        <v>0</v>
      </c>
      <c r="P1106" s="124">
        <v>0</v>
      </c>
      <c r="Q1106" s="124">
        <v>23661</v>
      </c>
      <c r="R1106" s="124">
        <v>0</v>
      </c>
      <c r="S1106" s="124">
        <v>0</v>
      </c>
      <c r="T1106" s="124">
        <v>0</v>
      </c>
      <c r="U1106" s="124">
        <v>0</v>
      </c>
      <c r="V1106" s="124">
        <v>0</v>
      </c>
      <c r="W1106" s="124">
        <v>0</v>
      </c>
      <c r="X1106" s="79">
        <v>0</v>
      </c>
      <c r="Y1106" s="125"/>
      <c r="Z1106" s="125"/>
      <c r="AA1106" s="125"/>
      <c r="AB1106" s="125"/>
      <c r="AC1106" s="126">
        <f t="shared" si="235"/>
        <v>0</v>
      </c>
      <c r="AD1106" s="126">
        <f t="shared" si="236"/>
        <v>0</v>
      </c>
      <c r="AE1106" s="126">
        <f t="shared" si="237"/>
        <v>0</v>
      </c>
      <c r="AF1106" s="126">
        <f t="shared" si="238"/>
        <v>0</v>
      </c>
      <c r="AG1106" s="126">
        <f t="shared" si="239"/>
        <v>0</v>
      </c>
      <c r="AH1106" s="126">
        <f t="shared" si="240"/>
        <v>0</v>
      </c>
      <c r="AI1106" s="126">
        <f t="shared" si="241"/>
        <v>-0.26895089302944125</v>
      </c>
      <c r="AJ1106" s="126">
        <f t="shared" si="242"/>
        <v>0.76101768289647764</v>
      </c>
      <c r="AK1106" s="126">
        <f t="shared" si="243"/>
        <v>-0.21085775418658503</v>
      </c>
      <c r="AL1106" s="127">
        <f t="shared" si="245"/>
        <v>3.1245448408939041E-2</v>
      </c>
      <c r="AM1106" s="127">
        <f t="shared" si="244"/>
        <v>5.6241807136090269E-2</v>
      </c>
    </row>
    <row r="1107" spans="1:39" ht="15" customHeight="1" x14ac:dyDescent="0.2">
      <c r="A1107" s="62" t="s">
        <v>1174</v>
      </c>
      <c r="B1107" s="62" t="s">
        <v>759</v>
      </c>
      <c r="C1107" s="124">
        <v>0</v>
      </c>
      <c r="D1107" s="124">
        <v>0</v>
      </c>
      <c r="E1107" s="124">
        <v>0</v>
      </c>
      <c r="F1107" s="124">
        <v>13380</v>
      </c>
      <c r="G1107" s="124">
        <v>67080</v>
      </c>
      <c r="H1107" s="124">
        <v>7700</v>
      </c>
      <c r="I1107" s="124">
        <v>0</v>
      </c>
      <c r="J1107" s="124">
        <v>0</v>
      </c>
      <c r="K1107" s="124">
        <v>0</v>
      </c>
      <c r="L1107" s="124">
        <v>0</v>
      </c>
      <c r="M1107" s="124">
        <v>0</v>
      </c>
      <c r="N1107" s="124">
        <v>0</v>
      </c>
      <c r="O1107" s="124">
        <v>0</v>
      </c>
      <c r="P1107" s="124">
        <v>0</v>
      </c>
      <c r="Q1107" s="124">
        <v>10460</v>
      </c>
      <c r="R1107" s="124">
        <v>0</v>
      </c>
      <c r="S1107" s="124">
        <v>0</v>
      </c>
      <c r="T1107" s="124">
        <v>0</v>
      </c>
      <c r="U1107" s="124">
        <v>0</v>
      </c>
      <c r="V1107" s="124">
        <v>0</v>
      </c>
      <c r="W1107" s="124">
        <v>0</v>
      </c>
      <c r="X1107" s="79">
        <v>0</v>
      </c>
      <c r="Y1107" s="125"/>
      <c r="Z1107" s="125"/>
      <c r="AA1107" s="125"/>
      <c r="AB1107" s="125"/>
      <c r="AC1107" s="126">
        <f t="shared" si="235"/>
        <v>0</v>
      </c>
      <c r="AD1107" s="126">
        <f t="shared" si="236"/>
        <v>-1</v>
      </c>
      <c r="AE1107" s="126">
        <f t="shared" si="237"/>
        <v>0</v>
      </c>
      <c r="AF1107" s="126">
        <f t="shared" si="238"/>
        <v>0</v>
      </c>
      <c r="AG1107" s="126">
        <f t="shared" si="239"/>
        <v>0</v>
      </c>
      <c r="AH1107" s="126">
        <f t="shared" si="240"/>
        <v>0</v>
      </c>
      <c r="AI1107" s="126">
        <f t="shared" si="241"/>
        <v>0</v>
      </c>
      <c r="AJ1107" s="126">
        <f t="shared" si="242"/>
        <v>0</v>
      </c>
      <c r="AK1107" s="126">
        <f t="shared" si="243"/>
        <v>0</v>
      </c>
      <c r="AL1107" s="127">
        <f t="shared" si="245"/>
        <v>-0.1111111111111111</v>
      </c>
      <c r="AM1107" s="127">
        <f t="shared" si="244"/>
        <v>0</v>
      </c>
    </row>
    <row r="1108" spans="1:39" ht="15" customHeight="1" x14ac:dyDescent="0.2">
      <c r="A1108" s="62" t="s">
        <v>1175</v>
      </c>
      <c r="B1108" s="62" t="s">
        <v>761</v>
      </c>
      <c r="C1108" s="124">
        <v>0</v>
      </c>
      <c r="D1108" s="124">
        <v>120000</v>
      </c>
      <c r="E1108" s="124">
        <v>140000</v>
      </c>
      <c r="F1108" s="124">
        <v>132130</v>
      </c>
      <c r="G1108" s="124">
        <v>140000</v>
      </c>
      <c r="H1108" s="124">
        <v>140000</v>
      </c>
      <c r="I1108" s="124">
        <v>0</v>
      </c>
      <c r="J1108" s="124">
        <v>0</v>
      </c>
      <c r="K1108" s="124">
        <v>0</v>
      </c>
      <c r="L1108" s="124">
        <v>0</v>
      </c>
      <c r="M1108" s="124">
        <v>0</v>
      </c>
      <c r="N1108" s="124">
        <v>0</v>
      </c>
      <c r="O1108" s="124">
        <v>120000</v>
      </c>
      <c r="P1108" s="124">
        <v>0</v>
      </c>
      <c r="Q1108" s="124">
        <v>269165.34999999998</v>
      </c>
      <c r="R1108" s="124">
        <v>40935.71</v>
      </c>
      <c r="S1108" s="124">
        <v>474356.28</v>
      </c>
      <c r="T1108" s="124">
        <v>33809</v>
      </c>
      <c r="U1108" s="124">
        <v>0</v>
      </c>
      <c r="V1108" s="124">
        <v>0</v>
      </c>
      <c r="W1108" s="124">
        <v>0</v>
      </c>
      <c r="X1108" s="79">
        <v>0</v>
      </c>
      <c r="Y1108" s="125"/>
      <c r="Z1108" s="125"/>
      <c r="AA1108" s="125"/>
      <c r="AB1108" s="125"/>
      <c r="AC1108" s="126">
        <f t="shared" si="235"/>
        <v>-0.13307537356746973</v>
      </c>
      <c r="AD1108" s="126">
        <f t="shared" si="236"/>
        <v>3.3378054447738024E-2</v>
      </c>
      <c r="AE1108" s="126">
        <f t="shared" si="237"/>
        <v>-0.2527795280391878</v>
      </c>
      <c r="AF1108" s="126">
        <f t="shared" si="238"/>
        <v>1.4141448486909214</v>
      </c>
      <c r="AG1108" s="126">
        <f t="shared" si="239"/>
        <v>-0.24366197183098592</v>
      </c>
      <c r="AH1108" s="126">
        <f t="shared" si="240"/>
        <v>-0.20018621973929238</v>
      </c>
      <c r="AI1108" s="126">
        <f t="shared" si="241"/>
        <v>-0.16216530849825378</v>
      </c>
      <c r="AJ1108" s="126">
        <f t="shared" si="242"/>
        <v>1.1624287897735147E-2</v>
      </c>
      <c r="AK1108" s="126">
        <f t="shared" si="243"/>
        <v>-0.98351797776575201</v>
      </c>
      <c r="AL1108" s="127">
        <f t="shared" si="245"/>
        <v>-5.7359909822727456E-2</v>
      </c>
      <c r="AM1108" s="127">
        <f t="shared" si="244"/>
        <v>-0.31558143798730975</v>
      </c>
    </row>
    <row r="1109" spans="1:39" ht="15" customHeight="1" x14ac:dyDescent="0.2">
      <c r="A1109" s="62" t="s">
        <v>2297</v>
      </c>
      <c r="B1109" s="62" t="s">
        <v>1883</v>
      </c>
      <c r="C1109" s="124">
        <v>0</v>
      </c>
      <c r="D1109" s="124">
        <v>0</v>
      </c>
      <c r="E1109" s="124">
        <v>0</v>
      </c>
      <c r="F1109" s="124">
        <v>0</v>
      </c>
      <c r="G1109" s="124">
        <v>0</v>
      </c>
      <c r="H1109" s="124">
        <v>0</v>
      </c>
      <c r="I1109" s="124">
        <v>0</v>
      </c>
      <c r="J1109" s="124">
        <v>0</v>
      </c>
      <c r="K1109" s="124">
        <v>0</v>
      </c>
      <c r="L1109" s="124">
        <v>0</v>
      </c>
      <c r="M1109" s="124">
        <v>0</v>
      </c>
      <c r="N1109" s="124">
        <v>0</v>
      </c>
      <c r="O1109" s="124">
        <v>0</v>
      </c>
      <c r="P1109" s="124">
        <v>0</v>
      </c>
      <c r="Q1109" s="124">
        <v>0</v>
      </c>
      <c r="R1109" s="124">
        <v>0</v>
      </c>
      <c r="S1109" s="124">
        <v>0</v>
      </c>
      <c r="T1109" s="124">
        <v>0</v>
      </c>
      <c r="U1109" s="124">
        <v>0</v>
      </c>
      <c r="V1109" s="124">
        <v>0</v>
      </c>
      <c r="W1109" s="124">
        <v>5466.3</v>
      </c>
      <c r="X1109" s="79">
        <v>0</v>
      </c>
      <c r="Y1109" s="125"/>
      <c r="Z1109" s="125"/>
      <c r="AA1109" s="125"/>
      <c r="AB1109" s="125"/>
      <c r="AC1109" s="126">
        <f t="shared" si="235"/>
        <v>-0.1821765503028519</v>
      </c>
      <c r="AD1109" s="126">
        <f t="shared" si="236"/>
        <v>-6.5143850900110392E-2</v>
      </c>
      <c r="AE1109" s="126">
        <f t="shared" si="237"/>
        <v>-0.54884243430692581</v>
      </c>
      <c r="AF1109" s="126">
        <f t="shared" si="238"/>
        <v>0.34878787736152511</v>
      </c>
      <c r="AG1109" s="126">
        <f t="shared" si="239"/>
        <v>1.1067243332782724</v>
      </c>
      <c r="AH1109" s="126">
        <f t="shared" si="240"/>
        <v>-0.12830760430114183</v>
      </c>
      <c r="AI1109" s="126">
        <f t="shared" si="241"/>
        <v>-7.2644775831991498E-2</v>
      </c>
      <c r="AJ1109" s="126">
        <f t="shared" si="242"/>
        <v>-0.54760966366780306</v>
      </c>
      <c r="AK1109" s="126">
        <f t="shared" si="243"/>
        <v>0.68796721722364063</v>
      </c>
      <c r="AL1109" s="127">
        <f t="shared" si="245"/>
        <v>6.6528283172512623E-2</v>
      </c>
      <c r="AM1109" s="127">
        <f t="shared" si="244"/>
        <v>0.20922590134019531</v>
      </c>
    </row>
    <row r="1110" spans="1:39" ht="15" customHeight="1" x14ac:dyDescent="0.2">
      <c r="A1110" s="62" t="s">
        <v>1178</v>
      </c>
      <c r="B1110" s="62" t="s">
        <v>286</v>
      </c>
      <c r="C1110" s="124">
        <v>398870</v>
      </c>
      <c r="D1110" s="124">
        <v>398867</v>
      </c>
      <c r="E1110" s="124">
        <v>414398</v>
      </c>
      <c r="F1110" s="124">
        <v>411411</v>
      </c>
      <c r="G1110" s="124">
        <v>472119</v>
      </c>
      <c r="H1110" s="124">
        <v>602300</v>
      </c>
      <c r="I1110" s="124">
        <v>603409</v>
      </c>
      <c r="J1110" s="124">
        <v>535980</v>
      </c>
      <c r="K1110" s="124">
        <v>410074</v>
      </c>
      <c r="L1110" s="124">
        <v>461120</v>
      </c>
      <c r="M1110" s="124">
        <v>0</v>
      </c>
      <c r="N1110" s="124">
        <v>382363.19</v>
      </c>
      <c r="O1110" s="124">
        <v>313123.07</v>
      </c>
      <c r="P1110" s="124">
        <v>413196.27</v>
      </c>
      <c r="Q1110" s="124">
        <v>397784.99</v>
      </c>
      <c r="R1110" s="124">
        <v>370347.51</v>
      </c>
      <c r="S1110" s="124">
        <v>517752.71</v>
      </c>
      <c r="T1110" s="124">
        <v>392552.25</v>
      </c>
      <c r="U1110" s="124">
        <v>358605.96</v>
      </c>
      <c r="V1110" s="124">
        <v>234517.58</v>
      </c>
      <c r="W1110" s="124">
        <v>370263.99</v>
      </c>
      <c r="X1110" s="79">
        <v>0</v>
      </c>
      <c r="Y1110" s="125"/>
      <c r="Z1110" s="125"/>
      <c r="AA1110" s="125"/>
      <c r="AB1110" s="125"/>
      <c r="AC1110" s="126">
        <f t="shared" si="235"/>
        <v>0</v>
      </c>
      <c r="AD1110" s="126">
        <f t="shared" si="236"/>
        <v>3.2635156008649981</v>
      </c>
      <c r="AE1110" s="126">
        <f t="shared" si="237"/>
        <v>0.15724947467574812</v>
      </c>
      <c r="AF1110" s="126">
        <f t="shared" si="238"/>
        <v>-1</v>
      </c>
      <c r="AG1110" s="126">
        <f t="shared" si="239"/>
        <v>0</v>
      </c>
      <c r="AH1110" s="126">
        <f t="shared" si="240"/>
        <v>0</v>
      </c>
      <c r="AI1110" s="126">
        <f t="shared" si="241"/>
        <v>0</v>
      </c>
      <c r="AJ1110" s="126">
        <f t="shared" si="242"/>
        <v>0</v>
      </c>
      <c r="AK1110" s="126">
        <f t="shared" si="243"/>
        <v>0</v>
      </c>
      <c r="AL1110" s="127">
        <f t="shared" si="245"/>
        <v>0.26897389728230514</v>
      </c>
      <c r="AM1110" s="127">
        <f t="shared" si="244"/>
        <v>0</v>
      </c>
    </row>
    <row r="1111" spans="1:39" ht="15" customHeight="1" x14ac:dyDescent="0.2">
      <c r="A1111" s="62" t="s">
        <v>1179</v>
      </c>
      <c r="B1111" s="62" t="s">
        <v>292</v>
      </c>
      <c r="C1111" s="124">
        <v>12600</v>
      </c>
      <c r="D1111" s="124">
        <v>11403</v>
      </c>
      <c r="E1111" s="124">
        <v>8704</v>
      </c>
      <c r="F1111" s="124">
        <v>7506</v>
      </c>
      <c r="G1111" s="124">
        <v>8404</v>
      </c>
      <c r="H1111" s="124">
        <v>10505</v>
      </c>
      <c r="I1111" s="124">
        <v>8403</v>
      </c>
      <c r="J1111" s="124">
        <v>6453</v>
      </c>
      <c r="K1111" s="124">
        <v>8854</v>
      </c>
      <c r="L1111" s="124">
        <v>9003</v>
      </c>
      <c r="M1111" s="124">
        <v>0</v>
      </c>
      <c r="N1111" s="124">
        <v>10635.1</v>
      </c>
      <c r="O1111" s="124">
        <v>7622.07</v>
      </c>
      <c r="P1111" s="124">
        <v>8147.41</v>
      </c>
      <c r="Q1111" s="124">
        <v>7949.46</v>
      </c>
      <c r="R1111" s="124">
        <v>7937.09</v>
      </c>
      <c r="S1111" s="124">
        <v>8700.9599999999991</v>
      </c>
      <c r="T1111" s="124">
        <v>6350.34</v>
      </c>
      <c r="U1111" s="124">
        <v>8854.9599999999991</v>
      </c>
      <c r="V1111" s="124">
        <v>5518.16</v>
      </c>
      <c r="W1111" s="124">
        <v>7485.93</v>
      </c>
      <c r="X1111" s="79">
        <v>0</v>
      </c>
      <c r="Y1111" s="125"/>
      <c r="Z1111" s="125"/>
      <c r="AA1111" s="125"/>
      <c r="AB1111" s="125"/>
      <c r="AC1111" s="126">
        <f t="shared" ref="AC1111:AC1174" si="246">IFERROR((O1118-N1118)/N1118,0)</f>
        <v>0</v>
      </c>
      <c r="AD1111" s="126">
        <f t="shared" ref="AD1111:AD1174" si="247">IFERROR((P1118-O1118)/O1118,0)</f>
        <v>0</v>
      </c>
      <c r="AE1111" s="126">
        <f t="shared" ref="AE1111:AE1174" si="248">IFERROR((Q1118-P1118)/P1118,0)</f>
        <v>0</v>
      </c>
      <c r="AF1111" s="126">
        <f t="shared" ref="AF1111:AF1174" si="249">IFERROR((R1118-Q1118)/Q1118,0)</f>
        <v>0</v>
      </c>
      <c r="AG1111" s="126">
        <f t="shared" ref="AG1111:AG1174" si="250">IFERROR((S1118-R1118)/R1118,0)</f>
        <v>0</v>
      </c>
      <c r="AH1111" s="126">
        <f t="shared" ref="AH1111:AH1174" si="251">IFERROR((T1118-S1118)/S1118,0)</f>
        <v>0</v>
      </c>
      <c r="AI1111" s="126">
        <f t="shared" ref="AI1111:AI1174" si="252">IFERROR((U1118-T1118)/T1118,0)</f>
        <v>0</v>
      </c>
      <c r="AJ1111" s="126">
        <f t="shared" ref="AJ1111:AJ1174" si="253">IFERROR((V1118-U1118)/U1118,0)</f>
        <v>0</v>
      </c>
      <c r="AK1111" s="126">
        <f t="shared" ref="AK1111:AK1174" si="254">IFERROR((W1118-V1118)/V1118,0)</f>
        <v>-1</v>
      </c>
      <c r="AL1111" s="127">
        <f t="shared" si="245"/>
        <v>-0.1111111111111111</v>
      </c>
      <c r="AM1111" s="127">
        <f t="shared" si="244"/>
        <v>-0.2</v>
      </c>
    </row>
    <row r="1112" spans="1:39" ht="15" customHeight="1" x14ac:dyDescent="0.2">
      <c r="A1112" s="62" t="s">
        <v>1785</v>
      </c>
      <c r="B1112" s="62" t="s">
        <v>921</v>
      </c>
      <c r="C1112" s="124">
        <v>0</v>
      </c>
      <c r="D1112" s="124">
        <v>0</v>
      </c>
      <c r="E1112" s="124">
        <v>0</v>
      </c>
      <c r="F1112" s="124">
        <v>0</v>
      </c>
      <c r="G1112" s="124">
        <v>0</v>
      </c>
      <c r="H1112" s="124">
        <v>0</v>
      </c>
      <c r="I1112" s="124">
        <v>0</v>
      </c>
      <c r="J1112" s="124">
        <v>0</v>
      </c>
      <c r="K1112" s="124">
        <v>0</v>
      </c>
      <c r="L1112" s="124">
        <v>0</v>
      </c>
      <c r="M1112" s="124">
        <v>0</v>
      </c>
      <c r="N1112" s="124">
        <v>15.9</v>
      </c>
      <c r="O1112" s="124">
        <v>0</v>
      </c>
      <c r="P1112" s="124">
        <v>0</v>
      </c>
      <c r="Q1112" s="124">
        <v>0</v>
      </c>
      <c r="R1112" s="124">
        <v>0</v>
      </c>
      <c r="S1112" s="124">
        <v>0</v>
      </c>
      <c r="T1112" s="124">
        <v>0</v>
      </c>
      <c r="U1112" s="124">
        <v>80</v>
      </c>
      <c r="V1112" s="124">
        <v>245.71</v>
      </c>
      <c r="W1112" s="124">
        <v>474.29</v>
      </c>
      <c r="X1112" s="79">
        <v>0</v>
      </c>
      <c r="Y1112" s="125"/>
      <c r="Z1112" s="125"/>
      <c r="AA1112" s="125"/>
      <c r="AB1112" s="125"/>
      <c r="AC1112" s="126">
        <f t="shared" si="246"/>
        <v>-0.31677976272907732</v>
      </c>
      <c r="AD1112" s="126">
        <f t="shared" si="247"/>
        <v>0.53857276056376091</v>
      </c>
      <c r="AE1112" s="126">
        <f t="shared" si="248"/>
        <v>-0.20412088635944456</v>
      </c>
      <c r="AF1112" s="126">
        <f t="shared" si="249"/>
        <v>-0.17995321017899307</v>
      </c>
      <c r="AG1112" s="126">
        <f t="shared" si="250"/>
        <v>0.22646714483723804</v>
      </c>
      <c r="AH1112" s="126">
        <f t="shared" si="251"/>
        <v>-0.27580645161290324</v>
      </c>
      <c r="AI1112" s="126">
        <f t="shared" si="252"/>
        <v>-0.14585700649970454</v>
      </c>
      <c r="AJ1112" s="126">
        <f t="shared" si="253"/>
        <v>-0.27783099191145166</v>
      </c>
      <c r="AK1112" s="126">
        <f t="shared" si="254"/>
        <v>0.64807309704516991</v>
      </c>
      <c r="AL1112" s="127">
        <f t="shared" si="245"/>
        <v>1.4182992393993886E-3</v>
      </c>
      <c r="AM1112" s="127">
        <f t="shared" si="244"/>
        <v>3.5009158371669701E-2</v>
      </c>
    </row>
    <row r="1113" spans="1:39" ht="15" customHeight="1" x14ac:dyDescent="0.2">
      <c r="A1113" s="62" t="s">
        <v>1180</v>
      </c>
      <c r="B1113" s="62" t="s">
        <v>713</v>
      </c>
      <c r="C1113" s="124">
        <v>0</v>
      </c>
      <c r="D1113" s="124">
        <v>0</v>
      </c>
      <c r="E1113" s="124">
        <v>0</v>
      </c>
      <c r="F1113" s="124">
        <v>0</v>
      </c>
      <c r="G1113" s="124">
        <v>0</v>
      </c>
      <c r="H1113" s="124">
        <v>0</v>
      </c>
      <c r="I1113" s="124">
        <v>15600</v>
      </c>
      <c r="J1113" s="124">
        <v>15600</v>
      </c>
      <c r="K1113" s="124">
        <v>12480</v>
      </c>
      <c r="L1113" s="124">
        <v>15704</v>
      </c>
      <c r="M1113" s="124">
        <v>0</v>
      </c>
      <c r="N1113" s="124">
        <v>0</v>
      </c>
      <c r="O1113" s="124">
        <v>0</v>
      </c>
      <c r="P1113" s="124">
        <v>0</v>
      </c>
      <c r="Q1113" s="124">
        <v>0</v>
      </c>
      <c r="R1113" s="124">
        <v>0</v>
      </c>
      <c r="S1113" s="124">
        <v>0</v>
      </c>
      <c r="T1113" s="124">
        <v>9068.57</v>
      </c>
      <c r="U1113" s="124">
        <v>6629.57</v>
      </c>
      <c r="V1113" s="124">
        <v>11674.79</v>
      </c>
      <c r="W1113" s="124">
        <v>9213.07</v>
      </c>
      <c r="X1113" s="79">
        <v>0</v>
      </c>
      <c r="Y1113" s="125"/>
      <c r="Z1113" s="125"/>
      <c r="AA1113" s="125"/>
      <c r="AB1113" s="125"/>
      <c r="AC1113" s="126">
        <f t="shared" si="246"/>
        <v>-3.1529104229486016E-3</v>
      </c>
      <c r="AD1113" s="126">
        <f t="shared" si="247"/>
        <v>0.23113196696800317</v>
      </c>
      <c r="AE1113" s="126">
        <f t="shared" si="248"/>
        <v>-0.32501261187197555</v>
      </c>
      <c r="AF1113" s="126">
        <f t="shared" si="249"/>
        <v>5.5772389230286532E-2</v>
      </c>
      <c r="AG1113" s="126">
        <f t="shared" si="250"/>
        <v>0.34480106622386353</v>
      </c>
      <c r="AH1113" s="126">
        <f t="shared" si="251"/>
        <v>-0.24225428999418372</v>
      </c>
      <c r="AI1113" s="126">
        <f t="shared" si="252"/>
        <v>-5.7732303588811033E-2</v>
      </c>
      <c r="AJ1113" s="126">
        <f t="shared" si="253"/>
        <v>-0.56953407301555514</v>
      </c>
      <c r="AK1113" s="126">
        <f t="shared" si="254"/>
        <v>0.80084154438195132</v>
      </c>
      <c r="AL1113" s="127">
        <f t="shared" si="245"/>
        <v>2.609564199007006E-2</v>
      </c>
      <c r="AM1113" s="127">
        <f t="shared" si="244"/>
        <v>5.5224388801452994E-2</v>
      </c>
    </row>
    <row r="1114" spans="1:39" ht="15" customHeight="1" x14ac:dyDescent="0.2">
      <c r="A1114" s="62" t="s">
        <v>1756</v>
      </c>
      <c r="B1114" s="62" t="s">
        <v>296</v>
      </c>
      <c r="C1114" s="124">
        <v>0</v>
      </c>
      <c r="D1114" s="124">
        <v>10989</v>
      </c>
      <c r="E1114" s="124">
        <v>0</v>
      </c>
      <c r="F1114" s="124">
        <v>6728</v>
      </c>
      <c r="G1114" s="124">
        <v>17771</v>
      </c>
      <c r="H1114" s="124">
        <v>0</v>
      </c>
      <c r="I1114" s="124">
        <v>0</v>
      </c>
      <c r="J1114" s="124">
        <v>0</v>
      </c>
      <c r="K1114" s="124">
        <v>10066</v>
      </c>
      <c r="L1114" s="124">
        <v>5550</v>
      </c>
      <c r="M1114" s="124">
        <v>0</v>
      </c>
      <c r="N1114" s="124">
        <v>0</v>
      </c>
      <c r="O1114" s="124">
        <v>5000</v>
      </c>
      <c r="P1114" s="124">
        <v>0</v>
      </c>
      <c r="Q1114" s="124">
        <v>0</v>
      </c>
      <c r="R1114" s="124">
        <v>0</v>
      </c>
      <c r="S1114" s="124">
        <v>0</v>
      </c>
      <c r="T1114" s="124">
        <v>0</v>
      </c>
      <c r="U1114" s="124">
        <v>0</v>
      </c>
      <c r="V1114" s="124">
        <v>0</v>
      </c>
      <c r="W1114" s="124">
        <v>0</v>
      </c>
      <c r="X1114" s="79">
        <v>0</v>
      </c>
      <c r="Y1114" s="125"/>
      <c r="Z1114" s="125"/>
      <c r="AA1114" s="125"/>
      <c r="AB1114" s="125"/>
      <c r="AC1114" s="126">
        <f t="shared" si="246"/>
        <v>-3.6859807621381375E-3</v>
      </c>
      <c r="AD1114" s="126">
        <f t="shared" si="247"/>
        <v>0.1630913241194919</v>
      </c>
      <c r="AE1114" s="126">
        <f t="shared" si="248"/>
        <v>-8.7841173063992209E-2</v>
      </c>
      <c r="AF1114" s="126">
        <f t="shared" si="249"/>
        <v>-1.2839377816411068E-2</v>
      </c>
      <c r="AG1114" s="126">
        <f t="shared" si="250"/>
        <v>0.89496320240952887</v>
      </c>
      <c r="AH1114" s="126">
        <f t="shared" si="251"/>
        <v>-0.12339252145445474</v>
      </c>
      <c r="AI1114" s="126">
        <f t="shared" si="252"/>
        <v>-0.13183002720317741</v>
      </c>
      <c r="AJ1114" s="126">
        <f t="shared" si="253"/>
        <v>-0.39448792868820515</v>
      </c>
      <c r="AK1114" s="126">
        <f t="shared" si="254"/>
        <v>0.17747657150640422</v>
      </c>
      <c r="AL1114" s="127">
        <f t="shared" si="245"/>
        <v>5.3494898783005146E-2</v>
      </c>
      <c r="AM1114" s="127">
        <f t="shared" si="244"/>
        <v>8.4545859314019159E-2</v>
      </c>
    </row>
    <row r="1115" spans="1:39" ht="15" customHeight="1" x14ac:dyDescent="0.2">
      <c r="A1115" s="62" t="s">
        <v>1181</v>
      </c>
      <c r="B1115" s="62" t="s">
        <v>298</v>
      </c>
      <c r="C1115" s="124">
        <v>5539</v>
      </c>
      <c r="D1115" s="124">
        <v>5299</v>
      </c>
      <c r="E1115" s="124">
        <v>4758</v>
      </c>
      <c r="F1115" s="124">
        <v>4096</v>
      </c>
      <c r="G1115" s="124">
        <v>4033</v>
      </c>
      <c r="H1115" s="124">
        <v>6073</v>
      </c>
      <c r="I1115" s="124">
        <v>5716</v>
      </c>
      <c r="J1115" s="124">
        <v>4299</v>
      </c>
      <c r="K1115" s="124">
        <v>3629</v>
      </c>
      <c r="L1115" s="124">
        <v>3467</v>
      </c>
      <c r="M1115" s="124">
        <v>0</v>
      </c>
      <c r="N1115" s="124">
        <v>4393.45</v>
      </c>
      <c r="O1115" s="124">
        <v>3808.79</v>
      </c>
      <c r="P1115" s="124">
        <v>3935.92</v>
      </c>
      <c r="Q1115" s="124">
        <v>2941</v>
      </c>
      <c r="R1115" s="124">
        <v>7100</v>
      </c>
      <c r="S1115" s="124">
        <v>5370</v>
      </c>
      <c r="T1115" s="124">
        <v>4295</v>
      </c>
      <c r="U1115" s="124">
        <v>3598.5</v>
      </c>
      <c r="V1115" s="124">
        <v>3640.33</v>
      </c>
      <c r="W1115" s="124">
        <v>60</v>
      </c>
      <c r="X1115" s="79">
        <v>0</v>
      </c>
      <c r="Y1115" s="125"/>
      <c r="Z1115" s="125"/>
      <c r="AA1115" s="125"/>
      <c r="AB1115" s="125"/>
      <c r="AC1115" s="126">
        <f t="shared" si="246"/>
        <v>0</v>
      </c>
      <c r="AD1115" s="126">
        <f t="shared" si="247"/>
        <v>0</v>
      </c>
      <c r="AE1115" s="126">
        <f t="shared" si="248"/>
        <v>0</v>
      </c>
      <c r="AF1115" s="126">
        <f t="shared" si="249"/>
        <v>0</v>
      </c>
      <c r="AG1115" s="126">
        <f t="shared" si="250"/>
        <v>0</v>
      </c>
      <c r="AH1115" s="126">
        <f t="shared" si="251"/>
        <v>0</v>
      </c>
      <c r="AI1115" s="126">
        <f t="shared" si="252"/>
        <v>0</v>
      </c>
      <c r="AJ1115" s="126">
        <f t="shared" si="253"/>
        <v>-0.82742616033755279</v>
      </c>
      <c r="AK1115" s="126">
        <f t="shared" si="254"/>
        <v>10.362933985330073</v>
      </c>
      <c r="AL1115" s="127">
        <f t="shared" si="245"/>
        <v>1.0595008694436134</v>
      </c>
      <c r="AM1115" s="127">
        <f t="shared" si="244"/>
        <v>1.9071015649985044</v>
      </c>
    </row>
    <row r="1116" spans="1:39" ht="15" customHeight="1" x14ac:dyDescent="0.2">
      <c r="A1116" s="62" t="s">
        <v>1182</v>
      </c>
      <c r="B1116" s="62" t="s">
        <v>300</v>
      </c>
      <c r="C1116" s="124">
        <v>40000</v>
      </c>
      <c r="D1116" s="124">
        <v>20000</v>
      </c>
      <c r="E1116" s="124">
        <v>17300</v>
      </c>
      <c r="F1116" s="124">
        <v>17300</v>
      </c>
      <c r="G1116" s="124">
        <v>19800</v>
      </c>
      <c r="H1116" s="124">
        <v>17300</v>
      </c>
      <c r="I1116" s="124">
        <v>17300</v>
      </c>
      <c r="J1116" s="124">
        <v>17300</v>
      </c>
      <c r="K1116" s="124">
        <v>17300</v>
      </c>
      <c r="L1116" s="124">
        <v>17500</v>
      </c>
      <c r="M1116" s="124">
        <v>0</v>
      </c>
      <c r="N1116" s="124">
        <v>18477.68</v>
      </c>
      <c r="O1116" s="124">
        <v>15111.48</v>
      </c>
      <c r="P1116" s="124">
        <v>14127.06</v>
      </c>
      <c r="Q1116" s="124">
        <v>6373.53</v>
      </c>
      <c r="R1116" s="124">
        <v>8596.5400000000009</v>
      </c>
      <c r="S1116" s="124">
        <v>18110.54</v>
      </c>
      <c r="T1116" s="124">
        <v>15786.82</v>
      </c>
      <c r="U1116" s="124">
        <v>14639.99</v>
      </c>
      <c r="V1116" s="124">
        <v>6622.99</v>
      </c>
      <c r="W1116" s="124">
        <v>11179.39</v>
      </c>
      <c r="X1116" s="79">
        <v>0</v>
      </c>
      <c r="Y1116" s="125"/>
      <c r="Z1116" s="125"/>
      <c r="AA1116" s="125"/>
      <c r="AB1116" s="125"/>
      <c r="AC1116" s="126">
        <f t="shared" si="246"/>
        <v>-5.8568821954856694E-2</v>
      </c>
      <c r="AD1116" s="126">
        <f t="shared" si="247"/>
        <v>-4.750918651955114E-2</v>
      </c>
      <c r="AE1116" s="126">
        <f t="shared" si="248"/>
        <v>-0.13110639418682113</v>
      </c>
      <c r="AF1116" s="126">
        <f t="shared" si="249"/>
        <v>-5.137806624941308E-2</v>
      </c>
      <c r="AG1116" s="126">
        <f t="shared" si="250"/>
        <v>0.44826721971942185</v>
      </c>
      <c r="AH1116" s="126">
        <f t="shared" si="251"/>
        <v>-0.2184111931193812</v>
      </c>
      <c r="AI1116" s="126">
        <f t="shared" si="252"/>
        <v>-5.1533837416554741E-3</v>
      </c>
      <c r="AJ1116" s="126">
        <f t="shared" si="253"/>
        <v>-0.30421138727069391</v>
      </c>
      <c r="AK1116" s="126">
        <f t="shared" si="254"/>
        <v>0.28037136551194713</v>
      </c>
      <c r="AL1116" s="127">
        <f t="shared" si="245"/>
        <v>-9.7444275345559619E-3</v>
      </c>
      <c r="AM1116" s="127">
        <f t="shared" si="244"/>
        <v>4.0172524219927681E-2</v>
      </c>
    </row>
    <row r="1117" spans="1:39" ht="15" customHeight="1" x14ac:dyDescent="0.2">
      <c r="A1117" s="62" t="s">
        <v>1183</v>
      </c>
      <c r="B1117" s="62" t="s">
        <v>1017</v>
      </c>
      <c r="C1117" s="124">
        <v>0</v>
      </c>
      <c r="D1117" s="124">
        <v>0</v>
      </c>
      <c r="E1117" s="124">
        <v>0</v>
      </c>
      <c r="F1117" s="124">
        <v>0</v>
      </c>
      <c r="G1117" s="124">
        <v>0</v>
      </c>
      <c r="H1117" s="124">
        <v>0</v>
      </c>
      <c r="I1117" s="124">
        <v>0</v>
      </c>
      <c r="J1117" s="124">
        <v>0</v>
      </c>
      <c r="K1117" s="124">
        <v>0</v>
      </c>
      <c r="L1117" s="124">
        <v>0</v>
      </c>
      <c r="M1117" s="124">
        <v>0</v>
      </c>
      <c r="N1117" s="124">
        <v>0</v>
      </c>
      <c r="O1117" s="124">
        <v>323.7</v>
      </c>
      <c r="P1117" s="124">
        <v>1380.1</v>
      </c>
      <c r="Q1117" s="124">
        <v>1597.12</v>
      </c>
      <c r="R1117" s="124">
        <v>0</v>
      </c>
      <c r="S1117" s="124">
        <v>0</v>
      </c>
      <c r="T1117" s="124">
        <v>0</v>
      </c>
      <c r="U1117" s="124">
        <v>0</v>
      </c>
      <c r="V1117" s="124">
        <v>0</v>
      </c>
      <c r="W1117" s="124">
        <v>0</v>
      </c>
      <c r="X1117" s="79">
        <v>0</v>
      </c>
      <c r="Y1117" s="125"/>
      <c r="Z1117" s="125"/>
      <c r="AA1117" s="125"/>
      <c r="AB1117" s="125"/>
      <c r="AC1117" s="126">
        <f t="shared" si="246"/>
        <v>-0.17136536149696943</v>
      </c>
      <c r="AD1117" s="126">
        <f t="shared" si="247"/>
        <v>0.29372303069478156</v>
      </c>
      <c r="AE1117" s="126">
        <f t="shared" si="248"/>
        <v>-0.50849967297659393</v>
      </c>
      <c r="AF1117" s="126">
        <f t="shared" si="249"/>
        <v>-1</v>
      </c>
      <c r="AG1117" s="126">
        <f t="shared" si="250"/>
        <v>0</v>
      </c>
      <c r="AH1117" s="126">
        <f t="shared" si="251"/>
        <v>0</v>
      </c>
      <c r="AI1117" s="126">
        <f t="shared" si="252"/>
        <v>0</v>
      </c>
      <c r="AJ1117" s="126">
        <f t="shared" si="253"/>
        <v>-3.0039555645921521</v>
      </c>
      <c r="AK1117" s="126">
        <f t="shared" si="254"/>
        <v>-1</v>
      </c>
      <c r="AL1117" s="127">
        <f t="shared" si="245"/>
        <v>-0.59889972981899264</v>
      </c>
      <c r="AM1117" s="127">
        <f t="shared" si="244"/>
        <v>-0.80079111291843041</v>
      </c>
    </row>
    <row r="1118" spans="1:39" ht="15" customHeight="1" x14ac:dyDescent="0.2">
      <c r="A1118" s="62" t="s">
        <v>2298</v>
      </c>
      <c r="B1118" s="62" t="s">
        <v>1772</v>
      </c>
      <c r="C1118" s="124">
        <v>0</v>
      </c>
      <c r="D1118" s="124">
        <v>0</v>
      </c>
      <c r="E1118" s="124">
        <v>0</v>
      </c>
      <c r="F1118" s="124">
        <v>0</v>
      </c>
      <c r="G1118" s="124">
        <v>0</v>
      </c>
      <c r="H1118" s="124">
        <v>0</v>
      </c>
      <c r="I1118" s="124">
        <v>0</v>
      </c>
      <c r="J1118" s="124">
        <v>0</v>
      </c>
      <c r="K1118" s="124">
        <v>0</v>
      </c>
      <c r="L1118" s="124">
        <v>0</v>
      </c>
      <c r="M1118" s="124">
        <v>0</v>
      </c>
      <c r="N1118" s="124">
        <v>0</v>
      </c>
      <c r="O1118" s="124">
        <v>0</v>
      </c>
      <c r="P1118" s="124">
        <v>0</v>
      </c>
      <c r="Q1118" s="124">
        <v>0</v>
      </c>
      <c r="R1118" s="124">
        <v>0</v>
      </c>
      <c r="S1118" s="124">
        <v>0</v>
      </c>
      <c r="T1118" s="124">
        <v>0</v>
      </c>
      <c r="U1118" s="124">
        <v>0</v>
      </c>
      <c r="V1118" s="124">
        <v>-859.95</v>
      </c>
      <c r="W1118" s="124">
        <v>0</v>
      </c>
      <c r="X1118" s="79">
        <v>0</v>
      </c>
      <c r="Y1118" s="125"/>
      <c r="Z1118" s="125"/>
      <c r="AA1118" s="125"/>
      <c r="AB1118" s="125"/>
      <c r="AC1118" s="126">
        <f t="shared" si="246"/>
        <v>-0.21688985230202568</v>
      </c>
      <c r="AD1118" s="126">
        <f t="shared" si="247"/>
        <v>0.39136441766501306</v>
      </c>
      <c r="AE1118" s="126">
        <f t="shared" si="248"/>
        <v>0.2443306532811487</v>
      </c>
      <c r="AF1118" s="126">
        <f t="shared" si="249"/>
        <v>9.1969279802400467E-2</v>
      </c>
      <c r="AG1118" s="126">
        <f t="shared" si="250"/>
        <v>0.53250326625099498</v>
      </c>
      <c r="AH1118" s="126">
        <f t="shared" si="251"/>
        <v>-0.20375166017866006</v>
      </c>
      <c r="AI1118" s="126">
        <f t="shared" si="252"/>
        <v>-8.4763369047939657E-2</v>
      </c>
      <c r="AJ1118" s="126">
        <f t="shared" si="253"/>
        <v>-0.20729872277780539</v>
      </c>
      <c r="AK1118" s="126">
        <f t="shared" si="254"/>
        <v>1.2164227848594058</v>
      </c>
      <c r="AL1118" s="127">
        <f t="shared" si="245"/>
        <v>0.19598742195028138</v>
      </c>
      <c r="AM1118" s="127">
        <f t="shared" si="244"/>
        <v>0.25062245982119913</v>
      </c>
    </row>
    <row r="1119" spans="1:39" ht="15" customHeight="1" x14ac:dyDescent="0.2">
      <c r="A1119" s="62" t="s">
        <v>1184</v>
      </c>
      <c r="B1119" s="62" t="s">
        <v>302</v>
      </c>
      <c r="C1119" s="124">
        <v>1151</v>
      </c>
      <c r="D1119" s="124">
        <v>959</v>
      </c>
      <c r="E1119" s="124">
        <v>977</v>
      </c>
      <c r="F1119" s="124">
        <v>986</v>
      </c>
      <c r="G1119" s="124">
        <v>1124</v>
      </c>
      <c r="H1119" s="124">
        <v>1369</v>
      </c>
      <c r="I1119" s="124">
        <v>1331</v>
      </c>
      <c r="J1119" s="124">
        <v>1188</v>
      </c>
      <c r="K1119" s="124">
        <v>1031</v>
      </c>
      <c r="L1119" s="124">
        <v>1237</v>
      </c>
      <c r="M1119" s="124">
        <v>0</v>
      </c>
      <c r="N1119" s="124">
        <v>1083.1500000000001</v>
      </c>
      <c r="O1119" s="124">
        <v>740.03</v>
      </c>
      <c r="P1119" s="124">
        <v>1138.5899999999999</v>
      </c>
      <c r="Q1119" s="124">
        <v>906.18</v>
      </c>
      <c r="R1119" s="124">
        <v>743.11</v>
      </c>
      <c r="S1119" s="124">
        <v>911.4</v>
      </c>
      <c r="T1119" s="124">
        <v>660.03</v>
      </c>
      <c r="U1119" s="124">
        <v>563.76</v>
      </c>
      <c r="V1119" s="124">
        <v>407.13</v>
      </c>
      <c r="W1119" s="124">
        <v>670.98</v>
      </c>
      <c r="X1119" s="79">
        <v>0</v>
      </c>
      <c r="Y1119" s="125"/>
      <c r="Z1119" s="125"/>
      <c r="AA1119" s="125"/>
      <c r="AB1119" s="125"/>
      <c r="AC1119" s="126">
        <f t="shared" si="246"/>
        <v>0</v>
      </c>
      <c r="AD1119" s="126">
        <f t="shared" si="247"/>
        <v>0</v>
      </c>
      <c r="AE1119" s="126">
        <f t="shared" si="248"/>
        <v>0</v>
      </c>
      <c r="AF1119" s="126">
        <f t="shared" si="249"/>
        <v>0</v>
      </c>
      <c r="AG1119" s="126">
        <f t="shared" si="250"/>
        <v>0</v>
      </c>
      <c r="AH1119" s="126">
        <f t="shared" si="251"/>
        <v>-1</v>
      </c>
      <c r="AI1119" s="126">
        <f t="shared" si="252"/>
        <v>0</v>
      </c>
      <c r="AJ1119" s="126">
        <f t="shared" si="253"/>
        <v>0</v>
      </c>
      <c r="AK1119" s="126">
        <f t="shared" si="254"/>
        <v>-1</v>
      </c>
      <c r="AL1119" s="127">
        <f t="shared" si="245"/>
        <v>-0.22222222222222221</v>
      </c>
      <c r="AM1119" s="127">
        <f t="shared" si="244"/>
        <v>-0.4</v>
      </c>
    </row>
    <row r="1120" spans="1:39" ht="15" customHeight="1" x14ac:dyDescent="0.2">
      <c r="A1120" s="62" t="s">
        <v>1185</v>
      </c>
      <c r="B1120" s="62" t="s">
        <v>304</v>
      </c>
      <c r="C1120" s="124">
        <v>3112</v>
      </c>
      <c r="D1120" s="124">
        <v>2898</v>
      </c>
      <c r="E1120" s="124">
        <v>3483</v>
      </c>
      <c r="F1120" s="124">
        <v>3264</v>
      </c>
      <c r="G1120" s="124">
        <v>3836</v>
      </c>
      <c r="H1120" s="124">
        <v>3932</v>
      </c>
      <c r="I1120" s="124">
        <v>3581</v>
      </c>
      <c r="J1120" s="124">
        <v>3728</v>
      </c>
      <c r="K1120" s="124">
        <v>2948</v>
      </c>
      <c r="L1120" s="124">
        <v>2746</v>
      </c>
      <c r="M1120" s="124">
        <v>0</v>
      </c>
      <c r="N1120" s="124">
        <v>2616.63</v>
      </c>
      <c r="O1120" s="124">
        <v>2608.38</v>
      </c>
      <c r="P1120" s="124">
        <v>3211.26</v>
      </c>
      <c r="Q1120" s="124">
        <v>2167.56</v>
      </c>
      <c r="R1120" s="124">
        <v>2288.4499999999998</v>
      </c>
      <c r="S1120" s="124">
        <v>3077.51</v>
      </c>
      <c r="T1120" s="124">
        <v>2331.9699999999998</v>
      </c>
      <c r="U1120" s="124">
        <v>2197.34</v>
      </c>
      <c r="V1120" s="124">
        <v>945.88</v>
      </c>
      <c r="W1120" s="124">
        <v>1703.38</v>
      </c>
      <c r="X1120" s="79">
        <v>0</v>
      </c>
      <c r="Y1120" s="125"/>
      <c r="Z1120" s="125"/>
      <c r="AA1120" s="125"/>
      <c r="AB1120" s="125"/>
      <c r="AC1120" s="126">
        <f t="shared" si="246"/>
        <v>-0.34660126403818248</v>
      </c>
      <c r="AD1120" s="126">
        <f t="shared" si="247"/>
        <v>0.85753943715710401</v>
      </c>
      <c r="AE1120" s="126">
        <f t="shared" si="248"/>
        <v>0.42066493844998787</v>
      </c>
      <c r="AF1120" s="126">
        <f t="shared" si="249"/>
        <v>-0.41303133942905007</v>
      </c>
      <c r="AG1120" s="126">
        <f t="shared" si="250"/>
        <v>0.73015891890973661</v>
      </c>
      <c r="AH1120" s="126">
        <f t="shared" si="251"/>
        <v>-0.30546675254594086</v>
      </c>
      <c r="AI1120" s="126">
        <f t="shared" si="252"/>
        <v>0.24546666459326147</v>
      </c>
      <c r="AJ1120" s="126">
        <f t="shared" si="253"/>
        <v>-0.39205817887939592</v>
      </c>
      <c r="AK1120" s="126">
        <f t="shared" si="254"/>
        <v>-6.9859839694100659E-2</v>
      </c>
      <c r="AL1120" s="127">
        <f t="shared" si="245"/>
        <v>8.0756953835935535E-2</v>
      </c>
      <c r="AM1120" s="127">
        <f t="shared" si="244"/>
        <v>4.1648162476712124E-2</v>
      </c>
    </row>
    <row r="1121" spans="1:39" ht="15" customHeight="1" x14ac:dyDescent="0.2">
      <c r="A1121" s="62" t="s">
        <v>1186</v>
      </c>
      <c r="B1121" s="62" t="s">
        <v>306</v>
      </c>
      <c r="C1121" s="124">
        <v>40447</v>
      </c>
      <c r="D1121" s="124">
        <v>44727</v>
      </c>
      <c r="E1121" s="124">
        <v>45318</v>
      </c>
      <c r="F1121" s="124">
        <v>44122</v>
      </c>
      <c r="G1121" s="124">
        <v>46057</v>
      </c>
      <c r="H1121" s="124">
        <v>79814</v>
      </c>
      <c r="I1121" s="124">
        <v>91661</v>
      </c>
      <c r="J1121" s="124">
        <v>90698</v>
      </c>
      <c r="K1121" s="124">
        <v>87945</v>
      </c>
      <c r="L1121" s="124">
        <v>81699</v>
      </c>
      <c r="M1121" s="124">
        <v>0</v>
      </c>
      <c r="N1121" s="124">
        <v>39964.94</v>
      </c>
      <c r="O1121" s="124">
        <v>39817.629999999997</v>
      </c>
      <c r="P1121" s="124">
        <v>46311.54</v>
      </c>
      <c r="Q1121" s="124">
        <v>42243.48</v>
      </c>
      <c r="R1121" s="124">
        <v>41701.1</v>
      </c>
      <c r="S1121" s="124">
        <v>79022.05</v>
      </c>
      <c r="T1121" s="124">
        <v>69271.320000000007</v>
      </c>
      <c r="U1121" s="124">
        <v>60139.28</v>
      </c>
      <c r="V1121" s="124">
        <v>36415.06</v>
      </c>
      <c r="W1121" s="124">
        <v>42877.88</v>
      </c>
      <c r="X1121" s="79">
        <v>0</v>
      </c>
      <c r="Y1121" s="125"/>
      <c r="Z1121" s="125"/>
      <c r="AA1121" s="125"/>
      <c r="AB1121" s="125"/>
      <c r="AC1121" s="126">
        <f t="shared" si="246"/>
        <v>-0.97536945812807885</v>
      </c>
      <c r="AD1121" s="126">
        <f t="shared" si="247"/>
        <v>31.2</v>
      </c>
      <c r="AE1121" s="126">
        <f t="shared" si="248"/>
        <v>-0.96273291925465843</v>
      </c>
      <c r="AF1121" s="126">
        <f t="shared" si="249"/>
        <v>21.166666666666668</v>
      </c>
      <c r="AG1121" s="126">
        <f t="shared" si="250"/>
        <v>-0.93984962406015038</v>
      </c>
      <c r="AH1121" s="126">
        <f t="shared" si="251"/>
        <v>10.25</v>
      </c>
      <c r="AI1121" s="126">
        <f t="shared" si="252"/>
        <v>-0.94611111111111112</v>
      </c>
      <c r="AJ1121" s="126">
        <f t="shared" si="253"/>
        <v>18.298969072164947</v>
      </c>
      <c r="AK1121" s="126">
        <f t="shared" si="254"/>
        <v>0.1965811965811966</v>
      </c>
      <c r="AL1121" s="127">
        <f t="shared" si="245"/>
        <v>8.5875726469843112</v>
      </c>
      <c r="AM1121" s="127">
        <f t="shared" si="244"/>
        <v>5.3719179067149758</v>
      </c>
    </row>
    <row r="1122" spans="1:39" ht="15" customHeight="1" x14ac:dyDescent="0.2">
      <c r="A1122" s="62" t="s">
        <v>1985</v>
      </c>
      <c r="B1122" s="62" t="s">
        <v>1865</v>
      </c>
      <c r="C1122" s="124">
        <v>0</v>
      </c>
      <c r="D1122" s="124">
        <v>0</v>
      </c>
      <c r="E1122" s="124">
        <v>0</v>
      </c>
      <c r="F1122" s="124">
        <v>0</v>
      </c>
      <c r="G1122" s="124">
        <v>0</v>
      </c>
      <c r="H1122" s="124">
        <v>0</v>
      </c>
      <c r="I1122" s="124">
        <v>0</v>
      </c>
      <c r="J1122" s="124">
        <v>0</v>
      </c>
      <c r="K1122" s="124">
        <v>0</v>
      </c>
      <c r="L1122" s="124">
        <v>0</v>
      </c>
      <c r="M1122" s="124">
        <v>0</v>
      </c>
      <c r="N1122" s="124">
        <v>0</v>
      </c>
      <c r="O1122" s="124">
        <v>0</v>
      </c>
      <c r="P1122" s="124">
        <v>0</v>
      </c>
      <c r="Q1122" s="124">
        <v>0</v>
      </c>
      <c r="R1122" s="124">
        <v>0</v>
      </c>
      <c r="S1122" s="124">
        <v>0</v>
      </c>
      <c r="T1122" s="124">
        <v>0</v>
      </c>
      <c r="U1122" s="124">
        <v>2962.5</v>
      </c>
      <c r="V1122" s="124">
        <v>511.25</v>
      </c>
      <c r="W1122" s="124">
        <v>5809.3</v>
      </c>
      <c r="X1122" s="79">
        <v>0</v>
      </c>
      <c r="Y1122" s="125"/>
      <c r="Z1122" s="125"/>
      <c r="AA1122" s="125"/>
      <c r="AB1122" s="125"/>
      <c r="AC1122" s="126">
        <f t="shared" si="246"/>
        <v>-0.17573771976576902</v>
      </c>
      <c r="AD1122" s="126">
        <f t="shared" si="247"/>
        <v>0.30414781599917168</v>
      </c>
      <c r="AE1122" s="126">
        <f t="shared" si="248"/>
        <v>-4.3412603638213768E-2</v>
      </c>
      <c r="AF1122" s="126">
        <f t="shared" si="249"/>
        <v>-5.8914796960591306E-2</v>
      </c>
      <c r="AG1122" s="126">
        <f t="shared" si="250"/>
        <v>0.38278173348980199</v>
      </c>
      <c r="AH1122" s="126">
        <f t="shared" si="251"/>
        <v>-0.23141533943884168</v>
      </c>
      <c r="AI1122" s="126">
        <f t="shared" si="252"/>
        <v>-8.2966540723717466E-2</v>
      </c>
      <c r="AJ1122" s="126">
        <f t="shared" si="253"/>
        <v>-0.20386933067892427</v>
      </c>
      <c r="AK1122" s="126">
        <f t="shared" si="254"/>
        <v>0.35484439660771622</v>
      </c>
      <c r="AL1122" s="127">
        <f t="shared" si="245"/>
        <v>2.7273068321181378E-2</v>
      </c>
      <c r="AM1122" s="127">
        <f t="shared" si="244"/>
        <v>4.3874983851206958E-2</v>
      </c>
    </row>
    <row r="1123" spans="1:39" ht="15" customHeight="1" x14ac:dyDescent="0.2">
      <c r="A1123" s="62" t="s">
        <v>1187</v>
      </c>
      <c r="B1123" s="62" t="s">
        <v>308</v>
      </c>
      <c r="C1123" s="124">
        <v>2538</v>
      </c>
      <c r="D1123" s="124">
        <v>2238</v>
      </c>
      <c r="E1123" s="124">
        <v>2064</v>
      </c>
      <c r="F1123" s="124">
        <v>1824</v>
      </c>
      <c r="G1123" s="124">
        <v>1992</v>
      </c>
      <c r="H1123" s="124">
        <v>2448</v>
      </c>
      <c r="I1123" s="124">
        <v>2736</v>
      </c>
      <c r="J1123" s="124">
        <v>2640</v>
      </c>
      <c r="K1123" s="124">
        <v>2501</v>
      </c>
      <c r="L1123" s="124">
        <v>2496</v>
      </c>
      <c r="M1123" s="124">
        <v>0</v>
      </c>
      <c r="N1123" s="124">
        <v>2159.34</v>
      </c>
      <c r="O1123" s="124">
        <v>2032.87</v>
      </c>
      <c r="P1123" s="124">
        <v>1936.29</v>
      </c>
      <c r="Q1123" s="124">
        <v>1682.43</v>
      </c>
      <c r="R1123" s="124">
        <v>1595.99</v>
      </c>
      <c r="S1123" s="124">
        <v>2311.42</v>
      </c>
      <c r="T1123" s="124">
        <v>1806.58</v>
      </c>
      <c r="U1123" s="124">
        <v>1797.27</v>
      </c>
      <c r="V1123" s="124">
        <v>1250.52</v>
      </c>
      <c r="W1123" s="124">
        <v>1601.13</v>
      </c>
      <c r="X1123" s="79">
        <v>0</v>
      </c>
      <c r="Y1123" s="125"/>
      <c r="Z1123" s="125"/>
      <c r="AA1123" s="125"/>
      <c r="AB1123" s="125"/>
      <c r="AC1123" s="126">
        <f t="shared" si="246"/>
        <v>-0.33126766436547284</v>
      </c>
      <c r="AD1123" s="126">
        <f t="shared" si="247"/>
        <v>0.31479396532312542</v>
      </c>
      <c r="AE1123" s="126">
        <f t="shared" si="248"/>
        <v>5.9533376368450783E-2</v>
      </c>
      <c r="AF1123" s="126">
        <f t="shared" si="249"/>
        <v>-0.13186034366995741</v>
      </c>
      <c r="AG1123" s="126">
        <f t="shared" si="250"/>
        <v>0.43464000802050945</v>
      </c>
      <c r="AH1123" s="126">
        <f t="shared" si="251"/>
        <v>-0.28319423368740515</v>
      </c>
      <c r="AI1123" s="126">
        <f t="shared" si="252"/>
        <v>-0.1538140137323992</v>
      </c>
      <c r="AJ1123" s="126">
        <f t="shared" si="253"/>
        <v>-0.28125154303207867</v>
      </c>
      <c r="AK1123" s="126">
        <f t="shared" si="254"/>
        <v>0.84384803865442315</v>
      </c>
      <c r="AL1123" s="127">
        <f t="shared" si="245"/>
        <v>5.2380843319910615E-2</v>
      </c>
      <c r="AM1123" s="127">
        <f t="shared" si="244"/>
        <v>0.11204565124460993</v>
      </c>
    </row>
    <row r="1124" spans="1:39" ht="15" customHeight="1" x14ac:dyDescent="0.2">
      <c r="A1124" s="62" t="s">
        <v>1188</v>
      </c>
      <c r="B1124" s="62" t="s">
        <v>1897</v>
      </c>
      <c r="C1124" s="124">
        <v>16680</v>
      </c>
      <c r="D1124" s="124">
        <v>17866</v>
      </c>
      <c r="E1124" s="124">
        <v>16580</v>
      </c>
      <c r="F1124" s="124">
        <v>0</v>
      </c>
      <c r="G1124" s="124">
        <v>0</v>
      </c>
      <c r="H1124" s="124">
        <v>0</v>
      </c>
      <c r="I1124" s="124">
        <v>0</v>
      </c>
      <c r="J1124" s="124">
        <v>0</v>
      </c>
      <c r="K1124" s="124">
        <v>0</v>
      </c>
      <c r="L1124" s="124">
        <v>0</v>
      </c>
      <c r="M1124" s="124">
        <v>0</v>
      </c>
      <c r="N1124" s="124">
        <v>15888.1</v>
      </c>
      <c r="O1124" s="124">
        <v>13165.43</v>
      </c>
      <c r="P1124" s="124">
        <v>17032.419999999998</v>
      </c>
      <c r="Q1124" s="124">
        <v>8371.44</v>
      </c>
      <c r="R1124" s="124">
        <v>0</v>
      </c>
      <c r="S1124" s="124">
        <v>0</v>
      </c>
      <c r="T1124" s="124">
        <v>0</v>
      </c>
      <c r="U1124" s="124">
        <v>1623.03</v>
      </c>
      <c r="V1124" s="124">
        <v>-3252.48</v>
      </c>
      <c r="W1124" s="124">
        <v>0</v>
      </c>
      <c r="X1124" s="79">
        <v>0</v>
      </c>
      <c r="Y1124" s="125"/>
      <c r="Z1124" s="125"/>
      <c r="AA1124" s="125"/>
      <c r="AB1124" s="125"/>
      <c r="AC1124" s="126">
        <f t="shared" si="246"/>
        <v>0</v>
      </c>
      <c r="AD1124" s="126">
        <f t="shared" si="247"/>
        <v>0.23529411764705882</v>
      </c>
      <c r="AE1124" s="126">
        <f t="shared" si="248"/>
        <v>-0.2857142857142857</v>
      </c>
      <c r="AF1124" s="126">
        <f t="shared" si="249"/>
        <v>-0.2</v>
      </c>
      <c r="AG1124" s="126">
        <f t="shared" si="250"/>
        <v>0.66666666666666663</v>
      </c>
      <c r="AH1124" s="126">
        <f t="shared" si="251"/>
        <v>0</v>
      </c>
      <c r="AI1124" s="126">
        <f t="shared" si="252"/>
        <v>0.155</v>
      </c>
      <c r="AJ1124" s="126">
        <f t="shared" si="253"/>
        <v>-0.1774891774891775</v>
      </c>
      <c r="AK1124" s="126">
        <f t="shared" si="254"/>
        <v>0.42105263157894735</v>
      </c>
      <c r="AL1124" s="127">
        <f t="shared" si="245"/>
        <v>9.0534439187689955E-2</v>
      </c>
      <c r="AM1124" s="127">
        <f t="shared" si="244"/>
        <v>0.21304602415128732</v>
      </c>
    </row>
    <row r="1125" spans="1:39" ht="15" customHeight="1" x14ac:dyDescent="0.2">
      <c r="A1125" s="62" t="s">
        <v>1189</v>
      </c>
      <c r="B1125" s="62" t="s">
        <v>1899</v>
      </c>
      <c r="C1125" s="124">
        <v>23073</v>
      </c>
      <c r="D1125" s="124">
        <v>21416</v>
      </c>
      <c r="E1125" s="124">
        <v>22272</v>
      </c>
      <c r="F1125" s="124">
        <v>33275</v>
      </c>
      <c r="G1125" s="124">
        <v>41255</v>
      </c>
      <c r="H1125" s="124">
        <v>55416</v>
      </c>
      <c r="I1125" s="124">
        <v>57091</v>
      </c>
      <c r="J1125" s="124">
        <v>51162</v>
      </c>
      <c r="K1125" s="124">
        <v>40304</v>
      </c>
      <c r="L1125" s="124">
        <v>71596</v>
      </c>
      <c r="M1125" s="124">
        <v>0</v>
      </c>
      <c r="N1125" s="124">
        <v>21165.49</v>
      </c>
      <c r="O1125" s="124">
        <v>16574.91</v>
      </c>
      <c r="P1125" s="124">
        <v>23061.74</v>
      </c>
      <c r="Q1125" s="124">
        <v>28696.43</v>
      </c>
      <c r="R1125" s="124">
        <v>31335.62</v>
      </c>
      <c r="S1125" s="124">
        <v>48021.94</v>
      </c>
      <c r="T1125" s="124">
        <v>38237.39</v>
      </c>
      <c r="U1125" s="124">
        <v>34996.26</v>
      </c>
      <c r="V1125" s="124">
        <v>27741.58</v>
      </c>
      <c r="W1125" s="124">
        <v>61487.07</v>
      </c>
      <c r="X1125" s="79">
        <v>0</v>
      </c>
      <c r="Y1125" s="125"/>
      <c r="Z1125" s="125"/>
      <c r="AA1125" s="125"/>
      <c r="AB1125" s="125"/>
      <c r="AC1125" s="126">
        <f t="shared" si="246"/>
        <v>2.8253702151438951</v>
      </c>
      <c r="AD1125" s="126">
        <f t="shared" si="247"/>
        <v>-1</v>
      </c>
      <c r="AE1125" s="126">
        <f t="shared" si="248"/>
        <v>0</v>
      </c>
      <c r="AF1125" s="126">
        <f t="shared" si="249"/>
        <v>0.13725088165340757</v>
      </c>
      <c r="AG1125" s="126">
        <f t="shared" si="250"/>
        <v>-1</v>
      </c>
      <c r="AH1125" s="126">
        <f t="shared" si="251"/>
        <v>0</v>
      </c>
      <c r="AI1125" s="126">
        <f t="shared" si="252"/>
        <v>-8.8942307692307584E-2</v>
      </c>
      <c r="AJ1125" s="126">
        <f t="shared" si="253"/>
        <v>-0.94583268663665987</v>
      </c>
      <c r="AK1125" s="126">
        <f t="shared" si="254"/>
        <v>-1</v>
      </c>
      <c r="AL1125" s="127">
        <f t="shared" si="245"/>
        <v>-0.11912821083685166</v>
      </c>
      <c r="AM1125" s="127">
        <f t="shared" si="244"/>
        <v>-0.6069549988657934</v>
      </c>
    </row>
    <row r="1126" spans="1:39" ht="15" customHeight="1" x14ac:dyDescent="0.2">
      <c r="A1126" s="62" t="s">
        <v>1190</v>
      </c>
      <c r="B1126" s="62" t="s">
        <v>312</v>
      </c>
      <c r="C1126" s="124">
        <v>0</v>
      </c>
      <c r="D1126" s="124">
        <v>0</v>
      </c>
      <c r="E1126" s="124">
        <v>0</v>
      </c>
      <c r="F1126" s="124">
        <v>0</v>
      </c>
      <c r="G1126" s="124">
        <v>0</v>
      </c>
      <c r="H1126" s="124">
        <v>0</v>
      </c>
      <c r="I1126" s="124">
        <v>0</v>
      </c>
      <c r="J1126" s="124">
        <v>0</v>
      </c>
      <c r="K1126" s="124">
        <v>0</v>
      </c>
      <c r="L1126" s="124">
        <v>0</v>
      </c>
      <c r="M1126" s="124">
        <v>0</v>
      </c>
      <c r="N1126" s="124">
        <v>0</v>
      </c>
      <c r="O1126" s="124">
        <v>0</v>
      </c>
      <c r="P1126" s="124">
        <v>0</v>
      </c>
      <c r="Q1126" s="124">
        <v>0</v>
      </c>
      <c r="R1126" s="124">
        <v>0</v>
      </c>
      <c r="S1126" s="124">
        <v>410</v>
      </c>
      <c r="T1126" s="124">
        <v>0</v>
      </c>
      <c r="U1126" s="124">
        <v>0</v>
      </c>
      <c r="V1126" s="124">
        <v>60</v>
      </c>
      <c r="W1126" s="124">
        <v>0</v>
      </c>
      <c r="X1126" s="79">
        <v>0</v>
      </c>
      <c r="Y1126" s="125"/>
      <c r="Z1126" s="125"/>
      <c r="AA1126" s="125"/>
      <c r="AB1126" s="125"/>
      <c r="AC1126" s="126">
        <f t="shared" si="246"/>
        <v>0.13172872895887328</v>
      </c>
      <c r="AD1126" s="126">
        <f t="shared" si="247"/>
        <v>-7.9842377793940503E-2</v>
      </c>
      <c r="AE1126" s="126">
        <f t="shared" si="248"/>
        <v>8.1503603281716699E-2</v>
      </c>
      <c r="AF1126" s="126">
        <f t="shared" si="249"/>
        <v>0.24007336670261237</v>
      </c>
      <c r="AG1126" s="126">
        <f t="shared" si="250"/>
        <v>-0.65240366188510424</v>
      </c>
      <c r="AH1126" s="126">
        <f t="shared" si="251"/>
        <v>2.8094105312629924</v>
      </c>
      <c r="AI1126" s="126">
        <f t="shared" si="252"/>
        <v>-0.64820509024373119</v>
      </c>
      <c r="AJ1126" s="126">
        <f t="shared" si="253"/>
        <v>-0.9265930555967703</v>
      </c>
      <c r="AK1126" s="126">
        <f t="shared" si="254"/>
        <v>18.960530667744663</v>
      </c>
      <c r="AL1126" s="127">
        <f t="shared" si="245"/>
        <v>2.2129114124923679</v>
      </c>
      <c r="AM1126" s="127">
        <f t="shared" si="244"/>
        <v>3.9085478782564103</v>
      </c>
    </row>
    <row r="1127" spans="1:39" ht="15" customHeight="1" x14ac:dyDescent="0.2">
      <c r="A1127" s="62" t="s">
        <v>1191</v>
      </c>
      <c r="B1127" s="62" t="s">
        <v>314</v>
      </c>
      <c r="C1127" s="124">
        <v>6430</v>
      </c>
      <c r="D1127" s="124">
        <v>4671</v>
      </c>
      <c r="E1127" s="124">
        <v>8042</v>
      </c>
      <c r="F1127" s="124">
        <v>9668</v>
      </c>
      <c r="G1127" s="124">
        <v>11212</v>
      </c>
      <c r="H1127" s="124">
        <v>16270</v>
      </c>
      <c r="I1127" s="124">
        <v>11231</v>
      </c>
      <c r="J1127" s="124">
        <v>9072</v>
      </c>
      <c r="K1127" s="124">
        <v>11142</v>
      </c>
      <c r="L1127" s="124">
        <v>7208</v>
      </c>
      <c r="M1127" s="124">
        <v>0</v>
      </c>
      <c r="N1127" s="124">
        <v>5816.28</v>
      </c>
      <c r="O1127" s="124">
        <v>3800.35</v>
      </c>
      <c r="P1127" s="124">
        <v>7059.3</v>
      </c>
      <c r="Q1127" s="124">
        <v>10028.9</v>
      </c>
      <c r="R1127" s="124">
        <v>5886.65</v>
      </c>
      <c r="S1127" s="124">
        <v>10184.84</v>
      </c>
      <c r="T1127" s="124">
        <v>7073.71</v>
      </c>
      <c r="U1127" s="124">
        <v>8810.07</v>
      </c>
      <c r="V1127" s="124">
        <v>5356.01</v>
      </c>
      <c r="W1127" s="124">
        <v>4981.84</v>
      </c>
      <c r="X1127" s="79">
        <v>0</v>
      </c>
      <c r="Y1127" s="125"/>
      <c r="Z1127" s="125"/>
      <c r="AA1127" s="125"/>
      <c r="AB1127" s="125"/>
      <c r="AC1127" s="126">
        <f t="shared" si="246"/>
        <v>-0.10552289052682921</v>
      </c>
      <c r="AD1127" s="126">
        <f t="shared" si="247"/>
        <v>0.56944207830875315</v>
      </c>
      <c r="AE1127" s="126">
        <f t="shared" si="248"/>
        <v>-0.26689924040570706</v>
      </c>
      <c r="AF1127" s="126">
        <f t="shared" si="249"/>
        <v>-0.29979122317251927</v>
      </c>
      <c r="AG1127" s="126">
        <f t="shared" si="250"/>
        <v>4.4231679525280482E-2</v>
      </c>
      <c r="AH1127" s="126">
        <f t="shared" si="251"/>
        <v>0.4053804394389014</v>
      </c>
      <c r="AI1127" s="126">
        <f t="shared" si="252"/>
        <v>1.5056312909350682</v>
      </c>
      <c r="AJ1127" s="126">
        <f t="shared" si="253"/>
        <v>-0.1547047233470675</v>
      </c>
      <c r="AK1127" s="126">
        <f t="shared" si="254"/>
        <v>0.29997399048271467</v>
      </c>
      <c r="AL1127" s="127">
        <f t="shared" si="245"/>
        <v>0.2219712668042883</v>
      </c>
      <c r="AM1127" s="127">
        <f t="shared" si="244"/>
        <v>0.42010253540697945</v>
      </c>
    </row>
    <row r="1128" spans="1:39" ht="15" customHeight="1" x14ac:dyDescent="0.2">
      <c r="A1128" s="62" t="s">
        <v>1192</v>
      </c>
      <c r="B1128" s="62" t="s">
        <v>316</v>
      </c>
      <c r="C1128" s="124">
        <v>630</v>
      </c>
      <c r="D1128" s="124">
        <v>1134</v>
      </c>
      <c r="E1128" s="124">
        <v>1134</v>
      </c>
      <c r="F1128" s="124">
        <v>1134</v>
      </c>
      <c r="G1128" s="124">
        <v>1643</v>
      </c>
      <c r="H1128" s="124">
        <v>243</v>
      </c>
      <c r="I1128" s="124">
        <v>243</v>
      </c>
      <c r="J1128" s="124">
        <v>239</v>
      </c>
      <c r="K1128" s="124">
        <v>212</v>
      </c>
      <c r="L1128" s="124">
        <v>1274</v>
      </c>
      <c r="M1128" s="124">
        <v>0</v>
      </c>
      <c r="N1128" s="124">
        <v>1827</v>
      </c>
      <c r="O1128" s="124">
        <v>45</v>
      </c>
      <c r="P1128" s="124">
        <v>1449</v>
      </c>
      <c r="Q1128" s="124">
        <v>54</v>
      </c>
      <c r="R1128" s="124">
        <v>1197</v>
      </c>
      <c r="S1128" s="124">
        <v>72</v>
      </c>
      <c r="T1128" s="124">
        <v>810</v>
      </c>
      <c r="U1128" s="124">
        <v>43.65</v>
      </c>
      <c r="V1128" s="124">
        <v>842.4</v>
      </c>
      <c r="W1128" s="124">
        <v>1008</v>
      </c>
      <c r="X1128" s="79">
        <v>0</v>
      </c>
      <c r="Y1128" s="125"/>
      <c r="Z1128" s="125"/>
      <c r="AA1128" s="125"/>
      <c r="AB1128" s="125"/>
      <c r="AC1128" s="126">
        <f t="shared" si="246"/>
        <v>6.8619867510802335</v>
      </c>
      <c r="AD1128" s="126">
        <f t="shared" si="247"/>
        <v>-0.14598517669738761</v>
      </c>
      <c r="AE1128" s="126">
        <f t="shared" si="248"/>
        <v>-0.75110572090380667</v>
      </c>
      <c r="AF1128" s="126">
        <f t="shared" si="249"/>
        <v>6.5692016611208182</v>
      </c>
      <c r="AG1128" s="126">
        <f t="shared" si="250"/>
        <v>-0.38608518839216383</v>
      </c>
      <c r="AH1128" s="126">
        <f t="shared" si="251"/>
        <v>-0.41246166897487296</v>
      </c>
      <c r="AI1128" s="126">
        <f t="shared" si="252"/>
        <v>0.78679731289815324</v>
      </c>
      <c r="AJ1128" s="126">
        <f t="shared" si="253"/>
        <v>-0.69644280867835895</v>
      </c>
      <c r="AK1128" s="126">
        <f t="shared" si="254"/>
        <v>0.68229114171711103</v>
      </c>
      <c r="AL1128" s="127">
        <f t="shared" si="245"/>
        <v>1.3897995892410806</v>
      </c>
      <c r="AM1128" s="127">
        <f t="shared" si="244"/>
        <v>-5.1802422860262928E-3</v>
      </c>
    </row>
    <row r="1129" spans="1:39" ht="15" customHeight="1" x14ac:dyDescent="0.2">
      <c r="A1129" s="62" t="s">
        <v>1193</v>
      </c>
      <c r="B1129" s="62" t="s">
        <v>2026</v>
      </c>
      <c r="C1129" s="124">
        <v>6627</v>
      </c>
      <c r="D1129" s="124">
        <v>6480</v>
      </c>
      <c r="E1129" s="124">
        <v>6208</v>
      </c>
      <c r="F1129" s="124">
        <v>6350</v>
      </c>
      <c r="G1129" s="124">
        <v>7278</v>
      </c>
      <c r="H1129" s="124">
        <v>8978</v>
      </c>
      <c r="I1129" s="124">
        <v>8227</v>
      </c>
      <c r="J1129" s="124">
        <v>7752</v>
      </c>
      <c r="K1129" s="124">
        <v>6788</v>
      </c>
      <c r="L1129" s="124">
        <v>7508</v>
      </c>
      <c r="M1129" s="124">
        <v>0</v>
      </c>
      <c r="N1129" s="124">
        <v>5741.34</v>
      </c>
      <c r="O1129" s="124">
        <v>4732.37</v>
      </c>
      <c r="P1129" s="124">
        <v>6171.71</v>
      </c>
      <c r="Q1129" s="124">
        <v>5903.78</v>
      </c>
      <c r="R1129" s="124">
        <v>5555.96</v>
      </c>
      <c r="S1129" s="124">
        <v>7682.68</v>
      </c>
      <c r="T1129" s="124">
        <v>5904.79</v>
      </c>
      <c r="U1129" s="124">
        <v>5414.89</v>
      </c>
      <c r="V1129" s="124">
        <v>4310.96</v>
      </c>
      <c r="W1129" s="124">
        <v>5840.68</v>
      </c>
      <c r="X1129" s="79">
        <v>0</v>
      </c>
      <c r="Y1129" s="125"/>
      <c r="Z1129" s="125"/>
      <c r="AA1129" s="125"/>
      <c r="AB1129" s="125"/>
      <c r="AC1129" s="126">
        <f t="shared" si="246"/>
        <v>-0.21729615436181621</v>
      </c>
      <c r="AD1129" s="126">
        <f t="shared" si="247"/>
        <v>1.283012841672897</v>
      </c>
      <c r="AE1129" s="126">
        <f t="shared" si="248"/>
        <v>-0.13736289501943746</v>
      </c>
      <c r="AF1129" s="126">
        <f t="shared" si="249"/>
        <v>0.11243600162719629</v>
      </c>
      <c r="AG1129" s="126">
        <f t="shared" si="250"/>
        <v>0.85711563160968174</v>
      </c>
      <c r="AH1129" s="126">
        <f t="shared" si="251"/>
        <v>-0.73608117394711692</v>
      </c>
      <c r="AI1129" s="126">
        <f t="shared" si="252"/>
        <v>0.54799783315996409</v>
      </c>
      <c r="AJ1129" s="126">
        <f t="shared" si="253"/>
        <v>-0.41347406884203425</v>
      </c>
      <c r="AK1129" s="126">
        <f t="shared" si="254"/>
        <v>0.40859667970358537</v>
      </c>
      <c r="AL1129" s="127">
        <f t="shared" si="245"/>
        <v>0.18943829951143554</v>
      </c>
      <c r="AM1129" s="127">
        <f t="shared" si="244"/>
        <v>0.13283098033681601</v>
      </c>
    </row>
    <row r="1130" spans="1:39" ht="15" customHeight="1" x14ac:dyDescent="0.2">
      <c r="A1130" s="62" t="s">
        <v>1194</v>
      </c>
      <c r="B1130" s="62" t="s">
        <v>321</v>
      </c>
      <c r="C1130" s="124">
        <v>966</v>
      </c>
      <c r="D1130" s="124">
        <v>897</v>
      </c>
      <c r="E1130" s="124">
        <v>771</v>
      </c>
      <c r="F1130" s="124">
        <v>788</v>
      </c>
      <c r="G1130" s="124">
        <v>903</v>
      </c>
      <c r="H1130" s="124">
        <v>1116</v>
      </c>
      <c r="I1130" s="124">
        <v>1112</v>
      </c>
      <c r="J1130" s="124">
        <v>990</v>
      </c>
      <c r="K1130" s="124">
        <v>840</v>
      </c>
      <c r="L1130" s="124">
        <v>959</v>
      </c>
      <c r="M1130" s="124">
        <v>0</v>
      </c>
      <c r="N1130" s="124">
        <v>863.32</v>
      </c>
      <c r="O1130" s="124">
        <v>577.33000000000004</v>
      </c>
      <c r="P1130" s="124">
        <v>759.07</v>
      </c>
      <c r="Q1130" s="124">
        <v>804.26</v>
      </c>
      <c r="R1130" s="124">
        <v>698.21</v>
      </c>
      <c r="S1130" s="124">
        <v>1001.68</v>
      </c>
      <c r="T1130" s="124">
        <v>718.01</v>
      </c>
      <c r="U1130" s="124">
        <v>607.57000000000005</v>
      </c>
      <c r="V1130" s="124">
        <v>436.69</v>
      </c>
      <c r="W1130" s="124">
        <v>805.19</v>
      </c>
      <c r="X1130" s="79">
        <v>0</v>
      </c>
      <c r="Y1130" s="125"/>
      <c r="Z1130" s="125"/>
      <c r="AA1130" s="125"/>
      <c r="AB1130" s="125"/>
      <c r="AC1130" s="126">
        <f t="shared" si="246"/>
        <v>-8.7767075551901677E-2</v>
      </c>
      <c r="AD1130" s="126">
        <f t="shared" si="247"/>
        <v>4.02019570994782E-2</v>
      </c>
      <c r="AE1130" s="126">
        <f t="shared" si="248"/>
        <v>0.274052377670572</v>
      </c>
      <c r="AF1130" s="126">
        <f t="shared" si="249"/>
        <v>0.31095664403754086</v>
      </c>
      <c r="AG1130" s="126">
        <f t="shared" si="250"/>
        <v>-0.14326682189277612</v>
      </c>
      <c r="AH1130" s="126">
        <f t="shared" si="251"/>
        <v>-0.39813403696836047</v>
      </c>
      <c r="AI1130" s="126">
        <f t="shared" si="252"/>
        <v>9.7981720596052646E-2</v>
      </c>
      <c r="AJ1130" s="126">
        <f t="shared" si="253"/>
        <v>-0.2470678265215287</v>
      </c>
      <c r="AK1130" s="126">
        <f t="shared" si="254"/>
        <v>-1</v>
      </c>
      <c r="AL1130" s="127">
        <f t="shared" si="245"/>
        <v>-0.12811589572565815</v>
      </c>
      <c r="AM1130" s="127">
        <f t="shared" si="244"/>
        <v>-0.3380973929573225</v>
      </c>
    </row>
    <row r="1131" spans="1:39" ht="15" customHeight="1" x14ac:dyDescent="0.2">
      <c r="A1131" s="62" t="s">
        <v>1195</v>
      </c>
      <c r="B1131" s="62" t="s">
        <v>325</v>
      </c>
      <c r="C1131" s="124">
        <v>5250</v>
      </c>
      <c r="D1131" s="124">
        <v>6250</v>
      </c>
      <c r="E1131" s="124">
        <v>5250</v>
      </c>
      <c r="F1131" s="124">
        <v>3750</v>
      </c>
      <c r="G1131" s="124">
        <v>3000</v>
      </c>
      <c r="H1131" s="124">
        <v>5000</v>
      </c>
      <c r="I1131" s="124">
        <v>5000</v>
      </c>
      <c r="J1131" s="124">
        <v>4775</v>
      </c>
      <c r="K1131" s="124">
        <v>3775</v>
      </c>
      <c r="L1131" s="124">
        <v>3988</v>
      </c>
      <c r="M1131" s="124">
        <v>0</v>
      </c>
      <c r="N1131" s="124">
        <v>4250</v>
      </c>
      <c r="O1131" s="124">
        <v>4250</v>
      </c>
      <c r="P1131" s="124">
        <v>5250</v>
      </c>
      <c r="Q1131" s="124">
        <v>3750</v>
      </c>
      <c r="R1131" s="124">
        <v>3000</v>
      </c>
      <c r="S1131" s="124">
        <v>5000</v>
      </c>
      <c r="T1131" s="124">
        <v>5000</v>
      </c>
      <c r="U1131" s="124">
        <v>5775</v>
      </c>
      <c r="V1131" s="124">
        <v>4750</v>
      </c>
      <c r="W1131" s="124">
        <v>6750</v>
      </c>
      <c r="X1131" s="79">
        <v>0</v>
      </c>
      <c r="Y1131" s="125"/>
      <c r="Z1131" s="125"/>
      <c r="AA1131" s="125"/>
      <c r="AB1131" s="125"/>
      <c r="AC1131" s="126">
        <f t="shared" si="246"/>
        <v>-0.53289665211062587</v>
      </c>
      <c r="AD1131" s="126">
        <f t="shared" si="247"/>
        <v>6.283646688134068</v>
      </c>
      <c r="AE1131" s="126">
        <f t="shared" si="248"/>
        <v>-0.68470566983109826</v>
      </c>
      <c r="AF1131" s="126">
        <f t="shared" si="249"/>
        <v>1.687885412740294</v>
      </c>
      <c r="AG1131" s="126">
        <f t="shared" si="250"/>
        <v>-0.52519716840369313</v>
      </c>
      <c r="AH1131" s="126">
        <f t="shared" si="251"/>
        <v>-0.29364994979030073</v>
      </c>
      <c r="AI1131" s="126">
        <f t="shared" si="252"/>
        <v>1.8933081336031716</v>
      </c>
      <c r="AJ1131" s="126">
        <f t="shared" si="253"/>
        <v>-0.61686937822276688</v>
      </c>
      <c r="AK1131" s="126">
        <f t="shared" si="254"/>
        <v>2.097439534076678</v>
      </c>
      <c r="AL1131" s="127">
        <f t="shared" si="245"/>
        <v>1.0343289944661918</v>
      </c>
      <c r="AM1131" s="127">
        <f t="shared" si="244"/>
        <v>0.51100623425261782</v>
      </c>
    </row>
    <row r="1132" spans="1:39" ht="15" customHeight="1" x14ac:dyDescent="0.2">
      <c r="A1132" s="62" t="s">
        <v>1196</v>
      </c>
      <c r="B1132" s="62" t="s">
        <v>262</v>
      </c>
      <c r="C1132" s="124">
        <v>250</v>
      </c>
      <c r="D1132" s="124">
        <v>250</v>
      </c>
      <c r="E1132" s="124">
        <v>250</v>
      </c>
      <c r="F1132" s="124">
        <v>250</v>
      </c>
      <c r="G1132" s="124">
        <v>250</v>
      </c>
      <c r="H1132" s="124">
        <v>250</v>
      </c>
      <c r="I1132" s="124">
        <v>250</v>
      </c>
      <c r="J1132" s="124">
        <v>250</v>
      </c>
      <c r="K1132" s="124">
        <v>250</v>
      </c>
      <c r="L1132" s="124">
        <v>250</v>
      </c>
      <c r="M1132" s="124">
        <v>0</v>
      </c>
      <c r="N1132" s="124">
        <v>35.79</v>
      </c>
      <c r="O1132" s="124">
        <v>136.91</v>
      </c>
      <c r="P1132" s="124">
        <v>0</v>
      </c>
      <c r="Q1132" s="124">
        <v>243.86</v>
      </c>
      <c r="R1132" s="124">
        <v>277.33</v>
      </c>
      <c r="S1132" s="124">
        <v>0</v>
      </c>
      <c r="T1132" s="124">
        <v>141.44</v>
      </c>
      <c r="U1132" s="124">
        <v>128.86000000000001</v>
      </c>
      <c r="V1132" s="124">
        <v>6.98</v>
      </c>
      <c r="W1132" s="124">
        <v>0</v>
      </c>
      <c r="X1132" s="79">
        <v>0</v>
      </c>
      <c r="Y1132" s="125"/>
      <c r="Z1132" s="125"/>
      <c r="AA1132" s="125"/>
      <c r="AB1132" s="125"/>
      <c r="AC1132" s="126">
        <f t="shared" si="246"/>
        <v>-1</v>
      </c>
      <c r="AD1132" s="126">
        <f t="shared" si="247"/>
        <v>0</v>
      </c>
      <c r="AE1132" s="126">
        <f t="shared" si="248"/>
        <v>0</v>
      </c>
      <c r="AF1132" s="126">
        <f t="shared" si="249"/>
        <v>0</v>
      </c>
      <c r="AG1132" s="126">
        <f t="shared" si="250"/>
        <v>-1</v>
      </c>
      <c r="AH1132" s="126">
        <f t="shared" si="251"/>
        <v>0</v>
      </c>
      <c r="AI1132" s="126">
        <f t="shared" si="252"/>
        <v>0</v>
      </c>
      <c r="AJ1132" s="126">
        <f t="shared" si="253"/>
        <v>0</v>
      </c>
      <c r="AK1132" s="126">
        <f t="shared" si="254"/>
        <v>0</v>
      </c>
      <c r="AL1132" s="127">
        <f t="shared" si="245"/>
        <v>-0.22222222222222221</v>
      </c>
      <c r="AM1132" s="127">
        <f t="shared" si="244"/>
        <v>-0.2</v>
      </c>
    </row>
    <row r="1133" spans="1:39" ht="15" customHeight="1" x14ac:dyDescent="0.2">
      <c r="A1133" s="62" t="s">
        <v>1197</v>
      </c>
      <c r="B1133" s="62" t="s">
        <v>420</v>
      </c>
      <c r="C1133" s="124">
        <v>6500</v>
      </c>
      <c r="D1133" s="124">
        <v>6500</v>
      </c>
      <c r="E1133" s="124">
        <v>6500</v>
      </c>
      <c r="F1133" s="124">
        <v>6500</v>
      </c>
      <c r="G1133" s="124">
        <v>7000</v>
      </c>
      <c r="H1133" s="124">
        <v>7000</v>
      </c>
      <c r="I1133" s="124">
        <v>8100</v>
      </c>
      <c r="J1133" s="124">
        <v>6300</v>
      </c>
      <c r="K1133" s="124">
        <v>6300</v>
      </c>
      <c r="L1133" s="124">
        <v>6300</v>
      </c>
      <c r="M1133" s="124">
        <v>0</v>
      </c>
      <c r="N1133" s="124">
        <v>5697.77</v>
      </c>
      <c r="O1133" s="124">
        <v>6448.33</v>
      </c>
      <c r="P1133" s="124">
        <v>5933.48</v>
      </c>
      <c r="Q1133" s="124">
        <v>6417.08</v>
      </c>
      <c r="R1133" s="124">
        <v>7957.65</v>
      </c>
      <c r="S1133" s="124">
        <v>2766.05</v>
      </c>
      <c r="T1133" s="124">
        <v>10537.02</v>
      </c>
      <c r="U1133" s="124">
        <v>3706.87</v>
      </c>
      <c r="V1133" s="124">
        <v>272.11</v>
      </c>
      <c r="W1133" s="124">
        <v>5431.46</v>
      </c>
      <c r="X1133" s="79">
        <v>0</v>
      </c>
      <c r="Y1133" s="125"/>
      <c r="Z1133" s="125"/>
      <c r="AA1133" s="125"/>
      <c r="AB1133" s="125"/>
      <c r="AC1133" s="126">
        <f t="shared" si="246"/>
        <v>-0.65504682622268473</v>
      </c>
      <c r="AD1133" s="126">
        <f t="shared" si="247"/>
        <v>5.2631975867269984</v>
      </c>
      <c r="AE1133" s="126">
        <f t="shared" si="248"/>
        <v>-0.60746538229981939</v>
      </c>
      <c r="AF1133" s="126">
        <f t="shared" si="249"/>
        <v>-0.12576687116564417</v>
      </c>
      <c r="AG1133" s="126">
        <f t="shared" si="250"/>
        <v>1.3157894736842106</v>
      </c>
      <c r="AH1133" s="126">
        <f t="shared" si="251"/>
        <v>-0.53848484848484846</v>
      </c>
      <c r="AI1133" s="126">
        <f t="shared" si="252"/>
        <v>1.9242087984241627</v>
      </c>
      <c r="AJ1133" s="126">
        <f t="shared" si="253"/>
        <v>-0.86123491940173835</v>
      </c>
      <c r="AK1133" s="126">
        <f t="shared" si="254"/>
        <v>1.7912621359223302</v>
      </c>
      <c r="AL1133" s="127">
        <f t="shared" si="245"/>
        <v>0.83405101635366297</v>
      </c>
      <c r="AM1133" s="127">
        <f t="shared" si="244"/>
        <v>0.72630812802882327</v>
      </c>
    </row>
    <row r="1134" spans="1:39" ht="15" customHeight="1" x14ac:dyDescent="0.2">
      <c r="A1134" s="62" t="s">
        <v>1198</v>
      </c>
      <c r="B1134" s="62" t="s">
        <v>422</v>
      </c>
      <c r="C1134" s="124">
        <v>8500</v>
      </c>
      <c r="D1134" s="124">
        <v>8500</v>
      </c>
      <c r="E1134" s="124">
        <v>8500</v>
      </c>
      <c r="F1134" s="124">
        <v>8600</v>
      </c>
      <c r="G1134" s="124">
        <v>8600</v>
      </c>
      <c r="H1134" s="124">
        <v>8600</v>
      </c>
      <c r="I1134" s="124">
        <v>8600</v>
      </c>
      <c r="J1134" s="124">
        <v>8600</v>
      </c>
      <c r="K1134" s="124">
        <v>8600</v>
      </c>
      <c r="L1134" s="124">
        <v>13250</v>
      </c>
      <c r="M1134" s="124">
        <v>0</v>
      </c>
      <c r="N1134" s="124">
        <v>8531.0400000000009</v>
      </c>
      <c r="O1134" s="124">
        <v>7630.82</v>
      </c>
      <c r="P1134" s="124">
        <v>11976.13</v>
      </c>
      <c r="Q1134" s="124">
        <v>8779.7099999999991</v>
      </c>
      <c r="R1134" s="124">
        <v>6147.63</v>
      </c>
      <c r="S1134" s="124">
        <v>6419.55</v>
      </c>
      <c r="T1134" s="124">
        <v>9021.91</v>
      </c>
      <c r="U1134" s="124">
        <v>22605.58</v>
      </c>
      <c r="V1134" s="124">
        <v>19108.39</v>
      </c>
      <c r="W1134" s="124">
        <v>24840.41</v>
      </c>
      <c r="X1134" s="79">
        <v>0</v>
      </c>
      <c r="Y1134" s="125"/>
      <c r="Z1134" s="125"/>
      <c r="AA1134" s="125"/>
      <c r="AB1134" s="125"/>
      <c r="AC1134" s="126">
        <f t="shared" si="246"/>
        <v>0</v>
      </c>
      <c r="AD1134" s="126">
        <f t="shared" si="247"/>
        <v>0</v>
      </c>
      <c r="AE1134" s="126">
        <f t="shared" si="248"/>
        <v>0</v>
      </c>
      <c r="AF1134" s="126">
        <f t="shared" si="249"/>
        <v>0</v>
      </c>
      <c r="AG1134" s="126">
        <f t="shared" si="250"/>
        <v>0</v>
      </c>
      <c r="AH1134" s="126">
        <f t="shared" si="251"/>
        <v>0</v>
      </c>
      <c r="AI1134" s="126">
        <f t="shared" si="252"/>
        <v>0</v>
      </c>
      <c r="AJ1134" s="126">
        <f t="shared" si="253"/>
        <v>-1</v>
      </c>
      <c r="AK1134" s="126">
        <f t="shared" si="254"/>
        <v>0</v>
      </c>
      <c r="AL1134" s="127">
        <f t="shared" si="245"/>
        <v>-0.1111111111111111</v>
      </c>
      <c r="AM1134" s="127">
        <f t="shared" si="244"/>
        <v>-0.2</v>
      </c>
    </row>
    <row r="1135" spans="1:39" ht="15" customHeight="1" x14ac:dyDescent="0.2">
      <c r="A1135" s="62" t="s">
        <v>1199</v>
      </c>
      <c r="B1135" s="62" t="s">
        <v>330</v>
      </c>
      <c r="C1135" s="124">
        <v>1825</v>
      </c>
      <c r="D1135" s="124">
        <v>1775</v>
      </c>
      <c r="E1135" s="124">
        <v>1775</v>
      </c>
      <c r="F1135" s="124">
        <v>2780</v>
      </c>
      <c r="G1135" s="124">
        <v>3780</v>
      </c>
      <c r="H1135" s="124">
        <v>13300</v>
      </c>
      <c r="I1135" s="124">
        <v>13300</v>
      </c>
      <c r="J1135" s="124">
        <v>13300</v>
      </c>
      <c r="K1135" s="124">
        <v>13300</v>
      </c>
      <c r="L1135" s="124">
        <v>13300</v>
      </c>
      <c r="M1135" s="124">
        <v>0</v>
      </c>
      <c r="N1135" s="124">
        <v>1363.13</v>
      </c>
      <c r="O1135" s="124">
        <v>10716.91</v>
      </c>
      <c r="P1135" s="124">
        <v>9152.4</v>
      </c>
      <c r="Q1135" s="124">
        <v>2277.98</v>
      </c>
      <c r="R1135" s="124">
        <v>17242.490000000002</v>
      </c>
      <c r="S1135" s="124">
        <v>10585.42</v>
      </c>
      <c r="T1135" s="124">
        <v>6219.34</v>
      </c>
      <c r="U1135" s="124">
        <v>11112.7</v>
      </c>
      <c r="V1135" s="124">
        <v>3373.34</v>
      </c>
      <c r="W1135" s="124">
        <v>5674.94</v>
      </c>
      <c r="X1135" s="79">
        <v>0</v>
      </c>
      <c r="Y1135" s="125"/>
      <c r="Z1135" s="125"/>
      <c r="AA1135" s="125"/>
      <c r="AB1135" s="125"/>
      <c r="AC1135" s="126">
        <f t="shared" si="246"/>
        <v>-1</v>
      </c>
      <c r="AD1135" s="126">
        <f t="shared" si="247"/>
        <v>0</v>
      </c>
      <c r="AE1135" s="126">
        <f t="shared" si="248"/>
        <v>0</v>
      </c>
      <c r="AF1135" s="126">
        <f t="shared" si="249"/>
        <v>0</v>
      </c>
      <c r="AG1135" s="126">
        <f t="shared" si="250"/>
        <v>0</v>
      </c>
      <c r="AH1135" s="126">
        <f t="shared" si="251"/>
        <v>0</v>
      </c>
      <c r="AI1135" s="126">
        <f t="shared" si="252"/>
        <v>0</v>
      </c>
      <c r="AJ1135" s="126">
        <f t="shared" si="253"/>
        <v>0</v>
      </c>
      <c r="AK1135" s="126">
        <f t="shared" si="254"/>
        <v>0</v>
      </c>
      <c r="AL1135" s="127">
        <f t="shared" si="245"/>
        <v>-0.1111111111111111</v>
      </c>
      <c r="AM1135" s="127">
        <f t="shared" si="244"/>
        <v>0</v>
      </c>
    </row>
    <row r="1136" spans="1:39" ht="15" customHeight="1" x14ac:dyDescent="0.2">
      <c r="A1136" s="62" t="s">
        <v>1200</v>
      </c>
      <c r="B1136" s="62" t="s">
        <v>338</v>
      </c>
      <c r="C1136" s="124">
        <v>4080</v>
      </c>
      <c r="D1136" s="124">
        <v>10080</v>
      </c>
      <c r="E1136" s="124">
        <v>10080</v>
      </c>
      <c r="F1136" s="124">
        <v>10080</v>
      </c>
      <c r="G1136" s="124">
        <v>10080</v>
      </c>
      <c r="H1136" s="124">
        <v>10080</v>
      </c>
      <c r="I1136" s="124">
        <v>10080</v>
      </c>
      <c r="J1136" s="124">
        <v>10080</v>
      </c>
      <c r="K1136" s="124">
        <v>10080</v>
      </c>
      <c r="L1136" s="124">
        <v>10080</v>
      </c>
      <c r="M1136" s="124">
        <v>0</v>
      </c>
      <c r="N1136" s="124">
        <v>7160.32</v>
      </c>
      <c r="O1136" s="124">
        <v>5604.41</v>
      </c>
      <c r="P1136" s="124">
        <v>12794.94</v>
      </c>
      <c r="Q1136" s="124">
        <v>11037.39</v>
      </c>
      <c r="R1136" s="124">
        <v>12278.39</v>
      </c>
      <c r="S1136" s="124">
        <v>22802.39</v>
      </c>
      <c r="T1136" s="124">
        <v>6017.98</v>
      </c>
      <c r="U1136" s="124">
        <v>9315.82</v>
      </c>
      <c r="V1136" s="124">
        <v>5463.97</v>
      </c>
      <c r="W1136" s="124">
        <v>7696.53</v>
      </c>
      <c r="X1136" s="79">
        <v>0</v>
      </c>
      <c r="Y1136" s="125"/>
      <c r="Z1136" s="125"/>
      <c r="AA1136" s="125"/>
      <c r="AB1136" s="125"/>
      <c r="AC1136" s="126">
        <f t="shared" si="246"/>
        <v>0</v>
      </c>
      <c r="AD1136" s="126">
        <f t="shared" si="247"/>
        <v>0</v>
      </c>
      <c r="AE1136" s="126">
        <f t="shared" si="248"/>
        <v>0</v>
      </c>
      <c r="AF1136" s="126">
        <f t="shared" si="249"/>
        <v>0</v>
      </c>
      <c r="AG1136" s="126">
        <f t="shared" si="250"/>
        <v>0</v>
      </c>
      <c r="AH1136" s="126">
        <f t="shared" si="251"/>
        <v>0</v>
      </c>
      <c r="AI1136" s="126">
        <f t="shared" si="252"/>
        <v>7.9195530016825924</v>
      </c>
      <c r="AJ1136" s="126">
        <f t="shared" si="253"/>
        <v>-0.32626700883053278</v>
      </c>
      <c r="AK1136" s="126">
        <f t="shared" si="254"/>
        <v>-0.49895398594748802</v>
      </c>
      <c r="AL1136" s="127">
        <f t="shared" si="245"/>
        <v>0.78825911187828579</v>
      </c>
      <c r="AM1136" s="127">
        <f t="shared" si="244"/>
        <v>1.4188664013809142</v>
      </c>
    </row>
    <row r="1137" spans="1:39" ht="15" customHeight="1" x14ac:dyDescent="0.2">
      <c r="A1137" s="62" t="s">
        <v>1201</v>
      </c>
      <c r="B1137" s="62" t="s">
        <v>268</v>
      </c>
      <c r="C1137" s="124">
        <v>2100</v>
      </c>
      <c r="D1137" s="124">
        <v>2100</v>
      </c>
      <c r="E1137" s="124">
        <v>2100</v>
      </c>
      <c r="F1137" s="124">
        <v>2100</v>
      </c>
      <c r="G1137" s="124">
        <v>2100</v>
      </c>
      <c r="H1137" s="124">
        <v>2100</v>
      </c>
      <c r="I1137" s="124">
        <v>0</v>
      </c>
      <c r="J1137" s="124">
        <v>2000</v>
      </c>
      <c r="K1137" s="124">
        <v>2000</v>
      </c>
      <c r="L1137" s="124">
        <v>0</v>
      </c>
      <c r="M1137" s="124">
        <v>0</v>
      </c>
      <c r="N1137" s="124">
        <v>2140.7800000000002</v>
      </c>
      <c r="O1137" s="124">
        <v>1952.89</v>
      </c>
      <c r="P1137" s="124">
        <v>2031.4</v>
      </c>
      <c r="Q1137" s="124">
        <v>2588.11</v>
      </c>
      <c r="R1137" s="124">
        <v>3392.9</v>
      </c>
      <c r="S1137" s="124">
        <v>2906.81</v>
      </c>
      <c r="T1137" s="124">
        <v>1749.51</v>
      </c>
      <c r="U1137" s="124">
        <v>1920.93</v>
      </c>
      <c r="V1137" s="124">
        <v>1446.33</v>
      </c>
      <c r="W1137" s="124">
        <v>0</v>
      </c>
      <c r="X1137" s="79">
        <v>0</v>
      </c>
      <c r="Y1137" s="125"/>
      <c r="Z1137" s="125"/>
      <c r="AA1137" s="125"/>
      <c r="AB1137" s="125"/>
      <c r="AC1137" s="126">
        <f t="shared" si="246"/>
        <v>0</v>
      </c>
      <c r="AD1137" s="126">
        <f t="shared" si="247"/>
        <v>0</v>
      </c>
      <c r="AE1137" s="126">
        <f t="shared" si="248"/>
        <v>0</v>
      </c>
      <c r="AF1137" s="126">
        <f t="shared" si="249"/>
        <v>0</v>
      </c>
      <c r="AG1137" s="126">
        <f t="shared" si="250"/>
        <v>0</v>
      </c>
      <c r="AH1137" s="126">
        <f t="shared" si="251"/>
        <v>0</v>
      </c>
      <c r="AI1137" s="126">
        <f t="shared" si="252"/>
        <v>-1</v>
      </c>
      <c r="AJ1137" s="126">
        <f t="shared" si="253"/>
        <v>0</v>
      </c>
      <c r="AK1137" s="126">
        <f t="shared" si="254"/>
        <v>0</v>
      </c>
      <c r="AL1137" s="127">
        <f t="shared" si="245"/>
        <v>-0.1111111111111111</v>
      </c>
      <c r="AM1137" s="127">
        <f t="shared" si="244"/>
        <v>-0.2</v>
      </c>
    </row>
    <row r="1138" spans="1:39" ht="15" customHeight="1" x14ac:dyDescent="0.2">
      <c r="A1138" s="62" t="s">
        <v>1202</v>
      </c>
      <c r="B1138" s="62" t="s">
        <v>272</v>
      </c>
      <c r="C1138" s="124">
        <v>700</v>
      </c>
      <c r="D1138" s="124">
        <v>700</v>
      </c>
      <c r="E1138" s="124">
        <v>700</v>
      </c>
      <c r="F1138" s="124">
        <v>700</v>
      </c>
      <c r="G1138" s="124">
        <v>700</v>
      </c>
      <c r="H1138" s="124">
        <v>1000</v>
      </c>
      <c r="I1138" s="124">
        <v>2000</v>
      </c>
      <c r="J1138" s="124">
        <v>2000</v>
      </c>
      <c r="K1138" s="124">
        <v>2000</v>
      </c>
      <c r="L1138" s="124">
        <v>2000</v>
      </c>
      <c r="M1138" s="124">
        <v>0</v>
      </c>
      <c r="N1138" s="124">
        <v>618.29999999999995</v>
      </c>
      <c r="O1138" s="124">
        <v>288.81</v>
      </c>
      <c r="P1138" s="124">
        <v>2103.59</v>
      </c>
      <c r="Q1138" s="124">
        <v>663.25</v>
      </c>
      <c r="R1138" s="124">
        <v>1782.74</v>
      </c>
      <c r="S1138" s="124">
        <v>846.45</v>
      </c>
      <c r="T1138" s="124">
        <v>597.89</v>
      </c>
      <c r="U1138" s="124">
        <v>1729.88</v>
      </c>
      <c r="V1138" s="124">
        <v>662.77</v>
      </c>
      <c r="W1138" s="124">
        <v>2052.89</v>
      </c>
      <c r="X1138" s="79">
        <v>0</v>
      </c>
      <c r="Y1138" s="125"/>
      <c r="Z1138" s="125"/>
      <c r="AA1138" s="125"/>
      <c r="AB1138" s="125"/>
      <c r="AC1138" s="126">
        <f t="shared" si="246"/>
        <v>0</v>
      </c>
      <c r="AD1138" s="126">
        <f t="shared" si="247"/>
        <v>0</v>
      </c>
      <c r="AE1138" s="126">
        <f t="shared" si="248"/>
        <v>0</v>
      </c>
      <c r="AF1138" s="126">
        <f t="shared" si="249"/>
        <v>0</v>
      </c>
      <c r="AG1138" s="126">
        <f t="shared" si="250"/>
        <v>0</v>
      </c>
      <c r="AH1138" s="126">
        <f t="shared" si="251"/>
        <v>0</v>
      </c>
      <c r="AI1138" s="126">
        <f t="shared" si="252"/>
        <v>-5.5274728415794477E-2</v>
      </c>
      <c r="AJ1138" s="126">
        <f t="shared" si="253"/>
        <v>2.1499911225234963E-2</v>
      </c>
      <c r="AK1138" s="126">
        <f t="shared" si="254"/>
        <v>2.1192735415012535E-2</v>
      </c>
      <c r="AL1138" s="127">
        <f t="shared" si="245"/>
        <v>-1.3980090861718862E-3</v>
      </c>
      <c r="AM1138" s="127">
        <f t="shared" si="244"/>
        <v>-2.5164163551093951E-3</v>
      </c>
    </row>
    <row r="1139" spans="1:39" ht="15" customHeight="1" x14ac:dyDescent="0.2">
      <c r="A1139" s="62" t="s">
        <v>1203</v>
      </c>
      <c r="B1139" s="62" t="s">
        <v>274</v>
      </c>
      <c r="C1139" s="124">
        <v>0</v>
      </c>
      <c r="D1139" s="124">
        <v>0</v>
      </c>
      <c r="E1139" s="124">
        <v>0</v>
      </c>
      <c r="F1139" s="124">
        <v>0</v>
      </c>
      <c r="G1139" s="124">
        <v>0</v>
      </c>
      <c r="H1139" s="124">
        <v>0</v>
      </c>
      <c r="I1139" s="124">
        <v>0</v>
      </c>
      <c r="J1139" s="124">
        <v>0</v>
      </c>
      <c r="K1139" s="124">
        <v>0</v>
      </c>
      <c r="L1139" s="124">
        <v>0</v>
      </c>
      <c r="M1139" s="124">
        <v>0</v>
      </c>
      <c r="N1139" s="124">
        <v>71</v>
      </c>
      <c r="O1139" s="124">
        <v>0</v>
      </c>
      <c r="P1139" s="124">
        <v>0</v>
      </c>
      <c r="Q1139" s="124">
        <v>0</v>
      </c>
      <c r="R1139" s="124">
        <v>71</v>
      </c>
      <c r="S1139" s="124">
        <v>0</v>
      </c>
      <c r="T1139" s="124">
        <v>0</v>
      </c>
      <c r="U1139" s="124">
        <v>0</v>
      </c>
      <c r="V1139" s="124">
        <v>0</v>
      </c>
      <c r="W1139" s="124">
        <v>0</v>
      </c>
      <c r="X1139" s="79">
        <v>0</v>
      </c>
      <c r="Y1139" s="125"/>
      <c r="Z1139" s="125"/>
      <c r="AA1139" s="125"/>
      <c r="AB1139" s="125"/>
      <c r="AC1139" s="126">
        <f t="shared" si="246"/>
        <v>0</v>
      </c>
      <c r="AD1139" s="126">
        <f t="shared" si="247"/>
        <v>0</v>
      </c>
      <c r="AE1139" s="126">
        <f t="shared" si="248"/>
        <v>0</v>
      </c>
      <c r="AF1139" s="126">
        <f t="shared" si="249"/>
        <v>0</v>
      </c>
      <c r="AG1139" s="126">
        <f t="shared" si="250"/>
        <v>0</v>
      </c>
      <c r="AH1139" s="126">
        <f t="shared" si="251"/>
        <v>0</v>
      </c>
      <c r="AI1139" s="126">
        <f t="shared" si="252"/>
        <v>0</v>
      </c>
      <c r="AJ1139" s="126">
        <f t="shared" si="253"/>
        <v>-0.17797563261480787</v>
      </c>
      <c r="AK1139" s="126">
        <f t="shared" si="254"/>
        <v>0.1971268954509178</v>
      </c>
      <c r="AL1139" s="127">
        <f t="shared" si="245"/>
        <v>2.1279180929011038E-3</v>
      </c>
      <c r="AM1139" s="127">
        <f t="shared" si="244"/>
        <v>3.8302525672219865E-3</v>
      </c>
    </row>
    <row r="1140" spans="1:39" ht="15" customHeight="1" x14ac:dyDescent="0.2">
      <c r="A1140" s="62" t="s">
        <v>1204</v>
      </c>
      <c r="B1140" s="62" t="s">
        <v>276</v>
      </c>
      <c r="C1140" s="124">
        <v>1645</v>
      </c>
      <c r="D1140" s="124">
        <v>1645</v>
      </c>
      <c r="E1140" s="124">
        <v>5445</v>
      </c>
      <c r="F1140" s="124">
        <v>1650</v>
      </c>
      <c r="G1140" s="124">
        <v>1650</v>
      </c>
      <c r="H1140" s="124">
        <v>4000</v>
      </c>
      <c r="I1140" s="124">
        <v>4000</v>
      </c>
      <c r="J1140" s="124">
        <v>4000</v>
      </c>
      <c r="K1140" s="124">
        <v>4000</v>
      </c>
      <c r="L1140" s="124">
        <v>4000</v>
      </c>
      <c r="M1140" s="124">
        <v>0</v>
      </c>
      <c r="N1140" s="124">
        <v>1922</v>
      </c>
      <c r="O1140" s="124">
        <v>663</v>
      </c>
      <c r="P1140" s="124">
        <v>4152.5</v>
      </c>
      <c r="Q1140" s="124">
        <v>1630</v>
      </c>
      <c r="R1140" s="124">
        <v>1425</v>
      </c>
      <c r="S1140" s="124">
        <v>3300</v>
      </c>
      <c r="T1140" s="124">
        <v>1523</v>
      </c>
      <c r="U1140" s="124">
        <v>4453.57</v>
      </c>
      <c r="V1140" s="124">
        <v>618</v>
      </c>
      <c r="W1140" s="124">
        <v>1725</v>
      </c>
      <c r="X1140" s="79">
        <v>0</v>
      </c>
      <c r="Y1140" s="125"/>
      <c r="Z1140" s="125"/>
      <c r="AA1140" s="125"/>
      <c r="AB1140" s="125"/>
      <c r="AC1140" s="126">
        <f t="shared" si="246"/>
        <v>0</v>
      </c>
      <c r="AD1140" s="126">
        <f t="shared" si="247"/>
        <v>0</v>
      </c>
      <c r="AE1140" s="126">
        <f t="shared" si="248"/>
        <v>0</v>
      </c>
      <c r="AF1140" s="126">
        <f t="shared" si="249"/>
        <v>0</v>
      </c>
      <c r="AG1140" s="126">
        <f t="shared" si="250"/>
        <v>0</v>
      </c>
      <c r="AH1140" s="126">
        <f t="shared" si="251"/>
        <v>0</v>
      </c>
      <c r="AI1140" s="126">
        <f t="shared" si="252"/>
        <v>0</v>
      </c>
      <c r="AJ1140" s="126">
        <f t="shared" si="253"/>
        <v>0</v>
      </c>
      <c r="AK1140" s="126">
        <f t="shared" si="254"/>
        <v>0</v>
      </c>
      <c r="AL1140" s="127">
        <f t="shared" si="245"/>
        <v>0</v>
      </c>
      <c r="AM1140" s="127">
        <f t="shared" si="244"/>
        <v>0</v>
      </c>
    </row>
    <row r="1141" spans="1:39" ht="15" customHeight="1" x14ac:dyDescent="0.2">
      <c r="A1141" s="62" t="s">
        <v>1205</v>
      </c>
      <c r="B1141" s="62" t="s">
        <v>282</v>
      </c>
      <c r="C1141" s="124">
        <v>0</v>
      </c>
      <c r="D1141" s="124">
        <v>50</v>
      </c>
      <c r="E1141" s="124">
        <v>50</v>
      </c>
      <c r="F1141" s="124">
        <v>50</v>
      </c>
      <c r="G1141" s="124">
        <v>50</v>
      </c>
      <c r="H1141" s="124">
        <v>50</v>
      </c>
      <c r="I1141" s="124">
        <v>50</v>
      </c>
      <c r="J1141" s="124">
        <v>50</v>
      </c>
      <c r="K1141" s="124">
        <v>0</v>
      </c>
      <c r="L1141" s="124">
        <v>0</v>
      </c>
      <c r="M1141" s="124">
        <v>0</v>
      </c>
      <c r="N1141" s="124">
        <v>50</v>
      </c>
      <c r="O1141" s="124">
        <v>50</v>
      </c>
      <c r="P1141" s="124">
        <v>50</v>
      </c>
      <c r="Q1141" s="124">
        <v>50</v>
      </c>
      <c r="R1141" s="124">
        <v>50</v>
      </c>
      <c r="S1141" s="124">
        <v>50</v>
      </c>
      <c r="T1141" s="124">
        <v>50</v>
      </c>
      <c r="U1141" s="124">
        <v>50</v>
      </c>
      <c r="V1141" s="124">
        <v>0</v>
      </c>
      <c r="W1141" s="124">
        <v>0</v>
      </c>
      <c r="X1141" s="79">
        <v>0</v>
      </c>
      <c r="Y1141" s="125"/>
      <c r="Z1141" s="125"/>
      <c r="AA1141" s="125"/>
      <c r="AB1141" s="125"/>
      <c r="AC1141" s="126">
        <f t="shared" si="246"/>
        <v>0</v>
      </c>
      <c r="AD1141" s="126">
        <f t="shared" si="247"/>
        <v>0</v>
      </c>
      <c r="AE1141" s="126">
        <f t="shared" si="248"/>
        <v>0</v>
      </c>
      <c r="AF1141" s="126">
        <f t="shared" si="249"/>
        <v>0</v>
      </c>
      <c r="AG1141" s="126">
        <f t="shared" si="250"/>
        <v>0</v>
      </c>
      <c r="AH1141" s="126">
        <f t="shared" si="251"/>
        <v>0</v>
      </c>
      <c r="AI1141" s="126">
        <f t="shared" si="252"/>
        <v>-1</v>
      </c>
      <c r="AJ1141" s="126">
        <f t="shared" si="253"/>
        <v>0</v>
      </c>
      <c r="AK1141" s="126">
        <f t="shared" si="254"/>
        <v>0</v>
      </c>
      <c r="AL1141" s="127">
        <f t="shared" si="245"/>
        <v>-0.1111111111111111</v>
      </c>
      <c r="AM1141" s="127">
        <f t="shared" si="244"/>
        <v>-0.2</v>
      </c>
    </row>
    <row r="1142" spans="1:39" ht="15" customHeight="1" x14ac:dyDescent="0.2">
      <c r="A1142" s="62" t="s">
        <v>1786</v>
      </c>
      <c r="B1142" s="62" t="s">
        <v>1741</v>
      </c>
      <c r="C1142" s="124">
        <v>0</v>
      </c>
      <c r="D1142" s="124">
        <v>0</v>
      </c>
      <c r="E1142" s="124">
        <v>0</v>
      </c>
      <c r="F1142" s="124">
        <v>0</v>
      </c>
      <c r="G1142" s="124">
        <v>0</v>
      </c>
      <c r="H1142" s="124">
        <v>0</v>
      </c>
      <c r="I1142" s="124">
        <v>0</v>
      </c>
      <c r="J1142" s="124">
        <v>0</v>
      </c>
      <c r="K1142" s="124">
        <v>0</v>
      </c>
      <c r="L1142" s="124">
        <v>0</v>
      </c>
      <c r="M1142" s="124">
        <v>0</v>
      </c>
      <c r="N1142" s="124">
        <v>22.55</v>
      </c>
      <c r="O1142" s="124">
        <v>0</v>
      </c>
      <c r="P1142" s="124">
        <v>0</v>
      </c>
      <c r="Q1142" s="124">
        <v>0</v>
      </c>
      <c r="R1142" s="124">
        <v>0</v>
      </c>
      <c r="S1142" s="124">
        <v>0</v>
      </c>
      <c r="T1142" s="124">
        <v>0</v>
      </c>
      <c r="U1142" s="124">
        <v>0</v>
      </c>
      <c r="V1142" s="124">
        <v>0</v>
      </c>
      <c r="W1142" s="124">
        <v>0</v>
      </c>
      <c r="X1142" s="79">
        <v>0</v>
      </c>
      <c r="Y1142" s="125"/>
      <c r="Z1142" s="125"/>
      <c r="AA1142" s="125"/>
      <c r="AB1142" s="125"/>
      <c r="AC1142" s="126">
        <f t="shared" si="246"/>
        <v>0</v>
      </c>
      <c r="AD1142" s="126">
        <f t="shared" si="247"/>
        <v>0</v>
      </c>
      <c r="AE1142" s="126">
        <f t="shared" si="248"/>
        <v>0</v>
      </c>
      <c r="AF1142" s="126">
        <f t="shared" si="249"/>
        <v>0</v>
      </c>
      <c r="AG1142" s="126">
        <f t="shared" si="250"/>
        <v>0</v>
      </c>
      <c r="AH1142" s="126">
        <f t="shared" si="251"/>
        <v>0</v>
      </c>
      <c r="AI1142" s="126">
        <f t="shared" si="252"/>
        <v>0</v>
      </c>
      <c r="AJ1142" s="126">
        <f t="shared" si="253"/>
        <v>0</v>
      </c>
      <c r="AK1142" s="126">
        <f t="shared" si="254"/>
        <v>0</v>
      </c>
      <c r="AL1142" s="127">
        <f t="shared" si="245"/>
        <v>0</v>
      </c>
      <c r="AM1142" s="127">
        <f t="shared" si="244"/>
        <v>0</v>
      </c>
    </row>
    <row r="1143" spans="1:39" ht="15" customHeight="1" x14ac:dyDescent="0.2">
      <c r="A1143" s="62" t="s">
        <v>1206</v>
      </c>
      <c r="B1143" s="62" t="s">
        <v>444</v>
      </c>
      <c r="C1143" s="124">
        <v>0</v>
      </c>
      <c r="D1143" s="124">
        <v>0</v>
      </c>
      <c r="E1143" s="124">
        <v>0</v>
      </c>
      <c r="F1143" s="124">
        <v>0</v>
      </c>
      <c r="G1143" s="124">
        <v>0</v>
      </c>
      <c r="H1143" s="124">
        <v>0</v>
      </c>
      <c r="I1143" s="124">
        <v>1450</v>
      </c>
      <c r="J1143" s="124">
        <v>1450</v>
      </c>
      <c r="K1143" s="124">
        <v>1450</v>
      </c>
      <c r="L1143" s="124">
        <v>957</v>
      </c>
      <c r="M1143" s="124">
        <v>0</v>
      </c>
      <c r="N1143" s="124">
        <v>0</v>
      </c>
      <c r="O1143" s="124">
        <v>0</v>
      </c>
      <c r="P1143" s="124">
        <v>0</v>
      </c>
      <c r="Q1143" s="124">
        <v>0</v>
      </c>
      <c r="R1143" s="124">
        <v>0</v>
      </c>
      <c r="S1143" s="124">
        <v>0</v>
      </c>
      <c r="T1143" s="124">
        <v>314.99</v>
      </c>
      <c r="U1143" s="124">
        <v>2809.57</v>
      </c>
      <c r="V1143" s="124">
        <v>1892.9</v>
      </c>
      <c r="W1143" s="124">
        <v>948.43</v>
      </c>
      <c r="X1143" s="79">
        <v>0</v>
      </c>
      <c r="Y1143" s="125"/>
      <c r="Z1143" s="125"/>
      <c r="AA1143" s="125"/>
      <c r="AB1143" s="125"/>
      <c r="AC1143" s="126">
        <f t="shared" si="246"/>
        <v>-6.8299242806053539E-2</v>
      </c>
      <c r="AD1143" s="126">
        <f t="shared" si="247"/>
        <v>3.6357997412856016E-2</v>
      </c>
      <c r="AE1143" s="126">
        <f t="shared" si="248"/>
        <v>-4.0855913022554757E-2</v>
      </c>
      <c r="AF1143" s="126">
        <f t="shared" si="249"/>
        <v>5.3824118765395175E-2</v>
      </c>
      <c r="AG1143" s="126">
        <f t="shared" si="250"/>
        <v>0.16501861074495061</v>
      </c>
      <c r="AH1143" s="126">
        <f t="shared" si="251"/>
        <v>-0.11600959114735403</v>
      </c>
      <c r="AI1143" s="126">
        <f t="shared" si="252"/>
        <v>0.14120537736796951</v>
      </c>
      <c r="AJ1143" s="126">
        <f t="shared" si="253"/>
        <v>3.9005090358143792E-2</v>
      </c>
      <c r="AK1143" s="126">
        <f t="shared" si="254"/>
        <v>2.0587445265945361E-3</v>
      </c>
      <c r="AL1143" s="127">
        <f t="shared" si="245"/>
        <v>2.3589465799994148E-2</v>
      </c>
      <c r="AM1143" s="127">
        <f t="shared" si="244"/>
        <v>4.6255646370060882E-2</v>
      </c>
    </row>
    <row r="1144" spans="1:39" ht="15" customHeight="1" x14ac:dyDescent="0.2">
      <c r="A1144" s="62" t="s">
        <v>1823</v>
      </c>
      <c r="B1144" s="62" t="s">
        <v>1168</v>
      </c>
      <c r="C1144" s="124">
        <v>0</v>
      </c>
      <c r="D1144" s="124">
        <v>0</v>
      </c>
      <c r="E1144" s="124">
        <v>0</v>
      </c>
      <c r="F1144" s="124">
        <v>0</v>
      </c>
      <c r="G1144" s="124">
        <v>0</v>
      </c>
      <c r="H1144" s="124">
        <v>0</v>
      </c>
      <c r="I1144" s="124">
        <v>0</v>
      </c>
      <c r="J1144" s="124">
        <v>0</v>
      </c>
      <c r="K1144" s="124">
        <v>0</v>
      </c>
      <c r="L1144" s="124">
        <v>0</v>
      </c>
      <c r="M1144" s="124">
        <v>0</v>
      </c>
      <c r="N1144" s="124">
        <v>0</v>
      </c>
      <c r="O1144" s="124">
        <v>0</v>
      </c>
      <c r="P1144" s="124">
        <v>0</v>
      </c>
      <c r="Q1144" s="124">
        <v>0</v>
      </c>
      <c r="R1144" s="124">
        <v>0</v>
      </c>
      <c r="S1144" s="124">
        <v>0</v>
      </c>
      <c r="T1144" s="124">
        <v>4730</v>
      </c>
      <c r="U1144" s="124">
        <v>0</v>
      </c>
      <c r="V1144" s="124">
        <v>0</v>
      </c>
      <c r="W1144" s="124">
        <v>0</v>
      </c>
      <c r="X1144" s="79">
        <v>0</v>
      </c>
      <c r="Y1144" s="125"/>
      <c r="Z1144" s="125"/>
      <c r="AA1144" s="125"/>
      <c r="AB1144" s="125"/>
      <c r="AC1144" s="126">
        <f t="shared" si="246"/>
        <v>2.7539522142585246E-2</v>
      </c>
      <c r="AD1144" s="126">
        <f t="shared" si="247"/>
        <v>-0.10178254444622696</v>
      </c>
      <c r="AE1144" s="126">
        <f t="shared" si="248"/>
        <v>0.73891458235016505</v>
      </c>
      <c r="AF1144" s="126">
        <f t="shared" si="249"/>
        <v>8.3422195538045724E-2</v>
      </c>
      <c r="AG1144" s="126">
        <f t="shared" si="250"/>
        <v>-3.1894124547477358E-2</v>
      </c>
      <c r="AH1144" s="126">
        <f t="shared" si="251"/>
        <v>-8.9894814611947718E-2</v>
      </c>
      <c r="AI1144" s="126">
        <f t="shared" si="252"/>
        <v>0.12963695180176937</v>
      </c>
      <c r="AJ1144" s="126">
        <f t="shared" si="253"/>
        <v>0.18458836457069316</v>
      </c>
      <c r="AK1144" s="126">
        <f t="shared" si="254"/>
        <v>6.854274352707071E-2</v>
      </c>
      <c r="AL1144" s="127">
        <f t="shared" si="245"/>
        <v>0.11211920848051972</v>
      </c>
      <c r="AM1144" s="127">
        <f t="shared" si="244"/>
        <v>5.2195824148021638E-2</v>
      </c>
    </row>
    <row r="1145" spans="1:39" ht="15" customHeight="1" x14ac:dyDescent="0.2">
      <c r="A1145" s="62" t="s">
        <v>1207</v>
      </c>
      <c r="B1145" s="62" t="s">
        <v>446</v>
      </c>
      <c r="C1145" s="124">
        <v>0</v>
      </c>
      <c r="D1145" s="124">
        <v>0</v>
      </c>
      <c r="E1145" s="124">
        <v>0</v>
      </c>
      <c r="F1145" s="124">
        <v>0</v>
      </c>
      <c r="G1145" s="124">
        <v>0</v>
      </c>
      <c r="H1145" s="124">
        <v>0</v>
      </c>
      <c r="I1145" s="124">
        <v>43000</v>
      </c>
      <c r="J1145" s="124">
        <v>43000</v>
      </c>
      <c r="K1145" s="124">
        <v>43000</v>
      </c>
      <c r="L1145" s="124">
        <v>44490</v>
      </c>
      <c r="M1145" s="124">
        <v>0</v>
      </c>
      <c r="N1145" s="124">
        <v>0</v>
      </c>
      <c r="O1145" s="124">
        <v>0</v>
      </c>
      <c r="P1145" s="124">
        <v>0</v>
      </c>
      <c r="Q1145" s="124">
        <v>0</v>
      </c>
      <c r="R1145" s="124">
        <v>0</v>
      </c>
      <c r="S1145" s="124">
        <v>0</v>
      </c>
      <c r="T1145" s="124">
        <v>45130.57</v>
      </c>
      <c r="U1145" s="124">
        <v>42635.99</v>
      </c>
      <c r="V1145" s="124">
        <v>43552.66</v>
      </c>
      <c r="W1145" s="124">
        <v>44475.66</v>
      </c>
      <c r="X1145" s="79">
        <v>0</v>
      </c>
      <c r="Y1145" s="125"/>
      <c r="Z1145" s="125"/>
      <c r="AA1145" s="125"/>
      <c r="AB1145" s="125"/>
      <c r="AC1145" s="126">
        <f t="shared" si="246"/>
        <v>0</v>
      </c>
      <c r="AD1145" s="126">
        <f t="shared" si="247"/>
        <v>0</v>
      </c>
      <c r="AE1145" s="126">
        <f t="shared" si="248"/>
        <v>0</v>
      </c>
      <c r="AF1145" s="126">
        <f t="shared" si="249"/>
        <v>0</v>
      </c>
      <c r="AG1145" s="126">
        <f t="shared" si="250"/>
        <v>0</v>
      </c>
      <c r="AH1145" s="126">
        <f t="shared" si="251"/>
        <v>0.72441824920713782</v>
      </c>
      <c r="AI1145" s="126">
        <f t="shared" si="252"/>
        <v>-5.5395830909715347E-6</v>
      </c>
      <c r="AJ1145" s="126">
        <f t="shared" si="253"/>
        <v>2.7476484339512049E-3</v>
      </c>
      <c r="AK1145" s="126">
        <f t="shared" si="254"/>
        <v>-1.0938380456760351E-2</v>
      </c>
      <c r="AL1145" s="127">
        <f t="shared" si="245"/>
        <v>7.9580219733470861E-2</v>
      </c>
      <c r="AM1145" s="127">
        <f t="shared" si="244"/>
        <v>0.14324439552024754</v>
      </c>
    </row>
    <row r="1146" spans="1:39" ht="15" customHeight="1" x14ac:dyDescent="0.2">
      <c r="A1146" s="62" t="s">
        <v>2052</v>
      </c>
      <c r="B1146" s="62" t="s">
        <v>833</v>
      </c>
      <c r="C1146" s="124">
        <v>0</v>
      </c>
      <c r="D1146" s="124">
        <v>0</v>
      </c>
      <c r="E1146" s="124">
        <v>0</v>
      </c>
      <c r="F1146" s="124">
        <v>0</v>
      </c>
      <c r="G1146" s="124">
        <v>0</v>
      </c>
      <c r="H1146" s="124">
        <v>0</v>
      </c>
      <c r="I1146" s="124">
        <v>0</v>
      </c>
      <c r="J1146" s="124">
        <v>106700</v>
      </c>
      <c r="K1146" s="124">
        <v>87710</v>
      </c>
      <c r="L1146" s="124">
        <v>105000</v>
      </c>
      <c r="M1146" s="124">
        <v>0</v>
      </c>
      <c r="N1146" s="124">
        <v>0</v>
      </c>
      <c r="O1146" s="124">
        <v>0</v>
      </c>
      <c r="P1146" s="124">
        <v>0</v>
      </c>
      <c r="Q1146" s="124">
        <v>0</v>
      </c>
      <c r="R1146" s="124">
        <v>0</v>
      </c>
      <c r="S1146" s="124">
        <v>0</v>
      </c>
      <c r="T1146" s="124">
        <v>0</v>
      </c>
      <c r="U1146" s="124">
        <v>106700</v>
      </c>
      <c r="V1146" s="124">
        <v>87710</v>
      </c>
      <c r="W1146" s="124">
        <v>105000</v>
      </c>
      <c r="X1146" s="79">
        <v>0</v>
      </c>
      <c r="Y1146" s="125"/>
      <c r="Z1146" s="125"/>
      <c r="AA1146" s="125"/>
      <c r="AB1146" s="125"/>
      <c r="AC1146" s="126">
        <f t="shared" si="246"/>
        <v>0</v>
      </c>
      <c r="AD1146" s="126">
        <f t="shared" si="247"/>
        <v>-1</v>
      </c>
      <c r="AE1146" s="126">
        <f t="shared" si="248"/>
        <v>0</v>
      </c>
      <c r="AF1146" s="126">
        <f t="shared" si="249"/>
        <v>0</v>
      </c>
      <c r="AG1146" s="126">
        <f t="shared" si="250"/>
        <v>0</v>
      </c>
      <c r="AH1146" s="126">
        <f t="shared" si="251"/>
        <v>0</v>
      </c>
      <c r="AI1146" s="126">
        <f t="shared" si="252"/>
        <v>0</v>
      </c>
      <c r="AJ1146" s="126">
        <f t="shared" si="253"/>
        <v>0</v>
      </c>
      <c r="AK1146" s="126">
        <f t="shared" si="254"/>
        <v>0</v>
      </c>
      <c r="AL1146" s="127">
        <f t="shared" si="245"/>
        <v>-0.1111111111111111</v>
      </c>
      <c r="AM1146" s="127">
        <f t="shared" si="244"/>
        <v>0</v>
      </c>
    </row>
    <row r="1147" spans="1:39" ht="15" customHeight="1" x14ac:dyDescent="0.2">
      <c r="A1147" s="62" t="s">
        <v>2411</v>
      </c>
      <c r="B1147" s="62" t="s">
        <v>759</v>
      </c>
      <c r="C1147" s="124">
        <v>0</v>
      </c>
      <c r="D1147" s="124">
        <v>0</v>
      </c>
      <c r="E1147" s="124">
        <v>0</v>
      </c>
      <c r="F1147" s="124">
        <v>0</v>
      </c>
      <c r="G1147" s="124">
        <v>17020</v>
      </c>
      <c r="H1147" s="124">
        <v>0</v>
      </c>
      <c r="I1147" s="124">
        <v>0</v>
      </c>
      <c r="J1147" s="124">
        <v>0</v>
      </c>
      <c r="K1147" s="124">
        <v>0</v>
      </c>
      <c r="L1147" s="124">
        <v>0</v>
      </c>
      <c r="M1147" s="124">
        <v>0</v>
      </c>
      <c r="N1147" s="124">
        <v>0</v>
      </c>
      <c r="O1147" s="124">
        <v>0</v>
      </c>
      <c r="P1147" s="124">
        <v>0</v>
      </c>
      <c r="Q1147" s="124">
        <v>0</v>
      </c>
      <c r="R1147" s="124">
        <v>0</v>
      </c>
      <c r="S1147" s="124">
        <v>0</v>
      </c>
      <c r="T1147" s="124">
        <v>0</v>
      </c>
      <c r="U1147" s="124">
        <v>0</v>
      </c>
      <c r="V1147" s="124">
        <v>0</v>
      </c>
      <c r="W1147" s="124">
        <v>0</v>
      </c>
      <c r="X1147" s="79">
        <v>0</v>
      </c>
      <c r="Y1147" s="125"/>
      <c r="Z1147" s="125"/>
      <c r="AA1147" s="125"/>
      <c r="AB1147" s="125"/>
      <c r="AC1147" s="126">
        <f t="shared" si="246"/>
        <v>0</v>
      </c>
      <c r="AD1147" s="126">
        <f t="shared" si="247"/>
        <v>0</v>
      </c>
      <c r="AE1147" s="126">
        <f t="shared" si="248"/>
        <v>0</v>
      </c>
      <c r="AF1147" s="126">
        <f t="shared" si="249"/>
        <v>0</v>
      </c>
      <c r="AG1147" s="126">
        <f t="shared" si="250"/>
        <v>0</v>
      </c>
      <c r="AH1147" s="126">
        <f t="shared" si="251"/>
        <v>0</v>
      </c>
      <c r="AI1147" s="126">
        <f t="shared" si="252"/>
        <v>0</v>
      </c>
      <c r="AJ1147" s="126">
        <f t="shared" si="253"/>
        <v>0</v>
      </c>
      <c r="AK1147" s="126">
        <f t="shared" si="254"/>
        <v>0</v>
      </c>
      <c r="AL1147" s="127">
        <f t="shared" si="245"/>
        <v>0</v>
      </c>
      <c r="AM1147" s="127">
        <f t="shared" si="244"/>
        <v>0</v>
      </c>
    </row>
    <row r="1148" spans="1:39" ht="15" customHeight="1" x14ac:dyDescent="0.2">
      <c r="A1148" s="62" t="s">
        <v>1822</v>
      </c>
      <c r="B1148" s="62" t="s">
        <v>761</v>
      </c>
      <c r="C1148" s="124">
        <v>0</v>
      </c>
      <c r="D1148" s="124">
        <v>0</v>
      </c>
      <c r="E1148" s="124">
        <v>0</v>
      </c>
      <c r="F1148" s="124">
        <v>0</v>
      </c>
      <c r="G1148" s="124">
        <v>0</v>
      </c>
      <c r="H1148" s="124">
        <v>0</v>
      </c>
      <c r="I1148" s="124">
        <v>0</v>
      </c>
      <c r="J1148" s="124">
        <v>0</v>
      </c>
      <c r="K1148" s="124">
        <v>0</v>
      </c>
      <c r="L1148" s="124">
        <v>0</v>
      </c>
      <c r="M1148" s="124">
        <v>0</v>
      </c>
      <c r="N1148" s="124">
        <v>0</v>
      </c>
      <c r="O1148" s="124">
        <v>0</v>
      </c>
      <c r="P1148" s="124">
        <v>0</v>
      </c>
      <c r="Q1148" s="124">
        <v>0</v>
      </c>
      <c r="R1148" s="124">
        <v>0</v>
      </c>
      <c r="S1148" s="124">
        <v>0</v>
      </c>
      <c r="T1148" s="124">
        <v>171078.25</v>
      </c>
      <c r="U1148" s="124">
        <v>0</v>
      </c>
      <c r="V1148" s="124">
        <v>0</v>
      </c>
      <c r="W1148" s="124">
        <v>0</v>
      </c>
      <c r="X1148" s="79">
        <v>0</v>
      </c>
      <c r="Y1148" s="125"/>
      <c r="Z1148" s="125"/>
      <c r="AA1148" s="125"/>
      <c r="AB1148" s="125"/>
      <c r="AC1148" s="126">
        <f t="shared" si="246"/>
        <v>8.4766670922473059E-2</v>
      </c>
      <c r="AD1148" s="126">
        <f t="shared" si="247"/>
        <v>-0.13130882796622245</v>
      </c>
      <c r="AE1148" s="126">
        <f t="shared" si="248"/>
        <v>-6.0704423974917619E-2</v>
      </c>
      <c r="AF1148" s="126">
        <f t="shared" si="249"/>
        <v>1.0763073422453375</v>
      </c>
      <c r="AG1148" s="126">
        <f t="shared" si="250"/>
        <v>-0.42367906066536204</v>
      </c>
      <c r="AH1148" s="126">
        <f t="shared" si="251"/>
        <v>-1.4996604414261448E-2</v>
      </c>
      <c r="AI1148" s="126">
        <f t="shared" si="252"/>
        <v>0.10140700867164108</v>
      </c>
      <c r="AJ1148" s="126">
        <f t="shared" si="253"/>
        <v>0.10719874804381847</v>
      </c>
      <c r="AK1148" s="126">
        <f t="shared" si="254"/>
        <v>0.11823604240282691</v>
      </c>
      <c r="AL1148" s="127">
        <f t="shared" si="245"/>
        <v>9.524743280725928E-2</v>
      </c>
      <c r="AM1148" s="127">
        <f t="shared" si="244"/>
        <v>-2.2366773192267399E-2</v>
      </c>
    </row>
    <row r="1149" spans="1:39" ht="15" customHeight="1" x14ac:dyDescent="0.2">
      <c r="A1149" s="62" t="s">
        <v>2299</v>
      </c>
      <c r="B1149" s="62" t="s">
        <v>1883</v>
      </c>
      <c r="C1149" s="124">
        <v>0</v>
      </c>
      <c r="D1149" s="124">
        <v>0</v>
      </c>
      <c r="E1149" s="124">
        <v>0</v>
      </c>
      <c r="F1149" s="124">
        <v>0</v>
      </c>
      <c r="G1149" s="124">
        <v>0</v>
      </c>
      <c r="H1149" s="124">
        <v>0</v>
      </c>
      <c r="I1149" s="124">
        <v>0</v>
      </c>
      <c r="J1149" s="124">
        <v>0</v>
      </c>
      <c r="K1149" s="124">
        <v>0</v>
      </c>
      <c r="L1149" s="124">
        <v>0</v>
      </c>
      <c r="M1149" s="124">
        <v>0</v>
      </c>
      <c r="N1149" s="124">
        <v>0</v>
      </c>
      <c r="O1149" s="124">
        <v>0</v>
      </c>
      <c r="P1149" s="124">
        <v>0</v>
      </c>
      <c r="Q1149" s="124">
        <v>0</v>
      </c>
      <c r="R1149" s="124">
        <v>0</v>
      </c>
      <c r="S1149" s="124">
        <v>0</v>
      </c>
      <c r="T1149" s="124">
        <v>0</v>
      </c>
      <c r="U1149" s="124">
        <v>0</v>
      </c>
      <c r="V1149" s="124">
        <v>0</v>
      </c>
      <c r="W1149" s="124">
        <v>9215.31</v>
      </c>
      <c r="X1149" s="79">
        <v>0</v>
      </c>
      <c r="Y1149" s="125"/>
      <c r="Z1149" s="125"/>
      <c r="AA1149" s="125"/>
      <c r="AB1149" s="125"/>
      <c r="AC1149" s="126">
        <f t="shared" si="246"/>
        <v>0.47585303809631929</v>
      </c>
      <c r="AD1149" s="126">
        <f t="shared" si="247"/>
        <v>1.7177195607214706</v>
      </c>
      <c r="AE1149" s="126">
        <f t="shared" si="248"/>
        <v>2.7092234740636795E-2</v>
      </c>
      <c r="AF1149" s="126">
        <f t="shared" si="249"/>
        <v>0.3738640705633185</v>
      </c>
      <c r="AG1149" s="126">
        <f t="shared" si="250"/>
        <v>-0.4816467836389472</v>
      </c>
      <c r="AH1149" s="126">
        <f t="shared" si="251"/>
        <v>0.98379124128087425</v>
      </c>
      <c r="AI1149" s="126">
        <f t="shared" si="252"/>
        <v>-0.41033283888238792</v>
      </c>
      <c r="AJ1149" s="126">
        <f t="shared" si="253"/>
        <v>2.2270969912084056E-2</v>
      </c>
      <c r="AK1149" s="126">
        <f t="shared" si="254"/>
        <v>0.36729453322909039</v>
      </c>
      <c r="AL1149" s="127">
        <f t="shared" si="245"/>
        <v>0.34176733622471767</v>
      </c>
      <c r="AM1149" s="127">
        <f t="shared" si="244"/>
        <v>9.6275424380142721E-2</v>
      </c>
    </row>
    <row r="1150" spans="1:39" ht="15" customHeight="1" x14ac:dyDescent="0.2">
      <c r="A1150" s="62" t="s">
        <v>1210</v>
      </c>
      <c r="B1150" s="62" t="s">
        <v>286</v>
      </c>
      <c r="C1150" s="124">
        <v>513780</v>
      </c>
      <c r="D1150" s="124">
        <v>513778</v>
      </c>
      <c r="E1150" s="124">
        <v>524058</v>
      </c>
      <c r="F1150" s="124">
        <v>526577</v>
      </c>
      <c r="G1150" s="124">
        <v>570733</v>
      </c>
      <c r="H1150" s="124">
        <v>579497</v>
      </c>
      <c r="I1150" s="124">
        <v>595486</v>
      </c>
      <c r="J1150" s="124">
        <v>607772</v>
      </c>
      <c r="K1150" s="124">
        <v>619765</v>
      </c>
      <c r="L1150" s="124">
        <v>644913</v>
      </c>
      <c r="M1150" s="124">
        <v>0</v>
      </c>
      <c r="N1150" s="124">
        <v>516577.03</v>
      </c>
      <c r="O1150" s="124">
        <v>481295.21</v>
      </c>
      <c r="P1150" s="124">
        <v>498794.14</v>
      </c>
      <c r="Q1150" s="124">
        <v>478415.45</v>
      </c>
      <c r="R1150" s="124">
        <v>504165.74</v>
      </c>
      <c r="S1150" s="124">
        <v>587362.47</v>
      </c>
      <c r="T1150" s="124">
        <v>519222.79</v>
      </c>
      <c r="U1150" s="124">
        <v>592539.84</v>
      </c>
      <c r="V1150" s="124">
        <v>615651.91</v>
      </c>
      <c r="W1150" s="124">
        <v>616919.38</v>
      </c>
      <c r="X1150" s="79">
        <v>0</v>
      </c>
      <c r="Y1150" s="125"/>
      <c r="Z1150" s="125"/>
      <c r="AA1150" s="125"/>
      <c r="AB1150" s="125"/>
      <c r="AC1150" s="126">
        <f t="shared" si="246"/>
        <v>0</v>
      </c>
      <c r="AD1150" s="126">
        <f t="shared" si="247"/>
        <v>0</v>
      </c>
      <c r="AE1150" s="126">
        <f t="shared" si="248"/>
        <v>0</v>
      </c>
      <c r="AF1150" s="126">
        <f t="shared" si="249"/>
        <v>0</v>
      </c>
      <c r="AG1150" s="126">
        <f t="shared" si="250"/>
        <v>0</v>
      </c>
      <c r="AH1150" s="126">
        <f t="shared" si="251"/>
        <v>0</v>
      </c>
      <c r="AI1150" s="126">
        <f t="shared" si="252"/>
        <v>0</v>
      </c>
      <c r="AJ1150" s="126">
        <f t="shared" si="253"/>
        <v>0</v>
      </c>
      <c r="AK1150" s="126">
        <f t="shared" si="254"/>
        <v>0</v>
      </c>
      <c r="AL1150" s="127">
        <f t="shared" si="245"/>
        <v>0</v>
      </c>
      <c r="AM1150" s="127">
        <f t="shared" si="244"/>
        <v>0</v>
      </c>
    </row>
    <row r="1151" spans="1:39" ht="15" customHeight="1" x14ac:dyDescent="0.2">
      <c r="A1151" s="62" t="s">
        <v>1211</v>
      </c>
      <c r="B1151" s="62" t="s">
        <v>292</v>
      </c>
      <c r="C1151" s="124">
        <v>5700</v>
      </c>
      <c r="D1151" s="124">
        <v>6903</v>
      </c>
      <c r="E1151" s="124">
        <v>8103</v>
      </c>
      <c r="F1151" s="124">
        <v>5703</v>
      </c>
      <c r="G1151" s="124">
        <v>13507</v>
      </c>
      <c r="H1151" s="124">
        <v>12306</v>
      </c>
      <c r="I1151" s="124">
        <v>12303</v>
      </c>
      <c r="J1151" s="124">
        <v>11403</v>
      </c>
      <c r="K1151" s="124">
        <v>15304</v>
      </c>
      <c r="L1151" s="124">
        <v>15609</v>
      </c>
      <c r="M1151" s="124">
        <v>0</v>
      </c>
      <c r="N1151" s="124">
        <v>7461.64</v>
      </c>
      <c r="O1151" s="124">
        <v>7667.13</v>
      </c>
      <c r="P1151" s="124">
        <v>6886.75</v>
      </c>
      <c r="Q1151" s="124">
        <v>11975.47</v>
      </c>
      <c r="R1151" s="124">
        <v>12974.49</v>
      </c>
      <c r="S1151" s="124">
        <v>12560.68</v>
      </c>
      <c r="T1151" s="124">
        <v>11431.54</v>
      </c>
      <c r="U1151" s="124">
        <v>12913.49</v>
      </c>
      <c r="V1151" s="124">
        <v>15297.17</v>
      </c>
      <c r="W1151" s="124">
        <v>16345.68</v>
      </c>
      <c r="X1151" s="79">
        <v>0</v>
      </c>
      <c r="Y1151" s="125"/>
      <c r="Z1151" s="125"/>
      <c r="AA1151" s="125"/>
      <c r="AB1151" s="125"/>
      <c r="AC1151" s="126">
        <f t="shared" si="246"/>
        <v>-0.24132721877528995</v>
      </c>
      <c r="AD1151" s="126">
        <f t="shared" si="247"/>
        <v>0.14164059166548137</v>
      </c>
      <c r="AE1151" s="126">
        <f t="shared" si="248"/>
        <v>-0.16623841781515222</v>
      </c>
      <c r="AF1151" s="126">
        <f t="shared" si="249"/>
        <v>-0.19307994023160255</v>
      </c>
      <c r="AG1151" s="126">
        <f t="shared" si="250"/>
        <v>0.16244430299172505</v>
      </c>
      <c r="AH1151" s="126">
        <f t="shared" si="251"/>
        <v>-0.11480371561414159</v>
      </c>
      <c r="AI1151" s="126">
        <f t="shared" si="252"/>
        <v>0.18468113822967036</v>
      </c>
      <c r="AJ1151" s="126">
        <f t="shared" si="253"/>
        <v>1.6443938099306943</v>
      </c>
      <c r="AK1151" s="126">
        <f t="shared" si="254"/>
        <v>-0.5560649687291318</v>
      </c>
      <c r="AL1151" s="127">
        <f t="shared" si="245"/>
        <v>9.5738397961361438E-2</v>
      </c>
      <c r="AM1151" s="127">
        <f t="shared" si="244"/>
        <v>0.26413011336176329</v>
      </c>
    </row>
    <row r="1152" spans="1:39" ht="15" customHeight="1" x14ac:dyDescent="0.2">
      <c r="A1152" s="62" t="s">
        <v>1212</v>
      </c>
      <c r="B1152" s="62" t="s">
        <v>968</v>
      </c>
      <c r="C1152" s="124">
        <v>0</v>
      </c>
      <c r="D1152" s="124">
        <v>0</v>
      </c>
      <c r="E1152" s="124">
        <v>0</v>
      </c>
      <c r="F1152" s="124">
        <v>0</v>
      </c>
      <c r="G1152" s="124">
        <v>0</v>
      </c>
      <c r="H1152" s="124">
        <v>0</v>
      </c>
      <c r="I1152" s="124">
        <v>1803</v>
      </c>
      <c r="J1152" s="124">
        <v>1803</v>
      </c>
      <c r="K1152" s="124">
        <v>1803</v>
      </c>
      <c r="L1152" s="124">
        <v>903</v>
      </c>
      <c r="M1152" s="124">
        <v>0</v>
      </c>
      <c r="N1152" s="124">
        <v>0</v>
      </c>
      <c r="O1152" s="124">
        <v>0</v>
      </c>
      <c r="P1152" s="124">
        <v>0</v>
      </c>
      <c r="Q1152" s="124">
        <v>0</v>
      </c>
      <c r="R1152" s="124">
        <v>0</v>
      </c>
      <c r="S1152" s="124">
        <v>1046.8399999999999</v>
      </c>
      <c r="T1152" s="124">
        <v>1805.19</v>
      </c>
      <c r="U1152" s="124">
        <v>1805.18</v>
      </c>
      <c r="V1152" s="124">
        <v>1810.14</v>
      </c>
      <c r="W1152" s="124">
        <v>1790.34</v>
      </c>
      <c r="X1152" s="79">
        <v>0</v>
      </c>
      <c r="Y1152" s="125"/>
      <c r="Z1152" s="125"/>
      <c r="AA1152" s="125"/>
      <c r="AB1152" s="125"/>
      <c r="AC1152" s="126">
        <f t="shared" si="246"/>
        <v>-9.8591736857875298E-2</v>
      </c>
      <c r="AD1152" s="126">
        <f t="shared" si="247"/>
        <v>4.1710371453756775E-3</v>
      </c>
      <c r="AE1152" s="126">
        <f t="shared" si="248"/>
        <v>-0.45248487107309943</v>
      </c>
      <c r="AF1152" s="126">
        <f t="shared" si="249"/>
        <v>7.8274188058685371E-2</v>
      </c>
      <c r="AG1152" s="126">
        <f t="shared" si="250"/>
        <v>0.11712422644017112</v>
      </c>
      <c r="AH1152" s="126">
        <f t="shared" si="251"/>
        <v>-0.21172993270624971</v>
      </c>
      <c r="AI1152" s="126">
        <f t="shared" si="252"/>
        <v>0.12155871352366041</v>
      </c>
      <c r="AJ1152" s="126">
        <f t="shared" si="253"/>
        <v>-0.42506539273488814</v>
      </c>
      <c r="AK1152" s="126">
        <f t="shared" si="254"/>
        <v>1.5876488487082709</v>
      </c>
      <c r="AL1152" s="127">
        <f t="shared" si="245"/>
        <v>8.0100564500450097E-2</v>
      </c>
      <c r="AM1152" s="127">
        <f t="shared" si="244"/>
        <v>0.23790729264619292</v>
      </c>
    </row>
    <row r="1153" spans="1:39" ht="15" customHeight="1" x14ac:dyDescent="0.2">
      <c r="A1153" s="62" t="s">
        <v>1213</v>
      </c>
      <c r="B1153" s="62" t="s">
        <v>296</v>
      </c>
      <c r="C1153" s="124">
        <v>0</v>
      </c>
      <c r="D1153" s="124">
        <v>18138</v>
      </c>
      <c r="E1153" s="124">
        <v>0</v>
      </c>
      <c r="F1153" s="124">
        <v>8487</v>
      </c>
      <c r="G1153" s="124">
        <v>23696</v>
      </c>
      <c r="H1153" s="124">
        <v>23180</v>
      </c>
      <c r="I1153" s="124">
        <v>21635</v>
      </c>
      <c r="J1153" s="124">
        <v>18233</v>
      </c>
      <c r="K1153" s="124">
        <v>22432</v>
      </c>
      <c r="L1153" s="124">
        <v>12082</v>
      </c>
      <c r="M1153" s="124">
        <v>0</v>
      </c>
      <c r="N1153" s="124">
        <v>0</v>
      </c>
      <c r="O1153" s="124">
        <v>13000</v>
      </c>
      <c r="P1153" s="124">
        <v>0</v>
      </c>
      <c r="Q1153" s="124">
        <v>0</v>
      </c>
      <c r="R1153" s="124">
        <v>0</v>
      </c>
      <c r="S1153" s="124">
        <v>0</v>
      </c>
      <c r="T1153" s="124">
        <v>0</v>
      </c>
      <c r="U1153" s="124">
        <v>0</v>
      </c>
      <c r="V1153" s="124">
        <v>0</v>
      </c>
      <c r="W1153" s="124">
        <v>0</v>
      </c>
      <c r="X1153" s="79">
        <v>0</v>
      </c>
      <c r="Y1153" s="125"/>
      <c r="Z1153" s="125"/>
      <c r="AA1153" s="125"/>
      <c r="AB1153" s="125"/>
      <c r="AC1153" s="126">
        <f t="shared" si="246"/>
        <v>2.9111217483211105E-2</v>
      </c>
      <c r="AD1153" s="126">
        <f t="shared" si="247"/>
        <v>-7.3542607133774071E-2</v>
      </c>
      <c r="AE1153" s="126">
        <f t="shared" si="248"/>
        <v>0.41953490406991623</v>
      </c>
      <c r="AF1153" s="126">
        <f t="shared" si="249"/>
        <v>6.5809543377891758E-2</v>
      </c>
      <c r="AG1153" s="126">
        <f t="shared" si="250"/>
        <v>0.35557709852074576</v>
      </c>
      <c r="AH1153" s="126">
        <f t="shared" si="251"/>
        <v>-8.476098186958772E-2</v>
      </c>
      <c r="AI1153" s="126">
        <f t="shared" si="252"/>
        <v>4.4443174969509393E-3</v>
      </c>
      <c r="AJ1153" s="126">
        <f t="shared" si="253"/>
        <v>-4.3151371154434251E-2</v>
      </c>
      <c r="AK1153" s="126">
        <f t="shared" si="254"/>
        <v>-1.6520206341798269E-2</v>
      </c>
      <c r="AL1153" s="127">
        <f t="shared" si="245"/>
        <v>7.294465716101349E-2</v>
      </c>
      <c r="AM1153" s="127">
        <f t="shared" si="244"/>
        <v>4.3117771330375296E-2</v>
      </c>
    </row>
    <row r="1154" spans="1:39" ht="15" customHeight="1" x14ac:dyDescent="0.2">
      <c r="A1154" s="62" t="s">
        <v>2412</v>
      </c>
      <c r="B1154" s="62" t="s">
        <v>2413</v>
      </c>
      <c r="C1154" s="124">
        <v>0</v>
      </c>
      <c r="D1154" s="124">
        <v>0</v>
      </c>
      <c r="E1154" s="124">
        <v>0</v>
      </c>
      <c r="F1154" s="124">
        <v>0</v>
      </c>
      <c r="G1154" s="124">
        <v>0</v>
      </c>
      <c r="H1154" s="124">
        <v>0</v>
      </c>
      <c r="I1154" s="124">
        <v>0</v>
      </c>
      <c r="J1154" s="124">
        <v>0</v>
      </c>
      <c r="K1154" s="124">
        <v>0</v>
      </c>
      <c r="L1154" s="124">
        <v>0</v>
      </c>
      <c r="M1154" s="124">
        <v>0</v>
      </c>
      <c r="N1154" s="124">
        <v>0</v>
      </c>
      <c r="O1154" s="124">
        <v>0</v>
      </c>
      <c r="P1154" s="124">
        <v>0</v>
      </c>
      <c r="Q1154" s="124">
        <v>0</v>
      </c>
      <c r="R1154" s="124">
        <v>0</v>
      </c>
      <c r="S1154" s="124">
        <v>0</v>
      </c>
      <c r="T1154" s="124">
        <v>0</v>
      </c>
      <c r="U1154" s="124">
        <v>0</v>
      </c>
      <c r="V1154" s="124">
        <v>0</v>
      </c>
      <c r="W1154" s="124">
        <v>2473.02</v>
      </c>
      <c r="X1154" s="79">
        <v>0</v>
      </c>
      <c r="Y1154" s="125"/>
      <c r="Z1154" s="125"/>
      <c r="AA1154" s="125"/>
      <c r="AB1154" s="125"/>
      <c r="AC1154" s="126">
        <f t="shared" si="246"/>
        <v>0</v>
      </c>
      <c r="AD1154" s="126">
        <f t="shared" si="247"/>
        <v>0</v>
      </c>
      <c r="AE1154" s="126">
        <f t="shared" si="248"/>
        <v>0</v>
      </c>
      <c r="AF1154" s="126">
        <f t="shared" si="249"/>
        <v>0</v>
      </c>
      <c r="AG1154" s="126">
        <f t="shared" si="250"/>
        <v>0</v>
      </c>
      <c r="AH1154" s="126">
        <f t="shared" si="251"/>
        <v>0</v>
      </c>
      <c r="AI1154" s="126">
        <f t="shared" si="252"/>
        <v>0</v>
      </c>
      <c r="AJ1154" s="126">
        <f t="shared" si="253"/>
        <v>-0.55376441598651605</v>
      </c>
      <c r="AK1154" s="126">
        <f t="shared" si="254"/>
        <v>4.3020638745991935</v>
      </c>
      <c r="AL1154" s="127">
        <f t="shared" si="245"/>
        <v>0.41647771762363084</v>
      </c>
      <c r="AM1154" s="127">
        <f t="shared" si="244"/>
        <v>0.74965989172253544</v>
      </c>
    </row>
    <row r="1155" spans="1:39" ht="15" customHeight="1" x14ac:dyDescent="0.2">
      <c r="A1155" s="62" t="s">
        <v>1214</v>
      </c>
      <c r="B1155" s="62" t="s">
        <v>298</v>
      </c>
      <c r="C1155" s="124">
        <v>6083</v>
      </c>
      <c r="D1155" s="124">
        <v>7046</v>
      </c>
      <c r="E1155" s="124">
        <v>7583</v>
      </c>
      <c r="F1155" s="124">
        <v>6318</v>
      </c>
      <c r="G1155" s="124">
        <v>7034</v>
      </c>
      <c r="H1155" s="124">
        <v>5897</v>
      </c>
      <c r="I1155" s="124">
        <v>6207</v>
      </c>
      <c r="J1155" s="124">
        <v>6320</v>
      </c>
      <c r="K1155" s="124">
        <v>7100</v>
      </c>
      <c r="L1155" s="124">
        <v>7701</v>
      </c>
      <c r="M1155" s="124">
        <v>0</v>
      </c>
      <c r="N1155" s="124">
        <v>5561.03</v>
      </c>
      <c r="O1155" s="124">
        <v>6032.42</v>
      </c>
      <c r="P1155" s="124">
        <v>5240.3100000000004</v>
      </c>
      <c r="Q1155" s="124">
        <v>4922.2</v>
      </c>
      <c r="R1155" s="124">
        <v>10220</v>
      </c>
      <c r="S1155" s="124">
        <v>5890</v>
      </c>
      <c r="T1155" s="124">
        <v>5801.67</v>
      </c>
      <c r="U1155" s="124">
        <v>6390</v>
      </c>
      <c r="V1155" s="124">
        <v>7075</v>
      </c>
      <c r="W1155" s="124">
        <v>7911.52</v>
      </c>
      <c r="X1155" s="79">
        <v>0</v>
      </c>
      <c r="Y1155" s="125"/>
      <c r="Z1155" s="125"/>
      <c r="AA1155" s="125"/>
      <c r="AB1155" s="125"/>
      <c r="AC1155" s="126">
        <f t="shared" si="246"/>
        <v>-8.9145379802819169E-2</v>
      </c>
      <c r="AD1155" s="126">
        <f t="shared" si="247"/>
        <v>-0.29986481141487548</v>
      </c>
      <c r="AE1155" s="126">
        <f t="shared" si="248"/>
        <v>0.21305586940757859</v>
      </c>
      <c r="AF1155" s="126">
        <f t="shared" si="249"/>
        <v>2.1478320103429011E-3</v>
      </c>
      <c r="AG1155" s="126">
        <f t="shared" si="250"/>
        <v>5.6479972255939009E-2</v>
      </c>
      <c r="AH1155" s="126">
        <f t="shared" si="251"/>
        <v>-0.10077600808834149</v>
      </c>
      <c r="AI1155" s="126">
        <f t="shared" si="252"/>
        <v>-5.5483762630687543E-2</v>
      </c>
      <c r="AJ1155" s="126">
        <f t="shared" si="253"/>
        <v>-3.6280083637052256E-2</v>
      </c>
      <c r="AK1155" s="126">
        <f t="shared" si="254"/>
        <v>-7.6534990976539055E-2</v>
      </c>
      <c r="AL1155" s="127">
        <f t="shared" si="245"/>
        <v>-4.2933484764050497E-2</v>
      </c>
      <c r="AM1155" s="127">
        <f t="shared" si="244"/>
        <v>-4.2518974615336269E-2</v>
      </c>
    </row>
    <row r="1156" spans="1:39" ht="15" customHeight="1" x14ac:dyDescent="0.2">
      <c r="A1156" s="62" t="s">
        <v>1215</v>
      </c>
      <c r="B1156" s="62" t="s">
        <v>300</v>
      </c>
      <c r="C1156" s="124">
        <v>8000</v>
      </c>
      <c r="D1156" s="124">
        <v>10000</v>
      </c>
      <c r="E1156" s="124">
        <v>10800</v>
      </c>
      <c r="F1156" s="124">
        <v>16700</v>
      </c>
      <c r="G1156" s="124">
        <v>21660</v>
      </c>
      <c r="H1156" s="124">
        <v>21660</v>
      </c>
      <c r="I1156" s="124">
        <v>21660</v>
      </c>
      <c r="J1156" s="124">
        <v>21660</v>
      </c>
      <c r="K1156" s="124">
        <v>21660</v>
      </c>
      <c r="L1156" s="124">
        <v>22000</v>
      </c>
      <c r="M1156" s="124">
        <v>0</v>
      </c>
      <c r="N1156" s="124">
        <v>12508.82</v>
      </c>
      <c r="O1156" s="124">
        <v>18461.18</v>
      </c>
      <c r="P1156" s="124">
        <v>50172.31</v>
      </c>
      <c r="Q1156" s="124">
        <v>51531.59</v>
      </c>
      <c r="R1156" s="124">
        <v>70797.399999999994</v>
      </c>
      <c r="S1156" s="124">
        <v>36698.06</v>
      </c>
      <c r="T1156" s="124">
        <v>72801.289999999994</v>
      </c>
      <c r="U1156" s="124">
        <v>42928.53</v>
      </c>
      <c r="V1156" s="124">
        <v>43884.59</v>
      </c>
      <c r="W1156" s="124">
        <v>60003.16</v>
      </c>
      <c r="X1156" s="79">
        <v>0</v>
      </c>
      <c r="Y1156" s="125"/>
      <c r="Z1156" s="125"/>
      <c r="AA1156" s="125"/>
      <c r="AB1156" s="125"/>
      <c r="AC1156" s="126">
        <f t="shared" si="246"/>
        <v>-6.9266253115527837E-2</v>
      </c>
      <c r="AD1156" s="126">
        <f t="shared" si="247"/>
        <v>-0.12308285907205553</v>
      </c>
      <c r="AE1156" s="126">
        <f t="shared" si="248"/>
        <v>-0.46678469723239274</v>
      </c>
      <c r="AF1156" s="126">
        <f t="shared" si="249"/>
        <v>-1</v>
      </c>
      <c r="AG1156" s="126">
        <f t="shared" si="250"/>
        <v>0</v>
      </c>
      <c r="AH1156" s="126">
        <f t="shared" si="251"/>
        <v>0</v>
      </c>
      <c r="AI1156" s="126">
        <f t="shared" si="252"/>
        <v>0</v>
      </c>
      <c r="AJ1156" s="126">
        <f t="shared" si="253"/>
        <v>0</v>
      </c>
      <c r="AK1156" s="126">
        <f t="shared" si="254"/>
        <v>0</v>
      </c>
      <c r="AL1156" s="127">
        <f t="shared" si="245"/>
        <v>-0.18434820104666402</v>
      </c>
      <c r="AM1156" s="127">
        <f t="shared" ref="AM1156:AM1219" si="255">AVERAGE(AG1156:AK1156)</f>
        <v>0</v>
      </c>
    </row>
    <row r="1157" spans="1:39" ht="15" customHeight="1" x14ac:dyDescent="0.2">
      <c r="A1157" s="62" t="s">
        <v>2414</v>
      </c>
      <c r="B1157" s="62" t="s">
        <v>2415</v>
      </c>
      <c r="C1157" s="124">
        <v>0</v>
      </c>
      <c r="D1157" s="124">
        <v>0</v>
      </c>
      <c r="E1157" s="124">
        <v>0</v>
      </c>
      <c r="F1157" s="124">
        <v>0</v>
      </c>
      <c r="G1157" s="124">
        <v>0</v>
      </c>
      <c r="H1157" s="124">
        <v>0</v>
      </c>
      <c r="I1157" s="124">
        <v>0</v>
      </c>
      <c r="J1157" s="124">
        <v>0</v>
      </c>
      <c r="K1157" s="124">
        <v>0</v>
      </c>
      <c r="L1157" s="124">
        <v>0</v>
      </c>
      <c r="M1157" s="124">
        <v>0</v>
      </c>
      <c r="N1157" s="124">
        <v>0</v>
      </c>
      <c r="O1157" s="124">
        <v>0</v>
      </c>
      <c r="P1157" s="124">
        <v>0</v>
      </c>
      <c r="Q1157" s="124">
        <v>0</v>
      </c>
      <c r="R1157" s="124">
        <v>0</v>
      </c>
      <c r="S1157" s="124">
        <v>0</v>
      </c>
      <c r="T1157" s="124">
        <v>0</v>
      </c>
      <c r="U1157" s="124">
        <v>0</v>
      </c>
      <c r="V1157" s="124">
        <v>0</v>
      </c>
      <c r="W1157" s="124">
        <v>985.71</v>
      </c>
      <c r="X1157" s="79">
        <v>0</v>
      </c>
      <c r="Y1157" s="125"/>
      <c r="Z1157" s="125"/>
      <c r="AA1157" s="125"/>
      <c r="AB1157" s="125"/>
      <c r="AC1157" s="126">
        <f t="shared" si="246"/>
        <v>-7.4974969036313344E-2</v>
      </c>
      <c r="AD1157" s="126">
        <f t="shared" si="247"/>
        <v>0.13502290281841248</v>
      </c>
      <c r="AE1157" s="126">
        <f t="shared" si="248"/>
        <v>0.3172372105061036</v>
      </c>
      <c r="AF1157" s="126">
        <f t="shared" si="249"/>
        <v>0.21409982512649467</v>
      </c>
      <c r="AG1157" s="126">
        <f t="shared" si="250"/>
        <v>0.20857233837443129</v>
      </c>
      <c r="AH1157" s="126">
        <f t="shared" si="251"/>
        <v>-2.4709092484047086E-2</v>
      </c>
      <c r="AI1157" s="126">
        <f t="shared" si="252"/>
        <v>9.3209371692485374E-2</v>
      </c>
      <c r="AJ1157" s="126">
        <f t="shared" si="253"/>
        <v>4.7804902323032285E-2</v>
      </c>
      <c r="AK1157" s="126">
        <f t="shared" si="254"/>
        <v>0.64310682133509356</v>
      </c>
      <c r="AL1157" s="127">
        <f t="shared" si="245"/>
        <v>0.17326325673952142</v>
      </c>
      <c r="AM1157" s="127">
        <f t="shared" si="255"/>
        <v>0.19359686824819908</v>
      </c>
    </row>
    <row r="1158" spans="1:39" ht="15" customHeight="1" x14ac:dyDescent="0.2">
      <c r="A1158" s="62" t="s">
        <v>1216</v>
      </c>
      <c r="B1158" s="62" t="s">
        <v>302</v>
      </c>
      <c r="C1158" s="124">
        <v>1490</v>
      </c>
      <c r="D1158" s="124">
        <v>1242</v>
      </c>
      <c r="E1158" s="124">
        <v>1264</v>
      </c>
      <c r="F1158" s="124">
        <v>1272</v>
      </c>
      <c r="G1158" s="124">
        <v>1376</v>
      </c>
      <c r="H1158" s="124">
        <v>1402</v>
      </c>
      <c r="I1158" s="124">
        <v>1438</v>
      </c>
      <c r="J1158" s="124">
        <v>1465</v>
      </c>
      <c r="K1158" s="124">
        <v>1498</v>
      </c>
      <c r="L1158" s="124">
        <v>1550</v>
      </c>
      <c r="M1158" s="124">
        <v>0</v>
      </c>
      <c r="N1158" s="124">
        <v>1482.8</v>
      </c>
      <c r="O1158" s="124">
        <v>1124.96</v>
      </c>
      <c r="P1158" s="124">
        <v>1284.3</v>
      </c>
      <c r="Q1158" s="124">
        <v>1070.8</v>
      </c>
      <c r="R1158" s="124">
        <v>864.05</v>
      </c>
      <c r="S1158" s="124">
        <v>1004.41</v>
      </c>
      <c r="T1158" s="124">
        <v>889.1</v>
      </c>
      <c r="U1158" s="124">
        <v>1053.3</v>
      </c>
      <c r="V1158" s="124">
        <v>2785.34</v>
      </c>
      <c r="W1158" s="124">
        <v>1236.51</v>
      </c>
      <c r="X1158" s="79">
        <v>0</v>
      </c>
      <c r="Y1158" s="125"/>
      <c r="Z1158" s="125"/>
      <c r="AA1158" s="125"/>
      <c r="AB1158" s="125"/>
      <c r="AC1158" s="126">
        <f t="shared" si="246"/>
        <v>0</v>
      </c>
      <c r="AD1158" s="126">
        <f t="shared" si="247"/>
        <v>0.89243697478991602</v>
      </c>
      <c r="AE1158" s="126">
        <f t="shared" si="248"/>
        <v>-0.4271758436944938</v>
      </c>
      <c r="AF1158" s="126">
        <f t="shared" si="249"/>
        <v>0.4573643410852713</v>
      </c>
      <c r="AG1158" s="126">
        <f t="shared" si="250"/>
        <v>-0.68617021276595747</v>
      </c>
      <c r="AH1158" s="126">
        <f t="shared" si="251"/>
        <v>5.9661016949152543</v>
      </c>
      <c r="AI1158" s="126">
        <f t="shared" si="252"/>
        <v>-0.94744525547445257</v>
      </c>
      <c r="AJ1158" s="126">
        <f t="shared" si="253"/>
        <v>1</v>
      </c>
      <c r="AK1158" s="126">
        <f t="shared" si="254"/>
        <v>-0.72222222222222221</v>
      </c>
      <c r="AL1158" s="127">
        <f t="shared" si="245"/>
        <v>0.61476549740370179</v>
      </c>
      <c r="AM1158" s="127">
        <f t="shared" si="255"/>
        <v>0.92205280089052444</v>
      </c>
    </row>
    <row r="1159" spans="1:39" ht="15" customHeight="1" x14ac:dyDescent="0.2">
      <c r="A1159" s="62" t="s">
        <v>1217</v>
      </c>
      <c r="B1159" s="62" t="s">
        <v>304</v>
      </c>
      <c r="C1159" s="124">
        <v>3370</v>
      </c>
      <c r="D1159" s="124">
        <v>4496</v>
      </c>
      <c r="E1159" s="124">
        <v>4934</v>
      </c>
      <c r="F1159" s="124">
        <v>4836</v>
      </c>
      <c r="G1159" s="124">
        <v>5067</v>
      </c>
      <c r="H1159" s="124">
        <v>2677</v>
      </c>
      <c r="I1159" s="124">
        <v>3184</v>
      </c>
      <c r="J1159" s="124">
        <v>2632</v>
      </c>
      <c r="K1159" s="124">
        <v>2857</v>
      </c>
      <c r="L1159" s="124">
        <v>3039</v>
      </c>
      <c r="M1159" s="124">
        <v>0</v>
      </c>
      <c r="N1159" s="124">
        <v>4505.55</v>
      </c>
      <c r="O1159" s="124">
        <v>4061.34</v>
      </c>
      <c r="P1159" s="124">
        <v>4078.28</v>
      </c>
      <c r="Q1159" s="124">
        <v>2232.92</v>
      </c>
      <c r="R1159" s="124">
        <v>2407.6999999999998</v>
      </c>
      <c r="S1159" s="124">
        <v>2689.7</v>
      </c>
      <c r="T1159" s="124">
        <v>2120.21</v>
      </c>
      <c r="U1159" s="124">
        <v>2377.94</v>
      </c>
      <c r="V1159" s="124">
        <v>1367.16</v>
      </c>
      <c r="W1159" s="124">
        <v>3537.73</v>
      </c>
      <c r="X1159" s="79">
        <v>0</v>
      </c>
      <c r="Y1159" s="125"/>
      <c r="Z1159" s="125"/>
      <c r="AA1159" s="125"/>
      <c r="AB1159" s="125"/>
      <c r="AC1159" s="126">
        <f t="shared" si="246"/>
        <v>-0.2522962673441469</v>
      </c>
      <c r="AD1159" s="126">
        <f t="shared" si="247"/>
        <v>0.72182435964453717</v>
      </c>
      <c r="AE1159" s="126">
        <f t="shared" si="248"/>
        <v>0.60379191523597009</v>
      </c>
      <c r="AF1159" s="126">
        <f t="shared" si="249"/>
        <v>-0.22648670648254188</v>
      </c>
      <c r="AG1159" s="126">
        <f t="shared" si="250"/>
        <v>0.42199353922960192</v>
      </c>
      <c r="AH1159" s="126">
        <f t="shared" si="251"/>
        <v>-6.8909139410210679E-2</v>
      </c>
      <c r="AI1159" s="126">
        <f t="shared" si="252"/>
        <v>3.3418666765246879E-2</v>
      </c>
      <c r="AJ1159" s="126">
        <f t="shared" si="253"/>
        <v>-0.24831200422110739</v>
      </c>
      <c r="AK1159" s="126">
        <f t="shared" si="254"/>
        <v>3.7833271864181691E-3</v>
      </c>
      <c r="AL1159" s="127">
        <f t="shared" ref="AL1159:AL1222" si="256">AVERAGE(AC1159:AK1159)</f>
        <v>0.1098675211781964</v>
      </c>
      <c r="AM1159" s="127">
        <f t="shared" si="255"/>
        <v>2.839487790998977E-2</v>
      </c>
    </row>
    <row r="1160" spans="1:39" ht="15" customHeight="1" x14ac:dyDescent="0.2">
      <c r="A1160" s="62" t="s">
        <v>1218</v>
      </c>
      <c r="B1160" s="62" t="s">
        <v>306</v>
      </c>
      <c r="C1160" s="124">
        <v>53588</v>
      </c>
      <c r="D1160" s="124">
        <v>53821</v>
      </c>
      <c r="E1160" s="124">
        <v>60364</v>
      </c>
      <c r="F1160" s="124">
        <v>62026</v>
      </c>
      <c r="G1160" s="124">
        <v>76009</v>
      </c>
      <c r="H1160" s="124">
        <v>95898</v>
      </c>
      <c r="I1160" s="124">
        <v>102440</v>
      </c>
      <c r="J1160" s="124">
        <v>89356</v>
      </c>
      <c r="K1160" s="124">
        <v>98589</v>
      </c>
      <c r="L1160" s="124">
        <v>83387</v>
      </c>
      <c r="M1160" s="124">
        <v>0</v>
      </c>
      <c r="N1160" s="124">
        <v>48905.89</v>
      </c>
      <c r="O1160" s="124">
        <v>50329.599999999999</v>
      </c>
      <c r="P1160" s="124">
        <v>46628.23</v>
      </c>
      <c r="Q1160" s="124">
        <v>66190.399999999994</v>
      </c>
      <c r="R1160" s="124">
        <v>70546.36</v>
      </c>
      <c r="S1160" s="124">
        <v>95631.03</v>
      </c>
      <c r="T1160" s="124">
        <v>87525.25</v>
      </c>
      <c r="U1160" s="124">
        <v>87914.240000000005</v>
      </c>
      <c r="V1160" s="124">
        <v>84120.62</v>
      </c>
      <c r="W1160" s="124">
        <v>82730.929999999993</v>
      </c>
      <c r="X1160" s="79">
        <v>0</v>
      </c>
      <c r="Y1160" s="125"/>
      <c r="Z1160" s="125"/>
      <c r="AA1160" s="125"/>
      <c r="AB1160" s="125"/>
      <c r="AC1160" s="126">
        <f t="shared" si="246"/>
        <v>-0.96871500147362211</v>
      </c>
      <c r="AD1160" s="126">
        <f t="shared" si="247"/>
        <v>27.399434762129058</v>
      </c>
      <c r="AE1160" s="126">
        <f t="shared" si="248"/>
        <v>-0.96375970277980494</v>
      </c>
      <c r="AF1160" s="126">
        <f t="shared" si="249"/>
        <v>18.606956521739129</v>
      </c>
      <c r="AG1160" s="126">
        <f t="shared" si="250"/>
        <v>-0.87344425459604313</v>
      </c>
      <c r="AH1160" s="126">
        <f t="shared" si="251"/>
        <v>7.0559961636356938</v>
      </c>
      <c r="AI1160" s="126">
        <f t="shared" si="252"/>
        <v>-0.83717661065067084</v>
      </c>
      <c r="AJ1160" s="126">
        <f t="shared" si="253"/>
        <v>4.2647149807362412</v>
      </c>
      <c r="AK1160" s="126">
        <f t="shared" si="254"/>
        <v>0.61531558480406823</v>
      </c>
      <c r="AL1160" s="127">
        <f t="shared" si="256"/>
        <v>6.0332580492826713</v>
      </c>
      <c r="AM1160" s="127">
        <f t="shared" si="255"/>
        <v>2.0450811727858578</v>
      </c>
    </row>
    <row r="1161" spans="1:39" ht="15" customHeight="1" x14ac:dyDescent="0.2">
      <c r="A1161" s="62" t="s">
        <v>1986</v>
      </c>
      <c r="B1161" s="62" t="s">
        <v>1865</v>
      </c>
      <c r="C1161" s="124">
        <v>0</v>
      </c>
      <c r="D1161" s="124">
        <v>0</v>
      </c>
      <c r="E1161" s="124">
        <v>0</v>
      </c>
      <c r="F1161" s="124">
        <v>0</v>
      </c>
      <c r="G1161" s="124">
        <v>0</v>
      </c>
      <c r="H1161" s="124">
        <v>0</v>
      </c>
      <c r="I1161" s="124">
        <v>0</v>
      </c>
      <c r="J1161" s="124">
        <v>0</v>
      </c>
      <c r="K1161" s="124">
        <v>0</v>
      </c>
      <c r="L1161" s="124">
        <v>0</v>
      </c>
      <c r="M1161" s="124">
        <v>0</v>
      </c>
      <c r="N1161" s="124">
        <v>0</v>
      </c>
      <c r="O1161" s="124">
        <v>0</v>
      </c>
      <c r="P1161" s="124">
        <v>0</v>
      </c>
      <c r="Q1161" s="124">
        <v>0</v>
      </c>
      <c r="R1161" s="124">
        <v>0</v>
      </c>
      <c r="S1161" s="124">
        <v>0</v>
      </c>
      <c r="T1161" s="124">
        <v>0</v>
      </c>
      <c r="U1161" s="124">
        <v>5458.35</v>
      </c>
      <c r="V1161" s="124">
        <v>2435.71</v>
      </c>
      <c r="W1161" s="124">
        <v>12914.29</v>
      </c>
      <c r="X1161" s="79">
        <v>0</v>
      </c>
      <c r="Y1161" s="125"/>
      <c r="Z1161" s="125"/>
      <c r="AA1161" s="125"/>
      <c r="AB1161" s="125"/>
      <c r="AC1161" s="126">
        <f t="shared" si="246"/>
        <v>-2.6401188412456398E-2</v>
      </c>
      <c r="AD1161" s="126">
        <f t="shared" si="247"/>
        <v>8.3162720104472856E-2</v>
      </c>
      <c r="AE1161" s="126">
        <f t="shared" si="248"/>
        <v>-3.9765307322386784E-2</v>
      </c>
      <c r="AF1161" s="126">
        <f t="shared" si="249"/>
        <v>6.5627658751643642E-2</v>
      </c>
      <c r="AG1161" s="126">
        <f t="shared" si="250"/>
        <v>8.3770640537107574E-2</v>
      </c>
      <c r="AH1161" s="126">
        <f t="shared" si="251"/>
        <v>-6.2017035402428242E-2</v>
      </c>
      <c r="AI1161" s="126">
        <f t="shared" si="252"/>
        <v>8.6453308073656088E-2</v>
      </c>
      <c r="AJ1161" s="126">
        <f t="shared" si="253"/>
        <v>4.7019237930838162E-2</v>
      </c>
      <c r="AK1161" s="126">
        <f t="shared" si="254"/>
        <v>4.5534335652923523E-2</v>
      </c>
      <c r="AL1161" s="127">
        <f t="shared" si="256"/>
        <v>3.1487152212596715E-2</v>
      </c>
      <c r="AM1161" s="127">
        <f t="shared" si="255"/>
        <v>4.0152097358419424E-2</v>
      </c>
    </row>
    <row r="1162" spans="1:39" ht="15" customHeight="1" x14ac:dyDescent="0.2">
      <c r="A1162" s="62" t="s">
        <v>1219</v>
      </c>
      <c r="B1162" s="62" t="s">
        <v>308</v>
      </c>
      <c r="C1162" s="124">
        <v>3846</v>
      </c>
      <c r="D1162" s="124">
        <v>3546</v>
      </c>
      <c r="E1162" s="124">
        <v>3024</v>
      </c>
      <c r="F1162" s="124">
        <v>2640</v>
      </c>
      <c r="G1162" s="124">
        <v>3120</v>
      </c>
      <c r="H1162" s="124">
        <v>3120</v>
      </c>
      <c r="I1162" s="124">
        <v>3360</v>
      </c>
      <c r="J1162" s="124">
        <v>3120</v>
      </c>
      <c r="K1162" s="124">
        <v>2952</v>
      </c>
      <c r="L1162" s="124">
        <v>2472</v>
      </c>
      <c r="M1162" s="124">
        <v>0</v>
      </c>
      <c r="N1162" s="124">
        <v>3719.43</v>
      </c>
      <c r="O1162" s="124">
        <v>3387.86</v>
      </c>
      <c r="P1162" s="124">
        <v>2371.96</v>
      </c>
      <c r="Q1162" s="124">
        <v>2877.32</v>
      </c>
      <c r="R1162" s="124">
        <v>2883.5</v>
      </c>
      <c r="S1162" s="124">
        <v>3046.36</v>
      </c>
      <c r="T1162" s="124">
        <v>2739.36</v>
      </c>
      <c r="U1162" s="124">
        <v>2587.37</v>
      </c>
      <c r="V1162" s="124">
        <v>2493.5</v>
      </c>
      <c r="W1162" s="124">
        <v>2302.66</v>
      </c>
      <c r="X1162" s="79">
        <v>0</v>
      </c>
      <c r="Y1162" s="125"/>
      <c r="Z1162" s="125"/>
      <c r="AA1162" s="125"/>
      <c r="AB1162" s="125"/>
      <c r="AC1162" s="126">
        <f t="shared" si="246"/>
        <v>-0.24828315305712337</v>
      </c>
      <c r="AD1162" s="126">
        <f t="shared" si="247"/>
        <v>-1.6016365052244932E-2</v>
      </c>
      <c r="AE1162" s="126">
        <f t="shared" si="248"/>
        <v>0.14898593179697373</v>
      </c>
      <c r="AF1162" s="126">
        <f t="shared" si="249"/>
        <v>9.077637963648251E-3</v>
      </c>
      <c r="AG1162" s="126">
        <f t="shared" si="250"/>
        <v>0.16279354082828176</v>
      </c>
      <c r="AH1162" s="126">
        <f t="shared" si="251"/>
        <v>-9.5939860164368201E-2</v>
      </c>
      <c r="AI1162" s="126">
        <f t="shared" si="252"/>
        <v>6.7326329663513748E-2</v>
      </c>
      <c r="AJ1162" s="126">
        <f t="shared" si="253"/>
        <v>6.3070343500013656E-2</v>
      </c>
      <c r="AK1162" s="126">
        <f t="shared" si="254"/>
        <v>0.18788489626485136</v>
      </c>
      <c r="AL1162" s="127">
        <f t="shared" si="256"/>
        <v>3.0988811304838444E-2</v>
      </c>
      <c r="AM1162" s="127">
        <f t="shared" si="255"/>
        <v>7.7027050018458471E-2</v>
      </c>
    </row>
    <row r="1163" spans="1:39" ht="15" customHeight="1" x14ac:dyDescent="0.2">
      <c r="A1163" s="62" t="s">
        <v>1220</v>
      </c>
      <c r="B1163" s="62" t="s">
        <v>1897</v>
      </c>
      <c r="C1163" s="124">
        <v>21022</v>
      </c>
      <c r="D1163" s="124">
        <v>22243</v>
      </c>
      <c r="E1163" s="124">
        <v>20971</v>
      </c>
      <c r="F1163" s="124">
        <v>0</v>
      </c>
      <c r="G1163" s="124">
        <v>0</v>
      </c>
      <c r="H1163" s="124">
        <v>0</v>
      </c>
      <c r="I1163" s="124">
        <v>0</v>
      </c>
      <c r="J1163" s="124">
        <v>0</v>
      </c>
      <c r="K1163" s="124">
        <v>0</v>
      </c>
      <c r="L1163" s="124">
        <v>0</v>
      </c>
      <c r="M1163" s="124">
        <v>0</v>
      </c>
      <c r="N1163" s="124">
        <v>21051.81</v>
      </c>
      <c r="O1163" s="124">
        <v>19593.63</v>
      </c>
      <c r="P1163" s="124">
        <v>17181.990000000002</v>
      </c>
      <c r="Q1163" s="124">
        <v>9161.7000000000007</v>
      </c>
      <c r="R1163" s="124">
        <v>0</v>
      </c>
      <c r="S1163" s="124">
        <v>0</v>
      </c>
      <c r="T1163" s="124">
        <v>0</v>
      </c>
      <c r="U1163" s="124">
        <v>0</v>
      </c>
      <c r="V1163" s="124">
        <v>0</v>
      </c>
      <c r="W1163" s="124">
        <v>0</v>
      </c>
      <c r="X1163" s="79"/>
      <c r="Y1163" s="125"/>
      <c r="Z1163" s="125"/>
      <c r="AA1163" s="125"/>
      <c r="AB1163" s="125"/>
      <c r="AC1163" s="126">
        <f t="shared" si="246"/>
        <v>0</v>
      </c>
      <c r="AD1163" s="126">
        <f t="shared" si="247"/>
        <v>0</v>
      </c>
      <c r="AE1163" s="126">
        <f t="shared" si="248"/>
        <v>0</v>
      </c>
      <c r="AF1163" s="126">
        <f t="shared" si="249"/>
        <v>0</v>
      </c>
      <c r="AG1163" s="126">
        <f t="shared" si="250"/>
        <v>0</v>
      </c>
      <c r="AH1163" s="126">
        <f t="shared" si="251"/>
        <v>0</v>
      </c>
      <c r="AI1163" s="126">
        <f t="shared" si="252"/>
        <v>0</v>
      </c>
      <c r="AJ1163" s="126">
        <f t="shared" si="253"/>
        <v>0</v>
      </c>
      <c r="AK1163" s="126">
        <f t="shared" si="254"/>
        <v>0</v>
      </c>
      <c r="AL1163" s="127">
        <f t="shared" si="256"/>
        <v>0</v>
      </c>
      <c r="AM1163" s="127">
        <f t="shared" si="255"/>
        <v>0</v>
      </c>
    </row>
    <row r="1164" spans="1:39" ht="15" customHeight="1" x14ac:dyDescent="0.2">
      <c r="A1164" s="62" t="s">
        <v>1221</v>
      </c>
      <c r="B1164" s="62" t="s">
        <v>1899</v>
      </c>
      <c r="C1164" s="124">
        <v>27154</v>
      </c>
      <c r="D1164" s="124">
        <v>26660</v>
      </c>
      <c r="E1164" s="124">
        <v>28087</v>
      </c>
      <c r="F1164" s="124">
        <v>41980</v>
      </c>
      <c r="G1164" s="124">
        <v>51033</v>
      </c>
      <c r="H1164" s="124">
        <v>55971</v>
      </c>
      <c r="I1164" s="124">
        <v>59275</v>
      </c>
      <c r="J1164" s="124">
        <v>60170</v>
      </c>
      <c r="K1164" s="124">
        <v>62069</v>
      </c>
      <c r="L1164" s="124">
        <v>101569</v>
      </c>
      <c r="M1164" s="124">
        <v>0</v>
      </c>
      <c r="N1164" s="124">
        <v>27306.18</v>
      </c>
      <c r="O1164" s="124">
        <v>25258.9</v>
      </c>
      <c r="P1164" s="124">
        <v>28669.43</v>
      </c>
      <c r="Q1164" s="124">
        <v>37764.44</v>
      </c>
      <c r="R1164" s="124">
        <v>45849.8</v>
      </c>
      <c r="S1164" s="124">
        <v>55412.800000000003</v>
      </c>
      <c r="T1164" s="124">
        <v>54043.6</v>
      </c>
      <c r="U1164" s="124">
        <v>59080.97</v>
      </c>
      <c r="V1164" s="124">
        <v>61905.33</v>
      </c>
      <c r="W1164" s="124">
        <v>101717.07</v>
      </c>
      <c r="X1164" s="79"/>
      <c r="Y1164" s="125"/>
      <c r="Z1164" s="125"/>
      <c r="AA1164" s="125"/>
      <c r="AB1164" s="125"/>
      <c r="AC1164" s="126">
        <f t="shared" si="246"/>
        <v>0</v>
      </c>
      <c r="AD1164" s="126">
        <f t="shared" si="247"/>
        <v>-0.14285714285714285</v>
      </c>
      <c r="AE1164" s="126">
        <f t="shared" si="248"/>
        <v>0</v>
      </c>
      <c r="AF1164" s="126">
        <f t="shared" si="249"/>
        <v>-0.16666666666666666</v>
      </c>
      <c r="AG1164" s="126">
        <f t="shared" si="250"/>
        <v>0.4</v>
      </c>
      <c r="AH1164" s="126">
        <f t="shared" si="251"/>
        <v>0</v>
      </c>
      <c r="AI1164" s="126">
        <f t="shared" si="252"/>
        <v>7.1428571428571425E-2</v>
      </c>
      <c r="AJ1164" s="126">
        <f t="shared" si="253"/>
        <v>0</v>
      </c>
      <c r="AK1164" s="126">
        <f t="shared" si="254"/>
        <v>0.4</v>
      </c>
      <c r="AL1164" s="127">
        <f t="shared" si="256"/>
        <v>6.2433862433862432E-2</v>
      </c>
      <c r="AM1164" s="127">
        <f t="shared" si="255"/>
        <v>0.17428571428571429</v>
      </c>
    </row>
    <row r="1165" spans="1:39" ht="15" customHeight="1" x14ac:dyDescent="0.2">
      <c r="A1165" s="62" t="s">
        <v>1222</v>
      </c>
      <c r="B1165" s="62" t="s">
        <v>312</v>
      </c>
      <c r="C1165" s="124">
        <v>0</v>
      </c>
      <c r="D1165" s="124">
        <v>0</v>
      </c>
      <c r="E1165" s="124">
        <v>0</v>
      </c>
      <c r="F1165" s="124">
        <v>0</v>
      </c>
      <c r="G1165" s="124">
        <v>0</v>
      </c>
      <c r="H1165" s="124">
        <v>0</v>
      </c>
      <c r="I1165" s="124">
        <v>0</v>
      </c>
      <c r="J1165" s="124">
        <v>0</v>
      </c>
      <c r="K1165" s="124">
        <v>0</v>
      </c>
      <c r="L1165" s="124">
        <v>0</v>
      </c>
      <c r="M1165" s="124">
        <v>0</v>
      </c>
      <c r="N1165" s="124">
        <v>0</v>
      </c>
      <c r="O1165" s="124">
        <v>595</v>
      </c>
      <c r="P1165" s="124">
        <v>1126</v>
      </c>
      <c r="Q1165" s="124">
        <v>645</v>
      </c>
      <c r="R1165" s="124">
        <v>940</v>
      </c>
      <c r="S1165" s="124">
        <v>295</v>
      </c>
      <c r="T1165" s="124">
        <v>2055</v>
      </c>
      <c r="U1165" s="124">
        <v>108</v>
      </c>
      <c r="V1165" s="124">
        <v>216</v>
      </c>
      <c r="W1165" s="124">
        <v>60</v>
      </c>
      <c r="X1165" s="79"/>
      <c r="Y1165" s="125"/>
      <c r="Z1165" s="125"/>
      <c r="AA1165" s="125"/>
      <c r="AB1165" s="125"/>
      <c r="AC1165" s="126">
        <f t="shared" si="246"/>
        <v>0</v>
      </c>
      <c r="AD1165" s="126">
        <f t="shared" si="247"/>
        <v>0</v>
      </c>
      <c r="AE1165" s="126">
        <f t="shared" si="248"/>
        <v>0</v>
      </c>
      <c r="AF1165" s="126">
        <f t="shared" si="249"/>
        <v>0</v>
      </c>
      <c r="AG1165" s="126">
        <f t="shared" si="250"/>
        <v>0</v>
      </c>
      <c r="AH1165" s="126">
        <f t="shared" si="251"/>
        <v>0</v>
      </c>
      <c r="AI1165" s="126">
        <f t="shared" si="252"/>
        <v>0</v>
      </c>
      <c r="AJ1165" s="126">
        <f t="shared" si="253"/>
        <v>0</v>
      </c>
      <c r="AK1165" s="126">
        <f t="shared" si="254"/>
        <v>0</v>
      </c>
      <c r="AL1165" s="127">
        <f t="shared" si="256"/>
        <v>0</v>
      </c>
      <c r="AM1165" s="127">
        <f t="shared" si="255"/>
        <v>0</v>
      </c>
    </row>
    <row r="1166" spans="1:39" ht="15" customHeight="1" x14ac:dyDescent="0.2">
      <c r="A1166" s="62" t="s">
        <v>1223</v>
      </c>
      <c r="B1166" s="62" t="s">
        <v>314</v>
      </c>
      <c r="C1166" s="124">
        <v>526</v>
      </c>
      <c r="D1166" s="124">
        <v>409</v>
      </c>
      <c r="E1166" s="124">
        <v>747</v>
      </c>
      <c r="F1166" s="124">
        <v>877</v>
      </c>
      <c r="G1166" s="124">
        <v>936</v>
      </c>
      <c r="H1166" s="124">
        <v>1147</v>
      </c>
      <c r="I1166" s="124">
        <v>1107</v>
      </c>
      <c r="J1166" s="124">
        <v>1054</v>
      </c>
      <c r="K1166" s="124">
        <v>1078</v>
      </c>
      <c r="L1166" s="124">
        <v>676</v>
      </c>
      <c r="M1166" s="124">
        <v>0</v>
      </c>
      <c r="N1166" s="124">
        <v>511.7</v>
      </c>
      <c r="O1166" s="124">
        <v>382.6</v>
      </c>
      <c r="P1166" s="124">
        <v>658.77</v>
      </c>
      <c r="Q1166" s="124">
        <v>1056.53</v>
      </c>
      <c r="R1166" s="124">
        <v>817.24</v>
      </c>
      <c r="S1166" s="124">
        <v>1162.1099999999999</v>
      </c>
      <c r="T1166" s="124">
        <v>1082.03</v>
      </c>
      <c r="U1166" s="124">
        <v>1118.19</v>
      </c>
      <c r="V1166" s="124">
        <v>840.53</v>
      </c>
      <c r="W1166" s="124">
        <v>843.71</v>
      </c>
      <c r="X1166" s="79"/>
      <c r="Y1166" s="125"/>
      <c r="Z1166" s="125"/>
      <c r="AA1166" s="125"/>
      <c r="AB1166" s="125"/>
      <c r="AC1166" s="126">
        <f t="shared" si="246"/>
        <v>-0.16766606238088605</v>
      </c>
      <c r="AD1166" s="126">
        <f t="shared" si="247"/>
        <v>0.11156409397222546</v>
      </c>
      <c r="AE1166" s="126">
        <f t="shared" si="248"/>
        <v>8.4255832258712707E-2</v>
      </c>
      <c r="AF1166" s="126">
        <f t="shared" si="249"/>
        <v>-0.3243180624633159</v>
      </c>
      <c r="AG1166" s="126">
        <f t="shared" si="250"/>
        <v>-0.10353183220939528</v>
      </c>
      <c r="AH1166" s="126">
        <f t="shared" si="251"/>
        <v>0.44262545899632794</v>
      </c>
      <c r="AI1166" s="126">
        <f t="shared" si="252"/>
        <v>-0.31689468660515435</v>
      </c>
      <c r="AJ1166" s="126">
        <f t="shared" si="253"/>
        <v>-0.11571702116648547</v>
      </c>
      <c r="AK1166" s="126">
        <f t="shared" si="254"/>
        <v>-0.38461988646339318</v>
      </c>
      <c r="AL1166" s="127">
        <f t="shared" si="256"/>
        <v>-8.6033574006818242E-2</v>
      </c>
      <c r="AM1166" s="127">
        <f t="shared" si="255"/>
        <v>-9.5627593489620064E-2</v>
      </c>
    </row>
    <row r="1167" spans="1:39" ht="15" customHeight="1" x14ac:dyDescent="0.2">
      <c r="A1167" s="62" t="s">
        <v>1224</v>
      </c>
      <c r="B1167" s="62" t="s">
        <v>316</v>
      </c>
      <c r="C1167" s="124">
        <v>1170</v>
      </c>
      <c r="D1167" s="124">
        <v>2106</v>
      </c>
      <c r="E1167" s="124">
        <v>2106</v>
      </c>
      <c r="F1167" s="124">
        <v>2106</v>
      </c>
      <c r="G1167" s="124">
        <v>2711</v>
      </c>
      <c r="H1167" s="124">
        <v>351</v>
      </c>
      <c r="I1167" s="124">
        <v>354</v>
      </c>
      <c r="J1167" s="124">
        <v>351</v>
      </c>
      <c r="K1167" s="124">
        <v>351</v>
      </c>
      <c r="L1167" s="124">
        <v>1872</v>
      </c>
      <c r="M1167" s="124">
        <v>0</v>
      </c>
      <c r="N1167" s="124">
        <v>3393</v>
      </c>
      <c r="O1167" s="124">
        <v>106.15</v>
      </c>
      <c r="P1167" s="124">
        <v>3014.6</v>
      </c>
      <c r="Q1167" s="124">
        <v>109.25</v>
      </c>
      <c r="R1167" s="124">
        <v>2142.06</v>
      </c>
      <c r="S1167" s="124">
        <v>271.08999999999997</v>
      </c>
      <c r="T1167" s="124">
        <v>2183.9</v>
      </c>
      <c r="U1167" s="124">
        <v>355.59</v>
      </c>
      <c r="V1167" s="124">
        <v>1872.08</v>
      </c>
      <c r="W1167" s="124">
        <v>3024</v>
      </c>
      <c r="X1167" s="79"/>
      <c r="Y1167" s="125"/>
      <c r="Z1167" s="125"/>
      <c r="AA1167" s="125"/>
      <c r="AB1167" s="125"/>
      <c r="AC1167" s="126">
        <f t="shared" si="246"/>
        <v>7.0422535211267607E-3</v>
      </c>
      <c r="AD1167" s="126">
        <f t="shared" si="247"/>
        <v>-6.6433566433566432E-2</v>
      </c>
      <c r="AE1167" s="126">
        <f t="shared" si="248"/>
        <v>-7.8651685393258425E-2</v>
      </c>
      <c r="AF1167" s="126">
        <f t="shared" si="249"/>
        <v>0.1016260162601626</v>
      </c>
      <c r="AG1167" s="126">
        <f t="shared" si="250"/>
        <v>-1</v>
      </c>
      <c r="AH1167" s="126">
        <f t="shared" si="251"/>
        <v>0</v>
      </c>
      <c r="AI1167" s="126">
        <f t="shared" si="252"/>
        <v>-0.51086956521739135</v>
      </c>
      <c r="AJ1167" s="126">
        <f t="shared" si="253"/>
        <v>-1</v>
      </c>
      <c r="AK1167" s="126">
        <f t="shared" si="254"/>
        <v>0</v>
      </c>
      <c r="AL1167" s="127">
        <f t="shared" si="256"/>
        <v>-0.28303183858476966</v>
      </c>
      <c r="AM1167" s="127">
        <f t="shared" si="255"/>
        <v>-0.50217391304347836</v>
      </c>
    </row>
    <row r="1168" spans="1:39" ht="15" customHeight="1" x14ac:dyDescent="0.2">
      <c r="A1168" s="62" t="s">
        <v>1225</v>
      </c>
      <c r="B1168" s="62" t="s">
        <v>2026</v>
      </c>
      <c r="C1168" s="124">
        <v>7737</v>
      </c>
      <c r="D1168" s="124">
        <v>8067</v>
      </c>
      <c r="E1168" s="124">
        <v>7834</v>
      </c>
      <c r="F1168" s="124">
        <v>8089</v>
      </c>
      <c r="G1168" s="124">
        <v>8911</v>
      </c>
      <c r="H1168" s="124">
        <v>9012</v>
      </c>
      <c r="I1168" s="124">
        <v>9238</v>
      </c>
      <c r="J1168" s="124">
        <v>9367</v>
      </c>
      <c r="K1168" s="124">
        <v>9581</v>
      </c>
      <c r="L1168" s="124">
        <v>9885</v>
      </c>
      <c r="M1168" s="124">
        <v>0</v>
      </c>
      <c r="N1168" s="124">
        <v>7660.64</v>
      </c>
      <c r="O1168" s="124">
        <v>7458.39</v>
      </c>
      <c r="P1168" s="124">
        <v>8078.65</v>
      </c>
      <c r="Q1168" s="124">
        <v>7757.4</v>
      </c>
      <c r="R1168" s="124">
        <v>8266.5</v>
      </c>
      <c r="S1168" s="124">
        <v>8958.99</v>
      </c>
      <c r="T1168" s="124">
        <v>8403.3799999999992</v>
      </c>
      <c r="U1168" s="124">
        <v>9129.8799999999992</v>
      </c>
      <c r="V1168" s="124">
        <v>9559.16</v>
      </c>
      <c r="W1168" s="124">
        <v>9994.43</v>
      </c>
      <c r="X1168" s="79"/>
      <c r="Y1168" s="125"/>
      <c r="Z1168" s="125"/>
      <c r="AA1168" s="125"/>
      <c r="AB1168" s="125"/>
      <c r="AC1168" s="126">
        <f t="shared" si="246"/>
        <v>2.7094055246297661</v>
      </c>
      <c r="AD1168" s="126">
        <f t="shared" si="247"/>
        <v>-0.6450318187288081</v>
      </c>
      <c r="AE1168" s="126">
        <f t="shared" si="248"/>
        <v>0.62318031348462499</v>
      </c>
      <c r="AF1168" s="126">
        <f t="shared" si="249"/>
        <v>-0.93000884564352049</v>
      </c>
      <c r="AG1168" s="126">
        <f t="shared" si="250"/>
        <v>2.4228541337546079</v>
      </c>
      <c r="AH1168" s="126">
        <f t="shared" si="251"/>
        <v>-0.34641025641025641</v>
      </c>
      <c r="AI1168" s="126">
        <f t="shared" si="252"/>
        <v>5.0827775598273828</v>
      </c>
      <c r="AJ1168" s="126">
        <f t="shared" si="253"/>
        <v>-0.20815220896485007</v>
      </c>
      <c r="AK1168" s="126">
        <f t="shared" si="254"/>
        <v>0.30263243630677</v>
      </c>
      <c r="AL1168" s="127">
        <f t="shared" si="256"/>
        <v>1.0012496486950795</v>
      </c>
      <c r="AM1168" s="127">
        <f t="shared" si="255"/>
        <v>1.4507403329027309</v>
      </c>
    </row>
    <row r="1169" spans="1:39" ht="15" customHeight="1" x14ac:dyDescent="0.2">
      <c r="A1169" s="62" t="s">
        <v>1226</v>
      </c>
      <c r="B1169" s="62" t="s">
        <v>321</v>
      </c>
      <c r="C1169" s="124">
        <v>1148</v>
      </c>
      <c r="D1169" s="124">
        <v>1117</v>
      </c>
      <c r="E1169" s="124">
        <v>970</v>
      </c>
      <c r="F1169" s="124">
        <v>1002</v>
      </c>
      <c r="G1169" s="124">
        <v>1108</v>
      </c>
      <c r="H1169" s="124">
        <v>1117</v>
      </c>
      <c r="I1169" s="124">
        <v>1146</v>
      </c>
      <c r="J1169" s="124">
        <v>1163</v>
      </c>
      <c r="K1169" s="124">
        <v>1187</v>
      </c>
      <c r="L1169" s="124">
        <v>1225</v>
      </c>
      <c r="M1169" s="124">
        <v>0</v>
      </c>
      <c r="N1169" s="124">
        <v>1144.54</v>
      </c>
      <c r="O1169" s="124">
        <v>860.37</v>
      </c>
      <c r="P1169" s="124">
        <v>846.59</v>
      </c>
      <c r="Q1169" s="124">
        <v>972.72</v>
      </c>
      <c r="R1169" s="124">
        <v>981.55</v>
      </c>
      <c r="S1169" s="124">
        <v>1141.3399999999999</v>
      </c>
      <c r="T1169" s="124">
        <v>1031.8399999999999</v>
      </c>
      <c r="U1169" s="124">
        <v>1101.31</v>
      </c>
      <c r="V1169" s="124">
        <v>1170.77</v>
      </c>
      <c r="W1169" s="124">
        <v>1390.74</v>
      </c>
      <c r="X1169" s="79"/>
      <c r="Y1169" s="125"/>
      <c r="Z1169" s="125"/>
      <c r="AA1169" s="125"/>
      <c r="AB1169" s="125"/>
      <c r="AC1169" s="126">
        <f t="shared" si="246"/>
        <v>-0.1207731048466216</v>
      </c>
      <c r="AD1169" s="126">
        <f t="shared" si="247"/>
        <v>-0.10451924865166458</v>
      </c>
      <c r="AE1169" s="126">
        <f t="shared" si="248"/>
        <v>0.15644859813084119</v>
      </c>
      <c r="AF1169" s="126">
        <f t="shared" si="249"/>
        <v>9.4050248729414726E-2</v>
      </c>
      <c r="AG1169" s="126">
        <f t="shared" si="250"/>
        <v>-0.15416940249507563</v>
      </c>
      <c r="AH1169" s="126">
        <f t="shared" si="251"/>
        <v>-0.33115975780158358</v>
      </c>
      <c r="AI1169" s="126">
        <f t="shared" si="252"/>
        <v>9.8885793871866412E-2</v>
      </c>
      <c r="AJ1169" s="126">
        <f t="shared" si="253"/>
        <v>-7.5570342205323202E-2</v>
      </c>
      <c r="AK1169" s="126">
        <f t="shared" si="254"/>
        <v>-1</v>
      </c>
      <c r="AL1169" s="127">
        <f t="shared" si="256"/>
        <v>-0.15964524614090514</v>
      </c>
      <c r="AM1169" s="127">
        <f t="shared" si="255"/>
        <v>-0.29240274172602321</v>
      </c>
    </row>
    <row r="1170" spans="1:39" ht="15" customHeight="1" x14ac:dyDescent="0.2">
      <c r="A1170" s="62" t="s">
        <v>2300</v>
      </c>
      <c r="B1170" s="62" t="s">
        <v>323</v>
      </c>
      <c r="C1170" s="124">
        <v>0</v>
      </c>
      <c r="D1170" s="124">
        <v>0</v>
      </c>
      <c r="E1170" s="124">
        <v>0</v>
      </c>
      <c r="F1170" s="124">
        <v>0</v>
      </c>
      <c r="G1170" s="124">
        <v>0</v>
      </c>
      <c r="H1170" s="124">
        <v>0</v>
      </c>
      <c r="I1170" s="124">
        <v>0</v>
      </c>
      <c r="J1170" s="124">
        <v>0</v>
      </c>
      <c r="K1170" s="124">
        <v>0</v>
      </c>
      <c r="L1170" s="124">
        <v>0</v>
      </c>
      <c r="M1170" s="124">
        <v>0</v>
      </c>
      <c r="N1170" s="124">
        <v>0</v>
      </c>
      <c r="O1170" s="124">
        <v>0</v>
      </c>
      <c r="P1170" s="124">
        <v>0</v>
      </c>
      <c r="Q1170" s="124">
        <v>0</v>
      </c>
      <c r="R1170" s="124">
        <v>0</v>
      </c>
      <c r="S1170" s="124">
        <v>0</v>
      </c>
      <c r="T1170" s="124">
        <v>0</v>
      </c>
      <c r="U1170" s="124">
        <v>0</v>
      </c>
      <c r="V1170" s="124">
        <v>0</v>
      </c>
      <c r="W1170" s="124">
        <v>382.42</v>
      </c>
      <c r="X1170" s="79"/>
      <c r="Y1170" s="125"/>
      <c r="Z1170" s="125"/>
      <c r="AA1170" s="125"/>
      <c r="AB1170" s="125"/>
      <c r="AC1170" s="126">
        <f t="shared" si="246"/>
        <v>0</v>
      </c>
      <c r="AD1170" s="126">
        <f t="shared" si="247"/>
        <v>0</v>
      </c>
      <c r="AE1170" s="126">
        <f t="shared" si="248"/>
        <v>0</v>
      </c>
      <c r="AF1170" s="126">
        <f t="shared" si="249"/>
        <v>-1</v>
      </c>
      <c r="AG1170" s="126">
        <f t="shared" si="250"/>
        <v>0</v>
      </c>
      <c r="AH1170" s="126">
        <f t="shared" si="251"/>
        <v>0</v>
      </c>
      <c r="AI1170" s="126">
        <f t="shared" si="252"/>
        <v>0</v>
      </c>
      <c r="AJ1170" s="126">
        <f t="shared" si="253"/>
        <v>0</v>
      </c>
      <c r="AK1170" s="126">
        <f t="shared" si="254"/>
        <v>0</v>
      </c>
      <c r="AL1170" s="127">
        <f t="shared" si="256"/>
        <v>-0.1111111111111111</v>
      </c>
      <c r="AM1170" s="127">
        <f t="shared" si="255"/>
        <v>0</v>
      </c>
    </row>
    <row r="1171" spans="1:39" ht="15" customHeight="1" x14ac:dyDescent="0.2">
      <c r="A1171" s="62" t="s">
        <v>1227</v>
      </c>
      <c r="B1171" s="62" t="s">
        <v>325</v>
      </c>
      <c r="C1171" s="124">
        <v>3500</v>
      </c>
      <c r="D1171" s="124">
        <v>3500</v>
      </c>
      <c r="E1171" s="124">
        <v>6500</v>
      </c>
      <c r="F1171" s="124">
        <v>5000</v>
      </c>
      <c r="G1171" s="124">
        <v>6000</v>
      </c>
      <c r="H1171" s="124">
        <v>5500</v>
      </c>
      <c r="I1171" s="124">
        <v>5500</v>
      </c>
      <c r="J1171" s="124">
        <v>5750</v>
      </c>
      <c r="K1171" s="124">
        <v>7250</v>
      </c>
      <c r="L1171" s="124">
        <v>7750</v>
      </c>
      <c r="M1171" s="124">
        <v>0</v>
      </c>
      <c r="N1171" s="124">
        <v>3500</v>
      </c>
      <c r="O1171" s="124">
        <v>3500</v>
      </c>
      <c r="P1171" s="124">
        <v>3000</v>
      </c>
      <c r="Q1171" s="124">
        <v>3000</v>
      </c>
      <c r="R1171" s="124">
        <v>2500</v>
      </c>
      <c r="S1171" s="124">
        <v>3500</v>
      </c>
      <c r="T1171" s="124">
        <v>3500</v>
      </c>
      <c r="U1171" s="124">
        <v>3750</v>
      </c>
      <c r="V1171" s="124">
        <v>3750</v>
      </c>
      <c r="W1171" s="124">
        <v>5250</v>
      </c>
      <c r="X1171" s="79"/>
      <c r="Y1171" s="125"/>
      <c r="Z1171" s="125"/>
      <c r="AA1171" s="125"/>
      <c r="AB1171" s="125"/>
      <c r="AC1171" s="126">
        <f t="shared" si="246"/>
        <v>4.7782338902147972</v>
      </c>
      <c r="AD1171" s="126">
        <f t="shared" si="247"/>
        <v>2.9854279908140176</v>
      </c>
      <c r="AE1171" s="126">
        <f t="shared" si="248"/>
        <v>-0.73458914047407831</v>
      </c>
      <c r="AF1171" s="126">
        <f t="shared" si="249"/>
        <v>-3.303448706734971E-2</v>
      </c>
      <c r="AG1171" s="126">
        <f t="shared" si="250"/>
        <v>0.1893908801628196</v>
      </c>
      <c r="AH1171" s="126">
        <f t="shared" si="251"/>
        <v>1.0033815900263465</v>
      </c>
      <c r="AI1171" s="126">
        <f t="shared" si="252"/>
        <v>0.45749303470108538</v>
      </c>
      <c r="AJ1171" s="126">
        <f t="shared" si="253"/>
        <v>-0.85753354573149465</v>
      </c>
      <c r="AK1171" s="126">
        <f t="shared" si="254"/>
        <v>-0.82116156834579346</v>
      </c>
      <c r="AL1171" s="127">
        <f t="shared" si="256"/>
        <v>0.77417873825559458</v>
      </c>
      <c r="AM1171" s="127">
        <f t="shared" si="255"/>
        <v>-5.6859218374073258E-3</v>
      </c>
    </row>
    <row r="1172" spans="1:39" ht="15" customHeight="1" x14ac:dyDescent="0.2">
      <c r="A1172" s="62" t="s">
        <v>1228</v>
      </c>
      <c r="B1172" s="62" t="s">
        <v>327</v>
      </c>
      <c r="C1172" s="124">
        <v>1547</v>
      </c>
      <c r="D1172" s="124">
        <v>1791</v>
      </c>
      <c r="E1172" s="124">
        <v>1791</v>
      </c>
      <c r="F1172" s="124">
        <v>1791</v>
      </c>
      <c r="G1172" s="124">
        <v>1791</v>
      </c>
      <c r="H1172" s="124">
        <v>1791</v>
      </c>
      <c r="I1172" s="124">
        <v>1791</v>
      </c>
      <c r="J1172" s="124">
        <v>1791</v>
      </c>
      <c r="K1172" s="124">
        <v>1791</v>
      </c>
      <c r="L1172" s="124">
        <v>0</v>
      </c>
      <c r="M1172" s="124">
        <v>0</v>
      </c>
      <c r="N1172" s="124">
        <v>0</v>
      </c>
      <c r="O1172" s="124">
        <v>0</v>
      </c>
      <c r="P1172" s="124">
        <v>0</v>
      </c>
      <c r="Q1172" s="124">
        <v>0</v>
      </c>
      <c r="R1172" s="124">
        <v>0</v>
      </c>
      <c r="S1172" s="124">
        <v>0</v>
      </c>
      <c r="T1172" s="124">
        <v>0</v>
      </c>
      <c r="U1172" s="124">
        <v>0</v>
      </c>
      <c r="V1172" s="124">
        <v>0</v>
      </c>
      <c r="W1172" s="124">
        <v>0</v>
      </c>
      <c r="X1172" s="79"/>
      <c r="Y1172" s="125"/>
      <c r="Z1172" s="125"/>
      <c r="AA1172" s="125"/>
      <c r="AB1172" s="125"/>
      <c r="AC1172" s="126">
        <f t="shared" si="246"/>
        <v>-0.96768982229402267</v>
      </c>
      <c r="AD1172" s="126">
        <f t="shared" si="247"/>
        <v>63.75</v>
      </c>
      <c r="AE1172" s="126">
        <f t="shared" si="248"/>
        <v>-0.8980694980694981</v>
      </c>
      <c r="AF1172" s="126">
        <f t="shared" si="249"/>
        <v>9.2651515151515156</v>
      </c>
      <c r="AG1172" s="126">
        <f t="shared" si="250"/>
        <v>-0.80442804428044279</v>
      </c>
      <c r="AH1172" s="126">
        <f t="shared" si="251"/>
        <v>0.26566037735849046</v>
      </c>
      <c r="AI1172" s="126">
        <f t="shared" si="252"/>
        <v>1.4508050089445439</v>
      </c>
      <c r="AJ1172" s="126">
        <f t="shared" si="253"/>
        <v>-0.12626520681265202</v>
      </c>
      <c r="AK1172" s="126">
        <f t="shared" si="254"/>
        <v>-0.9582294871973378</v>
      </c>
      <c r="AL1172" s="127">
        <f t="shared" si="256"/>
        <v>7.8863260936445094</v>
      </c>
      <c r="AM1172" s="127">
        <f t="shared" si="255"/>
        <v>-3.4491470397479643E-2</v>
      </c>
    </row>
    <row r="1173" spans="1:39" ht="15" customHeight="1" x14ac:dyDescent="0.2">
      <c r="A1173" s="62" t="s">
        <v>1229</v>
      </c>
      <c r="B1173" s="62" t="s">
        <v>262</v>
      </c>
      <c r="C1173" s="124">
        <v>600</v>
      </c>
      <c r="D1173" s="124">
        <v>600</v>
      </c>
      <c r="E1173" s="124">
        <v>600</v>
      </c>
      <c r="F1173" s="124">
        <v>600</v>
      </c>
      <c r="G1173" s="124">
        <v>600</v>
      </c>
      <c r="H1173" s="124">
        <v>600</v>
      </c>
      <c r="I1173" s="124">
        <v>600</v>
      </c>
      <c r="J1173" s="124">
        <v>600</v>
      </c>
      <c r="K1173" s="124">
        <v>600</v>
      </c>
      <c r="L1173" s="124">
        <v>600</v>
      </c>
      <c r="M1173" s="124">
        <v>0</v>
      </c>
      <c r="N1173" s="124">
        <v>645.39</v>
      </c>
      <c r="O1173" s="124">
        <v>537.17999999999995</v>
      </c>
      <c r="P1173" s="124">
        <v>597.11</v>
      </c>
      <c r="Q1173" s="124">
        <v>647.41999999999996</v>
      </c>
      <c r="R1173" s="124">
        <v>437.45</v>
      </c>
      <c r="S1173" s="124">
        <v>392.16</v>
      </c>
      <c r="T1173" s="124">
        <v>565.74</v>
      </c>
      <c r="U1173" s="124">
        <v>386.46</v>
      </c>
      <c r="V1173" s="124">
        <v>341.74</v>
      </c>
      <c r="W1173" s="124">
        <v>210.3</v>
      </c>
      <c r="X1173" s="79"/>
      <c r="Y1173" s="125"/>
      <c r="Z1173" s="125"/>
      <c r="AA1173" s="125"/>
      <c r="AB1173" s="125"/>
      <c r="AC1173" s="126">
        <f t="shared" si="246"/>
        <v>0</v>
      </c>
      <c r="AD1173" s="126">
        <f t="shared" si="247"/>
        <v>0</v>
      </c>
      <c r="AE1173" s="126">
        <f t="shared" si="248"/>
        <v>0</v>
      </c>
      <c r="AF1173" s="126">
        <f t="shared" si="249"/>
        <v>0</v>
      </c>
      <c r="AG1173" s="126">
        <f t="shared" si="250"/>
        <v>0</v>
      </c>
      <c r="AH1173" s="126">
        <f t="shared" si="251"/>
        <v>0</v>
      </c>
      <c r="AI1173" s="126">
        <f t="shared" si="252"/>
        <v>0</v>
      </c>
      <c r="AJ1173" s="126">
        <f t="shared" si="253"/>
        <v>-1</v>
      </c>
      <c r="AK1173" s="126">
        <f t="shared" si="254"/>
        <v>0</v>
      </c>
      <c r="AL1173" s="127">
        <f t="shared" si="256"/>
        <v>-0.1111111111111111</v>
      </c>
      <c r="AM1173" s="127">
        <f t="shared" si="255"/>
        <v>-0.2</v>
      </c>
    </row>
    <row r="1174" spans="1:39" ht="15" customHeight="1" x14ac:dyDescent="0.2">
      <c r="A1174" s="62" t="s">
        <v>1230</v>
      </c>
      <c r="B1174" s="62" t="s">
        <v>420</v>
      </c>
      <c r="C1174" s="124">
        <v>280</v>
      </c>
      <c r="D1174" s="124">
        <v>280</v>
      </c>
      <c r="E1174" s="124">
        <v>280</v>
      </c>
      <c r="F1174" s="124">
        <v>280</v>
      </c>
      <c r="G1174" s="124">
        <v>390</v>
      </c>
      <c r="H1174" s="124">
        <v>390</v>
      </c>
      <c r="I1174" s="124">
        <v>390</v>
      </c>
      <c r="J1174" s="124">
        <v>390</v>
      </c>
      <c r="K1174" s="124">
        <v>390</v>
      </c>
      <c r="L1174" s="124">
        <v>390</v>
      </c>
      <c r="M1174" s="124">
        <v>0</v>
      </c>
      <c r="N1174" s="124">
        <v>284</v>
      </c>
      <c r="O1174" s="124">
        <v>286</v>
      </c>
      <c r="P1174" s="124">
        <v>267</v>
      </c>
      <c r="Q1174" s="124">
        <v>246</v>
      </c>
      <c r="R1174" s="124">
        <v>271</v>
      </c>
      <c r="S1174" s="124">
        <v>0</v>
      </c>
      <c r="T1174" s="124">
        <v>276</v>
      </c>
      <c r="U1174" s="124">
        <v>135</v>
      </c>
      <c r="V1174" s="124">
        <v>0</v>
      </c>
      <c r="W1174" s="124">
        <v>0</v>
      </c>
      <c r="X1174" s="79"/>
      <c r="Y1174" s="125"/>
      <c r="Z1174" s="125"/>
      <c r="AA1174" s="125"/>
      <c r="AB1174" s="125"/>
      <c r="AC1174" s="126">
        <f t="shared" si="246"/>
        <v>-4.6271987894836393</v>
      </c>
      <c r="AD1174" s="126">
        <f t="shared" si="247"/>
        <v>-0.9931689002450852</v>
      </c>
      <c r="AE1174" s="126">
        <f t="shared" si="248"/>
        <v>-1</v>
      </c>
      <c r="AF1174" s="126">
        <f t="shared" si="249"/>
        <v>0</v>
      </c>
      <c r="AG1174" s="126">
        <f t="shared" si="250"/>
        <v>0</v>
      </c>
      <c r="AH1174" s="126">
        <f t="shared" si="251"/>
        <v>0</v>
      </c>
      <c r="AI1174" s="126">
        <f t="shared" si="252"/>
        <v>0</v>
      </c>
      <c r="AJ1174" s="126">
        <f t="shared" si="253"/>
        <v>0</v>
      </c>
      <c r="AK1174" s="126">
        <f t="shared" si="254"/>
        <v>0</v>
      </c>
      <c r="AL1174" s="127">
        <f t="shared" si="256"/>
        <v>-0.73559640996985831</v>
      </c>
      <c r="AM1174" s="127">
        <f t="shared" si="255"/>
        <v>0</v>
      </c>
    </row>
    <row r="1175" spans="1:39" ht="15" customHeight="1" x14ac:dyDescent="0.2">
      <c r="A1175" s="62" t="s">
        <v>1231</v>
      </c>
      <c r="B1175" s="62" t="s">
        <v>330</v>
      </c>
      <c r="C1175" s="124">
        <v>600</v>
      </c>
      <c r="D1175" s="124">
        <v>550</v>
      </c>
      <c r="E1175" s="124">
        <v>600</v>
      </c>
      <c r="F1175" s="124">
        <v>600</v>
      </c>
      <c r="G1175" s="124">
        <v>600</v>
      </c>
      <c r="H1175" s="124">
        <v>600</v>
      </c>
      <c r="I1175" s="124">
        <v>600</v>
      </c>
      <c r="J1175" s="124">
        <v>600</v>
      </c>
      <c r="K1175" s="124">
        <v>600</v>
      </c>
      <c r="L1175" s="124">
        <v>600</v>
      </c>
      <c r="M1175" s="124">
        <v>0</v>
      </c>
      <c r="N1175" s="124">
        <v>380.84</v>
      </c>
      <c r="O1175" s="124">
        <v>1412.69</v>
      </c>
      <c r="P1175" s="124">
        <v>501.46</v>
      </c>
      <c r="Q1175" s="124">
        <v>813.96</v>
      </c>
      <c r="R1175" s="124">
        <v>56.97</v>
      </c>
      <c r="S1175" s="124">
        <v>195</v>
      </c>
      <c r="T1175" s="124">
        <v>127.45</v>
      </c>
      <c r="U1175" s="124">
        <v>775.25</v>
      </c>
      <c r="V1175" s="124">
        <v>613.88</v>
      </c>
      <c r="W1175" s="124">
        <v>799.66</v>
      </c>
      <c r="X1175" s="79"/>
      <c r="Y1175" s="125"/>
      <c r="Z1175" s="125"/>
      <c r="AA1175" s="125"/>
      <c r="AB1175" s="125"/>
      <c r="AC1175" s="126">
        <f t="shared" ref="AC1175:AC1238" si="257">IFERROR((O1182-N1182)/N1182,0)</f>
        <v>0</v>
      </c>
      <c r="AD1175" s="126">
        <f t="shared" ref="AD1175:AD1238" si="258">IFERROR((P1182-O1182)/O1182,0)</f>
        <v>0</v>
      </c>
      <c r="AE1175" s="126">
        <f t="shared" ref="AE1175:AE1238" si="259">IFERROR((Q1182-P1182)/P1182,0)</f>
        <v>0</v>
      </c>
      <c r="AF1175" s="126">
        <f t="shared" ref="AF1175:AF1238" si="260">IFERROR((R1182-Q1182)/Q1182,0)</f>
        <v>0</v>
      </c>
      <c r="AG1175" s="126">
        <f t="shared" ref="AG1175:AG1238" si="261">IFERROR((S1182-R1182)/R1182,0)</f>
        <v>0</v>
      </c>
      <c r="AH1175" s="126">
        <f t="shared" ref="AH1175:AH1238" si="262">IFERROR((T1182-S1182)/S1182,0)</f>
        <v>0</v>
      </c>
      <c r="AI1175" s="126">
        <f t="shared" ref="AI1175:AI1238" si="263">IFERROR((U1182-T1182)/T1182,0)</f>
        <v>0</v>
      </c>
      <c r="AJ1175" s="126">
        <f t="shared" ref="AJ1175:AJ1238" si="264">IFERROR((V1182-U1182)/U1182,0)</f>
        <v>0</v>
      </c>
      <c r="AK1175" s="126">
        <f t="shared" ref="AK1175:AK1238" si="265">IFERROR((W1182-V1182)/V1182,0)</f>
        <v>0</v>
      </c>
      <c r="AL1175" s="127">
        <f t="shared" si="256"/>
        <v>0</v>
      </c>
      <c r="AM1175" s="127">
        <f t="shared" si="255"/>
        <v>0</v>
      </c>
    </row>
    <row r="1176" spans="1:39" ht="15" customHeight="1" x14ac:dyDescent="0.2">
      <c r="A1176" s="62" t="s">
        <v>1232</v>
      </c>
      <c r="B1176" s="62" t="s">
        <v>268</v>
      </c>
      <c r="C1176" s="124">
        <v>600</v>
      </c>
      <c r="D1176" s="124">
        <v>600</v>
      </c>
      <c r="E1176" s="124">
        <v>615</v>
      </c>
      <c r="F1176" s="124">
        <v>620</v>
      </c>
      <c r="G1176" s="124">
        <v>620</v>
      </c>
      <c r="H1176" s="124">
        <v>620</v>
      </c>
      <c r="I1176" s="124">
        <v>620</v>
      </c>
      <c r="J1176" s="124">
        <v>620</v>
      </c>
      <c r="K1176" s="124">
        <v>620</v>
      </c>
      <c r="L1176" s="124">
        <v>0</v>
      </c>
      <c r="M1176" s="124">
        <v>0</v>
      </c>
      <c r="N1176" s="124">
        <v>611.55999999999995</v>
      </c>
      <c r="O1176" s="124">
        <v>537.70000000000005</v>
      </c>
      <c r="P1176" s="124">
        <v>481.5</v>
      </c>
      <c r="Q1176" s="124">
        <v>556.83000000000004</v>
      </c>
      <c r="R1176" s="124">
        <v>609.20000000000005</v>
      </c>
      <c r="S1176" s="124">
        <v>515.28</v>
      </c>
      <c r="T1176" s="124">
        <v>344.64</v>
      </c>
      <c r="U1176" s="124">
        <v>378.72</v>
      </c>
      <c r="V1176" s="124">
        <v>350.1</v>
      </c>
      <c r="W1176" s="124">
        <v>0</v>
      </c>
      <c r="X1176" s="79"/>
      <c r="Y1176" s="125"/>
      <c r="Z1176" s="125"/>
      <c r="AA1176" s="125"/>
      <c r="AB1176" s="125"/>
      <c r="AC1176" s="126">
        <f t="shared" si="257"/>
        <v>4.943454934683935E-2</v>
      </c>
      <c r="AD1176" s="126">
        <f t="shared" si="258"/>
        <v>2.3606800036698208E-2</v>
      </c>
      <c r="AE1176" s="126">
        <f t="shared" si="259"/>
        <v>-1.8534865973584561E-2</v>
      </c>
      <c r="AF1176" s="126">
        <f t="shared" si="260"/>
        <v>-2.2254581327848418E-2</v>
      </c>
      <c r="AG1176" s="126">
        <f t="shared" si="261"/>
        <v>-6.1663970631196621E-2</v>
      </c>
      <c r="AH1176" s="126">
        <f t="shared" si="262"/>
        <v>-2.0520657246771459E-2</v>
      </c>
      <c r="AI1176" s="126">
        <f t="shared" si="263"/>
        <v>0.19283959145858179</v>
      </c>
      <c r="AJ1176" s="126">
        <f t="shared" si="264"/>
        <v>-5.705349779518399E-2</v>
      </c>
      <c r="AK1176" s="126">
        <f t="shared" si="265"/>
        <v>2.3819646643109513E-2</v>
      </c>
      <c r="AL1176" s="127">
        <f t="shared" si="256"/>
        <v>1.2185890501182647E-2</v>
      </c>
      <c r="AM1176" s="127">
        <f t="shared" si="255"/>
        <v>1.5484222485707846E-2</v>
      </c>
    </row>
    <row r="1177" spans="1:39" ht="15" customHeight="1" x14ac:dyDescent="0.2">
      <c r="A1177" s="62" t="s">
        <v>1233</v>
      </c>
      <c r="B1177" s="62" t="s">
        <v>596</v>
      </c>
      <c r="C1177" s="124">
        <v>0</v>
      </c>
      <c r="D1177" s="124">
        <v>0</v>
      </c>
      <c r="E1177" s="124">
        <v>0</v>
      </c>
      <c r="F1177" s="124">
        <v>0</v>
      </c>
      <c r="G1177" s="124">
        <v>0</v>
      </c>
      <c r="H1177" s="124">
        <v>0</v>
      </c>
      <c r="I1177" s="124">
        <v>0</v>
      </c>
      <c r="J1177" s="124">
        <v>0</v>
      </c>
      <c r="K1177" s="124">
        <v>0</v>
      </c>
      <c r="L1177" s="124">
        <v>0</v>
      </c>
      <c r="M1177" s="124">
        <v>0</v>
      </c>
      <c r="N1177" s="124">
        <v>0</v>
      </c>
      <c r="O1177" s="124">
        <v>0</v>
      </c>
      <c r="P1177" s="124">
        <v>0</v>
      </c>
      <c r="Q1177" s="124">
        <v>62</v>
      </c>
      <c r="R1177" s="124">
        <v>0</v>
      </c>
      <c r="S1177" s="124">
        <v>0</v>
      </c>
      <c r="T1177" s="124">
        <v>0</v>
      </c>
      <c r="U1177" s="124">
        <v>0</v>
      </c>
      <c r="V1177" s="124">
        <v>0</v>
      </c>
      <c r="W1177" s="124">
        <v>0</v>
      </c>
      <c r="X1177" s="79"/>
      <c r="Y1177" s="125"/>
      <c r="Z1177" s="125"/>
      <c r="AA1177" s="125"/>
      <c r="AB1177" s="125"/>
      <c r="AC1177" s="126">
        <f t="shared" si="257"/>
        <v>0.21773340340775763</v>
      </c>
      <c r="AD1177" s="126">
        <f t="shared" si="258"/>
        <v>-7.894778357985259E-2</v>
      </c>
      <c r="AE1177" s="126">
        <f t="shared" si="259"/>
        <v>9.9642508460143678E-2</v>
      </c>
      <c r="AF1177" s="126">
        <f t="shared" si="260"/>
        <v>-0.24409271856218132</v>
      </c>
      <c r="AG1177" s="126">
        <f t="shared" si="261"/>
        <v>2.0366080180861727E-2</v>
      </c>
      <c r="AH1177" s="126">
        <f t="shared" si="262"/>
        <v>-0.21018938306616222</v>
      </c>
      <c r="AI1177" s="126">
        <f t="shared" si="263"/>
        <v>-0.26518573174050336</v>
      </c>
      <c r="AJ1177" s="126">
        <f t="shared" si="264"/>
        <v>0.33180808176210047</v>
      </c>
      <c r="AK1177" s="126">
        <f t="shared" si="265"/>
        <v>0.13259442703658011</v>
      </c>
      <c r="AL1177" s="127">
        <f t="shared" si="256"/>
        <v>4.1432043319379147E-4</v>
      </c>
      <c r="AM1177" s="127">
        <f t="shared" si="255"/>
        <v>1.8786948345753396E-3</v>
      </c>
    </row>
    <row r="1178" spans="1:39" ht="15" customHeight="1" x14ac:dyDescent="0.2">
      <c r="A1178" s="62" t="s">
        <v>1234</v>
      </c>
      <c r="B1178" s="62" t="s">
        <v>272</v>
      </c>
      <c r="C1178" s="124">
        <v>1000</v>
      </c>
      <c r="D1178" s="124">
        <v>1000</v>
      </c>
      <c r="E1178" s="124">
        <v>1000</v>
      </c>
      <c r="F1178" s="124">
        <v>1000</v>
      </c>
      <c r="G1178" s="124">
        <v>1030</v>
      </c>
      <c r="H1178" s="124">
        <v>1030</v>
      </c>
      <c r="I1178" s="124">
        <v>1030</v>
      </c>
      <c r="J1178" s="124">
        <v>1030</v>
      </c>
      <c r="K1178" s="124">
        <v>1030</v>
      </c>
      <c r="L1178" s="124">
        <v>1030</v>
      </c>
      <c r="M1178" s="124">
        <v>0</v>
      </c>
      <c r="N1178" s="124">
        <v>104.75</v>
      </c>
      <c r="O1178" s="124">
        <v>605.27</v>
      </c>
      <c r="P1178" s="124">
        <v>2412.2600000000002</v>
      </c>
      <c r="Q1178" s="124">
        <v>640.24</v>
      </c>
      <c r="R1178" s="124">
        <v>619.09</v>
      </c>
      <c r="S1178" s="124">
        <v>736.34</v>
      </c>
      <c r="T1178" s="124">
        <v>1475.17</v>
      </c>
      <c r="U1178" s="124">
        <v>2150.0500000000002</v>
      </c>
      <c r="V1178" s="124">
        <v>306.31</v>
      </c>
      <c r="W1178" s="124">
        <v>54.78</v>
      </c>
      <c r="X1178" s="79"/>
      <c r="Y1178" s="125"/>
      <c r="Z1178" s="125"/>
      <c r="AA1178" s="125"/>
      <c r="AB1178" s="125"/>
      <c r="AC1178" s="126">
        <f t="shared" si="257"/>
        <v>0</v>
      </c>
      <c r="AD1178" s="126">
        <f t="shared" si="258"/>
        <v>0</v>
      </c>
      <c r="AE1178" s="126">
        <f t="shared" si="259"/>
        <v>0</v>
      </c>
      <c r="AF1178" s="126">
        <f t="shared" si="260"/>
        <v>0</v>
      </c>
      <c r="AG1178" s="126">
        <f t="shared" si="261"/>
        <v>0</v>
      </c>
      <c r="AH1178" s="126">
        <f t="shared" si="262"/>
        <v>0.64259670867503926</v>
      </c>
      <c r="AI1178" s="126">
        <f t="shared" si="263"/>
        <v>-0.25604586055192646</v>
      </c>
      <c r="AJ1178" s="126">
        <f t="shared" si="264"/>
        <v>-0.27400365565192458</v>
      </c>
      <c r="AK1178" s="126">
        <f t="shared" si="265"/>
        <v>-0.85859034642773391</v>
      </c>
      <c r="AL1178" s="127">
        <f t="shared" si="256"/>
        <v>-8.2893683772949533E-2</v>
      </c>
      <c r="AM1178" s="127">
        <f t="shared" si="255"/>
        <v>-0.14920863079130914</v>
      </c>
    </row>
    <row r="1179" spans="1:39" ht="15" customHeight="1" x14ac:dyDescent="0.2">
      <c r="A1179" s="62" t="s">
        <v>1235</v>
      </c>
      <c r="B1179" s="62" t="s">
        <v>276</v>
      </c>
      <c r="C1179" s="124">
        <v>1000</v>
      </c>
      <c r="D1179" s="124">
        <v>1000</v>
      </c>
      <c r="E1179" s="124">
        <v>1000</v>
      </c>
      <c r="F1179" s="124">
        <v>1000</v>
      </c>
      <c r="G1179" s="124">
        <v>1030</v>
      </c>
      <c r="H1179" s="124">
        <v>1030</v>
      </c>
      <c r="I1179" s="124">
        <v>1030</v>
      </c>
      <c r="J1179" s="124">
        <v>1030</v>
      </c>
      <c r="K1179" s="124">
        <v>1175</v>
      </c>
      <c r="L1179" s="124">
        <v>1175</v>
      </c>
      <c r="M1179" s="124">
        <v>0</v>
      </c>
      <c r="N1179" s="124">
        <v>619</v>
      </c>
      <c r="O1179" s="124">
        <v>20</v>
      </c>
      <c r="P1179" s="124">
        <v>1295</v>
      </c>
      <c r="Q1179" s="124">
        <v>132</v>
      </c>
      <c r="R1179" s="124">
        <v>1355</v>
      </c>
      <c r="S1179" s="124">
        <v>265</v>
      </c>
      <c r="T1179" s="124">
        <v>335.4</v>
      </c>
      <c r="U1179" s="124">
        <v>822</v>
      </c>
      <c r="V1179" s="124">
        <v>718.21</v>
      </c>
      <c r="W1179" s="124">
        <v>30</v>
      </c>
      <c r="X1179" s="79"/>
      <c r="Y1179" s="125"/>
      <c r="Z1179" s="125"/>
      <c r="AA1179" s="125"/>
      <c r="AB1179" s="125"/>
      <c r="AC1179" s="126">
        <f t="shared" si="257"/>
        <v>0</v>
      </c>
      <c r="AD1179" s="126">
        <f t="shared" si="258"/>
        <v>-1</v>
      </c>
      <c r="AE1179" s="126">
        <f t="shared" si="259"/>
        <v>0</v>
      </c>
      <c r="AF1179" s="126">
        <f t="shared" si="260"/>
        <v>0</v>
      </c>
      <c r="AG1179" s="126">
        <f t="shared" si="261"/>
        <v>0</v>
      </c>
      <c r="AH1179" s="126">
        <f t="shared" si="262"/>
        <v>0</v>
      </c>
      <c r="AI1179" s="126">
        <f t="shared" si="263"/>
        <v>0</v>
      </c>
      <c r="AJ1179" s="126">
        <f t="shared" si="264"/>
        <v>0</v>
      </c>
      <c r="AK1179" s="126">
        <f t="shared" si="265"/>
        <v>0</v>
      </c>
      <c r="AL1179" s="127">
        <f t="shared" si="256"/>
        <v>-0.1111111111111111</v>
      </c>
      <c r="AM1179" s="127">
        <f t="shared" si="255"/>
        <v>0</v>
      </c>
    </row>
    <row r="1180" spans="1:39" ht="15" customHeight="1" x14ac:dyDescent="0.2">
      <c r="A1180" s="62" t="s">
        <v>1236</v>
      </c>
      <c r="B1180" s="62" t="s">
        <v>282</v>
      </c>
      <c r="C1180" s="124">
        <v>0</v>
      </c>
      <c r="D1180" s="124">
        <v>50</v>
      </c>
      <c r="E1180" s="124">
        <v>50</v>
      </c>
      <c r="F1180" s="124">
        <v>50</v>
      </c>
      <c r="G1180" s="124">
        <v>50</v>
      </c>
      <c r="H1180" s="124">
        <v>50</v>
      </c>
      <c r="I1180" s="124">
        <v>50</v>
      </c>
      <c r="J1180" s="124">
        <v>50</v>
      </c>
      <c r="K1180" s="124">
        <v>0</v>
      </c>
      <c r="L1180" s="124">
        <v>0</v>
      </c>
      <c r="M1180" s="124">
        <v>0</v>
      </c>
      <c r="N1180" s="124">
        <v>50</v>
      </c>
      <c r="O1180" s="124">
        <v>50</v>
      </c>
      <c r="P1180" s="124">
        <v>50</v>
      </c>
      <c r="Q1180" s="124">
        <v>50</v>
      </c>
      <c r="R1180" s="124">
        <v>50</v>
      </c>
      <c r="S1180" s="124">
        <v>50</v>
      </c>
      <c r="T1180" s="124">
        <v>50</v>
      </c>
      <c r="U1180" s="124">
        <v>50</v>
      </c>
      <c r="V1180" s="124">
        <v>0</v>
      </c>
      <c r="W1180" s="124">
        <v>0</v>
      </c>
      <c r="X1180" s="79"/>
      <c r="Y1180" s="125"/>
      <c r="Z1180" s="125"/>
      <c r="AA1180" s="125"/>
      <c r="AB1180" s="125"/>
      <c r="AC1180" s="126">
        <f t="shared" si="257"/>
        <v>6.5735246763037006E-2</v>
      </c>
      <c r="AD1180" s="126">
        <f t="shared" si="258"/>
        <v>6.1024825444265129E-2</v>
      </c>
      <c r="AE1180" s="126">
        <f t="shared" si="259"/>
        <v>4.2649477367299821E-2</v>
      </c>
      <c r="AF1180" s="126">
        <f t="shared" si="260"/>
        <v>1.5258566846278439</v>
      </c>
      <c r="AG1180" s="126">
        <f t="shared" si="261"/>
        <v>-0.5796311818943839</v>
      </c>
      <c r="AH1180" s="126">
        <f t="shared" si="262"/>
        <v>-2.0937188434695914E-2</v>
      </c>
      <c r="AI1180" s="126">
        <f t="shared" si="263"/>
        <v>0.20773930753564154</v>
      </c>
      <c r="AJ1180" s="126">
        <f t="shared" si="264"/>
        <v>-0.12268128161888701</v>
      </c>
      <c r="AK1180" s="126">
        <f t="shared" si="265"/>
        <v>-0.31947717443536761</v>
      </c>
      <c r="AL1180" s="127">
        <f t="shared" si="256"/>
        <v>9.5586523928305911E-2</v>
      </c>
      <c r="AM1180" s="127">
        <f t="shared" si="255"/>
        <v>-0.16699750376953859</v>
      </c>
    </row>
    <row r="1181" spans="1:39" ht="15" customHeight="1" x14ac:dyDescent="0.2">
      <c r="A1181" s="62" t="s">
        <v>1237</v>
      </c>
      <c r="B1181" s="62" t="s">
        <v>1238</v>
      </c>
      <c r="C1181" s="124">
        <v>0</v>
      </c>
      <c r="D1181" s="124">
        <v>0</v>
      </c>
      <c r="E1181" s="124">
        <v>0</v>
      </c>
      <c r="F1181" s="124">
        <v>0</v>
      </c>
      <c r="G1181" s="124">
        <v>0</v>
      </c>
      <c r="H1181" s="124">
        <v>0</v>
      </c>
      <c r="I1181" s="124">
        <v>0</v>
      </c>
      <c r="J1181" s="124">
        <v>0</v>
      </c>
      <c r="K1181" s="124">
        <v>0</v>
      </c>
      <c r="L1181" s="124">
        <v>0</v>
      </c>
      <c r="M1181" s="124">
        <v>0</v>
      </c>
      <c r="N1181" s="124">
        <v>-105.74</v>
      </c>
      <c r="O1181" s="124">
        <v>383.54</v>
      </c>
      <c r="P1181" s="124">
        <v>2.62</v>
      </c>
      <c r="Q1181" s="124">
        <v>0</v>
      </c>
      <c r="R1181" s="124">
        <v>0</v>
      </c>
      <c r="S1181" s="124">
        <v>0</v>
      </c>
      <c r="T1181" s="124">
        <v>0</v>
      </c>
      <c r="U1181" s="124">
        <v>0</v>
      </c>
      <c r="V1181" s="124">
        <v>0</v>
      </c>
      <c r="W1181" s="124">
        <v>0</v>
      </c>
      <c r="X1181" s="79"/>
      <c r="Y1181" s="125"/>
      <c r="Z1181" s="125"/>
      <c r="AA1181" s="125"/>
      <c r="AB1181" s="125"/>
      <c r="AC1181" s="126">
        <f t="shared" si="257"/>
        <v>2.6436167879933187E-3</v>
      </c>
      <c r="AD1181" s="126">
        <f t="shared" si="258"/>
        <v>-0.18581570969185432</v>
      </c>
      <c r="AE1181" s="126">
        <f t="shared" si="259"/>
        <v>0.92129539022922891</v>
      </c>
      <c r="AF1181" s="126">
        <f t="shared" si="260"/>
        <v>-0.10351649883178402</v>
      </c>
      <c r="AG1181" s="126">
        <f t="shared" si="261"/>
        <v>-0.15292027441541411</v>
      </c>
      <c r="AH1181" s="126">
        <f t="shared" si="262"/>
        <v>0.37909608201676454</v>
      </c>
      <c r="AI1181" s="126">
        <f t="shared" si="263"/>
        <v>-2.5842109478999573E-3</v>
      </c>
      <c r="AJ1181" s="126">
        <f t="shared" si="264"/>
        <v>2.4092773782534296E-2</v>
      </c>
      <c r="AK1181" s="126">
        <f t="shared" si="265"/>
        <v>-0.39599248835329637</v>
      </c>
      <c r="AL1181" s="127">
        <f t="shared" si="256"/>
        <v>5.403318673069693E-2</v>
      </c>
      <c r="AM1181" s="127">
        <f t="shared" si="255"/>
        <v>-2.9661623583462322E-2</v>
      </c>
    </row>
    <row r="1182" spans="1:39" ht="15" customHeight="1" x14ac:dyDescent="0.2">
      <c r="A1182" s="62" t="s">
        <v>2301</v>
      </c>
      <c r="B1182" s="62" t="s">
        <v>1883</v>
      </c>
      <c r="C1182" s="124">
        <v>0</v>
      </c>
      <c r="D1182" s="124">
        <v>0</v>
      </c>
      <c r="E1182" s="124">
        <v>0</v>
      </c>
      <c r="F1182" s="124">
        <v>0</v>
      </c>
      <c r="G1182" s="124">
        <v>0</v>
      </c>
      <c r="H1182" s="124">
        <v>0</v>
      </c>
      <c r="I1182" s="124">
        <v>0</v>
      </c>
      <c r="J1182" s="124">
        <v>0</v>
      </c>
      <c r="K1182" s="124">
        <v>0</v>
      </c>
      <c r="L1182" s="124">
        <v>0</v>
      </c>
      <c r="M1182" s="124">
        <v>0</v>
      </c>
      <c r="N1182" s="124">
        <v>0</v>
      </c>
      <c r="O1182" s="124">
        <v>0</v>
      </c>
      <c r="P1182" s="124">
        <v>0</v>
      </c>
      <c r="Q1182" s="124">
        <v>0</v>
      </c>
      <c r="R1182" s="124">
        <v>0</v>
      </c>
      <c r="S1182" s="124">
        <v>0</v>
      </c>
      <c r="T1182" s="124">
        <v>0</v>
      </c>
      <c r="U1182" s="124">
        <v>0</v>
      </c>
      <c r="V1182" s="124">
        <v>0</v>
      </c>
      <c r="W1182" s="124">
        <v>7621.69</v>
      </c>
      <c r="X1182" s="79"/>
      <c r="Y1182" s="125"/>
      <c r="Z1182" s="125"/>
      <c r="AA1182" s="125"/>
      <c r="AB1182" s="125"/>
      <c r="AC1182" s="126">
        <f t="shared" si="257"/>
        <v>-0.10058962858438746</v>
      </c>
      <c r="AD1182" s="126">
        <f t="shared" si="258"/>
        <v>0.19489470018970778</v>
      </c>
      <c r="AE1182" s="126">
        <f t="shared" si="259"/>
        <v>-0.20628094080132911</v>
      </c>
      <c r="AF1182" s="126">
        <f t="shared" si="260"/>
        <v>-0.21716856284392827</v>
      </c>
      <c r="AG1182" s="126">
        <f t="shared" si="261"/>
        <v>-4.2036376181902486E-2</v>
      </c>
      <c r="AH1182" s="126">
        <f t="shared" si="262"/>
        <v>-1.5508587120444745E-2</v>
      </c>
      <c r="AI1182" s="126">
        <f t="shared" si="263"/>
        <v>0.30954776167177278</v>
      </c>
      <c r="AJ1182" s="126">
        <f t="shared" si="264"/>
        <v>1.961302093335894</v>
      </c>
      <c r="AK1182" s="126">
        <f t="shared" si="265"/>
        <v>-0.68573736325608958</v>
      </c>
      <c r="AL1182" s="127">
        <f t="shared" si="256"/>
        <v>0.13315812182325479</v>
      </c>
      <c r="AM1182" s="127">
        <f t="shared" si="255"/>
        <v>0.30551350568984592</v>
      </c>
    </row>
    <row r="1183" spans="1:39" ht="15" customHeight="1" x14ac:dyDescent="0.2">
      <c r="A1183" s="62" t="s">
        <v>1241</v>
      </c>
      <c r="B1183" s="62" t="s">
        <v>286</v>
      </c>
      <c r="C1183" s="124">
        <v>563170</v>
      </c>
      <c r="D1183" s="124">
        <v>561164</v>
      </c>
      <c r="E1183" s="124">
        <v>569712</v>
      </c>
      <c r="F1183" s="124">
        <v>581344</v>
      </c>
      <c r="G1183" s="124">
        <v>543996</v>
      </c>
      <c r="H1183" s="124">
        <v>551689</v>
      </c>
      <c r="I1183" s="124">
        <v>567043</v>
      </c>
      <c r="J1183" s="124">
        <v>581527</v>
      </c>
      <c r="K1183" s="124">
        <v>603156</v>
      </c>
      <c r="L1183" s="124">
        <v>593749</v>
      </c>
      <c r="M1183" s="124">
        <v>0</v>
      </c>
      <c r="N1183" s="124">
        <v>514536.5</v>
      </c>
      <c r="O1183" s="124">
        <v>539972.38</v>
      </c>
      <c r="P1183" s="124">
        <v>552719.4</v>
      </c>
      <c r="Q1183" s="124">
        <v>542474.81999999995</v>
      </c>
      <c r="R1183" s="124">
        <v>530402.27</v>
      </c>
      <c r="S1183" s="124">
        <v>497695.56</v>
      </c>
      <c r="T1183" s="124">
        <v>487482.52</v>
      </c>
      <c r="U1183" s="124">
        <v>581488.44999999995</v>
      </c>
      <c r="V1183" s="124">
        <v>548312.5</v>
      </c>
      <c r="W1183" s="124">
        <v>561373.11</v>
      </c>
      <c r="X1183" s="79">
        <v>76293.53</v>
      </c>
      <c r="Y1183" s="125"/>
      <c r="Z1183" s="125"/>
      <c r="AA1183" s="125"/>
      <c r="AB1183" s="125"/>
      <c r="AC1183" s="126">
        <f t="shared" si="257"/>
        <v>1.7001121921324518E-2</v>
      </c>
      <c r="AD1183" s="126">
        <f t="shared" si="258"/>
        <v>3.8273900973019449E-2</v>
      </c>
      <c r="AE1183" s="126">
        <f t="shared" si="259"/>
        <v>-0.28091727332401251</v>
      </c>
      <c r="AF1183" s="126">
        <f t="shared" si="260"/>
        <v>-8.9002751439541727E-2</v>
      </c>
      <c r="AG1183" s="126">
        <f t="shared" si="261"/>
        <v>-3.1278129086678631E-2</v>
      </c>
      <c r="AH1183" s="126">
        <f t="shared" si="262"/>
        <v>-0.12029266696276218</v>
      </c>
      <c r="AI1183" s="126">
        <f t="shared" si="263"/>
        <v>-9.563415087821861E-2</v>
      </c>
      <c r="AJ1183" s="126">
        <f t="shared" si="264"/>
        <v>-0.54632132573309045</v>
      </c>
      <c r="AK1183" s="126">
        <f t="shared" si="265"/>
        <v>1.700964994656909</v>
      </c>
      <c r="AL1183" s="127">
        <f t="shared" si="256"/>
        <v>6.5865968902994315E-2</v>
      </c>
      <c r="AM1183" s="127">
        <f t="shared" si="255"/>
        <v>0.18148774439923182</v>
      </c>
    </row>
    <row r="1184" spans="1:39" ht="15" customHeight="1" x14ac:dyDescent="0.2">
      <c r="A1184" s="62" t="s">
        <v>1242</v>
      </c>
      <c r="B1184" s="62" t="s">
        <v>292</v>
      </c>
      <c r="C1184" s="124">
        <v>8100</v>
      </c>
      <c r="D1184" s="124">
        <v>6902</v>
      </c>
      <c r="E1184" s="124">
        <v>8101</v>
      </c>
      <c r="F1184" s="124">
        <v>9000</v>
      </c>
      <c r="G1184" s="124">
        <v>8403</v>
      </c>
      <c r="H1184" s="124">
        <v>5401</v>
      </c>
      <c r="I1184" s="124">
        <v>6301</v>
      </c>
      <c r="J1184" s="124">
        <v>3600</v>
      </c>
      <c r="K1184" s="124">
        <v>4201</v>
      </c>
      <c r="L1184" s="124">
        <v>6000</v>
      </c>
      <c r="M1184" s="124">
        <v>0</v>
      </c>
      <c r="N1184" s="124">
        <v>7287.49</v>
      </c>
      <c r="O1184" s="124">
        <v>8874.2199999999993</v>
      </c>
      <c r="P1184" s="124">
        <v>8173.62</v>
      </c>
      <c r="Q1184" s="124">
        <v>8988.06</v>
      </c>
      <c r="R1184" s="124">
        <v>6794.14</v>
      </c>
      <c r="S1184" s="124">
        <v>6932.51</v>
      </c>
      <c r="T1184" s="124">
        <v>5475.37</v>
      </c>
      <c r="U1184" s="124">
        <v>4023.38</v>
      </c>
      <c r="V1184" s="124">
        <v>5358.37</v>
      </c>
      <c r="W1184" s="124">
        <v>6068.86</v>
      </c>
      <c r="X1184" s="79">
        <v>6.59</v>
      </c>
      <c r="Y1184" s="125"/>
      <c r="Z1184" s="125"/>
      <c r="AA1184" s="125"/>
      <c r="AB1184" s="125"/>
      <c r="AC1184" s="126">
        <f t="shared" si="257"/>
        <v>5.9565222149315488E-3</v>
      </c>
      <c r="AD1184" s="126">
        <f t="shared" si="258"/>
        <v>-2.9849465121702848E-2</v>
      </c>
      <c r="AE1184" s="126">
        <f t="shared" si="259"/>
        <v>0.2363102396382977</v>
      </c>
      <c r="AF1184" s="126">
        <f t="shared" si="260"/>
        <v>0.13488315286300909</v>
      </c>
      <c r="AG1184" s="126">
        <f t="shared" si="261"/>
        <v>0.18661523311234871</v>
      </c>
      <c r="AH1184" s="126">
        <f t="shared" si="262"/>
        <v>-0.15207128543328158</v>
      </c>
      <c r="AI1184" s="126">
        <f t="shared" si="263"/>
        <v>-1.2308458322071109E-3</v>
      </c>
      <c r="AJ1184" s="126">
        <f t="shared" si="264"/>
        <v>0.16292233369749332</v>
      </c>
      <c r="AK1184" s="126">
        <f t="shared" si="265"/>
        <v>-0.18188879975725558</v>
      </c>
      <c r="AL1184" s="127">
        <f t="shared" si="256"/>
        <v>4.018300948684813E-2</v>
      </c>
      <c r="AM1184" s="127">
        <f t="shared" si="255"/>
        <v>2.8693271574195488E-3</v>
      </c>
    </row>
    <row r="1185" spans="1:39" ht="15" customHeight="1" x14ac:dyDescent="0.2">
      <c r="A1185" s="62" t="s">
        <v>1243</v>
      </c>
      <c r="B1185" s="62" t="s">
        <v>968</v>
      </c>
      <c r="C1185" s="124">
        <v>0</v>
      </c>
      <c r="D1185" s="124">
        <v>0</v>
      </c>
      <c r="E1185" s="124">
        <v>0</v>
      </c>
      <c r="F1185" s="124">
        <v>0</v>
      </c>
      <c r="G1185" s="124">
        <v>0</v>
      </c>
      <c r="H1185" s="124">
        <v>0</v>
      </c>
      <c r="I1185" s="124">
        <v>1202</v>
      </c>
      <c r="J1185" s="124">
        <v>1803</v>
      </c>
      <c r="K1185" s="124">
        <v>1202</v>
      </c>
      <c r="L1185" s="124">
        <v>902</v>
      </c>
      <c r="M1185" s="124">
        <v>0</v>
      </c>
      <c r="N1185" s="124">
        <v>0</v>
      </c>
      <c r="O1185" s="124">
        <v>0</v>
      </c>
      <c r="P1185" s="124">
        <v>0</v>
      </c>
      <c r="Q1185" s="124">
        <v>0</v>
      </c>
      <c r="R1185" s="124">
        <v>0</v>
      </c>
      <c r="S1185" s="124">
        <v>913.31</v>
      </c>
      <c r="T1185" s="124">
        <v>1500.2</v>
      </c>
      <c r="U1185" s="124">
        <v>1116.08</v>
      </c>
      <c r="V1185" s="124">
        <v>810.27</v>
      </c>
      <c r="W1185" s="124">
        <v>114.58</v>
      </c>
      <c r="X1185" s="79">
        <v>0</v>
      </c>
      <c r="Y1185" s="125"/>
      <c r="Z1185" s="125"/>
      <c r="AA1185" s="125"/>
      <c r="AB1185" s="125"/>
      <c r="AC1185" s="126">
        <f t="shared" si="257"/>
        <v>0</v>
      </c>
      <c r="AD1185" s="126">
        <f t="shared" si="258"/>
        <v>0</v>
      </c>
      <c r="AE1185" s="126">
        <f t="shared" si="259"/>
        <v>0</v>
      </c>
      <c r="AF1185" s="126">
        <f t="shared" si="260"/>
        <v>0</v>
      </c>
      <c r="AG1185" s="126">
        <f t="shared" si="261"/>
        <v>0</v>
      </c>
      <c r="AH1185" s="126">
        <f t="shared" si="262"/>
        <v>0</v>
      </c>
      <c r="AI1185" s="126">
        <f t="shared" si="263"/>
        <v>0</v>
      </c>
      <c r="AJ1185" s="126">
        <f t="shared" si="264"/>
        <v>-0.55684120178657148</v>
      </c>
      <c r="AK1185" s="126">
        <f t="shared" si="265"/>
        <v>2.6717656399877003</v>
      </c>
      <c r="AL1185" s="127">
        <f t="shared" si="256"/>
        <v>0.23499160424456988</v>
      </c>
      <c r="AM1185" s="127">
        <f t="shared" si="255"/>
        <v>0.42298488764022579</v>
      </c>
    </row>
    <row r="1186" spans="1:39" ht="15" customHeight="1" x14ac:dyDescent="0.2">
      <c r="A1186" s="62" t="s">
        <v>1244</v>
      </c>
      <c r="B1186" s="62" t="s">
        <v>296</v>
      </c>
      <c r="C1186" s="124">
        <v>0</v>
      </c>
      <c r="D1186" s="124">
        <v>19612</v>
      </c>
      <c r="E1186" s="124">
        <v>0</v>
      </c>
      <c r="F1186" s="124">
        <v>9505</v>
      </c>
      <c r="G1186" s="124">
        <v>22778</v>
      </c>
      <c r="H1186" s="124">
        <v>22068</v>
      </c>
      <c r="I1186" s="124">
        <v>17821</v>
      </c>
      <c r="J1186" s="124">
        <v>17446</v>
      </c>
      <c r="K1186" s="124">
        <v>23951</v>
      </c>
      <c r="L1186" s="124">
        <v>10395</v>
      </c>
      <c r="M1186" s="124">
        <v>0</v>
      </c>
      <c r="N1186" s="124">
        <v>0</v>
      </c>
      <c r="O1186" s="124">
        <v>13000</v>
      </c>
      <c r="P1186" s="124">
        <v>0</v>
      </c>
      <c r="Q1186" s="124">
        <v>0</v>
      </c>
      <c r="R1186" s="124">
        <v>0</v>
      </c>
      <c r="S1186" s="124">
        <v>0</v>
      </c>
      <c r="T1186" s="124">
        <v>0</v>
      </c>
      <c r="U1186" s="124">
        <v>0</v>
      </c>
      <c r="V1186" s="124">
        <v>0</v>
      </c>
      <c r="W1186" s="124">
        <v>0</v>
      </c>
      <c r="X1186" s="79">
        <v>0</v>
      </c>
      <c r="Y1186" s="125"/>
      <c r="Z1186" s="125"/>
      <c r="AA1186" s="125"/>
      <c r="AB1186" s="125"/>
      <c r="AC1186" s="126">
        <f t="shared" si="257"/>
        <v>-5.8680662801730538E-2</v>
      </c>
      <c r="AD1186" s="126">
        <f t="shared" si="258"/>
        <v>-0.25163058488601842</v>
      </c>
      <c r="AE1186" s="126">
        <f t="shared" si="259"/>
        <v>0.10853087295954583</v>
      </c>
      <c r="AF1186" s="126">
        <f t="shared" si="260"/>
        <v>4.871212638575885E-2</v>
      </c>
      <c r="AG1186" s="126">
        <f t="shared" si="261"/>
        <v>-4.0246804377141933E-2</v>
      </c>
      <c r="AH1186" s="126">
        <f t="shared" si="262"/>
        <v>-0.11880085265663602</v>
      </c>
      <c r="AI1186" s="126">
        <f t="shared" si="263"/>
        <v>6.7947615625481225E-2</v>
      </c>
      <c r="AJ1186" s="126">
        <f t="shared" si="264"/>
        <v>-2.1671798723244422E-2</v>
      </c>
      <c r="AK1186" s="126">
        <f t="shared" si="265"/>
        <v>0.1045197306401441</v>
      </c>
      <c r="AL1186" s="127">
        <f t="shared" si="256"/>
        <v>-1.7924484203760152E-2</v>
      </c>
      <c r="AM1186" s="127">
        <f t="shared" si="255"/>
        <v>-1.6504218982794111E-3</v>
      </c>
    </row>
    <row r="1187" spans="1:39" ht="15" customHeight="1" x14ac:dyDescent="0.2">
      <c r="A1187" s="62" t="s">
        <v>1245</v>
      </c>
      <c r="B1187" s="62" t="s">
        <v>298</v>
      </c>
      <c r="C1187" s="124">
        <v>5432</v>
      </c>
      <c r="D1187" s="124">
        <v>5553</v>
      </c>
      <c r="E1187" s="124">
        <v>5609</v>
      </c>
      <c r="F1187" s="124">
        <v>6274</v>
      </c>
      <c r="G1187" s="124">
        <v>6084</v>
      </c>
      <c r="H1187" s="124">
        <v>5116</v>
      </c>
      <c r="I1187" s="124">
        <v>5176</v>
      </c>
      <c r="J1187" s="124">
        <v>5653</v>
      </c>
      <c r="K1187" s="124">
        <v>6796</v>
      </c>
      <c r="L1187" s="124">
        <v>5594</v>
      </c>
      <c r="M1187" s="124">
        <v>0</v>
      </c>
      <c r="N1187" s="124">
        <v>4006.07</v>
      </c>
      <c r="O1187" s="124">
        <v>4269.41</v>
      </c>
      <c r="P1187" s="124">
        <v>4529.95</v>
      </c>
      <c r="Q1187" s="124">
        <v>4723.1499999999996</v>
      </c>
      <c r="R1187" s="124">
        <v>11930</v>
      </c>
      <c r="S1187" s="124">
        <v>5015</v>
      </c>
      <c r="T1187" s="124">
        <v>4910</v>
      </c>
      <c r="U1187" s="124">
        <v>5930</v>
      </c>
      <c r="V1187" s="124">
        <v>5202.5</v>
      </c>
      <c r="W1187" s="124">
        <v>3540.42</v>
      </c>
      <c r="X1187" s="79"/>
      <c r="Y1187" s="125"/>
      <c r="Z1187" s="125"/>
      <c r="AA1187" s="125"/>
      <c r="AB1187" s="125"/>
      <c r="AC1187" s="126">
        <f t="shared" si="257"/>
        <v>-1.991238724584609E-2</v>
      </c>
      <c r="AD1187" s="126">
        <f t="shared" si="258"/>
        <v>5.4251587160685809E-2</v>
      </c>
      <c r="AE1187" s="126">
        <f t="shared" si="259"/>
        <v>-0.53115821499869231</v>
      </c>
      <c r="AF1187" s="126">
        <f t="shared" si="260"/>
        <v>-1</v>
      </c>
      <c r="AG1187" s="126">
        <f t="shared" si="261"/>
        <v>0</v>
      </c>
      <c r="AH1187" s="126">
        <f t="shared" si="262"/>
        <v>0</v>
      </c>
      <c r="AI1187" s="126">
        <f t="shared" si="263"/>
        <v>0</v>
      </c>
      <c r="AJ1187" s="126">
        <f t="shared" si="264"/>
        <v>0</v>
      </c>
      <c r="AK1187" s="126">
        <f t="shared" si="265"/>
        <v>0</v>
      </c>
      <c r="AL1187" s="127">
        <f t="shared" si="256"/>
        <v>-0.16631322389820585</v>
      </c>
      <c r="AM1187" s="127">
        <f t="shared" si="255"/>
        <v>0</v>
      </c>
    </row>
    <row r="1188" spans="1:39" ht="15" customHeight="1" x14ac:dyDescent="0.2">
      <c r="A1188" s="62" t="s">
        <v>1246</v>
      </c>
      <c r="B1188" s="62" t="s">
        <v>300</v>
      </c>
      <c r="C1188" s="124">
        <v>27000</v>
      </c>
      <c r="D1188" s="124">
        <v>27000</v>
      </c>
      <c r="E1188" s="124">
        <v>25450</v>
      </c>
      <c r="F1188" s="124">
        <v>25450</v>
      </c>
      <c r="G1188" s="124">
        <v>25450</v>
      </c>
      <c r="H1188" s="124">
        <v>25450</v>
      </c>
      <c r="I1188" s="124">
        <v>25450</v>
      </c>
      <c r="J1188" s="124">
        <v>25450</v>
      </c>
      <c r="K1188" s="124">
        <v>25450</v>
      </c>
      <c r="L1188" s="124">
        <v>25500</v>
      </c>
      <c r="M1188" s="124">
        <v>0</v>
      </c>
      <c r="N1188" s="124">
        <v>28729.58</v>
      </c>
      <c r="O1188" s="124">
        <v>28805.53</v>
      </c>
      <c r="P1188" s="124">
        <v>23453.01</v>
      </c>
      <c r="Q1188" s="124">
        <v>45060.160000000003</v>
      </c>
      <c r="R1188" s="124">
        <v>40395.69</v>
      </c>
      <c r="S1188" s="124">
        <v>34218.370000000003</v>
      </c>
      <c r="T1188" s="124">
        <v>47190.42</v>
      </c>
      <c r="U1188" s="124">
        <v>47068.47</v>
      </c>
      <c r="V1188" s="124">
        <v>48202.48</v>
      </c>
      <c r="W1188" s="124">
        <v>29114.66</v>
      </c>
      <c r="X1188" s="79">
        <v>25.76</v>
      </c>
      <c r="Y1188" s="125"/>
      <c r="Z1188" s="125"/>
      <c r="AA1188" s="125"/>
      <c r="AB1188" s="125"/>
      <c r="AC1188" s="126">
        <f t="shared" si="257"/>
        <v>2.8692870721679677E-2</v>
      </c>
      <c r="AD1188" s="126">
        <f t="shared" si="258"/>
        <v>7.6076078882083301E-2</v>
      </c>
      <c r="AE1188" s="126">
        <f t="shared" si="259"/>
        <v>0.36917224141254684</v>
      </c>
      <c r="AF1188" s="126">
        <f t="shared" si="260"/>
        <v>0.11203869368616255</v>
      </c>
      <c r="AG1188" s="126">
        <f t="shared" si="261"/>
        <v>1.1460051396464494E-2</v>
      </c>
      <c r="AH1188" s="126">
        <f t="shared" si="262"/>
        <v>3.7521517031889731E-2</v>
      </c>
      <c r="AI1188" s="126">
        <f t="shared" si="263"/>
        <v>0.17376249962552331</v>
      </c>
      <c r="AJ1188" s="126">
        <f t="shared" si="264"/>
        <v>-1.8144021163047381E-2</v>
      </c>
      <c r="AK1188" s="126">
        <f t="shared" si="265"/>
        <v>0.51076618756623582</v>
      </c>
      <c r="AL1188" s="127">
        <f t="shared" si="256"/>
        <v>0.14459401323994869</v>
      </c>
      <c r="AM1188" s="127">
        <f t="shared" si="255"/>
        <v>0.14307324689141318</v>
      </c>
    </row>
    <row r="1189" spans="1:39" ht="15" customHeight="1" x14ac:dyDescent="0.2">
      <c r="A1189" s="62" t="s">
        <v>1247</v>
      </c>
      <c r="B1189" s="62" t="s">
        <v>302</v>
      </c>
      <c r="C1189" s="124">
        <v>1633</v>
      </c>
      <c r="D1189" s="124">
        <v>1356</v>
      </c>
      <c r="E1189" s="124">
        <v>1378</v>
      </c>
      <c r="F1189" s="124">
        <v>1404</v>
      </c>
      <c r="G1189" s="124">
        <v>1314</v>
      </c>
      <c r="H1189" s="124">
        <v>1336</v>
      </c>
      <c r="I1189" s="124">
        <v>1367</v>
      </c>
      <c r="J1189" s="124">
        <v>1405</v>
      </c>
      <c r="K1189" s="124">
        <v>1456</v>
      </c>
      <c r="L1189" s="124">
        <v>1436</v>
      </c>
      <c r="M1189" s="124">
        <v>0</v>
      </c>
      <c r="N1189" s="124">
        <v>1389.01</v>
      </c>
      <c r="O1189" s="124">
        <v>1249.29</v>
      </c>
      <c r="P1189" s="124">
        <v>1492.77</v>
      </c>
      <c r="Q1189" s="124">
        <v>1184.8399999999999</v>
      </c>
      <c r="R1189" s="124">
        <v>927.53</v>
      </c>
      <c r="S1189" s="124">
        <v>888.54</v>
      </c>
      <c r="T1189" s="124">
        <v>874.76</v>
      </c>
      <c r="U1189" s="124">
        <v>1145.54</v>
      </c>
      <c r="V1189" s="124">
        <v>3392.29</v>
      </c>
      <c r="W1189" s="124">
        <v>1066.07</v>
      </c>
      <c r="X1189" s="79">
        <v>0</v>
      </c>
      <c r="Y1189" s="125"/>
      <c r="Z1189" s="125"/>
      <c r="AA1189" s="125"/>
      <c r="AB1189" s="125"/>
      <c r="AC1189" s="126">
        <f t="shared" si="257"/>
        <v>0.3971631205673759</v>
      </c>
      <c r="AD1189" s="126">
        <f t="shared" si="258"/>
        <v>0.31472081218274112</v>
      </c>
      <c r="AE1189" s="126">
        <f t="shared" si="259"/>
        <v>-3.4749034749034749E-2</v>
      </c>
      <c r="AF1189" s="126">
        <f t="shared" si="260"/>
        <v>-0.19600000000000001</v>
      </c>
      <c r="AG1189" s="126">
        <f t="shared" si="261"/>
        <v>-0.61691542288557211</v>
      </c>
      <c r="AH1189" s="126">
        <f t="shared" si="262"/>
        <v>1.6103896103896105</v>
      </c>
      <c r="AI1189" s="126">
        <f t="shared" si="263"/>
        <v>-0.90547263681592038</v>
      </c>
      <c r="AJ1189" s="126">
        <f t="shared" si="264"/>
        <v>3.905263157894737</v>
      </c>
      <c r="AK1189" s="126">
        <f t="shared" si="265"/>
        <v>-1</v>
      </c>
      <c r="AL1189" s="127">
        <f t="shared" si="256"/>
        <v>0.38604440073154855</v>
      </c>
      <c r="AM1189" s="127">
        <f t="shared" si="255"/>
        <v>0.59865294171657102</v>
      </c>
    </row>
    <row r="1190" spans="1:39" ht="15" customHeight="1" x14ac:dyDescent="0.2">
      <c r="A1190" s="62" t="s">
        <v>1248</v>
      </c>
      <c r="B1190" s="62" t="s">
        <v>304</v>
      </c>
      <c r="C1190" s="124">
        <v>5837</v>
      </c>
      <c r="D1190" s="124">
        <v>5699</v>
      </c>
      <c r="E1190" s="124">
        <v>5567</v>
      </c>
      <c r="F1190" s="124">
        <v>6144</v>
      </c>
      <c r="G1190" s="124">
        <v>6225</v>
      </c>
      <c r="H1190" s="124">
        <v>4116</v>
      </c>
      <c r="I1190" s="124">
        <v>4097</v>
      </c>
      <c r="J1190" s="124">
        <v>4144</v>
      </c>
      <c r="K1190" s="124">
        <v>2851</v>
      </c>
      <c r="L1190" s="124">
        <v>4291</v>
      </c>
      <c r="M1190" s="124">
        <v>0</v>
      </c>
      <c r="N1190" s="124">
        <v>5107.3100000000004</v>
      </c>
      <c r="O1190" s="124">
        <v>5194.1400000000003</v>
      </c>
      <c r="P1190" s="124">
        <v>5392.94</v>
      </c>
      <c r="Q1190" s="124">
        <v>3877.97</v>
      </c>
      <c r="R1190" s="124">
        <v>3532.82</v>
      </c>
      <c r="S1190" s="124">
        <v>3422.32</v>
      </c>
      <c r="T1190" s="124">
        <v>3010.64</v>
      </c>
      <c r="U1190" s="124">
        <v>2722.72</v>
      </c>
      <c r="V1190" s="124">
        <v>1235.24</v>
      </c>
      <c r="W1190" s="124">
        <v>3336.34</v>
      </c>
      <c r="X1190" s="79">
        <v>0</v>
      </c>
      <c r="Y1190" s="125"/>
      <c r="Z1190" s="125"/>
      <c r="AA1190" s="125"/>
      <c r="AB1190" s="125"/>
      <c r="AC1190" s="126">
        <f t="shared" si="257"/>
        <v>0.29671121309244691</v>
      </c>
      <c r="AD1190" s="126">
        <f t="shared" si="258"/>
        <v>0.55225796163599983</v>
      </c>
      <c r="AE1190" s="126">
        <f t="shared" si="259"/>
        <v>0.70311555024597316</v>
      </c>
      <c r="AF1190" s="126">
        <f t="shared" si="260"/>
        <v>-0.26507930022006759</v>
      </c>
      <c r="AG1190" s="126">
        <f t="shared" si="261"/>
        <v>0.20684537993116234</v>
      </c>
      <c r="AH1190" s="126">
        <f t="shared" si="262"/>
        <v>-1.4730417670797363E-2</v>
      </c>
      <c r="AI1190" s="126">
        <f t="shared" si="263"/>
        <v>0.10677427183925595</v>
      </c>
      <c r="AJ1190" s="126">
        <f t="shared" si="264"/>
        <v>-0.28762162656959012</v>
      </c>
      <c r="AK1190" s="126">
        <f t="shared" si="265"/>
        <v>1.2067280809267496E-2</v>
      </c>
      <c r="AL1190" s="127">
        <f t="shared" si="256"/>
        <v>0.14559336812151671</v>
      </c>
      <c r="AM1190" s="127">
        <f t="shared" si="255"/>
        <v>4.6669776678596609E-3</v>
      </c>
    </row>
    <row r="1191" spans="1:39" ht="15" customHeight="1" x14ac:dyDescent="0.2">
      <c r="A1191" s="62" t="s">
        <v>1249</v>
      </c>
      <c r="B1191" s="62" t="s">
        <v>306</v>
      </c>
      <c r="C1191" s="124">
        <v>76991</v>
      </c>
      <c r="D1191" s="124">
        <v>82810</v>
      </c>
      <c r="E1191" s="124">
        <v>65602</v>
      </c>
      <c r="F1191" s="124">
        <v>82413</v>
      </c>
      <c r="G1191" s="124">
        <v>81448</v>
      </c>
      <c r="H1191" s="124">
        <v>132726</v>
      </c>
      <c r="I1191" s="124">
        <v>119521</v>
      </c>
      <c r="J1191" s="124">
        <v>107553</v>
      </c>
      <c r="K1191" s="124">
        <v>91338</v>
      </c>
      <c r="L1191" s="124">
        <v>110752</v>
      </c>
      <c r="M1191" s="124">
        <v>0</v>
      </c>
      <c r="N1191" s="124">
        <v>66706.710000000006</v>
      </c>
      <c r="O1191" s="124">
        <v>67104.05</v>
      </c>
      <c r="P1191" s="124">
        <v>65101.03</v>
      </c>
      <c r="Q1191" s="124">
        <v>80485.070000000007</v>
      </c>
      <c r="R1191" s="124">
        <v>91341.15</v>
      </c>
      <c r="S1191" s="124">
        <v>108386.8</v>
      </c>
      <c r="T1191" s="124">
        <v>91904.28</v>
      </c>
      <c r="U1191" s="124">
        <v>91791.16</v>
      </c>
      <c r="V1191" s="124">
        <v>106745.99</v>
      </c>
      <c r="W1191" s="124">
        <v>87330.09</v>
      </c>
      <c r="X1191" s="79">
        <v>0</v>
      </c>
      <c r="Y1191" s="125"/>
      <c r="Z1191" s="125"/>
      <c r="AA1191" s="125"/>
      <c r="AB1191" s="125"/>
      <c r="AC1191" s="126">
        <f t="shared" si="257"/>
        <v>-0.85873645198129667</v>
      </c>
      <c r="AD1191" s="126">
        <f t="shared" si="258"/>
        <v>4.1515733919065267</v>
      </c>
      <c r="AE1191" s="126">
        <f t="shared" si="259"/>
        <v>-0.95828349105207689</v>
      </c>
      <c r="AF1191" s="126">
        <f t="shared" si="260"/>
        <v>16.098303641138479</v>
      </c>
      <c r="AG1191" s="126">
        <f t="shared" si="261"/>
        <v>-0.88953831082034729</v>
      </c>
      <c r="AH1191" s="126">
        <f t="shared" si="262"/>
        <v>6.4004133784291621</v>
      </c>
      <c r="AI1191" s="126">
        <f t="shared" si="263"/>
        <v>-0.79728830773136983</v>
      </c>
      <c r="AJ1191" s="126">
        <f t="shared" si="264"/>
        <v>4.1941932413136591</v>
      </c>
      <c r="AK1191" s="126">
        <f t="shared" si="265"/>
        <v>0.49577760951448546</v>
      </c>
      <c r="AL1191" s="127">
        <f t="shared" si="256"/>
        <v>3.0929349667463577</v>
      </c>
      <c r="AM1191" s="127">
        <f t="shared" si="255"/>
        <v>1.8807115221411177</v>
      </c>
    </row>
    <row r="1192" spans="1:39" ht="15" customHeight="1" x14ac:dyDescent="0.2">
      <c r="A1192" s="62" t="s">
        <v>2053</v>
      </c>
      <c r="B1192" s="62" t="s">
        <v>1865</v>
      </c>
      <c r="C1192" s="124">
        <v>0</v>
      </c>
      <c r="D1192" s="124">
        <v>0</v>
      </c>
      <c r="E1192" s="124">
        <v>0</v>
      </c>
      <c r="F1192" s="124">
        <v>0</v>
      </c>
      <c r="G1192" s="124">
        <v>0</v>
      </c>
      <c r="H1192" s="124">
        <v>0</v>
      </c>
      <c r="I1192" s="124">
        <v>0</v>
      </c>
      <c r="J1192" s="124">
        <v>0</v>
      </c>
      <c r="K1192" s="124">
        <v>0</v>
      </c>
      <c r="L1192" s="124">
        <v>0</v>
      </c>
      <c r="M1192" s="124">
        <v>0</v>
      </c>
      <c r="N1192" s="124">
        <v>0</v>
      </c>
      <c r="O1192" s="124">
        <v>0</v>
      </c>
      <c r="P1192" s="124">
        <v>0</v>
      </c>
      <c r="Q1192" s="124">
        <v>0</v>
      </c>
      <c r="R1192" s="124">
        <v>0</v>
      </c>
      <c r="S1192" s="124">
        <v>0</v>
      </c>
      <c r="T1192" s="124">
        <v>0</v>
      </c>
      <c r="U1192" s="124">
        <v>4916.68</v>
      </c>
      <c r="V1192" s="124">
        <v>2178.87</v>
      </c>
      <c r="W1192" s="124">
        <v>8000.3</v>
      </c>
      <c r="X1192" s="79">
        <v>0</v>
      </c>
      <c r="Y1192" s="125"/>
      <c r="Z1192" s="125"/>
      <c r="AA1192" s="125"/>
      <c r="AB1192" s="125"/>
      <c r="AC1192" s="126">
        <f t="shared" si="257"/>
        <v>8.5348654868338106E-2</v>
      </c>
      <c r="AD1192" s="126">
        <f t="shared" si="258"/>
        <v>-3.9474517475038004E-3</v>
      </c>
      <c r="AE1192" s="126">
        <f t="shared" si="259"/>
        <v>1.0502321813746138E-2</v>
      </c>
      <c r="AF1192" s="126">
        <f t="shared" si="260"/>
        <v>-4.4381862754236487E-2</v>
      </c>
      <c r="AG1192" s="126">
        <f t="shared" si="261"/>
        <v>-7.4910536294526028E-2</v>
      </c>
      <c r="AH1192" s="126">
        <f t="shared" si="262"/>
        <v>2.5239678091958937E-3</v>
      </c>
      <c r="AI1192" s="126">
        <f t="shared" si="263"/>
        <v>0.16860253391547406</v>
      </c>
      <c r="AJ1192" s="126">
        <f t="shared" si="264"/>
        <v>-2.6775056896995903E-2</v>
      </c>
      <c r="AK1192" s="126">
        <f t="shared" si="265"/>
        <v>-2.4081970946274758E-2</v>
      </c>
      <c r="AL1192" s="127">
        <f t="shared" si="256"/>
        <v>1.0320066640801911E-2</v>
      </c>
      <c r="AM1192" s="127">
        <f t="shared" si="255"/>
        <v>9.0717875173746514E-3</v>
      </c>
    </row>
    <row r="1193" spans="1:39" ht="15" customHeight="1" x14ac:dyDescent="0.2">
      <c r="A1193" s="62" t="s">
        <v>1250</v>
      </c>
      <c r="B1193" s="62" t="s">
        <v>308</v>
      </c>
      <c r="C1193" s="124">
        <v>4584</v>
      </c>
      <c r="D1193" s="124">
        <v>4788</v>
      </c>
      <c r="E1193" s="124">
        <v>3024</v>
      </c>
      <c r="F1193" s="124">
        <v>3192</v>
      </c>
      <c r="G1193" s="124">
        <v>3552</v>
      </c>
      <c r="H1193" s="124">
        <v>4152</v>
      </c>
      <c r="I1193" s="124">
        <v>3960</v>
      </c>
      <c r="J1193" s="124">
        <v>3960</v>
      </c>
      <c r="K1193" s="124">
        <v>3420</v>
      </c>
      <c r="L1193" s="124">
        <v>3660</v>
      </c>
      <c r="M1193" s="124">
        <v>0</v>
      </c>
      <c r="N1193" s="124">
        <v>4500.29</v>
      </c>
      <c r="O1193" s="124">
        <v>4236.21</v>
      </c>
      <c r="P1193" s="124">
        <v>3170.25</v>
      </c>
      <c r="Q1193" s="124">
        <v>3514.32</v>
      </c>
      <c r="R1193" s="124">
        <v>3685.51</v>
      </c>
      <c r="S1193" s="124">
        <v>3537.18</v>
      </c>
      <c r="T1193" s="124">
        <v>3116.96</v>
      </c>
      <c r="U1193" s="124">
        <v>3328.75</v>
      </c>
      <c r="V1193" s="124">
        <v>3256.61</v>
      </c>
      <c r="W1193" s="124">
        <v>3596.99</v>
      </c>
      <c r="X1193" s="79">
        <v>2.54</v>
      </c>
      <c r="Y1193" s="125"/>
      <c r="Z1193" s="125"/>
      <c r="AA1193" s="125"/>
      <c r="AB1193" s="125"/>
      <c r="AC1193" s="126">
        <f t="shared" si="257"/>
        <v>-0.12515348501263984</v>
      </c>
      <c r="AD1193" s="126">
        <f t="shared" si="258"/>
        <v>1.0330450576895283E-2</v>
      </c>
      <c r="AE1193" s="126">
        <f t="shared" si="259"/>
        <v>0.11652825871561499</v>
      </c>
      <c r="AF1193" s="126">
        <f t="shared" si="260"/>
        <v>-4.2357762997794124E-3</v>
      </c>
      <c r="AG1193" s="126">
        <f t="shared" si="261"/>
        <v>-6.9576641799272365E-2</v>
      </c>
      <c r="AH1193" s="126">
        <f t="shared" si="262"/>
        <v>-7.86009815248199E-3</v>
      </c>
      <c r="AI1193" s="126">
        <f t="shared" si="263"/>
        <v>0.2436526499129136</v>
      </c>
      <c r="AJ1193" s="126">
        <f t="shared" si="264"/>
        <v>-9.5937770095073371E-2</v>
      </c>
      <c r="AK1193" s="126">
        <f t="shared" si="265"/>
        <v>-1.752708731676243E-3</v>
      </c>
      <c r="AL1193" s="127">
        <f t="shared" si="256"/>
        <v>7.3327643460556298E-3</v>
      </c>
      <c r="AM1193" s="127">
        <f t="shared" si="255"/>
        <v>1.370508622688193E-2</v>
      </c>
    </row>
    <row r="1194" spans="1:39" ht="15" customHeight="1" x14ac:dyDescent="0.2">
      <c r="A1194" s="62" t="s">
        <v>1251</v>
      </c>
      <c r="B1194" s="62" t="s">
        <v>1897</v>
      </c>
      <c r="C1194" s="124">
        <v>23068</v>
      </c>
      <c r="D1194" s="124">
        <v>24818</v>
      </c>
      <c r="E1194" s="124">
        <v>22794</v>
      </c>
      <c r="F1194" s="124">
        <v>0</v>
      </c>
      <c r="G1194" s="124">
        <v>0</v>
      </c>
      <c r="H1194" s="124">
        <v>0</v>
      </c>
      <c r="I1194" s="124">
        <v>0</v>
      </c>
      <c r="J1194" s="124">
        <v>0</v>
      </c>
      <c r="K1194" s="124">
        <v>0</v>
      </c>
      <c r="L1194" s="124">
        <v>0</v>
      </c>
      <c r="M1194" s="124">
        <v>0</v>
      </c>
      <c r="N1194" s="124">
        <v>20574.63</v>
      </c>
      <c r="O1194" s="124">
        <v>20164.939999999999</v>
      </c>
      <c r="P1194" s="124">
        <v>21258.92</v>
      </c>
      <c r="Q1194" s="124">
        <v>9967.07</v>
      </c>
      <c r="R1194" s="124">
        <v>0</v>
      </c>
      <c r="S1194" s="124">
        <v>0</v>
      </c>
      <c r="T1194" s="124">
        <v>0</v>
      </c>
      <c r="U1194" s="124">
        <v>0</v>
      </c>
      <c r="V1194" s="124">
        <v>0</v>
      </c>
      <c r="W1194" s="124">
        <v>0</v>
      </c>
      <c r="X1194" s="79"/>
      <c r="Y1194" s="125"/>
      <c r="Z1194" s="125"/>
      <c r="AA1194" s="125"/>
      <c r="AB1194" s="125"/>
      <c r="AC1194" s="126">
        <f t="shared" si="257"/>
        <v>-0.5</v>
      </c>
      <c r="AD1194" s="126">
        <f t="shared" si="258"/>
        <v>-1</v>
      </c>
      <c r="AE1194" s="126">
        <f t="shared" si="259"/>
        <v>0</v>
      </c>
      <c r="AF1194" s="126">
        <f t="shared" si="260"/>
        <v>0</v>
      </c>
      <c r="AG1194" s="126">
        <f t="shared" si="261"/>
        <v>-0.5</v>
      </c>
      <c r="AH1194" s="126">
        <f t="shared" si="262"/>
        <v>0</v>
      </c>
      <c r="AI1194" s="126">
        <f t="shared" si="263"/>
        <v>2</v>
      </c>
      <c r="AJ1194" s="126">
        <f t="shared" si="264"/>
        <v>-0.33333333333333331</v>
      </c>
      <c r="AK1194" s="126">
        <f t="shared" si="265"/>
        <v>0</v>
      </c>
      <c r="AL1194" s="127">
        <f t="shared" si="256"/>
        <v>-3.7037037037037035E-2</v>
      </c>
      <c r="AM1194" s="127">
        <f t="shared" si="255"/>
        <v>0.23333333333333334</v>
      </c>
    </row>
    <row r="1195" spans="1:39" ht="15" customHeight="1" x14ac:dyDescent="0.2">
      <c r="A1195" s="62" t="s">
        <v>1252</v>
      </c>
      <c r="B1195" s="62" t="s">
        <v>1899</v>
      </c>
      <c r="C1195" s="124">
        <v>30623</v>
      </c>
      <c r="D1195" s="124">
        <v>29748</v>
      </c>
      <c r="E1195" s="124">
        <v>30361</v>
      </c>
      <c r="F1195" s="124">
        <v>47012</v>
      </c>
      <c r="G1195" s="124">
        <v>48637</v>
      </c>
      <c r="H1195" s="124">
        <v>53114</v>
      </c>
      <c r="I1195" s="124">
        <v>56028</v>
      </c>
      <c r="J1195" s="124">
        <v>57310</v>
      </c>
      <c r="K1195" s="124">
        <v>59969</v>
      </c>
      <c r="L1195" s="124">
        <v>92750</v>
      </c>
      <c r="M1195" s="124">
        <v>0</v>
      </c>
      <c r="N1195" s="124">
        <v>27742.78</v>
      </c>
      <c r="O1195" s="124">
        <v>28538.799999999999</v>
      </c>
      <c r="P1195" s="124">
        <v>30709.919999999998</v>
      </c>
      <c r="Q1195" s="124">
        <v>42047.17</v>
      </c>
      <c r="R1195" s="124">
        <v>46758.080000000002</v>
      </c>
      <c r="S1195" s="124">
        <v>47293.93</v>
      </c>
      <c r="T1195" s="124">
        <v>49068.47</v>
      </c>
      <c r="U1195" s="124">
        <v>57594.73</v>
      </c>
      <c r="V1195" s="124">
        <v>56549.73</v>
      </c>
      <c r="W1195" s="124">
        <v>85433.42</v>
      </c>
      <c r="X1195" s="79">
        <v>12434.37</v>
      </c>
      <c r="Y1195" s="125"/>
      <c r="Z1195" s="125"/>
      <c r="AA1195" s="125"/>
      <c r="AB1195" s="125"/>
      <c r="AC1195" s="126">
        <f t="shared" si="257"/>
        <v>0</v>
      </c>
      <c r="AD1195" s="126">
        <f t="shared" si="258"/>
        <v>0</v>
      </c>
      <c r="AE1195" s="126">
        <f t="shared" si="259"/>
        <v>0</v>
      </c>
      <c r="AF1195" s="126">
        <f t="shared" si="260"/>
        <v>0</v>
      </c>
      <c r="AG1195" s="126">
        <f t="shared" si="261"/>
        <v>0</v>
      </c>
      <c r="AH1195" s="126">
        <f t="shared" si="262"/>
        <v>0</v>
      </c>
      <c r="AI1195" s="126">
        <f t="shared" si="263"/>
        <v>0</v>
      </c>
      <c r="AJ1195" s="126">
        <f t="shared" si="264"/>
        <v>0</v>
      </c>
      <c r="AK1195" s="126">
        <f t="shared" si="265"/>
        <v>0</v>
      </c>
      <c r="AL1195" s="127">
        <f t="shared" si="256"/>
        <v>0</v>
      </c>
      <c r="AM1195" s="127">
        <f t="shared" si="255"/>
        <v>0</v>
      </c>
    </row>
    <row r="1196" spans="1:39" ht="15" customHeight="1" x14ac:dyDescent="0.2">
      <c r="A1196" s="62" t="s">
        <v>1253</v>
      </c>
      <c r="B1196" s="62" t="s">
        <v>312</v>
      </c>
      <c r="C1196" s="124">
        <v>0</v>
      </c>
      <c r="D1196" s="124">
        <v>0</v>
      </c>
      <c r="E1196" s="124">
        <v>0</v>
      </c>
      <c r="F1196" s="124">
        <v>0</v>
      </c>
      <c r="G1196" s="124">
        <v>0</v>
      </c>
      <c r="H1196" s="124">
        <v>0</v>
      </c>
      <c r="I1196" s="124">
        <v>0</v>
      </c>
      <c r="J1196" s="124">
        <v>0</v>
      </c>
      <c r="K1196" s="124">
        <v>0</v>
      </c>
      <c r="L1196" s="124">
        <v>0</v>
      </c>
      <c r="M1196" s="124">
        <v>0</v>
      </c>
      <c r="N1196" s="124">
        <v>705</v>
      </c>
      <c r="O1196" s="124">
        <v>985</v>
      </c>
      <c r="P1196" s="124">
        <v>1295</v>
      </c>
      <c r="Q1196" s="124">
        <v>1250</v>
      </c>
      <c r="R1196" s="124">
        <v>1005</v>
      </c>
      <c r="S1196" s="124">
        <v>385</v>
      </c>
      <c r="T1196" s="124">
        <v>1005</v>
      </c>
      <c r="U1196" s="124">
        <v>95</v>
      </c>
      <c r="V1196" s="124">
        <v>466</v>
      </c>
      <c r="W1196" s="124">
        <v>0</v>
      </c>
      <c r="X1196" s="79">
        <v>0</v>
      </c>
      <c r="Y1196" s="125"/>
      <c r="Z1196" s="125"/>
      <c r="AA1196" s="125"/>
      <c r="AB1196" s="125"/>
      <c r="AC1196" s="126">
        <f t="shared" si="257"/>
        <v>-0.65207802547770699</v>
      </c>
      <c r="AD1196" s="126">
        <f t="shared" si="258"/>
        <v>1.2823176731732993</v>
      </c>
      <c r="AE1196" s="126">
        <f t="shared" si="259"/>
        <v>3.0069684664360451E-2</v>
      </c>
      <c r="AF1196" s="126">
        <f t="shared" si="260"/>
        <v>-0.5384098740436466</v>
      </c>
      <c r="AG1196" s="126">
        <f t="shared" si="261"/>
        <v>-0.26304801670146127</v>
      </c>
      <c r="AH1196" s="126">
        <f t="shared" si="262"/>
        <v>1.8396428878015278</v>
      </c>
      <c r="AI1196" s="126">
        <f t="shared" si="263"/>
        <v>-0.50061972852867376</v>
      </c>
      <c r="AJ1196" s="126">
        <f t="shared" si="264"/>
        <v>0.11344512379683995</v>
      </c>
      <c r="AK1196" s="126">
        <f t="shared" si="265"/>
        <v>-0.26279925333913262</v>
      </c>
      <c r="AL1196" s="127">
        <f t="shared" si="256"/>
        <v>0.11650227459393402</v>
      </c>
      <c r="AM1196" s="127">
        <f t="shared" si="255"/>
        <v>0.18532420260582003</v>
      </c>
    </row>
    <row r="1197" spans="1:39" ht="15" customHeight="1" x14ac:dyDescent="0.2">
      <c r="A1197" s="62" t="s">
        <v>1254</v>
      </c>
      <c r="B1197" s="62" t="s">
        <v>314</v>
      </c>
      <c r="C1197" s="124">
        <v>1182</v>
      </c>
      <c r="D1197" s="124">
        <v>909</v>
      </c>
      <c r="E1197" s="124">
        <v>7134</v>
      </c>
      <c r="F1197" s="124">
        <v>8539</v>
      </c>
      <c r="G1197" s="124">
        <v>8113</v>
      </c>
      <c r="H1197" s="124">
        <v>9899</v>
      </c>
      <c r="I1197" s="124">
        <v>10010</v>
      </c>
      <c r="J1197" s="124">
        <v>10064</v>
      </c>
      <c r="K1197" s="124">
        <v>10448</v>
      </c>
      <c r="L1197" s="124">
        <v>6446</v>
      </c>
      <c r="M1197" s="124">
        <v>0</v>
      </c>
      <c r="N1197" s="124">
        <v>2998.37</v>
      </c>
      <c r="O1197" s="124">
        <v>3888.02</v>
      </c>
      <c r="P1197" s="124">
        <v>6035.21</v>
      </c>
      <c r="Q1197" s="124">
        <v>10278.66</v>
      </c>
      <c r="R1197" s="124">
        <v>7554</v>
      </c>
      <c r="S1197" s="124">
        <v>9116.51</v>
      </c>
      <c r="T1197" s="124">
        <v>8982.2199999999993</v>
      </c>
      <c r="U1197" s="124">
        <v>9941.2900000000009</v>
      </c>
      <c r="V1197" s="124">
        <v>7081.96</v>
      </c>
      <c r="W1197" s="124">
        <v>7167.42</v>
      </c>
      <c r="X1197" s="79">
        <v>1135.3800000000001</v>
      </c>
      <c r="Y1197" s="125"/>
      <c r="Z1197" s="125"/>
      <c r="AA1197" s="125"/>
      <c r="AB1197" s="125"/>
      <c r="AC1197" s="126">
        <f t="shared" si="257"/>
        <v>-3.0549166468160225E-2</v>
      </c>
      <c r="AD1197" s="126">
        <f t="shared" si="258"/>
        <v>-0.10736094998710997</v>
      </c>
      <c r="AE1197" s="126">
        <f t="shared" si="259"/>
        <v>-0.1495376867641684</v>
      </c>
      <c r="AF1197" s="126">
        <f t="shared" si="260"/>
        <v>-0.53929907409863909</v>
      </c>
      <c r="AG1197" s="126">
        <f t="shared" si="261"/>
        <v>-0.10219289153018683</v>
      </c>
      <c r="AH1197" s="126">
        <f t="shared" si="262"/>
        <v>0.59125370415506795</v>
      </c>
      <c r="AI1197" s="126">
        <f t="shared" si="263"/>
        <v>-0.38307683625839428</v>
      </c>
      <c r="AJ1197" s="126">
        <f t="shared" si="264"/>
        <v>0.93747141457040195</v>
      </c>
      <c r="AK1197" s="126">
        <f t="shared" si="265"/>
        <v>-0.22286446565271645</v>
      </c>
      <c r="AL1197" s="127">
        <f t="shared" si="256"/>
        <v>-6.8399467043393314E-4</v>
      </c>
      <c r="AM1197" s="127">
        <f t="shared" si="255"/>
        <v>0.16411818505683448</v>
      </c>
    </row>
    <row r="1198" spans="1:39" ht="15" customHeight="1" x14ac:dyDescent="0.2">
      <c r="A1198" s="62" t="s">
        <v>1255</v>
      </c>
      <c r="B1198" s="62" t="s">
        <v>316</v>
      </c>
      <c r="C1198" s="124">
        <v>1440</v>
      </c>
      <c r="D1198" s="124">
        <v>2592</v>
      </c>
      <c r="E1198" s="124">
        <v>2592</v>
      </c>
      <c r="F1198" s="124">
        <v>2592</v>
      </c>
      <c r="G1198" s="124">
        <v>2922</v>
      </c>
      <c r="H1198" s="124">
        <v>378</v>
      </c>
      <c r="I1198" s="124">
        <v>381</v>
      </c>
      <c r="J1198" s="124">
        <v>378</v>
      </c>
      <c r="K1198" s="124">
        <v>378</v>
      </c>
      <c r="L1198" s="124">
        <v>2016</v>
      </c>
      <c r="M1198" s="124">
        <v>0</v>
      </c>
      <c r="N1198" s="124">
        <v>4640.8999999999996</v>
      </c>
      <c r="O1198" s="124">
        <v>655.59</v>
      </c>
      <c r="P1198" s="124">
        <v>3377.32</v>
      </c>
      <c r="Q1198" s="124">
        <v>140.88999999999999</v>
      </c>
      <c r="R1198" s="124">
        <v>2408.98</v>
      </c>
      <c r="S1198" s="124">
        <v>266.10000000000002</v>
      </c>
      <c r="T1198" s="124">
        <v>1969.25</v>
      </c>
      <c r="U1198" s="124">
        <v>399.19</v>
      </c>
      <c r="V1198" s="124">
        <v>2073.4699999999998</v>
      </c>
      <c r="W1198" s="124">
        <v>3101.45</v>
      </c>
      <c r="X1198" s="79">
        <v>174.55</v>
      </c>
      <c r="Y1198" s="125"/>
      <c r="Z1198" s="125"/>
      <c r="AA1198" s="125"/>
      <c r="AB1198" s="125"/>
      <c r="AC1198" s="126">
        <f t="shared" si="257"/>
        <v>1.703285344093189</v>
      </c>
      <c r="AD1198" s="126">
        <f t="shared" si="258"/>
        <v>-0.14887052283479518</v>
      </c>
      <c r="AE1198" s="126">
        <f t="shared" si="259"/>
        <v>-0.48317738187451587</v>
      </c>
      <c r="AF1198" s="126">
        <f t="shared" si="260"/>
        <v>-0.34215503778375284</v>
      </c>
      <c r="AG1198" s="126">
        <f t="shared" si="261"/>
        <v>-0.50492793773893552</v>
      </c>
      <c r="AH1198" s="126">
        <f t="shared" si="262"/>
        <v>1.8367694431661299</v>
      </c>
      <c r="AI1198" s="126">
        <f t="shared" si="263"/>
        <v>-0.10739581136544302</v>
      </c>
      <c r="AJ1198" s="126">
        <f t="shared" si="264"/>
        <v>3.5548899728839747E-2</v>
      </c>
      <c r="AK1198" s="126">
        <f t="shared" si="265"/>
        <v>-0.23872387624871008</v>
      </c>
      <c r="AL1198" s="127">
        <f t="shared" si="256"/>
        <v>0.19448367990466733</v>
      </c>
      <c r="AM1198" s="127">
        <f t="shared" si="255"/>
        <v>0.20425414350837623</v>
      </c>
    </row>
    <row r="1199" spans="1:39" ht="15" customHeight="1" x14ac:dyDescent="0.2">
      <c r="A1199" s="62" t="s">
        <v>1256</v>
      </c>
      <c r="B1199" s="62" t="s">
        <v>2026</v>
      </c>
      <c r="C1199" s="124">
        <v>8754</v>
      </c>
      <c r="D1199" s="124">
        <v>9000</v>
      </c>
      <c r="E1199" s="124">
        <v>8466</v>
      </c>
      <c r="F1199" s="124">
        <v>8959</v>
      </c>
      <c r="G1199" s="124">
        <v>8421</v>
      </c>
      <c r="H1199" s="124">
        <v>8478</v>
      </c>
      <c r="I1199" s="124">
        <v>8657</v>
      </c>
      <c r="J1199" s="124">
        <v>8852</v>
      </c>
      <c r="K1199" s="124">
        <v>9193</v>
      </c>
      <c r="L1199" s="124">
        <v>8948</v>
      </c>
      <c r="M1199" s="124">
        <v>0</v>
      </c>
      <c r="N1199" s="124">
        <v>7856.48</v>
      </c>
      <c r="O1199" s="124">
        <v>8527.02</v>
      </c>
      <c r="P1199" s="124">
        <v>8493.36</v>
      </c>
      <c r="Q1199" s="124">
        <v>8582.56</v>
      </c>
      <c r="R1199" s="124">
        <v>8201.65</v>
      </c>
      <c r="S1199" s="124">
        <v>7587.26</v>
      </c>
      <c r="T1199" s="124">
        <v>7606.41</v>
      </c>
      <c r="U1199" s="124">
        <v>8888.8700000000008</v>
      </c>
      <c r="V1199" s="124">
        <v>8650.8700000000008</v>
      </c>
      <c r="W1199" s="124">
        <v>8442.5400000000009</v>
      </c>
      <c r="X1199" s="79">
        <v>1140.4000000000001</v>
      </c>
      <c r="Y1199" s="125"/>
      <c r="Z1199" s="125"/>
      <c r="AA1199" s="125"/>
      <c r="AB1199" s="125"/>
      <c r="AC1199" s="126">
        <f t="shared" si="257"/>
        <v>0.18918268386980308</v>
      </c>
      <c r="AD1199" s="126">
        <f t="shared" si="258"/>
        <v>-0.15796464654983391</v>
      </c>
      <c r="AE1199" s="126">
        <f t="shared" si="259"/>
        <v>-0.116632529909308</v>
      </c>
      <c r="AF1199" s="126">
        <f t="shared" si="260"/>
        <v>-0.11139645232061769</v>
      </c>
      <c r="AG1199" s="126">
        <f t="shared" si="261"/>
        <v>-0.5087178701984727</v>
      </c>
      <c r="AH1199" s="126">
        <f t="shared" si="262"/>
        <v>1.002090719025543</v>
      </c>
      <c r="AI1199" s="126">
        <f t="shared" si="263"/>
        <v>0.33633857629317349</v>
      </c>
      <c r="AJ1199" s="126">
        <f t="shared" si="264"/>
        <v>-9.036548075522996E-2</v>
      </c>
      <c r="AK1199" s="126">
        <f t="shared" si="265"/>
        <v>0.56210381405673082</v>
      </c>
      <c r="AL1199" s="127">
        <f t="shared" si="256"/>
        <v>0.12273764594575425</v>
      </c>
      <c r="AM1199" s="127">
        <f t="shared" si="255"/>
        <v>0.26028995168434893</v>
      </c>
    </row>
    <row r="1200" spans="1:39" ht="15" customHeight="1" x14ac:dyDescent="0.2">
      <c r="A1200" s="62" t="s">
        <v>1257</v>
      </c>
      <c r="B1200" s="62" t="s">
        <v>321</v>
      </c>
      <c r="C1200" s="124">
        <v>1298</v>
      </c>
      <c r="D1200" s="124">
        <v>1249</v>
      </c>
      <c r="E1200" s="124">
        <v>1051</v>
      </c>
      <c r="F1200" s="124">
        <v>1111</v>
      </c>
      <c r="G1200" s="124">
        <v>1046</v>
      </c>
      <c r="H1200" s="124">
        <v>1053</v>
      </c>
      <c r="I1200" s="124">
        <v>1077</v>
      </c>
      <c r="J1200" s="124">
        <v>1100</v>
      </c>
      <c r="K1200" s="124">
        <v>1141</v>
      </c>
      <c r="L1200" s="124">
        <v>1112</v>
      </c>
      <c r="M1200" s="124">
        <v>0</v>
      </c>
      <c r="N1200" s="124">
        <v>1107.5999999999999</v>
      </c>
      <c r="O1200" s="124">
        <v>968.98</v>
      </c>
      <c r="P1200" s="124">
        <v>978.99</v>
      </c>
      <c r="Q1200" s="124">
        <v>1093.07</v>
      </c>
      <c r="R1200" s="124">
        <v>1088.44</v>
      </c>
      <c r="S1200" s="124">
        <v>1012.71</v>
      </c>
      <c r="T1200" s="124">
        <v>1004.75</v>
      </c>
      <c r="U1200" s="124">
        <v>1249.56</v>
      </c>
      <c r="V1200" s="124">
        <v>1129.68</v>
      </c>
      <c r="W1200" s="124">
        <v>1127.7</v>
      </c>
      <c r="X1200" s="79">
        <v>0</v>
      </c>
      <c r="Y1200" s="125"/>
      <c r="Z1200" s="125"/>
      <c r="AA1200" s="125"/>
      <c r="AB1200" s="125"/>
      <c r="AC1200" s="126">
        <f t="shared" si="257"/>
        <v>0</v>
      </c>
      <c r="AD1200" s="126">
        <f t="shared" si="258"/>
        <v>0</v>
      </c>
      <c r="AE1200" s="126">
        <f t="shared" si="259"/>
        <v>-1</v>
      </c>
      <c r="AF1200" s="126">
        <f t="shared" si="260"/>
        <v>0</v>
      </c>
      <c r="AG1200" s="126">
        <f t="shared" si="261"/>
        <v>0</v>
      </c>
      <c r="AH1200" s="126">
        <f t="shared" si="262"/>
        <v>0</v>
      </c>
      <c r="AI1200" s="126">
        <f t="shared" si="263"/>
        <v>0</v>
      </c>
      <c r="AJ1200" s="126">
        <f t="shared" si="264"/>
        <v>0</v>
      </c>
      <c r="AK1200" s="126">
        <f t="shared" si="265"/>
        <v>0</v>
      </c>
      <c r="AL1200" s="127">
        <f t="shared" si="256"/>
        <v>-0.1111111111111111</v>
      </c>
      <c r="AM1200" s="127">
        <f t="shared" si="255"/>
        <v>0</v>
      </c>
    </row>
    <row r="1201" spans="1:39" ht="15" customHeight="1" x14ac:dyDescent="0.2">
      <c r="A1201" s="62" t="s">
        <v>1258</v>
      </c>
      <c r="B1201" s="62" t="s">
        <v>325</v>
      </c>
      <c r="C1201" s="124">
        <v>2000</v>
      </c>
      <c r="D1201" s="124">
        <v>1000</v>
      </c>
      <c r="E1201" s="124">
        <v>1750</v>
      </c>
      <c r="F1201" s="124">
        <v>1750</v>
      </c>
      <c r="G1201" s="124">
        <v>4000</v>
      </c>
      <c r="H1201" s="124">
        <v>3000</v>
      </c>
      <c r="I1201" s="124">
        <v>3000</v>
      </c>
      <c r="J1201" s="124">
        <v>5000</v>
      </c>
      <c r="K1201" s="124">
        <v>5500</v>
      </c>
      <c r="L1201" s="124">
        <v>4000</v>
      </c>
      <c r="M1201" s="124">
        <v>0</v>
      </c>
      <c r="N1201" s="124">
        <v>2000</v>
      </c>
      <c r="O1201" s="124">
        <v>1000</v>
      </c>
      <c r="P1201" s="124">
        <v>0</v>
      </c>
      <c r="Q1201" s="124">
        <v>0</v>
      </c>
      <c r="R1201" s="124">
        <v>2000</v>
      </c>
      <c r="S1201" s="124">
        <v>1000</v>
      </c>
      <c r="T1201" s="124">
        <v>1000</v>
      </c>
      <c r="U1201" s="124">
        <v>3000</v>
      </c>
      <c r="V1201" s="124">
        <v>2000</v>
      </c>
      <c r="W1201" s="124">
        <v>2000</v>
      </c>
      <c r="X1201" s="79">
        <v>0</v>
      </c>
      <c r="Y1201" s="125"/>
      <c r="Z1201" s="125"/>
      <c r="AA1201" s="125"/>
      <c r="AB1201" s="125"/>
      <c r="AC1201" s="126">
        <f t="shared" si="257"/>
        <v>6.6773894128233757E-2</v>
      </c>
      <c r="AD1201" s="126">
        <f t="shared" si="258"/>
        <v>-0.96546158597740395</v>
      </c>
      <c r="AE1201" s="126">
        <f t="shared" si="259"/>
        <v>1.7584230769230771</v>
      </c>
      <c r="AF1201" s="126">
        <f t="shared" si="260"/>
        <v>0.99947015435240294</v>
      </c>
      <c r="AG1201" s="126">
        <f t="shared" si="261"/>
        <v>-0.62741980474198045</v>
      </c>
      <c r="AH1201" s="126">
        <f t="shared" si="262"/>
        <v>8.0425993860896966E-2</v>
      </c>
      <c r="AI1201" s="126">
        <f t="shared" si="263"/>
        <v>1.2833954092680813</v>
      </c>
      <c r="AJ1201" s="126">
        <f t="shared" si="264"/>
        <v>-0.74205099803503549</v>
      </c>
      <c r="AK1201" s="126">
        <f t="shared" si="265"/>
        <v>-1</v>
      </c>
      <c r="AL1201" s="127">
        <f t="shared" si="256"/>
        <v>9.48395710864747E-2</v>
      </c>
      <c r="AM1201" s="127">
        <f t="shared" si="255"/>
        <v>-0.20112987992960757</v>
      </c>
    </row>
    <row r="1202" spans="1:39" ht="15" customHeight="1" x14ac:dyDescent="0.2">
      <c r="A1202" s="62" t="s">
        <v>1259</v>
      </c>
      <c r="B1202" s="62" t="s">
        <v>327</v>
      </c>
      <c r="C1202" s="124">
        <v>1547</v>
      </c>
      <c r="D1202" s="124">
        <v>1791</v>
      </c>
      <c r="E1202" s="124">
        <v>1791</v>
      </c>
      <c r="F1202" s="124">
        <v>1791</v>
      </c>
      <c r="G1202" s="124">
        <v>1791</v>
      </c>
      <c r="H1202" s="124">
        <v>1791</v>
      </c>
      <c r="I1202" s="124">
        <v>1791</v>
      </c>
      <c r="J1202" s="124">
        <v>1791</v>
      </c>
      <c r="K1202" s="124">
        <v>1791</v>
      </c>
      <c r="L1202" s="124">
        <v>0</v>
      </c>
      <c r="M1202" s="124">
        <v>0</v>
      </c>
      <c r="N1202" s="124">
        <v>0</v>
      </c>
      <c r="O1202" s="124">
        <v>0</v>
      </c>
      <c r="P1202" s="124">
        <v>0</v>
      </c>
      <c r="Q1202" s="124">
        <v>0</v>
      </c>
      <c r="R1202" s="124">
        <v>0</v>
      </c>
      <c r="S1202" s="124">
        <v>0</v>
      </c>
      <c r="T1202" s="124">
        <v>0</v>
      </c>
      <c r="U1202" s="124">
        <v>0</v>
      </c>
      <c r="V1202" s="124">
        <v>0</v>
      </c>
      <c r="W1202" s="124">
        <v>0</v>
      </c>
      <c r="X1202" s="79">
        <v>0</v>
      </c>
      <c r="Y1202" s="125"/>
      <c r="Z1202" s="125"/>
      <c r="AA1202" s="125"/>
      <c r="AB1202" s="125"/>
      <c r="AC1202" s="126">
        <f t="shared" si="257"/>
        <v>0</v>
      </c>
      <c r="AD1202" s="126">
        <f t="shared" si="258"/>
        <v>0</v>
      </c>
      <c r="AE1202" s="126">
        <f t="shared" si="259"/>
        <v>0</v>
      </c>
      <c r="AF1202" s="126">
        <f t="shared" si="260"/>
        <v>0</v>
      </c>
      <c r="AG1202" s="126">
        <f t="shared" si="261"/>
        <v>-1</v>
      </c>
      <c r="AH1202" s="126">
        <f t="shared" si="262"/>
        <v>0</v>
      </c>
      <c r="AI1202" s="126">
        <f t="shared" si="263"/>
        <v>0</v>
      </c>
      <c r="AJ1202" s="126">
        <f t="shared" si="264"/>
        <v>0</v>
      </c>
      <c r="AK1202" s="126">
        <f t="shared" si="265"/>
        <v>0</v>
      </c>
      <c r="AL1202" s="127">
        <f t="shared" si="256"/>
        <v>-0.1111111111111111</v>
      </c>
      <c r="AM1202" s="127">
        <f t="shared" si="255"/>
        <v>-0.2</v>
      </c>
    </row>
    <row r="1203" spans="1:39" ht="15" customHeight="1" x14ac:dyDescent="0.2">
      <c r="A1203" s="62" t="s">
        <v>1260</v>
      </c>
      <c r="B1203" s="62" t="s">
        <v>262</v>
      </c>
      <c r="C1203" s="124">
        <v>1500</v>
      </c>
      <c r="D1203" s="124">
        <v>1500</v>
      </c>
      <c r="E1203" s="124">
        <v>1000</v>
      </c>
      <c r="F1203" s="124">
        <v>1000</v>
      </c>
      <c r="G1203" s="124">
        <v>1000</v>
      </c>
      <c r="H1203" s="124">
        <v>1000</v>
      </c>
      <c r="I1203" s="124">
        <v>1000</v>
      </c>
      <c r="J1203" s="124">
        <v>1000</v>
      </c>
      <c r="K1203" s="124">
        <v>1000</v>
      </c>
      <c r="L1203" s="124">
        <v>1000</v>
      </c>
      <c r="M1203" s="124">
        <v>0</v>
      </c>
      <c r="N1203" s="124">
        <v>1256</v>
      </c>
      <c r="O1203" s="124">
        <v>436.99</v>
      </c>
      <c r="P1203" s="124">
        <v>997.35</v>
      </c>
      <c r="Q1203" s="124">
        <v>1027.3399999999999</v>
      </c>
      <c r="R1203" s="124">
        <v>474.21</v>
      </c>
      <c r="S1203" s="124">
        <v>349.47</v>
      </c>
      <c r="T1203" s="124">
        <v>992.37</v>
      </c>
      <c r="U1203" s="124">
        <v>495.57</v>
      </c>
      <c r="V1203" s="124">
        <v>551.79</v>
      </c>
      <c r="W1203" s="124">
        <v>406.78</v>
      </c>
      <c r="X1203" s="79">
        <v>0</v>
      </c>
      <c r="Y1203" s="125"/>
      <c r="Z1203" s="125"/>
      <c r="AA1203" s="125"/>
      <c r="AB1203" s="125"/>
      <c r="AC1203" s="126">
        <f t="shared" si="257"/>
        <v>0</v>
      </c>
      <c r="AD1203" s="126">
        <f t="shared" si="258"/>
        <v>1.4580960130187146</v>
      </c>
      <c r="AE1203" s="126">
        <f t="shared" si="259"/>
        <v>5.9180734856007939</v>
      </c>
      <c r="AF1203" s="126">
        <f t="shared" si="260"/>
        <v>0.21596210435656352</v>
      </c>
      <c r="AG1203" s="126">
        <f t="shared" si="261"/>
        <v>-0.9649392043442333</v>
      </c>
      <c r="AH1203" s="126">
        <f t="shared" si="262"/>
        <v>2.9281705948372614</v>
      </c>
      <c r="AI1203" s="126">
        <f t="shared" si="263"/>
        <v>-1</v>
      </c>
      <c r="AJ1203" s="126">
        <f t="shared" si="264"/>
        <v>0</v>
      </c>
      <c r="AK1203" s="126">
        <f t="shared" si="265"/>
        <v>-0.39242574257425739</v>
      </c>
      <c r="AL1203" s="127">
        <f t="shared" si="256"/>
        <v>0.9069930278772047</v>
      </c>
      <c r="AM1203" s="127">
        <f t="shared" si="255"/>
        <v>0.11416112958375413</v>
      </c>
    </row>
    <row r="1204" spans="1:39" ht="15" customHeight="1" x14ac:dyDescent="0.2">
      <c r="A1204" s="62" t="s">
        <v>1261</v>
      </c>
      <c r="B1204" s="62" t="s">
        <v>420</v>
      </c>
      <c r="C1204" s="124">
        <v>2500</v>
      </c>
      <c r="D1204" s="124">
        <v>2500</v>
      </c>
      <c r="E1204" s="124">
        <v>2300</v>
      </c>
      <c r="F1204" s="124">
        <v>2300</v>
      </c>
      <c r="G1204" s="124">
        <v>2300</v>
      </c>
      <c r="H1204" s="124">
        <v>2025</v>
      </c>
      <c r="I1204" s="124">
        <v>2025</v>
      </c>
      <c r="J1204" s="124">
        <v>2030</v>
      </c>
      <c r="K1204" s="124">
        <v>1890</v>
      </c>
      <c r="L1204" s="124">
        <v>1890</v>
      </c>
      <c r="M1204" s="124">
        <v>0</v>
      </c>
      <c r="N1204" s="124">
        <v>2560.79</v>
      </c>
      <c r="O1204" s="124">
        <v>2482.56</v>
      </c>
      <c r="P1204" s="124">
        <v>2216.0300000000002</v>
      </c>
      <c r="Q1204" s="124">
        <v>1884.65</v>
      </c>
      <c r="R1204" s="124">
        <v>868.26</v>
      </c>
      <c r="S1204" s="124">
        <v>779.53</v>
      </c>
      <c r="T1204" s="124">
        <v>1240.43</v>
      </c>
      <c r="U1204" s="124">
        <v>765.25</v>
      </c>
      <c r="V1204" s="124">
        <v>1482.65</v>
      </c>
      <c r="W1204" s="124">
        <v>1152.22</v>
      </c>
      <c r="X1204" s="79">
        <v>0</v>
      </c>
      <c r="Y1204" s="125"/>
      <c r="Z1204" s="125"/>
      <c r="AA1204" s="125"/>
      <c r="AB1204" s="125"/>
      <c r="AC1204" s="126">
        <f t="shared" si="257"/>
        <v>0.30888030888030887</v>
      </c>
      <c r="AD1204" s="126">
        <f t="shared" si="258"/>
        <v>-0.17994100294985252</v>
      </c>
      <c r="AE1204" s="126">
        <f t="shared" si="259"/>
        <v>0</v>
      </c>
      <c r="AF1204" s="126">
        <f t="shared" si="260"/>
        <v>0.3088489208633094</v>
      </c>
      <c r="AG1204" s="126">
        <f t="shared" si="261"/>
        <v>-1</v>
      </c>
      <c r="AH1204" s="126">
        <f t="shared" si="262"/>
        <v>0</v>
      </c>
      <c r="AI1204" s="126">
        <f t="shared" si="263"/>
        <v>28.428571428571427</v>
      </c>
      <c r="AJ1204" s="126">
        <f t="shared" si="264"/>
        <v>-0.85436893203883491</v>
      </c>
      <c r="AK1204" s="126">
        <f t="shared" si="265"/>
        <v>-1</v>
      </c>
      <c r="AL1204" s="127">
        <f t="shared" si="256"/>
        <v>2.8902211914807068</v>
      </c>
      <c r="AM1204" s="127">
        <f t="shared" si="255"/>
        <v>5.1148404993065189</v>
      </c>
    </row>
    <row r="1205" spans="1:39" ht="15" customHeight="1" x14ac:dyDescent="0.2">
      <c r="A1205" s="62" t="s">
        <v>1262</v>
      </c>
      <c r="B1205" s="62" t="s">
        <v>330</v>
      </c>
      <c r="C1205" s="124">
        <v>3000</v>
      </c>
      <c r="D1205" s="124">
        <v>6455</v>
      </c>
      <c r="E1205" s="124">
        <v>6455</v>
      </c>
      <c r="F1205" s="124">
        <v>3360</v>
      </c>
      <c r="G1205" s="124">
        <v>3580</v>
      </c>
      <c r="H1205" s="124">
        <v>3580</v>
      </c>
      <c r="I1205" s="124">
        <v>3580</v>
      </c>
      <c r="J1205" s="124">
        <v>3580</v>
      </c>
      <c r="K1205" s="124">
        <v>3720</v>
      </c>
      <c r="L1205" s="124">
        <v>3720</v>
      </c>
      <c r="M1205" s="124">
        <v>0</v>
      </c>
      <c r="N1205" s="124">
        <v>2805.49</v>
      </c>
      <c r="O1205" s="124">
        <v>7584.04</v>
      </c>
      <c r="P1205" s="124">
        <v>6455</v>
      </c>
      <c r="Q1205" s="124">
        <v>3336.09</v>
      </c>
      <c r="R1205" s="124">
        <v>2194.63</v>
      </c>
      <c r="S1205" s="124">
        <v>1086.5</v>
      </c>
      <c r="T1205" s="124">
        <v>3082.15</v>
      </c>
      <c r="U1205" s="124">
        <v>2751.14</v>
      </c>
      <c r="V1205" s="124">
        <v>2848.94</v>
      </c>
      <c r="W1205" s="124">
        <v>2168.83</v>
      </c>
      <c r="X1205" s="79">
        <v>0</v>
      </c>
      <c r="Y1205" s="125"/>
      <c r="Z1205" s="125"/>
      <c r="AA1205" s="125"/>
      <c r="AB1205" s="125"/>
      <c r="AC1205" s="126">
        <f t="shared" si="257"/>
        <v>0.13035894764010184</v>
      </c>
      <c r="AD1205" s="126">
        <f t="shared" si="258"/>
        <v>2.7203919283217415E-2</v>
      </c>
      <c r="AE1205" s="126">
        <f t="shared" si="259"/>
        <v>-0.10262223325567206</v>
      </c>
      <c r="AF1205" s="126">
        <f t="shared" si="260"/>
        <v>0.26498903385406891</v>
      </c>
      <c r="AG1205" s="126">
        <f t="shared" si="261"/>
        <v>-7.7367723705785818E-2</v>
      </c>
      <c r="AH1205" s="126">
        <f t="shared" si="262"/>
        <v>-0.17614297008980156</v>
      </c>
      <c r="AI1205" s="126">
        <f t="shared" si="263"/>
        <v>-0.20796995707017876</v>
      </c>
      <c r="AJ1205" s="126">
        <f t="shared" si="264"/>
        <v>-0.25466430982623123</v>
      </c>
      <c r="AK1205" s="126">
        <f t="shared" si="265"/>
        <v>-0.62507636803806943</v>
      </c>
      <c r="AL1205" s="127">
        <f t="shared" si="256"/>
        <v>-0.1134768512453723</v>
      </c>
      <c r="AM1205" s="127">
        <f t="shared" si="255"/>
        <v>-0.26824426574601334</v>
      </c>
    </row>
    <row r="1206" spans="1:39" ht="15" customHeight="1" x14ac:dyDescent="0.2">
      <c r="A1206" s="62" t="s">
        <v>1263</v>
      </c>
      <c r="B1206" s="62" t="s">
        <v>696</v>
      </c>
      <c r="C1206" s="124">
        <v>2000</v>
      </c>
      <c r="D1206" s="124">
        <v>2000</v>
      </c>
      <c r="E1206" s="124">
        <v>2000</v>
      </c>
      <c r="F1206" s="124">
        <v>2000</v>
      </c>
      <c r="G1206" s="124">
        <v>2000</v>
      </c>
      <c r="H1206" s="124">
        <v>2000</v>
      </c>
      <c r="I1206" s="124">
        <v>2000</v>
      </c>
      <c r="J1206" s="124">
        <v>2000</v>
      </c>
      <c r="K1206" s="124">
        <v>2000</v>
      </c>
      <c r="L1206" s="124">
        <v>2000</v>
      </c>
      <c r="M1206" s="124">
        <v>0</v>
      </c>
      <c r="N1206" s="124">
        <v>1994.21</v>
      </c>
      <c r="O1206" s="124">
        <v>2371.48</v>
      </c>
      <c r="P1206" s="124">
        <v>1996.87</v>
      </c>
      <c r="Q1206" s="124">
        <v>1763.97</v>
      </c>
      <c r="R1206" s="124">
        <v>1567.47</v>
      </c>
      <c r="S1206" s="124">
        <v>770.07</v>
      </c>
      <c r="T1206" s="124">
        <v>1541.75</v>
      </c>
      <c r="U1206" s="124">
        <v>2060.3000000000002</v>
      </c>
      <c r="V1206" s="124">
        <v>1874.12</v>
      </c>
      <c r="W1206" s="124">
        <v>2927.57</v>
      </c>
      <c r="X1206" s="79">
        <v>0</v>
      </c>
      <c r="Y1206" s="125"/>
      <c r="Z1206" s="125"/>
      <c r="AA1206" s="125"/>
      <c r="AB1206" s="125"/>
      <c r="AC1206" s="126">
        <f t="shared" si="257"/>
        <v>0</v>
      </c>
      <c r="AD1206" s="126">
        <f t="shared" si="258"/>
        <v>0</v>
      </c>
      <c r="AE1206" s="126">
        <f t="shared" si="259"/>
        <v>0</v>
      </c>
      <c r="AF1206" s="126">
        <f t="shared" si="260"/>
        <v>0</v>
      </c>
      <c r="AG1206" s="126">
        <f t="shared" si="261"/>
        <v>0</v>
      </c>
      <c r="AH1206" s="126">
        <f t="shared" si="262"/>
        <v>0</v>
      </c>
      <c r="AI1206" s="126">
        <f t="shared" si="263"/>
        <v>0</v>
      </c>
      <c r="AJ1206" s="126">
        <f t="shared" si="264"/>
        <v>3.8816000000000002</v>
      </c>
      <c r="AK1206" s="126">
        <f t="shared" si="265"/>
        <v>0.20624385447394297</v>
      </c>
      <c r="AL1206" s="127">
        <f t="shared" si="256"/>
        <v>0.45420487271932708</v>
      </c>
      <c r="AM1206" s="127">
        <f t="shared" si="255"/>
        <v>0.81756877089478874</v>
      </c>
    </row>
    <row r="1207" spans="1:39" ht="15" customHeight="1" x14ac:dyDescent="0.2">
      <c r="A1207" s="62" t="s">
        <v>1264</v>
      </c>
      <c r="B1207" s="62" t="s">
        <v>556</v>
      </c>
      <c r="C1207" s="124">
        <v>0</v>
      </c>
      <c r="D1207" s="124">
        <v>0</v>
      </c>
      <c r="E1207" s="124">
        <v>0</v>
      </c>
      <c r="F1207" s="124">
        <v>0</v>
      </c>
      <c r="G1207" s="124">
        <v>0</v>
      </c>
      <c r="H1207" s="124">
        <v>0</v>
      </c>
      <c r="I1207" s="124">
        <v>0</v>
      </c>
      <c r="J1207" s="124">
        <v>0</v>
      </c>
      <c r="K1207" s="124">
        <v>0</v>
      </c>
      <c r="L1207" s="124">
        <v>0</v>
      </c>
      <c r="M1207" s="124">
        <v>0</v>
      </c>
      <c r="N1207" s="124">
        <v>0</v>
      </c>
      <c r="O1207" s="124">
        <v>0</v>
      </c>
      <c r="P1207" s="124">
        <v>204.67</v>
      </c>
      <c r="Q1207" s="124">
        <v>0</v>
      </c>
      <c r="R1207" s="124">
        <v>0</v>
      </c>
      <c r="S1207" s="124">
        <v>0</v>
      </c>
      <c r="T1207" s="124">
        <v>0</v>
      </c>
      <c r="U1207" s="124">
        <v>0</v>
      </c>
      <c r="V1207" s="124">
        <v>0</v>
      </c>
      <c r="W1207" s="124">
        <v>0</v>
      </c>
      <c r="X1207" s="79">
        <v>0</v>
      </c>
      <c r="Y1207" s="125"/>
      <c r="Z1207" s="125"/>
      <c r="AA1207" s="125"/>
      <c r="AB1207" s="125"/>
      <c r="AC1207" s="126">
        <f t="shared" si="257"/>
        <v>-0.37341147797829749</v>
      </c>
      <c r="AD1207" s="126">
        <f t="shared" si="258"/>
        <v>-1</v>
      </c>
      <c r="AE1207" s="126">
        <f t="shared" si="259"/>
        <v>0</v>
      </c>
      <c r="AF1207" s="126">
        <f t="shared" si="260"/>
        <v>0</v>
      </c>
      <c r="AG1207" s="126">
        <f t="shared" si="261"/>
        <v>0</v>
      </c>
      <c r="AH1207" s="126">
        <f t="shared" si="262"/>
        <v>0</v>
      </c>
      <c r="AI1207" s="126">
        <f t="shared" si="263"/>
        <v>0</v>
      </c>
      <c r="AJ1207" s="126">
        <f t="shared" si="264"/>
        <v>0</v>
      </c>
      <c r="AK1207" s="126">
        <f t="shared" si="265"/>
        <v>0</v>
      </c>
      <c r="AL1207" s="127">
        <f t="shared" si="256"/>
        <v>-0.15260127533092194</v>
      </c>
      <c r="AM1207" s="127">
        <f t="shared" si="255"/>
        <v>0</v>
      </c>
    </row>
    <row r="1208" spans="1:39" ht="15" customHeight="1" x14ac:dyDescent="0.2">
      <c r="A1208" s="62" t="s">
        <v>1265</v>
      </c>
      <c r="B1208" s="62" t="s">
        <v>376</v>
      </c>
      <c r="C1208" s="124">
        <v>6975</v>
      </c>
      <c r="D1208" s="124">
        <v>6975</v>
      </c>
      <c r="E1208" s="124">
        <v>6975</v>
      </c>
      <c r="F1208" s="124">
        <v>1740</v>
      </c>
      <c r="G1208" s="124">
        <v>1740</v>
      </c>
      <c r="H1208" s="124">
        <v>1740</v>
      </c>
      <c r="I1208" s="124">
        <v>1740</v>
      </c>
      <c r="J1208" s="124">
        <v>1740</v>
      </c>
      <c r="K1208" s="124">
        <v>1740</v>
      </c>
      <c r="L1208" s="124">
        <v>1740</v>
      </c>
      <c r="M1208" s="124">
        <v>0</v>
      </c>
      <c r="N1208" s="124">
        <v>7056.65</v>
      </c>
      <c r="O1208" s="124">
        <v>7527.85</v>
      </c>
      <c r="P1208" s="124">
        <v>260</v>
      </c>
      <c r="Q1208" s="124">
        <v>717.19</v>
      </c>
      <c r="R1208" s="124">
        <v>1434</v>
      </c>
      <c r="S1208" s="124">
        <v>534.28</v>
      </c>
      <c r="T1208" s="124">
        <v>577.25</v>
      </c>
      <c r="U1208" s="124">
        <v>1318.09</v>
      </c>
      <c r="V1208" s="124">
        <v>340</v>
      </c>
      <c r="W1208" s="124">
        <v>0</v>
      </c>
      <c r="X1208" s="79">
        <v>0</v>
      </c>
      <c r="Y1208" s="125"/>
      <c r="Z1208" s="125"/>
      <c r="AA1208" s="125"/>
      <c r="AB1208" s="125"/>
      <c r="AC1208" s="126">
        <f t="shared" si="257"/>
        <v>0</v>
      </c>
      <c r="AD1208" s="126">
        <f t="shared" si="258"/>
        <v>0</v>
      </c>
      <c r="AE1208" s="126">
        <f t="shared" si="259"/>
        <v>-1</v>
      </c>
      <c r="AF1208" s="126">
        <f t="shared" si="260"/>
        <v>0</v>
      </c>
      <c r="AG1208" s="126">
        <f t="shared" si="261"/>
        <v>0</v>
      </c>
      <c r="AH1208" s="126">
        <f t="shared" si="262"/>
        <v>0</v>
      </c>
      <c r="AI1208" s="126">
        <f t="shared" si="263"/>
        <v>0</v>
      </c>
      <c r="AJ1208" s="126">
        <f t="shared" si="264"/>
        <v>0</v>
      </c>
      <c r="AK1208" s="126">
        <f t="shared" si="265"/>
        <v>0</v>
      </c>
      <c r="AL1208" s="127">
        <f t="shared" si="256"/>
        <v>-0.1111111111111111</v>
      </c>
      <c r="AM1208" s="127">
        <f t="shared" si="255"/>
        <v>0</v>
      </c>
    </row>
    <row r="1209" spans="1:39" ht="15" customHeight="1" x14ac:dyDescent="0.2">
      <c r="A1209" s="62" t="s">
        <v>1266</v>
      </c>
      <c r="B1209" s="62" t="s">
        <v>596</v>
      </c>
      <c r="C1209" s="124">
        <v>0</v>
      </c>
      <c r="D1209" s="124">
        <v>0</v>
      </c>
      <c r="E1209" s="124">
        <v>0</v>
      </c>
      <c r="F1209" s="124">
        <v>0</v>
      </c>
      <c r="G1209" s="124">
        <v>0</v>
      </c>
      <c r="H1209" s="124">
        <v>0</v>
      </c>
      <c r="I1209" s="124">
        <v>0</v>
      </c>
      <c r="J1209" s="124">
        <v>0</v>
      </c>
      <c r="K1209" s="124">
        <v>0</v>
      </c>
      <c r="L1209" s="124">
        <v>0</v>
      </c>
      <c r="M1209" s="124">
        <v>0</v>
      </c>
      <c r="N1209" s="124">
        <v>0</v>
      </c>
      <c r="O1209" s="124">
        <v>0</v>
      </c>
      <c r="P1209" s="124">
        <v>0</v>
      </c>
      <c r="Q1209" s="124">
        <v>0</v>
      </c>
      <c r="R1209" s="124">
        <v>62</v>
      </c>
      <c r="S1209" s="124">
        <v>0</v>
      </c>
      <c r="T1209" s="124">
        <v>0</v>
      </c>
      <c r="U1209" s="124">
        <v>0</v>
      </c>
      <c r="V1209" s="124">
        <v>0</v>
      </c>
      <c r="W1209" s="124">
        <v>0</v>
      </c>
      <c r="X1209" s="79">
        <v>0</v>
      </c>
      <c r="Y1209" s="125"/>
      <c r="Z1209" s="125"/>
      <c r="AA1209" s="125"/>
      <c r="AB1209" s="125"/>
      <c r="AC1209" s="126">
        <f t="shared" si="257"/>
        <v>0</v>
      </c>
      <c r="AD1209" s="126">
        <f t="shared" si="258"/>
        <v>0</v>
      </c>
      <c r="AE1209" s="126">
        <f t="shared" si="259"/>
        <v>0</v>
      </c>
      <c r="AF1209" s="126">
        <f t="shared" si="260"/>
        <v>0</v>
      </c>
      <c r="AG1209" s="126">
        <f t="shared" si="261"/>
        <v>0</v>
      </c>
      <c r="AH1209" s="126">
        <f t="shared" si="262"/>
        <v>0</v>
      </c>
      <c r="AI1209" s="126">
        <f t="shared" si="263"/>
        <v>0</v>
      </c>
      <c r="AJ1209" s="126">
        <f t="shared" si="264"/>
        <v>0</v>
      </c>
      <c r="AK1209" s="126">
        <f t="shared" si="265"/>
        <v>0</v>
      </c>
      <c r="AL1209" s="127">
        <f t="shared" si="256"/>
        <v>0</v>
      </c>
      <c r="AM1209" s="127">
        <f t="shared" si="255"/>
        <v>0</v>
      </c>
    </row>
    <row r="1210" spans="1:39" ht="15" customHeight="1" x14ac:dyDescent="0.2">
      <c r="A1210" s="62" t="s">
        <v>1267</v>
      </c>
      <c r="B1210" s="62" t="s">
        <v>272</v>
      </c>
      <c r="C1210" s="124">
        <v>300</v>
      </c>
      <c r="D1210" s="124">
        <v>300</v>
      </c>
      <c r="E1210" s="124">
        <v>300</v>
      </c>
      <c r="F1210" s="124">
        <v>300</v>
      </c>
      <c r="G1210" s="124">
        <v>550</v>
      </c>
      <c r="H1210" s="124">
        <v>550</v>
      </c>
      <c r="I1210" s="124">
        <v>550</v>
      </c>
      <c r="J1210" s="124">
        <v>550</v>
      </c>
      <c r="K1210" s="124">
        <v>550</v>
      </c>
      <c r="L1210" s="124">
        <v>550</v>
      </c>
      <c r="M1210" s="124">
        <v>0</v>
      </c>
      <c r="N1210" s="124">
        <v>0</v>
      </c>
      <c r="O1210" s="124">
        <v>24.58</v>
      </c>
      <c r="P1210" s="124">
        <v>60.42</v>
      </c>
      <c r="Q1210" s="124">
        <v>417.99</v>
      </c>
      <c r="R1210" s="124">
        <v>508.26</v>
      </c>
      <c r="S1210" s="124">
        <v>17.82</v>
      </c>
      <c r="T1210" s="124">
        <v>70</v>
      </c>
      <c r="U1210" s="124">
        <v>0</v>
      </c>
      <c r="V1210" s="124">
        <v>404</v>
      </c>
      <c r="W1210" s="124">
        <v>245.46</v>
      </c>
      <c r="X1210" s="79">
        <v>0</v>
      </c>
      <c r="Y1210" s="125"/>
      <c r="Z1210" s="125"/>
      <c r="AA1210" s="125"/>
      <c r="AB1210" s="125"/>
      <c r="AC1210" s="126">
        <f t="shared" si="257"/>
        <v>0.55078366870095641</v>
      </c>
      <c r="AD1210" s="126">
        <f t="shared" si="258"/>
        <v>-1.9505787850146374E-2</v>
      </c>
      <c r="AE1210" s="126">
        <f t="shared" si="259"/>
        <v>-4.6393797480935289E-3</v>
      </c>
      <c r="AF1210" s="126">
        <f t="shared" si="260"/>
        <v>-0.25521357795732702</v>
      </c>
      <c r="AG1210" s="126">
        <f t="shared" si="261"/>
        <v>-1.6206749476101512E-2</v>
      </c>
      <c r="AH1210" s="126">
        <f t="shared" si="262"/>
        <v>-1.0446243271072436E-2</v>
      </c>
      <c r="AI1210" s="126">
        <f t="shared" si="263"/>
        <v>-8.8417259394409906E-2</v>
      </c>
      <c r="AJ1210" s="126">
        <f t="shared" si="264"/>
        <v>-6.6932367702445761E-2</v>
      </c>
      <c r="AK1210" s="126">
        <f t="shared" si="265"/>
        <v>7.7002349535649203E-2</v>
      </c>
      <c r="AL1210" s="127">
        <f t="shared" si="256"/>
        <v>1.849162809300102E-2</v>
      </c>
      <c r="AM1210" s="127">
        <f t="shared" si="255"/>
        <v>-2.1000054061676078E-2</v>
      </c>
    </row>
    <row r="1211" spans="1:39" ht="15" customHeight="1" x14ac:dyDescent="0.2">
      <c r="A1211" s="62" t="s">
        <v>1268</v>
      </c>
      <c r="B1211" s="62" t="s">
        <v>276</v>
      </c>
      <c r="C1211" s="124">
        <v>350</v>
      </c>
      <c r="D1211" s="124">
        <v>350</v>
      </c>
      <c r="E1211" s="124">
        <v>350</v>
      </c>
      <c r="F1211" s="124">
        <v>350</v>
      </c>
      <c r="G1211" s="124">
        <v>1100</v>
      </c>
      <c r="H1211" s="124">
        <v>1100</v>
      </c>
      <c r="I1211" s="124">
        <v>1100</v>
      </c>
      <c r="J1211" s="124">
        <v>1100</v>
      </c>
      <c r="K1211" s="124">
        <v>1100</v>
      </c>
      <c r="L1211" s="124">
        <v>1100</v>
      </c>
      <c r="M1211" s="124">
        <v>0</v>
      </c>
      <c r="N1211" s="124">
        <v>259</v>
      </c>
      <c r="O1211" s="124">
        <v>339</v>
      </c>
      <c r="P1211" s="124">
        <v>278</v>
      </c>
      <c r="Q1211" s="124">
        <v>278</v>
      </c>
      <c r="R1211" s="124">
        <v>363.86</v>
      </c>
      <c r="S1211" s="124">
        <v>0</v>
      </c>
      <c r="T1211" s="124">
        <v>70</v>
      </c>
      <c r="U1211" s="124">
        <v>2060</v>
      </c>
      <c r="V1211" s="124">
        <v>300</v>
      </c>
      <c r="W1211" s="124">
        <v>0</v>
      </c>
      <c r="X1211" s="79">
        <v>0</v>
      </c>
      <c r="Y1211" s="125"/>
      <c r="Z1211" s="125"/>
      <c r="AA1211" s="125"/>
      <c r="AB1211" s="125"/>
      <c r="AC1211" s="126">
        <f t="shared" si="257"/>
        <v>0.89213408726942012</v>
      </c>
      <c r="AD1211" s="126">
        <f t="shared" si="258"/>
        <v>4.4353711642098267E-2</v>
      </c>
      <c r="AE1211" s="126">
        <f t="shared" si="259"/>
        <v>2.7634646362572055E-2</v>
      </c>
      <c r="AF1211" s="126">
        <f t="shared" si="260"/>
        <v>0.22450564215404697</v>
      </c>
      <c r="AG1211" s="126">
        <f t="shared" si="261"/>
        <v>0.1621798911088097</v>
      </c>
      <c r="AH1211" s="126">
        <f t="shared" si="262"/>
        <v>-2.4530538313786338E-2</v>
      </c>
      <c r="AI1211" s="126">
        <f t="shared" si="263"/>
        <v>-0.10332148612087667</v>
      </c>
      <c r="AJ1211" s="126">
        <f t="shared" si="264"/>
        <v>0.13939431863290522</v>
      </c>
      <c r="AK1211" s="126">
        <f t="shared" si="265"/>
        <v>0.29129567718594884</v>
      </c>
      <c r="AL1211" s="127">
        <f t="shared" si="256"/>
        <v>0.18373843888012648</v>
      </c>
      <c r="AM1211" s="127">
        <f t="shared" si="255"/>
        <v>9.3003572498600154E-2</v>
      </c>
    </row>
    <row r="1212" spans="1:39" ht="15" customHeight="1" x14ac:dyDescent="0.2">
      <c r="A1212" s="62" t="s">
        <v>1269</v>
      </c>
      <c r="B1212" s="62" t="s">
        <v>1270</v>
      </c>
      <c r="C1212" s="124">
        <v>35000</v>
      </c>
      <c r="D1212" s="124">
        <v>35000</v>
      </c>
      <c r="E1212" s="124">
        <v>35000</v>
      </c>
      <c r="F1212" s="124">
        <v>35000</v>
      </c>
      <c r="G1212" s="124">
        <v>35000</v>
      </c>
      <c r="H1212" s="124">
        <v>35000</v>
      </c>
      <c r="I1212" s="124">
        <v>35000</v>
      </c>
      <c r="J1212" s="124">
        <v>50000</v>
      </c>
      <c r="K1212" s="124">
        <v>50000</v>
      </c>
      <c r="L1212" s="124">
        <v>50000</v>
      </c>
      <c r="M1212" s="124">
        <v>0</v>
      </c>
      <c r="N1212" s="124">
        <v>41457.300000000003</v>
      </c>
      <c r="O1212" s="124">
        <v>46861.63</v>
      </c>
      <c r="P1212" s="124">
        <v>48136.45</v>
      </c>
      <c r="Q1212" s="124">
        <v>43196.58</v>
      </c>
      <c r="R1212" s="124">
        <v>54643.199999999997</v>
      </c>
      <c r="S1212" s="124">
        <v>50415.58</v>
      </c>
      <c r="T1212" s="124">
        <v>41535.230000000003</v>
      </c>
      <c r="U1212" s="124">
        <v>32897.15</v>
      </c>
      <c r="V1212" s="124">
        <v>24519.42</v>
      </c>
      <c r="W1212" s="124">
        <v>9192.91</v>
      </c>
      <c r="X1212" s="79">
        <v>0</v>
      </c>
      <c r="Y1212" s="125"/>
      <c r="Z1212" s="125"/>
      <c r="AA1212" s="125"/>
      <c r="AB1212" s="125"/>
      <c r="AC1212" s="126">
        <f t="shared" si="257"/>
        <v>0</v>
      </c>
      <c r="AD1212" s="126">
        <f t="shared" si="258"/>
        <v>0</v>
      </c>
      <c r="AE1212" s="126">
        <f t="shared" si="259"/>
        <v>-1</v>
      </c>
      <c r="AF1212" s="126">
        <f t="shared" si="260"/>
        <v>0</v>
      </c>
      <c r="AG1212" s="126">
        <f t="shared" si="261"/>
        <v>0</v>
      </c>
      <c r="AH1212" s="126">
        <f t="shared" si="262"/>
        <v>0</v>
      </c>
      <c r="AI1212" s="126">
        <f t="shared" si="263"/>
        <v>0</v>
      </c>
      <c r="AJ1212" s="126">
        <f t="shared" si="264"/>
        <v>0</v>
      </c>
      <c r="AK1212" s="126">
        <f t="shared" si="265"/>
        <v>0</v>
      </c>
      <c r="AL1212" s="127">
        <f t="shared" si="256"/>
        <v>-0.1111111111111111</v>
      </c>
      <c r="AM1212" s="127">
        <f t="shared" si="255"/>
        <v>0</v>
      </c>
    </row>
    <row r="1213" spans="1:39" ht="15" customHeight="1" x14ac:dyDescent="0.2">
      <c r="A1213" s="62" t="s">
        <v>1271</v>
      </c>
      <c r="B1213" s="62" t="s">
        <v>282</v>
      </c>
      <c r="C1213" s="124">
        <v>0</v>
      </c>
      <c r="D1213" s="124">
        <v>50</v>
      </c>
      <c r="E1213" s="124">
        <v>50</v>
      </c>
      <c r="F1213" s="124">
        <v>50</v>
      </c>
      <c r="G1213" s="124">
        <v>50</v>
      </c>
      <c r="H1213" s="124">
        <v>50</v>
      </c>
      <c r="I1213" s="124">
        <v>50</v>
      </c>
      <c r="J1213" s="124">
        <v>50</v>
      </c>
      <c r="K1213" s="124">
        <v>0</v>
      </c>
      <c r="L1213" s="124">
        <v>0</v>
      </c>
      <c r="M1213" s="124">
        <v>0</v>
      </c>
      <c r="N1213" s="124">
        <v>50</v>
      </c>
      <c r="O1213" s="124">
        <v>50</v>
      </c>
      <c r="P1213" s="124">
        <v>50</v>
      </c>
      <c r="Q1213" s="124">
        <v>50</v>
      </c>
      <c r="R1213" s="124">
        <v>50</v>
      </c>
      <c r="S1213" s="124">
        <v>50</v>
      </c>
      <c r="T1213" s="124">
        <v>50</v>
      </c>
      <c r="U1213" s="124">
        <v>50</v>
      </c>
      <c r="V1213" s="124">
        <v>244.08</v>
      </c>
      <c r="W1213" s="124">
        <v>294.42</v>
      </c>
      <c r="X1213" s="79">
        <v>0</v>
      </c>
      <c r="Y1213" s="125"/>
      <c r="Z1213" s="125"/>
      <c r="AA1213" s="125"/>
      <c r="AB1213" s="125"/>
      <c r="AC1213" s="126">
        <f t="shared" si="257"/>
        <v>0</v>
      </c>
      <c r="AD1213" s="126">
        <f t="shared" si="258"/>
        <v>0</v>
      </c>
      <c r="AE1213" s="126">
        <f t="shared" si="259"/>
        <v>0</v>
      </c>
      <c r="AF1213" s="126">
        <f t="shared" si="260"/>
        <v>0</v>
      </c>
      <c r="AG1213" s="126">
        <f t="shared" si="261"/>
        <v>0</v>
      </c>
      <c r="AH1213" s="126">
        <f t="shared" si="262"/>
        <v>0.55321235899950949</v>
      </c>
      <c r="AI1213" s="126">
        <f t="shared" si="263"/>
        <v>0</v>
      </c>
      <c r="AJ1213" s="126">
        <f t="shared" si="264"/>
        <v>2.7420936300333659E-3</v>
      </c>
      <c r="AK1213" s="126">
        <f t="shared" si="265"/>
        <v>-1.0938380456760289E-2</v>
      </c>
      <c r="AL1213" s="127">
        <f t="shared" si="256"/>
        <v>6.0557341352531401E-2</v>
      </c>
      <c r="AM1213" s="127">
        <f t="shared" si="255"/>
        <v>0.10900321443455652</v>
      </c>
    </row>
    <row r="1214" spans="1:39" ht="15" customHeight="1" x14ac:dyDescent="0.2">
      <c r="A1214" s="62" t="s">
        <v>1757</v>
      </c>
      <c r="B1214" s="62" t="s">
        <v>1741</v>
      </c>
      <c r="C1214" s="124">
        <v>0</v>
      </c>
      <c r="D1214" s="124">
        <v>110</v>
      </c>
      <c r="E1214" s="124">
        <v>110</v>
      </c>
      <c r="F1214" s="124">
        <v>110</v>
      </c>
      <c r="G1214" s="124">
        <v>0</v>
      </c>
      <c r="H1214" s="124">
        <v>0</v>
      </c>
      <c r="I1214" s="124">
        <v>0</v>
      </c>
      <c r="J1214" s="124">
        <v>0</v>
      </c>
      <c r="K1214" s="124">
        <v>0</v>
      </c>
      <c r="L1214" s="124">
        <v>0</v>
      </c>
      <c r="M1214" s="124">
        <v>0</v>
      </c>
      <c r="N1214" s="124">
        <v>172.33</v>
      </c>
      <c r="O1214" s="124">
        <v>107.98</v>
      </c>
      <c r="P1214" s="124">
        <v>0</v>
      </c>
      <c r="Q1214" s="124">
        <v>0</v>
      </c>
      <c r="R1214" s="124">
        <v>0</v>
      </c>
      <c r="S1214" s="124">
        <v>0</v>
      </c>
      <c r="T1214" s="124">
        <v>0</v>
      </c>
      <c r="U1214" s="124">
        <v>0</v>
      </c>
      <c r="V1214" s="124">
        <v>0</v>
      </c>
      <c r="W1214" s="124">
        <v>0</v>
      </c>
      <c r="X1214" s="79">
        <v>0</v>
      </c>
      <c r="Y1214" s="125"/>
      <c r="Z1214" s="125"/>
      <c r="AA1214" s="125"/>
      <c r="AB1214" s="125"/>
      <c r="AC1214" s="126">
        <f t="shared" si="257"/>
        <v>0</v>
      </c>
      <c r="AD1214" s="126">
        <f t="shared" si="258"/>
        <v>-1</v>
      </c>
      <c r="AE1214" s="126">
        <f t="shared" si="259"/>
        <v>0</v>
      </c>
      <c r="AF1214" s="126">
        <f t="shared" si="260"/>
        <v>0</v>
      </c>
      <c r="AG1214" s="126">
        <f t="shared" si="261"/>
        <v>0</v>
      </c>
      <c r="AH1214" s="126">
        <f t="shared" si="262"/>
        <v>0</v>
      </c>
      <c r="AI1214" s="126">
        <f t="shared" si="263"/>
        <v>0</v>
      </c>
      <c r="AJ1214" s="126">
        <f t="shared" si="264"/>
        <v>0</v>
      </c>
      <c r="AK1214" s="126">
        <f t="shared" si="265"/>
        <v>0</v>
      </c>
      <c r="AL1214" s="127">
        <f t="shared" si="256"/>
        <v>-0.1111111111111111</v>
      </c>
      <c r="AM1214" s="127">
        <f t="shared" si="255"/>
        <v>0</v>
      </c>
    </row>
    <row r="1215" spans="1:39" ht="15" customHeight="1" x14ac:dyDescent="0.2">
      <c r="A1215" s="62" t="s">
        <v>1272</v>
      </c>
      <c r="B1215" s="62" t="s">
        <v>759</v>
      </c>
      <c r="C1215" s="124">
        <v>0</v>
      </c>
      <c r="D1215" s="124">
        <v>0</v>
      </c>
      <c r="E1215" s="124">
        <v>0</v>
      </c>
      <c r="F1215" s="124">
        <v>0</v>
      </c>
      <c r="G1215" s="124">
        <v>0</v>
      </c>
      <c r="H1215" s="124">
        <v>0</v>
      </c>
      <c r="I1215" s="124">
        <v>0</v>
      </c>
      <c r="J1215" s="124">
        <v>0</v>
      </c>
      <c r="K1215" s="124">
        <v>0</v>
      </c>
      <c r="L1215" s="124">
        <v>0</v>
      </c>
      <c r="M1215" s="124">
        <v>0</v>
      </c>
      <c r="N1215" s="124">
        <v>0</v>
      </c>
      <c r="O1215" s="124">
        <v>0</v>
      </c>
      <c r="P1215" s="124">
        <v>19900</v>
      </c>
      <c r="Q1215" s="124">
        <v>0</v>
      </c>
      <c r="R1215" s="124">
        <v>0</v>
      </c>
      <c r="S1215" s="124">
        <v>0</v>
      </c>
      <c r="T1215" s="124">
        <v>0</v>
      </c>
      <c r="U1215" s="124">
        <v>0</v>
      </c>
      <c r="V1215" s="124">
        <v>0</v>
      </c>
      <c r="W1215" s="124">
        <v>0</v>
      </c>
      <c r="X1215" s="79">
        <v>0</v>
      </c>
      <c r="Y1215" s="125"/>
      <c r="Z1215" s="125"/>
      <c r="AA1215" s="125"/>
      <c r="AB1215" s="125"/>
      <c r="AC1215" s="126">
        <f t="shared" si="257"/>
        <v>0.46731112609270847</v>
      </c>
      <c r="AD1215" s="126">
        <f t="shared" si="258"/>
        <v>0.10059883692987936</v>
      </c>
      <c r="AE1215" s="126">
        <f t="shared" si="259"/>
        <v>-6.5419630255858424E-2</v>
      </c>
      <c r="AF1215" s="126">
        <f t="shared" si="260"/>
        <v>1.0306475457479753</v>
      </c>
      <c r="AG1215" s="126">
        <f t="shared" si="261"/>
        <v>-0.54763000460193278</v>
      </c>
      <c r="AH1215" s="126">
        <f t="shared" si="262"/>
        <v>-3.7639877924720247E-2</v>
      </c>
      <c r="AI1215" s="126">
        <f t="shared" si="263"/>
        <v>-0.14957716701902748</v>
      </c>
      <c r="AJ1215" s="126">
        <f t="shared" si="264"/>
        <v>-0.13517712865133624</v>
      </c>
      <c r="AK1215" s="126">
        <f t="shared" si="265"/>
        <v>-0.24685591088753145</v>
      </c>
      <c r="AL1215" s="127">
        <f t="shared" si="256"/>
        <v>4.625086549223964E-2</v>
      </c>
      <c r="AM1215" s="127">
        <f t="shared" si="255"/>
        <v>-0.22337601781690966</v>
      </c>
    </row>
    <row r="1216" spans="1:39" ht="15" customHeight="1" x14ac:dyDescent="0.2">
      <c r="A1216" s="62" t="s">
        <v>2302</v>
      </c>
      <c r="B1216" s="62" t="s">
        <v>1883</v>
      </c>
      <c r="C1216" s="124">
        <v>0</v>
      </c>
      <c r="D1216" s="124">
        <v>0</v>
      </c>
      <c r="E1216" s="124">
        <v>0</v>
      </c>
      <c r="F1216" s="124">
        <v>0</v>
      </c>
      <c r="G1216" s="124">
        <v>0</v>
      </c>
      <c r="H1216" s="124">
        <v>0</v>
      </c>
      <c r="I1216" s="124">
        <v>0</v>
      </c>
      <c r="J1216" s="124">
        <v>0</v>
      </c>
      <c r="K1216" s="124">
        <v>0</v>
      </c>
      <c r="L1216" s="124">
        <v>0</v>
      </c>
      <c r="M1216" s="124">
        <v>0</v>
      </c>
      <c r="N1216" s="124">
        <v>0</v>
      </c>
      <c r="O1216" s="124">
        <v>0</v>
      </c>
      <c r="P1216" s="124">
        <v>0</v>
      </c>
      <c r="Q1216" s="124">
        <v>0</v>
      </c>
      <c r="R1216" s="124">
        <v>0</v>
      </c>
      <c r="S1216" s="124">
        <v>0</v>
      </c>
      <c r="T1216" s="124">
        <v>0</v>
      </c>
      <c r="U1216" s="124">
        <v>0</v>
      </c>
      <c r="V1216" s="124">
        <v>0</v>
      </c>
      <c r="W1216" s="124">
        <v>828.19</v>
      </c>
      <c r="X1216" s="79">
        <v>0</v>
      </c>
      <c r="Y1216" s="125"/>
      <c r="Z1216" s="125"/>
      <c r="AA1216" s="125"/>
      <c r="AB1216" s="125"/>
      <c r="AC1216" s="126">
        <f t="shared" si="257"/>
        <v>-0.19362412310477481</v>
      </c>
      <c r="AD1216" s="126">
        <f t="shared" si="258"/>
        <v>6.1511207773529399E-2</v>
      </c>
      <c r="AE1216" s="126">
        <f t="shared" si="259"/>
        <v>0.55017266733860959</v>
      </c>
      <c r="AF1216" s="126">
        <f t="shared" si="260"/>
        <v>0.20564284039310149</v>
      </c>
      <c r="AG1216" s="126">
        <f t="shared" si="261"/>
        <v>-0.56714643138156318</v>
      </c>
      <c r="AH1216" s="126">
        <f t="shared" si="262"/>
        <v>0.31883865565098396</v>
      </c>
      <c r="AI1216" s="126">
        <f t="shared" si="263"/>
        <v>1.0225333353982438</v>
      </c>
      <c r="AJ1216" s="126">
        <f t="shared" si="264"/>
        <v>-0.62263681401563586</v>
      </c>
      <c r="AK1216" s="126">
        <f t="shared" si="265"/>
        <v>3.6213869020443359</v>
      </c>
      <c r="AL1216" s="127">
        <f t="shared" si="256"/>
        <v>0.48851980445520332</v>
      </c>
      <c r="AM1216" s="127">
        <f t="shared" si="255"/>
        <v>0.75459512953927299</v>
      </c>
    </row>
    <row r="1217" spans="1:39" ht="15" customHeight="1" x14ac:dyDescent="0.2">
      <c r="A1217" s="62" t="s">
        <v>1275</v>
      </c>
      <c r="B1217" s="62" t="s">
        <v>286</v>
      </c>
      <c r="C1217" s="124">
        <v>263830</v>
      </c>
      <c r="D1217" s="124">
        <v>431118</v>
      </c>
      <c r="E1217" s="124">
        <v>404962</v>
      </c>
      <c r="F1217" s="124">
        <v>422819</v>
      </c>
      <c r="G1217" s="124">
        <v>404677</v>
      </c>
      <c r="H1217" s="124">
        <v>298426</v>
      </c>
      <c r="I1217" s="124">
        <v>315316</v>
      </c>
      <c r="J1217" s="124">
        <v>275991</v>
      </c>
      <c r="K1217" s="124">
        <v>278761</v>
      </c>
      <c r="L1217" s="124">
        <v>271716</v>
      </c>
      <c r="M1217" s="124">
        <v>0</v>
      </c>
      <c r="N1217" s="124">
        <v>270435.07</v>
      </c>
      <c r="O1217" s="124">
        <v>419386.29</v>
      </c>
      <c r="P1217" s="124">
        <v>411205.83</v>
      </c>
      <c r="Q1217" s="124">
        <v>409298.09</v>
      </c>
      <c r="R1217" s="124">
        <v>304839.65999999997</v>
      </c>
      <c r="S1217" s="124">
        <v>299899.2</v>
      </c>
      <c r="T1217" s="124">
        <v>296766.38</v>
      </c>
      <c r="U1217" s="124">
        <v>270527.11</v>
      </c>
      <c r="V1217" s="124">
        <v>252420.09</v>
      </c>
      <c r="W1217" s="124">
        <v>271857.03000000003</v>
      </c>
      <c r="X1217" s="79">
        <v>0</v>
      </c>
      <c r="Y1217" s="125"/>
      <c r="Z1217" s="125"/>
      <c r="AA1217" s="125"/>
      <c r="AB1217" s="125"/>
      <c r="AC1217" s="126">
        <f t="shared" si="257"/>
        <v>0.26680399098809143</v>
      </c>
      <c r="AD1217" s="126">
        <f t="shared" si="258"/>
        <v>0.13919856909114933</v>
      </c>
      <c r="AE1217" s="126">
        <f t="shared" si="259"/>
        <v>-0.17948900942049675</v>
      </c>
      <c r="AF1217" s="126">
        <f t="shared" si="260"/>
        <v>-0.37721796990519268</v>
      </c>
      <c r="AG1217" s="126">
        <f t="shared" si="261"/>
        <v>-9.3137340479390929E-2</v>
      </c>
      <c r="AH1217" s="126">
        <f t="shared" si="262"/>
        <v>3.9849074038424387E-2</v>
      </c>
      <c r="AI1217" s="126">
        <f t="shared" si="263"/>
        <v>-0.10700533175355442</v>
      </c>
      <c r="AJ1217" s="126">
        <f t="shared" si="264"/>
        <v>0.76652292893274732</v>
      </c>
      <c r="AK1217" s="126">
        <f t="shared" si="265"/>
        <v>-0.3720220631381293</v>
      </c>
      <c r="AL1217" s="127">
        <f t="shared" si="256"/>
        <v>9.2780942615164827E-3</v>
      </c>
      <c r="AM1217" s="127">
        <f t="shared" si="255"/>
        <v>4.6841453520019415E-2</v>
      </c>
    </row>
    <row r="1218" spans="1:39" ht="15" customHeight="1" x14ac:dyDescent="0.2">
      <c r="A1218" s="62" t="s">
        <v>1276</v>
      </c>
      <c r="B1218" s="62" t="s">
        <v>292</v>
      </c>
      <c r="C1218" s="124">
        <v>1200</v>
      </c>
      <c r="D1218" s="124">
        <v>2101</v>
      </c>
      <c r="E1218" s="124">
        <v>4200</v>
      </c>
      <c r="F1218" s="124">
        <v>3000</v>
      </c>
      <c r="G1218" s="124">
        <v>4500</v>
      </c>
      <c r="H1218" s="124">
        <v>5701</v>
      </c>
      <c r="I1218" s="124">
        <v>6601</v>
      </c>
      <c r="J1218" s="124">
        <v>5101</v>
      </c>
      <c r="K1218" s="124">
        <v>5101</v>
      </c>
      <c r="L1218" s="124">
        <v>6304</v>
      </c>
      <c r="M1218" s="124">
        <v>0</v>
      </c>
      <c r="N1218" s="124">
        <v>2023.16</v>
      </c>
      <c r="O1218" s="124">
        <v>3828.09</v>
      </c>
      <c r="P1218" s="124">
        <v>3997.88</v>
      </c>
      <c r="Q1218" s="124">
        <v>4108.3599999999997</v>
      </c>
      <c r="R1218" s="124">
        <v>5030.71</v>
      </c>
      <c r="S1218" s="124">
        <v>5846.59</v>
      </c>
      <c r="T1218" s="124">
        <v>5703.17</v>
      </c>
      <c r="U1218" s="124">
        <v>5113.91</v>
      </c>
      <c r="V1218" s="124">
        <v>5826.76</v>
      </c>
      <c r="W1218" s="124">
        <v>7524.07</v>
      </c>
      <c r="X1218" s="79">
        <v>0</v>
      </c>
      <c r="Y1218" s="125"/>
      <c r="Z1218" s="125"/>
      <c r="AA1218" s="125"/>
      <c r="AB1218" s="125"/>
      <c r="AC1218" s="126">
        <f t="shared" si="257"/>
        <v>0.29090788381742744</v>
      </c>
      <c r="AD1218" s="126">
        <f t="shared" si="258"/>
        <v>0.12148804533976544</v>
      </c>
      <c r="AE1218" s="126">
        <f t="shared" si="259"/>
        <v>-0.29301975782505718</v>
      </c>
      <c r="AF1218" s="126">
        <f t="shared" si="260"/>
        <v>-0.35347153754345911</v>
      </c>
      <c r="AG1218" s="126">
        <f t="shared" si="261"/>
        <v>-0.28000280915785464</v>
      </c>
      <c r="AH1218" s="126">
        <f t="shared" si="262"/>
        <v>0.3943496133212569</v>
      </c>
      <c r="AI1218" s="126">
        <f t="shared" si="263"/>
        <v>-0.13500657069619401</v>
      </c>
      <c r="AJ1218" s="126">
        <f t="shared" si="264"/>
        <v>-0.51212509820231977</v>
      </c>
      <c r="AK1218" s="126">
        <f t="shared" si="265"/>
        <v>0.7027836650603263</v>
      </c>
      <c r="AL1218" s="127">
        <f t="shared" si="256"/>
        <v>-7.1218406540120632E-3</v>
      </c>
      <c r="AM1218" s="127">
        <f t="shared" si="255"/>
        <v>3.3999760065042947E-2</v>
      </c>
    </row>
    <row r="1219" spans="1:39" ht="15" customHeight="1" x14ac:dyDescent="0.2">
      <c r="A1219" s="62" t="s">
        <v>1277</v>
      </c>
      <c r="B1219" s="62" t="s">
        <v>921</v>
      </c>
      <c r="C1219" s="124">
        <v>0</v>
      </c>
      <c r="D1219" s="124">
        <v>0</v>
      </c>
      <c r="E1219" s="124">
        <v>0</v>
      </c>
      <c r="F1219" s="124">
        <v>0</v>
      </c>
      <c r="G1219" s="124">
        <v>0</v>
      </c>
      <c r="H1219" s="124">
        <v>0</v>
      </c>
      <c r="I1219" s="124">
        <v>0</v>
      </c>
      <c r="J1219" s="124">
        <v>0</v>
      </c>
      <c r="K1219" s="124">
        <v>0</v>
      </c>
      <c r="L1219" s="124">
        <v>0</v>
      </c>
      <c r="M1219" s="124">
        <v>0</v>
      </c>
      <c r="N1219" s="124">
        <v>0</v>
      </c>
      <c r="O1219" s="124">
        <v>0</v>
      </c>
      <c r="P1219" s="124">
        <v>17.64</v>
      </c>
      <c r="Q1219" s="124">
        <v>0</v>
      </c>
      <c r="R1219" s="124">
        <v>0</v>
      </c>
      <c r="S1219" s="124">
        <v>0</v>
      </c>
      <c r="T1219" s="124">
        <v>0</v>
      </c>
      <c r="U1219" s="124">
        <v>0</v>
      </c>
      <c r="V1219" s="124">
        <v>0</v>
      </c>
      <c r="W1219" s="124">
        <v>0</v>
      </c>
      <c r="X1219" s="79">
        <v>0</v>
      </c>
      <c r="Y1219" s="125"/>
      <c r="Z1219" s="125"/>
      <c r="AA1219" s="125"/>
      <c r="AB1219" s="125"/>
      <c r="AC1219" s="126">
        <f t="shared" si="257"/>
        <v>0.5182507259726794</v>
      </c>
      <c r="AD1219" s="126">
        <f t="shared" si="258"/>
        <v>-0.10546631341033644</v>
      </c>
      <c r="AE1219" s="126">
        <f t="shared" si="259"/>
        <v>0.19376062996724117</v>
      </c>
      <c r="AF1219" s="126">
        <f t="shared" si="260"/>
        <v>-0.25661824067419881</v>
      </c>
      <c r="AG1219" s="126">
        <f t="shared" si="261"/>
        <v>-1.3471224616070658E-2</v>
      </c>
      <c r="AH1219" s="126">
        <f t="shared" si="262"/>
        <v>0.1301165222587391</v>
      </c>
      <c r="AI1219" s="126">
        <f t="shared" si="263"/>
        <v>-7.3099391834078847E-2</v>
      </c>
      <c r="AJ1219" s="126">
        <f t="shared" si="264"/>
        <v>-0.18041555321970601</v>
      </c>
      <c r="AK1219" s="126">
        <f t="shared" si="265"/>
        <v>2.5932557437487867E-2</v>
      </c>
      <c r="AL1219" s="127">
        <f t="shared" si="256"/>
        <v>2.655441243130632E-2</v>
      </c>
      <c r="AM1219" s="127">
        <f t="shared" si="255"/>
        <v>-2.2187417994725706E-2</v>
      </c>
    </row>
    <row r="1220" spans="1:39" ht="15" customHeight="1" x14ac:dyDescent="0.2">
      <c r="A1220" s="62" t="s">
        <v>1278</v>
      </c>
      <c r="B1220" s="62" t="s">
        <v>968</v>
      </c>
      <c r="C1220" s="124">
        <v>0</v>
      </c>
      <c r="D1220" s="124">
        <v>0</v>
      </c>
      <c r="E1220" s="124">
        <v>0</v>
      </c>
      <c r="F1220" s="124">
        <v>0</v>
      </c>
      <c r="G1220" s="124">
        <v>0</v>
      </c>
      <c r="H1220" s="124">
        <v>0</v>
      </c>
      <c r="I1220" s="124">
        <v>601</v>
      </c>
      <c r="J1220" s="124">
        <v>601</v>
      </c>
      <c r="K1220" s="124">
        <v>601</v>
      </c>
      <c r="L1220" s="124">
        <v>301</v>
      </c>
      <c r="M1220" s="124">
        <v>0</v>
      </c>
      <c r="N1220" s="124">
        <v>0</v>
      </c>
      <c r="O1220" s="124">
        <v>0</v>
      </c>
      <c r="P1220" s="124">
        <v>0</v>
      </c>
      <c r="Q1220" s="124">
        <v>0</v>
      </c>
      <c r="R1220" s="124">
        <v>0</v>
      </c>
      <c r="S1220" s="124">
        <v>387.41</v>
      </c>
      <c r="T1220" s="124">
        <v>601.73</v>
      </c>
      <c r="U1220" s="124">
        <v>601.73</v>
      </c>
      <c r="V1220" s="124">
        <v>603.38</v>
      </c>
      <c r="W1220" s="124">
        <v>596.78</v>
      </c>
      <c r="X1220" s="79">
        <v>0</v>
      </c>
      <c r="Y1220" s="125"/>
      <c r="Z1220" s="125"/>
      <c r="AA1220" s="125"/>
      <c r="AB1220" s="125"/>
      <c r="AC1220" s="126">
        <f t="shared" si="257"/>
        <v>0</v>
      </c>
      <c r="AD1220" s="126">
        <f t="shared" si="258"/>
        <v>0</v>
      </c>
      <c r="AE1220" s="126">
        <f t="shared" si="259"/>
        <v>0</v>
      </c>
      <c r="AF1220" s="126">
        <f t="shared" si="260"/>
        <v>0</v>
      </c>
      <c r="AG1220" s="126">
        <f t="shared" si="261"/>
        <v>0</v>
      </c>
      <c r="AH1220" s="126">
        <f t="shared" si="262"/>
        <v>0</v>
      </c>
      <c r="AI1220" s="126">
        <f t="shared" si="263"/>
        <v>0</v>
      </c>
      <c r="AJ1220" s="126">
        <f t="shared" si="264"/>
        <v>-0.6166666666666667</v>
      </c>
      <c r="AK1220" s="126">
        <f t="shared" si="265"/>
        <v>5.7857130434782604</v>
      </c>
      <c r="AL1220" s="127">
        <f t="shared" si="256"/>
        <v>0.57433848631239925</v>
      </c>
      <c r="AM1220" s="127">
        <f t="shared" ref="AM1220:AM1283" si="266">AVERAGE(AG1220:AK1220)</f>
        <v>1.0338092753623187</v>
      </c>
    </row>
    <row r="1221" spans="1:39" ht="15" customHeight="1" x14ac:dyDescent="0.2">
      <c r="A1221" s="62" t="s">
        <v>1279</v>
      </c>
      <c r="B1221" s="62" t="s">
        <v>296</v>
      </c>
      <c r="C1221" s="124">
        <v>0</v>
      </c>
      <c r="D1221" s="124">
        <v>13311</v>
      </c>
      <c r="E1221" s="124">
        <v>0</v>
      </c>
      <c r="F1221" s="124">
        <v>6646</v>
      </c>
      <c r="G1221" s="124">
        <v>16259</v>
      </c>
      <c r="H1221" s="124">
        <v>11937</v>
      </c>
      <c r="I1221" s="124">
        <v>11892</v>
      </c>
      <c r="J1221" s="124">
        <v>8280</v>
      </c>
      <c r="K1221" s="124">
        <v>11883</v>
      </c>
      <c r="L1221" s="124">
        <v>4763</v>
      </c>
      <c r="M1221" s="124">
        <v>0</v>
      </c>
      <c r="N1221" s="124">
        <v>0</v>
      </c>
      <c r="O1221" s="124">
        <v>9000</v>
      </c>
      <c r="P1221" s="124">
        <v>0</v>
      </c>
      <c r="Q1221" s="124">
        <v>0</v>
      </c>
      <c r="R1221" s="124">
        <v>0</v>
      </c>
      <c r="S1221" s="124">
        <v>0</v>
      </c>
      <c r="T1221" s="124">
        <v>0</v>
      </c>
      <c r="U1221" s="124">
        <v>0</v>
      </c>
      <c r="V1221" s="124">
        <v>0</v>
      </c>
      <c r="W1221" s="124">
        <v>0</v>
      </c>
      <c r="X1221" s="79">
        <v>0</v>
      </c>
      <c r="Y1221" s="125"/>
      <c r="Z1221" s="125"/>
      <c r="AA1221" s="125"/>
      <c r="AB1221" s="125"/>
      <c r="AC1221" s="126">
        <f t="shared" si="257"/>
        <v>0.33089653771956551</v>
      </c>
      <c r="AD1221" s="126">
        <f t="shared" si="258"/>
        <v>-0.31517427127144398</v>
      </c>
      <c r="AE1221" s="126">
        <f t="shared" si="259"/>
        <v>5.7879339739615628E-2</v>
      </c>
      <c r="AF1221" s="126">
        <f t="shared" si="260"/>
        <v>-0.17796936093840129</v>
      </c>
      <c r="AG1221" s="126">
        <f t="shared" si="261"/>
        <v>-2.7748227444122111E-2</v>
      </c>
      <c r="AH1221" s="126">
        <f t="shared" si="262"/>
        <v>-3.7236266978305579E-2</v>
      </c>
      <c r="AI1221" s="126">
        <f t="shared" si="263"/>
        <v>-0.11822493023366507</v>
      </c>
      <c r="AJ1221" s="126">
        <f t="shared" si="264"/>
        <v>-0.11176716691859216</v>
      </c>
      <c r="AK1221" s="126">
        <f t="shared" si="265"/>
        <v>0.11087222420591211</v>
      </c>
      <c r="AL1221" s="127">
        <f t="shared" si="256"/>
        <v>-3.2052458013270772E-2</v>
      </c>
      <c r="AM1221" s="127">
        <f t="shared" si="266"/>
        <v>-3.682087347375456E-2</v>
      </c>
    </row>
    <row r="1222" spans="1:39" ht="15" customHeight="1" x14ac:dyDescent="0.2">
      <c r="A1222" s="62" t="s">
        <v>1280</v>
      </c>
      <c r="B1222" s="62" t="s">
        <v>298</v>
      </c>
      <c r="C1222" s="124">
        <v>4273</v>
      </c>
      <c r="D1222" s="124">
        <v>5711</v>
      </c>
      <c r="E1222" s="124">
        <v>6555</v>
      </c>
      <c r="F1222" s="124">
        <v>6977</v>
      </c>
      <c r="G1222" s="124">
        <v>6974</v>
      </c>
      <c r="H1222" s="124">
        <v>4750</v>
      </c>
      <c r="I1222" s="124">
        <v>4689</v>
      </c>
      <c r="J1222" s="124">
        <v>5049</v>
      </c>
      <c r="K1222" s="124">
        <v>3545</v>
      </c>
      <c r="L1222" s="124">
        <v>3005</v>
      </c>
      <c r="M1222" s="124">
        <v>0</v>
      </c>
      <c r="N1222" s="124">
        <v>3545.09</v>
      </c>
      <c r="O1222" s="124">
        <v>5201.75</v>
      </c>
      <c r="P1222" s="124">
        <v>5725.04</v>
      </c>
      <c r="Q1222" s="124">
        <v>5350.51</v>
      </c>
      <c r="R1222" s="124">
        <v>10865</v>
      </c>
      <c r="S1222" s="124">
        <v>4915</v>
      </c>
      <c r="T1222" s="124">
        <v>4730</v>
      </c>
      <c r="U1222" s="124">
        <v>4022.5</v>
      </c>
      <c r="V1222" s="124">
        <v>3478.75</v>
      </c>
      <c r="W1222" s="124">
        <v>2620</v>
      </c>
      <c r="X1222" s="79">
        <v>0</v>
      </c>
      <c r="Y1222" s="125"/>
      <c r="Z1222" s="125"/>
      <c r="AA1222" s="125"/>
      <c r="AB1222" s="125"/>
      <c r="AC1222" s="126">
        <f t="shared" si="257"/>
        <v>0.74009047378823822</v>
      </c>
      <c r="AD1222" s="126">
        <f t="shared" si="258"/>
        <v>-2.7868803764079582E-2</v>
      </c>
      <c r="AE1222" s="126">
        <f t="shared" si="259"/>
        <v>-0.51516192252480952</v>
      </c>
      <c r="AF1222" s="126">
        <f t="shared" si="260"/>
        <v>-1</v>
      </c>
      <c r="AG1222" s="126">
        <f t="shared" si="261"/>
        <v>0</v>
      </c>
      <c r="AH1222" s="126">
        <f t="shared" si="262"/>
        <v>0</v>
      </c>
      <c r="AI1222" s="126">
        <f t="shared" si="263"/>
        <v>0</v>
      </c>
      <c r="AJ1222" s="126">
        <f t="shared" si="264"/>
        <v>0</v>
      </c>
      <c r="AK1222" s="126">
        <f t="shared" si="265"/>
        <v>0</v>
      </c>
      <c r="AL1222" s="127">
        <f t="shared" si="256"/>
        <v>-8.9215583611183438E-2</v>
      </c>
      <c r="AM1222" s="127">
        <f t="shared" si="266"/>
        <v>0</v>
      </c>
    </row>
    <row r="1223" spans="1:39" ht="15" customHeight="1" x14ac:dyDescent="0.2">
      <c r="A1223" s="62" t="s">
        <v>1281</v>
      </c>
      <c r="B1223" s="62" t="s">
        <v>300</v>
      </c>
      <c r="C1223" s="124">
        <v>1500</v>
      </c>
      <c r="D1223" s="124">
        <v>3500</v>
      </c>
      <c r="E1223" s="124">
        <v>1800</v>
      </c>
      <c r="F1223" s="124">
        <v>1800</v>
      </c>
      <c r="G1223" s="124">
        <v>1800</v>
      </c>
      <c r="H1223" s="124">
        <v>1800</v>
      </c>
      <c r="I1223" s="124">
        <v>1800</v>
      </c>
      <c r="J1223" s="124">
        <v>1800</v>
      </c>
      <c r="K1223" s="124">
        <v>1800</v>
      </c>
      <c r="L1223" s="124">
        <v>1800</v>
      </c>
      <c r="M1223" s="124">
        <v>0</v>
      </c>
      <c r="N1223" s="124">
        <v>1414.08</v>
      </c>
      <c r="O1223" s="124">
        <v>1140.28</v>
      </c>
      <c r="P1223" s="124">
        <v>1210.42</v>
      </c>
      <c r="Q1223" s="124">
        <v>1876.36</v>
      </c>
      <c r="R1223" s="124">
        <v>2262.2199999999998</v>
      </c>
      <c r="S1223" s="124">
        <v>979.21</v>
      </c>
      <c r="T1223" s="124">
        <v>1291.42</v>
      </c>
      <c r="U1223" s="124">
        <v>2611.94</v>
      </c>
      <c r="V1223" s="124">
        <v>985.65</v>
      </c>
      <c r="W1223" s="124">
        <v>4555.07</v>
      </c>
      <c r="X1223" s="79">
        <v>0</v>
      </c>
      <c r="Y1223" s="125"/>
      <c r="Z1223" s="125"/>
      <c r="AA1223" s="125"/>
      <c r="AB1223" s="125"/>
      <c r="AC1223" s="126">
        <f t="shared" si="257"/>
        <v>0.50935176634110391</v>
      </c>
      <c r="AD1223" s="126">
        <f t="shared" si="258"/>
        <v>4.5610633765218594E-2</v>
      </c>
      <c r="AE1223" s="126">
        <f t="shared" si="259"/>
        <v>0.32313896235753198</v>
      </c>
      <c r="AF1223" s="126">
        <f t="shared" si="260"/>
        <v>-0.1212165989071655</v>
      </c>
      <c r="AG1223" s="126">
        <f t="shared" si="261"/>
        <v>6.1823774362110701E-2</v>
      </c>
      <c r="AH1223" s="126">
        <f t="shared" si="262"/>
        <v>2.8044456016289313E-2</v>
      </c>
      <c r="AI1223" s="126">
        <f t="shared" si="263"/>
        <v>-8.1489349126203842E-2</v>
      </c>
      <c r="AJ1223" s="126">
        <f t="shared" si="264"/>
        <v>-5.3576867741285061E-2</v>
      </c>
      <c r="AK1223" s="126">
        <f t="shared" si="265"/>
        <v>0.6878190034359446</v>
      </c>
      <c r="AL1223" s="127">
        <f t="shared" ref="AL1223:AL1286" si="267">AVERAGE(AC1223:AK1223)</f>
        <v>0.15550064227817162</v>
      </c>
      <c r="AM1223" s="127">
        <f t="shared" si="266"/>
        <v>0.12852420338937115</v>
      </c>
    </row>
    <row r="1224" spans="1:39" ht="15" customHeight="1" x14ac:dyDescent="0.2">
      <c r="A1224" s="62" t="s">
        <v>1282</v>
      </c>
      <c r="B1224" s="62" t="s">
        <v>302</v>
      </c>
      <c r="C1224" s="124">
        <v>766</v>
      </c>
      <c r="D1224" s="124">
        <v>1044</v>
      </c>
      <c r="E1224" s="124">
        <v>978</v>
      </c>
      <c r="F1224" s="124">
        <v>1021</v>
      </c>
      <c r="G1224" s="124">
        <v>978</v>
      </c>
      <c r="H1224" s="124">
        <v>721</v>
      </c>
      <c r="I1224" s="124">
        <v>760</v>
      </c>
      <c r="J1224" s="124">
        <v>665</v>
      </c>
      <c r="K1224" s="124">
        <v>672</v>
      </c>
      <c r="L1224" s="124">
        <v>658</v>
      </c>
      <c r="M1224" s="124">
        <v>0</v>
      </c>
      <c r="N1224" s="124">
        <v>776.75</v>
      </c>
      <c r="O1224" s="124">
        <v>983.99</v>
      </c>
      <c r="P1224" s="124">
        <v>1120.96</v>
      </c>
      <c r="Q1224" s="124">
        <v>919.76</v>
      </c>
      <c r="R1224" s="124">
        <v>572.80999999999995</v>
      </c>
      <c r="S1224" s="124">
        <v>519.46</v>
      </c>
      <c r="T1224" s="124">
        <v>540.16</v>
      </c>
      <c r="U1224" s="124">
        <v>482.36</v>
      </c>
      <c r="V1224" s="124">
        <v>852.1</v>
      </c>
      <c r="W1224" s="124">
        <v>535.1</v>
      </c>
      <c r="X1224" s="79">
        <v>0</v>
      </c>
      <c r="Y1224" s="125"/>
      <c r="Z1224" s="125"/>
      <c r="AA1224" s="125"/>
      <c r="AB1224" s="125"/>
      <c r="AC1224" s="126">
        <f t="shared" si="257"/>
        <v>-0.60624999999999996</v>
      </c>
      <c r="AD1224" s="126">
        <f t="shared" si="258"/>
        <v>0.26984126984126983</v>
      </c>
      <c r="AE1224" s="126">
        <f t="shared" si="259"/>
        <v>-0.21875</v>
      </c>
      <c r="AF1224" s="126">
        <f t="shared" si="260"/>
        <v>-1</v>
      </c>
      <c r="AG1224" s="126">
        <f t="shared" si="261"/>
        <v>0</v>
      </c>
      <c r="AH1224" s="126">
        <f t="shared" si="262"/>
        <v>-1</v>
      </c>
      <c r="AI1224" s="126">
        <f t="shared" si="263"/>
        <v>0</v>
      </c>
      <c r="AJ1224" s="126">
        <f t="shared" si="264"/>
        <v>0</v>
      </c>
      <c r="AK1224" s="126">
        <f t="shared" si="265"/>
        <v>0.76842105263157889</v>
      </c>
      <c r="AL1224" s="127">
        <f t="shared" si="267"/>
        <v>-0.19852640861412796</v>
      </c>
      <c r="AM1224" s="127">
        <f t="shared" si="266"/>
        <v>-4.631578947368422E-2</v>
      </c>
    </row>
    <row r="1225" spans="1:39" ht="15" customHeight="1" x14ac:dyDescent="0.2">
      <c r="A1225" s="62" t="s">
        <v>1283</v>
      </c>
      <c r="B1225" s="62" t="s">
        <v>304</v>
      </c>
      <c r="C1225" s="124">
        <v>2765</v>
      </c>
      <c r="D1225" s="124">
        <v>4347</v>
      </c>
      <c r="E1225" s="124">
        <v>4095</v>
      </c>
      <c r="F1225" s="124">
        <v>4818</v>
      </c>
      <c r="G1225" s="124">
        <v>4435</v>
      </c>
      <c r="H1225" s="124">
        <v>1885</v>
      </c>
      <c r="I1225" s="124">
        <v>1434</v>
      </c>
      <c r="J1225" s="124">
        <v>1980</v>
      </c>
      <c r="K1225" s="124">
        <v>1809</v>
      </c>
      <c r="L1225" s="124">
        <v>1395</v>
      </c>
      <c r="M1225" s="124">
        <v>0</v>
      </c>
      <c r="N1225" s="124">
        <v>3012.5</v>
      </c>
      <c r="O1225" s="124">
        <v>3888.86</v>
      </c>
      <c r="P1225" s="124">
        <v>4361.3100000000004</v>
      </c>
      <c r="Q1225" s="124">
        <v>3083.36</v>
      </c>
      <c r="R1225" s="124">
        <v>1993.48</v>
      </c>
      <c r="S1225" s="124">
        <v>1435.3</v>
      </c>
      <c r="T1225" s="124">
        <v>2001.31</v>
      </c>
      <c r="U1225" s="124">
        <v>1731.12</v>
      </c>
      <c r="V1225" s="124">
        <v>844.57</v>
      </c>
      <c r="W1225" s="124">
        <v>1438.12</v>
      </c>
      <c r="X1225" s="79">
        <v>0</v>
      </c>
      <c r="Y1225" s="125"/>
      <c r="Z1225" s="125"/>
      <c r="AA1225" s="125"/>
      <c r="AB1225" s="125"/>
      <c r="AC1225" s="126">
        <f t="shared" si="257"/>
        <v>0.23406294322842797</v>
      </c>
      <c r="AD1225" s="126">
        <f t="shared" si="258"/>
        <v>0.53179262572608943</v>
      </c>
      <c r="AE1225" s="126">
        <f t="shared" si="259"/>
        <v>0.63942570924502673</v>
      </c>
      <c r="AF1225" s="126">
        <f t="shared" si="260"/>
        <v>-0.45046694291545558</v>
      </c>
      <c r="AG1225" s="126">
        <f t="shared" si="261"/>
        <v>0.26740495644540496</v>
      </c>
      <c r="AH1225" s="126">
        <f t="shared" si="262"/>
        <v>-1.8576731134672484E-2</v>
      </c>
      <c r="AI1225" s="126">
        <f t="shared" si="263"/>
        <v>-0.13141275040263478</v>
      </c>
      <c r="AJ1225" s="126">
        <f t="shared" si="264"/>
        <v>-0.31308985603866751</v>
      </c>
      <c r="AK1225" s="126">
        <f t="shared" si="265"/>
        <v>2.6265506050771967E-2</v>
      </c>
      <c r="AL1225" s="127">
        <f t="shared" si="267"/>
        <v>8.7267273356032335E-2</v>
      </c>
      <c r="AM1225" s="127">
        <f t="shared" si="266"/>
        <v>-3.388177501595957E-2</v>
      </c>
    </row>
    <row r="1226" spans="1:39" ht="15" customHeight="1" x14ac:dyDescent="0.2">
      <c r="A1226" s="62" t="s">
        <v>1284</v>
      </c>
      <c r="B1226" s="62" t="s">
        <v>306</v>
      </c>
      <c r="C1226" s="124">
        <v>34980</v>
      </c>
      <c r="D1226" s="124">
        <v>55100</v>
      </c>
      <c r="E1226" s="124">
        <v>50709</v>
      </c>
      <c r="F1226" s="124">
        <v>58136</v>
      </c>
      <c r="G1226" s="124">
        <v>53409</v>
      </c>
      <c r="H1226" s="124">
        <v>49478</v>
      </c>
      <c r="I1226" s="124">
        <v>43057</v>
      </c>
      <c r="J1226" s="124">
        <v>44486</v>
      </c>
      <c r="K1226" s="124">
        <v>43162</v>
      </c>
      <c r="L1226" s="124">
        <v>41875</v>
      </c>
      <c r="M1226" s="124">
        <v>0</v>
      </c>
      <c r="N1226" s="124">
        <v>36313.35</v>
      </c>
      <c r="O1226" s="124">
        <v>55132.77</v>
      </c>
      <c r="P1226" s="124">
        <v>49318.12</v>
      </c>
      <c r="Q1226" s="124">
        <v>58874.03</v>
      </c>
      <c r="R1226" s="124">
        <v>43765.88</v>
      </c>
      <c r="S1226" s="124">
        <v>43176.3</v>
      </c>
      <c r="T1226" s="124">
        <v>48794.25</v>
      </c>
      <c r="U1226" s="124">
        <v>45227.42</v>
      </c>
      <c r="V1226" s="124">
        <v>37067.69</v>
      </c>
      <c r="W1226" s="124">
        <v>38028.949999999997</v>
      </c>
      <c r="X1226" s="79">
        <v>0</v>
      </c>
      <c r="Y1226" s="125"/>
      <c r="Z1226" s="125"/>
      <c r="AA1226" s="125"/>
      <c r="AB1226" s="125"/>
      <c r="AC1226" s="126">
        <f t="shared" si="257"/>
        <v>-0.96407542198654705</v>
      </c>
      <c r="AD1226" s="126">
        <f t="shared" si="258"/>
        <v>21.775164367071024</v>
      </c>
      <c r="AE1226" s="126">
        <f t="shared" si="259"/>
        <v>-0.94983106253735539</v>
      </c>
      <c r="AF1226" s="126">
        <f t="shared" si="260"/>
        <v>7.3150984682713345</v>
      </c>
      <c r="AG1226" s="126">
        <f t="shared" si="261"/>
        <v>-0.93859649122807021</v>
      </c>
      <c r="AH1226" s="126">
        <f t="shared" si="262"/>
        <v>14.428571428571429</v>
      </c>
      <c r="AI1226" s="126">
        <f t="shared" si="263"/>
        <v>-0.94444444444444442</v>
      </c>
      <c r="AJ1226" s="126">
        <f t="shared" si="264"/>
        <v>16.986296296296295</v>
      </c>
      <c r="AK1226" s="126">
        <f t="shared" si="265"/>
        <v>0.67983856022074418</v>
      </c>
      <c r="AL1226" s="127">
        <f t="shared" si="267"/>
        <v>6.3764468555816016</v>
      </c>
      <c r="AM1226" s="127">
        <f t="shared" si="266"/>
        <v>6.0423330698831901</v>
      </c>
    </row>
    <row r="1227" spans="1:39" ht="15" customHeight="1" x14ac:dyDescent="0.2">
      <c r="A1227" s="62" t="s">
        <v>1987</v>
      </c>
      <c r="B1227" s="62" t="s">
        <v>1865</v>
      </c>
      <c r="C1227" s="124">
        <v>0</v>
      </c>
      <c r="D1227" s="124">
        <v>0</v>
      </c>
      <c r="E1227" s="124">
        <v>0</v>
      </c>
      <c r="F1227" s="124">
        <v>0</v>
      </c>
      <c r="G1227" s="124">
        <v>0</v>
      </c>
      <c r="H1227" s="124">
        <v>0</v>
      </c>
      <c r="I1227" s="124">
        <v>0</v>
      </c>
      <c r="J1227" s="124">
        <v>0</v>
      </c>
      <c r="K1227" s="124">
        <v>0</v>
      </c>
      <c r="L1227" s="124">
        <v>0</v>
      </c>
      <c r="M1227" s="124">
        <v>0</v>
      </c>
      <c r="N1227" s="124">
        <v>0</v>
      </c>
      <c r="O1227" s="124">
        <v>0</v>
      </c>
      <c r="P1227" s="124">
        <v>0</v>
      </c>
      <c r="Q1227" s="124">
        <v>0</v>
      </c>
      <c r="R1227" s="124">
        <v>0</v>
      </c>
      <c r="S1227" s="124">
        <v>0</v>
      </c>
      <c r="T1227" s="124">
        <v>0</v>
      </c>
      <c r="U1227" s="124">
        <v>3000</v>
      </c>
      <c r="V1227" s="124">
        <v>1150</v>
      </c>
      <c r="W1227" s="124">
        <v>7803.57</v>
      </c>
      <c r="X1227" s="79">
        <v>0</v>
      </c>
      <c r="Y1227" s="125"/>
      <c r="Z1227" s="125"/>
      <c r="AA1227" s="125"/>
      <c r="AB1227" s="125"/>
      <c r="AC1227" s="126">
        <f t="shared" si="257"/>
        <v>0.58138834359117042</v>
      </c>
      <c r="AD1227" s="126">
        <f t="shared" si="258"/>
        <v>-3.9168208277237986E-2</v>
      </c>
      <c r="AE1227" s="126">
        <f t="shared" si="259"/>
        <v>-1.6640961798870358E-2</v>
      </c>
      <c r="AF1227" s="126">
        <f t="shared" si="260"/>
        <v>-0.23416189286757683</v>
      </c>
      <c r="AG1227" s="126">
        <f t="shared" si="261"/>
        <v>-1.1223522325462159E-2</v>
      </c>
      <c r="AH1227" s="126">
        <f t="shared" si="262"/>
        <v>-1.6030269119000819E-2</v>
      </c>
      <c r="AI1227" s="126">
        <f t="shared" si="263"/>
        <v>-0.10517771525661571</v>
      </c>
      <c r="AJ1227" s="126">
        <f t="shared" si="264"/>
        <v>-4.3720803896999068E-2</v>
      </c>
      <c r="AK1227" s="126">
        <f t="shared" si="265"/>
        <v>8.7789767596406068E-2</v>
      </c>
      <c r="AL1227" s="127">
        <f t="shared" si="267"/>
        <v>2.2561637516201518E-2</v>
      </c>
      <c r="AM1227" s="127">
        <f t="shared" si="266"/>
        <v>-1.7672508600334334E-2</v>
      </c>
    </row>
    <row r="1228" spans="1:39" ht="15" customHeight="1" x14ac:dyDescent="0.2">
      <c r="A1228" s="62" t="s">
        <v>1285</v>
      </c>
      <c r="B1228" s="62" t="s">
        <v>308</v>
      </c>
      <c r="C1228" s="124">
        <v>2442</v>
      </c>
      <c r="D1228" s="124">
        <v>3042</v>
      </c>
      <c r="E1228" s="124">
        <v>2424</v>
      </c>
      <c r="F1228" s="124">
        <v>2352</v>
      </c>
      <c r="G1228" s="124">
        <v>2112</v>
      </c>
      <c r="H1228" s="124">
        <v>1680</v>
      </c>
      <c r="I1228" s="124">
        <v>1872</v>
      </c>
      <c r="J1228" s="124">
        <v>1632</v>
      </c>
      <c r="K1228" s="124">
        <v>1512</v>
      </c>
      <c r="L1228" s="124">
        <v>1512</v>
      </c>
      <c r="M1228" s="124">
        <v>0</v>
      </c>
      <c r="N1228" s="124">
        <v>2265.27</v>
      </c>
      <c r="O1228" s="124">
        <v>3014.84</v>
      </c>
      <c r="P1228" s="124">
        <v>2064.64</v>
      </c>
      <c r="Q1228" s="124">
        <v>2184.14</v>
      </c>
      <c r="R1228" s="124">
        <v>1795.43</v>
      </c>
      <c r="S1228" s="124">
        <v>1745.61</v>
      </c>
      <c r="T1228" s="124">
        <v>1680.61</v>
      </c>
      <c r="U1228" s="124">
        <v>1481.92</v>
      </c>
      <c r="V1228" s="124">
        <v>1316.29</v>
      </c>
      <c r="W1228" s="124">
        <v>1462.23</v>
      </c>
      <c r="X1228" s="79">
        <v>0</v>
      </c>
      <c r="Y1228" s="125"/>
      <c r="Z1228" s="125"/>
      <c r="AA1228" s="125"/>
      <c r="AB1228" s="125"/>
      <c r="AC1228" s="126">
        <f t="shared" si="257"/>
        <v>0.2833395782947849</v>
      </c>
      <c r="AD1228" s="126">
        <f t="shared" si="258"/>
        <v>-2.0862641008626448E-2</v>
      </c>
      <c r="AE1228" s="126">
        <f t="shared" si="259"/>
        <v>0.11765024804142166</v>
      </c>
      <c r="AF1228" s="126">
        <f t="shared" si="260"/>
        <v>-0.22257391641805535</v>
      </c>
      <c r="AG1228" s="126">
        <f t="shared" si="261"/>
        <v>-7.6827080570938316E-2</v>
      </c>
      <c r="AH1228" s="126">
        <f t="shared" si="262"/>
        <v>6.6306184521797928E-2</v>
      </c>
      <c r="AI1228" s="126">
        <f t="shared" si="263"/>
        <v>-0.11951698782961455</v>
      </c>
      <c r="AJ1228" s="126">
        <f t="shared" si="264"/>
        <v>-2.3721248335193026E-2</v>
      </c>
      <c r="AK1228" s="126">
        <f t="shared" si="265"/>
        <v>0.11055600619423329</v>
      </c>
      <c r="AL1228" s="127">
        <f t="shared" si="267"/>
        <v>1.2705571432201121E-2</v>
      </c>
      <c r="AM1228" s="127">
        <f t="shared" si="266"/>
        <v>-8.6406252039429275E-3</v>
      </c>
    </row>
    <row r="1229" spans="1:39" ht="15" customHeight="1" x14ac:dyDescent="0.2">
      <c r="A1229" s="62" t="s">
        <v>1286</v>
      </c>
      <c r="B1229" s="62" t="s">
        <v>1897</v>
      </c>
      <c r="C1229" s="124">
        <v>10772</v>
      </c>
      <c r="D1229" s="124">
        <v>18096</v>
      </c>
      <c r="E1229" s="124">
        <v>16201</v>
      </c>
      <c r="F1229" s="124">
        <v>0</v>
      </c>
      <c r="G1229" s="124">
        <v>0</v>
      </c>
      <c r="H1229" s="124">
        <v>0</v>
      </c>
      <c r="I1229" s="124">
        <v>0</v>
      </c>
      <c r="J1229" s="124">
        <v>0</v>
      </c>
      <c r="K1229" s="124">
        <v>0</v>
      </c>
      <c r="L1229" s="124">
        <v>0</v>
      </c>
      <c r="M1229" s="124">
        <v>0</v>
      </c>
      <c r="N1229" s="124">
        <v>9673.52</v>
      </c>
      <c r="O1229" s="124">
        <v>16832.8</v>
      </c>
      <c r="P1229" s="124">
        <v>16363.69</v>
      </c>
      <c r="Q1229" s="124">
        <v>7933.74</v>
      </c>
      <c r="R1229" s="124">
        <v>0</v>
      </c>
      <c r="S1229" s="124">
        <v>0</v>
      </c>
      <c r="T1229" s="124">
        <v>0</v>
      </c>
      <c r="U1229" s="124">
        <v>0</v>
      </c>
      <c r="V1229" s="124">
        <v>0</v>
      </c>
      <c r="W1229" s="124">
        <v>0</v>
      </c>
      <c r="X1229" s="79">
        <v>0</v>
      </c>
      <c r="Y1229" s="125"/>
      <c r="Z1229" s="125"/>
      <c r="AA1229" s="125"/>
      <c r="AB1229" s="125"/>
      <c r="AC1229" s="126">
        <f t="shared" si="257"/>
        <v>0</v>
      </c>
      <c r="AD1229" s="126">
        <f t="shared" si="258"/>
        <v>0</v>
      </c>
      <c r="AE1229" s="126">
        <f t="shared" si="259"/>
        <v>0</v>
      </c>
      <c r="AF1229" s="126">
        <f t="shared" si="260"/>
        <v>0</v>
      </c>
      <c r="AG1229" s="126">
        <f t="shared" si="261"/>
        <v>0</v>
      </c>
      <c r="AH1229" s="126">
        <f t="shared" si="262"/>
        <v>0</v>
      </c>
      <c r="AI1229" s="126">
        <f t="shared" si="263"/>
        <v>0</v>
      </c>
      <c r="AJ1229" s="126">
        <f t="shared" si="264"/>
        <v>0</v>
      </c>
      <c r="AK1229" s="126">
        <f t="shared" si="265"/>
        <v>0</v>
      </c>
      <c r="AL1229" s="127">
        <f t="shared" si="267"/>
        <v>0</v>
      </c>
      <c r="AM1229" s="127">
        <f t="shared" si="266"/>
        <v>0</v>
      </c>
    </row>
    <row r="1230" spans="1:39" ht="15" customHeight="1" x14ac:dyDescent="0.2">
      <c r="A1230" s="62" t="s">
        <v>1287</v>
      </c>
      <c r="B1230" s="62" t="s">
        <v>1899</v>
      </c>
      <c r="C1230" s="124">
        <v>13796</v>
      </c>
      <c r="D1230" s="124">
        <v>21692</v>
      </c>
      <c r="E1230" s="124">
        <v>21614</v>
      </c>
      <c r="F1230" s="124">
        <v>32867</v>
      </c>
      <c r="G1230" s="124">
        <v>34808</v>
      </c>
      <c r="H1230" s="124">
        <v>28103</v>
      </c>
      <c r="I1230" s="124">
        <v>30658</v>
      </c>
      <c r="J1230" s="124">
        <v>26770</v>
      </c>
      <c r="K1230" s="124">
        <v>27215</v>
      </c>
      <c r="L1230" s="124">
        <v>41582</v>
      </c>
      <c r="M1230" s="124">
        <v>0</v>
      </c>
      <c r="N1230" s="124">
        <v>13935.87</v>
      </c>
      <c r="O1230" s="124">
        <v>21034.13</v>
      </c>
      <c r="P1230" s="124">
        <v>21993.51</v>
      </c>
      <c r="Q1230" s="124">
        <v>29100.47</v>
      </c>
      <c r="R1230" s="124">
        <v>25573.01</v>
      </c>
      <c r="S1230" s="124">
        <v>27154.03</v>
      </c>
      <c r="T1230" s="124">
        <v>27915.55</v>
      </c>
      <c r="U1230" s="124">
        <v>25640.73</v>
      </c>
      <c r="V1230" s="124">
        <v>24266.98</v>
      </c>
      <c r="W1230" s="124">
        <v>40958.269999999997</v>
      </c>
      <c r="X1230" s="79">
        <v>0</v>
      </c>
      <c r="Y1230" s="125"/>
      <c r="Z1230" s="125"/>
      <c r="AA1230" s="125"/>
      <c r="AB1230" s="125"/>
      <c r="AC1230" s="126">
        <f t="shared" si="257"/>
        <v>0.5</v>
      </c>
      <c r="AD1230" s="126">
        <f t="shared" si="258"/>
        <v>0</v>
      </c>
      <c r="AE1230" s="126">
        <f t="shared" si="259"/>
        <v>0.33333333333333331</v>
      </c>
      <c r="AF1230" s="126">
        <f t="shared" si="260"/>
        <v>0.125</v>
      </c>
      <c r="AG1230" s="126">
        <f t="shared" si="261"/>
        <v>-0.44444444444444442</v>
      </c>
      <c r="AH1230" s="126">
        <f t="shared" si="262"/>
        <v>0</v>
      </c>
      <c r="AI1230" s="126">
        <f t="shared" si="263"/>
        <v>0.4</v>
      </c>
      <c r="AJ1230" s="126">
        <f t="shared" si="264"/>
        <v>0.35714285714285715</v>
      </c>
      <c r="AK1230" s="126">
        <f t="shared" si="265"/>
        <v>-0.57894736842105265</v>
      </c>
      <c r="AL1230" s="127">
        <f t="shared" si="267"/>
        <v>7.6898264178965919E-2</v>
      </c>
      <c r="AM1230" s="127">
        <f t="shared" si="266"/>
        <v>-5.3249791144527978E-2</v>
      </c>
    </row>
    <row r="1231" spans="1:39" ht="15" customHeight="1" x14ac:dyDescent="0.2">
      <c r="A1231" s="62" t="s">
        <v>1288</v>
      </c>
      <c r="B1231" s="62" t="s">
        <v>312</v>
      </c>
      <c r="C1231" s="124">
        <v>0</v>
      </c>
      <c r="D1231" s="124">
        <v>0</v>
      </c>
      <c r="E1231" s="124">
        <v>0</v>
      </c>
      <c r="F1231" s="124">
        <v>0</v>
      </c>
      <c r="G1231" s="124">
        <v>0</v>
      </c>
      <c r="H1231" s="124">
        <v>0</v>
      </c>
      <c r="I1231" s="124">
        <v>0</v>
      </c>
      <c r="J1231" s="124">
        <v>0</v>
      </c>
      <c r="K1231" s="124">
        <v>0</v>
      </c>
      <c r="L1231" s="124">
        <v>0</v>
      </c>
      <c r="M1231" s="124">
        <v>0</v>
      </c>
      <c r="N1231" s="124">
        <v>320</v>
      </c>
      <c r="O1231" s="124">
        <v>126</v>
      </c>
      <c r="P1231" s="124">
        <v>160</v>
      </c>
      <c r="Q1231" s="124">
        <v>125</v>
      </c>
      <c r="R1231" s="124">
        <v>0</v>
      </c>
      <c r="S1231" s="124">
        <v>495</v>
      </c>
      <c r="T1231" s="124">
        <v>0</v>
      </c>
      <c r="U1231" s="124">
        <v>0</v>
      </c>
      <c r="V1231" s="124">
        <v>95</v>
      </c>
      <c r="W1231" s="124">
        <v>168</v>
      </c>
      <c r="X1231" s="79">
        <v>0</v>
      </c>
      <c r="Y1231" s="125"/>
      <c r="Z1231" s="125"/>
      <c r="AA1231" s="125"/>
      <c r="AB1231" s="125"/>
      <c r="AC1231" s="126">
        <f t="shared" si="257"/>
        <v>0</v>
      </c>
      <c r="AD1231" s="126">
        <f t="shared" si="258"/>
        <v>0</v>
      </c>
      <c r="AE1231" s="126">
        <f t="shared" si="259"/>
        <v>0</v>
      </c>
      <c r="AF1231" s="126">
        <f t="shared" si="260"/>
        <v>0</v>
      </c>
      <c r="AG1231" s="126">
        <f t="shared" si="261"/>
        <v>0</v>
      </c>
      <c r="AH1231" s="126">
        <f t="shared" si="262"/>
        <v>0</v>
      </c>
      <c r="AI1231" s="126">
        <f t="shared" si="263"/>
        <v>0</v>
      </c>
      <c r="AJ1231" s="126">
        <f t="shared" si="264"/>
        <v>0</v>
      </c>
      <c r="AK1231" s="126">
        <f t="shared" si="265"/>
        <v>0</v>
      </c>
      <c r="AL1231" s="127">
        <f t="shared" si="267"/>
        <v>0</v>
      </c>
      <c r="AM1231" s="127">
        <f t="shared" si="266"/>
        <v>0</v>
      </c>
    </row>
    <row r="1232" spans="1:39" ht="15" customHeight="1" x14ac:dyDescent="0.2">
      <c r="A1232" s="62" t="s">
        <v>1289</v>
      </c>
      <c r="B1232" s="62" t="s">
        <v>314</v>
      </c>
      <c r="C1232" s="124">
        <v>267</v>
      </c>
      <c r="D1232" s="124">
        <v>953</v>
      </c>
      <c r="E1232" s="124">
        <v>574</v>
      </c>
      <c r="F1232" s="124">
        <v>685</v>
      </c>
      <c r="G1232" s="124">
        <v>659</v>
      </c>
      <c r="H1232" s="124">
        <v>592</v>
      </c>
      <c r="I1232" s="124">
        <v>589</v>
      </c>
      <c r="J1232" s="124">
        <v>481</v>
      </c>
      <c r="K1232" s="124">
        <v>481</v>
      </c>
      <c r="L1232" s="124">
        <v>285</v>
      </c>
      <c r="M1232" s="124">
        <v>0</v>
      </c>
      <c r="N1232" s="124">
        <v>260.87</v>
      </c>
      <c r="O1232" s="124">
        <v>321.93</v>
      </c>
      <c r="P1232" s="124">
        <v>493.13</v>
      </c>
      <c r="Q1232" s="124">
        <v>808.45</v>
      </c>
      <c r="R1232" s="124">
        <v>444.27</v>
      </c>
      <c r="S1232" s="124">
        <v>563.07000000000005</v>
      </c>
      <c r="T1232" s="124">
        <v>552.61</v>
      </c>
      <c r="U1232" s="124">
        <v>479.99</v>
      </c>
      <c r="V1232" s="124">
        <v>329.71</v>
      </c>
      <c r="W1232" s="124">
        <v>338.37</v>
      </c>
      <c r="X1232" s="79">
        <v>0</v>
      </c>
      <c r="Y1232" s="125"/>
      <c r="Z1232" s="125"/>
      <c r="AA1232" s="125"/>
      <c r="AB1232" s="125"/>
      <c r="AC1232" s="126">
        <f t="shared" si="257"/>
        <v>-0.13188091520511458</v>
      </c>
      <c r="AD1232" s="126">
        <f t="shared" si="258"/>
        <v>-6.2546315242277079E-2</v>
      </c>
      <c r="AE1232" s="126">
        <f t="shared" si="259"/>
        <v>0.16934366985099641</v>
      </c>
      <c r="AF1232" s="126">
        <f t="shared" si="260"/>
        <v>-0.3190308324912336</v>
      </c>
      <c r="AG1232" s="126">
        <f t="shared" si="261"/>
        <v>7.3985174243667531E-2</v>
      </c>
      <c r="AH1232" s="126">
        <f t="shared" si="262"/>
        <v>-1.3696187862541414E-2</v>
      </c>
      <c r="AI1232" s="126">
        <f t="shared" si="263"/>
        <v>-4.4673983214977481E-2</v>
      </c>
      <c r="AJ1232" s="126">
        <f t="shared" si="264"/>
        <v>-0.5136977969995945</v>
      </c>
      <c r="AK1232" s="126">
        <f t="shared" si="265"/>
        <v>5.1081805928046453E-2</v>
      </c>
      <c r="AL1232" s="127">
        <f t="shared" si="267"/>
        <v>-8.7901708999225364E-2</v>
      </c>
      <c r="AM1232" s="127">
        <f t="shared" si="266"/>
        <v>-8.9400197581079893E-2</v>
      </c>
    </row>
    <row r="1233" spans="1:39" ht="15" customHeight="1" x14ac:dyDescent="0.2">
      <c r="A1233" s="62" t="s">
        <v>1290</v>
      </c>
      <c r="B1233" s="62" t="s">
        <v>316</v>
      </c>
      <c r="C1233" s="124">
        <v>630</v>
      </c>
      <c r="D1233" s="124">
        <v>1944</v>
      </c>
      <c r="E1233" s="124">
        <v>1782</v>
      </c>
      <c r="F1233" s="124">
        <v>1782</v>
      </c>
      <c r="G1233" s="124">
        <v>2072</v>
      </c>
      <c r="H1233" s="124">
        <v>189</v>
      </c>
      <c r="I1233" s="124">
        <v>190</v>
      </c>
      <c r="J1233" s="124">
        <v>162</v>
      </c>
      <c r="K1233" s="124">
        <v>162</v>
      </c>
      <c r="L1233" s="124">
        <v>864</v>
      </c>
      <c r="M1233" s="124">
        <v>0</v>
      </c>
      <c r="N1233" s="124">
        <v>3006.02</v>
      </c>
      <c r="O1233" s="124">
        <v>107.99</v>
      </c>
      <c r="P1233" s="124">
        <v>2459.4899999999998</v>
      </c>
      <c r="Q1233" s="124">
        <v>123.39</v>
      </c>
      <c r="R1233" s="124">
        <v>1026</v>
      </c>
      <c r="S1233" s="124">
        <v>63</v>
      </c>
      <c r="T1233" s="124">
        <v>972</v>
      </c>
      <c r="U1233" s="124">
        <v>54</v>
      </c>
      <c r="V1233" s="124">
        <v>971.26</v>
      </c>
      <c r="W1233" s="124">
        <v>1631.56</v>
      </c>
      <c r="X1233" s="79">
        <v>0</v>
      </c>
      <c r="Y1233" s="125"/>
      <c r="Z1233" s="125"/>
      <c r="AA1233" s="125"/>
      <c r="AB1233" s="125"/>
      <c r="AC1233" s="126">
        <f t="shared" si="257"/>
        <v>0.16333822809593723</v>
      </c>
      <c r="AD1233" s="126">
        <f t="shared" si="258"/>
        <v>0.18504649303656326</v>
      </c>
      <c r="AE1233" s="126">
        <f t="shared" si="259"/>
        <v>1.7397479140777682E-2</v>
      </c>
      <c r="AF1233" s="126">
        <f t="shared" si="260"/>
        <v>-0.48267318094573369</v>
      </c>
      <c r="AG1233" s="126">
        <f t="shared" si="261"/>
        <v>-0.64078521316783599</v>
      </c>
      <c r="AH1233" s="126">
        <f t="shared" si="262"/>
        <v>2.9722065727699531</v>
      </c>
      <c r="AI1233" s="126">
        <f t="shared" si="263"/>
        <v>-0.41012670196671713</v>
      </c>
      <c r="AJ1233" s="126">
        <f t="shared" si="264"/>
        <v>-0.10451230263685175</v>
      </c>
      <c r="AK1233" s="126">
        <f t="shared" si="265"/>
        <v>0.68544705987648791</v>
      </c>
      <c r="AL1233" s="127">
        <f t="shared" si="267"/>
        <v>0.26503760380028674</v>
      </c>
      <c r="AM1233" s="127">
        <f t="shared" si="266"/>
        <v>0.50044588297500725</v>
      </c>
    </row>
    <row r="1234" spans="1:39" ht="15" customHeight="1" x14ac:dyDescent="0.2">
      <c r="A1234" s="62" t="s">
        <v>1291</v>
      </c>
      <c r="B1234" s="62" t="s">
        <v>2026</v>
      </c>
      <c r="C1234" s="124">
        <v>3927</v>
      </c>
      <c r="D1234" s="124">
        <v>6563</v>
      </c>
      <c r="E1234" s="124">
        <v>6029</v>
      </c>
      <c r="F1234" s="124">
        <v>6499</v>
      </c>
      <c r="G1234" s="124">
        <v>6275</v>
      </c>
      <c r="H1234" s="124">
        <v>4655</v>
      </c>
      <c r="I1234" s="124">
        <v>4920</v>
      </c>
      <c r="J1234" s="124">
        <v>4282</v>
      </c>
      <c r="K1234" s="124">
        <v>4277</v>
      </c>
      <c r="L1234" s="124">
        <v>4152</v>
      </c>
      <c r="M1234" s="124">
        <v>0</v>
      </c>
      <c r="N1234" s="124">
        <v>3917.33</v>
      </c>
      <c r="O1234" s="124">
        <v>6194.82</v>
      </c>
      <c r="P1234" s="124">
        <v>5952.18</v>
      </c>
      <c r="Q1234" s="124">
        <v>5853.13</v>
      </c>
      <c r="R1234" s="124">
        <v>4482.55</v>
      </c>
      <c r="S1234" s="124">
        <v>4432.24</v>
      </c>
      <c r="T1234" s="124">
        <v>4361.1899999999996</v>
      </c>
      <c r="U1234" s="124">
        <v>3902.49</v>
      </c>
      <c r="V1234" s="124">
        <v>3731.87</v>
      </c>
      <c r="W1234" s="124">
        <v>4059.49</v>
      </c>
      <c r="X1234" s="79">
        <v>0</v>
      </c>
      <c r="Y1234" s="125"/>
      <c r="Z1234" s="125"/>
      <c r="AA1234" s="125"/>
      <c r="AB1234" s="125"/>
      <c r="AC1234" s="126">
        <f t="shared" si="257"/>
        <v>0</v>
      </c>
      <c r="AD1234" s="126">
        <f t="shared" si="258"/>
        <v>-1</v>
      </c>
      <c r="AE1234" s="126">
        <f t="shared" si="259"/>
        <v>0</v>
      </c>
      <c r="AF1234" s="126">
        <f t="shared" si="260"/>
        <v>0</v>
      </c>
      <c r="AG1234" s="126">
        <f t="shared" si="261"/>
        <v>0</v>
      </c>
      <c r="AH1234" s="126">
        <f t="shared" si="262"/>
        <v>0</v>
      </c>
      <c r="AI1234" s="126">
        <f t="shared" si="263"/>
        <v>0</v>
      </c>
      <c r="AJ1234" s="126">
        <f t="shared" si="264"/>
        <v>0</v>
      </c>
      <c r="AK1234" s="126">
        <f t="shared" si="265"/>
        <v>0</v>
      </c>
      <c r="AL1234" s="127">
        <f t="shared" si="267"/>
        <v>-0.1111111111111111</v>
      </c>
      <c r="AM1234" s="127">
        <f t="shared" si="266"/>
        <v>0</v>
      </c>
    </row>
    <row r="1235" spans="1:39" ht="15" customHeight="1" x14ac:dyDescent="0.2">
      <c r="A1235" s="62" t="s">
        <v>1292</v>
      </c>
      <c r="B1235" s="62" t="s">
        <v>321</v>
      </c>
      <c r="C1235" s="124">
        <v>584</v>
      </c>
      <c r="D1235" s="124">
        <v>909</v>
      </c>
      <c r="E1235" s="124">
        <v>749</v>
      </c>
      <c r="F1235" s="124">
        <v>807</v>
      </c>
      <c r="G1235" s="124">
        <v>777</v>
      </c>
      <c r="H1235" s="124">
        <v>577</v>
      </c>
      <c r="I1235" s="124">
        <v>610</v>
      </c>
      <c r="J1235" s="124">
        <v>531</v>
      </c>
      <c r="K1235" s="124">
        <v>531</v>
      </c>
      <c r="L1235" s="124">
        <v>515</v>
      </c>
      <c r="M1235" s="124">
        <v>0</v>
      </c>
      <c r="N1235" s="124">
        <v>587.14</v>
      </c>
      <c r="O1235" s="124">
        <v>753.5</v>
      </c>
      <c r="P1235" s="124">
        <v>737.78</v>
      </c>
      <c r="Q1235" s="124">
        <v>824.58</v>
      </c>
      <c r="R1235" s="124">
        <v>641.04999999999995</v>
      </c>
      <c r="S1235" s="124">
        <v>591.79999999999995</v>
      </c>
      <c r="T1235" s="124">
        <v>631.04</v>
      </c>
      <c r="U1235" s="124">
        <v>555.62</v>
      </c>
      <c r="V1235" s="124">
        <v>542.44000000000005</v>
      </c>
      <c r="W1235" s="124">
        <v>602.41</v>
      </c>
      <c r="X1235" s="79">
        <v>0</v>
      </c>
      <c r="Y1235" s="125"/>
      <c r="Z1235" s="125"/>
      <c r="AA1235" s="125"/>
      <c r="AB1235" s="125"/>
      <c r="AC1235" s="126">
        <f t="shared" si="257"/>
        <v>-0.27571187294438348</v>
      </c>
      <c r="AD1235" s="126">
        <f t="shared" si="258"/>
        <v>5.3720408552882768</v>
      </c>
      <c r="AE1235" s="126">
        <f t="shared" si="259"/>
        <v>-0.85711503623673024</v>
      </c>
      <c r="AF1235" s="126">
        <f t="shared" si="260"/>
        <v>-0.10363730313854994</v>
      </c>
      <c r="AG1235" s="126">
        <f t="shared" si="261"/>
        <v>0.49867996724982022</v>
      </c>
      <c r="AH1235" s="126">
        <f t="shared" si="262"/>
        <v>-0.13813460584336307</v>
      </c>
      <c r="AI1235" s="126">
        <f t="shared" si="263"/>
        <v>0.30386018473001991</v>
      </c>
      <c r="AJ1235" s="126">
        <f t="shared" si="264"/>
        <v>-6.8126122372037148E-2</v>
      </c>
      <c r="AK1235" s="126">
        <f t="shared" si="265"/>
        <v>0.36113048246197738</v>
      </c>
      <c r="AL1235" s="127">
        <f t="shared" si="267"/>
        <v>0.56588739435500335</v>
      </c>
      <c r="AM1235" s="127">
        <f t="shared" si="266"/>
        <v>0.19148198124528343</v>
      </c>
    </row>
    <row r="1236" spans="1:39" ht="15" customHeight="1" x14ac:dyDescent="0.2">
      <c r="A1236" s="62" t="s">
        <v>2303</v>
      </c>
      <c r="B1236" s="62" t="s">
        <v>323</v>
      </c>
      <c r="C1236" s="124">
        <v>0</v>
      </c>
      <c r="D1236" s="124">
        <v>0</v>
      </c>
      <c r="E1236" s="124">
        <v>0</v>
      </c>
      <c r="F1236" s="124">
        <v>0</v>
      </c>
      <c r="G1236" s="124">
        <v>0</v>
      </c>
      <c r="H1236" s="124">
        <v>0</v>
      </c>
      <c r="I1236" s="124">
        <v>0</v>
      </c>
      <c r="J1236" s="124">
        <v>0</v>
      </c>
      <c r="K1236" s="124">
        <v>0</v>
      </c>
      <c r="L1236" s="124">
        <v>0</v>
      </c>
      <c r="M1236" s="124">
        <v>0</v>
      </c>
      <c r="N1236" s="124">
        <v>0</v>
      </c>
      <c r="O1236" s="124">
        <v>0</v>
      </c>
      <c r="P1236" s="124">
        <v>0</v>
      </c>
      <c r="Q1236" s="124">
        <v>0</v>
      </c>
      <c r="R1236" s="124">
        <v>0</v>
      </c>
      <c r="S1236" s="124">
        <v>0</v>
      </c>
      <c r="T1236" s="124">
        <v>0</v>
      </c>
      <c r="U1236" s="124">
        <v>0</v>
      </c>
      <c r="V1236" s="124">
        <v>0</v>
      </c>
      <c r="W1236" s="124">
        <v>139.13999999999999</v>
      </c>
      <c r="X1236" s="79">
        <v>0</v>
      </c>
      <c r="Y1236" s="125"/>
      <c r="Z1236" s="125"/>
      <c r="AA1236" s="125"/>
      <c r="AB1236" s="125"/>
      <c r="AC1236" s="126">
        <f t="shared" si="257"/>
        <v>0</v>
      </c>
      <c r="AD1236" s="126">
        <f t="shared" si="258"/>
        <v>-1</v>
      </c>
      <c r="AE1236" s="126">
        <f t="shared" si="259"/>
        <v>0</v>
      </c>
      <c r="AF1236" s="126">
        <f t="shared" si="260"/>
        <v>0</v>
      </c>
      <c r="AG1236" s="126">
        <f t="shared" si="261"/>
        <v>0</v>
      </c>
      <c r="AH1236" s="126">
        <f t="shared" si="262"/>
        <v>-1</v>
      </c>
      <c r="AI1236" s="126">
        <f t="shared" si="263"/>
        <v>0</v>
      </c>
      <c r="AJ1236" s="126">
        <f t="shared" si="264"/>
        <v>0</v>
      </c>
      <c r="AK1236" s="126">
        <f t="shared" si="265"/>
        <v>0</v>
      </c>
      <c r="AL1236" s="127">
        <f t="shared" si="267"/>
        <v>-0.22222222222222221</v>
      </c>
      <c r="AM1236" s="127">
        <f t="shared" si="266"/>
        <v>-0.2</v>
      </c>
    </row>
    <row r="1237" spans="1:39" ht="15" customHeight="1" x14ac:dyDescent="0.2">
      <c r="A1237" s="62" t="s">
        <v>1293</v>
      </c>
      <c r="B1237" s="62" t="s">
        <v>325</v>
      </c>
      <c r="C1237" s="124">
        <v>2000</v>
      </c>
      <c r="D1237" s="124">
        <v>3000</v>
      </c>
      <c r="E1237" s="124">
        <v>4750</v>
      </c>
      <c r="F1237" s="124">
        <v>6000</v>
      </c>
      <c r="G1237" s="124">
        <v>6500</v>
      </c>
      <c r="H1237" s="124">
        <v>4500</v>
      </c>
      <c r="I1237" s="124">
        <v>4500</v>
      </c>
      <c r="J1237" s="124">
        <v>5500</v>
      </c>
      <c r="K1237" s="124">
        <v>3750</v>
      </c>
      <c r="L1237" s="124">
        <v>2500</v>
      </c>
      <c r="M1237" s="124">
        <v>0</v>
      </c>
      <c r="N1237" s="124">
        <v>2000</v>
      </c>
      <c r="O1237" s="124">
        <v>3000</v>
      </c>
      <c r="P1237" s="124">
        <v>3000</v>
      </c>
      <c r="Q1237" s="124">
        <v>4000</v>
      </c>
      <c r="R1237" s="124">
        <v>4500</v>
      </c>
      <c r="S1237" s="124">
        <v>2500</v>
      </c>
      <c r="T1237" s="124">
        <v>2500</v>
      </c>
      <c r="U1237" s="124">
        <v>3500</v>
      </c>
      <c r="V1237" s="124">
        <v>4750</v>
      </c>
      <c r="W1237" s="124">
        <v>2000</v>
      </c>
      <c r="X1237" s="79">
        <v>0</v>
      </c>
      <c r="Y1237" s="125"/>
      <c r="Z1237" s="125"/>
      <c r="AA1237" s="125"/>
      <c r="AB1237" s="125"/>
      <c r="AC1237" s="126">
        <f t="shared" si="257"/>
        <v>0</v>
      </c>
      <c r="AD1237" s="126">
        <f t="shared" si="258"/>
        <v>0</v>
      </c>
      <c r="AE1237" s="126">
        <f t="shared" si="259"/>
        <v>-2</v>
      </c>
      <c r="AF1237" s="126">
        <f t="shared" si="260"/>
        <v>-1</v>
      </c>
      <c r="AG1237" s="126">
        <f t="shared" si="261"/>
        <v>0</v>
      </c>
      <c r="AH1237" s="126">
        <f t="shared" si="262"/>
        <v>0</v>
      </c>
      <c r="AI1237" s="126">
        <f t="shared" si="263"/>
        <v>0</v>
      </c>
      <c r="AJ1237" s="126">
        <f t="shared" si="264"/>
        <v>0</v>
      </c>
      <c r="AK1237" s="126">
        <f t="shared" si="265"/>
        <v>0</v>
      </c>
      <c r="AL1237" s="127">
        <f t="shared" si="267"/>
        <v>-0.33333333333333331</v>
      </c>
      <c r="AM1237" s="127">
        <f t="shared" si="266"/>
        <v>0</v>
      </c>
    </row>
    <row r="1238" spans="1:39" ht="15" customHeight="1" x14ac:dyDescent="0.2">
      <c r="A1238" s="62" t="s">
        <v>1294</v>
      </c>
      <c r="B1238" s="62" t="s">
        <v>327</v>
      </c>
      <c r="C1238" s="124">
        <v>1547</v>
      </c>
      <c r="D1238" s="124">
        <v>1791</v>
      </c>
      <c r="E1238" s="124">
        <v>1791</v>
      </c>
      <c r="F1238" s="124">
        <v>1791</v>
      </c>
      <c r="G1238" s="124">
        <v>1791</v>
      </c>
      <c r="H1238" s="124">
        <v>1791</v>
      </c>
      <c r="I1238" s="124">
        <v>1791</v>
      </c>
      <c r="J1238" s="124">
        <v>1791</v>
      </c>
      <c r="K1238" s="124">
        <v>1791</v>
      </c>
      <c r="L1238" s="124">
        <v>0</v>
      </c>
      <c r="M1238" s="124">
        <v>0</v>
      </c>
      <c r="N1238" s="124">
        <v>0</v>
      </c>
      <c r="O1238" s="124">
        <v>0</v>
      </c>
      <c r="P1238" s="124">
        <v>0</v>
      </c>
      <c r="Q1238" s="124">
        <v>0</v>
      </c>
      <c r="R1238" s="124">
        <v>0</v>
      </c>
      <c r="S1238" s="124">
        <v>0</v>
      </c>
      <c r="T1238" s="124">
        <v>0</v>
      </c>
      <c r="U1238" s="124">
        <v>0</v>
      </c>
      <c r="V1238" s="124">
        <v>0</v>
      </c>
      <c r="W1238" s="124">
        <v>0</v>
      </c>
      <c r="X1238" s="79">
        <v>0</v>
      </c>
      <c r="Y1238" s="125"/>
      <c r="Z1238" s="125"/>
      <c r="AA1238" s="125"/>
      <c r="AB1238" s="125"/>
      <c r="AC1238" s="126">
        <f t="shared" si="257"/>
        <v>0.41267841218149809</v>
      </c>
      <c r="AD1238" s="126">
        <f t="shared" si="258"/>
        <v>0.66988897787409118</v>
      </c>
      <c r="AE1238" s="126">
        <f t="shared" si="259"/>
        <v>-0.11233569242863939</v>
      </c>
      <c r="AF1238" s="126">
        <f t="shared" si="260"/>
        <v>-0.45172806861423986</v>
      </c>
      <c r="AG1238" s="126">
        <f t="shared" si="261"/>
        <v>-0.32301782671030921</v>
      </c>
      <c r="AH1238" s="126">
        <f t="shared" si="262"/>
        <v>0.87895445879142853</v>
      </c>
      <c r="AI1238" s="126">
        <f t="shared" si="263"/>
        <v>-0.28474688524390945</v>
      </c>
      <c r="AJ1238" s="126">
        <f t="shared" si="264"/>
        <v>-0.64197305379047886</v>
      </c>
      <c r="AK1238" s="126">
        <f t="shared" si="265"/>
        <v>1.0932127985194151</v>
      </c>
      <c r="AL1238" s="127">
        <f t="shared" si="267"/>
        <v>0.13788145784209513</v>
      </c>
      <c r="AM1238" s="127">
        <f t="shared" si="266"/>
        <v>0.14448589831322922</v>
      </c>
    </row>
    <row r="1239" spans="1:39" ht="15" customHeight="1" x14ac:dyDescent="0.2">
      <c r="A1239" s="62" t="s">
        <v>1295</v>
      </c>
      <c r="B1239" s="62" t="s">
        <v>262</v>
      </c>
      <c r="C1239" s="124">
        <v>14000</v>
      </c>
      <c r="D1239" s="124">
        <v>11600</v>
      </c>
      <c r="E1239" s="124">
        <v>11600</v>
      </c>
      <c r="F1239" s="124">
        <v>11600</v>
      </c>
      <c r="G1239" s="124">
        <v>12300</v>
      </c>
      <c r="H1239" s="124">
        <v>12300</v>
      </c>
      <c r="I1239" s="124">
        <v>12300</v>
      </c>
      <c r="J1239" s="124">
        <v>12300</v>
      </c>
      <c r="K1239" s="124">
        <v>9100</v>
      </c>
      <c r="L1239" s="124">
        <v>6850</v>
      </c>
      <c r="M1239" s="124">
        <v>0</v>
      </c>
      <c r="N1239" s="124">
        <v>13539.26</v>
      </c>
      <c r="O1239" s="124">
        <v>11753.69</v>
      </c>
      <c r="P1239" s="124">
        <v>11018.54</v>
      </c>
      <c r="Q1239" s="124">
        <v>12884.46</v>
      </c>
      <c r="R1239" s="124">
        <v>8773.92</v>
      </c>
      <c r="S1239" s="124">
        <v>9423.06</v>
      </c>
      <c r="T1239" s="124">
        <v>9294</v>
      </c>
      <c r="U1239" s="124">
        <v>8878.7999999999993</v>
      </c>
      <c r="V1239" s="124">
        <v>4317.78</v>
      </c>
      <c r="W1239" s="124">
        <v>4538.34</v>
      </c>
      <c r="X1239" s="79">
        <v>0</v>
      </c>
      <c r="Y1239" s="125"/>
      <c r="Z1239" s="125"/>
      <c r="AA1239" s="125"/>
      <c r="AB1239" s="125"/>
      <c r="AC1239" s="126">
        <f t="shared" ref="AC1239:AC1268" si="268">IFERROR((O1246-N1246)/N1246,0)</f>
        <v>0.70769230769230773</v>
      </c>
      <c r="AD1239" s="126">
        <f t="shared" ref="AD1239:AD1268" si="269">IFERROR((P1246-O1246)/O1246,0)</f>
        <v>1.5855855855855856</v>
      </c>
      <c r="AE1239" s="126">
        <f t="shared" ref="AE1239:AE1268" si="270">IFERROR((Q1246-P1246)/P1246,0)</f>
        <v>-0.13937282229965156</v>
      </c>
      <c r="AF1239" s="126">
        <f t="shared" ref="AF1239:AF1268" si="271">IFERROR((R1246-Q1246)/Q1246,0)</f>
        <v>-0.20647773279352227</v>
      </c>
      <c r="AG1239" s="126">
        <f t="shared" ref="AG1239:AG1268" si="272">IFERROR((S1246-R1246)/R1246,0)</f>
        <v>0</v>
      </c>
      <c r="AH1239" s="126">
        <f t="shared" ref="AH1239:AH1268" si="273">IFERROR((T1246-S1246)/S1246,0)</f>
        <v>-0.48979591836734693</v>
      </c>
      <c r="AI1239" s="126">
        <f t="shared" ref="AI1239:AI1268" si="274">IFERROR((U1246-T1246)/T1246,0)</f>
        <v>0.71</v>
      </c>
      <c r="AJ1239" s="126">
        <f t="shared" ref="AJ1239:AJ1268" si="275">IFERROR((V1246-U1246)/U1246,0)</f>
        <v>-0.12280701754385964</v>
      </c>
      <c r="AK1239" s="126">
        <f t="shared" ref="AK1239:AK1268" si="276">IFERROR((W1246-V1246)/V1246,0)</f>
        <v>-0.52666666666666662</v>
      </c>
      <c r="AL1239" s="127">
        <f t="shared" si="267"/>
        <v>0.16868419284520508</v>
      </c>
      <c r="AM1239" s="127">
        <f t="shared" si="266"/>
        <v>-8.5853920515574639E-2</v>
      </c>
    </row>
    <row r="1240" spans="1:39" ht="15" customHeight="1" x14ac:dyDescent="0.2">
      <c r="A1240" s="62" t="s">
        <v>1296</v>
      </c>
      <c r="B1240" s="62" t="s">
        <v>420</v>
      </c>
      <c r="C1240" s="124">
        <v>440</v>
      </c>
      <c r="D1240" s="124">
        <v>1440</v>
      </c>
      <c r="E1240" s="124">
        <v>1190</v>
      </c>
      <c r="F1240" s="124">
        <v>1190</v>
      </c>
      <c r="G1240" s="124">
        <v>1190</v>
      </c>
      <c r="H1240" s="124">
        <v>690</v>
      </c>
      <c r="I1240" s="124">
        <v>690</v>
      </c>
      <c r="J1240" s="124">
        <v>650</v>
      </c>
      <c r="K1240" s="124">
        <v>650</v>
      </c>
      <c r="L1240" s="124">
        <v>650</v>
      </c>
      <c r="M1240" s="124">
        <v>0</v>
      </c>
      <c r="N1240" s="124">
        <v>408.6</v>
      </c>
      <c r="O1240" s="124">
        <v>475.34</v>
      </c>
      <c r="P1240" s="124">
        <v>563.29999999999995</v>
      </c>
      <c r="Q1240" s="124">
        <v>573.1</v>
      </c>
      <c r="R1240" s="124">
        <v>296.48</v>
      </c>
      <c r="S1240" s="124">
        <v>106.5</v>
      </c>
      <c r="T1240" s="124">
        <v>423.04</v>
      </c>
      <c r="U1240" s="124">
        <v>249.54</v>
      </c>
      <c r="V1240" s="124">
        <v>223.46</v>
      </c>
      <c r="W1240" s="124">
        <v>376.63</v>
      </c>
      <c r="X1240" s="79">
        <v>0</v>
      </c>
      <c r="Y1240" s="125"/>
      <c r="Z1240" s="125"/>
      <c r="AA1240" s="125"/>
      <c r="AB1240" s="125"/>
      <c r="AC1240" s="126">
        <f t="shared" si="268"/>
        <v>0.58190883190883191</v>
      </c>
      <c r="AD1240" s="126">
        <f t="shared" si="269"/>
        <v>-0.3043674020711391</v>
      </c>
      <c r="AE1240" s="126">
        <f t="shared" si="270"/>
        <v>0.16258899676375405</v>
      </c>
      <c r="AF1240" s="126">
        <f t="shared" si="271"/>
        <v>-5.0773855918049213E-2</v>
      </c>
      <c r="AG1240" s="126">
        <f t="shared" si="272"/>
        <v>-0.45043988269794721</v>
      </c>
      <c r="AH1240" s="126">
        <f t="shared" si="273"/>
        <v>-0.62621131270010677</v>
      </c>
      <c r="AI1240" s="126">
        <f t="shared" si="274"/>
        <v>-0.20283234353586113</v>
      </c>
      <c r="AJ1240" s="126">
        <f t="shared" si="275"/>
        <v>4.2979942693409745</v>
      </c>
      <c r="AK1240" s="126">
        <f t="shared" si="276"/>
        <v>-0.42661438615467817</v>
      </c>
      <c r="AL1240" s="127">
        <f t="shared" si="267"/>
        <v>0.33125032388175318</v>
      </c>
      <c r="AM1240" s="127">
        <f t="shared" si="266"/>
        <v>0.51837926885047625</v>
      </c>
    </row>
    <row r="1241" spans="1:39" ht="15" customHeight="1" x14ac:dyDescent="0.2">
      <c r="A1241" s="62" t="s">
        <v>1758</v>
      </c>
      <c r="B1241" s="62" t="s">
        <v>422</v>
      </c>
      <c r="C1241" s="124">
        <v>0</v>
      </c>
      <c r="D1241" s="124">
        <v>2000</v>
      </c>
      <c r="E1241" s="124">
        <v>0</v>
      </c>
      <c r="F1241" s="124">
        <v>0</v>
      </c>
      <c r="G1241" s="124">
        <v>0</v>
      </c>
      <c r="H1241" s="124">
        <v>0</v>
      </c>
      <c r="I1241" s="124">
        <v>0</v>
      </c>
      <c r="J1241" s="124">
        <v>0</v>
      </c>
      <c r="K1241" s="124">
        <v>0</v>
      </c>
      <c r="L1241" s="124">
        <v>0</v>
      </c>
      <c r="M1241" s="124">
        <v>0</v>
      </c>
      <c r="N1241" s="124">
        <v>0</v>
      </c>
      <c r="O1241" s="124">
        <v>2950.02</v>
      </c>
      <c r="P1241" s="124">
        <v>0</v>
      </c>
      <c r="Q1241" s="124">
        <v>0</v>
      </c>
      <c r="R1241" s="124">
        <v>0</v>
      </c>
      <c r="S1241" s="124">
        <v>0</v>
      </c>
      <c r="T1241" s="124">
        <v>0</v>
      </c>
      <c r="U1241" s="124">
        <v>0</v>
      </c>
      <c r="V1241" s="124">
        <v>0</v>
      </c>
      <c r="W1241" s="124">
        <v>0</v>
      </c>
      <c r="X1241" s="79">
        <v>0</v>
      </c>
      <c r="Y1241" s="125"/>
      <c r="Z1241" s="125"/>
      <c r="AA1241" s="125"/>
      <c r="AB1241" s="125"/>
      <c r="AC1241" s="126">
        <f t="shared" si="268"/>
        <v>0</v>
      </c>
      <c r="AD1241" s="126">
        <f t="shared" si="269"/>
        <v>0</v>
      </c>
      <c r="AE1241" s="126">
        <f t="shared" si="270"/>
        <v>0</v>
      </c>
      <c r="AF1241" s="126">
        <f t="shared" si="271"/>
        <v>0</v>
      </c>
      <c r="AG1241" s="126">
        <f t="shared" si="272"/>
        <v>0</v>
      </c>
      <c r="AH1241" s="126">
        <f t="shared" si="273"/>
        <v>0</v>
      </c>
      <c r="AI1241" s="126">
        <f t="shared" si="274"/>
        <v>0</v>
      </c>
      <c r="AJ1241" s="126">
        <f t="shared" si="275"/>
        <v>1.7189999999999999</v>
      </c>
      <c r="AK1241" s="126">
        <f t="shared" si="276"/>
        <v>-6.0684075027583571E-2</v>
      </c>
      <c r="AL1241" s="127">
        <f t="shared" si="267"/>
        <v>0.18425732499693515</v>
      </c>
      <c r="AM1241" s="127">
        <f t="shared" si="266"/>
        <v>0.33166318499448322</v>
      </c>
    </row>
    <row r="1242" spans="1:39" ht="15" customHeight="1" x14ac:dyDescent="0.2">
      <c r="A1242" s="62" t="s">
        <v>1297</v>
      </c>
      <c r="B1242" s="62" t="s">
        <v>330</v>
      </c>
      <c r="C1242" s="124">
        <v>1175</v>
      </c>
      <c r="D1242" s="124">
        <v>1525</v>
      </c>
      <c r="E1242" s="124">
        <v>8425</v>
      </c>
      <c r="F1242" s="124">
        <v>1430</v>
      </c>
      <c r="G1242" s="124">
        <v>1550</v>
      </c>
      <c r="H1242" s="124">
        <v>1300</v>
      </c>
      <c r="I1242" s="124">
        <v>1300</v>
      </c>
      <c r="J1242" s="124">
        <v>1300</v>
      </c>
      <c r="K1242" s="124">
        <v>2000</v>
      </c>
      <c r="L1242" s="124">
        <v>2580</v>
      </c>
      <c r="M1242" s="124">
        <v>0</v>
      </c>
      <c r="N1242" s="124">
        <v>2024.94</v>
      </c>
      <c r="O1242" s="124">
        <v>1466.64</v>
      </c>
      <c r="P1242" s="124">
        <v>9345.49</v>
      </c>
      <c r="Q1242" s="124">
        <v>1335.33</v>
      </c>
      <c r="R1242" s="124">
        <v>1196.94</v>
      </c>
      <c r="S1242" s="124">
        <v>1793.83</v>
      </c>
      <c r="T1242" s="124">
        <v>1546.04</v>
      </c>
      <c r="U1242" s="124">
        <v>2015.82</v>
      </c>
      <c r="V1242" s="124">
        <v>1878.49</v>
      </c>
      <c r="W1242" s="124">
        <v>2556.87</v>
      </c>
      <c r="X1242" s="79">
        <v>0</v>
      </c>
      <c r="Y1242" s="125"/>
      <c r="Z1242" s="125"/>
      <c r="AA1242" s="125"/>
      <c r="AB1242" s="125"/>
      <c r="AC1242" s="126">
        <f t="shared" si="268"/>
        <v>0</v>
      </c>
      <c r="AD1242" s="126">
        <f t="shared" si="269"/>
        <v>0</v>
      </c>
      <c r="AE1242" s="126">
        <f t="shared" si="270"/>
        <v>0</v>
      </c>
      <c r="AF1242" s="126">
        <f t="shared" si="271"/>
        <v>0</v>
      </c>
      <c r="AG1242" s="126">
        <f t="shared" si="272"/>
        <v>0</v>
      </c>
      <c r="AH1242" s="126">
        <f t="shared" si="273"/>
        <v>4.7505503519743565E-2</v>
      </c>
      <c r="AI1242" s="126">
        <f t="shared" si="274"/>
        <v>5.2057726247346546E-3</v>
      </c>
      <c r="AJ1242" s="126">
        <f t="shared" si="275"/>
        <v>-0.24982114504609976</v>
      </c>
      <c r="AK1242" s="126">
        <f t="shared" si="276"/>
        <v>-1</v>
      </c>
      <c r="AL1242" s="127">
        <f t="shared" si="267"/>
        <v>-0.13301220765573574</v>
      </c>
      <c r="AM1242" s="127">
        <f t="shared" si="266"/>
        <v>-0.23942197378032432</v>
      </c>
    </row>
    <row r="1243" spans="1:39" ht="15" customHeight="1" x14ac:dyDescent="0.2">
      <c r="A1243" s="62" t="s">
        <v>1298</v>
      </c>
      <c r="B1243" s="62" t="s">
        <v>338</v>
      </c>
      <c r="C1243" s="124">
        <v>0</v>
      </c>
      <c r="D1243" s="124">
        <v>910</v>
      </c>
      <c r="E1243" s="124">
        <v>0</v>
      </c>
      <c r="F1243" s="124">
        <v>0</v>
      </c>
      <c r="G1243" s="124">
        <v>0</v>
      </c>
      <c r="H1243" s="124">
        <v>0</v>
      </c>
      <c r="I1243" s="124">
        <v>0</v>
      </c>
      <c r="J1243" s="124">
        <v>0</v>
      </c>
      <c r="K1243" s="124">
        <v>0</v>
      </c>
      <c r="L1243" s="124">
        <v>0</v>
      </c>
      <c r="M1243" s="124">
        <v>0</v>
      </c>
      <c r="N1243" s="124">
        <v>0</v>
      </c>
      <c r="O1243" s="124">
        <v>823.17</v>
      </c>
      <c r="P1243" s="124">
        <v>0</v>
      </c>
      <c r="Q1243" s="124">
        <v>0</v>
      </c>
      <c r="R1243" s="124">
        <v>0</v>
      </c>
      <c r="S1243" s="124">
        <v>249.93</v>
      </c>
      <c r="T1243" s="124">
        <v>0</v>
      </c>
      <c r="U1243" s="124">
        <v>0</v>
      </c>
      <c r="V1243" s="124">
        <v>0</v>
      </c>
      <c r="W1243" s="124">
        <v>0</v>
      </c>
      <c r="X1243" s="79">
        <v>0</v>
      </c>
      <c r="Y1243" s="125"/>
      <c r="Z1243" s="125"/>
      <c r="AA1243" s="125"/>
      <c r="AB1243" s="125"/>
      <c r="AC1243" s="126">
        <f t="shared" si="268"/>
        <v>0</v>
      </c>
      <c r="AD1243" s="126">
        <f t="shared" si="269"/>
        <v>0</v>
      </c>
      <c r="AE1243" s="126">
        <f t="shared" si="270"/>
        <v>0</v>
      </c>
      <c r="AF1243" s="126">
        <f t="shared" si="271"/>
        <v>0</v>
      </c>
      <c r="AG1243" s="126">
        <f t="shared" si="272"/>
        <v>0</v>
      </c>
      <c r="AH1243" s="126">
        <f t="shared" si="273"/>
        <v>7.7348534245746586E-2</v>
      </c>
      <c r="AI1243" s="126">
        <f t="shared" si="274"/>
        <v>-0.43442424514692746</v>
      </c>
      <c r="AJ1243" s="126">
        <f t="shared" si="275"/>
        <v>-1.6393695818613314E-3</v>
      </c>
      <c r="AK1243" s="126">
        <f t="shared" si="276"/>
        <v>-1</v>
      </c>
      <c r="AL1243" s="127">
        <f t="shared" si="267"/>
        <v>-0.15096834227589356</v>
      </c>
      <c r="AM1243" s="127">
        <f t="shared" si="266"/>
        <v>-0.27174301609660845</v>
      </c>
    </row>
    <row r="1244" spans="1:39" ht="15" customHeight="1" x14ac:dyDescent="0.2">
      <c r="A1244" s="62" t="s">
        <v>1299</v>
      </c>
      <c r="B1244" s="62" t="s">
        <v>596</v>
      </c>
      <c r="C1244" s="124">
        <v>0</v>
      </c>
      <c r="D1244" s="124">
        <v>0</v>
      </c>
      <c r="E1244" s="124">
        <v>0</v>
      </c>
      <c r="F1244" s="124">
        <v>0</v>
      </c>
      <c r="G1244" s="124">
        <v>0</v>
      </c>
      <c r="H1244" s="124">
        <v>0</v>
      </c>
      <c r="I1244" s="124">
        <v>0</v>
      </c>
      <c r="J1244" s="124">
        <v>0</v>
      </c>
      <c r="K1244" s="124">
        <v>0</v>
      </c>
      <c r="L1244" s="124">
        <v>0</v>
      </c>
      <c r="M1244" s="124">
        <v>0</v>
      </c>
      <c r="N1244" s="124">
        <v>0</v>
      </c>
      <c r="O1244" s="124">
        <v>0</v>
      </c>
      <c r="P1244" s="124">
        <v>754.4</v>
      </c>
      <c r="Q1244" s="124">
        <v>-754.4</v>
      </c>
      <c r="R1244" s="124">
        <v>0</v>
      </c>
      <c r="S1244" s="124">
        <v>0</v>
      </c>
      <c r="T1244" s="124">
        <v>0</v>
      </c>
      <c r="U1244" s="124">
        <v>0</v>
      </c>
      <c r="V1244" s="124">
        <v>0</v>
      </c>
      <c r="W1244" s="124">
        <v>0</v>
      </c>
      <c r="X1244" s="79">
        <v>0</v>
      </c>
      <c r="Y1244" s="125"/>
      <c r="Z1244" s="125"/>
      <c r="AA1244" s="125"/>
      <c r="AB1244" s="125"/>
      <c r="AC1244" s="126">
        <f t="shared" si="268"/>
        <v>0</v>
      </c>
      <c r="AD1244" s="126">
        <f t="shared" si="269"/>
        <v>0</v>
      </c>
      <c r="AE1244" s="126">
        <f t="shared" si="270"/>
        <v>0</v>
      </c>
      <c r="AF1244" s="126">
        <f t="shared" si="271"/>
        <v>0</v>
      </c>
      <c r="AG1244" s="126">
        <f t="shared" si="272"/>
        <v>0</v>
      </c>
      <c r="AH1244" s="126">
        <f t="shared" si="273"/>
        <v>0</v>
      </c>
      <c r="AI1244" s="126">
        <f t="shared" si="274"/>
        <v>8.2866518118776891E-3</v>
      </c>
      <c r="AJ1244" s="126">
        <f t="shared" si="275"/>
        <v>0</v>
      </c>
      <c r="AK1244" s="126">
        <f t="shared" si="276"/>
        <v>-1</v>
      </c>
      <c r="AL1244" s="127">
        <f t="shared" si="267"/>
        <v>-0.11019037202090248</v>
      </c>
      <c r="AM1244" s="127">
        <f t="shared" si="266"/>
        <v>-0.19834266963762445</v>
      </c>
    </row>
    <row r="1245" spans="1:39" ht="15" customHeight="1" x14ac:dyDescent="0.2">
      <c r="A1245" s="62" t="s">
        <v>1300</v>
      </c>
      <c r="B1245" s="62" t="s">
        <v>272</v>
      </c>
      <c r="C1245" s="124">
        <v>3900</v>
      </c>
      <c r="D1245" s="124">
        <v>5550</v>
      </c>
      <c r="E1245" s="124">
        <v>5450</v>
      </c>
      <c r="F1245" s="124">
        <v>5450</v>
      </c>
      <c r="G1245" s="124">
        <v>5240</v>
      </c>
      <c r="H1245" s="124">
        <v>4240</v>
      </c>
      <c r="I1245" s="124">
        <v>4240</v>
      </c>
      <c r="J1245" s="124">
        <v>4730</v>
      </c>
      <c r="K1245" s="124">
        <v>4730</v>
      </c>
      <c r="L1245" s="124">
        <v>6300</v>
      </c>
      <c r="M1245" s="124">
        <v>0</v>
      </c>
      <c r="N1245" s="124">
        <v>2253.91</v>
      </c>
      <c r="O1245" s="124">
        <v>3184.05</v>
      </c>
      <c r="P1245" s="124">
        <v>5317.01</v>
      </c>
      <c r="Q1245" s="124">
        <v>4719.72</v>
      </c>
      <c r="R1245" s="124">
        <v>2587.69</v>
      </c>
      <c r="S1245" s="124">
        <v>1751.82</v>
      </c>
      <c r="T1245" s="124">
        <v>3291.59</v>
      </c>
      <c r="U1245" s="124">
        <v>2354.3200000000002</v>
      </c>
      <c r="V1245" s="124">
        <v>842.91</v>
      </c>
      <c r="W1245" s="124">
        <v>1764.39</v>
      </c>
      <c r="X1245" s="79">
        <v>0</v>
      </c>
      <c r="Y1245" s="125"/>
      <c r="Z1245" s="125"/>
      <c r="AA1245" s="125"/>
      <c r="AB1245" s="125"/>
      <c r="AC1245" s="126">
        <f t="shared" si="268"/>
        <v>0</v>
      </c>
      <c r="AD1245" s="126">
        <f t="shared" si="269"/>
        <v>0</v>
      </c>
      <c r="AE1245" s="126">
        <f t="shared" si="270"/>
        <v>0</v>
      </c>
      <c r="AF1245" s="126">
        <f t="shared" si="271"/>
        <v>0</v>
      </c>
      <c r="AG1245" s="126">
        <f t="shared" si="272"/>
        <v>0</v>
      </c>
      <c r="AH1245" s="126">
        <f t="shared" si="273"/>
        <v>0</v>
      </c>
      <c r="AI1245" s="126">
        <f t="shared" si="274"/>
        <v>0</v>
      </c>
      <c r="AJ1245" s="126">
        <f t="shared" si="275"/>
        <v>0</v>
      </c>
      <c r="AK1245" s="126">
        <f t="shared" si="276"/>
        <v>0</v>
      </c>
      <c r="AL1245" s="127">
        <f t="shared" si="267"/>
        <v>0</v>
      </c>
      <c r="AM1245" s="127">
        <f t="shared" si="266"/>
        <v>0</v>
      </c>
    </row>
    <row r="1246" spans="1:39" ht="15" customHeight="1" x14ac:dyDescent="0.2">
      <c r="A1246" s="62" t="s">
        <v>1301</v>
      </c>
      <c r="B1246" s="62" t="s">
        <v>274</v>
      </c>
      <c r="C1246" s="124">
        <v>125</v>
      </c>
      <c r="D1246" s="124">
        <v>125</v>
      </c>
      <c r="E1246" s="124">
        <v>125</v>
      </c>
      <c r="F1246" s="124">
        <v>130</v>
      </c>
      <c r="G1246" s="124">
        <v>440</v>
      </c>
      <c r="H1246" s="124">
        <v>440</v>
      </c>
      <c r="I1246" s="124">
        <v>440</v>
      </c>
      <c r="J1246" s="124">
        <v>330</v>
      </c>
      <c r="K1246" s="124">
        <v>260</v>
      </c>
      <c r="L1246" s="124">
        <v>260</v>
      </c>
      <c r="M1246" s="124">
        <v>0</v>
      </c>
      <c r="N1246" s="124">
        <v>65</v>
      </c>
      <c r="O1246" s="124">
        <v>111</v>
      </c>
      <c r="P1246" s="124">
        <v>287</v>
      </c>
      <c r="Q1246" s="124">
        <v>247</v>
      </c>
      <c r="R1246" s="124">
        <v>196</v>
      </c>
      <c r="S1246" s="124">
        <v>196</v>
      </c>
      <c r="T1246" s="124">
        <v>100</v>
      </c>
      <c r="U1246" s="124">
        <v>171</v>
      </c>
      <c r="V1246" s="124">
        <v>150</v>
      </c>
      <c r="W1246" s="124">
        <v>71</v>
      </c>
      <c r="X1246" s="79">
        <v>0</v>
      </c>
      <c r="Y1246" s="125"/>
      <c r="Z1246" s="125"/>
      <c r="AA1246" s="125"/>
      <c r="AB1246" s="125"/>
      <c r="AC1246" s="126">
        <f t="shared" si="268"/>
        <v>0</v>
      </c>
      <c r="AD1246" s="126">
        <f t="shared" si="269"/>
        <v>0</v>
      </c>
      <c r="AE1246" s="126">
        <f t="shared" si="270"/>
        <v>0</v>
      </c>
      <c r="AF1246" s="126">
        <f t="shared" si="271"/>
        <v>0</v>
      </c>
      <c r="AG1246" s="126">
        <f t="shared" si="272"/>
        <v>0</v>
      </c>
      <c r="AH1246" s="126">
        <f t="shared" si="273"/>
        <v>7.03125E-2</v>
      </c>
      <c r="AI1246" s="126">
        <f t="shared" si="274"/>
        <v>-6.25E-2</v>
      </c>
      <c r="AJ1246" s="126">
        <f t="shared" si="275"/>
        <v>-4.2335766423357665E-2</v>
      </c>
      <c r="AK1246" s="126">
        <f t="shared" si="276"/>
        <v>-1</v>
      </c>
      <c r="AL1246" s="127">
        <f t="shared" si="267"/>
        <v>-0.1149470296025953</v>
      </c>
      <c r="AM1246" s="127">
        <f t="shared" si="266"/>
        <v>-0.20690465328467153</v>
      </c>
    </row>
    <row r="1247" spans="1:39" ht="15" customHeight="1" x14ac:dyDescent="0.2">
      <c r="A1247" s="62" t="s">
        <v>1302</v>
      </c>
      <c r="B1247" s="62" t="s">
        <v>276</v>
      </c>
      <c r="C1247" s="124">
        <v>2000</v>
      </c>
      <c r="D1247" s="124">
        <v>3000</v>
      </c>
      <c r="E1247" s="124">
        <v>2875</v>
      </c>
      <c r="F1247" s="124">
        <v>2880</v>
      </c>
      <c r="G1247" s="124">
        <v>2880</v>
      </c>
      <c r="H1247" s="124">
        <v>2280</v>
      </c>
      <c r="I1247" s="124">
        <v>2280</v>
      </c>
      <c r="J1247" s="124">
        <v>930</v>
      </c>
      <c r="K1247" s="124">
        <v>1000</v>
      </c>
      <c r="L1247" s="124">
        <v>1100</v>
      </c>
      <c r="M1247" s="124">
        <v>0</v>
      </c>
      <c r="N1247" s="124">
        <v>1755</v>
      </c>
      <c r="O1247" s="124">
        <v>2776.25</v>
      </c>
      <c r="P1247" s="124">
        <v>1931.25</v>
      </c>
      <c r="Q1247" s="124">
        <v>2245.25</v>
      </c>
      <c r="R1247" s="124">
        <v>2131.25</v>
      </c>
      <c r="S1247" s="124">
        <v>1171.25</v>
      </c>
      <c r="T1247" s="124">
        <v>437.8</v>
      </c>
      <c r="U1247" s="124">
        <v>349</v>
      </c>
      <c r="V1247" s="124">
        <v>1849</v>
      </c>
      <c r="W1247" s="124">
        <v>1060.19</v>
      </c>
      <c r="X1247" s="79">
        <v>0</v>
      </c>
      <c r="Y1247" s="125"/>
      <c r="Z1247" s="125"/>
      <c r="AA1247" s="125"/>
      <c r="AB1247" s="125"/>
      <c r="AC1247" s="126">
        <f t="shared" si="268"/>
        <v>0</v>
      </c>
      <c r="AD1247" s="126">
        <f t="shared" si="269"/>
        <v>0</v>
      </c>
      <c r="AE1247" s="126">
        <f t="shared" si="270"/>
        <v>0</v>
      </c>
      <c r="AF1247" s="126">
        <f t="shared" si="271"/>
        <v>0</v>
      </c>
      <c r="AG1247" s="126">
        <f t="shared" si="272"/>
        <v>0</v>
      </c>
      <c r="AH1247" s="126">
        <f t="shared" si="273"/>
        <v>-0.45512580810553466</v>
      </c>
      <c r="AI1247" s="126">
        <f t="shared" si="274"/>
        <v>0.25432638564616322</v>
      </c>
      <c r="AJ1247" s="126">
        <f t="shared" si="275"/>
        <v>0.23348036257184579</v>
      </c>
      <c r="AK1247" s="126">
        <f t="shared" si="276"/>
        <v>-1</v>
      </c>
      <c r="AL1247" s="127">
        <f t="shared" si="267"/>
        <v>-0.10747989554305841</v>
      </c>
      <c r="AM1247" s="127">
        <f t="shared" si="266"/>
        <v>-0.19346381197750512</v>
      </c>
    </row>
    <row r="1248" spans="1:39" ht="15" customHeight="1" x14ac:dyDescent="0.2">
      <c r="A1248" s="62" t="s">
        <v>1303</v>
      </c>
      <c r="B1248" s="62" t="s">
        <v>282</v>
      </c>
      <c r="C1248" s="124">
        <v>0</v>
      </c>
      <c r="D1248" s="124">
        <v>50</v>
      </c>
      <c r="E1248" s="124">
        <v>50</v>
      </c>
      <c r="F1248" s="124">
        <v>50</v>
      </c>
      <c r="G1248" s="124">
        <v>50</v>
      </c>
      <c r="H1248" s="124">
        <v>50</v>
      </c>
      <c r="I1248" s="124">
        <v>50</v>
      </c>
      <c r="J1248" s="124">
        <v>50</v>
      </c>
      <c r="K1248" s="124">
        <v>0</v>
      </c>
      <c r="L1248" s="124">
        <v>0</v>
      </c>
      <c r="M1248" s="124">
        <v>0</v>
      </c>
      <c r="N1248" s="124">
        <v>50</v>
      </c>
      <c r="O1248" s="124">
        <v>50</v>
      </c>
      <c r="P1248" s="124">
        <v>50</v>
      </c>
      <c r="Q1248" s="124">
        <v>50</v>
      </c>
      <c r="R1248" s="124">
        <v>50</v>
      </c>
      <c r="S1248" s="124">
        <v>50</v>
      </c>
      <c r="T1248" s="124">
        <v>50</v>
      </c>
      <c r="U1248" s="124">
        <v>50</v>
      </c>
      <c r="V1248" s="124">
        <v>135.94999999999999</v>
      </c>
      <c r="W1248" s="124">
        <v>127.7</v>
      </c>
      <c r="X1248" s="79">
        <v>0</v>
      </c>
      <c r="Y1248" s="125"/>
      <c r="Z1248" s="125"/>
      <c r="AA1248" s="125"/>
      <c r="AB1248" s="125"/>
      <c r="AC1248" s="126">
        <f t="shared" si="268"/>
        <v>0</v>
      </c>
      <c r="AD1248" s="126">
        <f t="shared" si="269"/>
        <v>0</v>
      </c>
      <c r="AE1248" s="126">
        <f t="shared" si="270"/>
        <v>0</v>
      </c>
      <c r="AF1248" s="126">
        <f t="shared" si="271"/>
        <v>0</v>
      </c>
      <c r="AG1248" s="126">
        <f t="shared" si="272"/>
        <v>0</v>
      </c>
      <c r="AH1248" s="126">
        <f t="shared" si="273"/>
        <v>2.6937555063139152E-2</v>
      </c>
      <c r="AI1248" s="126">
        <f t="shared" si="274"/>
        <v>-4.4714813081682639E-2</v>
      </c>
      <c r="AJ1248" s="126">
        <f t="shared" si="275"/>
        <v>0.73994448375333388</v>
      </c>
      <c r="AK1248" s="126">
        <f t="shared" si="276"/>
        <v>-1</v>
      </c>
      <c r="AL1248" s="127">
        <f t="shared" si="267"/>
        <v>-3.0870308251689953E-2</v>
      </c>
      <c r="AM1248" s="127">
        <f t="shared" si="266"/>
        <v>-5.5566554853041919E-2</v>
      </c>
    </row>
    <row r="1249" spans="1:39" ht="15" customHeight="1" x14ac:dyDescent="0.2">
      <c r="A1249" s="62" t="s">
        <v>1305</v>
      </c>
      <c r="B1249" s="62" t="s">
        <v>286</v>
      </c>
      <c r="C1249" s="124">
        <v>0</v>
      </c>
      <c r="D1249" s="124">
        <v>0</v>
      </c>
      <c r="E1249" s="124">
        <v>0</v>
      </c>
      <c r="F1249" s="124">
        <v>0</v>
      </c>
      <c r="G1249" s="124">
        <v>0</v>
      </c>
      <c r="H1249" s="124">
        <v>211342</v>
      </c>
      <c r="I1249" s="124">
        <v>218622</v>
      </c>
      <c r="J1249" s="124">
        <v>227774</v>
      </c>
      <c r="K1249" s="124">
        <v>225784</v>
      </c>
      <c r="L1249" s="124">
        <v>0</v>
      </c>
      <c r="M1249" s="124">
        <v>0</v>
      </c>
      <c r="N1249" s="124">
        <v>0</v>
      </c>
      <c r="O1249" s="124">
        <v>0</v>
      </c>
      <c r="P1249" s="124">
        <v>0</v>
      </c>
      <c r="Q1249" s="124">
        <v>0</v>
      </c>
      <c r="R1249" s="124">
        <v>0</v>
      </c>
      <c r="S1249" s="124">
        <v>210033.77</v>
      </c>
      <c r="T1249" s="124">
        <v>220011.53</v>
      </c>
      <c r="U1249" s="124">
        <v>221156.86</v>
      </c>
      <c r="V1249" s="124">
        <v>165907.20000000001</v>
      </c>
      <c r="W1249" s="124">
        <v>0</v>
      </c>
      <c r="X1249" s="79">
        <v>0</v>
      </c>
      <c r="Y1249" s="125"/>
      <c r="Z1249" s="125"/>
      <c r="AA1249" s="125"/>
      <c r="AB1249" s="125"/>
      <c r="AC1249" s="126">
        <f t="shared" si="268"/>
        <v>0</v>
      </c>
      <c r="AD1249" s="126">
        <f t="shared" si="269"/>
        <v>0</v>
      </c>
      <c r="AE1249" s="126">
        <f t="shared" si="270"/>
        <v>0</v>
      </c>
      <c r="AF1249" s="126">
        <f t="shared" si="271"/>
        <v>0</v>
      </c>
      <c r="AG1249" s="126">
        <f t="shared" si="272"/>
        <v>0</v>
      </c>
      <c r="AH1249" s="126">
        <f t="shared" si="273"/>
        <v>-1.1149022057764255E-3</v>
      </c>
      <c r="AI1249" s="126">
        <f t="shared" si="274"/>
        <v>8.8493105870353833E-2</v>
      </c>
      <c r="AJ1249" s="126">
        <f t="shared" si="275"/>
        <v>-0.38948605979173667</v>
      </c>
      <c r="AK1249" s="126">
        <f t="shared" si="276"/>
        <v>-1</v>
      </c>
      <c r="AL1249" s="127">
        <f t="shared" si="267"/>
        <v>-0.14467865068079547</v>
      </c>
      <c r="AM1249" s="127">
        <f t="shared" si="266"/>
        <v>-0.26042157122543186</v>
      </c>
    </row>
    <row r="1250" spans="1:39" ht="15" customHeight="1" x14ac:dyDescent="0.2">
      <c r="A1250" s="62" t="s">
        <v>1306</v>
      </c>
      <c r="B1250" s="62" t="s">
        <v>292</v>
      </c>
      <c r="C1250" s="124">
        <v>0</v>
      </c>
      <c r="D1250" s="124">
        <v>0</v>
      </c>
      <c r="E1250" s="124">
        <v>0</v>
      </c>
      <c r="F1250" s="124">
        <v>0</v>
      </c>
      <c r="G1250" s="124">
        <v>0</v>
      </c>
      <c r="H1250" s="124">
        <v>7801</v>
      </c>
      <c r="I1250" s="124">
        <v>7501</v>
      </c>
      <c r="J1250" s="124">
        <v>8101</v>
      </c>
      <c r="K1250" s="124">
        <v>4501</v>
      </c>
      <c r="L1250" s="124">
        <v>0</v>
      </c>
      <c r="M1250" s="124">
        <v>0</v>
      </c>
      <c r="N1250" s="124">
        <v>0</v>
      </c>
      <c r="O1250" s="124">
        <v>0</v>
      </c>
      <c r="P1250" s="124">
        <v>0</v>
      </c>
      <c r="Q1250" s="124">
        <v>0</v>
      </c>
      <c r="R1250" s="124">
        <v>0</v>
      </c>
      <c r="S1250" s="124">
        <v>7438.15</v>
      </c>
      <c r="T1250" s="124">
        <v>8013.48</v>
      </c>
      <c r="U1250" s="124">
        <v>4532.2299999999996</v>
      </c>
      <c r="V1250" s="124">
        <v>4524.8</v>
      </c>
      <c r="W1250" s="124">
        <v>0</v>
      </c>
      <c r="X1250" s="79">
        <v>0</v>
      </c>
      <c r="Y1250" s="125"/>
      <c r="Z1250" s="125"/>
      <c r="AA1250" s="125"/>
      <c r="AB1250" s="125"/>
      <c r="AC1250" s="126">
        <f t="shared" si="268"/>
        <v>0</v>
      </c>
      <c r="AD1250" s="126">
        <f t="shared" si="269"/>
        <v>0</v>
      </c>
      <c r="AE1250" s="126">
        <f t="shared" si="270"/>
        <v>0</v>
      </c>
      <c r="AF1250" s="126">
        <f t="shared" si="271"/>
        <v>0</v>
      </c>
      <c r="AG1250" s="126">
        <f t="shared" si="272"/>
        <v>0</v>
      </c>
      <c r="AH1250" s="126">
        <f t="shared" si="273"/>
        <v>9.9554224962151508E-2</v>
      </c>
      <c r="AI1250" s="126">
        <f t="shared" si="274"/>
        <v>-7.1646682929156422E-2</v>
      </c>
      <c r="AJ1250" s="126">
        <f t="shared" si="275"/>
        <v>-0.17739070182794359</v>
      </c>
      <c r="AK1250" s="126">
        <f t="shared" si="276"/>
        <v>-1</v>
      </c>
      <c r="AL1250" s="127">
        <f t="shared" si="267"/>
        <v>-0.1277203510883276</v>
      </c>
      <c r="AM1250" s="127">
        <f t="shared" si="266"/>
        <v>-0.22989663195898968</v>
      </c>
    </row>
    <row r="1251" spans="1:39" ht="15" customHeight="1" x14ac:dyDescent="0.2">
      <c r="A1251" s="62" t="s">
        <v>1307</v>
      </c>
      <c r="B1251" s="62" t="s">
        <v>713</v>
      </c>
      <c r="C1251" s="124">
        <v>0</v>
      </c>
      <c r="D1251" s="124">
        <v>0</v>
      </c>
      <c r="E1251" s="124">
        <v>0</v>
      </c>
      <c r="F1251" s="124">
        <v>0</v>
      </c>
      <c r="G1251" s="124">
        <v>0</v>
      </c>
      <c r="H1251" s="124">
        <v>0</v>
      </c>
      <c r="I1251" s="124">
        <v>0</v>
      </c>
      <c r="J1251" s="124">
        <v>0</v>
      </c>
      <c r="K1251" s="124">
        <v>6760</v>
      </c>
      <c r="L1251" s="124">
        <v>0</v>
      </c>
      <c r="M1251" s="124">
        <v>0</v>
      </c>
      <c r="N1251" s="124">
        <v>0</v>
      </c>
      <c r="O1251" s="124">
        <v>0</v>
      </c>
      <c r="P1251" s="124">
        <v>0</v>
      </c>
      <c r="Q1251" s="124">
        <v>0</v>
      </c>
      <c r="R1251" s="124">
        <v>0</v>
      </c>
      <c r="S1251" s="124">
        <v>0</v>
      </c>
      <c r="T1251" s="124">
        <v>6722.86</v>
      </c>
      <c r="U1251" s="124">
        <v>6778.57</v>
      </c>
      <c r="V1251" s="124">
        <v>6778.57</v>
      </c>
      <c r="W1251" s="124">
        <v>0</v>
      </c>
      <c r="X1251" s="79">
        <v>0</v>
      </c>
      <c r="Y1251" s="125"/>
      <c r="Z1251" s="125"/>
      <c r="AA1251" s="125"/>
      <c r="AB1251" s="125"/>
      <c r="AC1251" s="126">
        <f t="shared" si="268"/>
        <v>0</v>
      </c>
      <c r="AD1251" s="126">
        <f t="shared" si="269"/>
        <v>0</v>
      </c>
      <c r="AE1251" s="126">
        <f t="shared" si="270"/>
        <v>0</v>
      </c>
      <c r="AF1251" s="126">
        <f t="shared" si="271"/>
        <v>0</v>
      </c>
      <c r="AG1251" s="126">
        <f t="shared" si="272"/>
        <v>0</v>
      </c>
      <c r="AH1251" s="126">
        <f t="shared" si="273"/>
        <v>0</v>
      </c>
      <c r="AI1251" s="126">
        <f t="shared" si="274"/>
        <v>0</v>
      </c>
      <c r="AJ1251" s="126">
        <f t="shared" si="275"/>
        <v>-0.81014999999999993</v>
      </c>
      <c r="AK1251" s="126">
        <f t="shared" si="276"/>
        <v>-1</v>
      </c>
      <c r="AL1251" s="127">
        <f t="shared" si="267"/>
        <v>-0.20112777777777777</v>
      </c>
      <c r="AM1251" s="127">
        <f t="shared" si="266"/>
        <v>-0.36202999999999996</v>
      </c>
    </row>
    <row r="1252" spans="1:39" ht="15" customHeight="1" x14ac:dyDescent="0.2">
      <c r="A1252" s="62" t="s">
        <v>1988</v>
      </c>
      <c r="B1252" s="62" t="s">
        <v>296</v>
      </c>
      <c r="C1252" s="124">
        <v>0</v>
      </c>
      <c r="D1252" s="124">
        <v>0</v>
      </c>
      <c r="E1252" s="124">
        <v>0</v>
      </c>
      <c r="F1252" s="124">
        <v>0</v>
      </c>
      <c r="G1252" s="124">
        <v>0</v>
      </c>
      <c r="H1252" s="124">
        <v>0</v>
      </c>
      <c r="I1252" s="124">
        <v>0</v>
      </c>
      <c r="J1252" s="124">
        <v>0</v>
      </c>
      <c r="K1252" s="124">
        <v>5485</v>
      </c>
      <c r="L1252" s="124">
        <v>0</v>
      </c>
      <c r="M1252" s="124">
        <v>0</v>
      </c>
      <c r="N1252" s="124">
        <v>0</v>
      </c>
      <c r="O1252" s="124">
        <v>0</v>
      </c>
      <c r="P1252" s="124">
        <v>0</v>
      </c>
      <c r="Q1252" s="124">
        <v>0</v>
      </c>
      <c r="R1252" s="124">
        <v>0</v>
      </c>
      <c r="S1252" s="124">
        <v>0</v>
      </c>
      <c r="T1252" s="124">
        <v>0</v>
      </c>
      <c r="U1252" s="124">
        <v>0</v>
      </c>
      <c r="V1252" s="124">
        <v>0</v>
      </c>
      <c r="W1252" s="124">
        <v>0</v>
      </c>
      <c r="X1252" s="79">
        <v>0</v>
      </c>
      <c r="Y1252" s="125"/>
      <c r="Z1252" s="125"/>
      <c r="AA1252" s="125"/>
      <c r="AB1252" s="125"/>
      <c r="AC1252" s="126">
        <f t="shared" si="268"/>
        <v>0</v>
      </c>
      <c r="AD1252" s="126">
        <f t="shared" si="269"/>
        <v>0</v>
      </c>
      <c r="AE1252" s="126">
        <f t="shared" si="270"/>
        <v>0</v>
      </c>
      <c r="AF1252" s="126">
        <f t="shared" si="271"/>
        <v>0</v>
      </c>
      <c r="AG1252" s="126">
        <f t="shared" si="272"/>
        <v>0</v>
      </c>
      <c r="AH1252" s="126">
        <f t="shared" si="273"/>
        <v>2.5396825396825397E-2</v>
      </c>
      <c r="AI1252" s="126">
        <f t="shared" si="274"/>
        <v>-1.2147481001970125E-2</v>
      </c>
      <c r="AJ1252" s="126">
        <f t="shared" si="275"/>
        <v>-0.21783329154605335</v>
      </c>
      <c r="AK1252" s="126">
        <f t="shared" si="276"/>
        <v>-1</v>
      </c>
      <c r="AL1252" s="127">
        <f t="shared" si="267"/>
        <v>-0.13384266079457757</v>
      </c>
      <c r="AM1252" s="127">
        <f t="shared" si="266"/>
        <v>-0.24091678943023961</v>
      </c>
    </row>
    <row r="1253" spans="1:39" ht="15" customHeight="1" x14ac:dyDescent="0.2">
      <c r="A1253" s="62" t="s">
        <v>1308</v>
      </c>
      <c r="B1253" s="62" t="s">
        <v>298</v>
      </c>
      <c r="C1253" s="124">
        <v>0</v>
      </c>
      <c r="D1253" s="124">
        <v>0</v>
      </c>
      <c r="E1253" s="124">
        <v>0</v>
      </c>
      <c r="F1253" s="124">
        <v>0</v>
      </c>
      <c r="G1253" s="124">
        <v>0</v>
      </c>
      <c r="H1253" s="124">
        <v>2348</v>
      </c>
      <c r="I1253" s="124">
        <v>2654</v>
      </c>
      <c r="J1253" s="124">
        <v>2834</v>
      </c>
      <c r="K1253" s="124">
        <v>2769</v>
      </c>
      <c r="L1253" s="124">
        <v>0</v>
      </c>
      <c r="M1253" s="124">
        <v>0</v>
      </c>
      <c r="N1253" s="124">
        <v>0</v>
      </c>
      <c r="O1253" s="124">
        <v>0</v>
      </c>
      <c r="P1253" s="124">
        <v>0</v>
      </c>
      <c r="Q1253" s="124">
        <v>0</v>
      </c>
      <c r="R1253" s="124">
        <v>0</v>
      </c>
      <c r="S1253" s="124">
        <v>2560</v>
      </c>
      <c r="T1253" s="124">
        <v>2740</v>
      </c>
      <c r="U1253" s="124">
        <v>2568.75</v>
      </c>
      <c r="V1253" s="124">
        <v>2460</v>
      </c>
      <c r="W1253" s="124">
        <v>0</v>
      </c>
      <c r="X1253" s="79">
        <v>0</v>
      </c>
      <c r="Y1253" s="125"/>
      <c r="Z1253" s="125"/>
      <c r="AA1253" s="125"/>
      <c r="AB1253" s="125"/>
      <c r="AC1253" s="126">
        <f t="shared" si="268"/>
        <v>0</v>
      </c>
      <c r="AD1253" s="126">
        <f t="shared" si="269"/>
        <v>0</v>
      </c>
      <c r="AE1253" s="126">
        <f t="shared" si="270"/>
        <v>0</v>
      </c>
      <c r="AF1253" s="126">
        <f t="shared" si="271"/>
        <v>0</v>
      </c>
      <c r="AG1253" s="126">
        <f t="shared" si="272"/>
        <v>0</v>
      </c>
      <c r="AH1253" s="126">
        <f t="shared" si="273"/>
        <v>0.10138788844654037</v>
      </c>
      <c r="AI1253" s="126">
        <f t="shared" si="274"/>
        <v>1.0588289240936652E-3</v>
      </c>
      <c r="AJ1253" s="126">
        <f t="shared" si="275"/>
        <v>-0.20150559276353081</v>
      </c>
      <c r="AK1253" s="126">
        <f t="shared" si="276"/>
        <v>-1</v>
      </c>
      <c r="AL1253" s="127">
        <f t="shared" si="267"/>
        <v>-0.12211765282143297</v>
      </c>
      <c r="AM1253" s="127">
        <f t="shared" si="266"/>
        <v>-0.21981177507857935</v>
      </c>
    </row>
    <row r="1254" spans="1:39" ht="15" customHeight="1" x14ac:dyDescent="0.2">
      <c r="A1254" s="62" t="s">
        <v>1309</v>
      </c>
      <c r="B1254" s="62" t="s">
        <v>300</v>
      </c>
      <c r="C1254" s="124">
        <v>0</v>
      </c>
      <c r="D1254" s="124">
        <v>0</v>
      </c>
      <c r="E1254" s="124">
        <v>0</v>
      </c>
      <c r="F1254" s="124">
        <v>0</v>
      </c>
      <c r="G1254" s="124">
        <v>0</v>
      </c>
      <c r="H1254" s="124">
        <v>1500</v>
      </c>
      <c r="I1254" s="124">
        <v>1500</v>
      </c>
      <c r="J1254" s="124">
        <v>1500</v>
      </c>
      <c r="K1254" s="124">
        <v>1500</v>
      </c>
      <c r="L1254" s="124">
        <v>0</v>
      </c>
      <c r="M1254" s="124">
        <v>0</v>
      </c>
      <c r="N1254" s="124">
        <v>0</v>
      </c>
      <c r="O1254" s="124">
        <v>0</v>
      </c>
      <c r="P1254" s="124">
        <v>0</v>
      </c>
      <c r="Q1254" s="124">
        <v>0</v>
      </c>
      <c r="R1254" s="124">
        <v>0</v>
      </c>
      <c r="S1254" s="124">
        <v>5188.0600000000004</v>
      </c>
      <c r="T1254" s="124">
        <v>2826.84</v>
      </c>
      <c r="U1254" s="124">
        <v>3545.78</v>
      </c>
      <c r="V1254" s="124">
        <v>4373.6499999999996</v>
      </c>
      <c r="W1254" s="124">
        <v>0</v>
      </c>
      <c r="X1254" s="79">
        <v>0</v>
      </c>
      <c r="Y1254" s="125"/>
      <c r="Z1254" s="125"/>
      <c r="AA1254" s="125"/>
      <c r="AB1254" s="125"/>
      <c r="AC1254" s="126">
        <f t="shared" si="268"/>
        <v>0</v>
      </c>
      <c r="AD1254" s="126">
        <f t="shared" si="269"/>
        <v>0</v>
      </c>
      <c r="AE1254" s="126">
        <f t="shared" si="270"/>
        <v>0</v>
      </c>
      <c r="AF1254" s="126">
        <f t="shared" si="271"/>
        <v>0</v>
      </c>
      <c r="AG1254" s="126">
        <f t="shared" si="272"/>
        <v>0</v>
      </c>
      <c r="AH1254" s="126">
        <f t="shared" si="273"/>
        <v>4.9042851316326158E-2</v>
      </c>
      <c r="AI1254" s="126">
        <f t="shared" si="274"/>
        <v>-6.412021882595513E-2</v>
      </c>
      <c r="AJ1254" s="126">
        <f t="shared" si="275"/>
        <v>-0.42075795341856287</v>
      </c>
      <c r="AK1254" s="126">
        <f t="shared" si="276"/>
        <v>-1</v>
      </c>
      <c r="AL1254" s="127">
        <f t="shared" si="267"/>
        <v>-0.15953725788091019</v>
      </c>
      <c r="AM1254" s="127">
        <f t="shared" si="266"/>
        <v>-0.28716706418563837</v>
      </c>
    </row>
    <row r="1255" spans="1:39" ht="15" customHeight="1" x14ac:dyDescent="0.2">
      <c r="A1255" s="62" t="s">
        <v>1310</v>
      </c>
      <c r="B1255" s="62" t="s">
        <v>302</v>
      </c>
      <c r="C1255" s="124">
        <v>0</v>
      </c>
      <c r="D1255" s="124">
        <v>0</v>
      </c>
      <c r="E1255" s="124">
        <v>0</v>
      </c>
      <c r="F1255" s="124">
        <v>0</v>
      </c>
      <c r="G1255" s="124">
        <v>0</v>
      </c>
      <c r="H1255" s="124">
        <v>484</v>
      </c>
      <c r="I1255" s="124">
        <v>484</v>
      </c>
      <c r="J1255" s="124">
        <v>494</v>
      </c>
      <c r="K1255" s="124">
        <v>484</v>
      </c>
      <c r="L1255" s="124">
        <v>0</v>
      </c>
      <c r="M1255" s="124">
        <v>0</v>
      </c>
      <c r="N1255" s="124">
        <v>0</v>
      </c>
      <c r="O1255" s="124">
        <v>0</v>
      </c>
      <c r="P1255" s="124">
        <v>0</v>
      </c>
      <c r="Q1255" s="124">
        <v>0</v>
      </c>
      <c r="R1255" s="124">
        <v>0</v>
      </c>
      <c r="S1255" s="124">
        <v>374.57</v>
      </c>
      <c r="T1255" s="124">
        <v>384.66</v>
      </c>
      <c r="U1255" s="124">
        <v>367.46</v>
      </c>
      <c r="V1255" s="124">
        <v>639.36</v>
      </c>
      <c r="W1255" s="124">
        <v>0</v>
      </c>
      <c r="X1255" s="79">
        <v>0</v>
      </c>
      <c r="Y1255" s="125"/>
      <c r="Z1255" s="125"/>
      <c r="AA1255" s="125"/>
      <c r="AB1255" s="125"/>
      <c r="AC1255" s="126">
        <f t="shared" si="268"/>
        <v>0</v>
      </c>
      <c r="AD1255" s="126">
        <f t="shared" si="269"/>
        <v>0</v>
      </c>
      <c r="AE1255" s="126">
        <f t="shared" si="270"/>
        <v>0</v>
      </c>
      <c r="AF1255" s="126">
        <f t="shared" si="271"/>
        <v>0</v>
      </c>
      <c r="AG1255" s="126">
        <f t="shared" si="272"/>
        <v>0</v>
      </c>
      <c r="AH1255" s="126">
        <f t="shared" si="273"/>
        <v>17</v>
      </c>
      <c r="AI1255" s="126">
        <f t="shared" si="274"/>
        <v>-0.94444444444444442</v>
      </c>
      <c r="AJ1255" s="126">
        <f t="shared" si="275"/>
        <v>9.6666666666666661</v>
      </c>
      <c r="AK1255" s="126">
        <f t="shared" si="276"/>
        <v>-1</v>
      </c>
      <c r="AL1255" s="127">
        <f t="shared" si="267"/>
        <v>2.7469135802469133</v>
      </c>
      <c r="AM1255" s="127">
        <f t="shared" si="266"/>
        <v>4.9444444444444446</v>
      </c>
    </row>
    <row r="1256" spans="1:39" ht="15" customHeight="1" x14ac:dyDescent="0.2">
      <c r="A1256" s="62" t="s">
        <v>1311</v>
      </c>
      <c r="B1256" s="62" t="s">
        <v>304</v>
      </c>
      <c r="C1256" s="124">
        <v>0</v>
      </c>
      <c r="D1256" s="124">
        <v>0</v>
      </c>
      <c r="E1256" s="124">
        <v>0</v>
      </c>
      <c r="F1256" s="124">
        <v>0</v>
      </c>
      <c r="G1256" s="124">
        <v>0</v>
      </c>
      <c r="H1256" s="124">
        <v>1212</v>
      </c>
      <c r="I1256" s="124">
        <v>1120</v>
      </c>
      <c r="J1256" s="124">
        <v>1120</v>
      </c>
      <c r="K1256" s="124">
        <v>1171</v>
      </c>
      <c r="L1256" s="124">
        <v>0</v>
      </c>
      <c r="M1256" s="124">
        <v>0</v>
      </c>
      <c r="N1256" s="124">
        <v>0</v>
      </c>
      <c r="O1256" s="124">
        <v>0</v>
      </c>
      <c r="P1256" s="124">
        <v>0</v>
      </c>
      <c r="Q1256" s="124">
        <v>0</v>
      </c>
      <c r="R1256" s="124">
        <v>0</v>
      </c>
      <c r="S1256" s="124">
        <v>1040.45</v>
      </c>
      <c r="T1256" s="124">
        <v>1039.29</v>
      </c>
      <c r="U1256" s="124">
        <v>1131.26</v>
      </c>
      <c r="V1256" s="124">
        <v>690.65</v>
      </c>
      <c r="W1256" s="124">
        <v>0</v>
      </c>
      <c r="X1256" s="79">
        <v>0</v>
      </c>
      <c r="Y1256" s="125"/>
      <c r="Z1256" s="125"/>
      <c r="AA1256" s="125"/>
      <c r="AB1256" s="125"/>
      <c r="AC1256" s="126">
        <f t="shared" si="268"/>
        <v>0</v>
      </c>
      <c r="AD1256" s="126">
        <f t="shared" si="269"/>
        <v>0</v>
      </c>
      <c r="AE1256" s="126">
        <f t="shared" si="270"/>
        <v>0</v>
      </c>
      <c r="AF1256" s="126">
        <f t="shared" si="271"/>
        <v>0</v>
      </c>
      <c r="AG1256" s="126">
        <f t="shared" si="272"/>
        <v>0</v>
      </c>
      <c r="AH1256" s="126">
        <f t="shared" si="273"/>
        <v>6.5910317061837476E-2</v>
      </c>
      <c r="AI1256" s="126">
        <f t="shared" si="274"/>
        <v>-1.1000649506433598E-2</v>
      </c>
      <c r="AJ1256" s="126">
        <f t="shared" si="275"/>
        <v>-0.2054976067779363</v>
      </c>
      <c r="AK1256" s="126">
        <f t="shared" si="276"/>
        <v>-1</v>
      </c>
      <c r="AL1256" s="127">
        <f t="shared" si="267"/>
        <v>-0.12784310435805915</v>
      </c>
      <c r="AM1256" s="127">
        <f t="shared" si="266"/>
        <v>-0.23011758784450648</v>
      </c>
    </row>
    <row r="1257" spans="1:39" ht="15" customHeight="1" x14ac:dyDescent="0.2">
      <c r="A1257" s="62" t="s">
        <v>1312</v>
      </c>
      <c r="B1257" s="62" t="s">
        <v>306</v>
      </c>
      <c r="C1257" s="124">
        <v>0</v>
      </c>
      <c r="D1257" s="124">
        <v>0</v>
      </c>
      <c r="E1257" s="124">
        <v>0</v>
      </c>
      <c r="F1257" s="124">
        <v>0</v>
      </c>
      <c r="G1257" s="124">
        <v>0</v>
      </c>
      <c r="H1257" s="124">
        <v>31594</v>
      </c>
      <c r="I1257" s="124">
        <v>31594</v>
      </c>
      <c r="J1257" s="124">
        <v>31594</v>
      </c>
      <c r="K1257" s="124">
        <v>30596</v>
      </c>
      <c r="L1257" s="124">
        <v>0</v>
      </c>
      <c r="M1257" s="124">
        <v>0</v>
      </c>
      <c r="N1257" s="124">
        <v>0</v>
      </c>
      <c r="O1257" s="124">
        <v>0</v>
      </c>
      <c r="P1257" s="124">
        <v>0</v>
      </c>
      <c r="Q1257" s="124">
        <v>0</v>
      </c>
      <c r="R1257" s="124">
        <v>0</v>
      </c>
      <c r="S1257" s="124">
        <v>28785.82</v>
      </c>
      <c r="T1257" s="124">
        <v>31651.57</v>
      </c>
      <c r="U1257" s="124">
        <v>29383.84</v>
      </c>
      <c r="V1257" s="124">
        <v>24171.42</v>
      </c>
      <c r="W1257" s="124">
        <v>0</v>
      </c>
      <c r="X1257" s="79">
        <v>0</v>
      </c>
      <c r="Y1257" s="125"/>
      <c r="Z1257" s="125"/>
      <c r="AA1257" s="125"/>
      <c r="AB1257" s="125"/>
      <c r="AC1257" s="126">
        <f t="shared" si="268"/>
        <v>0</v>
      </c>
      <c r="AD1257" s="126">
        <f t="shared" si="269"/>
        <v>0</v>
      </c>
      <c r="AE1257" s="126">
        <f t="shared" si="270"/>
        <v>0</v>
      </c>
      <c r="AF1257" s="126">
        <f t="shared" si="271"/>
        <v>0</v>
      </c>
      <c r="AG1257" s="126">
        <f t="shared" si="272"/>
        <v>0</v>
      </c>
      <c r="AH1257" s="126">
        <f t="shared" si="273"/>
        <v>2.395078004834103E-2</v>
      </c>
      <c r="AI1257" s="126">
        <f t="shared" si="274"/>
        <v>-7.9041487839771052E-2</v>
      </c>
      <c r="AJ1257" s="126">
        <f t="shared" si="275"/>
        <v>-0.26544983818770218</v>
      </c>
      <c r="AK1257" s="126">
        <f t="shared" si="276"/>
        <v>-1</v>
      </c>
      <c r="AL1257" s="127">
        <f t="shared" si="267"/>
        <v>-0.14672672733101469</v>
      </c>
      <c r="AM1257" s="127">
        <f t="shared" si="266"/>
        <v>-0.26410810919582645</v>
      </c>
    </row>
    <row r="1258" spans="1:39" ht="15" customHeight="1" x14ac:dyDescent="0.2">
      <c r="A1258" s="62" t="s">
        <v>1989</v>
      </c>
      <c r="B1258" s="62" t="s">
        <v>1865</v>
      </c>
      <c r="C1258" s="124">
        <v>0</v>
      </c>
      <c r="D1258" s="124">
        <v>0</v>
      </c>
      <c r="E1258" s="124">
        <v>0</v>
      </c>
      <c r="F1258" s="124">
        <v>0</v>
      </c>
      <c r="G1258" s="124">
        <v>0</v>
      </c>
      <c r="H1258" s="124">
        <v>0</v>
      </c>
      <c r="I1258" s="124">
        <v>0</v>
      </c>
      <c r="J1258" s="124">
        <v>0</v>
      </c>
      <c r="K1258" s="124">
        <v>0</v>
      </c>
      <c r="L1258" s="124">
        <v>0</v>
      </c>
      <c r="M1258" s="124">
        <v>0</v>
      </c>
      <c r="N1258" s="124">
        <v>0</v>
      </c>
      <c r="O1258" s="124">
        <v>0</v>
      </c>
      <c r="P1258" s="124">
        <v>0</v>
      </c>
      <c r="Q1258" s="124">
        <v>0</v>
      </c>
      <c r="R1258" s="124">
        <v>0</v>
      </c>
      <c r="S1258" s="124">
        <v>0</v>
      </c>
      <c r="T1258" s="124">
        <v>0</v>
      </c>
      <c r="U1258" s="124">
        <v>1000</v>
      </c>
      <c r="V1258" s="124">
        <v>189.85</v>
      </c>
      <c r="W1258" s="124">
        <v>0</v>
      </c>
      <c r="X1258" s="79">
        <v>0</v>
      </c>
      <c r="Y1258" s="125"/>
      <c r="Z1258" s="125"/>
      <c r="AA1258" s="125"/>
      <c r="AB1258" s="125"/>
      <c r="AC1258" s="126">
        <f t="shared" si="268"/>
        <v>0</v>
      </c>
      <c r="AD1258" s="126">
        <f t="shared" si="269"/>
        <v>0</v>
      </c>
      <c r="AE1258" s="126">
        <f t="shared" si="270"/>
        <v>0</v>
      </c>
      <c r="AF1258" s="126">
        <f t="shared" si="271"/>
        <v>0</v>
      </c>
      <c r="AG1258" s="126">
        <f t="shared" si="272"/>
        <v>0</v>
      </c>
      <c r="AH1258" s="126">
        <f t="shared" si="273"/>
        <v>0</v>
      </c>
      <c r="AI1258" s="126">
        <f t="shared" si="274"/>
        <v>0</v>
      </c>
      <c r="AJ1258" s="126">
        <f t="shared" si="275"/>
        <v>0</v>
      </c>
      <c r="AK1258" s="126">
        <f t="shared" si="276"/>
        <v>-1</v>
      </c>
      <c r="AL1258" s="127">
        <f t="shared" si="267"/>
        <v>-0.1111111111111111</v>
      </c>
      <c r="AM1258" s="127">
        <f t="shared" si="266"/>
        <v>-0.2</v>
      </c>
    </row>
    <row r="1259" spans="1:39" ht="15" customHeight="1" x14ac:dyDescent="0.2">
      <c r="A1259" s="62" t="s">
        <v>1313</v>
      </c>
      <c r="B1259" s="62" t="s">
        <v>308</v>
      </c>
      <c r="C1259" s="124">
        <v>0</v>
      </c>
      <c r="D1259" s="124">
        <v>0</v>
      </c>
      <c r="E1259" s="124">
        <v>0</v>
      </c>
      <c r="F1259" s="124">
        <v>0</v>
      </c>
      <c r="G1259" s="124">
        <v>0</v>
      </c>
      <c r="H1259" s="124">
        <v>960</v>
      </c>
      <c r="I1259" s="124">
        <v>960</v>
      </c>
      <c r="J1259" s="124">
        <v>960</v>
      </c>
      <c r="K1259" s="124">
        <v>924</v>
      </c>
      <c r="L1259" s="124">
        <v>0</v>
      </c>
      <c r="M1259" s="124">
        <v>0</v>
      </c>
      <c r="N1259" s="124">
        <v>0</v>
      </c>
      <c r="O1259" s="124">
        <v>0</v>
      </c>
      <c r="P1259" s="124">
        <v>0</v>
      </c>
      <c r="Q1259" s="124">
        <v>0</v>
      </c>
      <c r="R1259" s="124">
        <v>0</v>
      </c>
      <c r="S1259" s="124">
        <v>866.25</v>
      </c>
      <c r="T1259" s="124">
        <v>888.25</v>
      </c>
      <c r="U1259" s="124">
        <v>877.46</v>
      </c>
      <c r="V1259" s="124">
        <v>686.32</v>
      </c>
      <c r="W1259" s="124">
        <v>0</v>
      </c>
      <c r="X1259" s="79">
        <v>0</v>
      </c>
      <c r="Y1259" s="125"/>
      <c r="Z1259" s="125"/>
      <c r="AA1259" s="125"/>
      <c r="AB1259" s="125"/>
      <c r="AC1259" s="126">
        <f t="shared" si="268"/>
        <v>0</v>
      </c>
      <c r="AD1259" s="126">
        <f t="shared" si="269"/>
        <v>0</v>
      </c>
      <c r="AE1259" s="126">
        <f t="shared" si="270"/>
        <v>0</v>
      </c>
      <c r="AF1259" s="126">
        <f t="shared" si="271"/>
        <v>0</v>
      </c>
      <c r="AG1259" s="126">
        <f t="shared" si="272"/>
        <v>0</v>
      </c>
      <c r="AH1259" s="126">
        <f t="shared" si="273"/>
        <v>0.40265674814027647</v>
      </c>
      <c r="AI1259" s="126">
        <f t="shared" si="274"/>
        <v>2.1895598151374998E-2</v>
      </c>
      <c r="AJ1259" s="126">
        <f t="shared" si="275"/>
        <v>-0.61447212336892054</v>
      </c>
      <c r="AK1259" s="126">
        <f t="shared" si="276"/>
        <v>-1</v>
      </c>
      <c r="AL1259" s="127">
        <f t="shared" si="267"/>
        <v>-0.13221330856414101</v>
      </c>
      <c r="AM1259" s="127">
        <f t="shared" si="266"/>
        <v>-0.23798395541545384</v>
      </c>
    </row>
    <row r="1260" spans="1:39" ht="15" customHeight="1" x14ac:dyDescent="0.2">
      <c r="A1260" s="62" t="s">
        <v>1314</v>
      </c>
      <c r="B1260" s="62" t="s">
        <v>1899</v>
      </c>
      <c r="C1260" s="124">
        <v>0</v>
      </c>
      <c r="D1260" s="124">
        <v>0</v>
      </c>
      <c r="E1260" s="124">
        <v>0</v>
      </c>
      <c r="F1260" s="124">
        <v>0</v>
      </c>
      <c r="G1260" s="124">
        <v>0</v>
      </c>
      <c r="H1260" s="124">
        <v>19424</v>
      </c>
      <c r="I1260" s="124">
        <v>20709</v>
      </c>
      <c r="J1260" s="124">
        <v>21662</v>
      </c>
      <c r="K1260" s="124">
        <v>22264</v>
      </c>
      <c r="L1260" s="124">
        <v>0</v>
      </c>
      <c r="M1260" s="124">
        <v>0</v>
      </c>
      <c r="N1260" s="124">
        <v>0</v>
      </c>
      <c r="O1260" s="124">
        <v>0</v>
      </c>
      <c r="P1260" s="124">
        <v>0</v>
      </c>
      <c r="Q1260" s="124">
        <v>0</v>
      </c>
      <c r="R1260" s="124">
        <v>0</v>
      </c>
      <c r="S1260" s="124">
        <v>19602.439999999999</v>
      </c>
      <c r="T1260" s="124">
        <v>21589.89</v>
      </c>
      <c r="U1260" s="124">
        <v>21612.75</v>
      </c>
      <c r="V1260" s="124">
        <v>17257.66</v>
      </c>
      <c r="W1260" s="124">
        <v>0</v>
      </c>
      <c r="X1260" s="79"/>
      <c r="Y1260" s="125"/>
      <c r="Z1260" s="125"/>
      <c r="AA1260" s="125"/>
      <c r="AB1260" s="125"/>
      <c r="AC1260" s="126">
        <f t="shared" si="268"/>
        <v>0</v>
      </c>
      <c r="AD1260" s="126">
        <f t="shared" si="269"/>
        <v>0</v>
      </c>
      <c r="AE1260" s="126">
        <f t="shared" si="270"/>
        <v>0</v>
      </c>
      <c r="AF1260" s="126">
        <f t="shared" si="271"/>
        <v>0</v>
      </c>
      <c r="AG1260" s="126">
        <f t="shared" si="272"/>
        <v>0</v>
      </c>
      <c r="AH1260" s="126">
        <f t="shared" si="273"/>
        <v>-0.44414525161466567</v>
      </c>
      <c r="AI1260" s="126">
        <f t="shared" si="274"/>
        <v>-0.75622213641310077</v>
      </c>
      <c r="AJ1260" s="126">
        <f t="shared" si="275"/>
        <v>0.70494636042911685</v>
      </c>
      <c r="AK1260" s="126">
        <f t="shared" si="276"/>
        <v>-1</v>
      </c>
      <c r="AL1260" s="127">
        <f t="shared" si="267"/>
        <v>-0.16615789195540551</v>
      </c>
      <c r="AM1260" s="127">
        <f t="shared" si="266"/>
        <v>-0.29908420551972992</v>
      </c>
    </row>
    <row r="1261" spans="1:39" ht="15" customHeight="1" x14ac:dyDescent="0.2">
      <c r="A1261" s="62" t="s">
        <v>1315</v>
      </c>
      <c r="B1261" s="62" t="s">
        <v>314</v>
      </c>
      <c r="C1261" s="124">
        <v>0</v>
      </c>
      <c r="D1261" s="124">
        <v>0</v>
      </c>
      <c r="E1261" s="124">
        <v>0</v>
      </c>
      <c r="F1261" s="124">
        <v>0</v>
      </c>
      <c r="G1261" s="124">
        <v>0</v>
      </c>
      <c r="H1261" s="124">
        <v>3752</v>
      </c>
      <c r="I1261" s="124">
        <v>3831</v>
      </c>
      <c r="J1261" s="124">
        <v>3937</v>
      </c>
      <c r="K1261" s="124">
        <v>3956</v>
      </c>
      <c r="L1261" s="124">
        <v>0</v>
      </c>
      <c r="M1261" s="124">
        <v>0</v>
      </c>
      <c r="N1261" s="124">
        <v>0</v>
      </c>
      <c r="O1261" s="124">
        <v>0</v>
      </c>
      <c r="P1261" s="124">
        <v>0</v>
      </c>
      <c r="Q1261" s="124">
        <v>0</v>
      </c>
      <c r="R1261" s="124">
        <v>0</v>
      </c>
      <c r="S1261" s="124">
        <v>3800.35</v>
      </c>
      <c r="T1261" s="124">
        <v>3986.73</v>
      </c>
      <c r="U1261" s="124">
        <v>3731.1</v>
      </c>
      <c r="V1261" s="124">
        <v>2161.21</v>
      </c>
      <c r="W1261" s="124">
        <v>0</v>
      </c>
      <c r="X1261" s="79"/>
      <c r="Y1261" s="125"/>
      <c r="Z1261" s="125"/>
      <c r="AA1261" s="125"/>
      <c r="AB1261" s="125"/>
      <c r="AC1261" s="126">
        <f t="shared" si="268"/>
        <v>0</v>
      </c>
      <c r="AD1261" s="126">
        <f t="shared" si="269"/>
        <v>0</v>
      </c>
      <c r="AE1261" s="126">
        <f t="shared" si="270"/>
        <v>0</v>
      </c>
      <c r="AF1261" s="126">
        <f t="shared" si="271"/>
        <v>0</v>
      </c>
      <c r="AG1261" s="126">
        <f t="shared" si="272"/>
        <v>0</v>
      </c>
      <c r="AH1261" s="126">
        <f t="shared" si="273"/>
        <v>-5.7904572905747943E-2</v>
      </c>
      <c r="AI1261" s="126">
        <f t="shared" si="274"/>
        <v>1.7540664248721149E-2</v>
      </c>
      <c r="AJ1261" s="126">
        <f t="shared" si="275"/>
        <v>-0.36378635412045796</v>
      </c>
      <c r="AK1261" s="126">
        <f t="shared" si="276"/>
        <v>-1</v>
      </c>
      <c r="AL1261" s="127">
        <f t="shared" si="267"/>
        <v>-0.15601669586416497</v>
      </c>
      <c r="AM1261" s="127">
        <f t="shared" si="266"/>
        <v>-0.28083005255549692</v>
      </c>
    </row>
    <row r="1262" spans="1:39" ht="15" customHeight="1" x14ac:dyDescent="0.2">
      <c r="A1262" s="62" t="s">
        <v>1316</v>
      </c>
      <c r="B1262" s="62" t="s">
        <v>316</v>
      </c>
      <c r="C1262" s="124">
        <v>0</v>
      </c>
      <c r="D1262" s="124">
        <v>0</v>
      </c>
      <c r="E1262" s="124">
        <v>0</v>
      </c>
      <c r="F1262" s="124">
        <v>0</v>
      </c>
      <c r="G1262" s="124">
        <v>0</v>
      </c>
      <c r="H1262" s="124">
        <v>81</v>
      </c>
      <c r="I1262" s="124">
        <v>81</v>
      </c>
      <c r="J1262" s="124">
        <v>81</v>
      </c>
      <c r="K1262" s="124">
        <v>102</v>
      </c>
      <c r="L1262" s="124">
        <v>0</v>
      </c>
      <c r="M1262" s="124">
        <v>0</v>
      </c>
      <c r="N1262" s="124">
        <v>0</v>
      </c>
      <c r="O1262" s="124">
        <v>0</v>
      </c>
      <c r="P1262" s="124">
        <v>0</v>
      </c>
      <c r="Q1262" s="124">
        <v>0</v>
      </c>
      <c r="R1262" s="124">
        <v>0</v>
      </c>
      <c r="S1262" s="124">
        <v>27</v>
      </c>
      <c r="T1262" s="124">
        <v>486</v>
      </c>
      <c r="U1262" s="124">
        <v>27</v>
      </c>
      <c r="V1262" s="124">
        <v>288</v>
      </c>
      <c r="W1262" s="124">
        <v>0</v>
      </c>
      <c r="X1262" s="79"/>
      <c r="Y1262" s="125"/>
      <c r="Z1262" s="125"/>
      <c r="AA1262" s="125"/>
      <c r="AB1262" s="125"/>
      <c r="AC1262" s="126">
        <f t="shared" si="268"/>
        <v>0</v>
      </c>
      <c r="AD1262" s="126">
        <f t="shared" si="269"/>
        <v>0</v>
      </c>
      <c r="AE1262" s="126">
        <f t="shared" si="270"/>
        <v>0</v>
      </c>
      <c r="AF1262" s="126">
        <f t="shared" si="271"/>
        <v>0</v>
      </c>
      <c r="AG1262" s="126">
        <f t="shared" si="272"/>
        <v>0</v>
      </c>
      <c r="AH1262" s="126">
        <f t="shared" si="273"/>
        <v>-1</v>
      </c>
      <c r="AI1262" s="126">
        <f t="shared" si="274"/>
        <v>0</v>
      </c>
      <c r="AJ1262" s="126">
        <f t="shared" si="275"/>
        <v>-1</v>
      </c>
      <c r="AK1262" s="126">
        <f t="shared" si="276"/>
        <v>0</v>
      </c>
      <c r="AL1262" s="127">
        <f t="shared" si="267"/>
        <v>-0.22222222222222221</v>
      </c>
      <c r="AM1262" s="127">
        <f t="shared" si="266"/>
        <v>-0.4</v>
      </c>
    </row>
    <row r="1263" spans="1:39" ht="15" customHeight="1" x14ac:dyDescent="0.2">
      <c r="A1263" s="62" t="s">
        <v>1317</v>
      </c>
      <c r="B1263" s="62" t="s">
        <v>2026</v>
      </c>
      <c r="C1263" s="124">
        <v>0</v>
      </c>
      <c r="D1263" s="124">
        <v>0</v>
      </c>
      <c r="E1263" s="124">
        <v>0</v>
      </c>
      <c r="F1263" s="124">
        <v>0</v>
      </c>
      <c r="G1263" s="124">
        <v>0</v>
      </c>
      <c r="H1263" s="124">
        <v>3213</v>
      </c>
      <c r="I1263" s="124">
        <v>3319</v>
      </c>
      <c r="J1263" s="124">
        <v>3462</v>
      </c>
      <c r="K1263" s="124">
        <v>3480</v>
      </c>
      <c r="L1263" s="124">
        <v>0</v>
      </c>
      <c r="M1263" s="124">
        <v>0</v>
      </c>
      <c r="N1263" s="124">
        <v>0</v>
      </c>
      <c r="O1263" s="124">
        <v>0</v>
      </c>
      <c r="P1263" s="124">
        <v>0</v>
      </c>
      <c r="Q1263" s="124">
        <v>0</v>
      </c>
      <c r="R1263" s="124">
        <v>0</v>
      </c>
      <c r="S1263" s="124">
        <v>3206.63</v>
      </c>
      <c r="T1263" s="124">
        <v>3417.98</v>
      </c>
      <c r="U1263" s="124">
        <v>3380.38</v>
      </c>
      <c r="V1263" s="124">
        <v>2685.72</v>
      </c>
      <c r="W1263" s="124">
        <v>0</v>
      </c>
      <c r="X1263" s="79"/>
      <c r="Y1263" s="125"/>
      <c r="Z1263" s="125"/>
      <c r="AA1263" s="125"/>
      <c r="AB1263" s="125"/>
      <c r="AC1263" s="126">
        <f t="shared" si="268"/>
        <v>0</v>
      </c>
      <c r="AD1263" s="126">
        <f t="shared" si="269"/>
        <v>0</v>
      </c>
      <c r="AE1263" s="126">
        <f t="shared" si="270"/>
        <v>0</v>
      </c>
      <c r="AF1263" s="126">
        <f t="shared" si="271"/>
        <v>0</v>
      </c>
      <c r="AG1263" s="126">
        <f t="shared" si="272"/>
        <v>0</v>
      </c>
      <c r="AH1263" s="126">
        <f t="shared" si="273"/>
        <v>0</v>
      </c>
      <c r="AI1263" s="126">
        <f t="shared" si="274"/>
        <v>0</v>
      </c>
      <c r="AJ1263" s="126">
        <f t="shared" si="275"/>
        <v>0</v>
      </c>
      <c r="AK1263" s="126">
        <f t="shared" si="276"/>
        <v>0</v>
      </c>
      <c r="AL1263" s="127">
        <f t="shared" si="267"/>
        <v>0</v>
      </c>
      <c r="AM1263" s="127">
        <f t="shared" si="266"/>
        <v>0</v>
      </c>
    </row>
    <row r="1264" spans="1:39" ht="15" customHeight="1" x14ac:dyDescent="0.2">
      <c r="A1264" s="62" t="s">
        <v>1318</v>
      </c>
      <c r="B1264" s="62" t="s">
        <v>321</v>
      </c>
      <c r="C1264" s="124">
        <v>0</v>
      </c>
      <c r="D1264" s="124">
        <v>0</v>
      </c>
      <c r="E1264" s="124">
        <v>0</v>
      </c>
      <c r="F1264" s="124">
        <v>0</v>
      </c>
      <c r="G1264" s="124">
        <v>0</v>
      </c>
      <c r="H1264" s="124">
        <v>399</v>
      </c>
      <c r="I1264" s="124">
        <v>412</v>
      </c>
      <c r="J1264" s="124">
        <v>430</v>
      </c>
      <c r="K1264" s="124">
        <v>432</v>
      </c>
      <c r="L1264" s="124">
        <v>0</v>
      </c>
      <c r="M1264" s="124">
        <v>0</v>
      </c>
      <c r="N1264" s="124">
        <v>0</v>
      </c>
      <c r="O1264" s="124">
        <v>0</v>
      </c>
      <c r="P1264" s="124">
        <v>0</v>
      </c>
      <c r="Q1264" s="124">
        <v>0</v>
      </c>
      <c r="R1264" s="124">
        <v>0</v>
      </c>
      <c r="S1264" s="124">
        <v>409.59</v>
      </c>
      <c r="T1264" s="124">
        <v>419.4</v>
      </c>
      <c r="U1264" s="124">
        <v>386.25</v>
      </c>
      <c r="V1264" s="124">
        <v>283.72000000000003</v>
      </c>
      <c r="W1264" s="124">
        <v>0</v>
      </c>
      <c r="X1264" s="79"/>
      <c r="Y1264" s="125"/>
      <c r="Z1264" s="125"/>
      <c r="AA1264" s="125"/>
      <c r="AB1264" s="125"/>
      <c r="AC1264" s="126">
        <f t="shared" si="268"/>
        <v>0</v>
      </c>
      <c r="AD1264" s="126">
        <f t="shared" si="269"/>
        <v>0</v>
      </c>
      <c r="AE1264" s="126">
        <f t="shared" si="270"/>
        <v>0</v>
      </c>
      <c r="AF1264" s="126">
        <f t="shared" si="271"/>
        <v>0</v>
      </c>
      <c r="AG1264" s="126">
        <f t="shared" si="272"/>
        <v>0</v>
      </c>
      <c r="AH1264" s="126">
        <f t="shared" si="273"/>
        <v>-1</v>
      </c>
      <c r="AI1264" s="126">
        <f t="shared" si="274"/>
        <v>0</v>
      </c>
      <c r="AJ1264" s="126">
        <f t="shared" si="275"/>
        <v>0</v>
      </c>
      <c r="AK1264" s="126">
        <f t="shared" si="276"/>
        <v>0</v>
      </c>
      <c r="AL1264" s="127">
        <f t="shared" si="267"/>
        <v>-0.1111111111111111</v>
      </c>
      <c r="AM1264" s="127">
        <f t="shared" si="266"/>
        <v>-0.2</v>
      </c>
    </row>
    <row r="1265" spans="1:39" ht="15" customHeight="1" x14ac:dyDescent="0.2">
      <c r="A1265" s="62" t="s">
        <v>1319</v>
      </c>
      <c r="B1265" s="62" t="s">
        <v>325</v>
      </c>
      <c r="C1265" s="124">
        <v>0</v>
      </c>
      <c r="D1265" s="124">
        <v>0</v>
      </c>
      <c r="E1265" s="124">
        <v>0</v>
      </c>
      <c r="F1265" s="124">
        <v>0</v>
      </c>
      <c r="G1265" s="124">
        <v>0</v>
      </c>
      <c r="H1265" s="124">
        <v>2500</v>
      </c>
      <c r="I1265" s="124">
        <v>3000</v>
      </c>
      <c r="J1265" s="124">
        <v>3000</v>
      </c>
      <c r="K1265" s="124">
        <v>3500</v>
      </c>
      <c r="L1265" s="124">
        <v>0</v>
      </c>
      <c r="M1265" s="124">
        <v>0</v>
      </c>
      <c r="N1265" s="124">
        <v>0</v>
      </c>
      <c r="O1265" s="124">
        <v>0</v>
      </c>
      <c r="P1265" s="124">
        <v>0</v>
      </c>
      <c r="Q1265" s="124">
        <v>0</v>
      </c>
      <c r="R1265" s="124">
        <v>0</v>
      </c>
      <c r="S1265" s="124">
        <v>3000</v>
      </c>
      <c r="T1265" s="124">
        <v>3000</v>
      </c>
      <c r="U1265" s="124">
        <v>3000</v>
      </c>
      <c r="V1265" s="124">
        <v>3000</v>
      </c>
      <c r="W1265" s="124">
        <v>0</v>
      </c>
      <c r="X1265" s="79"/>
      <c r="Y1265" s="125"/>
      <c r="Z1265" s="125"/>
      <c r="AA1265" s="125"/>
      <c r="AB1265" s="125"/>
      <c r="AC1265" s="126">
        <f t="shared" si="268"/>
        <v>0</v>
      </c>
      <c r="AD1265" s="126">
        <f t="shared" si="269"/>
        <v>0</v>
      </c>
      <c r="AE1265" s="126">
        <f t="shared" si="270"/>
        <v>0</v>
      </c>
      <c r="AF1265" s="126">
        <f t="shared" si="271"/>
        <v>0</v>
      </c>
      <c r="AG1265" s="126">
        <f t="shared" si="272"/>
        <v>0</v>
      </c>
      <c r="AH1265" s="126">
        <f t="shared" si="273"/>
        <v>-2.3815936985862689E-2</v>
      </c>
      <c r="AI1265" s="126">
        <f t="shared" si="274"/>
        <v>-1.624653828882936E-3</v>
      </c>
      <c r="AJ1265" s="126">
        <f t="shared" si="275"/>
        <v>2.1021484063421633E-3</v>
      </c>
      <c r="AK1265" s="126">
        <f t="shared" si="276"/>
        <v>-1</v>
      </c>
      <c r="AL1265" s="127">
        <f t="shared" si="267"/>
        <v>-0.1137042713787115</v>
      </c>
      <c r="AM1265" s="127">
        <f t="shared" si="266"/>
        <v>-0.20466768848168071</v>
      </c>
    </row>
    <row r="1266" spans="1:39" ht="15" customHeight="1" x14ac:dyDescent="0.2">
      <c r="A1266" s="62" t="s">
        <v>1320</v>
      </c>
      <c r="B1266" s="62" t="s">
        <v>262</v>
      </c>
      <c r="C1266" s="124">
        <v>0</v>
      </c>
      <c r="D1266" s="124">
        <v>0</v>
      </c>
      <c r="E1266" s="124">
        <v>0</v>
      </c>
      <c r="F1266" s="124">
        <v>0</v>
      </c>
      <c r="G1266" s="124">
        <v>0</v>
      </c>
      <c r="H1266" s="124">
        <v>250</v>
      </c>
      <c r="I1266" s="124">
        <v>250</v>
      </c>
      <c r="J1266" s="124">
        <v>300</v>
      </c>
      <c r="K1266" s="124">
        <v>370</v>
      </c>
      <c r="L1266" s="124">
        <v>0</v>
      </c>
      <c r="M1266" s="124">
        <v>0</v>
      </c>
      <c r="N1266" s="124">
        <v>0</v>
      </c>
      <c r="O1266" s="124">
        <v>0</v>
      </c>
      <c r="P1266" s="124">
        <v>0</v>
      </c>
      <c r="Q1266" s="124">
        <v>0</v>
      </c>
      <c r="R1266" s="124">
        <v>0</v>
      </c>
      <c r="S1266" s="124">
        <v>188.2</v>
      </c>
      <c r="T1266" s="124">
        <v>263.98</v>
      </c>
      <c r="U1266" s="124">
        <v>269.76</v>
      </c>
      <c r="V1266" s="124">
        <v>104</v>
      </c>
      <c r="W1266" s="124">
        <v>0</v>
      </c>
      <c r="X1266" s="79"/>
      <c r="Y1266" s="125"/>
      <c r="Z1266" s="125"/>
      <c r="AA1266" s="125"/>
      <c r="AB1266" s="125"/>
      <c r="AC1266" s="126">
        <f t="shared" si="268"/>
        <v>0</v>
      </c>
      <c r="AD1266" s="126">
        <f t="shared" si="269"/>
        <v>0</v>
      </c>
      <c r="AE1266" s="126">
        <f t="shared" si="270"/>
        <v>0</v>
      </c>
      <c r="AF1266" s="126">
        <f t="shared" si="271"/>
        <v>0</v>
      </c>
      <c r="AG1266" s="126">
        <f t="shared" si="272"/>
        <v>0</v>
      </c>
      <c r="AH1266" s="126">
        <f t="shared" si="273"/>
        <v>0</v>
      </c>
      <c r="AI1266" s="126">
        <f t="shared" si="274"/>
        <v>-1</v>
      </c>
      <c r="AJ1266" s="126">
        <f t="shared" si="275"/>
        <v>0</v>
      </c>
      <c r="AK1266" s="126">
        <f t="shared" si="276"/>
        <v>0</v>
      </c>
      <c r="AL1266" s="127">
        <f t="shared" si="267"/>
        <v>-0.1111111111111111</v>
      </c>
      <c r="AM1266" s="127">
        <f t="shared" si="266"/>
        <v>-0.2</v>
      </c>
    </row>
    <row r="1267" spans="1:39" ht="15" customHeight="1" x14ac:dyDescent="0.2">
      <c r="A1267" s="62" t="s">
        <v>1321</v>
      </c>
      <c r="B1267" s="62" t="s">
        <v>420</v>
      </c>
      <c r="C1267" s="124">
        <v>0</v>
      </c>
      <c r="D1267" s="124">
        <v>0</v>
      </c>
      <c r="E1267" s="124">
        <v>0</v>
      </c>
      <c r="F1267" s="124">
        <v>0</v>
      </c>
      <c r="G1267" s="124">
        <v>0</v>
      </c>
      <c r="H1267" s="124">
        <v>1500</v>
      </c>
      <c r="I1267" s="124">
        <v>1500</v>
      </c>
      <c r="J1267" s="124">
        <v>600</v>
      </c>
      <c r="K1267" s="124">
        <v>600</v>
      </c>
      <c r="L1267" s="124">
        <v>0</v>
      </c>
      <c r="M1267" s="124">
        <v>0</v>
      </c>
      <c r="N1267" s="124">
        <v>0</v>
      </c>
      <c r="O1267" s="124">
        <v>0</v>
      </c>
      <c r="P1267" s="124">
        <v>0</v>
      </c>
      <c r="Q1267" s="124">
        <v>0</v>
      </c>
      <c r="R1267" s="124">
        <v>0</v>
      </c>
      <c r="S1267" s="124">
        <v>1024.98</v>
      </c>
      <c r="T1267" s="124">
        <v>569.74</v>
      </c>
      <c r="U1267" s="124">
        <v>138.88999999999999</v>
      </c>
      <c r="V1267" s="124">
        <v>236.8</v>
      </c>
      <c r="W1267" s="124">
        <v>0</v>
      </c>
      <c r="X1267" s="79"/>
      <c r="Y1267" s="125"/>
      <c r="Z1267" s="125"/>
      <c r="AA1267" s="125"/>
      <c r="AB1267" s="125"/>
      <c r="AC1267" s="126">
        <f t="shared" si="268"/>
        <v>0</v>
      </c>
      <c r="AD1267" s="126">
        <f t="shared" si="269"/>
        <v>0</v>
      </c>
      <c r="AE1267" s="126">
        <f t="shared" si="270"/>
        <v>0</v>
      </c>
      <c r="AF1267" s="126">
        <f t="shared" si="271"/>
        <v>0</v>
      </c>
      <c r="AG1267" s="126">
        <f t="shared" si="272"/>
        <v>0</v>
      </c>
      <c r="AH1267" s="126">
        <f t="shared" si="273"/>
        <v>3.2608695652173912E-2</v>
      </c>
      <c r="AI1267" s="126">
        <f t="shared" si="274"/>
        <v>-0.4</v>
      </c>
      <c r="AJ1267" s="126">
        <f t="shared" si="275"/>
        <v>-1</v>
      </c>
      <c r="AK1267" s="126">
        <f t="shared" si="276"/>
        <v>0</v>
      </c>
      <c r="AL1267" s="127">
        <f t="shared" si="267"/>
        <v>-0.15193236714975844</v>
      </c>
      <c r="AM1267" s="127">
        <f t="shared" si="266"/>
        <v>-0.27347826086956523</v>
      </c>
    </row>
    <row r="1268" spans="1:39" ht="15" customHeight="1" x14ac:dyDescent="0.2">
      <c r="A1268" s="62" t="s">
        <v>1322</v>
      </c>
      <c r="B1268" s="62" t="s">
        <v>422</v>
      </c>
      <c r="C1268" s="124">
        <v>0</v>
      </c>
      <c r="D1268" s="124">
        <v>0</v>
      </c>
      <c r="E1268" s="124">
        <v>0</v>
      </c>
      <c r="F1268" s="124">
        <v>0</v>
      </c>
      <c r="G1268" s="124">
        <v>0</v>
      </c>
      <c r="H1268" s="124">
        <v>1500</v>
      </c>
      <c r="I1268" s="124">
        <v>4500</v>
      </c>
      <c r="J1268" s="124">
        <v>4500</v>
      </c>
      <c r="K1268" s="124">
        <v>4500</v>
      </c>
      <c r="L1268" s="124">
        <v>0</v>
      </c>
      <c r="M1268" s="124">
        <v>0</v>
      </c>
      <c r="N1268" s="124">
        <v>0</v>
      </c>
      <c r="O1268" s="124">
        <v>0</v>
      </c>
      <c r="P1268" s="124">
        <v>0</v>
      </c>
      <c r="Q1268" s="124">
        <v>0</v>
      </c>
      <c r="R1268" s="124">
        <v>0</v>
      </c>
      <c r="S1268" s="124">
        <v>2680.79</v>
      </c>
      <c r="T1268" s="124">
        <v>2525.56</v>
      </c>
      <c r="U1268" s="124">
        <v>2569.86</v>
      </c>
      <c r="V1268" s="124">
        <v>1634.98</v>
      </c>
      <c r="W1268" s="124">
        <v>0</v>
      </c>
      <c r="X1268" s="79"/>
      <c r="Y1268" s="125"/>
      <c r="Z1268" s="125"/>
      <c r="AA1268" s="125"/>
      <c r="AB1268" s="125"/>
      <c r="AC1268" s="126">
        <f t="shared" si="268"/>
        <v>0</v>
      </c>
      <c r="AD1268" s="126">
        <f t="shared" si="269"/>
        <v>0</v>
      </c>
      <c r="AE1268" s="126">
        <f t="shared" si="270"/>
        <v>0</v>
      </c>
      <c r="AF1268" s="126">
        <f t="shared" si="271"/>
        <v>0</v>
      </c>
      <c r="AG1268" s="126">
        <f t="shared" si="272"/>
        <v>0</v>
      </c>
      <c r="AH1268" s="126">
        <f t="shared" si="273"/>
        <v>0</v>
      </c>
      <c r="AI1268" s="126">
        <f t="shared" si="274"/>
        <v>0</v>
      </c>
      <c r="AJ1268" s="126">
        <f t="shared" si="275"/>
        <v>-1</v>
      </c>
      <c r="AK1268" s="126">
        <f t="shared" si="276"/>
        <v>0</v>
      </c>
      <c r="AL1268" s="127">
        <f t="shared" si="267"/>
        <v>-0.1111111111111111</v>
      </c>
      <c r="AM1268" s="127">
        <f t="shared" si="266"/>
        <v>-0.2</v>
      </c>
    </row>
    <row r="1269" spans="1:39" ht="15" customHeight="1" x14ac:dyDescent="0.2">
      <c r="A1269" s="62" t="s">
        <v>1323</v>
      </c>
      <c r="B1269" s="62" t="s">
        <v>330</v>
      </c>
      <c r="C1269" s="124">
        <v>0</v>
      </c>
      <c r="D1269" s="124">
        <v>0</v>
      </c>
      <c r="E1269" s="124">
        <v>0</v>
      </c>
      <c r="F1269" s="124">
        <v>0</v>
      </c>
      <c r="G1269" s="124">
        <v>0</v>
      </c>
      <c r="H1269" s="124">
        <v>100</v>
      </c>
      <c r="I1269" s="124">
        <v>100</v>
      </c>
      <c r="J1269" s="124">
        <v>100</v>
      </c>
      <c r="K1269" s="124">
        <v>100</v>
      </c>
      <c r="L1269" s="124">
        <v>0</v>
      </c>
      <c r="M1269" s="124">
        <v>0</v>
      </c>
      <c r="N1269" s="124">
        <v>0</v>
      </c>
      <c r="O1269" s="124">
        <v>0</v>
      </c>
      <c r="P1269" s="124">
        <v>0</v>
      </c>
      <c r="Q1269" s="124">
        <v>0</v>
      </c>
      <c r="R1269" s="124">
        <v>0</v>
      </c>
      <c r="S1269" s="124">
        <v>176.99</v>
      </c>
      <c r="T1269" s="124">
        <v>0</v>
      </c>
      <c r="U1269" s="124">
        <v>89</v>
      </c>
      <c r="V1269" s="124">
        <v>0</v>
      </c>
      <c r="W1269" s="124">
        <v>0</v>
      </c>
      <c r="X1269" s="79"/>
      <c r="Y1269" s="125"/>
      <c r="Z1269" s="125"/>
      <c r="AA1269" s="125"/>
      <c r="AB1269" s="125"/>
      <c r="AC1269" s="126">
        <f t="shared" ref="AC1269:AC1332" si="277">IFERROR((O1277-N1277)/N1277,0)</f>
        <v>7.0865230777851479E-2</v>
      </c>
      <c r="AD1269" s="126">
        <f t="shared" ref="AD1269:AD1332" si="278">IFERROR((P1277-O1277)/O1277,0)</f>
        <v>9.6038974734769023E-2</v>
      </c>
      <c r="AE1269" s="126">
        <f t="shared" ref="AE1269:AE1332" si="279">IFERROR((Q1277-P1277)/P1277,0)</f>
        <v>0.10041103046292403</v>
      </c>
      <c r="AF1269" s="126">
        <f t="shared" ref="AF1269:AF1332" si="280">IFERROR((R1277-Q1277)/Q1277,0)</f>
        <v>0.18071260528054139</v>
      </c>
      <c r="AG1269" s="126">
        <f t="shared" ref="AG1269:AG1332" si="281">IFERROR((S1277-R1277)/R1277,0)</f>
        <v>-9.1837145988102831E-2</v>
      </c>
      <c r="AH1269" s="126">
        <f t="shared" ref="AH1269:AH1332" si="282">IFERROR((T1277-S1277)/S1277,0)</f>
        <v>4.8437629153006159E-2</v>
      </c>
      <c r="AI1269" s="126">
        <f t="shared" ref="AI1269:AI1332" si="283">IFERROR((U1277-T1277)/T1277,0)</f>
        <v>1.8273224908696754E-2</v>
      </c>
      <c r="AJ1269" s="126">
        <f t="shared" ref="AJ1269:AJ1332" si="284">IFERROR((V1277-U1277)/U1277,0)</f>
        <v>-0.47016842997931069</v>
      </c>
      <c r="AK1269" s="126">
        <f t="shared" ref="AK1269:AK1332" si="285">IFERROR((W1277-V1277)/V1277,0)</f>
        <v>1.9156724268151233</v>
      </c>
      <c r="AL1269" s="127">
        <f t="shared" si="267"/>
        <v>0.20760061624061096</v>
      </c>
      <c r="AM1269" s="127">
        <f t="shared" si="266"/>
        <v>0.28407554098188253</v>
      </c>
    </row>
    <row r="1270" spans="1:39" ht="15" customHeight="1" x14ac:dyDescent="0.2">
      <c r="A1270" s="62" t="s">
        <v>1324</v>
      </c>
      <c r="B1270" s="62" t="s">
        <v>376</v>
      </c>
      <c r="C1270" s="124">
        <v>0</v>
      </c>
      <c r="D1270" s="124">
        <v>0</v>
      </c>
      <c r="E1270" s="124">
        <v>0</v>
      </c>
      <c r="F1270" s="124">
        <v>0</v>
      </c>
      <c r="G1270" s="124">
        <v>0</v>
      </c>
      <c r="H1270" s="124">
        <v>100</v>
      </c>
      <c r="I1270" s="124">
        <v>100</v>
      </c>
      <c r="J1270" s="124">
        <v>100</v>
      </c>
      <c r="K1270" s="124">
        <v>100</v>
      </c>
      <c r="L1270" s="124">
        <v>0</v>
      </c>
      <c r="M1270" s="124">
        <v>0</v>
      </c>
      <c r="N1270" s="124">
        <v>0</v>
      </c>
      <c r="O1270" s="124">
        <v>0</v>
      </c>
      <c r="P1270" s="124">
        <v>0</v>
      </c>
      <c r="Q1270" s="124">
        <v>0</v>
      </c>
      <c r="R1270" s="124">
        <v>0</v>
      </c>
      <c r="S1270" s="124">
        <v>0</v>
      </c>
      <c r="T1270" s="124">
        <v>0</v>
      </c>
      <c r="U1270" s="124">
        <v>0</v>
      </c>
      <c r="V1270" s="124">
        <v>0</v>
      </c>
      <c r="W1270" s="124">
        <v>0</v>
      </c>
      <c r="X1270" s="79"/>
      <c r="Y1270" s="125"/>
      <c r="Z1270" s="125"/>
      <c r="AA1270" s="125"/>
      <c r="AB1270" s="125"/>
      <c r="AC1270" s="126">
        <f t="shared" si="277"/>
        <v>7.3269439564538782E-2</v>
      </c>
      <c r="AD1270" s="126">
        <f t="shared" si="278"/>
        <v>5.1374903401434538E-2</v>
      </c>
      <c r="AE1270" s="126">
        <f t="shared" si="279"/>
        <v>-9.3100907333090926E-2</v>
      </c>
      <c r="AF1270" s="126">
        <f t="shared" si="280"/>
        <v>0.23735554356347952</v>
      </c>
      <c r="AG1270" s="126">
        <f t="shared" si="281"/>
        <v>-0.20983769514599543</v>
      </c>
      <c r="AH1270" s="126">
        <f t="shared" si="282"/>
        <v>-0.12980088311255517</v>
      </c>
      <c r="AI1270" s="126">
        <f t="shared" si="283"/>
        <v>-3.964337003350888E-2</v>
      </c>
      <c r="AJ1270" s="126">
        <f t="shared" si="284"/>
        <v>7.9359580497312079E-2</v>
      </c>
      <c r="AK1270" s="126">
        <f t="shared" si="285"/>
        <v>1.061113561267113</v>
      </c>
      <c r="AL1270" s="127">
        <f t="shared" si="267"/>
        <v>0.11445446362985862</v>
      </c>
      <c r="AM1270" s="127">
        <f t="shared" si="266"/>
        <v>0.15223823869447312</v>
      </c>
    </row>
    <row r="1271" spans="1:39" ht="15" customHeight="1" x14ac:dyDescent="0.2">
      <c r="A1271" s="62" t="s">
        <v>1325</v>
      </c>
      <c r="B1271" s="62" t="s">
        <v>338</v>
      </c>
      <c r="C1271" s="124">
        <v>0</v>
      </c>
      <c r="D1271" s="124">
        <v>0</v>
      </c>
      <c r="E1271" s="124">
        <v>0</v>
      </c>
      <c r="F1271" s="124">
        <v>0</v>
      </c>
      <c r="G1271" s="124">
        <v>0</v>
      </c>
      <c r="H1271" s="124">
        <v>2280</v>
      </c>
      <c r="I1271" s="124">
        <v>0</v>
      </c>
      <c r="J1271" s="124">
        <v>0</v>
      </c>
      <c r="K1271" s="124">
        <v>0</v>
      </c>
      <c r="L1271" s="124">
        <v>0</v>
      </c>
      <c r="M1271" s="124">
        <v>0</v>
      </c>
      <c r="N1271" s="124">
        <v>0</v>
      </c>
      <c r="O1271" s="124">
        <v>0</v>
      </c>
      <c r="P1271" s="124">
        <v>0</v>
      </c>
      <c r="Q1271" s="124">
        <v>0</v>
      </c>
      <c r="R1271" s="124">
        <v>0</v>
      </c>
      <c r="S1271" s="124">
        <v>1255.43</v>
      </c>
      <c r="T1271" s="124">
        <v>0</v>
      </c>
      <c r="U1271" s="124">
        <v>0</v>
      </c>
      <c r="V1271" s="124">
        <v>0</v>
      </c>
      <c r="W1271" s="124">
        <v>0</v>
      </c>
      <c r="X1271" s="79"/>
      <c r="Y1271" s="125"/>
      <c r="Z1271" s="125"/>
      <c r="AA1271" s="125"/>
      <c r="AB1271" s="125"/>
      <c r="AC1271" s="126">
        <f t="shared" si="277"/>
        <v>-2.6395501576685319E-3</v>
      </c>
      <c r="AD1271" s="126">
        <f t="shared" si="278"/>
        <v>-4.1546873183231178E-6</v>
      </c>
      <c r="AE1271" s="126">
        <f t="shared" si="279"/>
        <v>0</v>
      </c>
      <c r="AF1271" s="126">
        <f t="shared" si="280"/>
        <v>0.26575567844248438</v>
      </c>
      <c r="AG1271" s="126">
        <f t="shared" si="281"/>
        <v>-0.19047384591145422</v>
      </c>
      <c r="AH1271" s="126">
        <f t="shared" si="282"/>
        <v>4.8125306637148431E-2</v>
      </c>
      <c r="AI1271" s="126">
        <f t="shared" si="283"/>
        <v>-8.4183120821985688E-2</v>
      </c>
      <c r="AJ1271" s="126">
        <f t="shared" si="284"/>
        <v>0.37248400109827451</v>
      </c>
      <c r="AK1271" s="126">
        <f t="shared" si="285"/>
        <v>0.6615637936075589</v>
      </c>
      <c r="AL1271" s="127">
        <f t="shared" si="267"/>
        <v>0.11895867868967105</v>
      </c>
      <c r="AM1271" s="127">
        <f t="shared" si="266"/>
        <v>0.16150322692190838</v>
      </c>
    </row>
    <row r="1272" spans="1:39" ht="15" customHeight="1" x14ac:dyDescent="0.2">
      <c r="A1272" s="62" t="s">
        <v>1326</v>
      </c>
      <c r="B1272" s="62" t="s">
        <v>596</v>
      </c>
      <c r="C1272" s="124">
        <v>0</v>
      </c>
      <c r="D1272" s="124">
        <v>0</v>
      </c>
      <c r="E1272" s="124">
        <v>0</v>
      </c>
      <c r="F1272" s="124">
        <v>0</v>
      </c>
      <c r="G1272" s="124">
        <v>0</v>
      </c>
      <c r="H1272" s="124">
        <v>20538</v>
      </c>
      <c r="I1272" s="124">
        <v>20538</v>
      </c>
      <c r="J1272" s="124">
        <v>20540</v>
      </c>
      <c r="K1272" s="124">
        <v>20290</v>
      </c>
      <c r="L1272" s="124">
        <v>0</v>
      </c>
      <c r="M1272" s="124">
        <v>0</v>
      </c>
      <c r="N1272" s="124">
        <v>0</v>
      </c>
      <c r="O1272" s="124">
        <v>0</v>
      </c>
      <c r="P1272" s="124">
        <v>0</v>
      </c>
      <c r="Q1272" s="124">
        <v>0</v>
      </c>
      <c r="R1272" s="124">
        <v>0</v>
      </c>
      <c r="S1272" s="124">
        <v>19231.240000000002</v>
      </c>
      <c r="T1272" s="124">
        <v>18773.23</v>
      </c>
      <c r="U1272" s="124">
        <v>18742.73</v>
      </c>
      <c r="V1272" s="124">
        <v>18782.13</v>
      </c>
      <c r="W1272" s="124">
        <v>0</v>
      </c>
      <c r="X1272" s="79"/>
      <c r="Y1272" s="125"/>
      <c r="Z1272" s="125"/>
      <c r="AA1272" s="125"/>
      <c r="AB1272" s="125"/>
      <c r="AC1272" s="126">
        <f t="shared" si="277"/>
        <v>-0.87603814372800759</v>
      </c>
      <c r="AD1272" s="126">
        <f t="shared" si="278"/>
        <v>5.5029276985743376</v>
      </c>
      <c r="AE1272" s="126">
        <f t="shared" si="279"/>
        <v>-0.47866711035423226</v>
      </c>
      <c r="AF1272" s="126">
        <f t="shared" si="280"/>
        <v>-0.31369211514392992</v>
      </c>
      <c r="AG1272" s="126">
        <f t="shared" si="281"/>
        <v>-0.11489714785907067</v>
      </c>
      <c r="AH1272" s="126">
        <f t="shared" si="282"/>
        <v>2.1464495060316673</v>
      </c>
      <c r="AI1272" s="126">
        <f t="shared" si="283"/>
        <v>-0.94270354157594727</v>
      </c>
      <c r="AJ1272" s="126">
        <f t="shared" si="284"/>
        <v>-0.5714285714285714</v>
      </c>
      <c r="AK1272" s="126">
        <f t="shared" si="285"/>
        <v>10.266666666666667</v>
      </c>
      <c r="AL1272" s="127">
        <f t="shared" si="267"/>
        <v>1.6242908045758793</v>
      </c>
      <c r="AM1272" s="127">
        <f t="shared" si="266"/>
        <v>2.156817382366949</v>
      </c>
    </row>
    <row r="1273" spans="1:39" ht="15" customHeight="1" x14ac:dyDescent="0.2">
      <c r="A1273" s="62" t="s">
        <v>1327</v>
      </c>
      <c r="B1273" s="62" t="s">
        <v>272</v>
      </c>
      <c r="C1273" s="124">
        <v>0</v>
      </c>
      <c r="D1273" s="124">
        <v>0</v>
      </c>
      <c r="E1273" s="124">
        <v>0</v>
      </c>
      <c r="F1273" s="124">
        <v>0</v>
      </c>
      <c r="G1273" s="124">
        <v>0</v>
      </c>
      <c r="H1273" s="124">
        <v>45</v>
      </c>
      <c r="I1273" s="124">
        <v>45</v>
      </c>
      <c r="J1273" s="124">
        <v>45</v>
      </c>
      <c r="K1273" s="124">
        <v>60</v>
      </c>
      <c r="L1273" s="124">
        <v>0</v>
      </c>
      <c r="M1273" s="124">
        <v>0</v>
      </c>
      <c r="N1273" s="124">
        <v>0</v>
      </c>
      <c r="O1273" s="124">
        <v>0</v>
      </c>
      <c r="P1273" s="124">
        <v>0</v>
      </c>
      <c r="Q1273" s="124">
        <v>0</v>
      </c>
      <c r="R1273" s="124">
        <v>0</v>
      </c>
      <c r="S1273" s="124">
        <v>0</v>
      </c>
      <c r="T1273" s="124">
        <v>231.2</v>
      </c>
      <c r="U1273" s="124">
        <v>0</v>
      </c>
      <c r="V1273" s="124">
        <v>0</v>
      </c>
      <c r="W1273" s="124">
        <v>0</v>
      </c>
      <c r="X1273" s="79"/>
      <c r="Y1273" s="125"/>
      <c r="Z1273" s="125"/>
      <c r="AA1273" s="125"/>
      <c r="AB1273" s="125"/>
      <c r="AC1273" s="126">
        <f t="shared" si="277"/>
        <v>0</v>
      </c>
      <c r="AD1273" s="126">
        <f t="shared" si="278"/>
        <v>0</v>
      </c>
      <c r="AE1273" s="126">
        <f t="shared" si="279"/>
        <v>0</v>
      </c>
      <c r="AF1273" s="126">
        <f t="shared" si="280"/>
        <v>0</v>
      </c>
      <c r="AG1273" s="126">
        <f t="shared" si="281"/>
        <v>0</v>
      </c>
      <c r="AH1273" s="126">
        <f t="shared" si="282"/>
        <v>0</v>
      </c>
      <c r="AI1273" s="126">
        <f t="shared" si="283"/>
        <v>0</v>
      </c>
      <c r="AJ1273" s="126">
        <f t="shared" si="284"/>
        <v>0</v>
      </c>
      <c r="AK1273" s="126">
        <f t="shared" si="285"/>
        <v>0</v>
      </c>
      <c r="AL1273" s="127">
        <f t="shared" si="267"/>
        <v>0</v>
      </c>
      <c r="AM1273" s="127">
        <f t="shared" si="266"/>
        <v>0</v>
      </c>
    </row>
    <row r="1274" spans="1:39" ht="15" customHeight="1" x14ac:dyDescent="0.2">
      <c r="A1274" s="62" t="s">
        <v>1328</v>
      </c>
      <c r="B1274" s="62" t="s">
        <v>276</v>
      </c>
      <c r="C1274" s="124">
        <v>0</v>
      </c>
      <c r="D1274" s="124">
        <v>0</v>
      </c>
      <c r="E1274" s="124">
        <v>0</v>
      </c>
      <c r="F1274" s="124">
        <v>0</v>
      </c>
      <c r="G1274" s="124">
        <v>0</v>
      </c>
      <c r="H1274" s="124">
        <v>450</v>
      </c>
      <c r="I1274" s="124">
        <v>450</v>
      </c>
      <c r="J1274" s="124">
        <v>450</v>
      </c>
      <c r="K1274" s="124">
        <v>450</v>
      </c>
      <c r="L1274" s="124">
        <v>0</v>
      </c>
      <c r="M1274" s="124">
        <v>0</v>
      </c>
      <c r="N1274" s="124">
        <v>0</v>
      </c>
      <c r="O1274" s="124">
        <v>0</v>
      </c>
      <c r="P1274" s="124">
        <v>0</v>
      </c>
      <c r="Q1274" s="124">
        <v>0</v>
      </c>
      <c r="R1274" s="124">
        <v>0</v>
      </c>
      <c r="S1274" s="124">
        <v>460</v>
      </c>
      <c r="T1274" s="124">
        <v>475</v>
      </c>
      <c r="U1274" s="124">
        <v>285</v>
      </c>
      <c r="V1274" s="124">
        <v>0</v>
      </c>
      <c r="W1274" s="124">
        <v>0</v>
      </c>
      <c r="X1274" s="79"/>
      <c r="Y1274" s="125"/>
      <c r="Z1274" s="125"/>
      <c r="AA1274" s="125"/>
      <c r="AB1274" s="125"/>
      <c r="AC1274" s="126">
        <f t="shared" si="277"/>
        <v>0</v>
      </c>
      <c r="AD1274" s="126">
        <f t="shared" si="278"/>
        <v>-1</v>
      </c>
      <c r="AE1274" s="126">
        <f t="shared" si="279"/>
        <v>0</v>
      </c>
      <c r="AF1274" s="126">
        <f t="shared" si="280"/>
        <v>0</v>
      </c>
      <c r="AG1274" s="126">
        <f t="shared" si="281"/>
        <v>0</v>
      </c>
      <c r="AH1274" s="126">
        <f t="shared" si="282"/>
        <v>0</v>
      </c>
      <c r="AI1274" s="126">
        <f t="shared" si="283"/>
        <v>0</v>
      </c>
      <c r="AJ1274" s="126">
        <f t="shared" si="284"/>
        <v>0</v>
      </c>
      <c r="AK1274" s="126">
        <f t="shared" si="285"/>
        <v>0</v>
      </c>
      <c r="AL1274" s="127">
        <f t="shared" si="267"/>
        <v>-0.1111111111111111</v>
      </c>
      <c r="AM1274" s="127">
        <f t="shared" si="266"/>
        <v>0</v>
      </c>
    </row>
    <row r="1275" spans="1:39" ht="15" customHeight="1" x14ac:dyDescent="0.2">
      <c r="A1275" s="62" t="s">
        <v>1329</v>
      </c>
      <c r="B1275" s="62" t="s">
        <v>282</v>
      </c>
      <c r="C1275" s="124">
        <v>0</v>
      </c>
      <c r="D1275" s="124">
        <v>0</v>
      </c>
      <c r="E1275" s="124">
        <v>0</v>
      </c>
      <c r="F1275" s="124">
        <v>0</v>
      </c>
      <c r="G1275" s="124">
        <v>0</v>
      </c>
      <c r="H1275" s="124">
        <v>0</v>
      </c>
      <c r="I1275" s="124">
        <v>50</v>
      </c>
      <c r="J1275" s="124">
        <v>50</v>
      </c>
      <c r="K1275" s="124">
        <v>0</v>
      </c>
      <c r="L1275" s="124">
        <v>0</v>
      </c>
      <c r="M1275" s="124">
        <v>0</v>
      </c>
      <c r="N1275" s="124">
        <v>0</v>
      </c>
      <c r="O1275" s="124">
        <v>0</v>
      </c>
      <c r="P1275" s="124">
        <v>0</v>
      </c>
      <c r="Q1275" s="124">
        <v>0</v>
      </c>
      <c r="R1275" s="124">
        <v>0</v>
      </c>
      <c r="S1275" s="124">
        <v>50</v>
      </c>
      <c r="T1275" s="124">
        <v>50</v>
      </c>
      <c r="U1275" s="124">
        <v>50</v>
      </c>
      <c r="V1275" s="124">
        <v>0</v>
      </c>
      <c r="W1275" s="124">
        <v>0</v>
      </c>
      <c r="X1275" s="79"/>
      <c r="Y1275" s="125"/>
      <c r="Z1275" s="125"/>
      <c r="AA1275" s="125"/>
      <c r="AB1275" s="125"/>
      <c r="AC1275" s="126">
        <f t="shared" si="277"/>
        <v>9.5800948414216366E-2</v>
      </c>
      <c r="AD1275" s="126">
        <f t="shared" si="278"/>
        <v>7.592127433849212E-2</v>
      </c>
      <c r="AE1275" s="126">
        <f t="shared" si="279"/>
        <v>-9.8577482608238468E-2</v>
      </c>
      <c r="AF1275" s="126">
        <f t="shared" si="280"/>
        <v>2.0091712864936166</v>
      </c>
      <c r="AG1275" s="126">
        <f t="shared" si="281"/>
        <v>-0.67958569996658869</v>
      </c>
      <c r="AH1275" s="126">
        <f t="shared" si="282"/>
        <v>0.23566214807090718</v>
      </c>
      <c r="AI1275" s="126">
        <f t="shared" si="283"/>
        <v>-0.4210970464135021</v>
      </c>
      <c r="AJ1275" s="126">
        <f t="shared" si="284"/>
        <v>0.91545189504373181</v>
      </c>
      <c r="AK1275" s="126">
        <f t="shared" si="285"/>
        <v>0.53836834094368335</v>
      </c>
      <c r="AL1275" s="127">
        <f t="shared" si="267"/>
        <v>0.29679062936847977</v>
      </c>
      <c r="AM1275" s="127">
        <f t="shared" si="266"/>
        <v>0.11775992753564631</v>
      </c>
    </row>
    <row r="1276" spans="1:39" ht="15" customHeight="1" x14ac:dyDescent="0.2">
      <c r="A1276" s="62" t="s">
        <v>2505</v>
      </c>
      <c r="B1276" s="62" t="s">
        <v>2518</v>
      </c>
      <c r="C1276" s="124"/>
      <c r="D1276" s="124"/>
      <c r="E1276" s="124"/>
      <c r="F1276" s="124"/>
      <c r="G1276" s="124"/>
      <c r="H1276" s="124"/>
      <c r="I1276" s="124"/>
      <c r="J1276" s="124"/>
      <c r="K1276" s="124"/>
      <c r="L1276" s="124"/>
      <c r="M1276" s="124"/>
      <c r="N1276" s="124">
        <v>0</v>
      </c>
      <c r="O1276" s="124">
        <v>0</v>
      </c>
      <c r="P1276" s="124">
        <v>0</v>
      </c>
      <c r="Q1276" s="124">
        <v>0</v>
      </c>
      <c r="R1276" s="124">
        <v>0</v>
      </c>
      <c r="S1276" s="124">
        <v>0</v>
      </c>
      <c r="T1276" s="124">
        <v>0</v>
      </c>
      <c r="U1276" s="124">
        <v>0</v>
      </c>
      <c r="V1276" s="124">
        <v>0</v>
      </c>
      <c r="W1276" s="124">
        <v>0</v>
      </c>
      <c r="X1276" s="79">
        <v>990.4</v>
      </c>
      <c r="Y1276" s="125"/>
      <c r="Z1276" s="125"/>
      <c r="AA1276" s="125"/>
      <c r="AB1276" s="125"/>
      <c r="AC1276" s="126">
        <f t="shared" si="277"/>
        <v>-0.13965045825404107</v>
      </c>
      <c r="AD1276" s="126">
        <f t="shared" si="278"/>
        <v>8.5537187981470739E-2</v>
      </c>
      <c r="AE1276" s="126">
        <f t="shared" si="279"/>
        <v>-0.41551865470641963</v>
      </c>
      <c r="AF1276" s="126">
        <f t="shared" si="280"/>
        <v>0.13326868518488832</v>
      </c>
      <c r="AG1276" s="126">
        <f t="shared" si="281"/>
        <v>1.706428960376785</v>
      </c>
      <c r="AH1276" s="126">
        <f t="shared" si="282"/>
        <v>-4.2680058948336631E-2</v>
      </c>
      <c r="AI1276" s="126">
        <f t="shared" si="283"/>
        <v>-0.49557010049839778</v>
      </c>
      <c r="AJ1276" s="126">
        <f t="shared" si="284"/>
        <v>2.332124885017052E-2</v>
      </c>
      <c r="AK1276" s="126">
        <f t="shared" si="285"/>
        <v>0.41632296954314729</v>
      </c>
      <c r="AL1276" s="127">
        <f t="shared" si="267"/>
        <v>0.14127330883658518</v>
      </c>
      <c r="AM1276" s="127">
        <f t="shared" si="266"/>
        <v>0.32156460386467367</v>
      </c>
    </row>
    <row r="1277" spans="1:39" ht="15" customHeight="1" x14ac:dyDescent="0.2">
      <c r="A1277" s="62" t="s">
        <v>1332</v>
      </c>
      <c r="B1277" s="62" t="s">
        <v>286</v>
      </c>
      <c r="C1277" s="124">
        <v>334220</v>
      </c>
      <c r="D1277" s="124">
        <v>376222</v>
      </c>
      <c r="E1277" s="124">
        <v>394407</v>
      </c>
      <c r="F1277" s="124">
        <v>397864</v>
      </c>
      <c r="G1277" s="124">
        <v>441556</v>
      </c>
      <c r="H1277" s="124">
        <v>467395</v>
      </c>
      <c r="I1277" s="124">
        <v>471042</v>
      </c>
      <c r="J1277" s="124">
        <v>506188</v>
      </c>
      <c r="K1277" s="124">
        <v>506181</v>
      </c>
      <c r="L1277" s="124">
        <v>777051</v>
      </c>
      <c r="M1277" s="124">
        <v>975476</v>
      </c>
      <c r="N1277" s="124">
        <v>336931.38</v>
      </c>
      <c r="O1277" s="124">
        <v>360808.1</v>
      </c>
      <c r="P1277" s="124">
        <v>395459.74</v>
      </c>
      <c r="Q1277" s="124">
        <v>435168.26</v>
      </c>
      <c r="R1277" s="124">
        <v>513808.65</v>
      </c>
      <c r="S1277" s="124">
        <v>466621.93</v>
      </c>
      <c r="T1277" s="124">
        <v>489223.99</v>
      </c>
      <c r="U1277" s="124">
        <v>498163.69</v>
      </c>
      <c r="V1277" s="124">
        <v>263942.84999999998</v>
      </c>
      <c r="W1277" s="124">
        <v>769570.89</v>
      </c>
      <c r="X1277" s="79">
        <v>1026751.17</v>
      </c>
      <c r="Y1277" s="125"/>
      <c r="Z1277" s="125"/>
      <c r="AA1277" s="125"/>
      <c r="AB1277" s="125"/>
      <c r="AC1277" s="126">
        <f t="shared" si="277"/>
        <v>-1</v>
      </c>
      <c r="AD1277" s="126">
        <f t="shared" si="278"/>
        <v>0</v>
      </c>
      <c r="AE1277" s="126">
        <f t="shared" si="279"/>
        <v>0</v>
      </c>
      <c r="AF1277" s="126">
        <f t="shared" si="280"/>
        <v>0</v>
      </c>
      <c r="AG1277" s="126">
        <f t="shared" si="281"/>
        <v>0</v>
      </c>
      <c r="AH1277" s="126">
        <f t="shared" si="282"/>
        <v>0</v>
      </c>
      <c r="AI1277" s="126">
        <f t="shared" si="283"/>
        <v>0</v>
      </c>
      <c r="AJ1277" s="126">
        <f t="shared" si="284"/>
        <v>0</v>
      </c>
      <c r="AK1277" s="126">
        <f t="shared" si="285"/>
        <v>-1</v>
      </c>
      <c r="AL1277" s="127">
        <f t="shared" si="267"/>
        <v>-0.22222222222222221</v>
      </c>
      <c r="AM1277" s="127">
        <f t="shared" si="266"/>
        <v>-0.2</v>
      </c>
    </row>
    <row r="1278" spans="1:39" ht="15" customHeight="1" x14ac:dyDescent="0.2">
      <c r="A1278" s="62" t="s">
        <v>1333</v>
      </c>
      <c r="B1278" s="62" t="s">
        <v>292</v>
      </c>
      <c r="C1278" s="124">
        <v>4800</v>
      </c>
      <c r="D1278" s="124">
        <v>4937</v>
      </c>
      <c r="E1278" s="124">
        <v>5401</v>
      </c>
      <c r="F1278" s="124">
        <v>5402</v>
      </c>
      <c r="G1278" s="124">
        <v>4804</v>
      </c>
      <c r="H1278" s="124">
        <v>4804</v>
      </c>
      <c r="I1278" s="124">
        <v>4204</v>
      </c>
      <c r="J1278" s="124">
        <v>3903</v>
      </c>
      <c r="K1278" s="124">
        <v>4203</v>
      </c>
      <c r="L1278" s="124">
        <v>7205</v>
      </c>
      <c r="M1278" s="124">
        <v>10380</v>
      </c>
      <c r="N1278" s="124">
        <v>4798.59</v>
      </c>
      <c r="O1278" s="124">
        <v>5150.18</v>
      </c>
      <c r="P1278" s="124">
        <v>5414.77</v>
      </c>
      <c r="Q1278" s="124">
        <v>4910.6499999999996</v>
      </c>
      <c r="R1278" s="124">
        <v>6076.22</v>
      </c>
      <c r="S1278" s="124">
        <v>4801.2</v>
      </c>
      <c r="T1278" s="124">
        <v>4178</v>
      </c>
      <c r="U1278" s="124">
        <v>4012.37</v>
      </c>
      <c r="V1278" s="124">
        <v>4330.79</v>
      </c>
      <c r="W1278" s="124">
        <v>8926.25</v>
      </c>
      <c r="X1278" s="79">
        <v>12139.42</v>
      </c>
      <c r="Y1278" s="125"/>
      <c r="Z1278" s="125"/>
      <c r="AA1278" s="125"/>
      <c r="AB1278" s="125"/>
      <c r="AC1278" s="126">
        <f t="shared" si="277"/>
        <v>4.5997647495821185E-2</v>
      </c>
      <c r="AD1278" s="126">
        <f t="shared" si="278"/>
        <v>9.1808712121212194E-2</v>
      </c>
      <c r="AE1278" s="126">
        <f t="shared" si="279"/>
        <v>-0.15174118565419145</v>
      </c>
      <c r="AF1278" s="126">
        <f t="shared" si="280"/>
        <v>0.22027096114519432</v>
      </c>
      <c r="AG1278" s="126">
        <f t="shared" si="281"/>
        <v>-0.3180132811027086</v>
      </c>
      <c r="AH1278" s="126">
        <f t="shared" si="282"/>
        <v>6.2093008969160757E-2</v>
      </c>
      <c r="AI1278" s="126">
        <f t="shared" si="283"/>
        <v>1.2869640662280517E-2</v>
      </c>
      <c r="AJ1278" s="126">
        <f t="shared" si="284"/>
        <v>0.11435505746305932</v>
      </c>
      <c r="AK1278" s="126">
        <f t="shared" si="285"/>
        <v>0.48116072000512455</v>
      </c>
      <c r="AL1278" s="127">
        <f t="shared" si="267"/>
        <v>6.2089031233883638E-2</v>
      </c>
      <c r="AM1278" s="127">
        <f t="shared" si="266"/>
        <v>7.0493029199383314E-2</v>
      </c>
    </row>
    <row r="1279" spans="1:39" ht="15" customHeight="1" x14ac:dyDescent="0.2">
      <c r="A1279" s="62" t="s">
        <v>1334</v>
      </c>
      <c r="B1279" s="62" t="s">
        <v>1335</v>
      </c>
      <c r="C1279" s="124">
        <v>2400</v>
      </c>
      <c r="D1279" s="124">
        <v>2402</v>
      </c>
      <c r="E1279" s="124">
        <v>2402</v>
      </c>
      <c r="F1279" s="124">
        <v>2402</v>
      </c>
      <c r="G1279" s="124">
        <v>2402</v>
      </c>
      <c r="H1279" s="124">
        <v>2402</v>
      </c>
      <c r="I1279" s="124">
        <v>2402</v>
      </c>
      <c r="J1279" s="124">
        <v>2402</v>
      </c>
      <c r="K1279" s="124">
        <v>2402</v>
      </c>
      <c r="L1279" s="124">
        <v>7200</v>
      </c>
      <c r="M1279" s="124">
        <v>4800</v>
      </c>
      <c r="N1279" s="124">
        <v>2413.29</v>
      </c>
      <c r="O1279" s="124">
        <v>2406.92</v>
      </c>
      <c r="P1279" s="124">
        <v>2406.91</v>
      </c>
      <c r="Q1279" s="124">
        <v>2406.91</v>
      </c>
      <c r="R1279" s="124">
        <v>3046.56</v>
      </c>
      <c r="S1279" s="124">
        <v>2466.27</v>
      </c>
      <c r="T1279" s="124">
        <v>2584.96</v>
      </c>
      <c r="U1279" s="124">
        <v>2367.35</v>
      </c>
      <c r="V1279" s="124">
        <v>3249.15</v>
      </c>
      <c r="W1279" s="124">
        <v>5398.67</v>
      </c>
      <c r="X1279" s="79">
        <v>4401.7700000000004</v>
      </c>
      <c r="Y1279" s="125"/>
      <c r="Z1279" s="125"/>
      <c r="AA1279" s="125"/>
      <c r="AB1279" s="125"/>
      <c r="AC1279" s="126">
        <f t="shared" si="277"/>
        <v>0.26900891758379558</v>
      </c>
      <c r="AD1279" s="126">
        <f t="shared" si="278"/>
        <v>0.21565563486117942</v>
      </c>
      <c r="AE1279" s="126">
        <f t="shared" si="279"/>
        <v>-0.12249249544433775</v>
      </c>
      <c r="AF1279" s="126">
        <f t="shared" si="280"/>
        <v>0.18289057585758231</v>
      </c>
      <c r="AG1279" s="126">
        <f t="shared" si="281"/>
        <v>8.1600839173064862E-2</v>
      </c>
      <c r="AH1279" s="126">
        <f t="shared" si="282"/>
        <v>-4.241648706896553E-2</v>
      </c>
      <c r="AI1279" s="126">
        <f t="shared" si="283"/>
        <v>-9.0574052974356792E-2</v>
      </c>
      <c r="AJ1279" s="126">
        <f t="shared" si="284"/>
        <v>-0.10582812596671404</v>
      </c>
      <c r="AK1279" s="126">
        <f t="shared" si="285"/>
        <v>0.57184743124026971</v>
      </c>
      <c r="AL1279" s="127">
        <f t="shared" si="267"/>
        <v>0.1066324708068353</v>
      </c>
      <c r="AM1279" s="127">
        <f t="shared" si="266"/>
        <v>8.2925920880659643E-2</v>
      </c>
    </row>
    <row r="1280" spans="1:39" ht="15" customHeight="1" x14ac:dyDescent="0.2">
      <c r="A1280" s="62" t="s">
        <v>1336</v>
      </c>
      <c r="B1280" s="62" t="s">
        <v>921</v>
      </c>
      <c r="C1280" s="124">
        <v>0</v>
      </c>
      <c r="D1280" s="124">
        <v>3000</v>
      </c>
      <c r="E1280" s="124">
        <v>3000</v>
      </c>
      <c r="F1280" s="124">
        <v>3000</v>
      </c>
      <c r="G1280" s="124">
        <v>3000</v>
      </c>
      <c r="H1280" s="124">
        <v>3000</v>
      </c>
      <c r="I1280" s="124">
        <v>3000</v>
      </c>
      <c r="J1280" s="124">
        <v>3000</v>
      </c>
      <c r="K1280" s="124">
        <v>3000</v>
      </c>
      <c r="L1280" s="124">
        <v>3000</v>
      </c>
      <c r="M1280" s="124">
        <v>3000</v>
      </c>
      <c r="N1280" s="124">
        <v>3802.46</v>
      </c>
      <c r="O1280" s="124">
        <v>471.36</v>
      </c>
      <c r="P1280" s="124">
        <v>3065.22</v>
      </c>
      <c r="Q1280" s="124">
        <v>1598</v>
      </c>
      <c r="R1280" s="124">
        <v>1096.72</v>
      </c>
      <c r="S1280" s="124">
        <v>970.71</v>
      </c>
      <c r="T1280" s="124">
        <v>3054.29</v>
      </c>
      <c r="U1280" s="124">
        <v>175</v>
      </c>
      <c r="V1280" s="124">
        <v>75</v>
      </c>
      <c r="W1280" s="124">
        <v>845</v>
      </c>
      <c r="X1280" s="79">
        <v>1225</v>
      </c>
      <c r="Y1280" s="125"/>
      <c r="Z1280" s="125"/>
      <c r="AA1280" s="125"/>
      <c r="AB1280" s="125"/>
      <c r="AC1280" s="126">
        <f t="shared" si="277"/>
        <v>0.25142057216104907</v>
      </c>
      <c r="AD1280" s="126">
        <f t="shared" si="278"/>
        <v>8.2891523386973739E-2</v>
      </c>
      <c r="AE1280" s="126">
        <f t="shared" si="279"/>
        <v>-0.26713575009581175</v>
      </c>
      <c r="AF1280" s="126">
        <f t="shared" si="280"/>
        <v>-9.4807596244451356E-2</v>
      </c>
      <c r="AG1280" s="126">
        <f t="shared" si="281"/>
        <v>0.76487227142782144</v>
      </c>
      <c r="AH1280" s="126">
        <f t="shared" si="282"/>
        <v>0.10225472641102767</v>
      </c>
      <c r="AI1280" s="126">
        <f t="shared" si="283"/>
        <v>-4.4242158783476052E-2</v>
      </c>
      <c r="AJ1280" s="126">
        <f t="shared" si="284"/>
        <v>-0.11874938999286865</v>
      </c>
      <c r="AK1280" s="126">
        <f t="shared" si="285"/>
        <v>1.066386251893931E-2</v>
      </c>
      <c r="AL1280" s="127">
        <f t="shared" si="267"/>
        <v>7.6352006754355953E-2</v>
      </c>
      <c r="AM1280" s="127">
        <f t="shared" si="266"/>
        <v>0.14295986231628877</v>
      </c>
    </row>
    <row r="1281" spans="1:39" ht="15" customHeight="1" x14ac:dyDescent="0.2">
      <c r="A1281" s="62" t="s">
        <v>2055</v>
      </c>
      <c r="B1281" s="62" t="s">
        <v>294</v>
      </c>
      <c r="C1281" s="124">
        <v>0</v>
      </c>
      <c r="D1281" s="124">
        <v>0</v>
      </c>
      <c r="E1281" s="124">
        <v>0</v>
      </c>
      <c r="F1281" s="124">
        <v>0</v>
      </c>
      <c r="G1281" s="124">
        <v>0</v>
      </c>
      <c r="H1281" s="124">
        <v>0</v>
      </c>
      <c r="I1281" s="124">
        <v>0</v>
      </c>
      <c r="J1281" s="124">
        <v>0</v>
      </c>
      <c r="K1281" s="124">
        <v>0</v>
      </c>
      <c r="L1281" s="124">
        <v>4766</v>
      </c>
      <c r="M1281" s="124">
        <v>0</v>
      </c>
      <c r="N1281" s="124">
        <v>0</v>
      </c>
      <c r="O1281" s="124">
        <v>0</v>
      </c>
      <c r="P1281" s="124">
        <v>0</v>
      </c>
      <c r="Q1281" s="124">
        <v>0</v>
      </c>
      <c r="R1281" s="124">
        <v>0</v>
      </c>
      <c r="S1281" s="124">
        <v>0</v>
      </c>
      <c r="T1281" s="124">
        <v>0</v>
      </c>
      <c r="U1281" s="124">
        <v>0</v>
      </c>
      <c r="V1281" s="124">
        <v>0</v>
      </c>
      <c r="W1281" s="124">
        <v>0</v>
      </c>
      <c r="X1281" s="79">
        <v>3975</v>
      </c>
      <c r="Y1281" s="125"/>
      <c r="Z1281" s="125"/>
      <c r="AA1281" s="125"/>
      <c r="AB1281" s="125"/>
      <c r="AC1281" s="126">
        <f t="shared" si="277"/>
        <v>0</v>
      </c>
      <c r="AD1281" s="126">
        <f t="shared" si="278"/>
        <v>0</v>
      </c>
      <c r="AE1281" s="126">
        <f t="shared" si="279"/>
        <v>0</v>
      </c>
      <c r="AF1281" s="126">
        <f t="shared" si="280"/>
        <v>0</v>
      </c>
      <c r="AG1281" s="126">
        <f t="shared" si="281"/>
        <v>0</v>
      </c>
      <c r="AH1281" s="126">
        <f t="shared" si="282"/>
        <v>0</v>
      </c>
      <c r="AI1281" s="126">
        <f t="shared" si="283"/>
        <v>0</v>
      </c>
      <c r="AJ1281" s="126">
        <f t="shared" si="284"/>
        <v>-0.48311500000000002</v>
      </c>
      <c r="AK1281" s="126">
        <f t="shared" si="285"/>
        <v>8.018940383257398</v>
      </c>
      <c r="AL1281" s="127">
        <f t="shared" si="267"/>
        <v>0.83731393147304423</v>
      </c>
      <c r="AM1281" s="127">
        <f t="shared" si="266"/>
        <v>1.5071650766514797</v>
      </c>
    </row>
    <row r="1282" spans="1:39" ht="15" customHeight="1" x14ac:dyDescent="0.2">
      <c r="A1282" s="62" t="s">
        <v>1337</v>
      </c>
      <c r="B1282" s="62" t="s">
        <v>296</v>
      </c>
      <c r="C1282" s="124">
        <v>0</v>
      </c>
      <c r="D1282" s="124">
        <v>8372</v>
      </c>
      <c r="E1282" s="124">
        <v>0</v>
      </c>
      <c r="F1282" s="124">
        <v>6378</v>
      </c>
      <c r="G1282" s="124">
        <v>17762</v>
      </c>
      <c r="H1282" s="124">
        <v>5814</v>
      </c>
      <c r="I1282" s="124">
        <v>8621</v>
      </c>
      <c r="J1282" s="124">
        <v>8357</v>
      </c>
      <c r="K1282" s="124">
        <v>13727</v>
      </c>
      <c r="L1282" s="124">
        <v>15541</v>
      </c>
      <c r="M1282" s="124">
        <v>0</v>
      </c>
      <c r="N1282" s="124">
        <v>0</v>
      </c>
      <c r="O1282" s="124">
        <v>5000</v>
      </c>
      <c r="P1282" s="124">
        <v>0</v>
      </c>
      <c r="Q1282" s="124">
        <v>0</v>
      </c>
      <c r="R1282" s="124">
        <v>0</v>
      </c>
      <c r="S1282" s="124">
        <v>0</v>
      </c>
      <c r="T1282" s="124">
        <v>0</v>
      </c>
      <c r="U1282" s="124">
        <v>0</v>
      </c>
      <c r="V1282" s="124">
        <v>0</v>
      </c>
      <c r="W1282" s="124">
        <v>0</v>
      </c>
      <c r="X1282" s="79"/>
      <c r="Y1282" s="125"/>
      <c r="Z1282" s="125"/>
      <c r="AA1282" s="125"/>
      <c r="AB1282" s="125"/>
      <c r="AC1282" s="126">
        <f t="shared" si="277"/>
        <v>9.6084913613006737E-2</v>
      </c>
      <c r="AD1282" s="126">
        <f t="shared" si="278"/>
        <v>-9.2985307197934824E-2</v>
      </c>
      <c r="AE1282" s="126">
        <f t="shared" si="279"/>
        <v>-0.11844423963133648</v>
      </c>
      <c r="AF1282" s="126">
        <f t="shared" si="280"/>
        <v>-0.26517008054465913</v>
      </c>
      <c r="AG1282" s="126">
        <f t="shared" si="281"/>
        <v>0.15963440590960309</v>
      </c>
      <c r="AH1282" s="126">
        <f t="shared" si="282"/>
        <v>4.3187216583891054E-2</v>
      </c>
      <c r="AI1282" s="126">
        <f t="shared" si="283"/>
        <v>0.10719595039611605</v>
      </c>
      <c r="AJ1282" s="126">
        <f t="shared" si="284"/>
        <v>0.27511366050562991</v>
      </c>
      <c r="AK1282" s="126">
        <f t="shared" si="285"/>
        <v>0.2451399209591533</v>
      </c>
      <c r="AL1282" s="127">
        <f t="shared" si="267"/>
        <v>4.9972937843718847E-2</v>
      </c>
      <c r="AM1282" s="127">
        <f t="shared" si="266"/>
        <v>0.16605423087087867</v>
      </c>
    </row>
    <row r="1283" spans="1:39" ht="15" customHeight="1" x14ac:dyDescent="0.2">
      <c r="A1283" s="62" t="s">
        <v>1338</v>
      </c>
      <c r="B1283" s="62" t="s">
        <v>298</v>
      </c>
      <c r="C1283" s="124">
        <v>4686</v>
      </c>
      <c r="D1283" s="124">
        <v>5349</v>
      </c>
      <c r="E1283" s="124">
        <v>5649</v>
      </c>
      <c r="F1283" s="124">
        <v>6072</v>
      </c>
      <c r="G1283" s="124">
        <v>6432</v>
      </c>
      <c r="H1283" s="124">
        <v>4752</v>
      </c>
      <c r="I1283" s="124">
        <v>4393</v>
      </c>
      <c r="J1283" s="124">
        <v>4813</v>
      </c>
      <c r="K1283" s="124">
        <v>5238</v>
      </c>
      <c r="L1283" s="124">
        <v>10640</v>
      </c>
      <c r="M1283" s="124">
        <v>10280</v>
      </c>
      <c r="N1283" s="124">
        <v>4679.3900000000003</v>
      </c>
      <c r="O1283" s="124">
        <v>5127.68</v>
      </c>
      <c r="P1283" s="124">
        <v>5516.98</v>
      </c>
      <c r="Q1283" s="124">
        <v>4973.13</v>
      </c>
      <c r="R1283" s="124">
        <v>14965</v>
      </c>
      <c r="S1283" s="124">
        <v>4795</v>
      </c>
      <c r="T1283" s="124">
        <v>5925</v>
      </c>
      <c r="U1283" s="124">
        <v>3430</v>
      </c>
      <c r="V1283" s="124">
        <v>6570</v>
      </c>
      <c r="W1283" s="124">
        <v>10107.08</v>
      </c>
      <c r="X1283" s="79">
        <v>9680</v>
      </c>
      <c r="Y1283" s="125"/>
      <c r="Z1283" s="125"/>
      <c r="AA1283" s="125"/>
      <c r="AB1283" s="125"/>
      <c r="AC1283" s="126">
        <f t="shared" si="277"/>
        <v>2.4035869974896693E-2</v>
      </c>
      <c r="AD1283" s="126">
        <f t="shared" si="278"/>
        <v>0.14059204618924187</v>
      </c>
      <c r="AE1283" s="126">
        <f t="shared" si="279"/>
        <v>-0.47968753805314052</v>
      </c>
      <c r="AF1283" s="126">
        <f t="shared" si="280"/>
        <v>-1</v>
      </c>
      <c r="AG1283" s="126">
        <f t="shared" si="281"/>
        <v>0</v>
      </c>
      <c r="AH1283" s="126">
        <f t="shared" si="282"/>
        <v>0</v>
      </c>
      <c r="AI1283" s="126">
        <f t="shared" si="283"/>
        <v>0</v>
      </c>
      <c r="AJ1283" s="126">
        <f t="shared" si="284"/>
        <v>-20.164188968482463</v>
      </c>
      <c r="AK1283" s="126">
        <f t="shared" si="285"/>
        <v>-1</v>
      </c>
      <c r="AL1283" s="127">
        <f t="shared" si="267"/>
        <v>-2.4976942878190518</v>
      </c>
      <c r="AM1283" s="127">
        <f t="shared" si="266"/>
        <v>-4.2328377936964925</v>
      </c>
    </row>
    <row r="1284" spans="1:39" ht="15" customHeight="1" x14ac:dyDescent="0.2">
      <c r="A1284" s="62" t="s">
        <v>1339</v>
      </c>
      <c r="B1284" s="62" t="s">
        <v>300</v>
      </c>
      <c r="C1284" s="124">
        <v>1500</v>
      </c>
      <c r="D1284" s="124">
        <v>2500</v>
      </c>
      <c r="E1284" s="124">
        <v>2500</v>
      </c>
      <c r="F1284" s="124">
        <v>2500</v>
      </c>
      <c r="G1284" s="124">
        <v>2500</v>
      </c>
      <c r="H1284" s="124">
        <v>2500</v>
      </c>
      <c r="I1284" s="124">
        <v>2500</v>
      </c>
      <c r="J1284" s="124">
        <v>2500</v>
      </c>
      <c r="K1284" s="124">
        <v>2500</v>
      </c>
      <c r="L1284" s="124">
        <v>2500</v>
      </c>
      <c r="M1284" s="124">
        <v>4500</v>
      </c>
      <c r="N1284" s="124">
        <v>2285.85</v>
      </c>
      <c r="O1284" s="124">
        <v>1966.63</v>
      </c>
      <c r="P1284" s="124">
        <v>2134.85</v>
      </c>
      <c r="Q1284" s="124">
        <v>1247.78</v>
      </c>
      <c r="R1284" s="124">
        <v>1414.07</v>
      </c>
      <c r="S1284" s="124">
        <v>3827.08</v>
      </c>
      <c r="T1284" s="124">
        <v>3663.74</v>
      </c>
      <c r="U1284" s="124">
        <v>1848.1</v>
      </c>
      <c r="V1284" s="124">
        <v>1891.2</v>
      </c>
      <c r="W1284" s="124">
        <v>2678.55</v>
      </c>
      <c r="X1284" s="79">
        <v>36537.21</v>
      </c>
      <c r="Y1284" s="125"/>
      <c r="Z1284" s="125"/>
      <c r="AA1284" s="125"/>
      <c r="AB1284" s="125"/>
      <c r="AC1284" s="126">
        <f t="shared" si="277"/>
        <v>2.1428902622762723E-2</v>
      </c>
      <c r="AD1284" s="126">
        <f t="shared" si="278"/>
        <v>0.17996869424825165</v>
      </c>
      <c r="AE1284" s="126">
        <f t="shared" si="279"/>
        <v>0.45378303165365469</v>
      </c>
      <c r="AF1284" s="126">
        <f t="shared" si="280"/>
        <v>0.36315997885542556</v>
      </c>
      <c r="AG1284" s="126">
        <f t="shared" si="281"/>
        <v>-1.1071313799334556E-2</v>
      </c>
      <c r="AH1284" s="126">
        <f t="shared" si="282"/>
        <v>7.856785056967254E-2</v>
      </c>
      <c r="AI1284" s="126">
        <f t="shared" si="283"/>
        <v>1.0509119774055943E-2</v>
      </c>
      <c r="AJ1284" s="126">
        <f t="shared" si="284"/>
        <v>0.12541397716230512</v>
      </c>
      <c r="AK1284" s="126">
        <f t="shared" si="285"/>
        <v>1.3316717110493286</v>
      </c>
      <c r="AL1284" s="127">
        <f t="shared" si="267"/>
        <v>0.28371466134845802</v>
      </c>
      <c r="AM1284" s="127">
        <f t="shared" ref="AM1284:AM1347" si="286">AVERAGE(AG1284:AK1284)</f>
        <v>0.30701826895120554</v>
      </c>
    </row>
    <row r="1285" spans="1:39" ht="15" customHeight="1" x14ac:dyDescent="0.2">
      <c r="A1285" s="62" t="s">
        <v>1787</v>
      </c>
      <c r="B1285" s="62" t="s">
        <v>1772</v>
      </c>
      <c r="C1285" s="124">
        <v>0</v>
      </c>
      <c r="D1285" s="124">
        <v>0</v>
      </c>
      <c r="E1285" s="124">
        <v>0</v>
      </c>
      <c r="F1285" s="124">
        <v>0</v>
      </c>
      <c r="G1285" s="124">
        <v>0</v>
      </c>
      <c r="H1285" s="124">
        <v>0</v>
      </c>
      <c r="I1285" s="124">
        <v>0</v>
      </c>
      <c r="J1285" s="124">
        <v>0</v>
      </c>
      <c r="K1285" s="124">
        <v>0</v>
      </c>
      <c r="L1285" s="124">
        <v>0</v>
      </c>
      <c r="M1285" s="124">
        <v>0</v>
      </c>
      <c r="N1285" s="124">
        <v>186</v>
      </c>
      <c r="O1285" s="124">
        <v>0</v>
      </c>
      <c r="P1285" s="124">
        <v>0</v>
      </c>
      <c r="Q1285" s="124">
        <v>0</v>
      </c>
      <c r="R1285" s="124">
        <v>0</v>
      </c>
      <c r="S1285" s="124">
        <v>0</v>
      </c>
      <c r="T1285" s="124">
        <v>0</v>
      </c>
      <c r="U1285" s="124">
        <v>0</v>
      </c>
      <c r="V1285" s="124">
        <v>-24108.04</v>
      </c>
      <c r="W1285" s="124">
        <v>0</v>
      </c>
      <c r="X1285" s="79">
        <v>0</v>
      </c>
      <c r="Y1285" s="125"/>
      <c r="Z1285" s="125"/>
      <c r="AA1285" s="125"/>
      <c r="AB1285" s="125"/>
      <c r="AC1285" s="126">
        <f t="shared" si="277"/>
        <v>0</v>
      </c>
      <c r="AD1285" s="126">
        <f t="shared" si="278"/>
        <v>-1</v>
      </c>
      <c r="AE1285" s="126">
        <f t="shared" si="279"/>
        <v>0</v>
      </c>
      <c r="AF1285" s="126">
        <f t="shared" si="280"/>
        <v>-1</v>
      </c>
      <c r="AG1285" s="126">
        <f t="shared" si="281"/>
        <v>0</v>
      </c>
      <c r="AH1285" s="126">
        <f t="shared" si="282"/>
        <v>0.13461538461538461</v>
      </c>
      <c r="AI1285" s="126">
        <f t="shared" si="283"/>
        <v>-0.5050847457627119</v>
      </c>
      <c r="AJ1285" s="126">
        <f t="shared" si="284"/>
        <v>-1</v>
      </c>
      <c r="AK1285" s="126">
        <f t="shared" si="285"/>
        <v>0</v>
      </c>
      <c r="AL1285" s="127">
        <f t="shared" si="267"/>
        <v>-0.37449659568303634</v>
      </c>
      <c r="AM1285" s="127">
        <f t="shared" si="286"/>
        <v>-0.27409387222946546</v>
      </c>
    </row>
    <row r="1286" spans="1:39" ht="15" customHeight="1" x14ac:dyDescent="0.2">
      <c r="A1286" s="62" t="s">
        <v>1340</v>
      </c>
      <c r="B1286" s="62" t="s">
        <v>302</v>
      </c>
      <c r="C1286" s="124">
        <v>795</v>
      </c>
      <c r="D1286" s="124">
        <v>765</v>
      </c>
      <c r="E1286" s="124">
        <v>772</v>
      </c>
      <c r="F1286" s="124">
        <v>787</v>
      </c>
      <c r="G1286" s="124">
        <v>870</v>
      </c>
      <c r="H1286" s="124">
        <v>890</v>
      </c>
      <c r="I1286" s="124">
        <v>871</v>
      </c>
      <c r="J1286" s="124">
        <v>887</v>
      </c>
      <c r="K1286" s="124">
        <v>896</v>
      </c>
      <c r="L1286" s="124">
        <v>1453</v>
      </c>
      <c r="M1286" s="124">
        <v>1220</v>
      </c>
      <c r="N1286" s="124">
        <v>807.65</v>
      </c>
      <c r="O1286" s="124">
        <v>844.8</v>
      </c>
      <c r="P1286" s="124">
        <v>922.36</v>
      </c>
      <c r="Q1286" s="124">
        <v>782.4</v>
      </c>
      <c r="R1286" s="124">
        <v>954.74</v>
      </c>
      <c r="S1286" s="124">
        <v>651.12</v>
      </c>
      <c r="T1286" s="124">
        <v>691.55</v>
      </c>
      <c r="U1286" s="124">
        <v>700.45</v>
      </c>
      <c r="V1286" s="124">
        <v>780.55</v>
      </c>
      <c r="W1286" s="124">
        <v>1156.1199999999999</v>
      </c>
      <c r="X1286" s="79">
        <v>1128.6500000000001</v>
      </c>
      <c r="Y1286" s="125"/>
      <c r="Z1286" s="125"/>
      <c r="AA1286" s="125"/>
      <c r="AB1286" s="125"/>
      <c r="AC1286" s="126">
        <f t="shared" si="277"/>
        <v>-0.20357935216683914</v>
      </c>
      <c r="AD1286" s="126">
        <f t="shared" si="278"/>
        <v>0.68137528011984783</v>
      </c>
      <c r="AE1286" s="126">
        <f t="shared" si="279"/>
        <v>0.72600752560694526</v>
      </c>
      <c r="AF1286" s="126">
        <f t="shared" si="280"/>
        <v>-0.19286083013007835</v>
      </c>
      <c r="AG1286" s="126">
        <f t="shared" si="281"/>
        <v>0.26472718046841548</v>
      </c>
      <c r="AH1286" s="126">
        <f t="shared" si="282"/>
        <v>6.7370180754362061E-2</v>
      </c>
      <c r="AI1286" s="126">
        <f t="shared" si="283"/>
        <v>-8.6951584800015552E-2</v>
      </c>
      <c r="AJ1286" s="126">
        <f t="shared" si="284"/>
        <v>-0.15300101205893965</v>
      </c>
      <c r="AK1286" s="126">
        <f t="shared" si="285"/>
        <v>0.82094071186269058</v>
      </c>
      <c r="AL1286" s="127">
        <f t="shared" si="267"/>
        <v>0.21378089996182098</v>
      </c>
      <c r="AM1286" s="127">
        <f t="shared" si="286"/>
        <v>0.18261709524530259</v>
      </c>
    </row>
    <row r="1287" spans="1:39" ht="15" customHeight="1" x14ac:dyDescent="0.2">
      <c r="A1287" s="62" t="s">
        <v>1341</v>
      </c>
      <c r="B1287" s="62" t="s">
        <v>304</v>
      </c>
      <c r="C1287" s="124">
        <v>2656</v>
      </c>
      <c r="D1287" s="124">
        <v>2594</v>
      </c>
      <c r="E1287" s="124">
        <v>2623</v>
      </c>
      <c r="F1287" s="124">
        <v>2790</v>
      </c>
      <c r="G1287" s="124">
        <v>3352</v>
      </c>
      <c r="H1287" s="124">
        <v>2657</v>
      </c>
      <c r="I1287" s="124">
        <v>3482</v>
      </c>
      <c r="J1287" s="124">
        <v>3093</v>
      </c>
      <c r="K1287" s="124">
        <v>2425</v>
      </c>
      <c r="L1287" s="124">
        <v>3251</v>
      </c>
      <c r="M1287" s="124">
        <v>4120</v>
      </c>
      <c r="N1287" s="124">
        <v>1714.59</v>
      </c>
      <c r="O1287" s="124">
        <v>2175.83</v>
      </c>
      <c r="P1287" s="124">
        <v>2645.06</v>
      </c>
      <c r="Q1287" s="124">
        <v>2321.06</v>
      </c>
      <c r="R1287" s="124">
        <v>2745.56</v>
      </c>
      <c r="S1287" s="124">
        <v>2969.6</v>
      </c>
      <c r="T1287" s="124">
        <v>2843.64</v>
      </c>
      <c r="U1287" s="124">
        <v>2586.08</v>
      </c>
      <c r="V1287" s="124">
        <v>2312.4</v>
      </c>
      <c r="W1287" s="124">
        <v>3634.74</v>
      </c>
      <c r="X1287" s="79">
        <v>3895.51</v>
      </c>
      <c r="Y1287" s="125"/>
      <c r="Z1287" s="125"/>
      <c r="AA1287" s="125"/>
      <c r="AB1287" s="125"/>
      <c r="AC1287" s="126">
        <f t="shared" si="277"/>
        <v>-0.95271072796934864</v>
      </c>
      <c r="AD1287" s="126">
        <f t="shared" si="278"/>
        <v>24.156977921814871</v>
      </c>
      <c r="AE1287" s="126">
        <f t="shared" si="279"/>
        <v>-0.95652173913043481</v>
      </c>
      <c r="AF1287" s="126">
        <f t="shared" si="280"/>
        <v>27.5</v>
      </c>
      <c r="AG1287" s="126">
        <f t="shared" si="281"/>
        <v>-0.83625730994152048</v>
      </c>
      <c r="AH1287" s="126">
        <f t="shared" si="282"/>
        <v>4.8065873015873013</v>
      </c>
      <c r="AI1287" s="126">
        <f t="shared" si="283"/>
        <v>-0.93849350081325256</v>
      </c>
      <c r="AJ1287" s="126">
        <f t="shared" si="284"/>
        <v>13.4</v>
      </c>
      <c r="AK1287" s="126">
        <f t="shared" si="285"/>
        <v>0.75</v>
      </c>
      <c r="AL1287" s="127">
        <f t="shared" ref="AL1287:AL1350" si="287">AVERAGE(AC1287:AK1287)</f>
        <v>7.4366202161719563</v>
      </c>
      <c r="AM1287" s="127">
        <f t="shared" si="286"/>
        <v>3.4363672981665063</v>
      </c>
    </row>
    <row r="1288" spans="1:39" ht="15" customHeight="1" x14ac:dyDescent="0.2">
      <c r="A1288" s="62" t="s">
        <v>1342</v>
      </c>
      <c r="B1288" s="62" t="s">
        <v>306</v>
      </c>
      <c r="C1288" s="124">
        <v>27132</v>
      </c>
      <c r="D1288" s="124">
        <v>30344</v>
      </c>
      <c r="E1288" s="124">
        <v>36039</v>
      </c>
      <c r="F1288" s="124">
        <v>41442</v>
      </c>
      <c r="G1288" s="124">
        <v>29111</v>
      </c>
      <c r="H1288" s="124">
        <v>38015</v>
      </c>
      <c r="I1288" s="124">
        <v>49791</v>
      </c>
      <c r="J1288" s="124">
        <v>49791</v>
      </c>
      <c r="K1288" s="124">
        <v>47947</v>
      </c>
      <c r="L1288" s="124">
        <v>51363</v>
      </c>
      <c r="M1288" s="124">
        <v>72800</v>
      </c>
      <c r="N1288" s="124">
        <v>28381.17</v>
      </c>
      <c r="O1288" s="124">
        <v>35516.78</v>
      </c>
      <c r="P1288" s="124">
        <v>38460.82</v>
      </c>
      <c r="Q1288" s="124">
        <v>28186.560000000001</v>
      </c>
      <c r="R1288" s="124">
        <v>25514.26</v>
      </c>
      <c r="S1288" s="124">
        <v>45029.41</v>
      </c>
      <c r="T1288" s="124">
        <v>49633.88</v>
      </c>
      <c r="U1288" s="124">
        <v>47437.97</v>
      </c>
      <c r="V1288" s="124">
        <v>41804.74</v>
      </c>
      <c r="W1288" s="124">
        <v>42250.54</v>
      </c>
      <c r="X1288" s="79">
        <v>71206.47</v>
      </c>
      <c r="Y1288" s="125"/>
      <c r="Z1288" s="125"/>
      <c r="AA1288" s="125"/>
      <c r="AB1288" s="125"/>
      <c r="AC1288" s="126">
        <f t="shared" si="277"/>
        <v>0.1614977677995407</v>
      </c>
      <c r="AD1288" s="126">
        <f t="shared" si="278"/>
        <v>0.17340010486744933</v>
      </c>
      <c r="AE1288" s="126">
        <f t="shared" si="279"/>
        <v>0.16370342599850796</v>
      </c>
      <c r="AF1288" s="126">
        <f t="shared" si="280"/>
        <v>7.5659457594907872E-2</v>
      </c>
      <c r="AG1288" s="126">
        <f t="shared" si="281"/>
        <v>0.53603107566828412</v>
      </c>
      <c r="AH1288" s="126">
        <f t="shared" si="282"/>
        <v>6.3468522763977853E-2</v>
      </c>
      <c r="AI1288" s="126">
        <f t="shared" si="283"/>
        <v>7.335769329780072E-3</v>
      </c>
      <c r="AJ1288" s="126">
        <f t="shared" si="284"/>
        <v>0.13831312808180635</v>
      </c>
      <c r="AK1288" s="126">
        <f t="shared" si="285"/>
        <v>0.80030008931614216</v>
      </c>
      <c r="AL1288" s="127">
        <f t="shared" si="287"/>
        <v>0.2355232601578218</v>
      </c>
      <c r="AM1288" s="127">
        <f t="shared" si="286"/>
        <v>0.30908971703199811</v>
      </c>
    </row>
    <row r="1289" spans="1:39" ht="15" customHeight="1" x14ac:dyDescent="0.2">
      <c r="A1289" s="62" t="s">
        <v>1990</v>
      </c>
      <c r="B1289" s="62" t="s">
        <v>1865</v>
      </c>
      <c r="C1289" s="124">
        <v>0</v>
      </c>
      <c r="D1289" s="124">
        <v>0</v>
      </c>
      <c r="E1289" s="124">
        <v>0</v>
      </c>
      <c r="F1289" s="124">
        <v>0</v>
      </c>
      <c r="G1289" s="124">
        <v>0</v>
      </c>
      <c r="H1289" s="124">
        <v>0</v>
      </c>
      <c r="I1289" s="124">
        <v>0</v>
      </c>
      <c r="J1289" s="124">
        <v>0</v>
      </c>
      <c r="K1289" s="124">
        <v>0</v>
      </c>
      <c r="L1289" s="124">
        <v>0</v>
      </c>
      <c r="M1289" s="124">
        <v>4500</v>
      </c>
      <c r="N1289" s="124">
        <v>0</v>
      </c>
      <c r="O1289" s="124">
        <v>0</v>
      </c>
      <c r="P1289" s="124">
        <v>0</v>
      </c>
      <c r="Q1289" s="124">
        <v>0</v>
      </c>
      <c r="R1289" s="124">
        <v>0</v>
      </c>
      <c r="S1289" s="124">
        <v>0</v>
      </c>
      <c r="T1289" s="124">
        <v>0</v>
      </c>
      <c r="U1289" s="124">
        <v>2000</v>
      </c>
      <c r="V1289" s="124">
        <v>1033.77</v>
      </c>
      <c r="W1289" s="124">
        <v>9323.51</v>
      </c>
      <c r="X1289" s="79">
        <v>357.14</v>
      </c>
      <c r="Y1289" s="125"/>
      <c r="Z1289" s="125"/>
      <c r="AA1289" s="125"/>
      <c r="AB1289" s="125"/>
      <c r="AC1289" s="126">
        <f t="shared" si="277"/>
        <v>-0.14015971047559103</v>
      </c>
      <c r="AD1289" s="126">
        <f t="shared" si="278"/>
        <v>0.11556409552566561</v>
      </c>
      <c r="AE1289" s="126">
        <f t="shared" si="279"/>
        <v>0.14350940507436574</v>
      </c>
      <c r="AF1289" s="126">
        <f t="shared" si="280"/>
        <v>-0.33863717872086069</v>
      </c>
      <c r="AG1289" s="126">
        <f t="shared" si="281"/>
        <v>0.24217775608698011</v>
      </c>
      <c r="AH1289" s="126">
        <f t="shared" si="282"/>
        <v>6.7024635846393302E-2</v>
      </c>
      <c r="AI1289" s="126">
        <f t="shared" si="283"/>
        <v>2.8570649283347262E-2</v>
      </c>
      <c r="AJ1289" s="126">
        <f t="shared" si="284"/>
        <v>8.0732412293495245E-2</v>
      </c>
      <c r="AK1289" s="126">
        <f t="shared" si="285"/>
        <v>1.158064555704138</v>
      </c>
      <c r="AL1289" s="127">
        <f t="shared" si="287"/>
        <v>0.15076073562421483</v>
      </c>
      <c r="AM1289" s="127">
        <f t="shared" si="286"/>
        <v>0.31531400184287078</v>
      </c>
    </row>
    <row r="1290" spans="1:39" ht="15" customHeight="1" x14ac:dyDescent="0.2">
      <c r="A1290" s="62" t="s">
        <v>1343</v>
      </c>
      <c r="B1290" s="62" t="s">
        <v>308</v>
      </c>
      <c r="C1290" s="124">
        <v>1542</v>
      </c>
      <c r="D1290" s="124">
        <v>1692</v>
      </c>
      <c r="E1290" s="124">
        <v>1344</v>
      </c>
      <c r="F1290" s="124">
        <v>1344</v>
      </c>
      <c r="G1290" s="124">
        <v>960</v>
      </c>
      <c r="H1290" s="124">
        <v>960</v>
      </c>
      <c r="I1290" s="124">
        <v>1200</v>
      </c>
      <c r="J1290" s="124">
        <v>1200</v>
      </c>
      <c r="K1290" s="124">
        <v>1164</v>
      </c>
      <c r="L1290" s="124">
        <v>2016</v>
      </c>
      <c r="M1290" s="124">
        <v>2060</v>
      </c>
      <c r="N1290" s="124">
        <v>1364.21</v>
      </c>
      <c r="O1290" s="124">
        <v>1495.29</v>
      </c>
      <c r="P1290" s="124">
        <v>1356.25</v>
      </c>
      <c r="Q1290" s="124">
        <v>1195.6099999999999</v>
      </c>
      <c r="R1290" s="124">
        <v>878.57</v>
      </c>
      <c r="S1290" s="124">
        <v>1018.82</v>
      </c>
      <c r="T1290" s="124">
        <v>1062.82</v>
      </c>
      <c r="U1290" s="124">
        <v>1176.75</v>
      </c>
      <c r="V1290" s="124">
        <v>1500.49</v>
      </c>
      <c r="W1290" s="124">
        <v>1868.32</v>
      </c>
      <c r="X1290" s="79">
        <v>1551.39</v>
      </c>
      <c r="Y1290" s="125"/>
      <c r="Z1290" s="125"/>
      <c r="AA1290" s="125"/>
      <c r="AB1290" s="125"/>
      <c r="AC1290" s="126">
        <f t="shared" si="277"/>
        <v>0</v>
      </c>
      <c r="AD1290" s="126">
        <f t="shared" si="278"/>
        <v>0</v>
      </c>
      <c r="AE1290" s="126">
        <f t="shared" si="279"/>
        <v>0</v>
      </c>
      <c r="AF1290" s="126">
        <f t="shared" si="280"/>
        <v>0</v>
      </c>
      <c r="AG1290" s="126">
        <f t="shared" si="281"/>
        <v>0</v>
      </c>
      <c r="AH1290" s="126">
        <f t="shared" si="282"/>
        <v>-0.34542314335060448</v>
      </c>
      <c r="AI1290" s="126">
        <f t="shared" si="283"/>
        <v>-1</v>
      </c>
      <c r="AJ1290" s="126">
        <f t="shared" si="284"/>
        <v>0</v>
      </c>
      <c r="AK1290" s="126">
        <f t="shared" si="285"/>
        <v>0</v>
      </c>
      <c r="AL1290" s="127">
        <f t="shared" si="287"/>
        <v>-0.14949146037228939</v>
      </c>
      <c r="AM1290" s="127">
        <f t="shared" si="286"/>
        <v>-0.2690846286701209</v>
      </c>
    </row>
    <row r="1291" spans="1:39" ht="15" customHeight="1" x14ac:dyDescent="0.2">
      <c r="A1291" s="62" t="s">
        <v>1344</v>
      </c>
      <c r="B1291" s="62" t="s">
        <v>1897</v>
      </c>
      <c r="C1291" s="124">
        <v>13844</v>
      </c>
      <c r="D1291" s="124">
        <v>16108</v>
      </c>
      <c r="E1291" s="124">
        <v>15780</v>
      </c>
      <c r="F1291" s="124">
        <v>0</v>
      </c>
      <c r="G1291" s="124">
        <v>0</v>
      </c>
      <c r="H1291" s="124">
        <v>0</v>
      </c>
      <c r="I1291" s="124">
        <v>0</v>
      </c>
      <c r="J1291" s="124">
        <v>0</v>
      </c>
      <c r="K1291" s="124">
        <v>0</v>
      </c>
      <c r="L1291" s="124">
        <v>0</v>
      </c>
      <c r="M1291" s="124">
        <v>0</v>
      </c>
      <c r="N1291" s="124">
        <v>14061.9</v>
      </c>
      <c r="O1291" s="124">
        <v>14399.89</v>
      </c>
      <c r="P1291" s="124">
        <v>16424.400000000001</v>
      </c>
      <c r="Q1291" s="124">
        <v>8545.82</v>
      </c>
      <c r="R1291" s="124">
        <v>0</v>
      </c>
      <c r="S1291" s="124">
        <v>0</v>
      </c>
      <c r="T1291" s="124">
        <v>0</v>
      </c>
      <c r="U1291" s="124">
        <v>1316.41</v>
      </c>
      <c r="V1291" s="124">
        <v>-25227.93</v>
      </c>
      <c r="W1291" s="124">
        <v>0</v>
      </c>
      <c r="X1291" s="79">
        <v>0</v>
      </c>
      <c r="Y1291" s="125"/>
      <c r="Z1291" s="125"/>
      <c r="AA1291" s="125"/>
      <c r="AB1291" s="125"/>
      <c r="AC1291" s="126">
        <f t="shared" si="277"/>
        <v>0</v>
      </c>
      <c r="AD1291" s="126">
        <f t="shared" si="278"/>
        <v>0</v>
      </c>
      <c r="AE1291" s="126">
        <f t="shared" si="279"/>
        <v>0</v>
      </c>
      <c r="AF1291" s="126">
        <f t="shared" si="280"/>
        <v>0.5</v>
      </c>
      <c r="AG1291" s="126">
        <f t="shared" si="281"/>
        <v>0.66666666666666663</v>
      </c>
      <c r="AH1291" s="126">
        <f t="shared" si="282"/>
        <v>0</v>
      </c>
      <c r="AI1291" s="126">
        <f t="shared" si="283"/>
        <v>0.7</v>
      </c>
      <c r="AJ1291" s="126">
        <f t="shared" si="284"/>
        <v>-0.41176470588235292</v>
      </c>
      <c r="AK1291" s="126">
        <f t="shared" si="285"/>
        <v>1.6</v>
      </c>
      <c r="AL1291" s="127">
        <f t="shared" si="287"/>
        <v>0.33943355119825708</v>
      </c>
      <c r="AM1291" s="127">
        <f t="shared" si="286"/>
        <v>0.51098039215686275</v>
      </c>
    </row>
    <row r="1292" spans="1:39" ht="15" customHeight="1" x14ac:dyDescent="0.2">
      <c r="A1292" s="62" t="s">
        <v>1345</v>
      </c>
      <c r="B1292" s="62" t="s">
        <v>1899</v>
      </c>
      <c r="C1292" s="124">
        <v>17711</v>
      </c>
      <c r="D1292" s="124">
        <v>19310</v>
      </c>
      <c r="E1292" s="124">
        <v>21234</v>
      </c>
      <c r="F1292" s="124">
        <v>31541</v>
      </c>
      <c r="G1292" s="124">
        <v>38351</v>
      </c>
      <c r="H1292" s="124">
        <v>42741</v>
      </c>
      <c r="I1292" s="124">
        <v>44622</v>
      </c>
      <c r="J1292" s="124">
        <v>47901</v>
      </c>
      <c r="K1292" s="124">
        <v>48464</v>
      </c>
      <c r="L1292" s="124">
        <v>119575</v>
      </c>
      <c r="M1292" s="124">
        <v>159570</v>
      </c>
      <c r="N1292" s="124">
        <v>17900.59</v>
      </c>
      <c r="O1292" s="124">
        <v>18284.18</v>
      </c>
      <c r="P1292" s="124">
        <v>21574.76</v>
      </c>
      <c r="Q1292" s="124">
        <v>31365.02</v>
      </c>
      <c r="R1292" s="124">
        <v>42755.54</v>
      </c>
      <c r="S1292" s="124">
        <v>42282.18</v>
      </c>
      <c r="T1292" s="124">
        <v>45604.2</v>
      </c>
      <c r="U1292" s="124">
        <v>46083.46</v>
      </c>
      <c r="V1292" s="124">
        <v>51862.97</v>
      </c>
      <c r="W1292" s="124">
        <v>120927.42</v>
      </c>
      <c r="X1292" s="79">
        <v>175621.86</v>
      </c>
      <c r="Y1292" s="125"/>
      <c r="Z1292" s="125"/>
      <c r="AA1292" s="125"/>
      <c r="AB1292" s="125"/>
      <c r="AC1292" s="126">
        <f t="shared" si="277"/>
        <v>0</v>
      </c>
      <c r="AD1292" s="126">
        <f t="shared" si="278"/>
        <v>0.15557663180155459</v>
      </c>
      <c r="AE1292" s="126">
        <f t="shared" si="279"/>
        <v>0.86795471231500454</v>
      </c>
      <c r="AF1292" s="126">
        <f t="shared" si="280"/>
        <v>-0.94757223711647298</v>
      </c>
      <c r="AG1292" s="126">
        <f t="shared" si="281"/>
        <v>-0.44299242424242424</v>
      </c>
      <c r="AH1292" s="126">
        <f t="shared" si="282"/>
        <v>-1.6717669726850373E-2</v>
      </c>
      <c r="AI1292" s="126">
        <f t="shared" si="283"/>
        <v>4.9622500144083995E-2</v>
      </c>
      <c r="AJ1292" s="126">
        <f t="shared" si="284"/>
        <v>0.33332418185811541</v>
      </c>
      <c r="AK1292" s="126">
        <f t="shared" si="285"/>
        <v>-0.60510655822094106</v>
      </c>
      <c r="AL1292" s="127">
        <f t="shared" si="287"/>
        <v>-6.7323429243103333E-2</v>
      </c>
      <c r="AM1292" s="127">
        <f t="shared" si="286"/>
        <v>-0.13637399403760325</v>
      </c>
    </row>
    <row r="1293" spans="1:39" ht="15" customHeight="1" x14ac:dyDescent="0.2">
      <c r="A1293" s="62" t="s">
        <v>1346</v>
      </c>
      <c r="B1293" s="62" t="s">
        <v>312</v>
      </c>
      <c r="C1293" s="124">
        <v>0</v>
      </c>
      <c r="D1293" s="124">
        <v>0</v>
      </c>
      <c r="E1293" s="124">
        <v>0</v>
      </c>
      <c r="F1293" s="124">
        <v>0</v>
      </c>
      <c r="G1293" s="124">
        <v>0</v>
      </c>
      <c r="H1293" s="124">
        <v>0</v>
      </c>
      <c r="I1293" s="124">
        <v>0</v>
      </c>
      <c r="J1293" s="124">
        <v>0</v>
      </c>
      <c r="K1293" s="124">
        <v>0</v>
      </c>
      <c r="L1293" s="124">
        <v>0</v>
      </c>
      <c r="M1293" s="124">
        <v>0</v>
      </c>
      <c r="N1293" s="124">
        <v>0</v>
      </c>
      <c r="O1293" s="124">
        <v>235</v>
      </c>
      <c r="P1293" s="124">
        <v>0</v>
      </c>
      <c r="Q1293" s="124">
        <v>11.99</v>
      </c>
      <c r="R1293" s="124">
        <v>0</v>
      </c>
      <c r="S1293" s="124">
        <v>260</v>
      </c>
      <c r="T1293" s="124">
        <v>295</v>
      </c>
      <c r="U1293" s="124">
        <v>146</v>
      </c>
      <c r="V1293" s="124">
        <v>0</v>
      </c>
      <c r="W1293" s="124">
        <v>156</v>
      </c>
      <c r="X1293" s="79">
        <v>48</v>
      </c>
      <c r="Y1293" s="125"/>
      <c r="Z1293" s="125"/>
      <c r="AA1293" s="125"/>
      <c r="AB1293" s="125"/>
      <c r="AC1293" s="126">
        <f t="shared" si="277"/>
        <v>-0.10370711489753627</v>
      </c>
      <c r="AD1293" s="126">
        <f t="shared" si="278"/>
        <v>-0.20255155266737998</v>
      </c>
      <c r="AE1293" s="126">
        <f t="shared" si="279"/>
        <v>0.37599901394207469</v>
      </c>
      <c r="AF1293" s="126">
        <f t="shared" si="280"/>
        <v>-0.37845684039087946</v>
      </c>
      <c r="AG1293" s="126">
        <f t="shared" si="281"/>
        <v>0.46124820669370009</v>
      </c>
      <c r="AH1293" s="126">
        <f t="shared" si="282"/>
        <v>0.12294618960732709</v>
      </c>
      <c r="AI1293" s="126">
        <f t="shared" si="283"/>
        <v>7.3724826387156175E-2</v>
      </c>
      <c r="AJ1293" s="126">
        <f t="shared" si="284"/>
        <v>-0.34346771270019799</v>
      </c>
      <c r="AK1293" s="126">
        <f t="shared" si="285"/>
        <v>0.34718761326567593</v>
      </c>
      <c r="AL1293" s="127">
        <f t="shared" si="287"/>
        <v>3.9213625471104477E-2</v>
      </c>
      <c r="AM1293" s="127">
        <f t="shared" si="286"/>
        <v>0.13232782465073228</v>
      </c>
    </row>
    <row r="1294" spans="1:39" ht="15" customHeight="1" x14ac:dyDescent="0.2">
      <c r="A1294" s="62" t="s">
        <v>1347</v>
      </c>
      <c r="B1294" s="62" t="s">
        <v>314</v>
      </c>
      <c r="C1294" s="124">
        <v>2060</v>
      </c>
      <c r="D1294" s="124">
        <v>1665</v>
      </c>
      <c r="E1294" s="124">
        <v>3172</v>
      </c>
      <c r="F1294" s="124">
        <v>3549</v>
      </c>
      <c r="G1294" s="124">
        <v>3843</v>
      </c>
      <c r="H1294" s="124">
        <v>4804</v>
      </c>
      <c r="I1294" s="124">
        <v>5142</v>
      </c>
      <c r="J1294" s="124">
        <v>5198</v>
      </c>
      <c r="K1294" s="124">
        <v>5119</v>
      </c>
      <c r="L1294" s="124">
        <v>8039</v>
      </c>
      <c r="M1294" s="124">
        <v>8758</v>
      </c>
      <c r="N1294" s="124">
        <v>2028.3</v>
      </c>
      <c r="O1294" s="124">
        <v>1615.38</v>
      </c>
      <c r="P1294" s="124">
        <v>2716.06</v>
      </c>
      <c r="Q1294" s="124">
        <v>4687.9399999999996</v>
      </c>
      <c r="R1294" s="124">
        <v>3783.82</v>
      </c>
      <c r="S1294" s="124">
        <v>4785.5</v>
      </c>
      <c r="T1294" s="124">
        <v>5107.8999999999996</v>
      </c>
      <c r="U1294" s="124">
        <v>4663.76</v>
      </c>
      <c r="V1294" s="124">
        <v>3950.2</v>
      </c>
      <c r="W1294" s="124">
        <v>7193.08</v>
      </c>
      <c r="X1294" s="79">
        <v>8500.0400000000009</v>
      </c>
      <c r="Y1294" s="125"/>
      <c r="Z1294" s="125"/>
      <c r="AA1294" s="125"/>
      <c r="AB1294" s="125"/>
      <c r="AC1294" s="126">
        <f t="shared" si="277"/>
        <v>7.1355608511213617</v>
      </c>
      <c r="AD1294" s="126">
        <f t="shared" si="278"/>
        <v>-0.59460958549814791</v>
      </c>
      <c r="AE1294" s="126">
        <f t="shared" si="279"/>
        <v>-0.40167261099495766</v>
      </c>
      <c r="AF1294" s="126">
        <f t="shared" si="280"/>
        <v>0.12695272353545736</v>
      </c>
      <c r="AG1294" s="126">
        <f t="shared" si="281"/>
        <v>2.2236079128762838</v>
      </c>
      <c r="AH1294" s="126">
        <f t="shared" si="282"/>
        <v>-0.74200088643286222</v>
      </c>
      <c r="AI1294" s="126">
        <f t="shared" si="283"/>
        <v>1.1102653605760444</v>
      </c>
      <c r="AJ1294" s="126">
        <f t="shared" si="284"/>
        <v>-0.68850648872646014</v>
      </c>
      <c r="AK1294" s="126">
        <f t="shared" si="285"/>
        <v>5.1821619217081842</v>
      </c>
      <c r="AL1294" s="127">
        <f t="shared" si="287"/>
        <v>1.4835287997961002</v>
      </c>
      <c r="AM1294" s="127">
        <f t="shared" si="286"/>
        <v>1.4171055640002379</v>
      </c>
    </row>
    <row r="1295" spans="1:39" ht="15" customHeight="1" x14ac:dyDescent="0.2">
      <c r="A1295" s="62" t="s">
        <v>1348</v>
      </c>
      <c r="B1295" s="62" t="s">
        <v>316</v>
      </c>
      <c r="C1295" s="124">
        <v>450</v>
      </c>
      <c r="D1295" s="124">
        <v>972</v>
      </c>
      <c r="E1295" s="124">
        <v>972</v>
      </c>
      <c r="F1295" s="124">
        <v>972</v>
      </c>
      <c r="G1295" s="124">
        <v>1242</v>
      </c>
      <c r="H1295" s="124">
        <v>171</v>
      </c>
      <c r="I1295" s="124">
        <v>172</v>
      </c>
      <c r="J1295" s="124">
        <v>171</v>
      </c>
      <c r="K1295" s="124">
        <v>162</v>
      </c>
      <c r="L1295" s="124">
        <v>1344</v>
      </c>
      <c r="M1295" s="124">
        <v>0</v>
      </c>
      <c r="N1295" s="124">
        <v>1044</v>
      </c>
      <c r="O1295" s="124">
        <v>49.37</v>
      </c>
      <c r="P1295" s="124">
        <v>1242</v>
      </c>
      <c r="Q1295" s="124">
        <v>54</v>
      </c>
      <c r="R1295" s="124">
        <v>1539</v>
      </c>
      <c r="S1295" s="124">
        <v>252</v>
      </c>
      <c r="T1295" s="124">
        <v>1463.26</v>
      </c>
      <c r="U1295" s="124">
        <v>90</v>
      </c>
      <c r="V1295" s="124">
        <v>1296</v>
      </c>
      <c r="W1295" s="124">
        <v>2268</v>
      </c>
      <c r="X1295" s="79">
        <v>351</v>
      </c>
      <c r="Y1295" s="125"/>
      <c r="Z1295" s="125"/>
      <c r="AA1295" s="125"/>
      <c r="AB1295" s="125"/>
      <c r="AC1295" s="126">
        <f t="shared" si="277"/>
        <v>-0.48746702880572457</v>
      </c>
      <c r="AD1295" s="126">
        <f t="shared" si="278"/>
        <v>3.0379049598989067</v>
      </c>
      <c r="AE1295" s="126">
        <f t="shared" si="279"/>
        <v>-0.2439192130783451</v>
      </c>
      <c r="AF1295" s="126">
        <f t="shared" si="280"/>
        <v>-0.28666800186928371</v>
      </c>
      <c r="AG1295" s="126">
        <f t="shared" si="281"/>
        <v>0.40476134768366867</v>
      </c>
      <c r="AH1295" s="126">
        <f t="shared" si="282"/>
        <v>0.27247895135702327</v>
      </c>
      <c r="AI1295" s="126">
        <f t="shared" si="283"/>
        <v>7.4825586722339285E-2</v>
      </c>
      <c r="AJ1295" s="126">
        <f t="shared" si="284"/>
        <v>-0.22546507606350064</v>
      </c>
      <c r="AK1295" s="126">
        <f t="shared" si="285"/>
        <v>0.23871801564116507</v>
      </c>
      <c r="AL1295" s="127">
        <f t="shared" si="287"/>
        <v>0.30946328238736104</v>
      </c>
      <c r="AM1295" s="127">
        <f t="shared" si="286"/>
        <v>0.15306376506813915</v>
      </c>
    </row>
    <row r="1296" spans="1:39" ht="15" customHeight="1" x14ac:dyDescent="0.2">
      <c r="A1296" s="62" t="s">
        <v>1349</v>
      </c>
      <c r="B1296" s="62" t="s">
        <v>2026</v>
      </c>
      <c r="C1296" s="124">
        <v>1911</v>
      </c>
      <c r="D1296" s="124">
        <v>4047</v>
      </c>
      <c r="E1296" s="124">
        <v>2718</v>
      </c>
      <c r="F1296" s="124">
        <v>2770</v>
      </c>
      <c r="G1296" s="124">
        <v>3298</v>
      </c>
      <c r="H1296" s="124">
        <v>3545</v>
      </c>
      <c r="I1296" s="124">
        <v>5381</v>
      </c>
      <c r="J1296" s="124">
        <v>5811</v>
      </c>
      <c r="K1296" s="124">
        <v>5773</v>
      </c>
      <c r="L1296" s="124">
        <v>10021</v>
      </c>
      <c r="M1296" s="124">
        <v>12366</v>
      </c>
      <c r="N1296" s="124">
        <v>1937.55</v>
      </c>
      <c r="O1296" s="124">
        <v>2250.46</v>
      </c>
      <c r="P1296" s="124">
        <v>2640.69</v>
      </c>
      <c r="Q1296" s="124">
        <v>3072.98</v>
      </c>
      <c r="R1296" s="124">
        <v>3305.48</v>
      </c>
      <c r="S1296" s="124">
        <v>5077.32</v>
      </c>
      <c r="T1296" s="124">
        <v>5399.57</v>
      </c>
      <c r="U1296" s="124">
        <v>5439.18</v>
      </c>
      <c r="V1296" s="124">
        <v>6191.49</v>
      </c>
      <c r="W1296" s="124">
        <v>11146.54</v>
      </c>
      <c r="X1296" s="79">
        <v>13949.11</v>
      </c>
      <c r="Y1296" s="125"/>
      <c r="Z1296" s="125"/>
      <c r="AA1296" s="125"/>
      <c r="AB1296" s="125"/>
      <c r="AC1296" s="126">
        <f t="shared" si="277"/>
        <v>-0.52024508696634286</v>
      </c>
      <c r="AD1296" s="126">
        <f t="shared" si="278"/>
        <v>0.28232593726090299</v>
      </c>
      <c r="AE1296" s="126">
        <f t="shared" si="279"/>
        <v>0.50815586561409931</v>
      </c>
      <c r="AF1296" s="126">
        <f t="shared" si="280"/>
        <v>-0.38533218501690519</v>
      </c>
      <c r="AG1296" s="126">
        <f t="shared" si="281"/>
        <v>2.3838437849666798</v>
      </c>
      <c r="AH1296" s="126">
        <f t="shared" si="282"/>
        <v>-0.93875153263824473</v>
      </c>
      <c r="AI1296" s="126">
        <f t="shared" si="283"/>
        <v>5.9459879123766743</v>
      </c>
      <c r="AJ1296" s="126">
        <f t="shared" si="284"/>
        <v>1.1294993224792444</v>
      </c>
      <c r="AK1296" s="126">
        <f t="shared" si="285"/>
        <v>-0.42484972205443916</v>
      </c>
      <c r="AL1296" s="127">
        <f t="shared" si="287"/>
        <v>0.88673714400240777</v>
      </c>
      <c r="AM1296" s="127">
        <f t="shared" si="286"/>
        <v>1.6191459530259831</v>
      </c>
    </row>
    <row r="1297" spans="1:39" ht="15" customHeight="1" x14ac:dyDescent="0.2">
      <c r="A1297" s="62" t="s">
        <v>1350</v>
      </c>
      <c r="B1297" s="62" t="s">
        <v>321</v>
      </c>
      <c r="C1297" s="124">
        <v>739</v>
      </c>
      <c r="D1297" s="124">
        <v>808</v>
      </c>
      <c r="E1297" s="124">
        <v>734</v>
      </c>
      <c r="F1297" s="124">
        <v>767</v>
      </c>
      <c r="G1297" s="124">
        <v>851</v>
      </c>
      <c r="H1297" s="124">
        <v>878</v>
      </c>
      <c r="I1297" s="124">
        <v>889</v>
      </c>
      <c r="J1297" s="124">
        <v>951</v>
      </c>
      <c r="K1297" s="124">
        <v>948</v>
      </c>
      <c r="L1297" s="124">
        <v>1485</v>
      </c>
      <c r="M1297" s="124">
        <v>2012</v>
      </c>
      <c r="N1297" s="124">
        <v>762.63</v>
      </c>
      <c r="O1297" s="124">
        <v>655.74</v>
      </c>
      <c r="P1297" s="124">
        <v>731.52</v>
      </c>
      <c r="Q1297" s="124">
        <v>836.5</v>
      </c>
      <c r="R1297" s="124">
        <v>553.23</v>
      </c>
      <c r="S1297" s="124">
        <v>687.21</v>
      </c>
      <c r="T1297" s="124">
        <v>733.27</v>
      </c>
      <c r="U1297" s="124">
        <v>754.22</v>
      </c>
      <c r="V1297" s="124">
        <v>815.11</v>
      </c>
      <c r="W1297" s="124">
        <v>1759.06</v>
      </c>
      <c r="X1297" s="79">
        <v>1720.6</v>
      </c>
      <c r="Y1297" s="125"/>
      <c r="Z1297" s="125"/>
      <c r="AA1297" s="125"/>
      <c r="AB1297" s="125"/>
      <c r="AC1297" s="126">
        <f t="shared" si="277"/>
        <v>0</v>
      </c>
      <c r="AD1297" s="126">
        <f t="shared" si="278"/>
        <v>0</v>
      </c>
      <c r="AE1297" s="126">
        <f t="shared" si="279"/>
        <v>0</v>
      </c>
      <c r="AF1297" s="126">
        <f t="shared" si="280"/>
        <v>0</v>
      </c>
      <c r="AG1297" s="126">
        <f t="shared" si="281"/>
        <v>0</v>
      </c>
      <c r="AH1297" s="126">
        <f t="shared" si="282"/>
        <v>0</v>
      </c>
      <c r="AI1297" s="126">
        <f t="shared" si="283"/>
        <v>0.33926837164130785</v>
      </c>
      <c r="AJ1297" s="126">
        <f t="shared" si="284"/>
        <v>-0.55354121343969065</v>
      </c>
      <c r="AK1297" s="126">
        <f t="shared" si="285"/>
        <v>-0.8475906876015159</v>
      </c>
      <c r="AL1297" s="127">
        <f t="shared" si="287"/>
        <v>-0.11798483659998876</v>
      </c>
      <c r="AM1297" s="127">
        <f t="shared" si="286"/>
        <v>-0.21237270587997975</v>
      </c>
    </row>
    <row r="1298" spans="1:39" ht="15" customHeight="1" x14ac:dyDescent="0.2">
      <c r="A1298" s="62" t="s">
        <v>1351</v>
      </c>
      <c r="B1298" s="62" t="s">
        <v>323</v>
      </c>
      <c r="C1298" s="124">
        <v>0</v>
      </c>
      <c r="D1298" s="124">
        <v>0</v>
      </c>
      <c r="E1298" s="124">
        <v>0</v>
      </c>
      <c r="F1298" s="124">
        <v>0</v>
      </c>
      <c r="G1298" s="124">
        <v>0</v>
      </c>
      <c r="H1298" s="124">
        <v>0</v>
      </c>
      <c r="I1298" s="124">
        <v>0</v>
      </c>
      <c r="J1298" s="124">
        <v>0</v>
      </c>
      <c r="K1298" s="124">
        <v>0</v>
      </c>
      <c r="L1298" s="124">
        <v>0</v>
      </c>
      <c r="M1298" s="124">
        <v>0</v>
      </c>
      <c r="N1298" s="124">
        <v>0</v>
      </c>
      <c r="O1298" s="124">
        <v>0</v>
      </c>
      <c r="P1298" s="124">
        <v>0</v>
      </c>
      <c r="Q1298" s="124">
        <v>0</v>
      </c>
      <c r="R1298" s="124">
        <v>0</v>
      </c>
      <c r="S1298" s="124">
        <v>28.95</v>
      </c>
      <c r="T1298" s="124">
        <v>18.95</v>
      </c>
      <c r="U1298" s="124">
        <v>0</v>
      </c>
      <c r="V1298" s="124">
        <v>0</v>
      </c>
      <c r="W1298" s="124">
        <v>57.9</v>
      </c>
      <c r="X1298" s="79">
        <v>0</v>
      </c>
      <c r="Y1298" s="125"/>
      <c r="Z1298" s="125"/>
      <c r="AA1298" s="125"/>
      <c r="AB1298" s="125"/>
      <c r="AC1298" s="126">
        <f t="shared" si="277"/>
        <v>-1</v>
      </c>
      <c r="AD1298" s="126">
        <f t="shared" si="278"/>
        <v>0</v>
      </c>
      <c r="AE1298" s="126">
        <f t="shared" si="279"/>
        <v>0</v>
      </c>
      <c r="AF1298" s="126">
        <f t="shared" si="280"/>
        <v>1.6388180436406725</v>
      </c>
      <c r="AG1298" s="126">
        <f t="shared" si="281"/>
        <v>-0.94097490017670427</v>
      </c>
      <c r="AH1298" s="126">
        <f t="shared" si="282"/>
        <v>21.080549123387364</v>
      </c>
      <c r="AI1298" s="126">
        <f t="shared" si="283"/>
        <v>-0.89093176727915568</v>
      </c>
      <c r="AJ1298" s="126">
        <f t="shared" si="284"/>
        <v>6.5752893101198451</v>
      </c>
      <c r="AK1298" s="126">
        <f t="shared" si="285"/>
        <v>2.750475974614687</v>
      </c>
      <c r="AL1298" s="127">
        <f t="shared" si="287"/>
        <v>3.2459139760340787</v>
      </c>
      <c r="AM1298" s="127">
        <f t="shared" si="286"/>
        <v>5.7148815481332074</v>
      </c>
    </row>
    <row r="1299" spans="1:39" ht="15" customHeight="1" x14ac:dyDescent="0.2">
      <c r="A1299" s="62" t="s">
        <v>1352</v>
      </c>
      <c r="B1299" s="62" t="s">
        <v>325</v>
      </c>
      <c r="C1299" s="124">
        <v>1000</v>
      </c>
      <c r="D1299" s="124">
        <v>1000</v>
      </c>
      <c r="E1299" s="124">
        <v>5000</v>
      </c>
      <c r="F1299" s="124">
        <v>5000</v>
      </c>
      <c r="G1299" s="124">
        <v>5500</v>
      </c>
      <c r="H1299" s="124">
        <v>4500</v>
      </c>
      <c r="I1299" s="124">
        <v>4500</v>
      </c>
      <c r="J1299" s="124">
        <v>4500</v>
      </c>
      <c r="K1299" s="124">
        <v>4750</v>
      </c>
      <c r="L1299" s="124">
        <v>11000</v>
      </c>
      <c r="M1299" s="124">
        <v>11000</v>
      </c>
      <c r="N1299" s="124">
        <v>1000</v>
      </c>
      <c r="O1299" s="124">
        <v>1000</v>
      </c>
      <c r="P1299" s="124">
        <v>1000</v>
      </c>
      <c r="Q1299" s="124">
        <v>1000</v>
      </c>
      <c r="R1299" s="124">
        <v>1500</v>
      </c>
      <c r="S1299" s="124">
        <v>2500</v>
      </c>
      <c r="T1299" s="124">
        <v>2500</v>
      </c>
      <c r="U1299" s="124">
        <v>4250</v>
      </c>
      <c r="V1299" s="124">
        <v>2500</v>
      </c>
      <c r="W1299" s="124">
        <v>6500</v>
      </c>
      <c r="X1299" s="79">
        <v>7000</v>
      </c>
      <c r="Y1299" s="125"/>
      <c r="Z1299" s="125"/>
      <c r="AA1299" s="125"/>
      <c r="AB1299" s="125"/>
      <c r="AC1299" s="126">
        <f t="shared" si="277"/>
        <v>0.50724210371134781</v>
      </c>
      <c r="AD1299" s="126">
        <f t="shared" si="278"/>
        <v>0.11969385758998446</v>
      </c>
      <c r="AE1299" s="126">
        <f t="shared" si="279"/>
        <v>-0.14091196960101338</v>
      </c>
      <c r="AF1299" s="126">
        <f t="shared" si="280"/>
        <v>4.2388499815702203E-2</v>
      </c>
      <c r="AG1299" s="126">
        <f t="shared" si="281"/>
        <v>-0.22963712627420382</v>
      </c>
      <c r="AH1299" s="126">
        <f t="shared" si="282"/>
        <v>0.44135709650358512</v>
      </c>
      <c r="AI1299" s="126">
        <f t="shared" si="283"/>
        <v>0.31705348465631128</v>
      </c>
      <c r="AJ1299" s="126">
        <f t="shared" si="284"/>
        <v>-0.5083857573445727</v>
      </c>
      <c r="AK1299" s="126">
        <f t="shared" si="285"/>
        <v>0.65177571995522532</v>
      </c>
      <c r="AL1299" s="127">
        <f t="shared" si="287"/>
        <v>0.13339732322359626</v>
      </c>
      <c r="AM1299" s="127">
        <f t="shared" si="286"/>
        <v>0.13443268349926904</v>
      </c>
    </row>
    <row r="1300" spans="1:39" ht="15" customHeight="1" x14ac:dyDescent="0.2">
      <c r="A1300" s="62" t="s">
        <v>1353</v>
      </c>
      <c r="B1300" s="62" t="s">
        <v>327</v>
      </c>
      <c r="C1300" s="124">
        <v>3093</v>
      </c>
      <c r="D1300" s="124">
        <v>3582</v>
      </c>
      <c r="E1300" s="124">
        <v>3582</v>
      </c>
      <c r="F1300" s="124">
        <v>3582</v>
      </c>
      <c r="G1300" s="124">
        <v>3582</v>
      </c>
      <c r="H1300" s="124">
        <v>3582</v>
      </c>
      <c r="I1300" s="124">
        <v>3582</v>
      </c>
      <c r="J1300" s="124">
        <v>3582</v>
      </c>
      <c r="K1300" s="124">
        <v>3582</v>
      </c>
      <c r="L1300" s="124">
        <v>362</v>
      </c>
      <c r="M1300" s="124">
        <v>220</v>
      </c>
      <c r="N1300" s="124">
        <v>5598.72</v>
      </c>
      <c r="O1300" s="124">
        <v>5598.72</v>
      </c>
      <c r="P1300" s="124">
        <v>6469.75</v>
      </c>
      <c r="Q1300" s="124">
        <v>12085.2</v>
      </c>
      <c r="R1300" s="124">
        <v>633.6</v>
      </c>
      <c r="S1300" s="124">
        <v>352.92</v>
      </c>
      <c r="T1300" s="124">
        <v>347.02</v>
      </c>
      <c r="U1300" s="124">
        <v>364.24</v>
      </c>
      <c r="V1300" s="124">
        <v>485.65</v>
      </c>
      <c r="W1300" s="124">
        <v>191.78</v>
      </c>
      <c r="X1300" s="79">
        <v>230.52</v>
      </c>
      <c r="Y1300" s="125"/>
      <c r="Z1300" s="125"/>
      <c r="AA1300" s="125"/>
      <c r="AB1300" s="125"/>
      <c r="AC1300" s="126">
        <f t="shared" si="277"/>
        <v>0</v>
      </c>
      <c r="AD1300" s="126">
        <f t="shared" si="278"/>
        <v>0</v>
      </c>
      <c r="AE1300" s="126">
        <f t="shared" si="279"/>
        <v>0</v>
      </c>
      <c r="AF1300" s="126">
        <f t="shared" si="280"/>
        <v>0</v>
      </c>
      <c r="AG1300" s="126">
        <f t="shared" si="281"/>
        <v>1.9739502480027262</v>
      </c>
      <c r="AH1300" s="126">
        <f t="shared" si="282"/>
        <v>0.48642179642243288</v>
      </c>
      <c r="AI1300" s="126">
        <f t="shared" si="283"/>
        <v>-0.94348656542556375</v>
      </c>
      <c r="AJ1300" s="126">
        <f t="shared" si="284"/>
        <v>2.2417399211882381</v>
      </c>
      <c r="AK1300" s="126">
        <f t="shared" si="285"/>
        <v>0.18832109963065127</v>
      </c>
      <c r="AL1300" s="127">
        <f t="shared" si="287"/>
        <v>0.43854961109094276</v>
      </c>
      <c r="AM1300" s="127">
        <f t="shared" si="286"/>
        <v>0.789389299963697</v>
      </c>
    </row>
    <row r="1301" spans="1:39" ht="15" customHeight="1" x14ac:dyDescent="0.2">
      <c r="A1301" s="62" t="s">
        <v>1354</v>
      </c>
      <c r="B1301" s="62" t="s">
        <v>262</v>
      </c>
      <c r="C1301" s="124">
        <v>4500</v>
      </c>
      <c r="D1301" s="124">
        <v>4500</v>
      </c>
      <c r="E1301" s="124">
        <v>4500</v>
      </c>
      <c r="F1301" s="124">
        <v>4500</v>
      </c>
      <c r="G1301" s="124">
        <v>4500</v>
      </c>
      <c r="H1301" s="124">
        <v>4500</v>
      </c>
      <c r="I1301" s="124">
        <v>4500</v>
      </c>
      <c r="J1301" s="124">
        <v>4500</v>
      </c>
      <c r="K1301" s="124">
        <v>4500</v>
      </c>
      <c r="L1301" s="124">
        <v>4500</v>
      </c>
      <c r="M1301" s="124">
        <v>6500</v>
      </c>
      <c r="N1301" s="124">
        <v>4994.45</v>
      </c>
      <c r="O1301" s="124">
        <v>4476.49</v>
      </c>
      <c r="P1301" s="124">
        <v>3569.77</v>
      </c>
      <c r="Q1301" s="124">
        <v>4912</v>
      </c>
      <c r="R1301" s="124">
        <v>3053.02</v>
      </c>
      <c r="S1301" s="124">
        <v>4461.22</v>
      </c>
      <c r="T1301" s="124">
        <v>5009.71</v>
      </c>
      <c r="U1301" s="124">
        <v>5379.05</v>
      </c>
      <c r="V1301" s="124">
        <v>3531.52</v>
      </c>
      <c r="W1301" s="124">
        <v>4757.62</v>
      </c>
      <c r="X1301" s="79">
        <v>5580.71</v>
      </c>
      <c r="Y1301" s="125"/>
      <c r="Z1301" s="125"/>
      <c r="AA1301" s="125"/>
      <c r="AB1301" s="125"/>
      <c r="AC1301" s="126">
        <f t="shared" si="277"/>
        <v>2.5862155388471182</v>
      </c>
      <c r="AD1301" s="126">
        <f t="shared" si="278"/>
        <v>-1</v>
      </c>
      <c r="AE1301" s="126">
        <f t="shared" si="279"/>
        <v>0</v>
      </c>
      <c r="AF1301" s="126">
        <f t="shared" si="280"/>
        <v>0</v>
      </c>
      <c r="AG1301" s="126">
        <f t="shared" si="281"/>
        <v>0.86277142857142863</v>
      </c>
      <c r="AH1301" s="126">
        <f t="shared" si="282"/>
        <v>-0.21422764851143467</v>
      </c>
      <c r="AI1301" s="126">
        <f t="shared" si="283"/>
        <v>-0.17778645325004869</v>
      </c>
      <c r="AJ1301" s="126">
        <f t="shared" si="284"/>
        <v>-0.71126727125967426</v>
      </c>
      <c r="AK1301" s="126">
        <f t="shared" si="285"/>
        <v>5.6066436441374767</v>
      </c>
      <c r="AL1301" s="127">
        <f t="shared" si="287"/>
        <v>0.77248324872609631</v>
      </c>
      <c r="AM1301" s="127">
        <f t="shared" si="286"/>
        <v>1.0732267399375495</v>
      </c>
    </row>
    <row r="1302" spans="1:39" ht="15" customHeight="1" x14ac:dyDescent="0.2">
      <c r="A1302" s="62" t="s">
        <v>1355</v>
      </c>
      <c r="B1302" s="62" t="s">
        <v>420</v>
      </c>
      <c r="C1302" s="124">
        <v>4973</v>
      </c>
      <c r="D1302" s="124">
        <v>1235</v>
      </c>
      <c r="E1302" s="124">
        <v>1235</v>
      </c>
      <c r="F1302" s="124">
        <v>1240</v>
      </c>
      <c r="G1302" s="124">
        <v>2240</v>
      </c>
      <c r="H1302" s="124">
        <v>2240</v>
      </c>
      <c r="I1302" s="124">
        <v>2240</v>
      </c>
      <c r="J1302" s="124">
        <v>2240</v>
      </c>
      <c r="K1302" s="124">
        <v>2240</v>
      </c>
      <c r="L1302" s="124">
        <v>5240</v>
      </c>
      <c r="M1302" s="124">
        <v>5240</v>
      </c>
      <c r="N1302" s="124">
        <v>591.69000000000005</v>
      </c>
      <c r="O1302" s="124">
        <v>4813.7299999999996</v>
      </c>
      <c r="P1302" s="124">
        <v>1951.44</v>
      </c>
      <c r="Q1302" s="124">
        <v>1167.5999999999999</v>
      </c>
      <c r="R1302" s="124">
        <v>1315.83</v>
      </c>
      <c r="S1302" s="124">
        <v>4241.72</v>
      </c>
      <c r="T1302" s="124">
        <v>1094.3599999999999</v>
      </c>
      <c r="U1302" s="124">
        <v>2309.39</v>
      </c>
      <c r="V1302" s="124">
        <v>719.36</v>
      </c>
      <c r="W1302" s="124">
        <v>4447.2</v>
      </c>
      <c r="X1302" s="79">
        <v>3587.92</v>
      </c>
      <c r="Y1302" s="125"/>
      <c r="Z1302" s="125"/>
      <c r="AA1302" s="125"/>
      <c r="AB1302" s="125"/>
      <c r="AC1302" s="126">
        <f t="shared" si="277"/>
        <v>-4.7555971957484011E-2</v>
      </c>
      <c r="AD1302" s="126">
        <f t="shared" si="278"/>
        <v>-5.3983921847969914E-2</v>
      </c>
      <c r="AE1302" s="126">
        <f t="shared" si="279"/>
        <v>2.424209828071501E-2</v>
      </c>
      <c r="AF1302" s="126">
        <f t="shared" si="280"/>
        <v>0.34911046853558131</v>
      </c>
      <c r="AG1302" s="126">
        <f t="shared" si="281"/>
        <v>0.15469606091626079</v>
      </c>
      <c r="AH1302" s="126">
        <f t="shared" si="282"/>
        <v>1.7537137765632912E-2</v>
      </c>
      <c r="AI1302" s="126">
        <f t="shared" si="283"/>
        <v>0.1533052489772031</v>
      </c>
      <c r="AJ1302" s="126">
        <f t="shared" si="284"/>
        <v>-0.30673883300029969</v>
      </c>
      <c r="AK1302" s="126">
        <f t="shared" si="285"/>
        <v>6.2657011969853751E-2</v>
      </c>
      <c r="AL1302" s="127">
        <f t="shared" si="287"/>
        <v>3.9252144404388144E-2</v>
      </c>
      <c r="AM1302" s="127">
        <f t="shared" si="286"/>
        <v>1.6291325325730167E-2</v>
      </c>
    </row>
    <row r="1303" spans="1:39" ht="15" customHeight="1" x14ac:dyDescent="0.2">
      <c r="A1303" s="62" t="s">
        <v>1356</v>
      </c>
      <c r="B1303" s="62" t="s">
        <v>422</v>
      </c>
      <c r="C1303" s="124">
        <v>3225</v>
      </c>
      <c r="D1303" s="124">
        <v>3225</v>
      </c>
      <c r="E1303" s="124">
        <v>3225</v>
      </c>
      <c r="F1303" s="124">
        <v>3700</v>
      </c>
      <c r="G1303" s="124">
        <v>3700</v>
      </c>
      <c r="H1303" s="124">
        <v>3700</v>
      </c>
      <c r="I1303" s="124">
        <v>3700</v>
      </c>
      <c r="J1303" s="124">
        <v>6500</v>
      </c>
      <c r="K1303" s="124">
        <v>6500</v>
      </c>
      <c r="L1303" s="124">
        <v>7180</v>
      </c>
      <c r="M1303" s="124">
        <v>9180</v>
      </c>
      <c r="N1303" s="124">
        <v>3829.1</v>
      </c>
      <c r="O1303" s="124">
        <v>1962.54</v>
      </c>
      <c r="P1303" s="124">
        <v>7924.55</v>
      </c>
      <c r="Q1303" s="124">
        <v>5991.6</v>
      </c>
      <c r="R1303" s="124">
        <v>4274</v>
      </c>
      <c r="S1303" s="124">
        <v>6003.95</v>
      </c>
      <c r="T1303" s="124">
        <v>7639.9</v>
      </c>
      <c r="U1303" s="124">
        <v>8211.56</v>
      </c>
      <c r="V1303" s="124">
        <v>6360.14</v>
      </c>
      <c r="W1303" s="124">
        <v>7878.42</v>
      </c>
      <c r="X1303" s="79">
        <v>10569.03</v>
      </c>
      <c r="Y1303" s="125"/>
      <c r="Z1303" s="125"/>
      <c r="AA1303" s="125"/>
      <c r="AB1303" s="125"/>
      <c r="AC1303" s="126">
        <f t="shared" si="277"/>
        <v>0</v>
      </c>
      <c r="AD1303" s="126">
        <f t="shared" si="278"/>
        <v>-1</v>
      </c>
      <c r="AE1303" s="126">
        <f t="shared" si="279"/>
        <v>0</v>
      </c>
      <c r="AF1303" s="126">
        <f t="shared" si="280"/>
        <v>-1</v>
      </c>
      <c r="AG1303" s="126">
        <f t="shared" si="281"/>
        <v>0</v>
      </c>
      <c r="AH1303" s="126">
        <f t="shared" si="282"/>
        <v>0</v>
      </c>
      <c r="AI1303" s="126">
        <f t="shared" si="283"/>
        <v>0</v>
      </c>
      <c r="AJ1303" s="126">
        <f t="shared" si="284"/>
        <v>0</v>
      </c>
      <c r="AK1303" s="126">
        <f t="shared" si="285"/>
        <v>0</v>
      </c>
      <c r="AL1303" s="127">
        <f t="shared" si="287"/>
        <v>-0.22222222222222221</v>
      </c>
      <c r="AM1303" s="127">
        <f t="shared" si="286"/>
        <v>0</v>
      </c>
    </row>
    <row r="1304" spans="1:39" ht="15" customHeight="1" x14ac:dyDescent="0.2">
      <c r="A1304" s="62" t="s">
        <v>1357</v>
      </c>
      <c r="B1304" s="62" t="s">
        <v>330</v>
      </c>
      <c r="C1304" s="124">
        <v>2025</v>
      </c>
      <c r="D1304" s="124">
        <v>2025</v>
      </c>
      <c r="E1304" s="124">
        <v>2025</v>
      </c>
      <c r="F1304" s="124">
        <v>2030</v>
      </c>
      <c r="G1304" s="124">
        <v>3030</v>
      </c>
      <c r="H1304" s="124">
        <v>3030</v>
      </c>
      <c r="I1304" s="124">
        <v>3030</v>
      </c>
      <c r="J1304" s="124">
        <v>3030</v>
      </c>
      <c r="K1304" s="124">
        <v>3030</v>
      </c>
      <c r="L1304" s="124">
        <v>3030</v>
      </c>
      <c r="M1304" s="124">
        <v>4980</v>
      </c>
      <c r="N1304" s="124">
        <v>3541.6</v>
      </c>
      <c r="O1304" s="124">
        <v>1699.1</v>
      </c>
      <c r="P1304" s="124">
        <v>2178.8000000000002</v>
      </c>
      <c r="Q1304" s="124">
        <v>3285.97</v>
      </c>
      <c r="R1304" s="124">
        <v>2019.78</v>
      </c>
      <c r="S1304" s="124">
        <v>6834.62</v>
      </c>
      <c r="T1304" s="124">
        <v>418.61</v>
      </c>
      <c r="U1304" s="124">
        <v>2907.66</v>
      </c>
      <c r="V1304" s="124">
        <v>6191.86</v>
      </c>
      <c r="W1304" s="124">
        <v>3561.25</v>
      </c>
      <c r="X1304" s="79">
        <v>4461.16</v>
      </c>
      <c r="Y1304" s="125"/>
      <c r="Z1304" s="125"/>
      <c r="AA1304" s="125"/>
      <c r="AB1304" s="125"/>
      <c r="AC1304" s="126">
        <f t="shared" si="277"/>
        <v>-0.62653333333333328</v>
      </c>
      <c r="AD1304" s="126">
        <f t="shared" si="278"/>
        <v>-1</v>
      </c>
      <c r="AE1304" s="126">
        <f t="shared" si="279"/>
        <v>0</v>
      </c>
      <c r="AF1304" s="126">
        <f t="shared" si="280"/>
        <v>0</v>
      </c>
      <c r="AG1304" s="126">
        <f t="shared" si="281"/>
        <v>0</v>
      </c>
      <c r="AH1304" s="126">
        <f t="shared" si="282"/>
        <v>0</v>
      </c>
      <c r="AI1304" s="126">
        <f t="shared" si="283"/>
        <v>-1</v>
      </c>
      <c r="AJ1304" s="126">
        <f t="shared" si="284"/>
        <v>0</v>
      </c>
      <c r="AK1304" s="126">
        <f t="shared" si="285"/>
        <v>0</v>
      </c>
      <c r="AL1304" s="127">
        <f t="shared" si="287"/>
        <v>-0.29183703703703701</v>
      </c>
      <c r="AM1304" s="127">
        <f t="shared" si="286"/>
        <v>-0.2</v>
      </c>
    </row>
    <row r="1305" spans="1:39" ht="15" customHeight="1" x14ac:dyDescent="0.2">
      <c r="A1305" s="62" t="s">
        <v>1358</v>
      </c>
      <c r="B1305" s="62" t="s">
        <v>513</v>
      </c>
      <c r="C1305" s="124">
        <v>0</v>
      </c>
      <c r="D1305" s="124">
        <v>0</v>
      </c>
      <c r="E1305" s="124">
        <v>0</v>
      </c>
      <c r="F1305" s="124">
        <v>0</v>
      </c>
      <c r="G1305" s="124">
        <v>0</v>
      </c>
      <c r="H1305" s="124">
        <v>0</v>
      </c>
      <c r="I1305" s="124">
        <v>400</v>
      </c>
      <c r="J1305" s="124">
        <v>500</v>
      </c>
      <c r="K1305" s="124">
        <v>500</v>
      </c>
      <c r="L1305" s="124">
        <v>580</v>
      </c>
      <c r="M1305" s="124">
        <v>580</v>
      </c>
      <c r="N1305" s="124">
        <v>0</v>
      </c>
      <c r="O1305" s="124">
        <v>0</v>
      </c>
      <c r="P1305" s="124">
        <v>0</v>
      </c>
      <c r="Q1305" s="124">
        <v>0</v>
      </c>
      <c r="R1305" s="124">
        <v>0</v>
      </c>
      <c r="S1305" s="124">
        <v>0</v>
      </c>
      <c r="T1305" s="124">
        <v>185.34</v>
      </c>
      <c r="U1305" s="124">
        <v>248.22</v>
      </c>
      <c r="V1305" s="124">
        <v>110.82</v>
      </c>
      <c r="W1305" s="124">
        <v>16.89</v>
      </c>
      <c r="X1305" s="79">
        <v>0</v>
      </c>
      <c r="Y1305" s="125"/>
      <c r="Z1305" s="125"/>
      <c r="AA1305" s="125"/>
      <c r="AB1305" s="125"/>
      <c r="AC1305" s="126">
        <f t="shared" si="277"/>
        <v>-0.25067357810430302</v>
      </c>
      <c r="AD1305" s="126">
        <f t="shared" si="278"/>
        <v>-0.21651041752179559</v>
      </c>
      <c r="AE1305" s="126">
        <f t="shared" si="279"/>
        <v>4.1522003352891881</v>
      </c>
      <c r="AF1305" s="126">
        <f t="shared" si="280"/>
        <v>-0.24818699845035655</v>
      </c>
      <c r="AG1305" s="126">
        <f t="shared" si="281"/>
        <v>-0.2163096970582242</v>
      </c>
      <c r="AH1305" s="126">
        <f t="shared" si="282"/>
        <v>-0.99413225213367418</v>
      </c>
      <c r="AI1305" s="126">
        <f t="shared" si="283"/>
        <v>42.70392156862745</v>
      </c>
      <c r="AJ1305" s="126">
        <f t="shared" si="284"/>
        <v>-0.60941271479204995</v>
      </c>
      <c r="AK1305" s="126">
        <f t="shared" si="285"/>
        <v>-0.76567345907326156</v>
      </c>
      <c r="AL1305" s="127">
        <f t="shared" si="287"/>
        <v>4.8394691985314413</v>
      </c>
      <c r="AM1305" s="127">
        <f t="shared" si="286"/>
        <v>8.0236786891140479</v>
      </c>
    </row>
    <row r="1306" spans="1:39" ht="15" customHeight="1" x14ac:dyDescent="0.2">
      <c r="A1306" s="62" t="s">
        <v>1359</v>
      </c>
      <c r="B1306" s="62" t="s">
        <v>264</v>
      </c>
      <c r="C1306" s="124">
        <v>0</v>
      </c>
      <c r="D1306" s="124">
        <v>0</v>
      </c>
      <c r="E1306" s="124">
        <v>0</v>
      </c>
      <c r="F1306" s="124">
        <v>1000</v>
      </c>
      <c r="G1306" s="124">
        <v>2000</v>
      </c>
      <c r="H1306" s="124">
        <v>2000</v>
      </c>
      <c r="I1306" s="124">
        <v>2000</v>
      </c>
      <c r="J1306" s="124">
        <v>2000</v>
      </c>
      <c r="K1306" s="124">
        <v>2000</v>
      </c>
      <c r="L1306" s="124">
        <v>2000</v>
      </c>
      <c r="M1306" s="124">
        <v>2000</v>
      </c>
      <c r="N1306" s="124">
        <v>1044.8499999999999</v>
      </c>
      <c r="O1306" s="124">
        <v>0</v>
      </c>
      <c r="P1306" s="124">
        <v>0</v>
      </c>
      <c r="Q1306" s="124">
        <v>776.34</v>
      </c>
      <c r="R1306" s="124">
        <v>2048.62</v>
      </c>
      <c r="S1306" s="124">
        <v>120.92</v>
      </c>
      <c r="T1306" s="124">
        <v>2669.98</v>
      </c>
      <c r="U1306" s="124">
        <v>291.20999999999998</v>
      </c>
      <c r="V1306" s="124">
        <v>2206</v>
      </c>
      <c r="W1306" s="124">
        <v>8273.5499999999993</v>
      </c>
      <c r="X1306" s="79">
        <v>2057.5100000000002</v>
      </c>
      <c r="Y1306" s="125"/>
      <c r="Z1306" s="125"/>
      <c r="AA1306" s="125"/>
      <c r="AB1306" s="125"/>
      <c r="AC1306" s="126">
        <f t="shared" si="277"/>
        <v>0</v>
      </c>
      <c r="AD1306" s="126">
        <f t="shared" si="278"/>
        <v>0</v>
      </c>
      <c r="AE1306" s="126">
        <f t="shared" si="279"/>
        <v>0</v>
      </c>
      <c r="AF1306" s="126">
        <f t="shared" si="280"/>
        <v>0</v>
      </c>
      <c r="AG1306" s="126">
        <f t="shared" si="281"/>
        <v>0</v>
      </c>
      <c r="AH1306" s="126">
        <f t="shared" si="282"/>
        <v>0</v>
      </c>
      <c r="AI1306" s="126">
        <f t="shared" si="283"/>
        <v>0</v>
      </c>
      <c r="AJ1306" s="126">
        <f t="shared" si="284"/>
        <v>-1</v>
      </c>
      <c r="AK1306" s="126">
        <f t="shared" si="285"/>
        <v>0</v>
      </c>
      <c r="AL1306" s="127">
        <f t="shared" si="287"/>
        <v>-0.1111111111111111</v>
      </c>
      <c r="AM1306" s="127">
        <f t="shared" si="286"/>
        <v>-0.2</v>
      </c>
    </row>
    <row r="1307" spans="1:39" ht="15" customHeight="1" x14ac:dyDescent="0.2">
      <c r="A1307" s="62" t="s">
        <v>1360</v>
      </c>
      <c r="B1307" s="62" t="s">
        <v>371</v>
      </c>
      <c r="C1307" s="124">
        <v>1500</v>
      </c>
      <c r="D1307" s="124">
        <v>1500</v>
      </c>
      <c r="E1307" s="124">
        <v>1500</v>
      </c>
      <c r="F1307" s="124">
        <v>1500</v>
      </c>
      <c r="G1307" s="124">
        <v>2000</v>
      </c>
      <c r="H1307" s="124">
        <v>2000</v>
      </c>
      <c r="I1307" s="124">
        <v>2000</v>
      </c>
      <c r="J1307" s="124">
        <v>2000</v>
      </c>
      <c r="K1307" s="124">
        <v>2000</v>
      </c>
      <c r="L1307" s="124">
        <v>2000</v>
      </c>
      <c r="M1307" s="124">
        <v>2000</v>
      </c>
      <c r="N1307" s="124">
        <v>1085.32</v>
      </c>
      <c r="O1307" s="124">
        <v>1635.84</v>
      </c>
      <c r="P1307" s="124">
        <v>1831.64</v>
      </c>
      <c r="Q1307" s="124">
        <v>1573.54</v>
      </c>
      <c r="R1307" s="124">
        <v>1640.24</v>
      </c>
      <c r="S1307" s="124">
        <v>1263.58</v>
      </c>
      <c r="T1307" s="124">
        <v>1821.27</v>
      </c>
      <c r="U1307" s="124">
        <v>2398.71</v>
      </c>
      <c r="V1307" s="124">
        <v>1179.24</v>
      </c>
      <c r="W1307" s="124">
        <v>1947.84</v>
      </c>
      <c r="X1307" s="79">
        <v>1687.14</v>
      </c>
      <c r="Y1307" s="125"/>
      <c r="Z1307" s="125"/>
      <c r="AA1307" s="125"/>
      <c r="AB1307" s="125"/>
      <c r="AC1307" s="126">
        <f t="shared" si="277"/>
        <v>0</v>
      </c>
      <c r="AD1307" s="126">
        <f t="shared" si="278"/>
        <v>0.34292706088608049</v>
      </c>
      <c r="AE1307" s="126">
        <f t="shared" si="279"/>
        <v>-0.91666666666666674</v>
      </c>
      <c r="AF1307" s="126">
        <f t="shared" si="280"/>
        <v>-1</v>
      </c>
      <c r="AG1307" s="126">
        <f t="shared" si="281"/>
        <v>0</v>
      </c>
      <c r="AH1307" s="126">
        <f t="shared" si="282"/>
        <v>0</v>
      </c>
      <c r="AI1307" s="126">
        <f t="shared" si="283"/>
        <v>0</v>
      </c>
      <c r="AJ1307" s="126">
        <f t="shared" si="284"/>
        <v>0</v>
      </c>
      <c r="AK1307" s="126">
        <f t="shared" si="285"/>
        <v>0</v>
      </c>
      <c r="AL1307" s="127">
        <f t="shared" si="287"/>
        <v>-0.17485995619784292</v>
      </c>
      <c r="AM1307" s="127">
        <f t="shared" si="286"/>
        <v>0</v>
      </c>
    </row>
    <row r="1308" spans="1:39" ht="15" customHeight="1" x14ac:dyDescent="0.2">
      <c r="A1308" s="62" t="s">
        <v>1361</v>
      </c>
      <c r="B1308" s="62" t="s">
        <v>1362</v>
      </c>
      <c r="C1308" s="124">
        <v>0</v>
      </c>
      <c r="D1308" s="124">
        <v>0</v>
      </c>
      <c r="E1308" s="124">
        <v>0</v>
      </c>
      <c r="F1308" s="124">
        <v>0</v>
      </c>
      <c r="G1308" s="124">
        <v>1000</v>
      </c>
      <c r="H1308" s="124">
        <v>1000</v>
      </c>
      <c r="I1308" s="124">
        <v>1000</v>
      </c>
      <c r="J1308" s="124">
        <v>1000</v>
      </c>
      <c r="K1308" s="124">
        <v>1000</v>
      </c>
      <c r="L1308" s="124">
        <v>1000</v>
      </c>
      <c r="M1308" s="124">
        <v>1000</v>
      </c>
      <c r="N1308" s="124">
        <v>0</v>
      </c>
      <c r="O1308" s="124">
        <v>0</v>
      </c>
      <c r="P1308" s="124">
        <v>0</v>
      </c>
      <c r="Q1308" s="124">
        <v>0</v>
      </c>
      <c r="R1308" s="124">
        <v>264.11</v>
      </c>
      <c r="S1308" s="124">
        <v>785.45</v>
      </c>
      <c r="T1308" s="124">
        <v>1167.51</v>
      </c>
      <c r="U1308" s="124">
        <v>65.98</v>
      </c>
      <c r="V1308" s="124">
        <v>213.89</v>
      </c>
      <c r="W1308" s="124">
        <v>254.17</v>
      </c>
      <c r="X1308" s="79">
        <v>1503.21</v>
      </c>
      <c r="Y1308" s="125"/>
      <c r="Z1308" s="125"/>
      <c r="AA1308" s="125"/>
      <c r="AB1308" s="125"/>
      <c r="AC1308" s="126">
        <f t="shared" si="277"/>
        <v>0.87302095506427402</v>
      </c>
      <c r="AD1308" s="126">
        <f t="shared" si="278"/>
        <v>-9.8844464197193296E-2</v>
      </c>
      <c r="AE1308" s="126">
        <f t="shared" si="279"/>
        <v>0.35389853656685999</v>
      </c>
      <c r="AF1308" s="126">
        <f t="shared" si="280"/>
        <v>0.19093036125841506</v>
      </c>
      <c r="AG1308" s="126">
        <f t="shared" si="281"/>
        <v>0.12914800316458486</v>
      </c>
      <c r="AH1308" s="126">
        <f t="shared" si="282"/>
        <v>-0.31678583056586568</v>
      </c>
      <c r="AI1308" s="126">
        <f t="shared" si="283"/>
        <v>1.4056263176555315E-2</v>
      </c>
      <c r="AJ1308" s="126">
        <f t="shared" si="284"/>
        <v>-0.15472386179931583</v>
      </c>
      <c r="AK1308" s="126">
        <f t="shared" si="285"/>
        <v>0.33807014032512728</v>
      </c>
      <c r="AL1308" s="127">
        <f t="shared" si="287"/>
        <v>0.14764112255482686</v>
      </c>
      <c r="AM1308" s="127">
        <f t="shared" si="286"/>
        <v>1.9529428602171883E-3</v>
      </c>
    </row>
    <row r="1309" spans="1:39" ht="15" customHeight="1" x14ac:dyDescent="0.2">
      <c r="A1309" s="62" t="s">
        <v>1363</v>
      </c>
      <c r="B1309" s="62" t="s">
        <v>373</v>
      </c>
      <c r="C1309" s="124">
        <v>525</v>
      </c>
      <c r="D1309" s="124">
        <v>525</v>
      </c>
      <c r="E1309" s="124">
        <v>525</v>
      </c>
      <c r="F1309" s="124">
        <v>530</v>
      </c>
      <c r="G1309" s="124">
        <v>530</v>
      </c>
      <c r="H1309" s="124">
        <v>530</v>
      </c>
      <c r="I1309" s="124">
        <v>530</v>
      </c>
      <c r="J1309" s="124">
        <v>530</v>
      </c>
      <c r="K1309" s="124">
        <v>530</v>
      </c>
      <c r="L1309" s="124">
        <v>530</v>
      </c>
      <c r="M1309" s="124">
        <v>530</v>
      </c>
      <c r="N1309" s="124">
        <v>199.5</v>
      </c>
      <c r="O1309" s="124">
        <v>715.45</v>
      </c>
      <c r="P1309" s="124">
        <v>0</v>
      </c>
      <c r="Q1309" s="124">
        <v>0</v>
      </c>
      <c r="R1309" s="124">
        <v>350</v>
      </c>
      <c r="S1309" s="124">
        <v>651.97</v>
      </c>
      <c r="T1309" s="124">
        <v>512.29999999999995</v>
      </c>
      <c r="U1309" s="124">
        <v>421.22</v>
      </c>
      <c r="V1309" s="124">
        <v>121.62</v>
      </c>
      <c r="W1309" s="124">
        <v>803.5</v>
      </c>
      <c r="X1309" s="79">
        <v>226.96</v>
      </c>
      <c r="Y1309" s="125"/>
      <c r="Z1309" s="125"/>
      <c r="AA1309" s="125"/>
      <c r="AB1309" s="125"/>
      <c r="AC1309" s="126">
        <f t="shared" si="277"/>
        <v>0.65612721643681404</v>
      </c>
      <c r="AD1309" s="126">
        <f t="shared" si="278"/>
        <v>2.2140572582262347E-2</v>
      </c>
      <c r="AE1309" s="126">
        <f t="shared" si="279"/>
        <v>0.31391803142405861</v>
      </c>
      <c r="AF1309" s="126">
        <f t="shared" si="280"/>
        <v>-0.59101860662873806</v>
      </c>
      <c r="AG1309" s="126">
        <f t="shared" si="281"/>
        <v>-0.16707920792079209</v>
      </c>
      <c r="AH1309" s="126">
        <f t="shared" si="282"/>
        <v>0.47606240713224368</v>
      </c>
      <c r="AI1309" s="126">
        <f t="shared" si="283"/>
        <v>1.0358570148682795</v>
      </c>
      <c r="AJ1309" s="126">
        <f t="shared" si="284"/>
        <v>-0.47611748417721522</v>
      </c>
      <c r="AK1309" s="126">
        <f t="shared" si="285"/>
        <v>4.3077772534214249</v>
      </c>
      <c r="AL1309" s="127">
        <f t="shared" si="287"/>
        <v>0.61974079968203755</v>
      </c>
      <c r="AM1309" s="127">
        <f t="shared" si="286"/>
        <v>1.0352999966647882</v>
      </c>
    </row>
    <row r="1310" spans="1:39" ht="15" customHeight="1" x14ac:dyDescent="0.2">
      <c r="A1310" s="62" t="s">
        <v>1364</v>
      </c>
      <c r="B1310" s="62" t="s">
        <v>425</v>
      </c>
      <c r="C1310" s="124">
        <v>5000</v>
      </c>
      <c r="D1310" s="124">
        <v>5000</v>
      </c>
      <c r="E1310" s="124">
        <v>5000</v>
      </c>
      <c r="F1310" s="124">
        <v>5000</v>
      </c>
      <c r="G1310" s="124">
        <v>7000</v>
      </c>
      <c r="H1310" s="124">
        <v>7000</v>
      </c>
      <c r="I1310" s="124">
        <v>7000</v>
      </c>
      <c r="J1310" s="124">
        <v>7000</v>
      </c>
      <c r="K1310" s="124">
        <v>6750</v>
      </c>
      <c r="L1310" s="124">
        <v>7000</v>
      </c>
      <c r="M1310" s="124">
        <v>14750</v>
      </c>
      <c r="N1310" s="124">
        <v>6190.6</v>
      </c>
      <c r="O1310" s="124">
        <v>5896.2</v>
      </c>
      <c r="P1310" s="124">
        <v>5577.9</v>
      </c>
      <c r="Q1310" s="124">
        <v>5713.12</v>
      </c>
      <c r="R1310" s="124">
        <v>7707.63</v>
      </c>
      <c r="S1310" s="124">
        <v>8899.9699999999993</v>
      </c>
      <c r="T1310" s="124">
        <v>9056.0499999999993</v>
      </c>
      <c r="U1310" s="124">
        <v>10444.39</v>
      </c>
      <c r="V1310" s="124">
        <v>7240.69</v>
      </c>
      <c r="W1310" s="124">
        <v>7694.37</v>
      </c>
      <c r="X1310" s="79">
        <v>14852.33</v>
      </c>
      <c r="Y1310" s="125"/>
      <c r="Z1310" s="125"/>
      <c r="AA1310" s="125"/>
      <c r="AB1310" s="125"/>
      <c r="AC1310" s="126">
        <f t="shared" si="277"/>
        <v>0</v>
      </c>
      <c r="AD1310" s="126">
        <f t="shared" si="278"/>
        <v>0</v>
      </c>
      <c r="AE1310" s="126">
        <f t="shared" si="279"/>
        <v>0</v>
      </c>
      <c r="AF1310" s="126">
        <f t="shared" si="280"/>
        <v>330.43868430461208</v>
      </c>
      <c r="AG1310" s="126">
        <f t="shared" si="281"/>
        <v>-0.99726727031227191</v>
      </c>
      <c r="AH1310" s="126">
        <f t="shared" si="282"/>
        <v>-1</v>
      </c>
      <c r="AI1310" s="126">
        <f t="shared" si="283"/>
        <v>0</v>
      </c>
      <c r="AJ1310" s="126">
        <f t="shared" si="284"/>
        <v>-1</v>
      </c>
      <c r="AK1310" s="126">
        <f t="shared" si="285"/>
        <v>0</v>
      </c>
      <c r="AL1310" s="127">
        <f t="shared" si="287"/>
        <v>36.382379670477761</v>
      </c>
      <c r="AM1310" s="127">
        <f t="shared" si="286"/>
        <v>-0.59945345406245443</v>
      </c>
    </row>
    <row r="1311" spans="1:39" ht="15" customHeight="1" x14ac:dyDescent="0.2">
      <c r="A1311" s="62" t="s">
        <v>1365</v>
      </c>
      <c r="B1311" s="62" t="s">
        <v>558</v>
      </c>
      <c r="C1311" s="124">
        <v>0</v>
      </c>
      <c r="D1311" s="124">
        <v>0</v>
      </c>
      <c r="E1311" s="124">
        <v>0</v>
      </c>
      <c r="F1311" s="124">
        <v>0</v>
      </c>
      <c r="G1311" s="124">
        <v>0</v>
      </c>
      <c r="H1311" s="124">
        <v>0</v>
      </c>
      <c r="I1311" s="124">
        <v>0</v>
      </c>
      <c r="J1311" s="124">
        <v>0</v>
      </c>
      <c r="K1311" s="124">
        <v>0</v>
      </c>
      <c r="L1311" s="124">
        <v>0</v>
      </c>
      <c r="M1311" s="124">
        <v>0</v>
      </c>
      <c r="N1311" s="124">
        <v>0</v>
      </c>
      <c r="O1311" s="124">
        <v>23.88</v>
      </c>
      <c r="P1311" s="124">
        <v>0</v>
      </c>
      <c r="Q1311" s="124">
        <v>5.49</v>
      </c>
      <c r="R1311" s="124">
        <v>0</v>
      </c>
      <c r="S1311" s="124">
        <v>0</v>
      </c>
      <c r="T1311" s="124">
        <v>0</v>
      </c>
      <c r="U1311" s="124">
        <v>0</v>
      </c>
      <c r="V1311" s="124">
        <v>0</v>
      </c>
      <c r="W1311" s="124">
        <v>0</v>
      </c>
      <c r="X1311" s="79">
        <v>0</v>
      </c>
      <c r="Y1311" s="125"/>
      <c r="Z1311" s="125"/>
      <c r="AA1311" s="125"/>
      <c r="AB1311" s="125"/>
      <c r="AC1311" s="126">
        <f t="shared" si="277"/>
        <v>-0.56039016742995429</v>
      </c>
      <c r="AD1311" s="126">
        <f t="shared" si="278"/>
        <v>-0.52667705735660841</v>
      </c>
      <c r="AE1311" s="126">
        <f t="shared" si="279"/>
        <v>-0.8255291684777597</v>
      </c>
      <c r="AF1311" s="126">
        <f t="shared" si="280"/>
        <v>4.8516533293069601</v>
      </c>
      <c r="AG1311" s="126">
        <f t="shared" si="281"/>
        <v>2.6124292035969088</v>
      </c>
      <c r="AH1311" s="126">
        <f t="shared" si="282"/>
        <v>0.87003710674528467</v>
      </c>
      <c r="AI1311" s="126">
        <f t="shared" si="283"/>
        <v>-0.18653937236448084</v>
      </c>
      <c r="AJ1311" s="126">
        <f t="shared" si="284"/>
        <v>-0.34700345822543494</v>
      </c>
      <c r="AK1311" s="126">
        <f t="shared" si="285"/>
        <v>1.3682236875220215</v>
      </c>
      <c r="AL1311" s="127">
        <f t="shared" si="287"/>
        <v>0.80624490036854846</v>
      </c>
      <c r="AM1311" s="127">
        <f t="shared" si="286"/>
        <v>0.8634294334548599</v>
      </c>
    </row>
    <row r="1312" spans="1:39" ht="15" customHeight="1" x14ac:dyDescent="0.2">
      <c r="A1312" s="62" t="s">
        <v>1366</v>
      </c>
      <c r="B1312" s="62" t="s">
        <v>376</v>
      </c>
      <c r="C1312" s="124">
        <v>475</v>
      </c>
      <c r="D1312" s="124">
        <v>475</v>
      </c>
      <c r="E1312" s="124">
        <v>475</v>
      </c>
      <c r="F1312" s="124">
        <v>480</v>
      </c>
      <c r="G1312" s="124">
        <v>480</v>
      </c>
      <c r="H1312" s="124">
        <v>480</v>
      </c>
      <c r="I1312" s="124">
        <v>480</v>
      </c>
      <c r="J1312" s="124">
        <v>480</v>
      </c>
      <c r="K1312" s="124">
        <v>480</v>
      </c>
      <c r="L1312" s="124">
        <v>480</v>
      </c>
      <c r="M1312" s="124">
        <v>480</v>
      </c>
      <c r="N1312" s="124">
        <v>150</v>
      </c>
      <c r="O1312" s="124">
        <v>56.02</v>
      </c>
      <c r="P1312" s="124">
        <v>0</v>
      </c>
      <c r="Q1312" s="124">
        <v>0</v>
      </c>
      <c r="R1312" s="124">
        <v>0</v>
      </c>
      <c r="S1312" s="124">
        <v>0</v>
      </c>
      <c r="T1312" s="124">
        <v>112.5</v>
      </c>
      <c r="U1312" s="124">
        <v>0</v>
      </c>
      <c r="V1312" s="124">
        <v>0</v>
      </c>
      <c r="W1312" s="124">
        <v>373.29</v>
      </c>
      <c r="X1312" s="79"/>
      <c r="Y1312" s="125"/>
      <c r="Z1312" s="125"/>
      <c r="AA1312" s="125"/>
      <c r="AB1312" s="125"/>
      <c r="AC1312" s="126">
        <f t="shared" si="277"/>
        <v>0.19182742770277605</v>
      </c>
      <c r="AD1312" s="126">
        <f t="shared" si="278"/>
        <v>2.2363732070009208</v>
      </c>
      <c r="AE1312" s="126">
        <f t="shared" si="279"/>
        <v>0.25923144483966165</v>
      </c>
      <c r="AF1312" s="126">
        <f t="shared" si="280"/>
        <v>-7.1646924955332952E-2</v>
      </c>
      <c r="AG1312" s="126">
        <f t="shared" si="281"/>
        <v>3.8136811983523554E-2</v>
      </c>
      <c r="AH1312" s="126">
        <f t="shared" si="282"/>
        <v>2.8376288659793813E-2</v>
      </c>
      <c r="AI1312" s="126">
        <f t="shared" si="283"/>
        <v>4.2605448485000377E-4</v>
      </c>
      <c r="AJ1312" s="126">
        <f t="shared" si="284"/>
        <v>1.4903051255072389E-3</v>
      </c>
      <c r="AK1312" s="126">
        <f t="shared" si="285"/>
        <v>-9.0137975145513097E-2</v>
      </c>
      <c r="AL1312" s="127">
        <f t="shared" si="287"/>
        <v>0.2882307377440208</v>
      </c>
      <c r="AM1312" s="127">
        <f t="shared" si="286"/>
        <v>-4.3417029783676979E-3</v>
      </c>
    </row>
    <row r="1313" spans="1:39" ht="15" customHeight="1" x14ac:dyDescent="0.2">
      <c r="A1313" s="62" t="s">
        <v>1367</v>
      </c>
      <c r="B1313" s="62" t="s">
        <v>338</v>
      </c>
      <c r="C1313" s="124">
        <v>2850</v>
      </c>
      <c r="D1313" s="124">
        <v>2850</v>
      </c>
      <c r="E1313" s="124">
        <v>2850</v>
      </c>
      <c r="F1313" s="124">
        <v>2850</v>
      </c>
      <c r="G1313" s="124">
        <v>2850</v>
      </c>
      <c r="H1313" s="124">
        <v>2850</v>
      </c>
      <c r="I1313" s="124">
        <v>0</v>
      </c>
      <c r="J1313" s="124">
        <v>0</v>
      </c>
      <c r="K1313" s="124">
        <v>0</v>
      </c>
      <c r="L1313" s="124">
        <v>0</v>
      </c>
      <c r="M1313" s="124">
        <v>0</v>
      </c>
      <c r="N1313" s="124">
        <v>2438.4699999999998</v>
      </c>
      <c r="O1313" s="124">
        <v>1827.21</v>
      </c>
      <c r="P1313" s="124">
        <v>1431.6</v>
      </c>
      <c r="Q1313" s="124">
        <v>7375.89</v>
      </c>
      <c r="R1313" s="124">
        <v>5545.29</v>
      </c>
      <c r="S1313" s="124">
        <v>4345.79</v>
      </c>
      <c r="T1313" s="124">
        <v>25.5</v>
      </c>
      <c r="U1313" s="124">
        <v>1114.45</v>
      </c>
      <c r="V1313" s="124">
        <v>435.29</v>
      </c>
      <c r="W1313" s="124">
        <v>102</v>
      </c>
      <c r="X1313" s="79">
        <v>117.99</v>
      </c>
      <c r="Y1313" s="125"/>
      <c r="Z1313" s="125"/>
      <c r="AA1313" s="125"/>
      <c r="AB1313" s="125"/>
      <c r="AC1313" s="126">
        <f t="shared" si="277"/>
        <v>2.3185454545454549</v>
      </c>
      <c r="AD1313" s="126">
        <f t="shared" si="278"/>
        <v>-1.0525421871575718</v>
      </c>
      <c r="AE1313" s="126">
        <f t="shared" si="279"/>
        <v>-14.104573216147774</v>
      </c>
      <c r="AF1313" s="126">
        <f t="shared" si="280"/>
        <v>4.6879085153061814E-2</v>
      </c>
      <c r="AG1313" s="126">
        <f t="shared" si="281"/>
        <v>9.0851837776209296E-2</v>
      </c>
      <c r="AH1313" s="126">
        <f t="shared" si="282"/>
        <v>3.294499412713265</v>
      </c>
      <c r="AI1313" s="126">
        <f t="shared" si="283"/>
        <v>0.26788801995206685</v>
      </c>
      <c r="AJ1313" s="126">
        <f t="shared" si="284"/>
        <v>-0.56615601177309371</v>
      </c>
      <c r="AK1313" s="126">
        <f t="shared" si="285"/>
        <v>0.92102125005793922</v>
      </c>
      <c r="AL1313" s="127">
        <f t="shared" si="287"/>
        <v>-0.9759540394311601</v>
      </c>
      <c r="AM1313" s="127">
        <f t="shared" si="286"/>
        <v>0.80162090174527734</v>
      </c>
    </row>
    <row r="1314" spans="1:39" ht="15" customHeight="1" x14ac:dyDescent="0.2">
      <c r="A1314" s="62" t="s">
        <v>1991</v>
      </c>
      <c r="B1314" s="62" t="s">
        <v>1420</v>
      </c>
      <c r="C1314" s="124">
        <v>0</v>
      </c>
      <c r="D1314" s="124">
        <v>0</v>
      </c>
      <c r="E1314" s="124">
        <v>0</v>
      </c>
      <c r="F1314" s="124">
        <v>0</v>
      </c>
      <c r="G1314" s="124">
        <v>0</v>
      </c>
      <c r="H1314" s="124">
        <v>0</v>
      </c>
      <c r="I1314" s="124">
        <v>0</v>
      </c>
      <c r="J1314" s="124">
        <v>0</v>
      </c>
      <c r="K1314" s="124">
        <v>0</v>
      </c>
      <c r="L1314" s="124">
        <v>0</v>
      </c>
      <c r="M1314" s="124">
        <v>0</v>
      </c>
      <c r="N1314" s="124">
        <v>0</v>
      </c>
      <c r="O1314" s="124">
        <v>0</v>
      </c>
      <c r="P1314" s="124">
        <v>0</v>
      </c>
      <c r="Q1314" s="124">
        <v>0</v>
      </c>
      <c r="R1314" s="124">
        <v>0</v>
      </c>
      <c r="S1314" s="124">
        <v>0</v>
      </c>
      <c r="T1314" s="124">
        <v>0</v>
      </c>
      <c r="U1314" s="124">
        <v>140</v>
      </c>
      <c r="V1314" s="124">
        <v>0</v>
      </c>
      <c r="W1314" s="124">
        <v>0</v>
      </c>
      <c r="X1314" s="79">
        <v>0</v>
      </c>
      <c r="Y1314" s="125"/>
      <c r="Z1314" s="125"/>
      <c r="AA1314" s="125"/>
      <c r="AB1314" s="125"/>
      <c r="AC1314" s="126">
        <f t="shared" si="277"/>
        <v>-7.6271186440677971E-2</v>
      </c>
      <c r="AD1314" s="126">
        <f t="shared" si="278"/>
        <v>-1</v>
      </c>
      <c r="AE1314" s="126">
        <f t="shared" si="279"/>
        <v>0</v>
      </c>
      <c r="AF1314" s="126">
        <f t="shared" si="280"/>
        <v>0.80606060606060614</v>
      </c>
      <c r="AG1314" s="126">
        <f t="shared" si="281"/>
        <v>0.42370314733603082</v>
      </c>
      <c r="AH1314" s="126">
        <f t="shared" si="282"/>
        <v>-0.27639315526586739</v>
      </c>
      <c r="AI1314" s="126">
        <f t="shared" si="283"/>
        <v>0.22038123684427141</v>
      </c>
      <c r="AJ1314" s="126">
        <f t="shared" si="284"/>
        <v>0.40734245519367895</v>
      </c>
      <c r="AK1314" s="126">
        <f t="shared" si="285"/>
        <v>-0.34966519232612592</v>
      </c>
      <c r="AL1314" s="127">
        <f t="shared" si="287"/>
        <v>1.7239767933546226E-2</v>
      </c>
      <c r="AM1314" s="127">
        <f t="shared" si="286"/>
        <v>8.5073698356397581E-2</v>
      </c>
    </row>
    <row r="1315" spans="1:39" ht="15" customHeight="1" x14ac:dyDescent="0.2">
      <c r="A1315" s="62" t="s">
        <v>1368</v>
      </c>
      <c r="B1315" s="62" t="s">
        <v>266</v>
      </c>
      <c r="C1315" s="124">
        <v>0</v>
      </c>
      <c r="D1315" s="124">
        <v>0</v>
      </c>
      <c r="E1315" s="124">
        <v>0</v>
      </c>
      <c r="F1315" s="124">
        <v>0</v>
      </c>
      <c r="G1315" s="124">
        <v>0</v>
      </c>
      <c r="H1315" s="124">
        <v>0</v>
      </c>
      <c r="I1315" s="124">
        <v>0</v>
      </c>
      <c r="J1315" s="124">
        <v>0</v>
      </c>
      <c r="K1315" s="124">
        <v>0</v>
      </c>
      <c r="L1315" s="124">
        <v>0</v>
      </c>
      <c r="M1315" s="124">
        <v>0</v>
      </c>
      <c r="N1315" s="124">
        <v>0</v>
      </c>
      <c r="O1315" s="124">
        <v>273.79000000000002</v>
      </c>
      <c r="P1315" s="124">
        <v>367.68</v>
      </c>
      <c r="Q1315" s="124">
        <v>30.64</v>
      </c>
      <c r="R1315" s="124">
        <v>0</v>
      </c>
      <c r="S1315" s="124">
        <v>0</v>
      </c>
      <c r="T1315" s="124">
        <v>0</v>
      </c>
      <c r="U1315" s="124">
        <v>0</v>
      </c>
      <c r="V1315" s="124">
        <v>0</v>
      </c>
      <c r="W1315" s="124">
        <v>0</v>
      </c>
      <c r="X1315" s="79">
        <v>0</v>
      </c>
      <c r="Y1315" s="125"/>
      <c r="Z1315" s="125"/>
      <c r="AA1315" s="125"/>
      <c r="AB1315" s="125"/>
      <c r="AC1315" s="126">
        <f t="shared" si="277"/>
        <v>0</v>
      </c>
      <c r="AD1315" s="126">
        <f t="shared" si="278"/>
        <v>0</v>
      </c>
      <c r="AE1315" s="126">
        <f t="shared" si="279"/>
        <v>0</v>
      </c>
      <c r="AF1315" s="126">
        <f t="shared" si="280"/>
        <v>0</v>
      </c>
      <c r="AG1315" s="126">
        <f t="shared" si="281"/>
        <v>-1</v>
      </c>
      <c r="AH1315" s="126">
        <f t="shared" si="282"/>
        <v>0</v>
      </c>
      <c r="AI1315" s="126">
        <f t="shared" si="283"/>
        <v>0</v>
      </c>
      <c r="AJ1315" s="126">
        <f t="shared" si="284"/>
        <v>-1</v>
      </c>
      <c r="AK1315" s="126">
        <f t="shared" si="285"/>
        <v>0</v>
      </c>
      <c r="AL1315" s="127">
        <f t="shared" si="287"/>
        <v>-0.22222222222222221</v>
      </c>
      <c r="AM1315" s="127">
        <f t="shared" si="286"/>
        <v>-0.4</v>
      </c>
    </row>
    <row r="1316" spans="1:39" ht="15" customHeight="1" x14ac:dyDescent="0.2">
      <c r="A1316" s="62" t="s">
        <v>1369</v>
      </c>
      <c r="B1316" s="62" t="s">
        <v>268</v>
      </c>
      <c r="C1316" s="124">
        <v>1100</v>
      </c>
      <c r="D1316" s="124">
        <v>1100</v>
      </c>
      <c r="E1316" s="124">
        <v>1650</v>
      </c>
      <c r="F1316" s="124">
        <v>1650</v>
      </c>
      <c r="G1316" s="124">
        <v>1650</v>
      </c>
      <c r="H1316" s="124">
        <v>1650</v>
      </c>
      <c r="I1316" s="124">
        <v>1650</v>
      </c>
      <c r="J1316" s="124">
        <v>1650</v>
      </c>
      <c r="K1316" s="124">
        <v>1650</v>
      </c>
      <c r="L1316" s="124">
        <v>1100</v>
      </c>
      <c r="M1316" s="124">
        <v>1100</v>
      </c>
      <c r="N1316" s="124">
        <v>1249.3399999999999</v>
      </c>
      <c r="O1316" s="124">
        <v>2340.04</v>
      </c>
      <c r="P1316" s="124">
        <v>2108.7399999999998</v>
      </c>
      <c r="Q1316" s="124">
        <v>2855.02</v>
      </c>
      <c r="R1316" s="124">
        <v>3400.13</v>
      </c>
      <c r="S1316" s="124">
        <v>3839.25</v>
      </c>
      <c r="T1316" s="124">
        <v>2623.03</v>
      </c>
      <c r="U1316" s="124">
        <v>2659.9</v>
      </c>
      <c r="V1316" s="124">
        <v>2248.35</v>
      </c>
      <c r="W1316" s="124">
        <v>3008.45</v>
      </c>
      <c r="X1316" s="79">
        <v>1319.17</v>
      </c>
      <c r="Y1316" s="125"/>
      <c r="Z1316" s="125"/>
      <c r="AA1316" s="125"/>
      <c r="AB1316" s="125"/>
      <c r="AC1316" s="126">
        <f t="shared" si="277"/>
        <v>0.4621081356545183</v>
      </c>
      <c r="AD1316" s="126">
        <f t="shared" si="278"/>
        <v>-3.0750549518503891E-3</v>
      </c>
      <c r="AE1316" s="126">
        <f t="shared" si="279"/>
        <v>9.9675192854242797E-2</v>
      </c>
      <c r="AF1316" s="126">
        <f t="shared" si="280"/>
        <v>2.5421512522306344E-2</v>
      </c>
      <c r="AG1316" s="126">
        <f t="shared" si="281"/>
        <v>2.1650801747266496E-2</v>
      </c>
      <c r="AH1316" s="126">
        <f t="shared" si="282"/>
        <v>-1</v>
      </c>
      <c r="AI1316" s="126">
        <f t="shared" si="283"/>
        <v>0</v>
      </c>
      <c r="AJ1316" s="126">
        <f t="shared" si="284"/>
        <v>0</v>
      </c>
      <c r="AK1316" s="126">
        <f t="shared" si="285"/>
        <v>0</v>
      </c>
      <c r="AL1316" s="127">
        <f t="shared" si="287"/>
        <v>-4.3802156908168501E-2</v>
      </c>
      <c r="AM1316" s="127">
        <f t="shared" si="286"/>
        <v>-0.19566983965054668</v>
      </c>
    </row>
    <row r="1317" spans="1:39" ht="15" customHeight="1" x14ac:dyDescent="0.2">
      <c r="A1317" s="62" t="s">
        <v>1370</v>
      </c>
      <c r="B1317" s="62" t="s">
        <v>596</v>
      </c>
      <c r="C1317" s="124">
        <v>3000</v>
      </c>
      <c r="D1317" s="124">
        <v>3000</v>
      </c>
      <c r="E1317" s="124">
        <v>3000</v>
      </c>
      <c r="F1317" s="124">
        <v>3000</v>
      </c>
      <c r="G1317" s="124">
        <v>3000</v>
      </c>
      <c r="H1317" s="124">
        <v>3000</v>
      </c>
      <c r="I1317" s="124">
        <v>3000</v>
      </c>
      <c r="J1317" s="124">
        <v>3000</v>
      </c>
      <c r="K1317" s="124">
        <v>3000</v>
      </c>
      <c r="L1317" s="124">
        <v>13000</v>
      </c>
      <c r="M1317" s="124">
        <v>15500</v>
      </c>
      <c r="N1317" s="124">
        <v>1776.5</v>
      </c>
      <c r="O1317" s="124">
        <v>2942.11</v>
      </c>
      <c r="P1317" s="124">
        <v>3007.25</v>
      </c>
      <c r="Q1317" s="124">
        <v>3951.28</v>
      </c>
      <c r="R1317" s="124">
        <v>1616</v>
      </c>
      <c r="S1317" s="124">
        <v>1346</v>
      </c>
      <c r="T1317" s="124">
        <v>1986.78</v>
      </c>
      <c r="U1317" s="124">
        <v>4044.8</v>
      </c>
      <c r="V1317" s="124">
        <v>2119</v>
      </c>
      <c r="W1317" s="124">
        <v>11247.18</v>
      </c>
      <c r="X1317" s="79">
        <v>8296</v>
      </c>
      <c r="Y1317" s="125"/>
      <c r="Z1317" s="125"/>
      <c r="AA1317" s="125"/>
      <c r="AB1317" s="125"/>
      <c r="AC1317" s="126">
        <f t="shared" si="277"/>
        <v>0</v>
      </c>
      <c r="AD1317" s="126">
        <f t="shared" si="278"/>
        <v>0</v>
      </c>
      <c r="AE1317" s="126">
        <f t="shared" si="279"/>
        <v>0</v>
      </c>
      <c r="AF1317" s="126">
        <f t="shared" si="280"/>
        <v>0</v>
      </c>
      <c r="AG1317" s="126">
        <f t="shared" si="281"/>
        <v>0</v>
      </c>
      <c r="AH1317" s="126">
        <f t="shared" si="282"/>
        <v>0</v>
      </c>
      <c r="AI1317" s="126">
        <f t="shared" si="283"/>
        <v>0</v>
      </c>
      <c r="AJ1317" s="126">
        <f t="shared" si="284"/>
        <v>0</v>
      </c>
      <c r="AK1317" s="126">
        <f t="shared" si="285"/>
        <v>0</v>
      </c>
      <c r="AL1317" s="127">
        <f t="shared" si="287"/>
        <v>0</v>
      </c>
      <c r="AM1317" s="127">
        <f t="shared" si="286"/>
        <v>0</v>
      </c>
    </row>
    <row r="1318" spans="1:39" ht="15" customHeight="1" x14ac:dyDescent="0.2">
      <c r="A1318" s="62" t="s">
        <v>1371</v>
      </c>
      <c r="B1318" s="62" t="s">
        <v>270</v>
      </c>
      <c r="C1318" s="124">
        <v>0</v>
      </c>
      <c r="D1318" s="124">
        <v>0</v>
      </c>
      <c r="E1318" s="124">
        <v>0</v>
      </c>
      <c r="F1318" s="124">
        <v>0</v>
      </c>
      <c r="G1318" s="124">
        <v>0</v>
      </c>
      <c r="H1318" s="124">
        <v>0</v>
      </c>
      <c r="I1318" s="124">
        <v>0</v>
      </c>
      <c r="J1318" s="124">
        <v>0</v>
      </c>
      <c r="K1318" s="124">
        <v>0</v>
      </c>
      <c r="L1318" s="124">
        <v>0</v>
      </c>
      <c r="M1318" s="124">
        <v>0</v>
      </c>
      <c r="N1318" s="124">
        <v>0</v>
      </c>
      <c r="O1318" s="124">
        <v>0</v>
      </c>
      <c r="P1318" s="124">
        <v>0</v>
      </c>
      <c r="Q1318" s="124">
        <v>83.91</v>
      </c>
      <c r="R1318" s="124">
        <v>27811.02</v>
      </c>
      <c r="S1318" s="124">
        <v>76</v>
      </c>
      <c r="T1318" s="124">
        <v>0</v>
      </c>
      <c r="U1318" s="124">
        <v>2</v>
      </c>
      <c r="V1318" s="124">
        <v>0</v>
      </c>
      <c r="W1318" s="124">
        <v>1019</v>
      </c>
      <c r="X1318" s="79">
        <v>0</v>
      </c>
      <c r="Y1318" s="125"/>
      <c r="Z1318" s="125"/>
      <c r="AA1318" s="125"/>
      <c r="AB1318" s="125"/>
      <c r="AC1318" s="126">
        <f t="shared" si="277"/>
        <v>0</v>
      </c>
      <c r="AD1318" s="126">
        <f t="shared" si="278"/>
        <v>0</v>
      </c>
      <c r="AE1318" s="126">
        <f t="shared" si="279"/>
        <v>0</v>
      </c>
      <c r="AF1318" s="126">
        <f t="shared" si="280"/>
        <v>0</v>
      </c>
      <c r="AG1318" s="126">
        <f t="shared" si="281"/>
        <v>0</v>
      </c>
      <c r="AH1318" s="126">
        <f t="shared" si="282"/>
        <v>-1</v>
      </c>
      <c r="AI1318" s="126">
        <f t="shared" si="283"/>
        <v>0</v>
      </c>
      <c r="AJ1318" s="126">
        <f t="shared" si="284"/>
        <v>0</v>
      </c>
      <c r="AK1318" s="126">
        <f t="shared" si="285"/>
        <v>0</v>
      </c>
      <c r="AL1318" s="127">
        <f t="shared" si="287"/>
        <v>-0.1111111111111111</v>
      </c>
      <c r="AM1318" s="127">
        <f t="shared" si="286"/>
        <v>-0.2</v>
      </c>
    </row>
    <row r="1319" spans="1:39" ht="15" customHeight="1" x14ac:dyDescent="0.2">
      <c r="A1319" s="62" t="s">
        <v>1372</v>
      </c>
      <c r="B1319" s="62" t="s">
        <v>272</v>
      </c>
      <c r="C1319" s="124">
        <v>3840</v>
      </c>
      <c r="D1319" s="124">
        <v>3840</v>
      </c>
      <c r="E1319" s="124">
        <v>3840</v>
      </c>
      <c r="F1319" s="124">
        <v>3840</v>
      </c>
      <c r="G1319" s="124">
        <v>3840</v>
      </c>
      <c r="H1319" s="124">
        <v>3840</v>
      </c>
      <c r="I1319" s="124">
        <v>8300</v>
      </c>
      <c r="J1319" s="124">
        <v>10720</v>
      </c>
      <c r="K1319" s="124">
        <v>10840</v>
      </c>
      <c r="L1319" s="124">
        <v>14906</v>
      </c>
      <c r="M1319" s="124">
        <v>14906</v>
      </c>
      <c r="N1319" s="124">
        <v>3648.69</v>
      </c>
      <c r="O1319" s="124">
        <v>1604</v>
      </c>
      <c r="P1319" s="124">
        <v>759.21</v>
      </c>
      <c r="Q1319" s="124">
        <v>132.46</v>
      </c>
      <c r="R1319" s="124">
        <v>775.11</v>
      </c>
      <c r="S1319" s="124">
        <v>2800.03</v>
      </c>
      <c r="T1319" s="124">
        <v>5236.16</v>
      </c>
      <c r="U1319" s="124">
        <v>4259.41</v>
      </c>
      <c r="V1319" s="124">
        <v>2781.38</v>
      </c>
      <c r="W1319" s="124">
        <v>6586.93</v>
      </c>
      <c r="X1319" s="79">
        <v>17807.7</v>
      </c>
      <c r="Y1319" s="125"/>
      <c r="Z1319" s="125"/>
      <c r="AA1319" s="125"/>
      <c r="AB1319" s="125"/>
      <c r="AC1319" s="126">
        <f t="shared" si="277"/>
        <v>0</v>
      </c>
      <c r="AD1319" s="126">
        <f t="shared" si="278"/>
        <v>0</v>
      </c>
      <c r="AE1319" s="126">
        <f t="shared" si="279"/>
        <v>0</v>
      </c>
      <c r="AF1319" s="126">
        <f t="shared" si="280"/>
        <v>0</v>
      </c>
      <c r="AG1319" s="126">
        <f t="shared" si="281"/>
        <v>0</v>
      </c>
      <c r="AH1319" s="126">
        <f t="shared" si="282"/>
        <v>0</v>
      </c>
      <c r="AI1319" s="126">
        <f t="shared" si="283"/>
        <v>0</v>
      </c>
      <c r="AJ1319" s="126">
        <f t="shared" si="284"/>
        <v>0</v>
      </c>
      <c r="AK1319" s="126">
        <f t="shared" si="285"/>
        <v>0</v>
      </c>
      <c r="AL1319" s="127">
        <f t="shared" si="287"/>
        <v>0</v>
      </c>
      <c r="AM1319" s="127">
        <f t="shared" si="286"/>
        <v>0</v>
      </c>
    </row>
    <row r="1320" spans="1:39" ht="15" customHeight="1" x14ac:dyDescent="0.2">
      <c r="A1320" s="62" t="s">
        <v>1373</v>
      </c>
      <c r="B1320" s="62" t="s">
        <v>274</v>
      </c>
      <c r="C1320" s="124">
        <v>9115</v>
      </c>
      <c r="D1320" s="124">
        <v>9115</v>
      </c>
      <c r="E1320" s="124">
        <v>32115</v>
      </c>
      <c r="F1320" s="124">
        <v>32130</v>
      </c>
      <c r="G1320" s="124">
        <v>37130</v>
      </c>
      <c r="H1320" s="124">
        <v>37910</v>
      </c>
      <c r="I1320" s="124">
        <v>41625</v>
      </c>
      <c r="J1320" s="124">
        <v>41630</v>
      </c>
      <c r="K1320" s="124">
        <v>42510</v>
      </c>
      <c r="L1320" s="124">
        <v>46360</v>
      </c>
      <c r="M1320" s="124">
        <v>48960</v>
      </c>
      <c r="N1320" s="124">
        <v>8288.7000000000007</v>
      </c>
      <c r="O1320" s="124">
        <v>9878.7000000000007</v>
      </c>
      <c r="P1320" s="124">
        <v>31971.16</v>
      </c>
      <c r="Q1320" s="124">
        <v>40259.089999999997</v>
      </c>
      <c r="R1320" s="124">
        <v>37374.65</v>
      </c>
      <c r="S1320" s="124">
        <v>38800</v>
      </c>
      <c r="T1320" s="124">
        <v>39901</v>
      </c>
      <c r="U1320" s="124">
        <v>39918</v>
      </c>
      <c r="V1320" s="124">
        <v>39977.49</v>
      </c>
      <c r="W1320" s="124">
        <v>36374</v>
      </c>
      <c r="X1320" s="79">
        <v>41618.839999999997</v>
      </c>
      <c r="Y1320" s="125"/>
      <c r="Z1320" s="125"/>
      <c r="AA1320" s="125"/>
      <c r="AB1320" s="125"/>
      <c r="AC1320" s="126">
        <f t="shared" si="277"/>
        <v>0</v>
      </c>
      <c r="AD1320" s="126">
        <f t="shared" si="278"/>
        <v>0</v>
      </c>
      <c r="AE1320" s="126">
        <f t="shared" si="279"/>
        <v>0</v>
      </c>
      <c r="AF1320" s="126">
        <f t="shared" si="280"/>
        <v>-1</v>
      </c>
      <c r="AG1320" s="126">
        <f t="shared" si="281"/>
        <v>0</v>
      </c>
      <c r="AH1320" s="126">
        <f t="shared" si="282"/>
        <v>0</v>
      </c>
      <c r="AI1320" s="126">
        <f t="shared" si="283"/>
        <v>0</v>
      </c>
      <c r="AJ1320" s="126">
        <f t="shared" si="284"/>
        <v>0</v>
      </c>
      <c r="AK1320" s="126">
        <f t="shared" si="285"/>
        <v>0</v>
      </c>
      <c r="AL1320" s="127">
        <f t="shared" si="287"/>
        <v>-0.1111111111111111</v>
      </c>
      <c r="AM1320" s="127">
        <f t="shared" si="286"/>
        <v>0</v>
      </c>
    </row>
    <row r="1321" spans="1:39" ht="15" customHeight="1" x14ac:dyDescent="0.2">
      <c r="A1321" s="62" t="s">
        <v>1374</v>
      </c>
      <c r="B1321" s="62" t="s">
        <v>276</v>
      </c>
      <c r="C1321" s="124">
        <v>1595</v>
      </c>
      <c r="D1321" s="124">
        <v>1595</v>
      </c>
      <c r="E1321" s="124">
        <v>1595</v>
      </c>
      <c r="F1321" s="124">
        <v>1600</v>
      </c>
      <c r="G1321" s="124">
        <v>1600</v>
      </c>
      <c r="H1321" s="124">
        <v>1600</v>
      </c>
      <c r="I1321" s="124">
        <v>2850</v>
      </c>
      <c r="J1321" s="124">
        <v>2790</v>
      </c>
      <c r="K1321" s="124">
        <v>2790</v>
      </c>
      <c r="L1321" s="124">
        <v>6960</v>
      </c>
      <c r="M1321" s="124">
        <v>7540</v>
      </c>
      <c r="N1321" s="124">
        <v>385</v>
      </c>
      <c r="O1321" s="124">
        <v>1277.6400000000001</v>
      </c>
      <c r="P1321" s="124">
        <v>-67.13</v>
      </c>
      <c r="Q1321" s="124">
        <v>879.71</v>
      </c>
      <c r="R1321" s="124">
        <v>920.95</v>
      </c>
      <c r="S1321" s="124">
        <v>1004.62</v>
      </c>
      <c r="T1321" s="124">
        <v>4314.34</v>
      </c>
      <c r="U1321" s="124">
        <v>5470.1</v>
      </c>
      <c r="V1321" s="124">
        <v>2373.17</v>
      </c>
      <c r="W1321" s="124">
        <v>4558.91</v>
      </c>
      <c r="X1321" s="79">
        <v>6112.55</v>
      </c>
      <c r="Y1321" s="125"/>
      <c r="Z1321" s="125"/>
      <c r="AA1321" s="125"/>
      <c r="AB1321" s="125"/>
      <c r="AC1321" s="126">
        <f t="shared" si="277"/>
        <v>0</v>
      </c>
      <c r="AD1321" s="126">
        <f t="shared" si="278"/>
        <v>0</v>
      </c>
      <c r="AE1321" s="126">
        <f t="shared" si="279"/>
        <v>0</v>
      </c>
      <c r="AF1321" s="126">
        <f t="shared" si="280"/>
        <v>0</v>
      </c>
      <c r="AG1321" s="126">
        <f t="shared" si="281"/>
        <v>-1</v>
      </c>
      <c r="AH1321" s="126">
        <f t="shared" si="282"/>
        <v>0</v>
      </c>
      <c r="AI1321" s="126">
        <f t="shared" si="283"/>
        <v>0</v>
      </c>
      <c r="AJ1321" s="126">
        <f t="shared" si="284"/>
        <v>0</v>
      </c>
      <c r="AK1321" s="126">
        <f t="shared" si="285"/>
        <v>0</v>
      </c>
      <c r="AL1321" s="127">
        <f t="shared" si="287"/>
        <v>-0.1111111111111111</v>
      </c>
      <c r="AM1321" s="127">
        <f t="shared" si="286"/>
        <v>-0.2</v>
      </c>
    </row>
    <row r="1322" spans="1:39" ht="15" customHeight="1" x14ac:dyDescent="0.2">
      <c r="A1322" s="62" t="s">
        <v>1375</v>
      </c>
      <c r="B1322" s="62" t="s">
        <v>278</v>
      </c>
      <c r="C1322" s="124">
        <v>0</v>
      </c>
      <c r="D1322" s="124">
        <v>1100</v>
      </c>
      <c r="E1322" s="124">
        <v>1100</v>
      </c>
      <c r="F1322" s="124">
        <v>1100</v>
      </c>
      <c r="G1322" s="124">
        <v>1100</v>
      </c>
      <c r="H1322" s="124">
        <v>1100</v>
      </c>
      <c r="I1322" s="124">
        <v>1100</v>
      </c>
      <c r="J1322" s="124">
        <v>1650</v>
      </c>
      <c r="K1322" s="124">
        <v>1650</v>
      </c>
      <c r="L1322" s="124">
        <v>1650</v>
      </c>
      <c r="M1322" s="124">
        <v>9260</v>
      </c>
      <c r="N1322" s="124">
        <v>295</v>
      </c>
      <c r="O1322" s="124">
        <v>272.5</v>
      </c>
      <c r="P1322" s="124">
        <v>0</v>
      </c>
      <c r="Q1322" s="124">
        <v>457.05</v>
      </c>
      <c r="R1322" s="124">
        <v>825.46</v>
      </c>
      <c r="S1322" s="124">
        <v>1175.21</v>
      </c>
      <c r="T1322" s="124">
        <v>850.39</v>
      </c>
      <c r="U1322" s="124">
        <v>1037.8</v>
      </c>
      <c r="V1322" s="124">
        <v>1460.54</v>
      </c>
      <c r="W1322" s="124">
        <v>949.84</v>
      </c>
      <c r="X1322" s="79">
        <v>9265.66</v>
      </c>
      <c r="Y1322" s="125"/>
      <c r="Z1322" s="125"/>
      <c r="AA1322" s="125"/>
      <c r="AB1322" s="125"/>
      <c r="AC1322" s="126">
        <f t="shared" si="277"/>
        <v>0</v>
      </c>
      <c r="AD1322" s="126">
        <f t="shared" si="278"/>
        <v>0</v>
      </c>
      <c r="AE1322" s="126">
        <f t="shared" si="279"/>
        <v>0</v>
      </c>
      <c r="AF1322" s="126">
        <f t="shared" si="280"/>
        <v>0</v>
      </c>
      <c r="AG1322" s="126">
        <f t="shared" si="281"/>
        <v>0</v>
      </c>
      <c r="AH1322" s="126">
        <f t="shared" si="282"/>
        <v>0</v>
      </c>
      <c r="AI1322" s="126">
        <f t="shared" si="283"/>
        <v>0</v>
      </c>
      <c r="AJ1322" s="126">
        <f t="shared" si="284"/>
        <v>0</v>
      </c>
      <c r="AK1322" s="126">
        <f t="shared" si="285"/>
        <v>0</v>
      </c>
      <c r="AL1322" s="127">
        <f t="shared" si="287"/>
        <v>0</v>
      </c>
      <c r="AM1322" s="127">
        <f t="shared" si="286"/>
        <v>0</v>
      </c>
    </row>
    <row r="1323" spans="1:39" ht="15" customHeight="1" x14ac:dyDescent="0.2">
      <c r="A1323" s="62" t="s">
        <v>1376</v>
      </c>
      <c r="B1323" s="62" t="s">
        <v>282</v>
      </c>
      <c r="C1323" s="124">
        <v>0</v>
      </c>
      <c r="D1323" s="124">
        <v>0</v>
      </c>
      <c r="E1323" s="124">
        <v>0</v>
      </c>
      <c r="F1323" s="124">
        <v>0</v>
      </c>
      <c r="G1323" s="124">
        <v>0</v>
      </c>
      <c r="H1323" s="124">
        <v>0</v>
      </c>
      <c r="I1323" s="124">
        <v>0</v>
      </c>
      <c r="J1323" s="124">
        <v>50</v>
      </c>
      <c r="K1323" s="124">
        <v>0</v>
      </c>
      <c r="L1323" s="124">
        <v>0</v>
      </c>
      <c r="M1323" s="124">
        <v>0</v>
      </c>
      <c r="N1323" s="124">
        <v>0</v>
      </c>
      <c r="O1323" s="124">
        <v>50</v>
      </c>
      <c r="P1323" s="124">
        <v>50</v>
      </c>
      <c r="Q1323" s="124">
        <v>50</v>
      </c>
      <c r="R1323" s="124">
        <v>50</v>
      </c>
      <c r="S1323" s="124">
        <v>0</v>
      </c>
      <c r="T1323" s="124">
        <v>50</v>
      </c>
      <c r="U1323" s="124">
        <v>50</v>
      </c>
      <c r="V1323" s="124">
        <v>0</v>
      </c>
      <c r="W1323" s="124">
        <v>0</v>
      </c>
      <c r="X1323" s="79">
        <v>0</v>
      </c>
      <c r="Y1323" s="125"/>
      <c r="Z1323" s="125"/>
      <c r="AA1323" s="125"/>
      <c r="AB1323" s="125"/>
      <c r="AC1323" s="126">
        <f t="shared" si="277"/>
        <v>0</v>
      </c>
      <c r="AD1323" s="126">
        <f t="shared" si="278"/>
        <v>0</v>
      </c>
      <c r="AE1323" s="126">
        <f t="shared" si="279"/>
        <v>0</v>
      </c>
      <c r="AF1323" s="126">
        <f t="shared" si="280"/>
        <v>0</v>
      </c>
      <c r="AG1323" s="126">
        <f t="shared" si="281"/>
        <v>0</v>
      </c>
      <c r="AH1323" s="126">
        <f t="shared" si="282"/>
        <v>0</v>
      </c>
      <c r="AI1323" s="126">
        <f t="shared" si="283"/>
        <v>0</v>
      </c>
      <c r="AJ1323" s="126">
        <f t="shared" si="284"/>
        <v>0</v>
      </c>
      <c r="AK1323" s="126">
        <f t="shared" si="285"/>
        <v>0</v>
      </c>
      <c r="AL1323" s="127">
        <f t="shared" si="287"/>
        <v>0</v>
      </c>
      <c r="AM1323" s="127">
        <f t="shared" si="286"/>
        <v>0</v>
      </c>
    </row>
    <row r="1324" spans="1:39" ht="15" customHeight="1" x14ac:dyDescent="0.2">
      <c r="A1324" s="62" t="s">
        <v>1377</v>
      </c>
      <c r="B1324" s="62" t="s">
        <v>442</v>
      </c>
      <c r="C1324" s="124">
        <v>2200</v>
      </c>
      <c r="D1324" s="124">
        <v>2200</v>
      </c>
      <c r="E1324" s="124">
        <v>2200</v>
      </c>
      <c r="F1324" s="124">
        <v>2200</v>
      </c>
      <c r="G1324" s="124">
        <v>2200</v>
      </c>
      <c r="H1324" s="124">
        <v>2200</v>
      </c>
      <c r="I1324" s="124">
        <v>0</v>
      </c>
      <c r="J1324" s="124">
        <v>0</v>
      </c>
      <c r="K1324" s="124">
        <v>0</v>
      </c>
      <c r="L1324" s="124">
        <v>0</v>
      </c>
      <c r="M1324" s="124">
        <v>0</v>
      </c>
      <c r="N1324" s="124">
        <v>2433.2399999999998</v>
      </c>
      <c r="O1324" s="124">
        <v>3557.66</v>
      </c>
      <c r="P1324" s="124">
        <v>3546.72</v>
      </c>
      <c r="Q1324" s="124">
        <v>3900.24</v>
      </c>
      <c r="R1324" s="124">
        <v>3999.39</v>
      </c>
      <c r="S1324" s="124">
        <v>4085.98</v>
      </c>
      <c r="T1324" s="124">
        <v>0</v>
      </c>
      <c r="U1324" s="124">
        <v>0</v>
      </c>
      <c r="V1324" s="124">
        <v>0</v>
      </c>
      <c r="W1324" s="124">
        <v>0</v>
      </c>
      <c r="X1324" s="79">
        <v>0</v>
      </c>
      <c r="Y1324" s="125"/>
      <c r="Z1324" s="125"/>
      <c r="AA1324" s="125"/>
      <c r="AB1324" s="125"/>
      <c r="AC1324" s="126">
        <f t="shared" si="277"/>
        <v>1.1355814496546103E-2</v>
      </c>
      <c r="AD1324" s="126">
        <f t="shared" si="278"/>
        <v>5.5238418768902994E-2</v>
      </c>
      <c r="AE1324" s="126">
        <f t="shared" si="279"/>
        <v>3.4715843494436009E-2</v>
      </c>
      <c r="AF1324" s="126">
        <f t="shared" si="280"/>
        <v>-6.1829313999201248E-3</v>
      </c>
      <c r="AG1324" s="126">
        <f t="shared" si="281"/>
        <v>8.2185633483236792E-2</v>
      </c>
      <c r="AH1324" s="126">
        <f t="shared" si="282"/>
        <v>-1.4404611938188424E-2</v>
      </c>
      <c r="AI1324" s="126">
        <f t="shared" si="283"/>
        <v>5.9475719524845094E-2</v>
      </c>
      <c r="AJ1324" s="126">
        <f t="shared" si="284"/>
        <v>5.6975345591379782E-2</v>
      </c>
      <c r="AK1324" s="126">
        <f t="shared" si="285"/>
        <v>-2.0909087059752331E-2</v>
      </c>
      <c r="AL1324" s="127">
        <f t="shared" si="287"/>
        <v>2.8716682773498432E-2</v>
      </c>
      <c r="AM1324" s="127">
        <f t="shared" si="286"/>
        <v>3.2664599920304183E-2</v>
      </c>
    </row>
    <row r="1325" spans="1:39" ht="15" customHeight="1" x14ac:dyDescent="0.2">
      <c r="A1325" s="62" t="s">
        <v>2304</v>
      </c>
      <c r="B1325" s="62" t="s">
        <v>446</v>
      </c>
      <c r="C1325" s="124">
        <v>0</v>
      </c>
      <c r="D1325" s="124">
        <v>0</v>
      </c>
      <c r="E1325" s="124">
        <v>0</v>
      </c>
      <c r="F1325" s="124">
        <v>0</v>
      </c>
      <c r="G1325" s="124">
        <v>0</v>
      </c>
      <c r="H1325" s="124">
        <v>0</v>
      </c>
      <c r="I1325" s="124">
        <v>0</v>
      </c>
      <c r="J1325" s="124">
        <v>0</v>
      </c>
      <c r="K1325" s="124">
        <v>0</v>
      </c>
      <c r="L1325" s="124">
        <v>0</v>
      </c>
      <c r="M1325" s="124">
        <v>7050</v>
      </c>
      <c r="N1325" s="124">
        <v>0</v>
      </c>
      <c r="O1325" s="124">
        <v>0</v>
      </c>
      <c r="P1325" s="124">
        <v>0</v>
      </c>
      <c r="Q1325" s="124">
        <v>0</v>
      </c>
      <c r="R1325" s="124">
        <v>0</v>
      </c>
      <c r="S1325" s="124">
        <v>0</v>
      </c>
      <c r="T1325" s="124">
        <v>0</v>
      </c>
      <c r="U1325" s="124">
        <v>0</v>
      </c>
      <c r="V1325" s="124">
        <v>0</v>
      </c>
      <c r="W1325" s="124">
        <v>0</v>
      </c>
      <c r="X1325" s="79">
        <v>7050</v>
      </c>
      <c r="Y1325" s="125"/>
      <c r="Z1325" s="125"/>
      <c r="AA1325" s="125"/>
      <c r="AB1325" s="125"/>
      <c r="AC1325" s="126">
        <f t="shared" si="277"/>
        <v>5.9699989109140483E-2</v>
      </c>
      <c r="AD1325" s="126">
        <f t="shared" si="278"/>
        <v>4.1418450808068413E-2</v>
      </c>
      <c r="AE1325" s="126">
        <f t="shared" si="279"/>
        <v>-2.9012699924961881E-2</v>
      </c>
      <c r="AF1325" s="126">
        <f t="shared" si="280"/>
        <v>4.4671900901311574E-2</v>
      </c>
      <c r="AG1325" s="126">
        <f t="shared" si="281"/>
        <v>1.8151857379238513E-2</v>
      </c>
      <c r="AH1325" s="126">
        <f t="shared" si="282"/>
        <v>-3.7640735299657835E-2</v>
      </c>
      <c r="AI1325" s="126">
        <f t="shared" si="283"/>
        <v>6.7970311542777009E-2</v>
      </c>
      <c r="AJ1325" s="126">
        <f t="shared" si="284"/>
        <v>0.34713423427843088</v>
      </c>
      <c r="AK1325" s="126">
        <f t="shared" si="285"/>
        <v>-5.5346666825790243E-3</v>
      </c>
      <c r="AL1325" s="127">
        <f t="shared" si="287"/>
        <v>5.6317626901307559E-2</v>
      </c>
      <c r="AM1325" s="127">
        <f t="shared" si="286"/>
        <v>7.8016200243641906E-2</v>
      </c>
    </row>
    <row r="1326" spans="1:39" ht="15" customHeight="1" x14ac:dyDescent="0.2">
      <c r="A1326" s="62" t="s">
        <v>1378</v>
      </c>
      <c r="B1326" s="62" t="s">
        <v>833</v>
      </c>
      <c r="C1326" s="124">
        <v>0</v>
      </c>
      <c r="D1326" s="124">
        <v>0</v>
      </c>
      <c r="E1326" s="124">
        <v>0</v>
      </c>
      <c r="F1326" s="124">
        <v>0</v>
      </c>
      <c r="G1326" s="124">
        <v>0</v>
      </c>
      <c r="H1326" s="124">
        <v>0</v>
      </c>
      <c r="I1326" s="124">
        <v>0</v>
      </c>
      <c r="J1326" s="124">
        <v>0</v>
      </c>
      <c r="K1326" s="124">
        <v>0</v>
      </c>
      <c r="L1326" s="124">
        <v>0</v>
      </c>
      <c r="M1326" s="124">
        <v>0</v>
      </c>
      <c r="N1326" s="124">
        <v>0</v>
      </c>
      <c r="O1326" s="124">
        <v>0</v>
      </c>
      <c r="P1326" s="124">
        <v>0</v>
      </c>
      <c r="Q1326" s="124">
        <v>0</v>
      </c>
      <c r="R1326" s="124">
        <v>0</v>
      </c>
      <c r="S1326" s="124">
        <v>22000</v>
      </c>
      <c r="T1326" s="124">
        <v>0</v>
      </c>
      <c r="U1326" s="124">
        <v>0</v>
      </c>
      <c r="V1326" s="124">
        <v>0</v>
      </c>
      <c r="W1326" s="124">
        <v>0</v>
      </c>
      <c r="X1326" s="79"/>
      <c r="Y1326" s="125"/>
      <c r="Z1326" s="125"/>
      <c r="AA1326" s="125"/>
      <c r="AB1326" s="125"/>
      <c r="AC1326" s="126">
        <f t="shared" si="277"/>
        <v>2.0305795339756162E-2</v>
      </c>
      <c r="AD1326" s="126">
        <f t="shared" si="278"/>
        <v>2.2274514732587614E-2</v>
      </c>
      <c r="AE1326" s="126">
        <f t="shared" si="279"/>
        <v>-2.4190131178457544E-2</v>
      </c>
      <c r="AF1326" s="126">
        <f t="shared" si="280"/>
        <v>-2.2377025743900185E-3</v>
      </c>
      <c r="AG1326" s="126">
        <f t="shared" si="281"/>
        <v>-1.8819855169407804E-3</v>
      </c>
      <c r="AH1326" s="126">
        <f t="shared" si="282"/>
        <v>-2.2790074546226634E-2</v>
      </c>
      <c r="AI1326" s="126">
        <f t="shared" si="283"/>
        <v>-0.23181100031485491</v>
      </c>
      <c r="AJ1326" s="126">
        <f t="shared" si="284"/>
        <v>-0.94501080603599996</v>
      </c>
      <c r="AK1326" s="126">
        <f t="shared" si="285"/>
        <v>-0.97609200190430845</v>
      </c>
      <c r="AL1326" s="127">
        <f t="shared" si="287"/>
        <v>-0.24015926577764826</v>
      </c>
      <c r="AM1326" s="127">
        <f t="shared" si="286"/>
        <v>-0.43551717366366616</v>
      </c>
    </row>
    <row r="1327" spans="1:39" ht="15" customHeight="1" x14ac:dyDescent="0.2">
      <c r="A1327" s="62" t="s">
        <v>2417</v>
      </c>
      <c r="B1327" s="62" t="s">
        <v>2308</v>
      </c>
      <c r="C1327" s="124">
        <v>0</v>
      </c>
      <c r="D1327" s="124">
        <v>0</v>
      </c>
      <c r="E1327" s="124">
        <v>0</v>
      </c>
      <c r="F1327" s="124">
        <v>0</v>
      </c>
      <c r="G1327" s="124">
        <v>0</v>
      </c>
      <c r="H1327" s="124">
        <v>0</v>
      </c>
      <c r="I1327" s="124">
        <v>0</v>
      </c>
      <c r="J1327" s="124">
        <v>0</v>
      </c>
      <c r="K1327" s="124">
        <v>0</v>
      </c>
      <c r="L1327" s="124">
        <v>0</v>
      </c>
      <c r="M1327" s="124">
        <v>0</v>
      </c>
      <c r="N1327" s="124">
        <v>0</v>
      </c>
      <c r="O1327" s="124">
        <v>0</v>
      </c>
      <c r="P1327" s="124">
        <v>0</v>
      </c>
      <c r="Q1327" s="124">
        <v>0</v>
      </c>
      <c r="R1327" s="124">
        <v>0</v>
      </c>
      <c r="S1327" s="124">
        <v>0</v>
      </c>
      <c r="T1327" s="124">
        <v>0</v>
      </c>
      <c r="U1327" s="124">
        <v>0</v>
      </c>
      <c r="V1327" s="124">
        <v>0</v>
      </c>
      <c r="W1327" s="124">
        <v>0</v>
      </c>
      <c r="X1327" s="79"/>
      <c r="Y1327" s="125"/>
      <c r="Z1327" s="125"/>
      <c r="AA1327" s="125"/>
      <c r="AB1327" s="125"/>
      <c r="AC1327" s="126">
        <f t="shared" si="277"/>
        <v>-6.6467716190416554E-2</v>
      </c>
      <c r="AD1327" s="126">
        <f t="shared" si="278"/>
        <v>-4.2117805539826178E-2</v>
      </c>
      <c r="AE1327" s="126">
        <f t="shared" si="279"/>
        <v>-0.10659643702029643</v>
      </c>
      <c r="AF1327" s="126">
        <f t="shared" si="280"/>
        <v>-0.1536509038426731</v>
      </c>
      <c r="AG1327" s="126">
        <f t="shared" si="281"/>
        <v>2.2460884719801704</v>
      </c>
      <c r="AH1327" s="126">
        <f t="shared" si="282"/>
        <v>-0.10921245271594811</v>
      </c>
      <c r="AI1327" s="126">
        <f t="shared" si="283"/>
        <v>-0.13619741307549471</v>
      </c>
      <c r="AJ1327" s="126">
        <f t="shared" si="284"/>
        <v>0.34695261417619938</v>
      </c>
      <c r="AK1327" s="126">
        <f t="shared" si="285"/>
        <v>-0.12281225548312848</v>
      </c>
      <c r="AL1327" s="127">
        <f t="shared" si="287"/>
        <v>0.20622067803206512</v>
      </c>
      <c r="AM1327" s="127">
        <f t="shared" si="286"/>
        <v>0.44496379297635968</v>
      </c>
    </row>
    <row r="1328" spans="1:39" ht="15" customHeight="1" x14ac:dyDescent="0.2">
      <c r="A1328" s="62" t="s">
        <v>1379</v>
      </c>
      <c r="B1328" s="62" t="s">
        <v>759</v>
      </c>
      <c r="C1328" s="124">
        <v>0</v>
      </c>
      <c r="D1328" s="124">
        <v>0</v>
      </c>
      <c r="E1328" s="124">
        <v>0</v>
      </c>
      <c r="F1328" s="124">
        <v>0</v>
      </c>
      <c r="G1328" s="124">
        <v>0</v>
      </c>
      <c r="H1328" s="124">
        <v>0</v>
      </c>
      <c r="I1328" s="124">
        <v>0</v>
      </c>
      <c r="J1328" s="124">
        <v>0</v>
      </c>
      <c r="K1328" s="124">
        <v>0</v>
      </c>
      <c r="L1328" s="124">
        <v>0</v>
      </c>
      <c r="M1328" s="124">
        <v>0</v>
      </c>
      <c r="N1328" s="124">
        <v>0</v>
      </c>
      <c r="O1328" s="124">
        <v>0</v>
      </c>
      <c r="P1328" s="124">
        <v>0</v>
      </c>
      <c r="Q1328" s="124">
        <v>228369.7</v>
      </c>
      <c r="R1328" s="124">
        <v>0</v>
      </c>
      <c r="S1328" s="124">
        <v>0</v>
      </c>
      <c r="T1328" s="124">
        <v>0</v>
      </c>
      <c r="U1328" s="124">
        <v>0</v>
      </c>
      <c r="V1328" s="124">
        <v>0</v>
      </c>
      <c r="W1328" s="124">
        <v>0</v>
      </c>
      <c r="X1328" s="79"/>
      <c r="Y1328" s="125"/>
      <c r="Z1328" s="125"/>
      <c r="AA1328" s="125"/>
      <c r="AB1328" s="125"/>
      <c r="AC1328" s="126">
        <f t="shared" si="277"/>
        <v>0</v>
      </c>
      <c r="AD1328" s="126">
        <f t="shared" si="278"/>
        <v>0</v>
      </c>
      <c r="AE1328" s="126">
        <f t="shared" si="279"/>
        <v>0</v>
      </c>
      <c r="AF1328" s="126">
        <f t="shared" si="280"/>
        <v>0</v>
      </c>
      <c r="AG1328" s="126">
        <f t="shared" si="281"/>
        <v>0</v>
      </c>
      <c r="AH1328" s="126">
        <f t="shared" si="282"/>
        <v>0</v>
      </c>
      <c r="AI1328" s="126">
        <f t="shared" si="283"/>
        <v>0</v>
      </c>
      <c r="AJ1328" s="126">
        <f t="shared" si="284"/>
        <v>0</v>
      </c>
      <c r="AK1328" s="126">
        <f t="shared" si="285"/>
        <v>0</v>
      </c>
      <c r="AL1328" s="127">
        <f t="shared" si="287"/>
        <v>0</v>
      </c>
      <c r="AM1328" s="127">
        <f t="shared" si="286"/>
        <v>0</v>
      </c>
    </row>
    <row r="1329" spans="1:39" ht="15" customHeight="1" x14ac:dyDescent="0.2">
      <c r="A1329" s="62" t="s">
        <v>1380</v>
      </c>
      <c r="B1329" s="62" t="s">
        <v>761</v>
      </c>
      <c r="C1329" s="124">
        <v>0</v>
      </c>
      <c r="D1329" s="124">
        <v>0</v>
      </c>
      <c r="E1329" s="124">
        <v>0</v>
      </c>
      <c r="F1329" s="124">
        <v>35600</v>
      </c>
      <c r="G1329" s="124">
        <v>0</v>
      </c>
      <c r="H1329" s="124">
        <v>0</v>
      </c>
      <c r="I1329" s="124">
        <v>0</v>
      </c>
      <c r="J1329" s="124">
        <v>0</v>
      </c>
      <c r="K1329" s="124">
        <v>0</v>
      </c>
      <c r="L1329" s="124">
        <v>0</v>
      </c>
      <c r="M1329" s="124">
        <v>0</v>
      </c>
      <c r="N1329" s="124">
        <v>0</v>
      </c>
      <c r="O1329" s="124">
        <v>0</v>
      </c>
      <c r="P1329" s="124">
        <v>0</v>
      </c>
      <c r="Q1329" s="124">
        <v>0</v>
      </c>
      <c r="R1329" s="124">
        <v>35952.019999999997</v>
      </c>
      <c r="S1329" s="124">
        <v>0</v>
      </c>
      <c r="T1329" s="124">
        <v>0</v>
      </c>
      <c r="U1329" s="124">
        <v>0</v>
      </c>
      <c r="V1329" s="124">
        <v>0</v>
      </c>
      <c r="W1329" s="124">
        <v>0</v>
      </c>
      <c r="X1329" s="79"/>
      <c r="Y1329" s="125"/>
      <c r="Z1329" s="125"/>
      <c r="AA1329" s="125"/>
      <c r="AB1329" s="125"/>
      <c r="AC1329" s="126">
        <f t="shared" si="277"/>
        <v>0</v>
      </c>
      <c r="AD1329" s="126">
        <f t="shared" si="278"/>
        <v>0</v>
      </c>
      <c r="AE1329" s="126">
        <f t="shared" si="279"/>
        <v>0</v>
      </c>
      <c r="AF1329" s="126">
        <f t="shared" si="280"/>
        <v>0</v>
      </c>
      <c r="AG1329" s="126">
        <f t="shared" si="281"/>
        <v>0</v>
      </c>
      <c r="AH1329" s="126">
        <f t="shared" si="282"/>
        <v>2.6585770982705623E-2</v>
      </c>
      <c r="AI1329" s="126">
        <f t="shared" si="283"/>
        <v>-0.49203155049756536</v>
      </c>
      <c r="AJ1329" s="126">
        <f t="shared" si="284"/>
        <v>0.57627380768269898</v>
      </c>
      <c r="AK1329" s="126">
        <f t="shared" si="285"/>
        <v>1.6352207547169813</v>
      </c>
      <c r="AL1329" s="127">
        <f t="shared" si="287"/>
        <v>0.19400542032053561</v>
      </c>
      <c r="AM1329" s="127">
        <f t="shared" si="286"/>
        <v>0.34920975657696413</v>
      </c>
    </row>
    <row r="1330" spans="1:39" ht="15" customHeight="1" x14ac:dyDescent="0.2">
      <c r="A1330" s="62" t="s">
        <v>2056</v>
      </c>
      <c r="B1330" s="62" t="s">
        <v>1883</v>
      </c>
      <c r="C1330" s="124">
        <v>0</v>
      </c>
      <c r="D1330" s="124">
        <v>0</v>
      </c>
      <c r="E1330" s="124">
        <v>0</v>
      </c>
      <c r="F1330" s="124">
        <v>0</v>
      </c>
      <c r="G1330" s="124">
        <v>0</v>
      </c>
      <c r="H1330" s="124">
        <v>0</v>
      </c>
      <c r="I1330" s="124">
        <v>0</v>
      </c>
      <c r="J1330" s="124">
        <v>0</v>
      </c>
      <c r="K1330" s="124">
        <v>0</v>
      </c>
      <c r="L1330" s="124">
        <v>0</v>
      </c>
      <c r="M1330" s="124">
        <v>0</v>
      </c>
      <c r="N1330" s="124">
        <v>0</v>
      </c>
      <c r="O1330" s="124">
        <v>0</v>
      </c>
      <c r="P1330" s="124">
        <v>0</v>
      </c>
      <c r="Q1330" s="124">
        <v>0</v>
      </c>
      <c r="R1330" s="124">
        <v>0</v>
      </c>
      <c r="S1330" s="124">
        <v>0</v>
      </c>
      <c r="T1330" s="124">
        <v>0</v>
      </c>
      <c r="U1330" s="124">
        <v>0</v>
      </c>
      <c r="V1330" s="124">
        <v>0</v>
      </c>
      <c r="W1330" s="124">
        <v>69908.17</v>
      </c>
      <c r="X1330" s="79">
        <v>72379.39</v>
      </c>
      <c r="Y1330" s="125"/>
      <c r="Z1330" s="125"/>
      <c r="AA1330" s="125"/>
      <c r="AB1330" s="125"/>
      <c r="AC1330" s="126">
        <f t="shared" si="277"/>
        <v>0</v>
      </c>
      <c r="AD1330" s="126">
        <f t="shared" si="278"/>
        <v>-1</v>
      </c>
      <c r="AE1330" s="126">
        <f t="shared" si="279"/>
        <v>0</v>
      </c>
      <c r="AF1330" s="126">
        <f t="shared" si="280"/>
        <v>0</v>
      </c>
      <c r="AG1330" s="126">
        <f t="shared" si="281"/>
        <v>0</v>
      </c>
      <c r="AH1330" s="126">
        <f t="shared" si="282"/>
        <v>0</v>
      </c>
      <c r="AI1330" s="126">
        <f t="shared" si="283"/>
        <v>0</v>
      </c>
      <c r="AJ1330" s="126">
        <f t="shared" si="284"/>
        <v>0</v>
      </c>
      <c r="AK1330" s="126">
        <f t="shared" si="285"/>
        <v>0</v>
      </c>
      <c r="AL1330" s="127">
        <f t="shared" si="287"/>
        <v>-0.1111111111111111</v>
      </c>
      <c r="AM1330" s="127">
        <f t="shared" si="286"/>
        <v>0</v>
      </c>
    </row>
    <row r="1331" spans="1:39" ht="15" customHeight="1" x14ac:dyDescent="0.2">
      <c r="A1331" s="62" t="s">
        <v>2305</v>
      </c>
      <c r="B1331" s="62" t="s">
        <v>1884</v>
      </c>
      <c r="C1331" s="124">
        <v>0</v>
      </c>
      <c r="D1331" s="124">
        <v>0</v>
      </c>
      <c r="E1331" s="124">
        <v>0</v>
      </c>
      <c r="F1331" s="124">
        <v>0</v>
      </c>
      <c r="G1331" s="124">
        <v>0</v>
      </c>
      <c r="H1331" s="124">
        <v>0</v>
      </c>
      <c r="I1331" s="124">
        <v>0</v>
      </c>
      <c r="J1331" s="124">
        <v>0</v>
      </c>
      <c r="K1331" s="124">
        <v>0</v>
      </c>
      <c r="L1331" s="124">
        <v>0</v>
      </c>
      <c r="M1331" s="124">
        <v>0</v>
      </c>
      <c r="N1331" s="124">
        <v>0</v>
      </c>
      <c r="O1331" s="124">
        <v>0</v>
      </c>
      <c r="P1331" s="124">
        <v>0</v>
      </c>
      <c r="Q1331" s="124">
        <v>0</v>
      </c>
      <c r="R1331" s="124">
        <v>0</v>
      </c>
      <c r="S1331" s="124">
        <v>0</v>
      </c>
      <c r="T1331" s="124">
        <v>0</v>
      </c>
      <c r="U1331" s="124">
        <v>0</v>
      </c>
      <c r="V1331" s="124">
        <v>0</v>
      </c>
      <c r="W1331" s="124">
        <v>15450.06</v>
      </c>
      <c r="X1331" s="79">
        <v>0</v>
      </c>
      <c r="Y1331" s="125"/>
      <c r="Z1331" s="125"/>
      <c r="AA1331" s="125"/>
      <c r="AB1331" s="125"/>
      <c r="AC1331" s="126">
        <f t="shared" si="277"/>
        <v>0</v>
      </c>
      <c r="AD1331" s="126">
        <f t="shared" si="278"/>
        <v>0</v>
      </c>
      <c r="AE1331" s="126">
        <f t="shared" si="279"/>
        <v>0</v>
      </c>
      <c r="AF1331" s="126">
        <f t="shared" si="280"/>
        <v>0</v>
      </c>
      <c r="AG1331" s="126">
        <f t="shared" si="281"/>
        <v>0</v>
      </c>
      <c r="AH1331" s="126">
        <f t="shared" si="282"/>
        <v>0</v>
      </c>
      <c r="AI1331" s="126">
        <f t="shared" si="283"/>
        <v>0</v>
      </c>
      <c r="AJ1331" s="126">
        <f t="shared" si="284"/>
        <v>0</v>
      </c>
      <c r="AK1331" s="126">
        <f t="shared" si="285"/>
        <v>0</v>
      </c>
      <c r="AL1331" s="127">
        <f t="shared" si="287"/>
        <v>0</v>
      </c>
      <c r="AM1331" s="127">
        <f t="shared" si="286"/>
        <v>0</v>
      </c>
    </row>
    <row r="1332" spans="1:39" ht="15" customHeight="1" x14ac:dyDescent="0.2">
      <c r="A1332" s="62" t="s">
        <v>1381</v>
      </c>
      <c r="B1332" s="62" t="s">
        <v>286</v>
      </c>
      <c r="C1332" s="124">
        <v>3664410</v>
      </c>
      <c r="D1332" s="124">
        <v>3568397</v>
      </c>
      <c r="E1332" s="124">
        <v>3759285</v>
      </c>
      <c r="F1332" s="124">
        <v>3763944</v>
      </c>
      <c r="G1332" s="124">
        <v>3785717</v>
      </c>
      <c r="H1332" s="124">
        <v>4265420</v>
      </c>
      <c r="I1332" s="124">
        <v>4316114</v>
      </c>
      <c r="J1332" s="124">
        <v>4581466</v>
      </c>
      <c r="K1332" s="124">
        <v>4742581</v>
      </c>
      <c r="L1332" s="124">
        <v>4449706</v>
      </c>
      <c r="M1332" s="124">
        <v>4871940</v>
      </c>
      <c r="N1332" s="124">
        <v>3608807.63</v>
      </c>
      <c r="O1332" s="124">
        <v>3649788.58</v>
      </c>
      <c r="P1332" s="124">
        <v>3851397.13</v>
      </c>
      <c r="Q1332" s="124">
        <v>3985101.63</v>
      </c>
      <c r="R1332" s="124">
        <v>3960462.02</v>
      </c>
      <c r="S1332" s="124">
        <v>4285955.0999999996</v>
      </c>
      <c r="T1332" s="124">
        <v>4224217.58</v>
      </c>
      <c r="U1332" s="124">
        <v>4475455.96</v>
      </c>
      <c r="V1332" s="124">
        <v>4730446.6100000003</v>
      </c>
      <c r="W1332" s="124">
        <v>4631537.29</v>
      </c>
      <c r="X1332" s="79">
        <v>4909500.04</v>
      </c>
      <c r="Y1332" s="125"/>
      <c r="Z1332" s="125"/>
      <c r="AA1332" s="125"/>
      <c r="AB1332" s="125"/>
      <c r="AC1332" s="126">
        <f t="shared" si="277"/>
        <v>5.3353048441654331E-2</v>
      </c>
      <c r="AD1332" s="126">
        <f t="shared" si="278"/>
        <v>4.1308375683712956E-2</v>
      </c>
      <c r="AE1332" s="126">
        <f t="shared" si="279"/>
        <v>-8.7670569914209878E-2</v>
      </c>
      <c r="AF1332" s="126">
        <f t="shared" si="280"/>
        <v>1.1223682719463179</v>
      </c>
      <c r="AG1332" s="126">
        <f t="shared" si="281"/>
        <v>-0.42750011582117214</v>
      </c>
      <c r="AH1332" s="126">
        <f t="shared" si="282"/>
        <v>-0.10068412393859229</v>
      </c>
      <c r="AI1332" s="126">
        <f t="shared" si="283"/>
        <v>1.6041712501737272E-3</v>
      </c>
      <c r="AJ1332" s="126">
        <f t="shared" si="284"/>
        <v>-0.1023978661477575</v>
      </c>
      <c r="AK1332" s="126">
        <f t="shared" si="285"/>
        <v>-3.5781067379223618E-2</v>
      </c>
      <c r="AL1332" s="127">
        <f t="shared" si="287"/>
        <v>5.1622236013433728E-2</v>
      </c>
      <c r="AM1332" s="127">
        <f t="shared" si="286"/>
        <v>-0.13295180040731436</v>
      </c>
    </row>
    <row r="1333" spans="1:39" ht="15" customHeight="1" x14ac:dyDescent="0.2">
      <c r="A1333" s="62" t="s">
        <v>1382</v>
      </c>
      <c r="B1333" s="62" t="s">
        <v>292</v>
      </c>
      <c r="C1333" s="124">
        <v>93900</v>
      </c>
      <c r="D1333" s="124">
        <v>90627</v>
      </c>
      <c r="E1333" s="124">
        <v>99023</v>
      </c>
      <c r="F1333" s="124">
        <v>103823</v>
      </c>
      <c r="G1333" s="124">
        <v>90325</v>
      </c>
      <c r="H1333" s="124">
        <v>106231</v>
      </c>
      <c r="I1333" s="124">
        <v>104442</v>
      </c>
      <c r="J1333" s="124">
        <v>98519</v>
      </c>
      <c r="K1333" s="124">
        <v>91238</v>
      </c>
      <c r="L1333" s="124">
        <v>79500</v>
      </c>
      <c r="M1333" s="124">
        <v>143430</v>
      </c>
      <c r="N1333" s="124">
        <v>92921.96</v>
      </c>
      <c r="O1333" s="124">
        <v>98469.4</v>
      </c>
      <c r="P1333" s="124">
        <v>102547.85</v>
      </c>
      <c r="Q1333" s="124">
        <v>99572.66</v>
      </c>
      <c r="R1333" s="124">
        <v>104020.76</v>
      </c>
      <c r="S1333" s="124">
        <v>105908.93</v>
      </c>
      <c r="T1333" s="124">
        <v>101922.44</v>
      </c>
      <c r="U1333" s="124">
        <v>108850.14</v>
      </c>
      <c r="V1333" s="124">
        <v>146635.75</v>
      </c>
      <c r="W1333" s="124">
        <v>145824.17000000001</v>
      </c>
      <c r="X1333" s="79">
        <v>160675.07</v>
      </c>
      <c r="Y1333" s="125"/>
      <c r="Z1333" s="125"/>
      <c r="AA1333" s="125"/>
      <c r="AB1333" s="125"/>
      <c r="AC1333" s="126">
        <f t="shared" ref="AC1333:AC1396" si="288">IFERROR((O1341-N1341)/N1341,0)</f>
        <v>-6.9618089822078288E-2</v>
      </c>
      <c r="AD1333" s="126">
        <f t="shared" ref="AD1333:AD1396" si="289">IFERROR((P1341-O1341)/O1341,0)</f>
        <v>-0.11829713913350139</v>
      </c>
      <c r="AE1333" s="126">
        <f t="shared" ref="AE1333:AE1396" si="290">IFERROR((Q1341-P1341)/P1341,0)</f>
        <v>0.27671305564775101</v>
      </c>
      <c r="AF1333" s="126">
        <f t="shared" ref="AF1333:AF1396" si="291">IFERROR((R1341-Q1341)/Q1341,0)</f>
        <v>0.46775038066036934</v>
      </c>
      <c r="AG1333" s="126">
        <f t="shared" ref="AG1333:AG1396" si="292">IFERROR((S1341-R1341)/R1341,0)</f>
        <v>-0.14520822524920549</v>
      </c>
      <c r="AH1333" s="126">
        <f t="shared" ref="AH1333:AH1396" si="293">IFERROR((T1341-S1341)/S1341,0)</f>
        <v>0.23365993225682069</v>
      </c>
      <c r="AI1333" s="126">
        <f t="shared" ref="AI1333:AI1396" si="294">IFERROR((U1341-T1341)/T1341,0)</f>
        <v>3.0885551300081113E-2</v>
      </c>
      <c r="AJ1333" s="126">
        <f t="shared" ref="AJ1333:AJ1396" si="295">IFERROR((V1341-U1341)/U1341,0)</f>
        <v>-0.39021515950583413</v>
      </c>
      <c r="AK1333" s="126">
        <f t="shared" ref="AK1333:AK1396" si="296">IFERROR((W1341-V1341)/V1341,0)</f>
        <v>0.3346593660109114</v>
      </c>
      <c r="AL1333" s="127">
        <f t="shared" si="287"/>
        <v>6.8925519129479362E-2</v>
      </c>
      <c r="AM1333" s="127">
        <f t="shared" si="286"/>
        <v>1.2756292962554715E-2</v>
      </c>
    </row>
    <row r="1334" spans="1:39" ht="15" customHeight="1" x14ac:dyDescent="0.2">
      <c r="A1334" s="62" t="s">
        <v>1383</v>
      </c>
      <c r="B1334" s="62" t="s">
        <v>1335</v>
      </c>
      <c r="C1334" s="124">
        <v>63600</v>
      </c>
      <c r="D1334" s="124">
        <v>62452</v>
      </c>
      <c r="E1334" s="124">
        <v>66052</v>
      </c>
      <c r="F1334" s="124">
        <v>66055</v>
      </c>
      <c r="G1334" s="124">
        <v>67256</v>
      </c>
      <c r="H1334" s="124">
        <v>67251</v>
      </c>
      <c r="I1334" s="124">
        <v>68447</v>
      </c>
      <c r="J1334" s="124">
        <v>68441</v>
      </c>
      <c r="K1334" s="124">
        <v>57636</v>
      </c>
      <c r="L1334" s="124">
        <v>54000</v>
      </c>
      <c r="M1334" s="124">
        <v>0</v>
      </c>
      <c r="N1334" s="124">
        <v>64258.01</v>
      </c>
      <c r="O1334" s="124">
        <v>65562.820000000007</v>
      </c>
      <c r="P1334" s="124">
        <v>67023.199999999997</v>
      </c>
      <c r="Q1334" s="124">
        <v>65401.9</v>
      </c>
      <c r="R1334" s="124">
        <v>65255.55</v>
      </c>
      <c r="S1334" s="124">
        <v>65132.74</v>
      </c>
      <c r="T1334" s="124">
        <v>63648.36</v>
      </c>
      <c r="U1334" s="124">
        <v>48893.97</v>
      </c>
      <c r="V1334" s="124">
        <v>2688.64</v>
      </c>
      <c r="W1334" s="124">
        <v>64.28</v>
      </c>
      <c r="X1334" s="79">
        <v>0</v>
      </c>
      <c r="Y1334" s="125"/>
      <c r="Z1334" s="125"/>
      <c r="AA1334" s="125"/>
      <c r="AB1334" s="125"/>
      <c r="AC1334" s="126">
        <f t="shared" si="288"/>
        <v>0</v>
      </c>
      <c r="AD1334" s="126">
        <f t="shared" si="289"/>
        <v>0</v>
      </c>
      <c r="AE1334" s="126">
        <f t="shared" si="290"/>
        <v>7.9405920722528917E-2</v>
      </c>
      <c r="AF1334" s="126">
        <f t="shared" si="291"/>
        <v>-1</v>
      </c>
      <c r="AG1334" s="126">
        <f t="shared" si="292"/>
        <v>0</v>
      </c>
      <c r="AH1334" s="126">
        <f t="shared" si="293"/>
        <v>0</v>
      </c>
      <c r="AI1334" s="126">
        <f t="shared" si="294"/>
        <v>0</v>
      </c>
      <c r="AJ1334" s="126">
        <f t="shared" si="295"/>
        <v>0</v>
      </c>
      <c r="AK1334" s="126">
        <f t="shared" si="296"/>
        <v>0</v>
      </c>
      <c r="AL1334" s="127">
        <f t="shared" si="287"/>
        <v>-0.10228823103083012</v>
      </c>
      <c r="AM1334" s="127">
        <f t="shared" si="286"/>
        <v>0</v>
      </c>
    </row>
    <row r="1335" spans="1:39" ht="15" customHeight="1" x14ac:dyDescent="0.2">
      <c r="A1335" s="62" t="s">
        <v>1384</v>
      </c>
      <c r="B1335" s="62" t="s">
        <v>921</v>
      </c>
      <c r="C1335" s="124">
        <v>32000</v>
      </c>
      <c r="D1335" s="124">
        <v>32000</v>
      </c>
      <c r="E1335" s="124">
        <v>32000</v>
      </c>
      <c r="F1335" s="124">
        <v>32000</v>
      </c>
      <c r="G1335" s="124">
        <v>32000</v>
      </c>
      <c r="H1335" s="124">
        <v>32000</v>
      </c>
      <c r="I1335" s="124">
        <v>32000</v>
      </c>
      <c r="J1335" s="124">
        <v>32000</v>
      </c>
      <c r="K1335" s="124">
        <v>32000</v>
      </c>
      <c r="L1335" s="124">
        <v>32000</v>
      </c>
      <c r="M1335" s="124">
        <v>32000</v>
      </c>
      <c r="N1335" s="124">
        <v>31951</v>
      </c>
      <c r="O1335" s="124">
        <v>29827.29</v>
      </c>
      <c r="P1335" s="124">
        <v>28571.03</v>
      </c>
      <c r="Q1335" s="124">
        <v>25525.46</v>
      </c>
      <c r="R1335" s="124">
        <v>21603.45</v>
      </c>
      <c r="S1335" s="124">
        <v>70126.710000000006</v>
      </c>
      <c r="T1335" s="124">
        <v>62468</v>
      </c>
      <c r="U1335" s="124">
        <v>53960.02</v>
      </c>
      <c r="V1335" s="124">
        <v>72681.59</v>
      </c>
      <c r="W1335" s="124">
        <v>63755.4</v>
      </c>
      <c r="X1335" s="79">
        <v>66048.33</v>
      </c>
      <c r="Y1335" s="125"/>
      <c r="Z1335" s="125"/>
      <c r="AA1335" s="125"/>
      <c r="AB1335" s="125"/>
      <c r="AC1335" s="126">
        <f t="shared" si="288"/>
        <v>0</v>
      </c>
      <c r="AD1335" s="126">
        <f t="shared" si="289"/>
        <v>0</v>
      </c>
      <c r="AE1335" s="126">
        <f t="shared" si="290"/>
        <v>0</v>
      </c>
      <c r="AF1335" s="126">
        <f t="shared" si="291"/>
        <v>0</v>
      </c>
      <c r="AG1335" s="126">
        <f t="shared" si="292"/>
        <v>0</v>
      </c>
      <c r="AH1335" s="126">
        <f t="shared" si="293"/>
        <v>0</v>
      </c>
      <c r="AI1335" s="126">
        <f t="shared" si="294"/>
        <v>0</v>
      </c>
      <c r="AJ1335" s="126">
        <f t="shared" si="295"/>
        <v>0</v>
      </c>
      <c r="AK1335" s="126">
        <f t="shared" si="296"/>
        <v>0</v>
      </c>
      <c r="AL1335" s="127">
        <f t="shared" si="287"/>
        <v>0</v>
      </c>
      <c r="AM1335" s="127">
        <f t="shared" si="286"/>
        <v>0</v>
      </c>
    </row>
    <row r="1336" spans="1:39" ht="15" customHeight="1" x14ac:dyDescent="0.2">
      <c r="A1336" s="62" t="s">
        <v>2057</v>
      </c>
      <c r="B1336" s="62" t="s">
        <v>294</v>
      </c>
      <c r="C1336" s="124">
        <v>0</v>
      </c>
      <c r="D1336" s="124">
        <v>0</v>
      </c>
      <c r="E1336" s="124">
        <v>0</v>
      </c>
      <c r="F1336" s="124">
        <v>0</v>
      </c>
      <c r="G1336" s="124">
        <v>0</v>
      </c>
      <c r="H1336" s="124">
        <v>0</v>
      </c>
      <c r="I1336" s="124">
        <v>0</v>
      </c>
      <c r="J1336" s="124">
        <v>0</v>
      </c>
      <c r="K1336" s="124">
        <v>0</v>
      </c>
      <c r="L1336" s="124">
        <v>1803</v>
      </c>
      <c r="M1336" s="124">
        <v>0</v>
      </c>
      <c r="N1336" s="124">
        <v>0</v>
      </c>
      <c r="O1336" s="124">
        <v>0</v>
      </c>
      <c r="P1336" s="124">
        <v>0</v>
      </c>
      <c r="Q1336" s="124">
        <v>0</v>
      </c>
      <c r="R1336" s="124">
        <v>0</v>
      </c>
      <c r="S1336" s="124">
        <v>0</v>
      </c>
      <c r="T1336" s="124">
        <v>0</v>
      </c>
      <c r="U1336" s="124">
        <v>0</v>
      </c>
      <c r="V1336" s="124">
        <v>0</v>
      </c>
      <c r="W1336" s="124">
        <v>0</v>
      </c>
      <c r="X1336" s="79"/>
      <c r="Y1336" s="125"/>
      <c r="Z1336" s="125"/>
      <c r="AA1336" s="125"/>
      <c r="AB1336" s="125"/>
      <c r="AC1336" s="126">
        <f t="shared" si="288"/>
        <v>-0.13314947420441434</v>
      </c>
      <c r="AD1336" s="126">
        <f t="shared" si="289"/>
        <v>0.17570821112642365</v>
      </c>
      <c r="AE1336" s="126">
        <f t="shared" si="290"/>
        <v>-0.17869719809125159</v>
      </c>
      <c r="AF1336" s="126">
        <f t="shared" si="291"/>
        <v>-0.18695106956046528</v>
      </c>
      <c r="AG1336" s="126">
        <f t="shared" si="292"/>
        <v>4.6480365121421965E-2</v>
      </c>
      <c r="AH1336" s="126">
        <f t="shared" si="293"/>
        <v>1.4309718450805652E-2</v>
      </c>
      <c r="AI1336" s="126">
        <f t="shared" si="294"/>
        <v>2.5240325154527513E-2</v>
      </c>
      <c r="AJ1336" s="126">
        <f t="shared" si="295"/>
        <v>1.0049287502619475</v>
      </c>
      <c r="AK1336" s="126">
        <f t="shared" si="296"/>
        <v>-0.44254242917468622</v>
      </c>
      <c r="AL1336" s="127">
        <f t="shared" si="287"/>
        <v>3.6147466564923195E-2</v>
      </c>
      <c r="AM1336" s="127">
        <f t="shared" si="286"/>
        <v>0.12968334596280329</v>
      </c>
    </row>
    <row r="1337" spans="1:39" ht="15" customHeight="1" x14ac:dyDescent="0.2">
      <c r="A1337" s="62" t="s">
        <v>1385</v>
      </c>
      <c r="B1337" s="62" t="s">
        <v>968</v>
      </c>
      <c r="C1337" s="124">
        <v>0</v>
      </c>
      <c r="D1337" s="124">
        <v>0</v>
      </c>
      <c r="E1337" s="124">
        <v>0</v>
      </c>
      <c r="F1337" s="124">
        <v>0</v>
      </c>
      <c r="G1337" s="124">
        <v>0</v>
      </c>
      <c r="H1337" s="124">
        <v>0</v>
      </c>
      <c r="I1337" s="124">
        <v>12000</v>
      </c>
      <c r="J1337" s="124">
        <v>10800</v>
      </c>
      <c r="K1337" s="124">
        <v>13200</v>
      </c>
      <c r="L1337" s="124">
        <v>9900</v>
      </c>
      <c r="M1337" s="124">
        <v>15000</v>
      </c>
      <c r="N1337" s="124">
        <v>0</v>
      </c>
      <c r="O1337" s="124">
        <v>0</v>
      </c>
      <c r="P1337" s="124">
        <v>0</v>
      </c>
      <c r="Q1337" s="124">
        <v>0</v>
      </c>
      <c r="R1337" s="124">
        <v>0</v>
      </c>
      <c r="S1337" s="124">
        <v>6447.81</v>
      </c>
      <c r="T1337" s="124">
        <v>6619.23</v>
      </c>
      <c r="U1337" s="124">
        <v>3362.36</v>
      </c>
      <c r="V1337" s="124">
        <v>5300</v>
      </c>
      <c r="W1337" s="124">
        <v>13966.67</v>
      </c>
      <c r="X1337" s="79">
        <v>13987.5</v>
      </c>
      <c r="Y1337" s="125"/>
      <c r="Z1337" s="125"/>
      <c r="AA1337" s="125"/>
      <c r="AB1337" s="125"/>
      <c r="AC1337" s="126">
        <f t="shared" si="288"/>
        <v>-6.0192308623927264E-2</v>
      </c>
      <c r="AD1337" s="126">
        <f t="shared" si="289"/>
        <v>6.773308040966336E-2</v>
      </c>
      <c r="AE1337" s="126">
        <f t="shared" si="290"/>
        <v>-0.27465264702758541</v>
      </c>
      <c r="AF1337" s="126">
        <f t="shared" si="291"/>
        <v>0.14016970004776738</v>
      </c>
      <c r="AG1337" s="126">
        <f t="shared" si="292"/>
        <v>1.4571224324111056E-3</v>
      </c>
      <c r="AH1337" s="126">
        <f t="shared" si="293"/>
        <v>-4.6798165396771695E-2</v>
      </c>
      <c r="AI1337" s="126">
        <f t="shared" si="294"/>
        <v>5.258562863322565E-3</v>
      </c>
      <c r="AJ1337" s="126">
        <f t="shared" si="295"/>
        <v>-0.26494996595766585</v>
      </c>
      <c r="AK1337" s="126">
        <f t="shared" si="296"/>
        <v>0.39477920978333181</v>
      </c>
      <c r="AL1337" s="127">
        <f t="shared" si="287"/>
        <v>-4.1328234966059984E-3</v>
      </c>
      <c r="AM1337" s="127">
        <f t="shared" si="286"/>
        <v>1.7949352744925585E-2</v>
      </c>
    </row>
    <row r="1338" spans="1:39" ht="15" customHeight="1" x14ac:dyDescent="0.2">
      <c r="A1338" s="62" t="s">
        <v>1759</v>
      </c>
      <c r="B1338" s="62" t="s">
        <v>296</v>
      </c>
      <c r="C1338" s="124">
        <v>0</v>
      </c>
      <c r="D1338" s="124">
        <v>90684</v>
      </c>
      <c r="E1338" s="124">
        <v>0</v>
      </c>
      <c r="F1338" s="124">
        <v>65549</v>
      </c>
      <c r="G1338" s="124">
        <v>167007</v>
      </c>
      <c r="H1338" s="124">
        <v>0</v>
      </c>
      <c r="I1338" s="124">
        <v>0</v>
      </c>
      <c r="J1338" s="124">
        <v>0</v>
      </c>
      <c r="K1338" s="124">
        <v>59618</v>
      </c>
      <c r="L1338" s="124">
        <v>82286</v>
      </c>
      <c r="M1338" s="124">
        <v>0</v>
      </c>
      <c r="N1338" s="124">
        <v>0</v>
      </c>
      <c r="O1338" s="124">
        <v>58000</v>
      </c>
      <c r="P1338" s="124">
        <v>0</v>
      </c>
      <c r="Q1338" s="124">
        <v>0</v>
      </c>
      <c r="R1338" s="124">
        <v>0</v>
      </c>
      <c r="S1338" s="124">
        <v>0</v>
      </c>
      <c r="T1338" s="124">
        <v>0</v>
      </c>
      <c r="U1338" s="124">
        <v>0</v>
      </c>
      <c r="V1338" s="124">
        <v>0</v>
      </c>
      <c r="W1338" s="124">
        <v>0</v>
      </c>
      <c r="X1338" s="79"/>
      <c r="Y1338" s="125"/>
      <c r="Z1338" s="125"/>
      <c r="AA1338" s="125"/>
      <c r="AB1338" s="125"/>
      <c r="AC1338" s="126">
        <f t="shared" si="288"/>
        <v>9.5874122561419139E-2</v>
      </c>
      <c r="AD1338" s="126">
        <f t="shared" si="289"/>
        <v>2.7297981102871155E-2</v>
      </c>
      <c r="AE1338" s="126">
        <f t="shared" si="290"/>
        <v>0.10103110638049957</v>
      </c>
      <c r="AF1338" s="126">
        <f t="shared" si="291"/>
        <v>7.5868631521228802E-2</v>
      </c>
      <c r="AG1338" s="126">
        <f t="shared" si="292"/>
        <v>0.18332549674189824</v>
      </c>
      <c r="AH1338" s="126">
        <f t="shared" si="293"/>
        <v>-7.8024195546095756E-2</v>
      </c>
      <c r="AI1338" s="126">
        <f t="shared" si="294"/>
        <v>2.6774188703619643E-2</v>
      </c>
      <c r="AJ1338" s="126">
        <f t="shared" si="295"/>
        <v>6.8380239752913269E-2</v>
      </c>
      <c r="AK1338" s="126">
        <f t="shared" si="296"/>
        <v>-0.11295423533203376</v>
      </c>
      <c r="AL1338" s="127">
        <f t="shared" si="287"/>
        <v>4.3063703987368931E-2</v>
      </c>
      <c r="AM1338" s="127">
        <f t="shared" si="286"/>
        <v>1.7500298864060328E-2</v>
      </c>
    </row>
    <row r="1339" spans="1:39" ht="15" customHeight="1" x14ac:dyDescent="0.2">
      <c r="A1339" s="62" t="s">
        <v>2418</v>
      </c>
      <c r="B1339" s="62" t="s">
        <v>2413</v>
      </c>
      <c r="C1339" s="124">
        <v>0</v>
      </c>
      <c r="D1339" s="124">
        <v>0</v>
      </c>
      <c r="E1339" s="124">
        <v>0</v>
      </c>
      <c r="F1339" s="124">
        <v>0</v>
      </c>
      <c r="G1339" s="124">
        <v>0</v>
      </c>
      <c r="H1339" s="124">
        <v>0</v>
      </c>
      <c r="I1339" s="124">
        <v>0</v>
      </c>
      <c r="J1339" s="124">
        <v>0</v>
      </c>
      <c r="K1339" s="124">
        <v>0</v>
      </c>
      <c r="L1339" s="124">
        <v>0</v>
      </c>
      <c r="M1339" s="124">
        <v>0</v>
      </c>
      <c r="N1339" s="124">
        <v>0</v>
      </c>
      <c r="O1339" s="124">
        <v>0</v>
      </c>
      <c r="P1339" s="124">
        <v>0</v>
      </c>
      <c r="Q1339" s="124">
        <v>0</v>
      </c>
      <c r="R1339" s="124">
        <v>0</v>
      </c>
      <c r="S1339" s="124">
        <v>0</v>
      </c>
      <c r="T1339" s="124">
        <v>0</v>
      </c>
      <c r="U1339" s="124">
        <v>0</v>
      </c>
      <c r="V1339" s="124">
        <v>0</v>
      </c>
      <c r="W1339" s="124">
        <v>30754.04</v>
      </c>
      <c r="X1339" s="79">
        <v>99609.55</v>
      </c>
      <c r="Y1339" s="125"/>
      <c r="Z1339" s="125"/>
      <c r="AA1339" s="125"/>
      <c r="AB1339" s="125"/>
      <c r="AC1339" s="126">
        <f t="shared" si="288"/>
        <v>0</v>
      </c>
      <c r="AD1339" s="126">
        <f t="shared" si="289"/>
        <v>0</v>
      </c>
      <c r="AE1339" s="126">
        <f t="shared" si="290"/>
        <v>0</v>
      </c>
      <c r="AF1339" s="126">
        <f t="shared" si="291"/>
        <v>0</v>
      </c>
      <c r="AG1339" s="126">
        <f t="shared" si="292"/>
        <v>0</v>
      </c>
      <c r="AH1339" s="126">
        <f t="shared" si="293"/>
        <v>0</v>
      </c>
      <c r="AI1339" s="126">
        <f t="shared" si="294"/>
        <v>0</v>
      </c>
      <c r="AJ1339" s="126">
        <f t="shared" si="295"/>
        <v>-0.63516083822744263</v>
      </c>
      <c r="AK1339" s="126">
        <f t="shared" si="296"/>
        <v>5.0949211609110092</v>
      </c>
      <c r="AL1339" s="127">
        <f t="shared" si="287"/>
        <v>0.49552892474261845</v>
      </c>
      <c r="AM1339" s="127">
        <f t="shared" si="286"/>
        <v>0.89195206453671327</v>
      </c>
    </row>
    <row r="1340" spans="1:39" ht="15" customHeight="1" x14ac:dyDescent="0.2">
      <c r="A1340" s="62" t="s">
        <v>1386</v>
      </c>
      <c r="B1340" s="62" t="s">
        <v>298</v>
      </c>
      <c r="C1340" s="124">
        <v>45358</v>
      </c>
      <c r="D1340" s="124">
        <v>46082</v>
      </c>
      <c r="E1340" s="124">
        <v>47517</v>
      </c>
      <c r="F1340" s="124">
        <v>50033</v>
      </c>
      <c r="G1340" s="124">
        <v>45288</v>
      </c>
      <c r="H1340" s="124">
        <v>49078</v>
      </c>
      <c r="I1340" s="124">
        <v>49604</v>
      </c>
      <c r="J1340" s="124">
        <v>47565</v>
      </c>
      <c r="K1340" s="124">
        <v>44499</v>
      </c>
      <c r="L1340" s="124">
        <v>38871</v>
      </c>
      <c r="M1340" s="124">
        <v>41780</v>
      </c>
      <c r="N1340" s="124">
        <v>40652.410000000003</v>
      </c>
      <c r="O1340" s="124">
        <v>42821.34</v>
      </c>
      <c r="P1340" s="124">
        <v>44590.22</v>
      </c>
      <c r="Q1340" s="124">
        <v>40680.97</v>
      </c>
      <c r="R1340" s="124">
        <v>86340</v>
      </c>
      <c r="S1340" s="124">
        <v>49429.64</v>
      </c>
      <c r="T1340" s="124">
        <v>44452.86</v>
      </c>
      <c r="U1340" s="124">
        <v>44524.17</v>
      </c>
      <c r="V1340" s="124">
        <v>39964.99</v>
      </c>
      <c r="W1340" s="124">
        <v>38535</v>
      </c>
      <c r="X1340" s="79">
        <v>39129.17</v>
      </c>
      <c r="Y1340" s="125"/>
      <c r="Z1340" s="125"/>
      <c r="AA1340" s="125"/>
      <c r="AB1340" s="125"/>
      <c r="AC1340" s="126">
        <f t="shared" si="288"/>
        <v>3.0416098448538553E-2</v>
      </c>
      <c r="AD1340" s="126">
        <f t="shared" si="289"/>
        <v>-0.21224003814772893</v>
      </c>
      <c r="AE1340" s="126">
        <f t="shared" si="290"/>
        <v>-4.4769889393610714E-2</v>
      </c>
      <c r="AF1340" s="126">
        <f t="shared" si="291"/>
        <v>9.3967272054352624E-2</v>
      </c>
      <c r="AG1340" s="126">
        <f t="shared" si="292"/>
        <v>7.4052699025068849E-2</v>
      </c>
      <c r="AH1340" s="126">
        <f t="shared" si="293"/>
        <v>-6.478925806052431E-2</v>
      </c>
      <c r="AI1340" s="126">
        <f t="shared" si="294"/>
        <v>3.9465658685558291E-2</v>
      </c>
      <c r="AJ1340" s="126">
        <f t="shared" si="295"/>
        <v>2.8266970903909994E-2</v>
      </c>
      <c r="AK1340" s="126">
        <f t="shared" si="296"/>
        <v>-3.3285801103436654E-3</v>
      </c>
      <c r="AL1340" s="127">
        <f t="shared" si="287"/>
        <v>-6.5510073994199235E-3</v>
      </c>
      <c r="AM1340" s="127">
        <f t="shared" si="286"/>
        <v>1.4733498088733832E-2</v>
      </c>
    </row>
    <row r="1341" spans="1:39" ht="15" customHeight="1" x14ac:dyDescent="0.2">
      <c r="A1341" s="62" t="s">
        <v>1387</v>
      </c>
      <c r="B1341" s="62" t="s">
        <v>300</v>
      </c>
      <c r="C1341" s="124">
        <v>334000</v>
      </c>
      <c r="D1341" s="124">
        <v>334000</v>
      </c>
      <c r="E1341" s="124">
        <v>278800</v>
      </c>
      <c r="F1341" s="124">
        <v>278800</v>
      </c>
      <c r="G1341" s="124">
        <v>334400</v>
      </c>
      <c r="H1341" s="124">
        <v>347776</v>
      </c>
      <c r="I1341" s="124">
        <v>347776</v>
      </c>
      <c r="J1341" s="124">
        <v>347776</v>
      </c>
      <c r="K1341" s="124">
        <v>347776</v>
      </c>
      <c r="L1341" s="124">
        <v>348000</v>
      </c>
      <c r="M1341" s="124">
        <v>348000</v>
      </c>
      <c r="N1341" s="124">
        <v>403647.53</v>
      </c>
      <c r="O1341" s="124">
        <v>375546.36</v>
      </c>
      <c r="P1341" s="124">
        <v>331120.3</v>
      </c>
      <c r="Q1341" s="124">
        <v>422745.61</v>
      </c>
      <c r="R1341" s="124">
        <v>620485.03</v>
      </c>
      <c r="S1341" s="124">
        <v>530385.5</v>
      </c>
      <c r="T1341" s="124">
        <v>654315.34</v>
      </c>
      <c r="U1341" s="124">
        <v>674524.23</v>
      </c>
      <c r="V1341" s="124">
        <v>411314.65</v>
      </c>
      <c r="W1341" s="124">
        <v>548964.94999999995</v>
      </c>
      <c r="X1341" s="79">
        <v>660468.77</v>
      </c>
      <c r="Y1341" s="125"/>
      <c r="Z1341" s="125"/>
      <c r="AA1341" s="125"/>
      <c r="AB1341" s="125"/>
      <c r="AC1341" s="126">
        <f t="shared" si="288"/>
        <v>2.0467623088860638E-2</v>
      </c>
      <c r="AD1341" s="126">
        <f t="shared" si="289"/>
        <v>1.7184339231301202E-3</v>
      </c>
      <c r="AE1341" s="126">
        <f t="shared" si="290"/>
        <v>-0.50328807868894032</v>
      </c>
      <c r="AF1341" s="126">
        <f t="shared" si="291"/>
        <v>-1</v>
      </c>
      <c r="AG1341" s="126">
        <f t="shared" si="292"/>
        <v>0</v>
      </c>
      <c r="AH1341" s="126">
        <f t="shared" si="293"/>
        <v>0</v>
      </c>
      <c r="AI1341" s="126">
        <f t="shared" si="294"/>
        <v>0</v>
      </c>
      <c r="AJ1341" s="126">
        <f t="shared" si="295"/>
        <v>0</v>
      </c>
      <c r="AK1341" s="126">
        <f t="shared" si="296"/>
        <v>0</v>
      </c>
      <c r="AL1341" s="127">
        <f t="shared" si="287"/>
        <v>-0.16456689129743884</v>
      </c>
      <c r="AM1341" s="127">
        <f t="shared" si="286"/>
        <v>0</v>
      </c>
    </row>
    <row r="1342" spans="1:39" ht="15" customHeight="1" x14ac:dyDescent="0.2">
      <c r="A1342" s="62" t="s">
        <v>1388</v>
      </c>
      <c r="B1342" s="62" t="s">
        <v>1017</v>
      </c>
      <c r="C1342" s="124">
        <v>0</v>
      </c>
      <c r="D1342" s="124">
        <v>0</v>
      </c>
      <c r="E1342" s="124">
        <v>0</v>
      </c>
      <c r="F1342" s="124">
        <v>0</v>
      </c>
      <c r="G1342" s="124">
        <v>0</v>
      </c>
      <c r="H1342" s="124">
        <v>0</v>
      </c>
      <c r="I1342" s="124">
        <v>0</v>
      </c>
      <c r="J1342" s="124">
        <v>0</v>
      </c>
      <c r="K1342" s="124">
        <v>0</v>
      </c>
      <c r="L1342" s="124">
        <v>0</v>
      </c>
      <c r="M1342" s="124">
        <v>0</v>
      </c>
      <c r="N1342" s="124">
        <v>0</v>
      </c>
      <c r="O1342" s="124">
        <v>0</v>
      </c>
      <c r="P1342" s="124">
        <v>2491.25</v>
      </c>
      <c r="Q1342" s="124">
        <v>2689.07</v>
      </c>
      <c r="R1342" s="124">
        <v>0</v>
      </c>
      <c r="S1342" s="124">
        <v>0</v>
      </c>
      <c r="T1342" s="124">
        <v>0</v>
      </c>
      <c r="U1342" s="124">
        <v>0</v>
      </c>
      <c r="V1342" s="124">
        <v>0</v>
      </c>
      <c r="W1342" s="124">
        <v>0</v>
      </c>
      <c r="X1342" s="79"/>
      <c r="Y1342" s="125"/>
      <c r="Z1342" s="125"/>
      <c r="AA1342" s="125"/>
      <c r="AB1342" s="125"/>
      <c r="AC1342" s="126">
        <f t="shared" si="288"/>
        <v>-3.8304185885483177E-2</v>
      </c>
      <c r="AD1342" s="126">
        <f t="shared" si="289"/>
        <v>0.11455961863743373</v>
      </c>
      <c r="AE1342" s="126">
        <f t="shared" si="290"/>
        <v>0.37693038919514221</v>
      </c>
      <c r="AF1342" s="126">
        <f t="shared" si="291"/>
        <v>0.19426133390012679</v>
      </c>
      <c r="AG1342" s="126">
        <f t="shared" si="292"/>
        <v>0.16121836272469664</v>
      </c>
      <c r="AH1342" s="126">
        <f t="shared" si="293"/>
        <v>4.6385446795389911E-2</v>
      </c>
      <c r="AI1342" s="126">
        <f t="shared" si="294"/>
        <v>5.3681786188858882E-2</v>
      </c>
      <c r="AJ1342" s="126">
        <f t="shared" si="295"/>
        <v>2.4567810464271914E-3</v>
      </c>
      <c r="AK1342" s="126">
        <f t="shared" si="296"/>
        <v>0.64789977361313411</v>
      </c>
      <c r="AL1342" s="127">
        <f t="shared" si="287"/>
        <v>0.1732321451350807</v>
      </c>
      <c r="AM1342" s="127">
        <f t="shared" si="286"/>
        <v>0.18232843007370136</v>
      </c>
    </row>
    <row r="1343" spans="1:39" ht="15" customHeight="1" x14ac:dyDescent="0.2">
      <c r="A1343" s="62" t="s">
        <v>2419</v>
      </c>
      <c r="B1343" s="62" t="s">
        <v>2415</v>
      </c>
      <c r="C1343" s="124">
        <v>0</v>
      </c>
      <c r="D1343" s="124">
        <v>0</v>
      </c>
      <c r="E1343" s="124">
        <v>0</v>
      </c>
      <c r="F1343" s="124">
        <v>0</v>
      </c>
      <c r="G1343" s="124">
        <v>0</v>
      </c>
      <c r="H1343" s="124">
        <v>0</v>
      </c>
      <c r="I1343" s="124">
        <v>0</v>
      </c>
      <c r="J1343" s="124">
        <v>0</v>
      </c>
      <c r="K1343" s="124">
        <v>0</v>
      </c>
      <c r="L1343" s="124">
        <v>0</v>
      </c>
      <c r="M1343" s="124">
        <v>0</v>
      </c>
      <c r="N1343" s="124">
        <v>0</v>
      </c>
      <c r="O1343" s="124">
        <v>0</v>
      </c>
      <c r="P1343" s="124">
        <v>0</v>
      </c>
      <c r="Q1343" s="124">
        <v>0</v>
      </c>
      <c r="R1343" s="124">
        <v>0</v>
      </c>
      <c r="S1343" s="124">
        <v>0</v>
      </c>
      <c r="T1343" s="124">
        <v>0</v>
      </c>
      <c r="U1343" s="124">
        <v>0</v>
      </c>
      <c r="V1343" s="124">
        <v>0</v>
      </c>
      <c r="W1343" s="124">
        <v>68558.710000000006</v>
      </c>
      <c r="X1343" s="79">
        <v>232555.27</v>
      </c>
      <c r="Y1343" s="125"/>
      <c r="Z1343" s="125"/>
      <c r="AA1343" s="125"/>
      <c r="AB1343" s="125"/>
      <c r="AC1343" s="126">
        <f t="shared" si="288"/>
        <v>8.4893169695407278E-2</v>
      </c>
      <c r="AD1343" s="126">
        <f t="shared" si="289"/>
        <v>2.1436351118285221E-2</v>
      </c>
      <c r="AE1343" s="126">
        <f t="shared" si="290"/>
        <v>-2.6835567225981642E-3</v>
      </c>
      <c r="AF1343" s="126">
        <f t="shared" si="291"/>
        <v>-0.18309222423146473</v>
      </c>
      <c r="AG1343" s="126">
        <f t="shared" si="292"/>
        <v>0.10348644161593802</v>
      </c>
      <c r="AH1343" s="126">
        <f t="shared" si="293"/>
        <v>0.22462387161484454</v>
      </c>
      <c r="AI1343" s="126">
        <f t="shared" si="294"/>
        <v>-5.5643556247184506E-2</v>
      </c>
      <c r="AJ1343" s="126">
        <f t="shared" si="295"/>
        <v>-1.1460418451846227E-2</v>
      </c>
      <c r="AK1343" s="126">
        <f t="shared" si="296"/>
        <v>-8.9033319939146732E-3</v>
      </c>
      <c r="AL1343" s="127">
        <f t="shared" si="287"/>
        <v>1.9184082933051863E-2</v>
      </c>
      <c r="AM1343" s="127">
        <f t="shared" si="286"/>
        <v>5.0420601307567425E-2</v>
      </c>
    </row>
    <row r="1344" spans="1:39" ht="15" customHeight="1" x14ac:dyDescent="0.2">
      <c r="A1344" s="62" t="s">
        <v>1389</v>
      </c>
      <c r="B1344" s="62" t="s">
        <v>302</v>
      </c>
      <c r="C1344" s="124">
        <v>10299</v>
      </c>
      <c r="D1344" s="124">
        <v>8388</v>
      </c>
      <c r="E1344" s="124">
        <v>8617</v>
      </c>
      <c r="F1344" s="124">
        <v>8761</v>
      </c>
      <c r="G1344" s="124">
        <v>6875</v>
      </c>
      <c r="H1344" s="124">
        <v>7998</v>
      </c>
      <c r="I1344" s="124">
        <v>9463</v>
      </c>
      <c r="J1344" s="124">
        <v>9953</v>
      </c>
      <c r="K1344" s="124">
        <v>10316</v>
      </c>
      <c r="L1344" s="124">
        <v>9888</v>
      </c>
      <c r="M1344" s="124">
        <v>7120</v>
      </c>
      <c r="N1344" s="124">
        <v>9793.73</v>
      </c>
      <c r="O1344" s="124">
        <v>8489.7000000000007</v>
      </c>
      <c r="P1344" s="124">
        <v>9981.41</v>
      </c>
      <c r="Q1344" s="124">
        <v>8197.76</v>
      </c>
      <c r="R1344" s="124">
        <v>6665.18</v>
      </c>
      <c r="S1344" s="124">
        <v>6974.98</v>
      </c>
      <c r="T1344" s="124">
        <v>7074.79</v>
      </c>
      <c r="U1344" s="124">
        <v>7253.36</v>
      </c>
      <c r="V1344" s="124">
        <v>14542.47</v>
      </c>
      <c r="W1344" s="124">
        <v>8106.81</v>
      </c>
      <c r="X1344" s="79">
        <v>7631.45</v>
      </c>
      <c r="Y1344" s="125"/>
      <c r="Z1344" s="125"/>
      <c r="AA1344" s="125"/>
      <c r="AB1344" s="125"/>
      <c r="AC1344" s="126">
        <f t="shared" si="288"/>
        <v>-0.21001575928662589</v>
      </c>
      <c r="AD1344" s="126">
        <f t="shared" si="289"/>
        <v>0.62207037232021523</v>
      </c>
      <c r="AE1344" s="126">
        <f t="shared" si="290"/>
        <v>0.702863437112209</v>
      </c>
      <c r="AF1344" s="126">
        <f t="shared" si="291"/>
        <v>-0.25138259793023998</v>
      </c>
      <c r="AG1344" s="126">
        <f t="shared" si="292"/>
        <v>0.37134482026423038</v>
      </c>
      <c r="AH1344" s="126">
        <f t="shared" si="293"/>
        <v>2.4321013204355157E-5</v>
      </c>
      <c r="AI1344" s="126">
        <f t="shared" si="294"/>
        <v>-1.1884075879111401E-2</v>
      </c>
      <c r="AJ1344" s="126">
        <f t="shared" si="295"/>
        <v>-0.27012270841833841</v>
      </c>
      <c r="AK1344" s="126">
        <f t="shared" si="296"/>
        <v>2.1746292831393663E-2</v>
      </c>
      <c r="AL1344" s="127">
        <f t="shared" si="287"/>
        <v>0.1082937891141041</v>
      </c>
      <c r="AM1344" s="127">
        <f t="shared" si="286"/>
        <v>2.2221729962275723E-2</v>
      </c>
    </row>
    <row r="1345" spans="1:39" ht="15" customHeight="1" x14ac:dyDescent="0.2">
      <c r="A1345" s="62" t="s">
        <v>1390</v>
      </c>
      <c r="B1345" s="62" t="s">
        <v>304</v>
      </c>
      <c r="C1345" s="124">
        <v>27589</v>
      </c>
      <c r="D1345" s="124">
        <v>26393</v>
      </c>
      <c r="E1345" s="124">
        <v>27970</v>
      </c>
      <c r="F1345" s="124">
        <v>28866</v>
      </c>
      <c r="G1345" s="124">
        <v>30298</v>
      </c>
      <c r="H1345" s="124">
        <v>23845</v>
      </c>
      <c r="I1345" s="124">
        <v>24664</v>
      </c>
      <c r="J1345" s="124">
        <v>26051</v>
      </c>
      <c r="K1345" s="124">
        <v>24624</v>
      </c>
      <c r="L1345" s="124">
        <v>21973</v>
      </c>
      <c r="M1345" s="124">
        <v>24240</v>
      </c>
      <c r="N1345" s="124">
        <v>26834.99</v>
      </c>
      <c r="O1345" s="124">
        <v>25219.73</v>
      </c>
      <c r="P1345" s="124">
        <v>26927.94</v>
      </c>
      <c r="Q1345" s="124">
        <v>19532.11</v>
      </c>
      <c r="R1345" s="124">
        <v>22269.919999999998</v>
      </c>
      <c r="S1345" s="124">
        <v>22302.37</v>
      </c>
      <c r="T1345" s="124">
        <v>21258.66</v>
      </c>
      <c r="U1345" s="124">
        <v>21370.45</v>
      </c>
      <c r="V1345" s="124">
        <v>15708.35</v>
      </c>
      <c r="W1345" s="124">
        <v>21909.68</v>
      </c>
      <c r="X1345" s="79">
        <v>24806.69</v>
      </c>
      <c r="Y1345" s="125"/>
      <c r="Z1345" s="125"/>
      <c r="AA1345" s="125"/>
      <c r="AB1345" s="125"/>
      <c r="AC1345" s="126">
        <f t="shared" si="288"/>
        <v>-0.95778177025378675</v>
      </c>
      <c r="AD1345" s="126">
        <f t="shared" si="289"/>
        <v>18.830807553473942</v>
      </c>
      <c r="AE1345" s="126">
        <f t="shared" si="290"/>
        <v>-0.93462790814872088</v>
      </c>
      <c r="AF1345" s="126">
        <f t="shared" si="291"/>
        <v>10.689502025036818</v>
      </c>
      <c r="AG1345" s="126">
        <f t="shared" si="292"/>
        <v>-0.93075599581872481</v>
      </c>
      <c r="AH1345" s="126">
        <f t="shared" si="293"/>
        <v>12.857823138921662</v>
      </c>
      <c r="AI1345" s="126">
        <f t="shared" si="294"/>
        <v>-0.91292297339991224</v>
      </c>
      <c r="AJ1345" s="126">
        <f t="shared" si="295"/>
        <v>9.7089527623983987</v>
      </c>
      <c r="AK1345" s="126">
        <f t="shared" si="296"/>
        <v>0.7899355724394802</v>
      </c>
      <c r="AL1345" s="127">
        <f t="shared" si="287"/>
        <v>5.4601036005165726</v>
      </c>
      <c r="AM1345" s="127">
        <f t="shared" si="286"/>
        <v>4.3026065009081806</v>
      </c>
    </row>
    <row r="1346" spans="1:39" ht="15" customHeight="1" x14ac:dyDescent="0.2">
      <c r="A1346" s="62" t="s">
        <v>1391</v>
      </c>
      <c r="B1346" s="62" t="s">
        <v>306</v>
      </c>
      <c r="C1346" s="124">
        <v>307353</v>
      </c>
      <c r="D1346" s="124">
        <v>333938</v>
      </c>
      <c r="E1346" s="124">
        <v>345033</v>
      </c>
      <c r="F1346" s="124">
        <v>389381</v>
      </c>
      <c r="G1346" s="124">
        <v>385268</v>
      </c>
      <c r="H1346" s="124">
        <v>552474</v>
      </c>
      <c r="I1346" s="124">
        <v>489597</v>
      </c>
      <c r="J1346" s="124">
        <v>460427</v>
      </c>
      <c r="K1346" s="124">
        <v>498843</v>
      </c>
      <c r="L1346" s="124">
        <v>464942</v>
      </c>
      <c r="M1346" s="124">
        <v>457460</v>
      </c>
      <c r="N1346" s="124">
        <v>302501.23</v>
      </c>
      <c r="O1346" s="124">
        <v>331503.27</v>
      </c>
      <c r="P1346" s="124">
        <v>340552.64</v>
      </c>
      <c r="Q1346" s="124">
        <v>374959.05</v>
      </c>
      <c r="R1346" s="124">
        <v>403406.68</v>
      </c>
      <c r="S1346" s="124">
        <v>477361.41</v>
      </c>
      <c r="T1346" s="124">
        <v>440115.67</v>
      </c>
      <c r="U1346" s="124">
        <v>451899.41</v>
      </c>
      <c r="V1346" s="124">
        <v>482800.4</v>
      </c>
      <c r="W1346" s="124">
        <v>428266.05</v>
      </c>
      <c r="X1346" s="79">
        <v>560246.31000000006</v>
      </c>
      <c r="Y1346" s="125"/>
      <c r="Z1346" s="125"/>
      <c r="AA1346" s="125"/>
      <c r="AB1346" s="125"/>
      <c r="AC1346" s="126">
        <f t="shared" si="288"/>
        <v>3.0076409416330212E-2</v>
      </c>
      <c r="AD1346" s="126">
        <f t="shared" si="289"/>
        <v>2.9288482202956403E-2</v>
      </c>
      <c r="AE1346" s="126">
        <f t="shared" si="290"/>
        <v>5.183241576080605E-2</v>
      </c>
      <c r="AF1346" s="126">
        <f t="shared" si="291"/>
        <v>8.5996284881443674E-2</v>
      </c>
      <c r="AG1346" s="126">
        <f t="shared" si="292"/>
        <v>5.3986834058104186E-2</v>
      </c>
      <c r="AH1346" s="126">
        <f t="shared" si="293"/>
        <v>3.943231445582078E-2</v>
      </c>
      <c r="AI1346" s="126">
        <f t="shared" si="294"/>
        <v>7.5779748410207751E-2</v>
      </c>
      <c r="AJ1346" s="126">
        <f t="shared" si="295"/>
        <v>9.4643425399839956E-3</v>
      </c>
      <c r="AK1346" s="126">
        <f t="shared" si="296"/>
        <v>4.4364267011613223E-2</v>
      </c>
      <c r="AL1346" s="127">
        <f t="shared" si="287"/>
        <v>4.6691233193029584E-2</v>
      </c>
      <c r="AM1346" s="127">
        <f t="shared" si="286"/>
        <v>4.4605501295145983E-2</v>
      </c>
    </row>
    <row r="1347" spans="1:39" ht="15" customHeight="1" x14ac:dyDescent="0.2">
      <c r="A1347" s="62" t="s">
        <v>1992</v>
      </c>
      <c r="B1347" s="62" t="s">
        <v>1865</v>
      </c>
      <c r="C1347" s="124">
        <v>0</v>
      </c>
      <c r="D1347" s="124">
        <v>0</v>
      </c>
      <c r="E1347" s="124">
        <v>0</v>
      </c>
      <c r="F1347" s="124">
        <v>0</v>
      </c>
      <c r="G1347" s="124">
        <v>0</v>
      </c>
      <c r="H1347" s="124">
        <v>0</v>
      </c>
      <c r="I1347" s="124">
        <v>0</v>
      </c>
      <c r="J1347" s="124">
        <v>0</v>
      </c>
      <c r="K1347" s="124">
        <v>0</v>
      </c>
      <c r="L1347" s="124">
        <v>0</v>
      </c>
      <c r="M1347" s="124">
        <v>35500</v>
      </c>
      <c r="N1347" s="124">
        <v>0</v>
      </c>
      <c r="O1347" s="124">
        <v>0</v>
      </c>
      <c r="P1347" s="124">
        <v>0</v>
      </c>
      <c r="Q1347" s="124">
        <v>0</v>
      </c>
      <c r="R1347" s="124">
        <v>0</v>
      </c>
      <c r="S1347" s="124">
        <v>0</v>
      </c>
      <c r="T1347" s="124">
        <v>0</v>
      </c>
      <c r="U1347" s="124">
        <v>23375.040000000001</v>
      </c>
      <c r="V1347" s="124">
        <v>8528.1299999999992</v>
      </c>
      <c r="W1347" s="124">
        <v>51978.28</v>
      </c>
      <c r="X1347" s="79">
        <v>10539.99</v>
      </c>
      <c r="Y1347" s="125"/>
      <c r="Z1347" s="125"/>
      <c r="AA1347" s="125"/>
      <c r="AB1347" s="125"/>
      <c r="AC1347" s="126">
        <f t="shared" si="288"/>
        <v>-0.17656767063042897</v>
      </c>
      <c r="AD1347" s="126">
        <f t="shared" si="289"/>
        <v>4.9156957379228448E-2</v>
      </c>
      <c r="AE1347" s="126">
        <f t="shared" si="290"/>
        <v>6.9287947203890213E-2</v>
      </c>
      <c r="AF1347" s="126">
        <f t="shared" si="291"/>
        <v>-2.871157194459607E-2</v>
      </c>
      <c r="AG1347" s="126">
        <f t="shared" si="292"/>
        <v>1.1736093738921809E-2</v>
      </c>
      <c r="AH1347" s="126">
        <f t="shared" si="293"/>
        <v>2.1256227720363483E-2</v>
      </c>
      <c r="AI1347" s="126">
        <f t="shared" si="294"/>
        <v>-6.5149953649278605E-3</v>
      </c>
      <c r="AJ1347" s="126">
        <f t="shared" si="295"/>
        <v>7.8819037193421371E-2</v>
      </c>
      <c r="AK1347" s="126">
        <f t="shared" si="296"/>
        <v>0.17537849365986144</v>
      </c>
      <c r="AL1347" s="127">
        <f t="shared" si="287"/>
        <v>2.1537835439525987E-2</v>
      </c>
      <c r="AM1347" s="127">
        <f t="shared" si="286"/>
        <v>5.6134971389528054E-2</v>
      </c>
    </row>
    <row r="1348" spans="1:39" ht="15" customHeight="1" x14ac:dyDescent="0.2">
      <c r="A1348" s="62" t="s">
        <v>1392</v>
      </c>
      <c r="B1348" s="62" t="s">
        <v>308</v>
      </c>
      <c r="C1348" s="124">
        <v>16986</v>
      </c>
      <c r="D1348" s="124">
        <v>15948</v>
      </c>
      <c r="E1348" s="124">
        <v>14304</v>
      </c>
      <c r="F1348" s="124">
        <v>13584</v>
      </c>
      <c r="G1348" s="124">
        <v>13392</v>
      </c>
      <c r="H1348" s="124">
        <v>15384</v>
      </c>
      <c r="I1348" s="124">
        <v>15888</v>
      </c>
      <c r="J1348" s="124">
        <v>16368</v>
      </c>
      <c r="K1348" s="124">
        <v>16704</v>
      </c>
      <c r="L1348" s="124">
        <v>15132</v>
      </c>
      <c r="M1348" s="124">
        <v>14500</v>
      </c>
      <c r="N1348" s="124">
        <v>16586.939999999999</v>
      </c>
      <c r="O1348" s="124">
        <v>17091.45</v>
      </c>
      <c r="P1348" s="124">
        <v>13463.96</v>
      </c>
      <c r="Q1348" s="124">
        <v>12861.18</v>
      </c>
      <c r="R1348" s="124">
        <v>14069.71</v>
      </c>
      <c r="S1348" s="124">
        <v>15111.61</v>
      </c>
      <c r="T1348" s="124">
        <v>14132.54</v>
      </c>
      <c r="U1348" s="124">
        <v>14690.29</v>
      </c>
      <c r="V1348" s="124">
        <v>15105.54</v>
      </c>
      <c r="W1348" s="124">
        <v>15055.26</v>
      </c>
      <c r="X1348" s="79">
        <v>12717.53</v>
      </c>
      <c r="Y1348" s="125"/>
      <c r="Z1348" s="125"/>
      <c r="AA1348" s="125"/>
      <c r="AB1348" s="125"/>
      <c r="AC1348" s="126">
        <f t="shared" si="288"/>
        <v>1.6</v>
      </c>
      <c r="AD1348" s="126">
        <f t="shared" si="289"/>
        <v>-0.23076923076923078</v>
      </c>
      <c r="AE1348" s="126">
        <f t="shared" si="290"/>
        <v>1.7</v>
      </c>
      <c r="AF1348" s="126">
        <f t="shared" si="291"/>
        <v>-0.33333333333333331</v>
      </c>
      <c r="AG1348" s="126">
        <f t="shared" si="292"/>
        <v>0.1111111111111111</v>
      </c>
      <c r="AH1348" s="126">
        <f t="shared" si="293"/>
        <v>-0.25</v>
      </c>
      <c r="AI1348" s="126">
        <f t="shared" si="294"/>
        <v>0.8</v>
      </c>
      <c r="AJ1348" s="126">
        <f t="shared" si="295"/>
        <v>-0.40740740740740738</v>
      </c>
      <c r="AK1348" s="126">
        <f t="shared" si="296"/>
        <v>-0.75</v>
      </c>
      <c r="AL1348" s="127">
        <f t="shared" si="287"/>
        <v>0.24884457106679322</v>
      </c>
      <c r="AM1348" s="127">
        <f t="shared" ref="AM1348:AM1411" si="297">AVERAGE(AG1348:AK1348)</f>
        <v>-9.9259259259259242E-2</v>
      </c>
    </row>
    <row r="1349" spans="1:39" ht="15" customHeight="1" x14ac:dyDescent="0.2">
      <c r="A1349" s="62" t="s">
        <v>1393</v>
      </c>
      <c r="B1349" s="62" t="s">
        <v>1897</v>
      </c>
      <c r="C1349" s="124">
        <v>154690</v>
      </c>
      <c r="D1349" s="124">
        <v>168995</v>
      </c>
      <c r="E1349" s="124">
        <v>150407</v>
      </c>
      <c r="F1349" s="124">
        <v>0</v>
      </c>
      <c r="G1349" s="124">
        <v>0</v>
      </c>
      <c r="H1349" s="124">
        <v>0</v>
      </c>
      <c r="I1349" s="124">
        <v>0</v>
      </c>
      <c r="J1349" s="124">
        <v>0</v>
      </c>
      <c r="K1349" s="124">
        <v>0</v>
      </c>
      <c r="L1349" s="124">
        <v>0</v>
      </c>
      <c r="M1349" s="124">
        <v>0</v>
      </c>
      <c r="N1349" s="124">
        <v>153078.84</v>
      </c>
      <c r="O1349" s="124">
        <v>156212</v>
      </c>
      <c r="P1349" s="124">
        <v>156480.44</v>
      </c>
      <c r="Q1349" s="124">
        <v>77725.7</v>
      </c>
      <c r="R1349" s="124">
        <v>0</v>
      </c>
      <c r="S1349" s="124">
        <v>0</v>
      </c>
      <c r="T1349" s="124">
        <v>0</v>
      </c>
      <c r="U1349" s="124">
        <v>0</v>
      </c>
      <c r="V1349" s="124">
        <v>0</v>
      </c>
      <c r="W1349" s="124">
        <v>0</v>
      </c>
      <c r="X1349" s="79"/>
      <c r="Y1349" s="125"/>
      <c r="Z1349" s="125"/>
      <c r="AA1349" s="125"/>
      <c r="AB1349" s="125"/>
      <c r="AC1349" s="126">
        <f t="shared" si="288"/>
        <v>2.6785714285714284E-2</v>
      </c>
      <c r="AD1349" s="126">
        <f t="shared" si="289"/>
        <v>8.6956521739130432E-2</v>
      </c>
      <c r="AE1349" s="126">
        <f t="shared" si="290"/>
        <v>0.29599999999999999</v>
      </c>
      <c r="AF1349" s="126">
        <f t="shared" si="291"/>
        <v>7.407407407407407E-2</v>
      </c>
      <c r="AG1349" s="126">
        <f t="shared" si="292"/>
        <v>1.1494252873563218E-2</v>
      </c>
      <c r="AH1349" s="126">
        <f t="shared" si="293"/>
        <v>5.681818181818182E-3</v>
      </c>
      <c r="AI1349" s="126">
        <f t="shared" si="294"/>
        <v>4.519774011299435E-2</v>
      </c>
      <c r="AJ1349" s="126">
        <f t="shared" si="295"/>
        <v>-1.0810810810810811E-2</v>
      </c>
      <c r="AK1349" s="126">
        <f t="shared" si="296"/>
        <v>-7.650273224043716E-2</v>
      </c>
      <c r="AL1349" s="127">
        <f t="shared" si="287"/>
        <v>5.0986286468449632E-2</v>
      </c>
      <c r="AM1349" s="127">
        <f t="shared" si="297"/>
        <v>-4.9879463765744435E-3</v>
      </c>
    </row>
    <row r="1350" spans="1:39" ht="15" customHeight="1" x14ac:dyDescent="0.2">
      <c r="A1350" s="62" t="s">
        <v>1394</v>
      </c>
      <c r="B1350" s="62" t="s">
        <v>1899</v>
      </c>
      <c r="C1350" s="124">
        <v>213024</v>
      </c>
      <c r="D1350" s="124">
        <v>202584</v>
      </c>
      <c r="E1350" s="124">
        <v>206760</v>
      </c>
      <c r="F1350" s="124">
        <v>324174</v>
      </c>
      <c r="G1350" s="124">
        <v>366879</v>
      </c>
      <c r="H1350" s="124">
        <v>424009</v>
      </c>
      <c r="I1350" s="124">
        <v>443392</v>
      </c>
      <c r="J1350" s="124">
        <v>468136</v>
      </c>
      <c r="K1350" s="124">
        <v>486087</v>
      </c>
      <c r="L1350" s="124">
        <v>736034</v>
      </c>
      <c r="M1350" s="124">
        <v>888110</v>
      </c>
      <c r="N1350" s="124">
        <v>216515.24</v>
      </c>
      <c r="O1350" s="124">
        <v>208221.8</v>
      </c>
      <c r="P1350" s="124">
        <v>232075.61</v>
      </c>
      <c r="Q1350" s="124">
        <v>319551.96000000002</v>
      </c>
      <c r="R1350" s="124">
        <v>381628.55</v>
      </c>
      <c r="S1350" s="124">
        <v>443154.08</v>
      </c>
      <c r="T1350" s="124">
        <v>463709.98</v>
      </c>
      <c r="U1350" s="124">
        <v>488602.76</v>
      </c>
      <c r="V1350" s="124">
        <v>489803.15</v>
      </c>
      <c r="W1350" s="124">
        <v>807146.5</v>
      </c>
      <c r="X1350" s="79">
        <v>1031749.07</v>
      </c>
      <c r="Y1350" s="125"/>
      <c r="Z1350" s="125"/>
      <c r="AA1350" s="125"/>
      <c r="AB1350" s="125"/>
      <c r="AC1350" s="126">
        <f t="shared" si="288"/>
        <v>0.33333333333333337</v>
      </c>
      <c r="AD1350" s="126">
        <f t="shared" si="289"/>
        <v>-0.13038883554653771</v>
      </c>
      <c r="AE1350" s="126">
        <f t="shared" si="290"/>
        <v>0.73517933405090097</v>
      </c>
      <c r="AF1350" s="126">
        <f t="shared" si="291"/>
        <v>1.5778330722022456</v>
      </c>
      <c r="AG1350" s="126">
        <f t="shared" si="292"/>
        <v>-0.28763585569634303</v>
      </c>
      <c r="AH1350" s="126">
        <f t="shared" si="293"/>
        <v>-0.12592335109843228</v>
      </c>
      <c r="AI1350" s="126">
        <f t="shared" si="294"/>
        <v>0.6707107728556202</v>
      </c>
      <c r="AJ1350" s="126">
        <f t="shared" si="295"/>
        <v>-8.841049151263802E-3</v>
      </c>
      <c r="AK1350" s="126">
        <f t="shared" si="296"/>
        <v>-0.53970671987671648</v>
      </c>
      <c r="AL1350" s="127">
        <f t="shared" si="287"/>
        <v>0.24717341123031181</v>
      </c>
      <c r="AM1350" s="127">
        <f t="shared" si="297"/>
        <v>-5.8279240593427081E-2</v>
      </c>
    </row>
    <row r="1351" spans="1:39" ht="15" customHeight="1" x14ac:dyDescent="0.2">
      <c r="A1351" s="62" t="s">
        <v>1395</v>
      </c>
      <c r="B1351" s="62" t="s">
        <v>312</v>
      </c>
      <c r="C1351" s="124">
        <v>20000</v>
      </c>
      <c r="D1351" s="124">
        <v>23000</v>
      </c>
      <c r="E1351" s="124">
        <v>22000</v>
      </c>
      <c r="F1351" s="124">
        <v>22000</v>
      </c>
      <c r="G1351" s="124">
        <v>22000</v>
      </c>
      <c r="H1351" s="124">
        <v>22000</v>
      </c>
      <c r="I1351" s="124">
        <v>22000</v>
      </c>
      <c r="J1351" s="124">
        <v>22000</v>
      </c>
      <c r="K1351" s="124">
        <v>22000</v>
      </c>
      <c r="L1351" s="124">
        <v>27000</v>
      </c>
      <c r="M1351" s="124">
        <v>35000</v>
      </c>
      <c r="N1351" s="124">
        <v>20014.919999999998</v>
      </c>
      <c r="O1351" s="124">
        <v>21714.05</v>
      </c>
      <c r="P1351" s="124">
        <v>22179.52</v>
      </c>
      <c r="Q1351" s="124">
        <v>22120</v>
      </c>
      <c r="R1351" s="124">
        <v>18070</v>
      </c>
      <c r="S1351" s="124">
        <v>19940</v>
      </c>
      <c r="T1351" s="124">
        <v>24419</v>
      </c>
      <c r="U1351" s="124">
        <v>23060.240000000002</v>
      </c>
      <c r="V1351" s="124">
        <v>22795.96</v>
      </c>
      <c r="W1351" s="124">
        <v>22593</v>
      </c>
      <c r="X1351" s="79">
        <v>34530.85</v>
      </c>
      <c r="Y1351" s="125"/>
      <c r="Z1351" s="125"/>
      <c r="AA1351" s="125"/>
      <c r="AB1351" s="125"/>
      <c r="AC1351" s="126">
        <f t="shared" si="288"/>
        <v>-1</v>
      </c>
      <c r="AD1351" s="126">
        <f t="shared" si="289"/>
        <v>0</v>
      </c>
      <c r="AE1351" s="126">
        <f t="shared" si="290"/>
        <v>3.2125564218301186</v>
      </c>
      <c r="AF1351" s="126">
        <f t="shared" si="291"/>
        <v>-0.67806351061757264</v>
      </c>
      <c r="AG1351" s="126">
        <f t="shared" si="292"/>
        <v>-1</v>
      </c>
      <c r="AH1351" s="126">
        <f t="shared" si="293"/>
        <v>0</v>
      </c>
      <c r="AI1351" s="126">
        <f t="shared" si="294"/>
        <v>0</v>
      </c>
      <c r="AJ1351" s="126">
        <f t="shared" si="295"/>
        <v>-1</v>
      </c>
      <c r="AK1351" s="126">
        <f t="shared" si="296"/>
        <v>0</v>
      </c>
      <c r="AL1351" s="127">
        <f t="shared" ref="AL1351:AL1414" si="298">AVERAGE(AC1351:AK1351)</f>
        <v>-5.1723009865272659E-2</v>
      </c>
      <c r="AM1351" s="127">
        <f t="shared" si="297"/>
        <v>-0.4</v>
      </c>
    </row>
    <row r="1352" spans="1:39" ht="15" customHeight="1" x14ac:dyDescent="0.2">
      <c r="A1352" s="62" t="s">
        <v>1396</v>
      </c>
      <c r="B1352" s="62" t="s">
        <v>314</v>
      </c>
      <c r="C1352" s="124">
        <v>27721</v>
      </c>
      <c r="D1352" s="124">
        <v>20968</v>
      </c>
      <c r="E1352" s="124">
        <v>40056</v>
      </c>
      <c r="F1352" s="124">
        <v>46521</v>
      </c>
      <c r="G1352" s="124">
        <v>44953</v>
      </c>
      <c r="H1352" s="124">
        <v>59763</v>
      </c>
      <c r="I1352" s="124">
        <v>62503</v>
      </c>
      <c r="J1352" s="124">
        <v>61946</v>
      </c>
      <c r="K1352" s="124">
        <v>63285</v>
      </c>
      <c r="L1352" s="124">
        <v>55713</v>
      </c>
      <c r="M1352" s="124">
        <v>56877</v>
      </c>
      <c r="N1352" s="124">
        <v>29550.83</v>
      </c>
      <c r="O1352" s="124">
        <v>23344.69</v>
      </c>
      <c r="P1352" s="124">
        <v>37866.730000000003</v>
      </c>
      <c r="Q1352" s="124">
        <v>64481.87</v>
      </c>
      <c r="R1352" s="124">
        <v>48272.25</v>
      </c>
      <c r="S1352" s="124">
        <v>66197.899999999994</v>
      </c>
      <c r="T1352" s="124">
        <v>66199.509999999995</v>
      </c>
      <c r="U1352" s="124">
        <v>65412.79</v>
      </c>
      <c r="V1352" s="124">
        <v>47743.31</v>
      </c>
      <c r="W1352" s="124">
        <v>48781.55</v>
      </c>
      <c r="X1352" s="79">
        <v>60449.36</v>
      </c>
      <c r="Y1352" s="125"/>
      <c r="Z1352" s="125"/>
      <c r="AA1352" s="125"/>
      <c r="AB1352" s="125"/>
      <c r="AC1352" s="126">
        <f t="shared" si="288"/>
        <v>-0.41081081081081083</v>
      </c>
      <c r="AD1352" s="126">
        <f t="shared" si="289"/>
        <v>0.26617846710824039</v>
      </c>
      <c r="AE1352" s="126">
        <f t="shared" si="290"/>
        <v>0.41893296942522018</v>
      </c>
      <c r="AF1352" s="126">
        <f t="shared" si="291"/>
        <v>0.15951843922098446</v>
      </c>
      <c r="AG1352" s="126">
        <f t="shared" si="292"/>
        <v>-0.32339160787372806</v>
      </c>
      <c r="AH1352" s="126">
        <f t="shared" si="293"/>
        <v>0.44653216096902482</v>
      </c>
      <c r="AI1352" s="126">
        <f t="shared" si="294"/>
        <v>-0.2517554479418887</v>
      </c>
      <c r="AJ1352" s="126">
        <f t="shared" si="295"/>
        <v>-0.53094409837391798</v>
      </c>
      <c r="AK1352" s="126">
        <f t="shared" si="296"/>
        <v>0.5939835575485799</v>
      </c>
      <c r="AL1352" s="127">
        <f t="shared" si="298"/>
        <v>4.0915958807967126E-2</v>
      </c>
      <c r="AM1352" s="127">
        <f t="shared" si="297"/>
        <v>-1.3115087134386005E-2</v>
      </c>
    </row>
    <row r="1353" spans="1:39" ht="15" customHeight="1" x14ac:dyDescent="0.2">
      <c r="A1353" s="62" t="s">
        <v>1397</v>
      </c>
      <c r="B1353" s="62" t="s">
        <v>316</v>
      </c>
      <c r="C1353" s="124">
        <v>5490</v>
      </c>
      <c r="D1353" s="124">
        <v>9720</v>
      </c>
      <c r="E1353" s="124">
        <v>9720</v>
      </c>
      <c r="F1353" s="124">
        <v>9720</v>
      </c>
      <c r="G1353" s="124">
        <v>12420</v>
      </c>
      <c r="H1353" s="124">
        <v>1647</v>
      </c>
      <c r="I1353" s="124">
        <v>1647</v>
      </c>
      <c r="J1353" s="124">
        <v>1728</v>
      </c>
      <c r="K1353" s="124">
        <v>2322</v>
      </c>
      <c r="L1353" s="124">
        <v>9216</v>
      </c>
      <c r="M1353" s="124">
        <v>0</v>
      </c>
      <c r="N1353" s="124">
        <v>15879.87</v>
      </c>
      <c r="O1353" s="124">
        <v>670.42</v>
      </c>
      <c r="P1353" s="124">
        <v>13294.97</v>
      </c>
      <c r="Q1353" s="124">
        <v>869.12</v>
      </c>
      <c r="R1353" s="124">
        <v>10159.58</v>
      </c>
      <c r="S1353" s="124">
        <v>703.49</v>
      </c>
      <c r="T1353" s="124">
        <v>9748.84</v>
      </c>
      <c r="U1353" s="124">
        <v>848.9</v>
      </c>
      <c r="V1353" s="124">
        <v>9090.83</v>
      </c>
      <c r="W1353" s="124">
        <v>16272</v>
      </c>
      <c r="X1353" s="79">
        <v>576</v>
      </c>
      <c r="Y1353" s="125"/>
      <c r="Z1353" s="125"/>
      <c r="AA1353" s="125"/>
      <c r="AB1353" s="125"/>
      <c r="AC1353" s="126">
        <f t="shared" si="288"/>
        <v>-5.1357138298272272E-2</v>
      </c>
      <c r="AD1353" s="126">
        <f t="shared" si="289"/>
        <v>1.3358937625849434E-2</v>
      </c>
      <c r="AE1353" s="126">
        <f t="shared" si="290"/>
        <v>0.23715340822896383</v>
      </c>
      <c r="AF1353" s="126">
        <f t="shared" si="291"/>
        <v>-0.12676350188829277</v>
      </c>
      <c r="AG1353" s="126">
        <f t="shared" si="292"/>
        <v>-9.3320750301176231E-2</v>
      </c>
      <c r="AH1353" s="126">
        <f t="shared" si="293"/>
        <v>3.1799926944716241</v>
      </c>
      <c r="AI1353" s="126">
        <f t="shared" si="294"/>
        <v>-0.59155019306408707</v>
      </c>
      <c r="AJ1353" s="126">
        <f t="shared" si="295"/>
        <v>0.3705885679977029</v>
      </c>
      <c r="AK1353" s="126">
        <f t="shared" si="296"/>
        <v>-0.24974668620801629</v>
      </c>
      <c r="AL1353" s="127">
        <f t="shared" si="298"/>
        <v>0.29870614872936613</v>
      </c>
      <c r="AM1353" s="127">
        <f t="shared" si="297"/>
        <v>0.52319272657920946</v>
      </c>
    </row>
    <row r="1354" spans="1:39" ht="15" customHeight="1" x14ac:dyDescent="0.2">
      <c r="A1354" s="62" t="s">
        <v>1398</v>
      </c>
      <c r="B1354" s="62" t="s">
        <v>2026</v>
      </c>
      <c r="C1354" s="124">
        <v>53521</v>
      </c>
      <c r="D1354" s="124">
        <v>53875</v>
      </c>
      <c r="E1354" s="124">
        <v>51202</v>
      </c>
      <c r="F1354" s="124">
        <v>52871</v>
      </c>
      <c r="G1354" s="124">
        <v>55618</v>
      </c>
      <c r="H1354" s="124">
        <v>60504</v>
      </c>
      <c r="I1354" s="124">
        <v>61334</v>
      </c>
      <c r="J1354" s="124">
        <v>68264</v>
      </c>
      <c r="K1354" s="124">
        <v>71794</v>
      </c>
      <c r="L1354" s="124">
        <v>68411</v>
      </c>
      <c r="M1354" s="124">
        <v>75610</v>
      </c>
      <c r="N1354" s="124">
        <v>52815.48</v>
      </c>
      <c r="O1354" s="124">
        <v>54403.98</v>
      </c>
      <c r="P1354" s="124">
        <v>55997.39</v>
      </c>
      <c r="Q1354" s="124">
        <v>58899.87</v>
      </c>
      <c r="R1354" s="124">
        <v>63965.04</v>
      </c>
      <c r="S1354" s="124">
        <v>67418.31</v>
      </c>
      <c r="T1354" s="124">
        <v>70076.77</v>
      </c>
      <c r="U1354" s="124">
        <v>75387.17</v>
      </c>
      <c r="V1354" s="124">
        <v>76100.66</v>
      </c>
      <c r="W1354" s="124">
        <v>79476.81</v>
      </c>
      <c r="X1354" s="79">
        <v>89669.29</v>
      </c>
      <c r="Y1354" s="125"/>
      <c r="Z1354" s="125"/>
      <c r="AA1354" s="125"/>
      <c r="AB1354" s="125"/>
      <c r="AC1354" s="126">
        <f t="shared" si="288"/>
        <v>2.7300007353537405E-2</v>
      </c>
      <c r="AD1354" s="126">
        <f t="shared" si="289"/>
        <v>-9.8304856096539259E-2</v>
      </c>
      <c r="AE1354" s="126">
        <f t="shared" si="290"/>
        <v>-0.33215332733195152</v>
      </c>
      <c r="AF1354" s="126">
        <f t="shared" si="291"/>
        <v>-0.25269346896400635</v>
      </c>
      <c r="AG1354" s="126">
        <f t="shared" si="292"/>
        <v>4.4604887608356951E-2</v>
      </c>
      <c r="AH1354" s="126">
        <f t="shared" si="293"/>
        <v>0.24833888846998642</v>
      </c>
      <c r="AI1354" s="126">
        <f t="shared" si="294"/>
        <v>-5.2491895543604589E-2</v>
      </c>
      <c r="AJ1354" s="126">
        <f t="shared" si="295"/>
        <v>-0.25147451987974018</v>
      </c>
      <c r="AK1354" s="126">
        <f t="shared" si="296"/>
        <v>0.2702931538813268</v>
      </c>
      <c r="AL1354" s="127">
        <f t="shared" si="298"/>
        <v>-4.4064570055848268E-2</v>
      </c>
      <c r="AM1354" s="127">
        <f t="shared" si="297"/>
        <v>5.1854102907265089E-2</v>
      </c>
    </row>
    <row r="1355" spans="1:39" ht="15" customHeight="1" x14ac:dyDescent="0.2">
      <c r="A1355" s="62" t="s">
        <v>1399</v>
      </c>
      <c r="B1355" s="62" t="s">
        <v>321</v>
      </c>
      <c r="C1355" s="124">
        <v>8832</v>
      </c>
      <c r="D1355" s="124">
        <v>8484</v>
      </c>
      <c r="E1355" s="124">
        <v>7152</v>
      </c>
      <c r="F1355" s="124">
        <v>7415</v>
      </c>
      <c r="G1355" s="124">
        <v>7449</v>
      </c>
      <c r="H1355" s="124">
        <v>8162</v>
      </c>
      <c r="I1355" s="124">
        <v>8248</v>
      </c>
      <c r="J1355" s="124">
        <v>8707</v>
      </c>
      <c r="K1355" s="124">
        <v>8906</v>
      </c>
      <c r="L1355" s="124">
        <v>8547</v>
      </c>
      <c r="M1355" s="124">
        <v>9250</v>
      </c>
      <c r="N1355" s="124">
        <v>8331.31</v>
      </c>
      <c r="O1355" s="124">
        <v>6860.27</v>
      </c>
      <c r="P1355" s="124">
        <v>7197.5</v>
      </c>
      <c r="Q1355" s="124">
        <v>7696.2</v>
      </c>
      <c r="R1355" s="124">
        <v>7475.23</v>
      </c>
      <c r="S1355" s="124">
        <v>7562.96</v>
      </c>
      <c r="T1355" s="124">
        <v>7723.72</v>
      </c>
      <c r="U1355" s="124">
        <v>7673.4</v>
      </c>
      <c r="V1355" s="124">
        <v>8278.2099999999991</v>
      </c>
      <c r="W1355" s="124">
        <v>9730.0300000000007</v>
      </c>
      <c r="X1355" s="79">
        <v>9615.61</v>
      </c>
      <c r="Y1355" s="125"/>
      <c r="Z1355" s="125"/>
      <c r="AA1355" s="125"/>
      <c r="AB1355" s="125"/>
      <c r="AC1355" s="126">
        <f t="shared" si="288"/>
        <v>-0.31604169324959536</v>
      </c>
      <c r="AD1355" s="126">
        <f t="shared" si="289"/>
        <v>-0.24906117242400436</v>
      </c>
      <c r="AE1355" s="126">
        <f t="shared" si="290"/>
        <v>-0.16859584203279732</v>
      </c>
      <c r="AF1355" s="126">
        <f t="shared" si="291"/>
        <v>0.89351939685995896</v>
      </c>
      <c r="AG1355" s="126">
        <f t="shared" si="292"/>
        <v>-0.35302273816809077</v>
      </c>
      <c r="AH1355" s="126">
        <f t="shared" si="293"/>
        <v>0.89478438370753521</v>
      </c>
      <c r="AI1355" s="126">
        <f t="shared" si="294"/>
        <v>-0.27852021395868037</v>
      </c>
      <c r="AJ1355" s="126">
        <f t="shared" si="295"/>
        <v>1.6745690575429419</v>
      </c>
      <c r="AK1355" s="126">
        <f t="shared" si="296"/>
        <v>-0.21185075963212363</v>
      </c>
      <c r="AL1355" s="127">
        <f t="shared" si="298"/>
        <v>0.20953115762723826</v>
      </c>
      <c r="AM1355" s="127">
        <f t="shared" si="297"/>
        <v>0.34519194589831648</v>
      </c>
    </row>
    <row r="1356" spans="1:39" ht="15" customHeight="1" x14ac:dyDescent="0.2">
      <c r="A1356" s="62" t="s">
        <v>1400</v>
      </c>
      <c r="B1356" s="62" t="s">
        <v>323</v>
      </c>
      <c r="C1356" s="124">
        <v>0</v>
      </c>
      <c r="D1356" s="124">
        <v>0</v>
      </c>
      <c r="E1356" s="124">
        <v>0</v>
      </c>
      <c r="F1356" s="124">
        <v>0</v>
      </c>
      <c r="G1356" s="124">
        <v>0</v>
      </c>
      <c r="H1356" s="124">
        <v>0</v>
      </c>
      <c r="I1356" s="124">
        <v>0</v>
      </c>
      <c r="J1356" s="124">
        <v>0</v>
      </c>
      <c r="K1356" s="124">
        <v>0</v>
      </c>
      <c r="L1356" s="124">
        <v>0</v>
      </c>
      <c r="M1356" s="124">
        <v>0</v>
      </c>
      <c r="N1356" s="124">
        <v>40</v>
      </c>
      <c r="O1356" s="124">
        <v>104</v>
      </c>
      <c r="P1356" s="124">
        <v>80</v>
      </c>
      <c r="Q1356" s="124">
        <v>216</v>
      </c>
      <c r="R1356" s="124">
        <v>144</v>
      </c>
      <c r="S1356" s="124">
        <v>160</v>
      </c>
      <c r="T1356" s="124">
        <v>120</v>
      </c>
      <c r="U1356" s="124">
        <v>216</v>
      </c>
      <c r="V1356" s="124">
        <v>128</v>
      </c>
      <c r="W1356" s="124">
        <v>32</v>
      </c>
      <c r="X1356" s="79">
        <v>48</v>
      </c>
      <c r="Y1356" s="125"/>
      <c r="Z1356" s="125"/>
      <c r="AA1356" s="125"/>
      <c r="AB1356" s="125"/>
      <c r="AC1356" s="126">
        <f t="shared" si="288"/>
        <v>0</v>
      </c>
      <c r="AD1356" s="126">
        <f t="shared" si="289"/>
        <v>0</v>
      </c>
      <c r="AE1356" s="126">
        <f t="shared" si="290"/>
        <v>0</v>
      </c>
      <c r="AF1356" s="126">
        <f t="shared" si="291"/>
        <v>0</v>
      </c>
      <c r="AG1356" s="126">
        <f t="shared" si="292"/>
        <v>0</v>
      </c>
      <c r="AH1356" s="126">
        <f t="shared" si="293"/>
        <v>0</v>
      </c>
      <c r="AI1356" s="126">
        <f t="shared" si="294"/>
        <v>-6.870503597122303E-2</v>
      </c>
      <c r="AJ1356" s="126">
        <f t="shared" si="295"/>
        <v>-0.66666666666666663</v>
      </c>
      <c r="AK1356" s="126">
        <f t="shared" si="296"/>
        <v>-1</v>
      </c>
      <c r="AL1356" s="127">
        <f t="shared" si="298"/>
        <v>-0.19281907807087661</v>
      </c>
      <c r="AM1356" s="127">
        <f t="shared" si="297"/>
        <v>-0.34707434052757791</v>
      </c>
    </row>
    <row r="1357" spans="1:39" ht="15" customHeight="1" x14ac:dyDescent="0.2">
      <c r="A1357" s="62" t="s">
        <v>1401</v>
      </c>
      <c r="B1357" s="62" t="s">
        <v>325</v>
      </c>
      <c r="C1357" s="124">
        <v>28000</v>
      </c>
      <c r="D1357" s="124">
        <v>28750</v>
      </c>
      <c r="E1357" s="124">
        <v>44250</v>
      </c>
      <c r="F1357" s="124">
        <v>54500</v>
      </c>
      <c r="G1357" s="124">
        <v>51500</v>
      </c>
      <c r="H1357" s="124">
        <v>53750</v>
      </c>
      <c r="I1357" s="124">
        <v>53250</v>
      </c>
      <c r="J1357" s="124">
        <v>53000</v>
      </c>
      <c r="K1357" s="124">
        <v>53500</v>
      </c>
      <c r="L1357" s="124">
        <v>44000</v>
      </c>
      <c r="M1357" s="124">
        <v>46250</v>
      </c>
      <c r="N1357" s="124">
        <v>28000</v>
      </c>
      <c r="O1357" s="124">
        <v>28750</v>
      </c>
      <c r="P1357" s="124">
        <v>31250</v>
      </c>
      <c r="Q1357" s="124">
        <v>40500</v>
      </c>
      <c r="R1357" s="124">
        <v>43500</v>
      </c>
      <c r="S1357" s="124">
        <v>44000</v>
      </c>
      <c r="T1357" s="124">
        <v>44250</v>
      </c>
      <c r="U1357" s="124">
        <v>46250</v>
      </c>
      <c r="V1357" s="124">
        <v>45750</v>
      </c>
      <c r="W1357" s="124">
        <v>42250</v>
      </c>
      <c r="X1357" s="79">
        <v>42750</v>
      </c>
      <c r="Y1357" s="125"/>
      <c r="Z1357" s="125"/>
      <c r="AA1357" s="125"/>
      <c r="AB1357" s="125"/>
      <c r="AC1357" s="126">
        <f t="shared" si="288"/>
        <v>0.6961160264088011</v>
      </c>
      <c r="AD1357" s="126">
        <f t="shared" si="289"/>
        <v>5.983313835354967E-2</v>
      </c>
      <c r="AE1357" s="126">
        <f t="shared" si="290"/>
        <v>-0.14340387212967134</v>
      </c>
      <c r="AF1357" s="126">
        <f t="shared" si="291"/>
        <v>-0.4512631935907761</v>
      </c>
      <c r="AG1357" s="126">
        <f t="shared" si="292"/>
        <v>6.5104961279233667E-2</v>
      </c>
      <c r="AH1357" s="126">
        <f t="shared" si="293"/>
        <v>0.82848553638839417</v>
      </c>
      <c r="AI1357" s="126">
        <f t="shared" si="294"/>
        <v>-0.26233526699390158</v>
      </c>
      <c r="AJ1357" s="126">
        <f t="shared" si="295"/>
        <v>0.52793796999050946</v>
      </c>
      <c r="AK1357" s="126">
        <f t="shared" si="296"/>
        <v>0.34393778098413741</v>
      </c>
      <c r="AL1357" s="127">
        <f t="shared" si="298"/>
        <v>0.18493478674336405</v>
      </c>
      <c r="AM1357" s="127">
        <f t="shared" si="297"/>
        <v>0.30062619632967458</v>
      </c>
    </row>
    <row r="1358" spans="1:39" ht="15" customHeight="1" x14ac:dyDescent="0.2">
      <c r="A1358" s="62" t="s">
        <v>1402</v>
      </c>
      <c r="B1358" s="62" t="s">
        <v>327</v>
      </c>
      <c r="C1358" s="124">
        <v>12373</v>
      </c>
      <c r="D1358" s="124">
        <v>12537</v>
      </c>
      <c r="E1358" s="124">
        <v>12537</v>
      </c>
      <c r="F1358" s="124">
        <v>12537</v>
      </c>
      <c r="G1358" s="124">
        <v>12537</v>
      </c>
      <c r="H1358" s="124">
        <v>12537</v>
      </c>
      <c r="I1358" s="124">
        <v>12537</v>
      </c>
      <c r="J1358" s="124">
        <v>12537</v>
      </c>
      <c r="K1358" s="124">
        <v>12537</v>
      </c>
      <c r="L1358" s="124">
        <v>31667</v>
      </c>
      <c r="M1358" s="124">
        <v>18010</v>
      </c>
      <c r="N1358" s="124">
        <v>4967.91</v>
      </c>
      <c r="O1358" s="124">
        <v>6623.88</v>
      </c>
      <c r="P1358" s="124">
        <v>5760.2</v>
      </c>
      <c r="Q1358" s="124">
        <v>9994.98</v>
      </c>
      <c r="R1358" s="124">
        <v>25765.39</v>
      </c>
      <c r="S1358" s="124">
        <v>18354.34</v>
      </c>
      <c r="T1358" s="124">
        <v>16043.1</v>
      </c>
      <c r="U1358" s="124">
        <v>26803.38</v>
      </c>
      <c r="V1358" s="124">
        <v>26566.41</v>
      </c>
      <c r="W1358" s="124">
        <v>12228.34</v>
      </c>
      <c r="X1358" s="79">
        <v>6583.27</v>
      </c>
      <c r="Y1358" s="125"/>
      <c r="Z1358" s="125"/>
      <c r="AA1358" s="125"/>
      <c r="AB1358" s="125"/>
      <c r="AC1358" s="126">
        <f t="shared" si="288"/>
        <v>-0.54431077520454862</v>
      </c>
      <c r="AD1358" s="126">
        <f t="shared" si="289"/>
        <v>3.553983216549121</v>
      </c>
      <c r="AE1358" s="126">
        <f t="shared" si="290"/>
        <v>-0.1047294305938644</v>
      </c>
      <c r="AF1358" s="126">
        <f t="shared" si="291"/>
        <v>-0.2588941989202867</v>
      </c>
      <c r="AG1358" s="126">
        <f t="shared" si="292"/>
        <v>0.49750973193737319</v>
      </c>
      <c r="AH1358" s="126">
        <f t="shared" si="293"/>
        <v>-0.27749398886889853</v>
      </c>
      <c r="AI1358" s="126">
        <f t="shared" si="294"/>
        <v>-0.98603896708370575</v>
      </c>
      <c r="AJ1358" s="126">
        <f t="shared" si="295"/>
        <v>80.261876979496577</v>
      </c>
      <c r="AK1358" s="126">
        <f t="shared" si="296"/>
        <v>7.3847668670126571E-2</v>
      </c>
      <c r="AL1358" s="127">
        <f t="shared" si="298"/>
        <v>9.1350833595535441</v>
      </c>
      <c r="AM1358" s="127">
        <f t="shared" si="297"/>
        <v>15.913940284830295</v>
      </c>
    </row>
    <row r="1359" spans="1:39" ht="15" customHeight="1" x14ac:dyDescent="0.2">
      <c r="A1359" s="62" t="s">
        <v>1403</v>
      </c>
      <c r="B1359" s="62" t="s">
        <v>262</v>
      </c>
      <c r="C1359" s="124">
        <v>0</v>
      </c>
      <c r="D1359" s="124">
        <v>0</v>
      </c>
      <c r="E1359" s="124">
        <v>0</v>
      </c>
      <c r="F1359" s="124">
        <v>0</v>
      </c>
      <c r="G1359" s="124">
        <v>0</v>
      </c>
      <c r="H1359" s="124">
        <v>0</v>
      </c>
      <c r="I1359" s="124">
        <v>0</v>
      </c>
      <c r="J1359" s="124">
        <v>0</v>
      </c>
      <c r="K1359" s="124">
        <v>0</v>
      </c>
      <c r="L1359" s="124">
        <v>0</v>
      </c>
      <c r="M1359" s="124">
        <v>0</v>
      </c>
      <c r="N1359" s="124">
        <v>50</v>
      </c>
      <c r="O1359" s="124">
        <v>0</v>
      </c>
      <c r="P1359" s="124">
        <v>24.37</v>
      </c>
      <c r="Q1359" s="124">
        <v>102.66</v>
      </c>
      <c r="R1359" s="124">
        <v>33.049999999999997</v>
      </c>
      <c r="S1359" s="124">
        <v>0</v>
      </c>
      <c r="T1359" s="124">
        <v>0</v>
      </c>
      <c r="U1359" s="124">
        <v>93.32</v>
      </c>
      <c r="V1359" s="124">
        <v>0</v>
      </c>
      <c r="W1359" s="124">
        <v>0</v>
      </c>
      <c r="X1359" s="79">
        <v>165</v>
      </c>
      <c r="Y1359" s="125"/>
      <c r="Z1359" s="125"/>
      <c r="AA1359" s="125"/>
      <c r="AB1359" s="125"/>
      <c r="AC1359" s="126">
        <f t="shared" si="288"/>
        <v>7.2181216276750199E-2</v>
      </c>
      <c r="AD1359" s="126">
        <f t="shared" si="289"/>
        <v>0.16924617760820115</v>
      </c>
      <c r="AE1359" s="126">
        <f t="shared" si="290"/>
        <v>1.7076053709109886E-2</v>
      </c>
      <c r="AF1359" s="126">
        <f t="shared" si="291"/>
        <v>0.15015540759806117</v>
      </c>
      <c r="AG1359" s="126">
        <f t="shared" si="292"/>
        <v>-0.13291811975277917</v>
      </c>
      <c r="AH1359" s="126">
        <f t="shared" si="293"/>
        <v>0.18329840403764161</v>
      </c>
      <c r="AI1359" s="126">
        <f t="shared" si="294"/>
        <v>-8.0746938825470696E-2</v>
      </c>
      <c r="AJ1359" s="126">
        <f t="shared" si="295"/>
        <v>-0.13122635012417858</v>
      </c>
      <c r="AK1359" s="126">
        <f t="shared" si="296"/>
        <v>0.22726543581982267</v>
      </c>
      <c r="AL1359" s="127">
        <f t="shared" si="298"/>
        <v>5.2703476260795364E-2</v>
      </c>
      <c r="AM1359" s="127">
        <f t="shared" si="297"/>
        <v>1.3134486231007169E-2</v>
      </c>
    </row>
    <row r="1360" spans="1:39" ht="15" customHeight="1" x14ac:dyDescent="0.2">
      <c r="A1360" s="62" t="s">
        <v>1404</v>
      </c>
      <c r="B1360" s="62" t="s">
        <v>787</v>
      </c>
      <c r="C1360" s="124">
        <v>1800</v>
      </c>
      <c r="D1360" s="124">
        <v>1800</v>
      </c>
      <c r="E1360" s="124">
        <v>1800</v>
      </c>
      <c r="F1360" s="124">
        <v>1800</v>
      </c>
      <c r="G1360" s="124">
        <v>1800</v>
      </c>
      <c r="H1360" s="124">
        <v>1800</v>
      </c>
      <c r="I1360" s="124">
        <v>1800</v>
      </c>
      <c r="J1360" s="124">
        <v>2200</v>
      </c>
      <c r="K1360" s="124">
        <v>2200</v>
      </c>
      <c r="L1360" s="124">
        <v>2200</v>
      </c>
      <c r="M1360" s="124">
        <v>2200</v>
      </c>
      <c r="N1360" s="124">
        <v>1650.2</v>
      </c>
      <c r="O1360" s="124">
        <v>972.28</v>
      </c>
      <c r="P1360" s="124">
        <v>1231.08</v>
      </c>
      <c r="Q1360" s="124">
        <v>1746.82</v>
      </c>
      <c r="R1360" s="124">
        <v>2025.47</v>
      </c>
      <c r="S1360" s="124">
        <v>1370.45</v>
      </c>
      <c r="T1360" s="124">
        <v>1982.4</v>
      </c>
      <c r="U1360" s="124">
        <v>1483.32</v>
      </c>
      <c r="V1360" s="124">
        <v>695.76</v>
      </c>
      <c r="W1360" s="124">
        <v>1109.03</v>
      </c>
      <c r="X1360" s="79">
        <v>731.04</v>
      </c>
      <c r="Y1360" s="125"/>
      <c r="Z1360" s="125"/>
      <c r="AA1360" s="125"/>
      <c r="AB1360" s="125"/>
      <c r="AC1360" s="126">
        <f t="shared" si="288"/>
        <v>-0.78180343015085518</v>
      </c>
      <c r="AD1360" s="126">
        <f t="shared" si="289"/>
        <v>1.5056131798530428</v>
      </c>
      <c r="AE1360" s="126">
        <f t="shared" si="290"/>
        <v>-1.8276966336015003E-2</v>
      </c>
      <c r="AF1360" s="126">
        <f t="shared" si="291"/>
        <v>0.22989461807187969</v>
      </c>
      <c r="AG1360" s="126">
        <f t="shared" si="292"/>
        <v>0.47535931876455512</v>
      </c>
      <c r="AH1360" s="126">
        <f t="shared" si="293"/>
        <v>-0.53824200003188827</v>
      </c>
      <c r="AI1360" s="126">
        <f t="shared" si="294"/>
        <v>-0.69819757605055077</v>
      </c>
      <c r="AJ1360" s="126">
        <f t="shared" si="295"/>
        <v>6.7415479663634805</v>
      </c>
      <c r="AK1360" s="126">
        <f t="shared" si="296"/>
        <v>-0.31157171358900465</v>
      </c>
      <c r="AL1360" s="127">
        <f t="shared" si="298"/>
        <v>0.7338137107660716</v>
      </c>
      <c r="AM1360" s="127">
        <f t="shared" si="297"/>
        <v>1.1337791990913184</v>
      </c>
    </row>
    <row r="1361" spans="1:39" ht="15" customHeight="1" x14ac:dyDescent="0.2">
      <c r="A1361" s="62" t="s">
        <v>1405</v>
      </c>
      <c r="B1361" s="62" t="s">
        <v>420</v>
      </c>
      <c r="C1361" s="124">
        <v>61000</v>
      </c>
      <c r="D1361" s="124">
        <v>61000</v>
      </c>
      <c r="E1361" s="124">
        <v>61000</v>
      </c>
      <c r="F1361" s="124">
        <v>61000</v>
      </c>
      <c r="G1361" s="124">
        <v>61000</v>
      </c>
      <c r="H1361" s="124">
        <v>61000</v>
      </c>
      <c r="I1361" s="124">
        <v>224250</v>
      </c>
      <c r="J1361" s="124">
        <v>90200</v>
      </c>
      <c r="K1361" s="124">
        <v>127770</v>
      </c>
      <c r="L1361" s="124">
        <v>94770</v>
      </c>
      <c r="M1361" s="124">
        <v>94770</v>
      </c>
      <c r="N1361" s="124">
        <v>57188.35</v>
      </c>
      <c r="O1361" s="124">
        <v>54251.32</v>
      </c>
      <c r="P1361" s="124">
        <v>54976.06</v>
      </c>
      <c r="Q1361" s="124">
        <v>68013.820000000007</v>
      </c>
      <c r="R1361" s="124">
        <v>59392.15</v>
      </c>
      <c r="S1361" s="124">
        <v>53849.63</v>
      </c>
      <c r="T1361" s="124">
        <v>225091.06</v>
      </c>
      <c r="U1361" s="124">
        <v>91938.4</v>
      </c>
      <c r="V1361" s="124">
        <v>126009.72</v>
      </c>
      <c r="W1361" s="124">
        <v>94539.21</v>
      </c>
      <c r="X1361" s="79">
        <v>95304.05</v>
      </c>
      <c r="Y1361" s="125"/>
      <c r="Z1361" s="125"/>
      <c r="AA1361" s="125"/>
      <c r="AB1361" s="125"/>
      <c r="AC1361" s="126">
        <f t="shared" si="288"/>
        <v>0</v>
      </c>
      <c r="AD1361" s="126">
        <f t="shared" si="289"/>
        <v>0</v>
      </c>
      <c r="AE1361" s="126">
        <f t="shared" si="290"/>
        <v>-1</v>
      </c>
      <c r="AF1361" s="126">
        <f t="shared" si="291"/>
        <v>0</v>
      </c>
      <c r="AG1361" s="126">
        <f t="shared" si="292"/>
        <v>0</v>
      </c>
      <c r="AH1361" s="126">
        <f t="shared" si="293"/>
        <v>0</v>
      </c>
      <c r="AI1361" s="126">
        <f t="shared" si="294"/>
        <v>7.8818359220066428E-2</v>
      </c>
      <c r="AJ1361" s="126">
        <f t="shared" si="295"/>
        <v>-2</v>
      </c>
      <c r="AK1361" s="126">
        <f t="shared" si="296"/>
        <v>-1</v>
      </c>
      <c r="AL1361" s="127">
        <f t="shared" si="298"/>
        <v>-0.43568684897554821</v>
      </c>
      <c r="AM1361" s="127">
        <f t="shared" si="297"/>
        <v>-0.58423632815598681</v>
      </c>
    </row>
    <row r="1362" spans="1:39" ht="15" customHeight="1" x14ac:dyDescent="0.2">
      <c r="A1362" s="62" t="s">
        <v>1406</v>
      </c>
      <c r="B1362" s="62" t="s">
        <v>422</v>
      </c>
      <c r="C1362" s="124">
        <v>68000</v>
      </c>
      <c r="D1362" s="124">
        <v>68000</v>
      </c>
      <c r="E1362" s="124">
        <v>68000</v>
      </c>
      <c r="F1362" s="124">
        <v>84400</v>
      </c>
      <c r="G1362" s="124">
        <v>84400</v>
      </c>
      <c r="H1362" s="124">
        <v>84400</v>
      </c>
      <c r="I1362" s="124">
        <v>84400</v>
      </c>
      <c r="J1362" s="124">
        <v>60000</v>
      </c>
      <c r="K1362" s="124">
        <v>60000</v>
      </c>
      <c r="L1362" s="124">
        <v>51700</v>
      </c>
      <c r="M1362" s="124">
        <v>51700</v>
      </c>
      <c r="N1362" s="124">
        <v>84857.12</v>
      </c>
      <c r="O1362" s="124">
        <v>87173.72</v>
      </c>
      <c r="P1362" s="124">
        <v>78604.12</v>
      </c>
      <c r="Q1362" s="124">
        <v>52495.5</v>
      </c>
      <c r="R1362" s="124">
        <v>39230.230000000003</v>
      </c>
      <c r="S1362" s="124">
        <v>40980.089999999997</v>
      </c>
      <c r="T1362" s="124">
        <v>51157.04</v>
      </c>
      <c r="U1362" s="124">
        <v>48471.71</v>
      </c>
      <c r="V1362" s="124">
        <v>36282.31</v>
      </c>
      <c r="W1362" s="124">
        <v>46089.17</v>
      </c>
      <c r="X1362" s="79">
        <v>83753.64</v>
      </c>
      <c r="Y1362" s="125"/>
      <c r="Z1362" s="125"/>
      <c r="AA1362" s="125"/>
      <c r="AB1362" s="125"/>
      <c r="AC1362" s="126">
        <f t="shared" si="288"/>
        <v>0</v>
      </c>
      <c r="AD1362" s="126">
        <f t="shared" si="289"/>
        <v>0</v>
      </c>
      <c r="AE1362" s="126">
        <f t="shared" si="290"/>
        <v>0</v>
      </c>
      <c r="AF1362" s="126">
        <f t="shared" si="291"/>
        <v>0</v>
      </c>
      <c r="AG1362" s="126">
        <f t="shared" si="292"/>
        <v>0</v>
      </c>
      <c r="AH1362" s="126">
        <f t="shared" si="293"/>
        <v>0.23545893007421503</v>
      </c>
      <c r="AI1362" s="126">
        <f t="shared" si="294"/>
        <v>-9.4956649867161125E-2</v>
      </c>
      <c r="AJ1362" s="126">
        <f t="shared" si="295"/>
        <v>0.16192002910513079</v>
      </c>
      <c r="AK1362" s="126">
        <f t="shared" si="296"/>
        <v>-0.66329416139101161</v>
      </c>
      <c r="AL1362" s="127">
        <f t="shared" si="298"/>
        <v>-4.0096872453202988E-2</v>
      </c>
      <c r="AM1362" s="127">
        <f t="shared" si="297"/>
        <v>-7.2174370415765382E-2</v>
      </c>
    </row>
    <row r="1363" spans="1:39" ht="15" customHeight="1" x14ac:dyDescent="0.2">
      <c r="A1363" s="62" t="s">
        <v>1407</v>
      </c>
      <c r="B1363" s="62" t="s">
        <v>330</v>
      </c>
      <c r="C1363" s="124">
        <v>73225</v>
      </c>
      <c r="D1363" s="124">
        <v>73225</v>
      </c>
      <c r="E1363" s="124">
        <v>73225</v>
      </c>
      <c r="F1363" s="124">
        <v>73230</v>
      </c>
      <c r="G1363" s="124">
        <v>73230</v>
      </c>
      <c r="H1363" s="124">
        <v>73230</v>
      </c>
      <c r="I1363" s="124">
        <v>73230</v>
      </c>
      <c r="J1363" s="124">
        <v>88230</v>
      </c>
      <c r="K1363" s="124">
        <v>127030</v>
      </c>
      <c r="L1363" s="124">
        <v>127030</v>
      </c>
      <c r="M1363" s="124">
        <v>127030</v>
      </c>
      <c r="N1363" s="124">
        <v>64185.93</v>
      </c>
      <c r="O1363" s="124">
        <v>43900.5</v>
      </c>
      <c r="P1363" s="124">
        <v>32966.589999999997</v>
      </c>
      <c r="Q1363" s="124">
        <v>27408.560000000001</v>
      </c>
      <c r="R1363" s="124">
        <v>51898.64</v>
      </c>
      <c r="S1363" s="124">
        <v>33577.24</v>
      </c>
      <c r="T1363" s="124">
        <v>63621.63</v>
      </c>
      <c r="U1363" s="124">
        <v>45901.72</v>
      </c>
      <c r="V1363" s="124">
        <v>122767.32</v>
      </c>
      <c r="W1363" s="124">
        <v>96758.97</v>
      </c>
      <c r="X1363" s="79">
        <v>93350.74</v>
      </c>
      <c r="Y1363" s="125"/>
      <c r="Z1363" s="125"/>
      <c r="AA1363" s="125"/>
      <c r="AB1363" s="125"/>
      <c r="AC1363" s="126">
        <f t="shared" si="288"/>
        <v>-0.24413799945990217</v>
      </c>
      <c r="AD1363" s="126">
        <f t="shared" si="289"/>
        <v>0.10245141411414861</v>
      </c>
      <c r="AE1363" s="126">
        <f t="shared" si="290"/>
        <v>-0.20381840017152494</v>
      </c>
      <c r="AF1363" s="126">
        <f t="shared" si="291"/>
        <v>0.5407028943668265</v>
      </c>
      <c r="AG1363" s="126">
        <f t="shared" si="292"/>
        <v>7.9467001593872086E-2</v>
      </c>
      <c r="AH1363" s="126">
        <f t="shared" si="293"/>
        <v>0.16988346249080977</v>
      </c>
      <c r="AI1363" s="126">
        <f t="shared" si="294"/>
        <v>0.48237146100784278</v>
      </c>
      <c r="AJ1363" s="126">
        <f t="shared" si="295"/>
        <v>-0.36266935347739659</v>
      </c>
      <c r="AK1363" s="126">
        <f t="shared" si="296"/>
        <v>0.41498221682173364</v>
      </c>
      <c r="AL1363" s="127">
        <f t="shared" si="298"/>
        <v>0.1088036330318233</v>
      </c>
      <c r="AM1363" s="127">
        <f t="shared" si="297"/>
        <v>0.15680695768737235</v>
      </c>
    </row>
    <row r="1364" spans="1:39" ht="15" customHeight="1" x14ac:dyDescent="0.2">
      <c r="A1364" s="62" t="s">
        <v>1408</v>
      </c>
      <c r="B1364" s="62" t="s">
        <v>513</v>
      </c>
      <c r="C1364" s="124">
        <v>0</v>
      </c>
      <c r="D1364" s="124">
        <v>0</v>
      </c>
      <c r="E1364" s="124">
        <v>0</v>
      </c>
      <c r="F1364" s="124">
        <v>0</v>
      </c>
      <c r="G1364" s="124">
        <v>0</v>
      </c>
      <c r="H1364" s="124">
        <v>0</v>
      </c>
      <c r="I1364" s="124">
        <v>400</v>
      </c>
      <c r="J1364" s="124">
        <v>400</v>
      </c>
      <c r="K1364" s="124">
        <v>400</v>
      </c>
      <c r="L1364" s="124">
        <v>325</v>
      </c>
      <c r="M1364" s="124">
        <v>325</v>
      </c>
      <c r="N1364" s="124">
        <v>0</v>
      </c>
      <c r="O1364" s="124">
        <v>0</v>
      </c>
      <c r="P1364" s="124">
        <v>0</v>
      </c>
      <c r="Q1364" s="124">
        <v>0</v>
      </c>
      <c r="R1364" s="124">
        <v>0</v>
      </c>
      <c r="S1364" s="124">
        <v>0</v>
      </c>
      <c r="T1364" s="124">
        <v>27.8</v>
      </c>
      <c r="U1364" s="124">
        <v>25.89</v>
      </c>
      <c r="V1364" s="124">
        <v>8.6300000000000008</v>
      </c>
      <c r="W1364" s="124">
        <v>0</v>
      </c>
      <c r="X1364" s="79">
        <v>8.02</v>
      </c>
      <c r="Y1364" s="125"/>
      <c r="Z1364" s="125"/>
      <c r="AA1364" s="125"/>
      <c r="AB1364" s="125"/>
      <c r="AC1364" s="126">
        <f t="shared" si="288"/>
        <v>0.21778753857970864</v>
      </c>
      <c r="AD1364" s="126">
        <f t="shared" si="289"/>
        <v>-0.17554827922111721</v>
      </c>
      <c r="AE1364" s="126">
        <f t="shared" si="290"/>
        <v>0.38712057816982659</v>
      </c>
      <c r="AF1364" s="126">
        <f t="shared" si="291"/>
        <v>-0.43481677195020119</v>
      </c>
      <c r="AG1364" s="126">
        <f t="shared" si="292"/>
        <v>-4.8024589392235931E-2</v>
      </c>
      <c r="AH1364" s="126">
        <f t="shared" si="293"/>
        <v>0.33733454249951533</v>
      </c>
      <c r="AI1364" s="126">
        <f t="shared" si="294"/>
        <v>0.21468417662763906</v>
      </c>
      <c r="AJ1364" s="126">
        <f t="shared" si="295"/>
        <v>-0.26378484002579766</v>
      </c>
      <c r="AK1364" s="126">
        <f t="shared" si="296"/>
        <v>-7.9379508942477875E-2</v>
      </c>
      <c r="AL1364" s="127">
        <f t="shared" si="298"/>
        <v>1.7263649593873307E-2</v>
      </c>
      <c r="AM1364" s="127">
        <f t="shared" si="297"/>
        <v>3.2165956153328581E-2</v>
      </c>
    </row>
    <row r="1365" spans="1:39" ht="15" customHeight="1" x14ac:dyDescent="0.2">
      <c r="A1365" s="62" t="s">
        <v>1409</v>
      </c>
      <c r="B1365" s="62" t="s">
        <v>696</v>
      </c>
      <c r="C1365" s="124">
        <v>5000</v>
      </c>
      <c r="D1365" s="124">
        <v>5000</v>
      </c>
      <c r="E1365" s="124">
        <v>5000</v>
      </c>
      <c r="F1365" s="124">
        <v>5000</v>
      </c>
      <c r="G1365" s="124">
        <v>5000</v>
      </c>
      <c r="H1365" s="124">
        <v>5000</v>
      </c>
      <c r="I1365" s="124">
        <v>5000</v>
      </c>
      <c r="J1365" s="124">
        <v>5000</v>
      </c>
      <c r="K1365" s="124">
        <v>5000</v>
      </c>
      <c r="L1365" s="124">
        <v>5000</v>
      </c>
      <c r="M1365" s="124">
        <v>5000</v>
      </c>
      <c r="N1365" s="124">
        <v>3064.13</v>
      </c>
      <c r="O1365" s="124">
        <v>5197.12</v>
      </c>
      <c r="P1365" s="124">
        <v>5508.08</v>
      </c>
      <c r="Q1365" s="124">
        <v>4718.2</v>
      </c>
      <c r="R1365" s="124">
        <v>2589.0500000000002</v>
      </c>
      <c r="S1365" s="124">
        <v>2757.61</v>
      </c>
      <c r="T1365" s="124">
        <v>5042.25</v>
      </c>
      <c r="U1365" s="124">
        <v>3719.49</v>
      </c>
      <c r="V1365" s="124">
        <v>5683.15</v>
      </c>
      <c r="W1365" s="124">
        <v>7637.8</v>
      </c>
      <c r="X1365" s="79">
        <v>11091.91</v>
      </c>
      <c r="Y1365" s="125"/>
      <c r="Z1365" s="125"/>
      <c r="AA1365" s="125"/>
      <c r="AB1365" s="125"/>
      <c r="AC1365" s="126">
        <f t="shared" si="288"/>
        <v>0</v>
      </c>
      <c r="AD1365" s="126">
        <f t="shared" si="289"/>
        <v>0</v>
      </c>
      <c r="AE1365" s="126">
        <f t="shared" si="290"/>
        <v>0</v>
      </c>
      <c r="AF1365" s="126">
        <f t="shared" si="291"/>
        <v>0</v>
      </c>
      <c r="AG1365" s="126">
        <f t="shared" si="292"/>
        <v>0</v>
      </c>
      <c r="AH1365" s="126">
        <f t="shared" si="293"/>
        <v>0</v>
      </c>
      <c r="AI1365" s="126">
        <f t="shared" si="294"/>
        <v>0</v>
      </c>
      <c r="AJ1365" s="126">
        <f t="shared" si="295"/>
        <v>5.2631578947368418E-2</v>
      </c>
      <c r="AK1365" s="126">
        <f t="shared" si="296"/>
        <v>-1</v>
      </c>
      <c r="AL1365" s="127">
        <f t="shared" si="298"/>
        <v>-0.10526315789473685</v>
      </c>
      <c r="AM1365" s="127">
        <f t="shared" si="297"/>
        <v>-0.18947368421052632</v>
      </c>
    </row>
    <row r="1366" spans="1:39" ht="15" customHeight="1" x14ac:dyDescent="0.2">
      <c r="A1366" s="62" t="s">
        <v>1410</v>
      </c>
      <c r="B1366" s="62" t="s">
        <v>264</v>
      </c>
      <c r="C1366" s="124">
        <v>3000</v>
      </c>
      <c r="D1366" s="124">
        <v>3000</v>
      </c>
      <c r="E1366" s="124">
        <v>3000</v>
      </c>
      <c r="F1366" s="124">
        <v>3000</v>
      </c>
      <c r="G1366" s="124">
        <v>6000</v>
      </c>
      <c r="H1366" s="124">
        <v>6000</v>
      </c>
      <c r="I1366" s="124">
        <v>6000</v>
      </c>
      <c r="J1366" s="124">
        <v>6000</v>
      </c>
      <c r="K1366" s="124">
        <v>6000</v>
      </c>
      <c r="L1366" s="124">
        <v>6000</v>
      </c>
      <c r="M1366" s="124">
        <v>6000</v>
      </c>
      <c r="N1366" s="124">
        <v>2884.4</v>
      </c>
      <c r="O1366" s="124">
        <v>1314.39</v>
      </c>
      <c r="P1366" s="124">
        <v>5985.71</v>
      </c>
      <c r="Q1366" s="124">
        <v>5358.83</v>
      </c>
      <c r="R1366" s="124">
        <v>3971.46</v>
      </c>
      <c r="S1366" s="124">
        <v>5947.3</v>
      </c>
      <c r="T1366" s="124">
        <v>4296.96</v>
      </c>
      <c r="U1366" s="124">
        <v>59.99</v>
      </c>
      <c r="V1366" s="124">
        <v>4874.8999999999996</v>
      </c>
      <c r="W1366" s="124">
        <v>5234.8999999999996</v>
      </c>
      <c r="X1366" s="79">
        <v>8242.31</v>
      </c>
      <c r="Y1366" s="125"/>
      <c r="Z1366" s="125"/>
      <c r="AA1366" s="125"/>
      <c r="AB1366" s="125"/>
      <c r="AC1366" s="126">
        <f t="shared" si="288"/>
        <v>-1</v>
      </c>
      <c r="AD1366" s="126">
        <f t="shared" si="289"/>
        <v>0</v>
      </c>
      <c r="AE1366" s="126">
        <f t="shared" si="290"/>
        <v>0</v>
      </c>
      <c r="AF1366" s="126">
        <f t="shared" si="291"/>
        <v>0</v>
      </c>
      <c r="AG1366" s="126">
        <f t="shared" si="292"/>
        <v>0</v>
      </c>
      <c r="AH1366" s="126">
        <f t="shared" si="293"/>
        <v>0</v>
      </c>
      <c r="AI1366" s="126">
        <f t="shared" si="294"/>
        <v>0</v>
      </c>
      <c r="AJ1366" s="126">
        <f t="shared" si="295"/>
        <v>0</v>
      </c>
      <c r="AK1366" s="126">
        <f t="shared" si="296"/>
        <v>-1</v>
      </c>
      <c r="AL1366" s="127">
        <f t="shared" si="298"/>
        <v>-0.22222222222222221</v>
      </c>
      <c r="AM1366" s="127">
        <f t="shared" si="297"/>
        <v>-0.2</v>
      </c>
    </row>
    <row r="1367" spans="1:39" ht="15" customHeight="1" x14ac:dyDescent="0.2">
      <c r="A1367" s="62" t="s">
        <v>1411</v>
      </c>
      <c r="B1367" s="62" t="s">
        <v>1412</v>
      </c>
      <c r="C1367" s="124">
        <v>57000</v>
      </c>
      <c r="D1367" s="124">
        <v>57000</v>
      </c>
      <c r="E1367" s="124">
        <v>68500</v>
      </c>
      <c r="F1367" s="124">
        <v>68500</v>
      </c>
      <c r="G1367" s="124">
        <v>88500</v>
      </c>
      <c r="H1367" s="124">
        <v>88500</v>
      </c>
      <c r="I1367" s="124">
        <v>88500</v>
      </c>
      <c r="J1367" s="124">
        <v>88500</v>
      </c>
      <c r="K1367" s="124">
        <v>88500</v>
      </c>
      <c r="L1367" s="124">
        <v>96500</v>
      </c>
      <c r="M1367" s="124">
        <v>96500</v>
      </c>
      <c r="N1367" s="124">
        <v>64069.3</v>
      </c>
      <c r="O1367" s="124">
        <v>68693.899999999994</v>
      </c>
      <c r="P1367" s="124">
        <v>80320.08</v>
      </c>
      <c r="Q1367" s="124">
        <v>81691.63</v>
      </c>
      <c r="R1367" s="124">
        <v>93958.07</v>
      </c>
      <c r="S1367" s="124">
        <v>81469.34</v>
      </c>
      <c r="T1367" s="124">
        <v>96402.54</v>
      </c>
      <c r="U1367" s="124">
        <v>88618.33</v>
      </c>
      <c r="V1367" s="124">
        <v>76989.27</v>
      </c>
      <c r="W1367" s="124">
        <v>94486.27</v>
      </c>
      <c r="X1367" s="79">
        <v>101685.16</v>
      </c>
      <c r="Y1367" s="125"/>
      <c r="Z1367" s="125"/>
      <c r="AA1367" s="125"/>
      <c r="AB1367" s="125"/>
      <c r="AC1367" s="126">
        <f t="shared" si="288"/>
        <v>0</v>
      </c>
      <c r="AD1367" s="126">
        <f t="shared" si="289"/>
        <v>0</v>
      </c>
      <c r="AE1367" s="126">
        <f t="shared" si="290"/>
        <v>0</v>
      </c>
      <c r="AF1367" s="126">
        <f t="shared" si="291"/>
        <v>0</v>
      </c>
      <c r="AG1367" s="126">
        <f t="shared" si="292"/>
        <v>0</v>
      </c>
      <c r="AH1367" s="126">
        <f t="shared" si="293"/>
        <v>0</v>
      </c>
      <c r="AI1367" s="126">
        <f t="shared" si="294"/>
        <v>0</v>
      </c>
      <c r="AJ1367" s="126">
        <f t="shared" si="295"/>
        <v>-1</v>
      </c>
      <c r="AK1367" s="126">
        <f t="shared" si="296"/>
        <v>0</v>
      </c>
      <c r="AL1367" s="127">
        <f t="shared" si="298"/>
        <v>-0.1111111111111111</v>
      </c>
      <c r="AM1367" s="127">
        <f t="shared" si="297"/>
        <v>-0.2</v>
      </c>
    </row>
    <row r="1368" spans="1:39" ht="15" customHeight="1" x14ac:dyDescent="0.2">
      <c r="A1368" s="62" t="s">
        <v>1413</v>
      </c>
      <c r="B1368" s="62" t="s">
        <v>373</v>
      </c>
      <c r="C1368" s="124">
        <v>1800</v>
      </c>
      <c r="D1368" s="124">
        <v>1800</v>
      </c>
      <c r="E1368" s="124">
        <v>1800</v>
      </c>
      <c r="F1368" s="124">
        <v>1800</v>
      </c>
      <c r="G1368" s="124">
        <v>1800</v>
      </c>
      <c r="H1368" s="124">
        <v>1800</v>
      </c>
      <c r="I1368" s="124">
        <v>1800</v>
      </c>
      <c r="J1368" s="124">
        <v>1800</v>
      </c>
      <c r="K1368" s="124">
        <v>1800</v>
      </c>
      <c r="L1368" s="124">
        <v>1800</v>
      </c>
      <c r="M1368" s="124">
        <v>1800</v>
      </c>
      <c r="N1368" s="124">
        <v>2575.98</v>
      </c>
      <c r="O1368" s="124">
        <v>562.07000000000005</v>
      </c>
      <c r="P1368" s="124">
        <v>1408.33</v>
      </c>
      <c r="Q1368" s="124">
        <v>1382.59</v>
      </c>
      <c r="R1368" s="124">
        <v>1700.44</v>
      </c>
      <c r="S1368" s="124">
        <v>2508.7600000000002</v>
      </c>
      <c r="T1368" s="124">
        <v>1158.44</v>
      </c>
      <c r="U1368" s="124">
        <v>349.62</v>
      </c>
      <c r="V1368" s="124">
        <v>2706.6</v>
      </c>
      <c r="W1368" s="124">
        <v>1863.3</v>
      </c>
      <c r="X1368" s="79">
        <v>995.7</v>
      </c>
      <c r="Y1368" s="125"/>
      <c r="Z1368" s="125"/>
      <c r="AA1368" s="125"/>
      <c r="AB1368" s="125"/>
      <c r="AC1368" s="126">
        <f t="shared" si="288"/>
        <v>3.2148377125193202E-2</v>
      </c>
      <c r="AD1368" s="126">
        <f t="shared" si="289"/>
        <v>-3.1147050014974545E-2</v>
      </c>
      <c r="AE1368" s="126">
        <f t="shared" si="290"/>
        <v>-6.1823802163833073E-5</v>
      </c>
      <c r="AF1368" s="126">
        <f t="shared" si="291"/>
        <v>6.1827624582663532E-5</v>
      </c>
      <c r="AG1368" s="126">
        <f t="shared" si="292"/>
        <v>0</v>
      </c>
      <c r="AH1368" s="126">
        <f t="shared" si="293"/>
        <v>0.24111282843894899</v>
      </c>
      <c r="AI1368" s="126">
        <f t="shared" si="294"/>
        <v>0.14570161892901615</v>
      </c>
      <c r="AJ1368" s="126">
        <f t="shared" si="295"/>
        <v>0.36511976542567909</v>
      </c>
      <c r="AK1368" s="126">
        <f t="shared" si="296"/>
        <v>-0.12435178372938147</v>
      </c>
      <c r="AL1368" s="127">
        <f t="shared" si="298"/>
        <v>6.9842639999655579E-2</v>
      </c>
      <c r="AM1368" s="127">
        <f t="shared" si="297"/>
        <v>0.12551648581285252</v>
      </c>
    </row>
    <row r="1369" spans="1:39" ht="15" customHeight="1" x14ac:dyDescent="0.2">
      <c r="A1369" s="62" t="s">
        <v>1414</v>
      </c>
      <c r="B1369" s="62" t="s">
        <v>425</v>
      </c>
      <c r="C1369" s="124">
        <v>0</v>
      </c>
      <c r="D1369" s="124">
        <v>0</v>
      </c>
      <c r="E1369" s="124">
        <v>0</v>
      </c>
      <c r="F1369" s="124">
        <v>0</v>
      </c>
      <c r="G1369" s="124">
        <v>0</v>
      </c>
      <c r="H1369" s="124">
        <v>0</v>
      </c>
      <c r="I1369" s="124">
        <v>0</v>
      </c>
      <c r="J1369" s="124">
        <v>0</v>
      </c>
      <c r="K1369" s="124">
        <v>0</v>
      </c>
      <c r="L1369" s="124">
        <v>0</v>
      </c>
      <c r="M1369" s="124">
        <v>0</v>
      </c>
      <c r="N1369" s="124">
        <v>0</v>
      </c>
      <c r="O1369" s="124">
        <v>0</v>
      </c>
      <c r="P1369" s="124">
        <v>9.42</v>
      </c>
      <c r="Q1369" s="124">
        <v>0</v>
      </c>
      <c r="R1369" s="124">
        <v>0</v>
      </c>
      <c r="S1369" s="124">
        <v>0</v>
      </c>
      <c r="T1369" s="124">
        <v>630.30999999999995</v>
      </c>
      <c r="U1369" s="124">
        <v>679.99</v>
      </c>
      <c r="V1369" s="124">
        <v>-679.99</v>
      </c>
      <c r="W1369" s="124">
        <v>0</v>
      </c>
      <c r="X1369" s="79">
        <v>0</v>
      </c>
      <c r="Y1369" s="125"/>
      <c r="Z1369" s="125"/>
      <c r="AA1369" s="125"/>
      <c r="AB1369" s="125"/>
      <c r="AC1369" s="126">
        <f t="shared" si="288"/>
        <v>-0.15205877043502972</v>
      </c>
      <c r="AD1369" s="126">
        <f t="shared" si="289"/>
        <v>0.1650722326907281</v>
      </c>
      <c r="AE1369" s="126">
        <f t="shared" si="290"/>
        <v>-2.4743660190349726E-2</v>
      </c>
      <c r="AF1369" s="126">
        <f t="shared" si="291"/>
        <v>0.84006011648565715</v>
      </c>
      <c r="AG1369" s="126">
        <f t="shared" si="292"/>
        <v>2.1044733328181849E-2</v>
      </c>
      <c r="AH1369" s="126">
        <f t="shared" si="293"/>
        <v>7.5020970988600028E-2</v>
      </c>
      <c r="AI1369" s="126">
        <f t="shared" si="294"/>
        <v>0.18086723901871599</v>
      </c>
      <c r="AJ1369" s="126">
        <f t="shared" si="295"/>
        <v>9.989291476862458E-2</v>
      </c>
      <c r="AK1369" s="126">
        <f t="shared" si="296"/>
        <v>6.1937883303117364E-2</v>
      </c>
      <c r="AL1369" s="127">
        <f t="shared" si="298"/>
        <v>0.14078818443980506</v>
      </c>
      <c r="AM1369" s="127">
        <f t="shared" si="297"/>
        <v>8.7752748281447968E-2</v>
      </c>
    </row>
    <row r="1370" spans="1:39" ht="15" customHeight="1" x14ac:dyDescent="0.2">
      <c r="A1370" s="62" t="s">
        <v>1415</v>
      </c>
      <c r="B1370" s="62" t="s">
        <v>1416</v>
      </c>
      <c r="C1370" s="124">
        <v>0</v>
      </c>
      <c r="D1370" s="124">
        <v>0</v>
      </c>
      <c r="E1370" s="124">
        <v>0</v>
      </c>
      <c r="F1370" s="124">
        <v>0</v>
      </c>
      <c r="G1370" s="124">
        <v>0</v>
      </c>
      <c r="H1370" s="124">
        <v>0</v>
      </c>
      <c r="I1370" s="124">
        <v>0</v>
      </c>
      <c r="J1370" s="124">
        <v>5300</v>
      </c>
      <c r="K1370" s="124">
        <v>5300</v>
      </c>
      <c r="L1370" s="124">
        <v>5300</v>
      </c>
      <c r="M1370" s="124">
        <v>5300</v>
      </c>
      <c r="N1370" s="124">
        <v>0</v>
      </c>
      <c r="O1370" s="124">
        <v>0</v>
      </c>
      <c r="P1370" s="124">
        <v>0</v>
      </c>
      <c r="Q1370" s="124">
        <v>0</v>
      </c>
      <c r="R1370" s="124">
        <v>0</v>
      </c>
      <c r="S1370" s="124">
        <v>3933.17</v>
      </c>
      <c r="T1370" s="124">
        <v>4859.2700000000004</v>
      </c>
      <c r="U1370" s="124">
        <v>4397.8500000000004</v>
      </c>
      <c r="V1370" s="124">
        <v>5109.95</v>
      </c>
      <c r="W1370" s="124">
        <v>1720.55</v>
      </c>
      <c r="X1370" s="79">
        <v>4664.42</v>
      </c>
      <c r="Y1370" s="125"/>
      <c r="Z1370" s="125"/>
      <c r="AA1370" s="125"/>
      <c r="AB1370" s="125"/>
      <c r="AC1370" s="126">
        <f t="shared" si="288"/>
        <v>3.2157186040120034E-3</v>
      </c>
      <c r="AD1370" s="126">
        <f t="shared" si="289"/>
        <v>-1.5838049777823473E-3</v>
      </c>
      <c r="AE1370" s="126">
        <f t="shared" si="290"/>
        <v>-4.0384974155810577E-3</v>
      </c>
      <c r="AF1370" s="126">
        <f t="shared" si="291"/>
        <v>-2.9805520357005125E-2</v>
      </c>
      <c r="AG1370" s="126">
        <f t="shared" si="292"/>
        <v>-2.1010789324247586E-3</v>
      </c>
      <c r="AH1370" s="126">
        <f t="shared" si="293"/>
        <v>3.9142434416434217E-2</v>
      </c>
      <c r="AI1370" s="126">
        <f t="shared" si="294"/>
        <v>-5.0723268632073541E-2</v>
      </c>
      <c r="AJ1370" s="126">
        <f t="shared" si="295"/>
        <v>0.43705536903072473</v>
      </c>
      <c r="AK1370" s="126">
        <f t="shared" si="296"/>
        <v>-8.3897413087827721E-2</v>
      </c>
      <c r="AL1370" s="127">
        <f t="shared" si="298"/>
        <v>3.4140437627608489E-2</v>
      </c>
      <c r="AM1370" s="127">
        <f t="shared" si="297"/>
        <v>6.789520855896658E-2</v>
      </c>
    </row>
    <row r="1371" spans="1:39" ht="15" customHeight="1" x14ac:dyDescent="0.2">
      <c r="A1371" s="62" t="s">
        <v>1417</v>
      </c>
      <c r="B1371" s="62" t="s">
        <v>376</v>
      </c>
      <c r="C1371" s="124">
        <v>19200</v>
      </c>
      <c r="D1371" s="124">
        <v>27200</v>
      </c>
      <c r="E1371" s="124">
        <v>27200</v>
      </c>
      <c r="F1371" s="124">
        <v>27200</v>
      </c>
      <c r="G1371" s="124">
        <v>28200</v>
      </c>
      <c r="H1371" s="124">
        <v>28200</v>
      </c>
      <c r="I1371" s="124">
        <v>28200</v>
      </c>
      <c r="J1371" s="124">
        <v>50840</v>
      </c>
      <c r="K1371" s="124">
        <v>50840</v>
      </c>
      <c r="L1371" s="124">
        <v>50840</v>
      </c>
      <c r="M1371" s="124">
        <v>56580</v>
      </c>
      <c r="N1371" s="124">
        <v>26809.96</v>
      </c>
      <c r="O1371" s="124">
        <v>20264.63</v>
      </c>
      <c r="P1371" s="124">
        <v>22340.77</v>
      </c>
      <c r="Q1371" s="124">
        <v>17787.310000000001</v>
      </c>
      <c r="R1371" s="124">
        <v>27404.959999999999</v>
      </c>
      <c r="S1371" s="124">
        <v>29582.75</v>
      </c>
      <c r="T1371" s="124">
        <v>34608.370000000003</v>
      </c>
      <c r="U1371" s="124">
        <v>51302.46</v>
      </c>
      <c r="V1371" s="124">
        <v>32696.63</v>
      </c>
      <c r="W1371" s="124">
        <v>46265.15</v>
      </c>
      <c r="X1371" s="79">
        <v>67423.47</v>
      </c>
      <c r="Y1371" s="125"/>
      <c r="Z1371" s="125"/>
      <c r="AA1371" s="125"/>
      <c r="AB1371" s="125"/>
      <c r="AC1371" s="126">
        <f t="shared" si="288"/>
        <v>5.1157000585823083</v>
      </c>
      <c r="AD1371" s="126">
        <f t="shared" si="289"/>
        <v>0.22194984956611472</v>
      </c>
      <c r="AE1371" s="126">
        <f t="shared" si="290"/>
        <v>-0.78070794315930514</v>
      </c>
      <c r="AF1371" s="126">
        <f t="shared" si="291"/>
        <v>4.8351234096485394</v>
      </c>
      <c r="AG1371" s="126">
        <f t="shared" si="292"/>
        <v>1.0165547699736293</v>
      </c>
      <c r="AH1371" s="126">
        <f t="shared" si="293"/>
        <v>-9.9833325738400119E-2</v>
      </c>
      <c r="AI1371" s="126">
        <f t="shared" si="294"/>
        <v>-3.460960834275488E-2</v>
      </c>
      <c r="AJ1371" s="126">
        <f t="shared" si="295"/>
        <v>-0.52879661851869508</v>
      </c>
      <c r="AK1371" s="126">
        <f t="shared" si="296"/>
        <v>1.0599629720806791</v>
      </c>
      <c r="AL1371" s="127">
        <f t="shared" si="298"/>
        <v>1.2005937293435682</v>
      </c>
      <c r="AM1371" s="127">
        <f t="shared" si="297"/>
        <v>0.28265563789089165</v>
      </c>
    </row>
    <row r="1372" spans="1:39" ht="15" customHeight="1" x14ac:dyDescent="0.2">
      <c r="A1372" s="62" t="s">
        <v>1418</v>
      </c>
      <c r="B1372" s="62" t="s">
        <v>338</v>
      </c>
      <c r="C1372" s="124">
        <v>69000</v>
      </c>
      <c r="D1372" s="124">
        <v>101000</v>
      </c>
      <c r="E1372" s="124">
        <v>101000</v>
      </c>
      <c r="F1372" s="124">
        <v>101000</v>
      </c>
      <c r="G1372" s="124">
        <v>79000</v>
      </c>
      <c r="H1372" s="124">
        <v>79000</v>
      </c>
      <c r="I1372" s="124">
        <v>79000</v>
      </c>
      <c r="J1372" s="124">
        <v>79000</v>
      </c>
      <c r="K1372" s="124">
        <v>79000</v>
      </c>
      <c r="L1372" s="124">
        <v>109000</v>
      </c>
      <c r="M1372" s="124">
        <v>109000</v>
      </c>
      <c r="N1372" s="124">
        <v>117535.88</v>
      </c>
      <c r="O1372" s="124">
        <v>143133.73000000001</v>
      </c>
      <c r="P1372" s="124">
        <v>118006.85</v>
      </c>
      <c r="Q1372" s="124">
        <v>163689.73000000001</v>
      </c>
      <c r="R1372" s="124">
        <v>92514.69</v>
      </c>
      <c r="S1372" s="124">
        <v>88071.71</v>
      </c>
      <c r="T1372" s="124">
        <v>117781.34</v>
      </c>
      <c r="U1372" s="124">
        <v>143067.13</v>
      </c>
      <c r="V1372" s="124">
        <v>105328.19</v>
      </c>
      <c r="W1372" s="124">
        <v>96967.29</v>
      </c>
      <c r="X1372" s="79">
        <v>191713.73</v>
      </c>
      <c r="Y1372" s="125"/>
      <c r="Z1372" s="125"/>
      <c r="AA1372" s="125"/>
      <c r="AB1372" s="125"/>
      <c r="AC1372" s="126">
        <f t="shared" si="288"/>
        <v>-2.5901858719196182E-2</v>
      </c>
      <c r="AD1372" s="126">
        <f t="shared" si="289"/>
        <v>0.36572140403981607</v>
      </c>
      <c r="AE1372" s="126">
        <f t="shared" si="290"/>
        <v>1.7995264457929101E-2</v>
      </c>
      <c r="AF1372" s="126">
        <f t="shared" si="291"/>
        <v>-4.2436905688210104E-2</v>
      </c>
      <c r="AG1372" s="126">
        <f t="shared" si="292"/>
        <v>7.0407612155606814E-2</v>
      </c>
      <c r="AH1372" s="126">
        <f t="shared" si="293"/>
        <v>0.1893785679249248</v>
      </c>
      <c r="AI1372" s="126">
        <f t="shared" si="294"/>
        <v>0.13966435779854322</v>
      </c>
      <c r="AJ1372" s="126">
        <f t="shared" si="295"/>
        <v>2.7148123477094898E-2</v>
      </c>
      <c r="AK1372" s="126">
        <f t="shared" si="296"/>
        <v>-0.28632638417995554</v>
      </c>
      <c r="AL1372" s="127">
        <f t="shared" si="298"/>
        <v>5.0627797918505905E-2</v>
      </c>
      <c r="AM1372" s="127">
        <f t="shared" si="297"/>
        <v>2.805445543524283E-2</v>
      </c>
    </row>
    <row r="1373" spans="1:39" ht="15" customHeight="1" x14ac:dyDescent="0.2">
      <c r="A1373" s="62" t="s">
        <v>2420</v>
      </c>
      <c r="B1373" s="62" t="s">
        <v>1833</v>
      </c>
      <c r="C1373" s="124">
        <v>0</v>
      </c>
      <c r="D1373" s="124">
        <v>0</v>
      </c>
      <c r="E1373" s="124">
        <v>0</v>
      </c>
      <c r="F1373" s="124">
        <v>0</v>
      </c>
      <c r="G1373" s="124">
        <v>0</v>
      </c>
      <c r="H1373" s="124">
        <v>0</v>
      </c>
      <c r="I1373" s="124">
        <v>0</v>
      </c>
      <c r="J1373" s="124">
        <v>0</v>
      </c>
      <c r="K1373" s="124">
        <v>0</v>
      </c>
      <c r="L1373" s="124">
        <v>0</v>
      </c>
      <c r="M1373" s="124">
        <v>0</v>
      </c>
      <c r="N1373" s="124">
        <v>0</v>
      </c>
      <c r="O1373" s="124">
        <v>0</v>
      </c>
      <c r="P1373" s="124">
        <v>0</v>
      </c>
      <c r="Q1373" s="124">
        <v>0</v>
      </c>
      <c r="R1373" s="124">
        <v>0</v>
      </c>
      <c r="S1373" s="124">
        <v>0</v>
      </c>
      <c r="T1373" s="124">
        <v>0</v>
      </c>
      <c r="U1373" s="124">
        <v>950</v>
      </c>
      <c r="V1373" s="124">
        <v>1000</v>
      </c>
      <c r="W1373" s="124">
        <v>0</v>
      </c>
      <c r="X1373" s="79">
        <v>0</v>
      </c>
      <c r="Y1373" s="125"/>
      <c r="Z1373" s="125"/>
      <c r="AA1373" s="125"/>
      <c r="AB1373" s="125"/>
      <c r="AC1373" s="126">
        <f t="shared" si="288"/>
        <v>-0.1352683129127295</v>
      </c>
      <c r="AD1373" s="126">
        <f t="shared" si="289"/>
        <v>-6.0377348528646853E-2</v>
      </c>
      <c r="AE1373" s="126">
        <f t="shared" si="290"/>
        <v>-0.11458120666672907</v>
      </c>
      <c r="AF1373" s="126">
        <f t="shared" si="291"/>
        <v>5.2084317588540617E-2</v>
      </c>
      <c r="AG1373" s="126">
        <f t="shared" si="292"/>
        <v>-4.2837390233146103E-2</v>
      </c>
      <c r="AH1373" s="126">
        <f t="shared" si="293"/>
        <v>-8.9909646410661931E-2</v>
      </c>
      <c r="AI1373" s="126">
        <f t="shared" si="294"/>
        <v>0.14754901187610633</v>
      </c>
      <c r="AJ1373" s="126">
        <f t="shared" si="295"/>
        <v>-0.32198857310667278</v>
      </c>
      <c r="AK1373" s="126">
        <f t="shared" si="296"/>
        <v>-7.5800389916750976E-2</v>
      </c>
      <c r="AL1373" s="127">
        <f t="shared" si="298"/>
        <v>-7.1236615367854472E-2</v>
      </c>
      <c r="AM1373" s="127">
        <f t="shared" si="297"/>
        <v>-7.6597397558225103E-2</v>
      </c>
    </row>
    <row r="1374" spans="1:39" ht="15" customHeight="1" x14ac:dyDescent="0.2">
      <c r="A1374" s="62" t="s">
        <v>1788</v>
      </c>
      <c r="B1374" s="62" t="s">
        <v>818</v>
      </c>
      <c r="C1374" s="124">
        <v>7490</v>
      </c>
      <c r="D1374" s="124">
        <v>0</v>
      </c>
      <c r="E1374" s="124">
        <v>0</v>
      </c>
      <c r="F1374" s="124">
        <v>0</v>
      </c>
      <c r="G1374" s="124">
        <v>0</v>
      </c>
      <c r="H1374" s="124">
        <v>0</v>
      </c>
      <c r="I1374" s="124">
        <v>0</v>
      </c>
      <c r="J1374" s="124">
        <v>0</v>
      </c>
      <c r="K1374" s="124">
        <v>15000</v>
      </c>
      <c r="L1374" s="124">
        <v>0</v>
      </c>
      <c r="M1374" s="124">
        <v>0</v>
      </c>
      <c r="N1374" s="124">
        <v>574.98</v>
      </c>
      <c r="O1374" s="124">
        <v>0</v>
      </c>
      <c r="P1374" s="124">
        <v>0</v>
      </c>
      <c r="Q1374" s="124">
        <v>0</v>
      </c>
      <c r="R1374" s="124">
        <v>0</v>
      </c>
      <c r="S1374" s="124">
        <v>0</v>
      </c>
      <c r="T1374" s="124">
        <v>0</v>
      </c>
      <c r="U1374" s="124">
        <v>0</v>
      </c>
      <c r="V1374" s="124">
        <v>21980.82</v>
      </c>
      <c r="W1374" s="124">
        <v>0</v>
      </c>
      <c r="X1374" s="79">
        <v>0</v>
      </c>
      <c r="Y1374" s="125"/>
      <c r="Z1374" s="125"/>
      <c r="AA1374" s="125"/>
      <c r="AB1374" s="125"/>
      <c r="AC1374" s="126">
        <f t="shared" si="288"/>
        <v>-5.5630547226834602E-2</v>
      </c>
      <c r="AD1374" s="126">
        <f t="shared" si="289"/>
        <v>-5.1980558085407816E-2</v>
      </c>
      <c r="AE1374" s="126">
        <f t="shared" si="290"/>
        <v>3.2684927440028197E-2</v>
      </c>
      <c r="AF1374" s="126">
        <f t="shared" si="291"/>
        <v>0.34093463830611964</v>
      </c>
      <c r="AG1374" s="126">
        <f t="shared" si="292"/>
        <v>-0.11406277382021321</v>
      </c>
      <c r="AH1374" s="126">
        <f t="shared" si="293"/>
        <v>-1.8009309862907951E-2</v>
      </c>
      <c r="AI1374" s="126">
        <f t="shared" si="294"/>
        <v>-8.4874784893613262E-2</v>
      </c>
      <c r="AJ1374" s="126">
        <f t="shared" si="295"/>
        <v>3.0345206316692405E-2</v>
      </c>
      <c r="AK1374" s="126">
        <f t="shared" si="296"/>
        <v>0.20193842327282555</v>
      </c>
      <c r="AL1374" s="127">
        <f t="shared" si="298"/>
        <v>3.1260580160743213E-2</v>
      </c>
      <c r="AM1374" s="127">
        <f t="shared" si="297"/>
        <v>3.0673522025567112E-3</v>
      </c>
    </row>
    <row r="1375" spans="1:39" ht="15" customHeight="1" x14ac:dyDescent="0.2">
      <c r="A1375" s="62" t="s">
        <v>1993</v>
      </c>
      <c r="B1375" s="62" t="s">
        <v>1994</v>
      </c>
      <c r="C1375" s="124">
        <v>0</v>
      </c>
      <c r="D1375" s="124">
        <v>0</v>
      </c>
      <c r="E1375" s="124">
        <v>0</v>
      </c>
      <c r="F1375" s="124">
        <v>0</v>
      </c>
      <c r="G1375" s="124">
        <v>0</v>
      </c>
      <c r="H1375" s="124">
        <v>0</v>
      </c>
      <c r="I1375" s="124">
        <v>0</v>
      </c>
      <c r="J1375" s="124">
        <v>0</v>
      </c>
      <c r="K1375" s="124">
        <v>0</v>
      </c>
      <c r="L1375" s="124">
        <v>0</v>
      </c>
      <c r="M1375" s="124">
        <v>0</v>
      </c>
      <c r="N1375" s="124">
        <v>0</v>
      </c>
      <c r="O1375" s="124">
        <v>0</v>
      </c>
      <c r="P1375" s="124">
        <v>0</v>
      </c>
      <c r="Q1375" s="124">
        <v>0</v>
      </c>
      <c r="R1375" s="124">
        <v>0</v>
      </c>
      <c r="S1375" s="124">
        <v>0</v>
      </c>
      <c r="T1375" s="124">
        <v>0</v>
      </c>
      <c r="U1375" s="124">
        <v>-700.65</v>
      </c>
      <c r="V1375" s="124">
        <v>0</v>
      </c>
      <c r="W1375" s="124">
        <v>0</v>
      </c>
      <c r="X1375" s="79"/>
      <c r="Y1375" s="125"/>
      <c r="Z1375" s="125"/>
      <c r="AA1375" s="125"/>
      <c r="AB1375" s="125"/>
      <c r="AC1375" s="126">
        <f t="shared" si="288"/>
        <v>0.20182556070589125</v>
      </c>
      <c r="AD1375" s="126">
        <f t="shared" si="289"/>
        <v>0.37322067651126639</v>
      </c>
      <c r="AE1375" s="126">
        <f t="shared" si="290"/>
        <v>-0.24509850577865377</v>
      </c>
      <c r="AF1375" s="126">
        <f t="shared" si="291"/>
        <v>-0.33756392887189479</v>
      </c>
      <c r="AG1375" s="126">
        <f t="shared" si="292"/>
        <v>0.26036733599217915</v>
      </c>
      <c r="AH1375" s="126">
        <f t="shared" si="293"/>
        <v>0.27217289953776858</v>
      </c>
      <c r="AI1375" s="126">
        <f t="shared" si="294"/>
        <v>-4.5534596624508906E-2</v>
      </c>
      <c r="AJ1375" s="126">
        <f t="shared" si="295"/>
        <v>-0.15763767349098454</v>
      </c>
      <c r="AK1375" s="126">
        <f t="shared" si="296"/>
        <v>0.13706620710389558</v>
      </c>
      <c r="AL1375" s="127">
        <f t="shared" si="298"/>
        <v>5.0979775009439877E-2</v>
      </c>
      <c r="AM1375" s="127">
        <f t="shared" si="297"/>
        <v>9.3286834503669994E-2</v>
      </c>
    </row>
    <row r="1376" spans="1:39" ht="15" customHeight="1" x14ac:dyDescent="0.2">
      <c r="A1376" s="62" t="s">
        <v>1419</v>
      </c>
      <c r="B1376" s="62" t="s">
        <v>1420</v>
      </c>
      <c r="C1376" s="124">
        <v>9165</v>
      </c>
      <c r="D1376" s="124">
        <v>9165</v>
      </c>
      <c r="E1376" s="124">
        <v>9165</v>
      </c>
      <c r="F1376" s="124">
        <v>9170</v>
      </c>
      <c r="G1376" s="124">
        <v>9170</v>
      </c>
      <c r="H1376" s="124">
        <v>9170</v>
      </c>
      <c r="I1376" s="124">
        <v>9170</v>
      </c>
      <c r="J1376" s="124">
        <v>9170</v>
      </c>
      <c r="K1376" s="124">
        <v>9170</v>
      </c>
      <c r="L1376" s="124">
        <v>9170</v>
      </c>
      <c r="M1376" s="124">
        <v>9170</v>
      </c>
      <c r="N1376" s="124">
        <v>8087.5</v>
      </c>
      <c r="O1376" s="124">
        <v>8347.5</v>
      </c>
      <c r="P1376" s="124">
        <v>8087.5</v>
      </c>
      <c r="Q1376" s="124">
        <v>8087</v>
      </c>
      <c r="R1376" s="124">
        <v>8087.5</v>
      </c>
      <c r="S1376" s="124">
        <v>8087.5</v>
      </c>
      <c r="T1376" s="124">
        <v>10037.5</v>
      </c>
      <c r="U1376" s="124">
        <v>11499.98</v>
      </c>
      <c r="V1376" s="124">
        <v>15698.85</v>
      </c>
      <c r="W1376" s="124">
        <v>13746.67</v>
      </c>
      <c r="X1376" s="79">
        <v>8558.9</v>
      </c>
      <c r="Y1376" s="125"/>
      <c r="Z1376" s="125"/>
      <c r="AA1376" s="125"/>
      <c r="AB1376" s="125"/>
      <c r="AC1376" s="126">
        <f t="shared" si="288"/>
        <v>0</v>
      </c>
      <c r="AD1376" s="126">
        <f t="shared" si="289"/>
        <v>0</v>
      </c>
      <c r="AE1376" s="126">
        <f t="shared" si="290"/>
        <v>0</v>
      </c>
      <c r="AF1376" s="126">
        <f t="shared" si="291"/>
        <v>0</v>
      </c>
      <c r="AG1376" s="126">
        <f t="shared" si="292"/>
        <v>0</v>
      </c>
      <c r="AH1376" s="126">
        <f t="shared" si="293"/>
        <v>0</v>
      </c>
      <c r="AI1376" s="126">
        <f t="shared" si="294"/>
        <v>-1</v>
      </c>
      <c r="AJ1376" s="126">
        <f t="shared" si="295"/>
        <v>0</v>
      </c>
      <c r="AK1376" s="126">
        <f t="shared" si="296"/>
        <v>0</v>
      </c>
      <c r="AL1376" s="127">
        <f t="shared" si="298"/>
        <v>-0.1111111111111111</v>
      </c>
      <c r="AM1376" s="127">
        <f t="shared" si="297"/>
        <v>-0.2</v>
      </c>
    </row>
    <row r="1377" spans="1:39" ht="15" customHeight="1" x14ac:dyDescent="0.2">
      <c r="A1377" s="62" t="s">
        <v>1421</v>
      </c>
      <c r="B1377" s="62" t="s">
        <v>268</v>
      </c>
      <c r="C1377" s="124">
        <v>9200</v>
      </c>
      <c r="D1377" s="124">
        <v>9200</v>
      </c>
      <c r="E1377" s="124">
        <v>9200</v>
      </c>
      <c r="F1377" s="124">
        <v>9200</v>
      </c>
      <c r="G1377" s="124">
        <v>9200</v>
      </c>
      <c r="H1377" s="124">
        <v>14480</v>
      </c>
      <c r="I1377" s="124">
        <v>14480</v>
      </c>
      <c r="J1377" s="124">
        <v>14480</v>
      </c>
      <c r="K1377" s="124">
        <v>17880</v>
      </c>
      <c r="L1377" s="124">
        <v>16400</v>
      </c>
      <c r="M1377" s="124">
        <v>16400</v>
      </c>
      <c r="N1377" s="124">
        <v>7810.73</v>
      </c>
      <c r="O1377" s="124">
        <v>6623.04</v>
      </c>
      <c r="P1377" s="124">
        <v>7716.32</v>
      </c>
      <c r="Q1377" s="124">
        <v>7525.39</v>
      </c>
      <c r="R1377" s="124">
        <v>13847.17</v>
      </c>
      <c r="S1377" s="124">
        <v>14138.58</v>
      </c>
      <c r="T1377" s="124">
        <v>15199.27</v>
      </c>
      <c r="U1377" s="124">
        <v>17948.32</v>
      </c>
      <c r="V1377" s="124">
        <v>19741.23</v>
      </c>
      <c r="W1377" s="124">
        <v>20963.96</v>
      </c>
      <c r="X1377" s="79">
        <v>42936.65</v>
      </c>
      <c r="Y1377" s="125"/>
      <c r="Z1377" s="125"/>
      <c r="AA1377" s="125"/>
      <c r="AB1377" s="125"/>
      <c r="AC1377" s="126">
        <f t="shared" si="288"/>
        <v>0</v>
      </c>
      <c r="AD1377" s="126">
        <f t="shared" si="289"/>
        <v>0</v>
      </c>
      <c r="AE1377" s="126">
        <f t="shared" si="290"/>
        <v>0</v>
      </c>
      <c r="AF1377" s="126">
        <f t="shared" si="291"/>
        <v>0</v>
      </c>
      <c r="AG1377" s="126">
        <f t="shared" si="292"/>
        <v>0</v>
      </c>
      <c r="AH1377" s="126">
        <f t="shared" si="293"/>
        <v>-1</v>
      </c>
      <c r="AI1377" s="126">
        <f t="shared" si="294"/>
        <v>0</v>
      </c>
      <c r="AJ1377" s="126">
        <f t="shared" si="295"/>
        <v>0</v>
      </c>
      <c r="AK1377" s="126">
        <f t="shared" si="296"/>
        <v>0</v>
      </c>
      <c r="AL1377" s="127">
        <f t="shared" si="298"/>
        <v>-0.1111111111111111</v>
      </c>
      <c r="AM1377" s="127">
        <f t="shared" si="297"/>
        <v>-0.2</v>
      </c>
    </row>
    <row r="1378" spans="1:39" ht="15" customHeight="1" x14ac:dyDescent="0.2">
      <c r="A1378" s="62" t="s">
        <v>1422</v>
      </c>
      <c r="B1378" s="62" t="s">
        <v>596</v>
      </c>
      <c r="C1378" s="124">
        <v>17500</v>
      </c>
      <c r="D1378" s="124">
        <v>18100</v>
      </c>
      <c r="E1378" s="124">
        <v>18100</v>
      </c>
      <c r="F1378" s="124">
        <v>18100</v>
      </c>
      <c r="G1378" s="124">
        <v>18100</v>
      </c>
      <c r="H1378" s="124">
        <v>18100</v>
      </c>
      <c r="I1378" s="124">
        <v>18100</v>
      </c>
      <c r="J1378" s="124">
        <v>20600</v>
      </c>
      <c r="K1378" s="124">
        <v>20600</v>
      </c>
      <c r="L1378" s="124">
        <v>23100</v>
      </c>
      <c r="M1378" s="124">
        <v>23100</v>
      </c>
      <c r="N1378" s="124">
        <v>18195</v>
      </c>
      <c r="O1378" s="124">
        <v>18253.509999999998</v>
      </c>
      <c r="P1378" s="124">
        <v>18224.599999999999</v>
      </c>
      <c r="Q1378" s="124">
        <v>18151</v>
      </c>
      <c r="R1378" s="124">
        <v>17610</v>
      </c>
      <c r="S1378" s="124">
        <v>17573</v>
      </c>
      <c r="T1378" s="124">
        <v>18260.849999999999</v>
      </c>
      <c r="U1378" s="124">
        <v>17334.599999999999</v>
      </c>
      <c r="V1378" s="124">
        <v>24910.78</v>
      </c>
      <c r="W1378" s="124">
        <v>22820.83</v>
      </c>
      <c r="X1378" s="79">
        <v>32682.77</v>
      </c>
      <c r="Y1378" s="125"/>
      <c r="Z1378" s="125"/>
      <c r="AA1378" s="125"/>
      <c r="AB1378" s="125"/>
      <c r="AC1378" s="126">
        <f t="shared" si="288"/>
        <v>0</v>
      </c>
      <c r="AD1378" s="126">
        <f t="shared" si="289"/>
        <v>0</v>
      </c>
      <c r="AE1378" s="126">
        <f t="shared" si="290"/>
        <v>0</v>
      </c>
      <c r="AF1378" s="126">
        <f t="shared" si="291"/>
        <v>0</v>
      </c>
      <c r="AG1378" s="126">
        <f t="shared" si="292"/>
        <v>-1</v>
      </c>
      <c r="AH1378" s="126">
        <f t="shared" si="293"/>
        <v>0</v>
      </c>
      <c r="AI1378" s="126">
        <f t="shared" si="294"/>
        <v>0</v>
      </c>
      <c r="AJ1378" s="126">
        <f t="shared" si="295"/>
        <v>-1</v>
      </c>
      <c r="AK1378" s="126">
        <f t="shared" si="296"/>
        <v>0</v>
      </c>
      <c r="AL1378" s="127">
        <f t="shared" si="298"/>
        <v>-0.22222222222222221</v>
      </c>
      <c r="AM1378" s="127">
        <f t="shared" si="297"/>
        <v>-0.4</v>
      </c>
    </row>
    <row r="1379" spans="1:39" ht="15" customHeight="1" x14ac:dyDescent="0.2">
      <c r="A1379" s="62" t="s">
        <v>1423</v>
      </c>
      <c r="B1379" s="62" t="s">
        <v>272</v>
      </c>
      <c r="C1379" s="124">
        <v>695</v>
      </c>
      <c r="D1379" s="124">
        <v>8025</v>
      </c>
      <c r="E1379" s="124">
        <v>8305</v>
      </c>
      <c r="F1379" s="124">
        <v>8040</v>
      </c>
      <c r="G1379" s="124">
        <v>8050</v>
      </c>
      <c r="H1379" s="124">
        <v>8050</v>
      </c>
      <c r="I1379" s="124">
        <v>9970</v>
      </c>
      <c r="J1379" s="124">
        <v>7770</v>
      </c>
      <c r="K1379" s="124">
        <v>7770</v>
      </c>
      <c r="L1379" s="124">
        <v>4076</v>
      </c>
      <c r="M1379" s="124">
        <v>29076</v>
      </c>
      <c r="N1379" s="124">
        <v>375.54</v>
      </c>
      <c r="O1379" s="124">
        <v>2296.69</v>
      </c>
      <c r="P1379" s="124">
        <v>2806.44</v>
      </c>
      <c r="Q1379" s="124">
        <v>615.42999999999995</v>
      </c>
      <c r="R1379" s="124">
        <v>3591.11</v>
      </c>
      <c r="S1379" s="124">
        <v>7241.67</v>
      </c>
      <c r="T1379" s="124">
        <v>6518.71</v>
      </c>
      <c r="U1379" s="124">
        <v>6293.1</v>
      </c>
      <c r="V1379" s="124">
        <v>2965.33</v>
      </c>
      <c r="W1379" s="124">
        <v>6108.47</v>
      </c>
      <c r="X1379" s="79">
        <v>60485.58</v>
      </c>
      <c r="Y1379" s="125"/>
      <c r="Z1379" s="125"/>
      <c r="AA1379" s="125"/>
      <c r="AB1379" s="125"/>
      <c r="AC1379" s="126">
        <f t="shared" si="288"/>
        <v>-0.19900558231447879</v>
      </c>
      <c r="AD1379" s="126">
        <f t="shared" si="289"/>
        <v>-0.17904686764813749</v>
      </c>
      <c r="AE1379" s="126">
        <f t="shared" si="290"/>
        <v>0.52822872722628111</v>
      </c>
      <c r="AF1379" s="126">
        <f t="shared" si="291"/>
        <v>-0.15286025603080636</v>
      </c>
      <c r="AG1379" s="126">
        <f t="shared" si="292"/>
        <v>-0.2123518573225554</v>
      </c>
      <c r="AH1379" s="126">
        <f t="shared" si="293"/>
        <v>-3.1435988229729254E-2</v>
      </c>
      <c r="AI1379" s="126">
        <f t="shared" si="294"/>
        <v>0.230099423815527</v>
      </c>
      <c r="AJ1379" s="126">
        <f t="shared" si="295"/>
        <v>0.23138852266736812</v>
      </c>
      <c r="AK1379" s="126">
        <f t="shared" si="296"/>
        <v>1.0480053489260595</v>
      </c>
      <c r="AL1379" s="127">
        <f t="shared" si="298"/>
        <v>0.1403357190099476</v>
      </c>
      <c r="AM1379" s="127">
        <f t="shared" si="297"/>
        <v>0.253141089971334</v>
      </c>
    </row>
    <row r="1380" spans="1:39" ht="15" customHeight="1" x14ac:dyDescent="0.2">
      <c r="A1380" s="62" t="s">
        <v>1424</v>
      </c>
      <c r="B1380" s="62" t="s">
        <v>276</v>
      </c>
      <c r="C1380" s="124">
        <v>30250</v>
      </c>
      <c r="D1380" s="124">
        <v>30250</v>
      </c>
      <c r="E1380" s="124">
        <v>29970</v>
      </c>
      <c r="F1380" s="124">
        <v>30250</v>
      </c>
      <c r="G1380" s="124">
        <v>30280</v>
      </c>
      <c r="H1380" s="124">
        <v>30280</v>
      </c>
      <c r="I1380" s="124">
        <v>32170</v>
      </c>
      <c r="J1380" s="124">
        <v>32000</v>
      </c>
      <c r="K1380" s="124">
        <v>32000</v>
      </c>
      <c r="L1380" s="124">
        <v>27835</v>
      </c>
      <c r="M1380" s="124">
        <v>77835</v>
      </c>
      <c r="N1380" s="124">
        <v>22044.75</v>
      </c>
      <c r="O1380" s="124">
        <v>21473.75</v>
      </c>
      <c r="P1380" s="124">
        <v>29327.16</v>
      </c>
      <c r="Q1380" s="124">
        <v>29854.91</v>
      </c>
      <c r="R1380" s="124">
        <v>28587.96</v>
      </c>
      <c r="S1380" s="124">
        <v>30600.77</v>
      </c>
      <c r="T1380" s="124">
        <v>36395.9</v>
      </c>
      <c r="U1380" s="124">
        <v>41479.11</v>
      </c>
      <c r="V1380" s="124">
        <v>42605.19</v>
      </c>
      <c r="W1380" s="124">
        <v>30406.2</v>
      </c>
      <c r="X1380" s="79">
        <v>58854.63</v>
      </c>
      <c r="Y1380" s="125"/>
      <c r="Z1380" s="125"/>
      <c r="AA1380" s="125"/>
      <c r="AB1380" s="125"/>
      <c r="AC1380" s="126">
        <f t="shared" si="288"/>
        <v>0</v>
      </c>
      <c r="AD1380" s="126">
        <f t="shared" si="289"/>
        <v>0</v>
      </c>
      <c r="AE1380" s="126">
        <f t="shared" si="290"/>
        <v>0</v>
      </c>
      <c r="AF1380" s="126">
        <f t="shared" si="291"/>
        <v>0</v>
      </c>
      <c r="AG1380" s="126">
        <f t="shared" si="292"/>
        <v>0</v>
      </c>
      <c r="AH1380" s="126">
        <f t="shared" si="293"/>
        <v>0</v>
      </c>
      <c r="AI1380" s="126">
        <f t="shared" si="294"/>
        <v>-1</v>
      </c>
      <c r="AJ1380" s="126">
        <f t="shared" si="295"/>
        <v>0</v>
      </c>
      <c r="AK1380" s="126">
        <f t="shared" si="296"/>
        <v>-4.9671574588789638E-2</v>
      </c>
      <c r="AL1380" s="127">
        <f t="shared" si="298"/>
        <v>-0.11663017495430997</v>
      </c>
      <c r="AM1380" s="127">
        <f t="shared" si="297"/>
        <v>-0.20993431491775794</v>
      </c>
    </row>
    <row r="1381" spans="1:39" ht="15" customHeight="1" x14ac:dyDescent="0.2">
      <c r="A1381" s="62" t="s">
        <v>1433</v>
      </c>
      <c r="B1381" s="62" t="s">
        <v>567</v>
      </c>
      <c r="C1381" s="124">
        <v>37000</v>
      </c>
      <c r="D1381" s="124">
        <v>37000</v>
      </c>
      <c r="E1381" s="124">
        <v>37000</v>
      </c>
      <c r="F1381" s="124">
        <v>32800</v>
      </c>
      <c r="G1381" s="124">
        <v>32800</v>
      </c>
      <c r="H1381" s="124">
        <v>32800</v>
      </c>
      <c r="I1381" s="124">
        <v>32800</v>
      </c>
      <c r="J1381" s="124">
        <v>31000</v>
      </c>
      <c r="K1381" s="124">
        <v>31000</v>
      </c>
      <c r="L1381" s="124">
        <v>29990</v>
      </c>
      <c r="M1381" s="124">
        <v>29990</v>
      </c>
      <c r="N1381" s="124">
        <v>39425.050000000003</v>
      </c>
      <c r="O1381" s="124">
        <v>34092.089999999997</v>
      </c>
      <c r="P1381" s="124">
        <v>32033.7</v>
      </c>
      <c r="Q1381" s="124">
        <v>28363.24</v>
      </c>
      <c r="R1381" s="124">
        <v>29840.52</v>
      </c>
      <c r="S1381" s="124">
        <v>28562.23</v>
      </c>
      <c r="T1381" s="124">
        <v>25994.21</v>
      </c>
      <c r="U1381" s="124">
        <v>29829.63</v>
      </c>
      <c r="V1381" s="124">
        <v>20224.830000000002</v>
      </c>
      <c r="W1381" s="124">
        <v>18691.78</v>
      </c>
      <c r="X1381" s="79">
        <v>33408.67</v>
      </c>
      <c r="Y1381" s="125"/>
      <c r="Z1381" s="125"/>
      <c r="AA1381" s="125"/>
      <c r="AB1381" s="125"/>
      <c r="AC1381" s="126">
        <f t="shared" si="288"/>
        <v>0</v>
      </c>
      <c r="AD1381" s="126">
        <f t="shared" si="289"/>
        <v>6.0885095328663541E-2</v>
      </c>
      <c r="AE1381" s="126">
        <f t="shared" si="290"/>
        <v>1.2521355642106031E-2</v>
      </c>
      <c r="AF1381" s="126">
        <f t="shared" si="291"/>
        <v>-1.3794720249736337E-2</v>
      </c>
      <c r="AG1381" s="126">
        <f t="shared" si="292"/>
        <v>0.46455850614619509</v>
      </c>
      <c r="AH1381" s="126">
        <f t="shared" si="293"/>
        <v>-1</v>
      </c>
      <c r="AI1381" s="126">
        <f t="shared" si="294"/>
        <v>0</v>
      </c>
      <c r="AJ1381" s="126">
        <f t="shared" si="295"/>
        <v>0</v>
      </c>
      <c r="AK1381" s="126">
        <f t="shared" si="296"/>
        <v>0</v>
      </c>
      <c r="AL1381" s="127">
        <f t="shared" si="298"/>
        <v>-5.2869973681419075E-2</v>
      </c>
      <c r="AM1381" s="127">
        <f t="shared" si="297"/>
        <v>-0.10708829877076098</v>
      </c>
    </row>
    <row r="1382" spans="1:39" ht="15" customHeight="1" x14ac:dyDescent="0.2">
      <c r="A1382" s="62" t="s">
        <v>1434</v>
      </c>
      <c r="B1382" s="62" t="s">
        <v>569</v>
      </c>
      <c r="C1382" s="124">
        <v>13000</v>
      </c>
      <c r="D1382" s="124">
        <v>13000</v>
      </c>
      <c r="E1382" s="124">
        <v>13000</v>
      </c>
      <c r="F1382" s="124">
        <v>13000</v>
      </c>
      <c r="G1382" s="124">
        <v>13000</v>
      </c>
      <c r="H1382" s="124">
        <v>13000</v>
      </c>
      <c r="I1382" s="124">
        <v>13000</v>
      </c>
      <c r="J1382" s="124">
        <v>15500</v>
      </c>
      <c r="K1382" s="124">
        <v>15500</v>
      </c>
      <c r="L1382" s="124">
        <v>15500</v>
      </c>
      <c r="M1382" s="124">
        <v>15500</v>
      </c>
      <c r="N1382" s="124">
        <v>13394.08</v>
      </c>
      <c r="O1382" s="124">
        <v>12648.96</v>
      </c>
      <c r="P1382" s="124">
        <v>11991.46</v>
      </c>
      <c r="Q1382" s="124">
        <v>12383.4</v>
      </c>
      <c r="R1382" s="124">
        <v>16605.330000000002</v>
      </c>
      <c r="S1382" s="124">
        <v>14711.28</v>
      </c>
      <c r="T1382" s="124">
        <v>14446.34</v>
      </c>
      <c r="U1382" s="124">
        <v>13220.21</v>
      </c>
      <c r="V1382" s="124">
        <v>13621.38</v>
      </c>
      <c r="W1382" s="124">
        <v>16372.06</v>
      </c>
      <c r="X1382" s="79">
        <v>17782.59</v>
      </c>
      <c r="Y1382" s="125"/>
      <c r="Z1382" s="125"/>
      <c r="AA1382" s="125"/>
      <c r="AB1382" s="125"/>
      <c r="AC1382" s="126">
        <f t="shared" si="288"/>
        <v>0</v>
      </c>
      <c r="AD1382" s="126">
        <f t="shared" si="289"/>
        <v>0</v>
      </c>
      <c r="AE1382" s="126">
        <f t="shared" si="290"/>
        <v>0</v>
      </c>
      <c r="AF1382" s="126">
        <f t="shared" si="291"/>
        <v>-0.18863852435359826</v>
      </c>
      <c r="AG1382" s="126">
        <f t="shared" si="292"/>
        <v>-0.23929401856496826</v>
      </c>
      <c r="AH1382" s="126">
        <f t="shared" si="293"/>
        <v>-1</v>
      </c>
      <c r="AI1382" s="126">
        <f t="shared" si="294"/>
        <v>0</v>
      </c>
      <c r="AJ1382" s="126">
        <f t="shared" si="295"/>
        <v>-1</v>
      </c>
      <c r="AK1382" s="126">
        <f t="shared" si="296"/>
        <v>0</v>
      </c>
      <c r="AL1382" s="127">
        <f t="shared" si="298"/>
        <v>-0.26977028254650737</v>
      </c>
      <c r="AM1382" s="127">
        <f t="shared" si="297"/>
        <v>-0.44785880371299369</v>
      </c>
    </row>
    <row r="1383" spans="1:39" ht="15" customHeight="1" x14ac:dyDescent="0.2">
      <c r="A1383" s="62" t="s">
        <v>1435</v>
      </c>
      <c r="B1383" s="62" t="s">
        <v>807</v>
      </c>
      <c r="C1383" s="124">
        <v>12220</v>
      </c>
      <c r="D1383" s="124">
        <v>12220</v>
      </c>
      <c r="E1383" s="124">
        <v>12220</v>
      </c>
      <c r="F1383" s="124">
        <v>8800</v>
      </c>
      <c r="G1383" s="124">
        <v>8800</v>
      </c>
      <c r="H1383" s="124">
        <v>8800</v>
      </c>
      <c r="I1383" s="124">
        <v>8800</v>
      </c>
      <c r="J1383" s="124">
        <v>8000</v>
      </c>
      <c r="K1383" s="124">
        <v>8000</v>
      </c>
      <c r="L1383" s="124">
        <v>8000</v>
      </c>
      <c r="M1383" s="124">
        <v>8000</v>
      </c>
      <c r="N1383" s="124">
        <v>7002.78</v>
      </c>
      <c r="O1383" s="124">
        <v>8416.1200000000008</v>
      </c>
      <c r="P1383" s="124">
        <v>11557.19</v>
      </c>
      <c r="Q1383" s="124">
        <v>8724.5400000000009</v>
      </c>
      <c r="R1383" s="124">
        <v>5779.45</v>
      </c>
      <c r="S1383" s="124">
        <v>7284.23</v>
      </c>
      <c r="T1383" s="124">
        <v>9266.7999999999993</v>
      </c>
      <c r="U1383" s="124">
        <v>8844.84</v>
      </c>
      <c r="V1383" s="124">
        <v>7450.56</v>
      </c>
      <c r="W1383" s="124">
        <v>8471.7800000000007</v>
      </c>
      <c r="X1383" s="79">
        <v>11088.75</v>
      </c>
      <c r="Y1383" s="125"/>
      <c r="Z1383" s="125"/>
      <c r="AA1383" s="125"/>
      <c r="AB1383" s="125"/>
      <c r="AC1383" s="126">
        <f t="shared" si="288"/>
        <v>0</v>
      </c>
      <c r="AD1383" s="126">
        <f t="shared" si="289"/>
        <v>0</v>
      </c>
      <c r="AE1383" s="126">
        <f t="shared" si="290"/>
        <v>0</v>
      </c>
      <c r="AF1383" s="126">
        <f t="shared" si="291"/>
        <v>0</v>
      </c>
      <c r="AG1383" s="126">
        <f t="shared" si="292"/>
        <v>0</v>
      </c>
      <c r="AH1383" s="126">
        <f t="shared" si="293"/>
        <v>0</v>
      </c>
      <c r="AI1383" s="126">
        <f t="shared" si="294"/>
        <v>-0.89932732347961375</v>
      </c>
      <c r="AJ1383" s="126">
        <f t="shared" si="295"/>
        <v>-1</v>
      </c>
      <c r="AK1383" s="126">
        <f t="shared" si="296"/>
        <v>0</v>
      </c>
      <c r="AL1383" s="127">
        <f t="shared" si="298"/>
        <v>-0.21103636927551264</v>
      </c>
      <c r="AM1383" s="127">
        <f t="shared" si="297"/>
        <v>-0.37986546469592275</v>
      </c>
    </row>
    <row r="1384" spans="1:39" ht="15" customHeight="1" x14ac:dyDescent="0.2">
      <c r="A1384" s="62" t="s">
        <v>1836</v>
      </c>
      <c r="B1384" s="62" t="s">
        <v>1837</v>
      </c>
      <c r="C1384" s="124">
        <v>0</v>
      </c>
      <c r="D1384" s="124">
        <v>0</v>
      </c>
      <c r="E1384" s="124">
        <v>0</v>
      </c>
      <c r="F1384" s="124">
        <v>0</v>
      </c>
      <c r="G1384" s="124">
        <v>0</v>
      </c>
      <c r="H1384" s="124">
        <v>0</v>
      </c>
      <c r="I1384" s="124">
        <v>0</v>
      </c>
      <c r="J1384" s="124">
        <v>0</v>
      </c>
      <c r="K1384" s="124">
        <v>0</v>
      </c>
      <c r="L1384" s="124">
        <v>0</v>
      </c>
      <c r="M1384" s="124">
        <v>0</v>
      </c>
      <c r="N1384" s="124">
        <v>0</v>
      </c>
      <c r="O1384" s="124">
        <v>0</v>
      </c>
      <c r="P1384" s="124">
        <v>0</v>
      </c>
      <c r="Q1384" s="124">
        <v>0</v>
      </c>
      <c r="R1384" s="124">
        <v>0</v>
      </c>
      <c r="S1384" s="124">
        <v>0</v>
      </c>
      <c r="T1384" s="124">
        <v>665</v>
      </c>
      <c r="U1384" s="124">
        <v>0</v>
      </c>
      <c r="V1384" s="124">
        <v>0</v>
      </c>
      <c r="W1384" s="124">
        <v>0</v>
      </c>
      <c r="X1384" s="79">
        <v>0</v>
      </c>
      <c r="Y1384" s="125"/>
      <c r="Z1384" s="125"/>
      <c r="AA1384" s="125"/>
      <c r="AB1384" s="125"/>
      <c r="AC1384" s="126">
        <f t="shared" si="288"/>
        <v>0</v>
      </c>
      <c r="AD1384" s="126">
        <f t="shared" si="289"/>
        <v>0</v>
      </c>
      <c r="AE1384" s="126">
        <f t="shared" si="290"/>
        <v>0</v>
      </c>
      <c r="AF1384" s="126">
        <f t="shared" si="291"/>
        <v>2.9250255513194875E-2</v>
      </c>
      <c r="AG1384" s="126">
        <f t="shared" si="292"/>
        <v>2.9249908803842147E-2</v>
      </c>
      <c r="AH1384" s="126">
        <f t="shared" si="293"/>
        <v>-1</v>
      </c>
      <c r="AI1384" s="126">
        <f t="shared" si="294"/>
        <v>0</v>
      </c>
      <c r="AJ1384" s="126">
        <f t="shared" si="295"/>
        <v>0</v>
      </c>
      <c r="AK1384" s="126">
        <f t="shared" si="296"/>
        <v>0</v>
      </c>
      <c r="AL1384" s="127">
        <f t="shared" si="298"/>
        <v>-0.10461109285366256</v>
      </c>
      <c r="AM1384" s="127">
        <f t="shared" si="297"/>
        <v>-0.19415001823923156</v>
      </c>
    </row>
    <row r="1385" spans="1:39" ht="15" customHeight="1" x14ac:dyDescent="0.2">
      <c r="A1385" s="62" t="s">
        <v>1425</v>
      </c>
      <c r="B1385" s="62" t="s">
        <v>1426</v>
      </c>
      <c r="C1385" s="124">
        <v>0</v>
      </c>
      <c r="D1385" s="124">
        <v>0</v>
      </c>
      <c r="E1385" s="124">
        <v>0</v>
      </c>
      <c r="F1385" s="124">
        <v>0</v>
      </c>
      <c r="G1385" s="124">
        <v>0</v>
      </c>
      <c r="H1385" s="124">
        <v>0</v>
      </c>
      <c r="I1385" s="124">
        <v>0</v>
      </c>
      <c r="J1385" s="124">
        <v>0</v>
      </c>
      <c r="K1385" s="124">
        <v>0</v>
      </c>
      <c r="L1385" s="124">
        <v>0</v>
      </c>
      <c r="M1385" s="124">
        <v>0</v>
      </c>
      <c r="N1385" s="124">
        <v>0</v>
      </c>
      <c r="O1385" s="124">
        <v>0</v>
      </c>
      <c r="P1385" s="124">
        <v>0</v>
      </c>
      <c r="Q1385" s="124">
        <v>0</v>
      </c>
      <c r="R1385" s="124">
        <v>0</v>
      </c>
      <c r="S1385" s="124">
        <v>7802.85</v>
      </c>
      <c r="T1385" s="124">
        <v>0</v>
      </c>
      <c r="U1385" s="124">
        <v>0</v>
      </c>
      <c r="V1385" s="124">
        <v>0</v>
      </c>
      <c r="W1385" s="124">
        <v>0</v>
      </c>
      <c r="X1385" s="79"/>
      <c r="Y1385" s="125"/>
      <c r="Z1385" s="125"/>
      <c r="AA1385" s="125"/>
      <c r="AB1385" s="125"/>
      <c r="AC1385" s="126">
        <f t="shared" si="288"/>
        <v>0</v>
      </c>
      <c r="AD1385" s="126">
        <f t="shared" si="289"/>
        <v>0</v>
      </c>
      <c r="AE1385" s="126">
        <f t="shared" si="290"/>
        <v>0</v>
      </c>
      <c r="AF1385" s="126">
        <f t="shared" si="291"/>
        <v>0</v>
      </c>
      <c r="AG1385" s="126">
        <f t="shared" si="292"/>
        <v>0</v>
      </c>
      <c r="AH1385" s="126">
        <f t="shared" si="293"/>
        <v>0</v>
      </c>
      <c r="AI1385" s="126">
        <f t="shared" si="294"/>
        <v>2.9250083521224626E-2</v>
      </c>
      <c r="AJ1385" s="126">
        <f t="shared" si="295"/>
        <v>-1</v>
      </c>
      <c r="AK1385" s="126">
        <f t="shared" si="296"/>
        <v>0</v>
      </c>
      <c r="AL1385" s="127">
        <f t="shared" si="298"/>
        <v>-0.10786110183097504</v>
      </c>
      <c r="AM1385" s="127">
        <f t="shared" si="297"/>
        <v>-0.19414998329575509</v>
      </c>
    </row>
    <row r="1386" spans="1:39" ht="15" customHeight="1" x14ac:dyDescent="0.2">
      <c r="A1386" s="62" t="s">
        <v>1427</v>
      </c>
      <c r="B1386" s="62" t="s">
        <v>282</v>
      </c>
      <c r="C1386" s="124">
        <v>0</v>
      </c>
      <c r="D1386" s="124">
        <v>0</v>
      </c>
      <c r="E1386" s="124">
        <v>0</v>
      </c>
      <c r="F1386" s="124">
        <v>0</v>
      </c>
      <c r="G1386" s="124">
        <v>0</v>
      </c>
      <c r="H1386" s="124">
        <v>0</v>
      </c>
      <c r="I1386" s="124">
        <v>0</v>
      </c>
      <c r="J1386" s="124">
        <v>50</v>
      </c>
      <c r="K1386" s="124">
        <v>0</v>
      </c>
      <c r="L1386" s="124">
        <v>0</v>
      </c>
      <c r="M1386" s="124">
        <v>0</v>
      </c>
      <c r="N1386" s="124">
        <v>0</v>
      </c>
      <c r="O1386" s="124">
        <v>50</v>
      </c>
      <c r="P1386" s="124">
        <v>50</v>
      </c>
      <c r="Q1386" s="124">
        <v>50</v>
      </c>
      <c r="R1386" s="124">
        <v>50</v>
      </c>
      <c r="S1386" s="124">
        <v>0</v>
      </c>
      <c r="T1386" s="124">
        <v>50</v>
      </c>
      <c r="U1386" s="124">
        <v>50</v>
      </c>
      <c r="V1386" s="124">
        <v>0</v>
      </c>
      <c r="W1386" s="124">
        <v>0</v>
      </c>
      <c r="X1386" s="79"/>
      <c r="Y1386" s="125"/>
      <c r="Z1386" s="125"/>
      <c r="AA1386" s="125"/>
      <c r="AB1386" s="125"/>
      <c r="AC1386" s="126">
        <f t="shared" si="288"/>
        <v>0</v>
      </c>
      <c r="AD1386" s="126">
        <f t="shared" si="289"/>
        <v>0</v>
      </c>
      <c r="AE1386" s="126">
        <f t="shared" si="290"/>
        <v>0</v>
      </c>
      <c r="AF1386" s="126">
        <f t="shared" si="291"/>
        <v>0</v>
      </c>
      <c r="AG1386" s="126">
        <f t="shared" si="292"/>
        <v>0</v>
      </c>
      <c r="AH1386" s="126">
        <f t="shared" si="293"/>
        <v>0</v>
      </c>
      <c r="AI1386" s="126">
        <f t="shared" si="294"/>
        <v>0</v>
      </c>
      <c r="AJ1386" s="126">
        <f t="shared" si="295"/>
        <v>0</v>
      </c>
      <c r="AK1386" s="126">
        <f t="shared" si="296"/>
        <v>0</v>
      </c>
      <c r="AL1386" s="127">
        <f t="shared" si="298"/>
        <v>0</v>
      </c>
      <c r="AM1386" s="127">
        <f t="shared" si="297"/>
        <v>0</v>
      </c>
    </row>
    <row r="1387" spans="1:39" ht="15" customHeight="1" x14ac:dyDescent="0.2">
      <c r="A1387" s="62" t="s">
        <v>1428</v>
      </c>
      <c r="B1387" s="62" t="s">
        <v>1429</v>
      </c>
      <c r="C1387" s="124">
        <v>126000</v>
      </c>
      <c r="D1387" s="124">
        <v>126000</v>
      </c>
      <c r="E1387" s="124">
        <v>129000</v>
      </c>
      <c r="F1387" s="124">
        <v>140000</v>
      </c>
      <c r="G1387" s="124">
        <v>100000</v>
      </c>
      <c r="H1387" s="124">
        <v>178000</v>
      </c>
      <c r="I1387" s="124">
        <v>139000</v>
      </c>
      <c r="J1387" s="124">
        <v>100000</v>
      </c>
      <c r="K1387" s="124">
        <v>100000</v>
      </c>
      <c r="L1387" s="124">
        <v>100000</v>
      </c>
      <c r="M1387" s="124">
        <v>100000</v>
      </c>
      <c r="N1387" s="124">
        <v>125609.19</v>
      </c>
      <c r="O1387" s="124">
        <v>100612.26</v>
      </c>
      <c r="P1387" s="124">
        <v>82597.95</v>
      </c>
      <c r="Q1387" s="124">
        <v>126228.56</v>
      </c>
      <c r="R1387" s="124">
        <v>106933.23</v>
      </c>
      <c r="S1387" s="124">
        <v>84225.76</v>
      </c>
      <c r="T1387" s="124">
        <v>81578.039999999994</v>
      </c>
      <c r="U1387" s="124">
        <v>100349.1</v>
      </c>
      <c r="V1387" s="124">
        <v>123568.73</v>
      </c>
      <c r="W1387" s="124">
        <v>253069.42</v>
      </c>
      <c r="X1387" s="79">
        <v>186374.23</v>
      </c>
      <c r="Y1387" s="125"/>
      <c r="Z1387" s="125"/>
      <c r="AA1387" s="125"/>
      <c r="AB1387" s="125"/>
      <c r="AC1387" s="126">
        <f t="shared" si="288"/>
        <v>0</v>
      </c>
      <c r="AD1387" s="126">
        <f t="shared" si="289"/>
        <v>0</v>
      </c>
      <c r="AE1387" s="126">
        <f t="shared" si="290"/>
        <v>0</v>
      </c>
      <c r="AF1387" s="126">
        <f t="shared" si="291"/>
        <v>0</v>
      </c>
      <c r="AG1387" s="126">
        <f t="shared" si="292"/>
        <v>0</v>
      </c>
      <c r="AH1387" s="126">
        <f t="shared" si="293"/>
        <v>0</v>
      </c>
      <c r="AI1387" s="126">
        <f t="shared" si="294"/>
        <v>0</v>
      </c>
      <c r="AJ1387" s="126">
        <f t="shared" si="295"/>
        <v>0</v>
      </c>
      <c r="AK1387" s="126">
        <f t="shared" si="296"/>
        <v>0.94780793319415446</v>
      </c>
      <c r="AL1387" s="127">
        <f t="shared" si="298"/>
        <v>0.10531199257712827</v>
      </c>
      <c r="AM1387" s="127">
        <f t="shared" si="297"/>
        <v>0.18956158663883088</v>
      </c>
    </row>
    <row r="1388" spans="1:39" ht="15" customHeight="1" x14ac:dyDescent="0.2">
      <c r="A1388" s="62" t="s">
        <v>1430</v>
      </c>
      <c r="B1388" s="62" t="s">
        <v>1431</v>
      </c>
      <c r="C1388" s="124">
        <v>0</v>
      </c>
      <c r="D1388" s="124">
        <v>0</v>
      </c>
      <c r="E1388" s="124">
        <v>0</v>
      </c>
      <c r="F1388" s="124">
        <v>0</v>
      </c>
      <c r="G1388" s="124">
        <v>0</v>
      </c>
      <c r="H1388" s="124">
        <v>0</v>
      </c>
      <c r="I1388" s="124">
        <v>0</v>
      </c>
      <c r="J1388" s="124">
        <v>19500</v>
      </c>
      <c r="K1388" s="124">
        <v>0</v>
      </c>
      <c r="L1388" s="124">
        <v>0</v>
      </c>
      <c r="M1388" s="124">
        <v>0</v>
      </c>
      <c r="N1388" s="124">
        <v>0</v>
      </c>
      <c r="O1388" s="124">
        <v>0</v>
      </c>
      <c r="P1388" s="124">
        <v>0</v>
      </c>
      <c r="Q1388" s="124">
        <v>0</v>
      </c>
      <c r="R1388" s="124">
        <v>0</v>
      </c>
      <c r="S1388" s="124">
        <v>0</v>
      </c>
      <c r="T1388" s="124">
        <v>55506.39</v>
      </c>
      <c r="U1388" s="124">
        <v>0</v>
      </c>
      <c r="V1388" s="124">
        <v>16026.47</v>
      </c>
      <c r="W1388" s="124">
        <v>15230.41</v>
      </c>
      <c r="X1388" s="79">
        <v>0</v>
      </c>
      <c r="Y1388" s="125"/>
      <c r="Z1388" s="125"/>
      <c r="AA1388" s="125"/>
      <c r="AB1388" s="125"/>
      <c r="AC1388" s="126">
        <f t="shared" si="288"/>
        <v>0</v>
      </c>
      <c r="AD1388" s="126">
        <f t="shared" si="289"/>
        <v>0.91839111824505104</v>
      </c>
      <c r="AE1388" s="126">
        <f t="shared" si="290"/>
        <v>-1</v>
      </c>
      <c r="AF1388" s="126">
        <f t="shared" si="291"/>
        <v>0</v>
      </c>
      <c r="AG1388" s="126">
        <f t="shared" si="292"/>
        <v>-1</v>
      </c>
      <c r="AH1388" s="126">
        <f t="shared" si="293"/>
        <v>0</v>
      </c>
      <c r="AI1388" s="126">
        <f t="shared" si="294"/>
        <v>0</v>
      </c>
      <c r="AJ1388" s="126">
        <f t="shared" si="295"/>
        <v>0</v>
      </c>
      <c r="AK1388" s="126">
        <f t="shared" si="296"/>
        <v>0</v>
      </c>
      <c r="AL1388" s="127">
        <f t="shared" si="298"/>
        <v>-0.12017876463943877</v>
      </c>
      <c r="AM1388" s="127">
        <f t="shared" si="297"/>
        <v>-0.2</v>
      </c>
    </row>
    <row r="1389" spans="1:39" ht="15" customHeight="1" x14ac:dyDescent="0.2">
      <c r="A1389" s="62" t="s">
        <v>1432</v>
      </c>
      <c r="B1389" s="62" t="s">
        <v>442</v>
      </c>
      <c r="C1389" s="124">
        <v>3500</v>
      </c>
      <c r="D1389" s="124">
        <v>3500</v>
      </c>
      <c r="E1389" s="124">
        <v>3500</v>
      </c>
      <c r="F1389" s="124">
        <v>3500</v>
      </c>
      <c r="G1389" s="124">
        <v>3500</v>
      </c>
      <c r="H1389" s="124">
        <v>3500</v>
      </c>
      <c r="I1389" s="124">
        <v>0</v>
      </c>
      <c r="J1389" s="124">
        <v>0</v>
      </c>
      <c r="K1389" s="124">
        <v>0</v>
      </c>
      <c r="L1389" s="124">
        <v>0</v>
      </c>
      <c r="M1389" s="124">
        <v>0</v>
      </c>
      <c r="N1389" s="124">
        <v>3017.98</v>
      </c>
      <c r="O1389" s="124">
        <v>3017.98</v>
      </c>
      <c r="P1389" s="124">
        <v>3201.73</v>
      </c>
      <c r="Q1389" s="124">
        <v>3241.82</v>
      </c>
      <c r="R1389" s="124">
        <v>3197.1</v>
      </c>
      <c r="S1389" s="124">
        <v>4682.34</v>
      </c>
      <c r="T1389" s="124">
        <v>0</v>
      </c>
      <c r="U1389" s="124">
        <v>0</v>
      </c>
      <c r="V1389" s="124">
        <v>0</v>
      </c>
      <c r="W1389" s="124">
        <v>0</v>
      </c>
      <c r="X1389" s="79">
        <v>0</v>
      </c>
      <c r="Y1389" s="125"/>
      <c r="Z1389" s="125"/>
      <c r="AA1389" s="125"/>
      <c r="AB1389" s="125"/>
      <c r="AC1389" s="126">
        <f t="shared" si="288"/>
        <v>0</v>
      </c>
      <c r="AD1389" s="126">
        <f t="shared" si="289"/>
        <v>-1</v>
      </c>
      <c r="AE1389" s="126">
        <f t="shared" si="290"/>
        <v>0</v>
      </c>
      <c r="AF1389" s="126">
        <f t="shared" si="291"/>
        <v>0</v>
      </c>
      <c r="AG1389" s="126">
        <f t="shared" si="292"/>
        <v>-1</v>
      </c>
      <c r="AH1389" s="126">
        <f t="shared" si="293"/>
        <v>0</v>
      </c>
      <c r="AI1389" s="126">
        <f t="shared" si="294"/>
        <v>0</v>
      </c>
      <c r="AJ1389" s="126">
        <f t="shared" si="295"/>
        <v>0</v>
      </c>
      <c r="AK1389" s="126">
        <f t="shared" si="296"/>
        <v>0</v>
      </c>
      <c r="AL1389" s="127">
        <f t="shared" si="298"/>
        <v>-0.22222222222222221</v>
      </c>
      <c r="AM1389" s="127">
        <f t="shared" si="297"/>
        <v>-0.2</v>
      </c>
    </row>
    <row r="1390" spans="1:39" ht="15" customHeight="1" x14ac:dyDescent="0.2">
      <c r="A1390" s="62" t="s">
        <v>1436</v>
      </c>
      <c r="B1390" s="62" t="s">
        <v>1437</v>
      </c>
      <c r="C1390" s="124">
        <v>0</v>
      </c>
      <c r="D1390" s="124">
        <v>0</v>
      </c>
      <c r="E1390" s="124">
        <v>0</v>
      </c>
      <c r="F1390" s="124">
        <v>0</v>
      </c>
      <c r="G1390" s="124">
        <v>0</v>
      </c>
      <c r="H1390" s="124">
        <v>0</v>
      </c>
      <c r="I1390" s="124">
        <v>1966</v>
      </c>
      <c r="J1390" s="124">
        <v>1966</v>
      </c>
      <c r="K1390" s="124">
        <v>1966</v>
      </c>
      <c r="L1390" s="124">
        <v>1966</v>
      </c>
      <c r="M1390" s="124">
        <v>0</v>
      </c>
      <c r="N1390" s="124">
        <v>0</v>
      </c>
      <c r="O1390" s="124">
        <v>0</v>
      </c>
      <c r="P1390" s="124">
        <v>0</v>
      </c>
      <c r="Q1390" s="124">
        <v>4712.24</v>
      </c>
      <c r="R1390" s="124">
        <v>3823.33</v>
      </c>
      <c r="S1390" s="124">
        <v>2908.43</v>
      </c>
      <c r="T1390" s="124">
        <v>0</v>
      </c>
      <c r="U1390" s="124">
        <v>1008.73</v>
      </c>
      <c r="V1390" s="124">
        <v>0</v>
      </c>
      <c r="W1390" s="124">
        <v>0</v>
      </c>
      <c r="X1390" s="79">
        <v>0</v>
      </c>
      <c r="Y1390" s="125"/>
      <c r="Z1390" s="125"/>
      <c r="AA1390" s="125"/>
      <c r="AB1390" s="125"/>
      <c r="AC1390" s="126">
        <f t="shared" si="288"/>
        <v>0</v>
      </c>
      <c r="AD1390" s="126">
        <f t="shared" si="289"/>
        <v>3.405550534448071</v>
      </c>
      <c r="AE1390" s="126">
        <f t="shared" si="290"/>
        <v>0.28731757755989606</v>
      </c>
      <c r="AF1390" s="126">
        <f t="shared" si="291"/>
        <v>0.14587017703521699</v>
      </c>
      <c r="AG1390" s="126">
        <f t="shared" si="292"/>
        <v>1.9019133652278721E-2</v>
      </c>
      <c r="AH1390" s="126">
        <f t="shared" si="293"/>
        <v>-1</v>
      </c>
      <c r="AI1390" s="126">
        <f t="shared" si="294"/>
        <v>0</v>
      </c>
      <c r="AJ1390" s="126">
        <f t="shared" si="295"/>
        <v>0</v>
      </c>
      <c r="AK1390" s="126">
        <f t="shared" si="296"/>
        <v>0</v>
      </c>
      <c r="AL1390" s="127">
        <f t="shared" si="298"/>
        <v>0.31752860252171811</v>
      </c>
      <c r="AM1390" s="127">
        <f t="shared" si="297"/>
        <v>-0.19619617326954425</v>
      </c>
    </row>
    <row r="1391" spans="1:39" ht="15" customHeight="1" x14ac:dyDescent="0.2">
      <c r="A1391" s="62" t="s">
        <v>1835</v>
      </c>
      <c r="B1391" s="62" t="s">
        <v>444</v>
      </c>
      <c r="C1391" s="124">
        <v>0</v>
      </c>
      <c r="D1391" s="124">
        <v>0</v>
      </c>
      <c r="E1391" s="124">
        <v>0</v>
      </c>
      <c r="F1391" s="124">
        <v>0</v>
      </c>
      <c r="G1391" s="124">
        <v>0</v>
      </c>
      <c r="H1391" s="124">
        <v>0</v>
      </c>
      <c r="I1391" s="124">
        <v>0</v>
      </c>
      <c r="J1391" s="124">
        <v>0</v>
      </c>
      <c r="K1391" s="124">
        <v>0</v>
      </c>
      <c r="L1391" s="124">
        <v>0</v>
      </c>
      <c r="M1391" s="124">
        <v>0</v>
      </c>
      <c r="N1391" s="124">
        <v>0</v>
      </c>
      <c r="O1391" s="124">
        <v>0</v>
      </c>
      <c r="P1391" s="124">
        <v>0</v>
      </c>
      <c r="Q1391" s="124">
        <v>0</v>
      </c>
      <c r="R1391" s="124">
        <v>0</v>
      </c>
      <c r="S1391" s="124">
        <v>0</v>
      </c>
      <c r="T1391" s="124">
        <v>1966.77</v>
      </c>
      <c r="U1391" s="124">
        <v>198</v>
      </c>
      <c r="V1391" s="124">
        <v>0</v>
      </c>
      <c r="W1391" s="124">
        <v>0</v>
      </c>
      <c r="X1391" s="79">
        <v>0</v>
      </c>
      <c r="Y1391" s="125"/>
      <c r="Z1391" s="125"/>
      <c r="AA1391" s="125"/>
      <c r="AB1391" s="125"/>
      <c r="AC1391" s="126">
        <f t="shared" si="288"/>
        <v>0</v>
      </c>
      <c r="AD1391" s="126">
        <f t="shared" si="289"/>
        <v>3.2453701469002914</v>
      </c>
      <c r="AE1391" s="126">
        <f t="shared" si="290"/>
        <v>7.7474664018737663E-2</v>
      </c>
      <c r="AF1391" s="126">
        <f t="shared" si="291"/>
        <v>0.37373371415707562</v>
      </c>
      <c r="AG1391" s="126">
        <f t="shared" si="292"/>
        <v>-0.12663776702932039</v>
      </c>
      <c r="AH1391" s="126">
        <f t="shared" si="293"/>
        <v>-1</v>
      </c>
      <c r="AI1391" s="126">
        <f t="shared" si="294"/>
        <v>0</v>
      </c>
      <c r="AJ1391" s="126">
        <f t="shared" si="295"/>
        <v>0</v>
      </c>
      <c r="AK1391" s="126">
        <f t="shared" si="296"/>
        <v>0</v>
      </c>
      <c r="AL1391" s="127">
        <f t="shared" si="298"/>
        <v>0.28554897311630939</v>
      </c>
      <c r="AM1391" s="127">
        <f t="shared" si="297"/>
        <v>-0.22532755340586408</v>
      </c>
    </row>
    <row r="1392" spans="1:39" ht="15" customHeight="1" x14ac:dyDescent="0.2">
      <c r="A1392" s="62" t="s">
        <v>1438</v>
      </c>
      <c r="B1392" s="62" t="s">
        <v>1170</v>
      </c>
      <c r="C1392" s="124">
        <v>0</v>
      </c>
      <c r="D1392" s="124">
        <v>0</v>
      </c>
      <c r="E1392" s="124">
        <v>0</v>
      </c>
      <c r="F1392" s="124">
        <v>0</v>
      </c>
      <c r="G1392" s="124">
        <v>0</v>
      </c>
      <c r="H1392" s="124">
        <v>0</v>
      </c>
      <c r="I1392" s="124">
        <v>33135</v>
      </c>
      <c r="J1392" s="124">
        <v>33135</v>
      </c>
      <c r="K1392" s="124">
        <v>33135</v>
      </c>
      <c r="L1392" s="124">
        <v>0</v>
      </c>
      <c r="M1392" s="124">
        <v>0</v>
      </c>
      <c r="N1392" s="124">
        <v>0</v>
      </c>
      <c r="O1392" s="124">
        <v>0</v>
      </c>
      <c r="P1392" s="124">
        <v>0</v>
      </c>
      <c r="Q1392" s="124">
        <v>30389.82</v>
      </c>
      <c r="R1392" s="124">
        <v>31278.73</v>
      </c>
      <c r="S1392" s="124">
        <v>32193.63</v>
      </c>
      <c r="T1392" s="124">
        <v>0</v>
      </c>
      <c r="U1392" s="124">
        <v>0</v>
      </c>
      <c r="V1392" s="124">
        <v>0</v>
      </c>
      <c r="W1392" s="124">
        <v>0</v>
      </c>
      <c r="X1392" s="79"/>
      <c r="Y1392" s="125"/>
      <c r="Z1392" s="125"/>
      <c r="AA1392" s="125"/>
      <c r="AB1392" s="125"/>
      <c r="AC1392" s="126">
        <f t="shared" si="288"/>
        <v>0</v>
      </c>
      <c r="AD1392" s="126">
        <f t="shared" si="289"/>
        <v>0</v>
      </c>
      <c r="AE1392" s="126">
        <f t="shared" si="290"/>
        <v>0</v>
      </c>
      <c r="AF1392" s="126">
        <f t="shared" si="291"/>
        <v>0</v>
      </c>
      <c r="AG1392" s="126">
        <f t="shared" si="292"/>
        <v>-1</v>
      </c>
      <c r="AH1392" s="126">
        <f t="shared" si="293"/>
        <v>0</v>
      </c>
      <c r="AI1392" s="126">
        <f t="shared" si="294"/>
        <v>0</v>
      </c>
      <c r="AJ1392" s="126">
        <f t="shared" si="295"/>
        <v>0</v>
      </c>
      <c r="AK1392" s="126">
        <f t="shared" si="296"/>
        <v>0</v>
      </c>
      <c r="AL1392" s="127">
        <f t="shared" si="298"/>
        <v>-0.1111111111111111</v>
      </c>
      <c r="AM1392" s="127">
        <f t="shared" si="297"/>
        <v>-0.2</v>
      </c>
    </row>
    <row r="1393" spans="1:39" ht="15" customHeight="1" x14ac:dyDescent="0.2">
      <c r="A1393" s="62" t="s">
        <v>1834</v>
      </c>
      <c r="B1393" s="62" t="s">
        <v>446</v>
      </c>
      <c r="C1393" s="124">
        <v>0</v>
      </c>
      <c r="D1393" s="124">
        <v>0</v>
      </c>
      <c r="E1393" s="124">
        <v>0</v>
      </c>
      <c r="F1393" s="124">
        <v>0</v>
      </c>
      <c r="G1393" s="124">
        <v>0</v>
      </c>
      <c r="H1393" s="124">
        <v>0</v>
      </c>
      <c r="I1393" s="124">
        <v>0</v>
      </c>
      <c r="J1393" s="124">
        <v>0</v>
      </c>
      <c r="K1393" s="124">
        <v>0</v>
      </c>
      <c r="L1393" s="124">
        <v>0</v>
      </c>
      <c r="M1393" s="124">
        <v>0</v>
      </c>
      <c r="N1393" s="124">
        <v>0</v>
      </c>
      <c r="O1393" s="124">
        <v>0</v>
      </c>
      <c r="P1393" s="124">
        <v>0</v>
      </c>
      <c r="Q1393" s="124">
        <v>0</v>
      </c>
      <c r="R1393" s="124">
        <v>0</v>
      </c>
      <c r="S1393" s="124">
        <v>0</v>
      </c>
      <c r="T1393" s="124">
        <v>33135.29</v>
      </c>
      <c r="U1393" s="124">
        <v>34104.5</v>
      </c>
      <c r="V1393" s="124">
        <v>0</v>
      </c>
      <c r="W1393" s="124">
        <v>0</v>
      </c>
      <c r="X1393" s="79"/>
      <c r="Y1393" s="125"/>
      <c r="Z1393" s="125"/>
      <c r="AA1393" s="125"/>
      <c r="AB1393" s="125"/>
      <c r="AC1393" s="126">
        <f t="shared" si="288"/>
        <v>0</v>
      </c>
      <c r="AD1393" s="126">
        <f t="shared" si="289"/>
        <v>0</v>
      </c>
      <c r="AE1393" s="126">
        <f t="shared" si="290"/>
        <v>0</v>
      </c>
      <c r="AF1393" s="126">
        <f t="shared" si="291"/>
        <v>0</v>
      </c>
      <c r="AG1393" s="126">
        <f t="shared" si="292"/>
        <v>0</v>
      </c>
      <c r="AH1393" s="126">
        <f t="shared" si="293"/>
        <v>0</v>
      </c>
      <c r="AI1393" s="126">
        <f t="shared" si="294"/>
        <v>0</v>
      </c>
      <c r="AJ1393" s="126">
        <f t="shared" si="295"/>
        <v>0</v>
      </c>
      <c r="AK1393" s="126">
        <f t="shared" si="296"/>
        <v>0</v>
      </c>
      <c r="AL1393" s="127">
        <f t="shared" si="298"/>
        <v>0</v>
      </c>
      <c r="AM1393" s="127">
        <f t="shared" si="297"/>
        <v>0</v>
      </c>
    </row>
    <row r="1394" spans="1:39" ht="15" customHeight="1" x14ac:dyDescent="0.2">
      <c r="A1394" s="62" t="s">
        <v>2307</v>
      </c>
      <c r="B1394" s="62" t="s">
        <v>2308</v>
      </c>
      <c r="C1394" s="124">
        <v>0</v>
      </c>
      <c r="D1394" s="124">
        <v>0</v>
      </c>
      <c r="E1394" s="124">
        <v>0</v>
      </c>
      <c r="F1394" s="124">
        <v>0</v>
      </c>
      <c r="G1394" s="124">
        <v>0</v>
      </c>
      <c r="H1394" s="124">
        <v>0</v>
      </c>
      <c r="I1394" s="124">
        <v>0</v>
      </c>
      <c r="J1394" s="124">
        <v>0</v>
      </c>
      <c r="K1394" s="124">
        <v>0</v>
      </c>
      <c r="L1394" s="124">
        <v>0</v>
      </c>
      <c r="M1394" s="124">
        <v>30000</v>
      </c>
      <c r="N1394" s="124">
        <v>0</v>
      </c>
      <c r="O1394" s="124">
        <v>0</v>
      </c>
      <c r="P1394" s="124">
        <v>0</v>
      </c>
      <c r="Q1394" s="124">
        <v>0</v>
      </c>
      <c r="R1394" s="124">
        <v>0</v>
      </c>
      <c r="S1394" s="124">
        <v>0</v>
      </c>
      <c r="T1394" s="124">
        <v>0</v>
      </c>
      <c r="U1394" s="124">
        <v>0</v>
      </c>
      <c r="V1394" s="124">
        <v>0</v>
      </c>
      <c r="W1394" s="124">
        <v>0</v>
      </c>
      <c r="X1394" s="79">
        <v>2382.9899999999998</v>
      </c>
      <c r="Y1394" s="125"/>
      <c r="Z1394" s="125"/>
      <c r="AA1394" s="125"/>
      <c r="AB1394" s="125"/>
      <c r="AC1394" s="126">
        <f t="shared" si="288"/>
        <v>0</v>
      </c>
      <c r="AD1394" s="126">
        <f t="shared" si="289"/>
        <v>0</v>
      </c>
      <c r="AE1394" s="126">
        <f t="shared" si="290"/>
        <v>0</v>
      </c>
      <c r="AF1394" s="126">
        <f t="shared" si="291"/>
        <v>0</v>
      </c>
      <c r="AG1394" s="126">
        <f t="shared" si="292"/>
        <v>0</v>
      </c>
      <c r="AH1394" s="126">
        <f t="shared" si="293"/>
        <v>0</v>
      </c>
      <c r="AI1394" s="126">
        <f t="shared" si="294"/>
        <v>0</v>
      </c>
      <c r="AJ1394" s="126">
        <f t="shared" si="295"/>
        <v>0</v>
      </c>
      <c r="AK1394" s="126">
        <f t="shared" si="296"/>
        <v>0</v>
      </c>
      <c r="AL1394" s="127">
        <f t="shared" si="298"/>
        <v>0</v>
      </c>
      <c r="AM1394" s="127">
        <f t="shared" si="297"/>
        <v>0</v>
      </c>
    </row>
    <row r="1395" spans="1:39" ht="15" customHeight="1" x14ac:dyDescent="0.2">
      <c r="A1395" s="62" t="s">
        <v>1995</v>
      </c>
      <c r="B1395" s="62" t="s">
        <v>448</v>
      </c>
      <c r="C1395" s="124">
        <v>0</v>
      </c>
      <c r="D1395" s="124">
        <v>0</v>
      </c>
      <c r="E1395" s="124">
        <v>0</v>
      </c>
      <c r="F1395" s="124">
        <v>0</v>
      </c>
      <c r="G1395" s="124">
        <v>0</v>
      </c>
      <c r="H1395" s="124">
        <v>0</v>
      </c>
      <c r="I1395" s="124">
        <v>0</v>
      </c>
      <c r="J1395" s="124">
        <v>0</v>
      </c>
      <c r="K1395" s="124">
        <v>50000</v>
      </c>
      <c r="L1395" s="124">
        <v>110000</v>
      </c>
      <c r="M1395" s="124">
        <v>72000</v>
      </c>
      <c r="N1395" s="124">
        <v>0</v>
      </c>
      <c r="O1395" s="124">
        <v>0</v>
      </c>
      <c r="P1395" s="124">
        <v>0</v>
      </c>
      <c r="Q1395" s="124">
        <v>0</v>
      </c>
      <c r="R1395" s="124">
        <v>0</v>
      </c>
      <c r="S1395" s="124">
        <v>0</v>
      </c>
      <c r="T1395" s="124">
        <v>0</v>
      </c>
      <c r="U1395" s="124">
        <v>0</v>
      </c>
      <c r="V1395" s="124">
        <v>47900</v>
      </c>
      <c r="W1395" s="124">
        <v>93300</v>
      </c>
      <c r="X1395" s="79">
        <v>50767.99</v>
      </c>
      <c r="Y1395" s="125"/>
      <c r="Z1395" s="125"/>
      <c r="AA1395" s="125"/>
      <c r="AB1395" s="125"/>
      <c r="AC1395" s="126">
        <f t="shared" si="288"/>
        <v>0</v>
      </c>
      <c r="AD1395" s="126">
        <f t="shared" si="289"/>
        <v>3.7981428165930007</v>
      </c>
      <c r="AE1395" s="126">
        <f t="shared" si="290"/>
        <v>0.38678408140153986</v>
      </c>
      <c r="AF1395" s="126">
        <f t="shared" si="291"/>
        <v>1.0041866247394786</v>
      </c>
      <c r="AG1395" s="126">
        <f t="shared" si="292"/>
        <v>-0.36944127708095781</v>
      </c>
      <c r="AH1395" s="126">
        <f t="shared" si="293"/>
        <v>-1</v>
      </c>
      <c r="AI1395" s="126">
        <f t="shared" si="294"/>
        <v>0</v>
      </c>
      <c r="AJ1395" s="126">
        <f t="shared" si="295"/>
        <v>0</v>
      </c>
      <c r="AK1395" s="126">
        <f t="shared" si="296"/>
        <v>0</v>
      </c>
      <c r="AL1395" s="127">
        <f t="shared" si="298"/>
        <v>0.42440802729478466</v>
      </c>
      <c r="AM1395" s="127">
        <f t="shared" si="297"/>
        <v>-0.27388825541619155</v>
      </c>
    </row>
    <row r="1396" spans="1:39" ht="15" customHeight="1" x14ac:dyDescent="0.2">
      <c r="A1396" s="62" t="s">
        <v>1439</v>
      </c>
      <c r="B1396" s="62" t="s">
        <v>759</v>
      </c>
      <c r="C1396" s="124">
        <v>0</v>
      </c>
      <c r="D1396" s="124">
        <v>87380</v>
      </c>
      <c r="E1396" s="124">
        <v>79380</v>
      </c>
      <c r="F1396" s="124">
        <v>37380</v>
      </c>
      <c r="G1396" s="124">
        <v>35100</v>
      </c>
      <c r="H1396" s="124">
        <v>35100</v>
      </c>
      <c r="I1396" s="124">
        <v>0</v>
      </c>
      <c r="J1396" s="124">
        <v>0</v>
      </c>
      <c r="K1396" s="124">
        <v>0</v>
      </c>
      <c r="L1396" s="124">
        <v>0</v>
      </c>
      <c r="M1396" s="124">
        <v>0</v>
      </c>
      <c r="N1396" s="124">
        <v>0</v>
      </c>
      <c r="O1396" s="124">
        <v>37380</v>
      </c>
      <c r="P1396" s="124">
        <v>71709.460000000006</v>
      </c>
      <c r="Q1396" s="124">
        <v>0</v>
      </c>
      <c r="R1396" s="124">
        <v>11762</v>
      </c>
      <c r="S1396" s="124">
        <v>0</v>
      </c>
      <c r="T1396" s="124">
        <v>0</v>
      </c>
      <c r="U1396" s="124">
        <v>0</v>
      </c>
      <c r="V1396" s="124">
        <v>0</v>
      </c>
      <c r="W1396" s="124">
        <v>0</v>
      </c>
      <c r="X1396" s="79"/>
      <c r="Y1396" s="125"/>
      <c r="Z1396" s="125"/>
      <c r="AA1396" s="125"/>
      <c r="AB1396" s="125"/>
      <c r="AC1396" s="126">
        <f t="shared" si="288"/>
        <v>0</v>
      </c>
      <c r="AD1396" s="126">
        <f t="shared" si="289"/>
        <v>0</v>
      </c>
      <c r="AE1396" s="126">
        <f t="shared" si="290"/>
        <v>0</v>
      </c>
      <c r="AF1396" s="126">
        <f t="shared" si="291"/>
        <v>0</v>
      </c>
      <c r="AG1396" s="126">
        <f t="shared" si="292"/>
        <v>0.37101609117389212</v>
      </c>
      <c r="AH1396" s="126">
        <f t="shared" si="293"/>
        <v>-1</v>
      </c>
      <c r="AI1396" s="126">
        <f t="shared" si="294"/>
        <v>0</v>
      </c>
      <c r="AJ1396" s="126">
        <f t="shared" si="295"/>
        <v>0</v>
      </c>
      <c r="AK1396" s="126">
        <f t="shared" si="296"/>
        <v>0</v>
      </c>
      <c r="AL1396" s="127">
        <f t="shared" si="298"/>
        <v>-6.9887100980678657E-2</v>
      </c>
      <c r="AM1396" s="127">
        <f t="shared" si="297"/>
        <v>-0.12579678176522158</v>
      </c>
    </row>
    <row r="1397" spans="1:39" ht="15" customHeight="1" x14ac:dyDescent="0.2">
      <c r="A1397" s="62" t="s">
        <v>1440</v>
      </c>
      <c r="B1397" s="62" t="s">
        <v>761</v>
      </c>
      <c r="C1397" s="124">
        <v>0</v>
      </c>
      <c r="D1397" s="124">
        <v>68675</v>
      </c>
      <c r="E1397" s="124">
        <v>0</v>
      </c>
      <c r="F1397" s="124">
        <v>32800</v>
      </c>
      <c r="G1397" s="124">
        <v>0</v>
      </c>
      <c r="H1397" s="124">
        <v>0</v>
      </c>
      <c r="I1397" s="124">
        <v>0</v>
      </c>
      <c r="J1397" s="124">
        <v>0</v>
      </c>
      <c r="K1397" s="124">
        <v>0</v>
      </c>
      <c r="L1397" s="124">
        <v>0</v>
      </c>
      <c r="M1397" s="124">
        <v>0</v>
      </c>
      <c r="N1397" s="124">
        <v>0</v>
      </c>
      <c r="O1397" s="124">
        <v>68447.95</v>
      </c>
      <c r="P1397" s="124">
        <v>0</v>
      </c>
      <c r="Q1397" s="124">
        <v>0</v>
      </c>
      <c r="R1397" s="124">
        <v>32390.52</v>
      </c>
      <c r="S1397" s="124">
        <v>0</v>
      </c>
      <c r="T1397" s="124">
        <v>0</v>
      </c>
      <c r="U1397" s="124">
        <v>0</v>
      </c>
      <c r="V1397" s="124">
        <v>0</v>
      </c>
      <c r="W1397" s="124">
        <v>0</v>
      </c>
      <c r="X1397" s="79"/>
      <c r="Y1397" s="125"/>
      <c r="Z1397" s="125"/>
      <c r="AA1397" s="125"/>
      <c r="AB1397" s="125"/>
      <c r="AC1397" s="126">
        <f t="shared" ref="AC1397:AC1460" si="299">IFERROR((O1405-N1405)/N1405,0)</f>
        <v>0</v>
      </c>
      <c r="AD1397" s="126">
        <f t="shared" ref="AD1397:AD1460" si="300">IFERROR((P1405-O1405)/O1405,0)</f>
        <v>4.1827875671179013</v>
      </c>
      <c r="AE1397" s="126">
        <f t="shared" ref="AE1397:AE1460" si="301">IFERROR((Q1405-P1405)/P1405,0)</f>
        <v>-7.2374948928968013E-3</v>
      </c>
      <c r="AF1397" s="126">
        <f t="shared" ref="AF1397:AF1460" si="302">IFERROR((R1405-Q1405)/Q1405,0)</f>
        <v>-0.12156799341525081</v>
      </c>
      <c r="AG1397" s="126">
        <f t="shared" ref="AG1397:AG1460" si="303">IFERROR((S1405-R1405)/R1405,0)</f>
        <v>8.6672801807077843E-2</v>
      </c>
      <c r="AH1397" s="126">
        <f t="shared" ref="AH1397:AH1460" si="304">IFERROR((T1405-S1405)/S1405,0)</f>
        <v>-1</v>
      </c>
      <c r="AI1397" s="126">
        <f t="shared" ref="AI1397:AI1460" si="305">IFERROR((U1405-T1405)/T1405,0)</f>
        <v>0</v>
      </c>
      <c r="AJ1397" s="126">
        <f t="shared" ref="AJ1397:AJ1460" si="306">IFERROR((V1405-U1405)/U1405,0)</f>
        <v>0</v>
      </c>
      <c r="AK1397" s="126">
        <f t="shared" ref="AK1397:AK1460" si="307">IFERROR((W1405-V1405)/V1405,0)</f>
        <v>0</v>
      </c>
      <c r="AL1397" s="127">
        <f t="shared" si="298"/>
        <v>0.34896165340187019</v>
      </c>
      <c r="AM1397" s="127">
        <f t="shared" si="297"/>
        <v>-0.18266543963858445</v>
      </c>
    </row>
    <row r="1398" spans="1:39" ht="15" customHeight="1" x14ac:dyDescent="0.2">
      <c r="A1398" s="62" t="s">
        <v>1441</v>
      </c>
      <c r="B1398" s="62" t="s">
        <v>286</v>
      </c>
      <c r="C1398" s="124">
        <v>0</v>
      </c>
      <c r="D1398" s="124">
        <v>0</v>
      </c>
      <c r="E1398" s="124">
        <v>259671</v>
      </c>
      <c r="F1398" s="124">
        <v>302935</v>
      </c>
      <c r="G1398" s="124">
        <v>365918</v>
      </c>
      <c r="H1398" s="124">
        <v>372689</v>
      </c>
      <c r="I1398" s="124">
        <v>0</v>
      </c>
      <c r="J1398" s="124">
        <v>0</v>
      </c>
      <c r="K1398" s="124">
        <v>0</v>
      </c>
      <c r="L1398" s="124">
        <v>0</v>
      </c>
      <c r="M1398" s="124">
        <v>0</v>
      </c>
      <c r="N1398" s="124">
        <v>0</v>
      </c>
      <c r="O1398" s="124">
        <v>57523.83</v>
      </c>
      <c r="P1398" s="124">
        <v>253424.14</v>
      </c>
      <c r="Q1398" s="124">
        <v>326237.34999999998</v>
      </c>
      <c r="R1398" s="124">
        <v>373825.65</v>
      </c>
      <c r="S1398" s="124">
        <v>380935.49</v>
      </c>
      <c r="T1398" s="124">
        <v>0</v>
      </c>
      <c r="U1398" s="124">
        <v>0</v>
      </c>
      <c r="V1398" s="124">
        <v>0</v>
      </c>
      <c r="W1398" s="124">
        <v>0</v>
      </c>
      <c r="X1398" s="79"/>
      <c r="Y1398" s="125"/>
      <c r="Z1398" s="125"/>
      <c r="AA1398" s="125"/>
      <c r="AB1398" s="125"/>
      <c r="AC1398" s="126">
        <f t="shared" si="299"/>
        <v>0</v>
      </c>
      <c r="AD1398" s="126">
        <f t="shared" si="300"/>
        <v>4.0121616678858816</v>
      </c>
      <c r="AE1398" s="126">
        <f t="shared" si="301"/>
        <v>0.28324485067411015</v>
      </c>
      <c r="AF1398" s="126">
        <f t="shared" si="302"/>
        <v>0.66595107942307563</v>
      </c>
      <c r="AG1398" s="126">
        <f t="shared" si="303"/>
        <v>6.4434782237658889E-2</v>
      </c>
      <c r="AH1398" s="126">
        <f t="shared" si="304"/>
        <v>-1</v>
      </c>
      <c r="AI1398" s="126">
        <f t="shared" si="305"/>
        <v>0</v>
      </c>
      <c r="AJ1398" s="126">
        <f t="shared" si="306"/>
        <v>0</v>
      </c>
      <c r="AK1398" s="126">
        <f t="shared" si="307"/>
        <v>0</v>
      </c>
      <c r="AL1398" s="127">
        <f t="shared" si="298"/>
        <v>0.44731026446896965</v>
      </c>
      <c r="AM1398" s="127">
        <f t="shared" si="297"/>
        <v>-0.18711304355246822</v>
      </c>
    </row>
    <row r="1399" spans="1:39" ht="15" customHeight="1" x14ac:dyDescent="0.2">
      <c r="A1399" s="62" t="s">
        <v>1442</v>
      </c>
      <c r="B1399" s="62" t="s">
        <v>292</v>
      </c>
      <c r="C1399" s="124">
        <v>0</v>
      </c>
      <c r="D1399" s="124">
        <v>0</v>
      </c>
      <c r="E1399" s="124">
        <v>2704</v>
      </c>
      <c r="F1399" s="124">
        <v>2704</v>
      </c>
      <c r="G1399" s="124">
        <v>2704</v>
      </c>
      <c r="H1399" s="124">
        <v>3906</v>
      </c>
      <c r="I1399" s="124">
        <v>0</v>
      </c>
      <c r="J1399" s="124">
        <v>0</v>
      </c>
      <c r="K1399" s="124">
        <v>0</v>
      </c>
      <c r="L1399" s="124">
        <v>0</v>
      </c>
      <c r="M1399" s="124">
        <v>0</v>
      </c>
      <c r="N1399" s="124">
        <v>0</v>
      </c>
      <c r="O1399" s="124">
        <v>621.51</v>
      </c>
      <c r="P1399" s="124">
        <v>2638.54</v>
      </c>
      <c r="Q1399" s="124">
        <v>2842.96</v>
      </c>
      <c r="R1399" s="124">
        <v>3905.47</v>
      </c>
      <c r="S1399" s="124">
        <v>3410.89</v>
      </c>
      <c r="T1399" s="124">
        <v>0</v>
      </c>
      <c r="U1399" s="124">
        <v>0</v>
      </c>
      <c r="V1399" s="124">
        <v>0</v>
      </c>
      <c r="W1399" s="124">
        <v>0</v>
      </c>
      <c r="X1399" s="79"/>
      <c r="Y1399" s="125"/>
      <c r="Z1399" s="125"/>
      <c r="AA1399" s="125"/>
      <c r="AB1399" s="125"/>
      <c r="AC1399" s="126">
        <f t="shared" si="299"/>
        <v>0</v>
      </c>
      <c r="AD1399" s="126">
        <f t="shared" si="300"/>
        <v>4.3504084721403773</v>
      </c>
      <c r="AE1399" s="126">
        <f t="shared" si="301"/>
        <v>1.109903022782792</v>
      </c>
      <c r="AF1399" s="126">
        <f t="shared" si="302"/>
        <v>0.4533181413105975</v>
      </c>
      <c r="AG1399" s="126">
        <f t="shared" si="303"/>
        <v>0.48206812739460508</v>
      </c>
      <c r="AH1399" s="126">
        <f t="shared" si="304"/>
        <v>-1</v>
      </c>
      <c r="AI1399" s="126">
        <f t="shared" si="305"/>
        <v>0</v>
      </c>
      <c r="AJ1399" s="126">
        <f t="shared" si="306"/>
        <v>0</v>
      </c>
      <c r="AK1399" s="126">
        <f t="shared" si="307"/>
        <v>0</v>
      </c>
      <c r="AL1399" s="127">
        <f t="shared" si="298"/>
        <v>0.59952197373648575</v>
      </c>
      <c r="AM1399" s="127">
        <f t="shared" si="297"/>
        <v>-0.10358637452107899</v>
      </c>
    </row>
    <row r="1400" spans="1:39" ht="15" customHeight="1" x14ac:dyDescent="0.2">
      <c r="A1400" s="62" t="s">
        <v>1443</v>
      </c>
      <c r="B1400" s="62" t="s">
        <v>921</v>
      </c>
      <c r="C1400" s="124">
        <v>0</v>
      </c>
      <c r="D1400" s="124">
        <v>0</v>
      </c>
      <c r="E1400" s="124">
        <v>0</v>
      </c>
      <c r="F1400" s="124">
        <v>0</v>
      </c>
      <c r="G1400" s="124">
        <v>0</v>
      </c>
      <c r="H1400" s="124">
        <v>0</v>
      </c>
      <c r="I1400" s="124">
        <v>0</v>
      </c>
      <c r="J1400" s="124">
        <v>0</v>
      </c>
      <c r="K1400" s="124">
        <v>0</v>
      </c>
      <c r="L1400" s="124">
        <v>0</v>
      </c>
      <c r="M1400" s="124">
        <v>0</v>
      </c>
      <c r="N1400" s="124">
        <v>0</v>
      </c>
      <c r="O1400" s="124">
        <v>0</v>
      </c>
      <c r="P1400" s="124">
        <v>0</v>
      </c>
      <c r="Q1400" s="124">
        <v>0</v>
      </c>
      <c r="R1400" s="124">
        <v>413.4</v>
      </c>
      <c r="S1400" s="124">
        <v>0</v>
      </c>
      <c r="T1400" s="124">
        <v>0</v>
      </c>
      <c r="U1400" s="124">
        <v>0</v>
      </c>
      <c r="V1400" s="124">
        <v>0</v>
      </c>
      <c r="W1400" s="124">
        <v>0</v>
      </c>
      <c r="X1400" s="79"/>
      <c r="Y1400" s="125"/>
      <c r="Z1400" s="125"/>
      <c r="AA1400" s="125"/>
      <c r="AB1400" s="125"/>
      <c r="AC1400" s="126">
        <f t="shared" si="299"/>
        <v>0</v>
      </c>
      <c r="AD1400" s="126">
        <f t="shared" si="300"/>
        <v>3.2701610186619958</v>
      </c>
      <c r="AE1400" s="126">
        <f t="shared" si="301"/>
        <v>1.0029976965068945</v>
      </c>
      <c r="AF1400" s="126">
        <f t="shared" si="302"/>
        <v>0.12095719709501075</v>
      </c>
      <c r="AG1400" s="126">
        <f t="shared" si="303"/>
        <v>0.31774998243271735</v>
      </c>
      <c r="AH1400" s="126">
        <f t="shared" si="304"/>
        <v>-1</v>
      </c>
      <c r="AI1400" s="126">
        <f t="shared" si="305"/>
        <v>0</v>
      </c>
      <c r="AJ1400" s="126">
        <f t="shared" si="306"/>
        <v>0</v>
      </c>
      <c r="AK1400" s="126">
        <f t="shared" si="307"/>
        <v>0</v>
      </c>
      <c r="AL1400" s="127">
        <f t="shared" si="298"/>
        <v>0.41242954385517983</v>
      </c>
      <c r="AM1400" s="127">
        <f t="shared" si="297"/>
        <v>-0.13645000351345654</v>
      </c>
    </row>
    <row r="1401" spans="1:39" ht="15" customHeight="1" x14ac:dyDescent="0.2">
      <c r="A1401" s="62" t="s">
        <v>2421</v>
      </c>
      <c r="B1401" s="62" t="s">
        <v>294</v>
      </c>
      <c r="C1401" s="124">
        <v>0</v>
      </c>
      <c r="D1401" s="124">
        <v>0</v>
      </c>
      <c r="E1401" s="124">
        <v>421</v>
      </c>
      <c r="F1401" s="124">
        <v>0</v>
      </c>
      <c r="G1401" s="124">
        <v>0</v>
      </c>
      <c r="H1401" s="124">
        <v>0</v>
      </c>
      <c r="I1401" s="124">
        <v>0</v>
      </c>
      <c r="J1401" s="124">
        <v>0</v>
      </c>
      <c r="K1401" s="124">
        <v>0</v>
      </c>
      <c r="L1401" s="124">
        <v>0</v>
      </c>
      <c r="M1401" s="124">
        <v>0</v>
      </c>
      <c r="N1401" s="124">
        <v>0</v>
      </c>
      <c r="O1401" s="124">
        <v>0</v>
      </c>
      <c r="P1401" s="124">
        <v>0</v>
      </c>
      <c r="Q1401" s="124">
        <v>0</v>
      </c>
      <c r="R1401" s="124">
        <v>0</v>
      </c>
      <c r="S1401" s="124">
        <v>0</v>
      </c>
      <c r="T1401" s="124">
        <v>0</v>
      </c>
      <c r="U1401" s="124">
        <v>0</v>
      </c>
      <c r="V1401" s="124">
        <v>0</v>
      </c>
      <c r="W1401" s="124">
        <v>0</v>
      </c>
      <c r="X1401" s="79"/>
      <c r="Y1401" s="125"/>
      <c r="Z1401" s="125"/>
      <c r="AA1401" s="125"/>
      <c r="AB1401" s="125"/>
      <c r="AC1401" s="126">
        <f t="shared" si="299"/>
        <v>0</v>
      </c>
      <c r="AD1401" s="126">
        <f t="shared" si="300"/>
        <v>3.4891456236375595</v>
      </c>
      <c r="AE1401" s="126">
        <f t="shared" si="301"/>
        <v>-0.41529440723468769</v>
      </c>
      <c r="AF1401" s="126">
        <f t="shared" si="302"/>
        <v>-1</v>
      </c>
      <c r="AG1401" s="126">
        <f t="shared" si="303"/>
        <v>0</v>
      </c>
      <c r="AH1401" s="126">
        <f t="shared" si="304"/>
        <v>0</v>
      </c>
      <c r="AI1401" s="126">
        <f t="shared" si="305"/>
        <v>0</v>
      </c>
      <c r="AJ1401" s="126">
        <f t="shared" si="306"/>
        <v>0</v>
      </c>
      <c r="AK1401" s="126">
        <f t="shared" si="307"/>
        <v>0</v>
      </c>
      <c r="AL1401" s="127">
        <f t="shared" si="298"/>
        <v>0.23042791293365245</v>
      </c>
      <c r="AM1401" s="127">
        <f t="shared" si="297"/>
        <v>0</v>
      </c>
    </row>
    <row r="1402" spans="1:39" ht="15" customHeight="1" x14ac:dyDescent="0.2">
      <c r="A1402" s="62" t="s">
        <v>2422</v>
      </c>
      <c r="B1402" s="62" t="s">
        <v>296</v>
      </c>
      <c r="C1402" s="124">
        <v>0</v>
      </c>
      <c r="D1402" s="124">
        <v>0</v>
      </c>
      <c r="E1402" s="124">
        <v>0</v>
      </c>
      <c r="F1402" s="124">
        <v>4128</v>
      </c>
      <c r="G1402" s="124">
        <v>12998</v>
      </c>
      <c r="H1402" s="124">
        <v>14908</v>
      </c>
      <c r="I1402" s="124">
        <v>0</v>
      </c>
      <c r="J1402" s="124">
        <v>0</v>
      </c>
      <c r="K1402" s="124">
        <v>0</v>
      </c>
      <c r="L1402" s="124">
        <v>0</v>
      </c>
      <c r="M1402" s="124">
        <v>0</v>
      </c>
      <c r="N1402" s="124">
        <v>0</v>
      </c>
      <c r="O1402" s="124">
        <v>0</v>
      </c>
      <c r="P1402" s="124">
        <v>0</v>
      </c>
      <c r="Q1402" s="124">
        <v>0</v>
      </c>
      <c r="R1402" s="124">
        <v>0</v>
      </c>
      <c r="S1402" s="124">
        <v>0</v>
      </c>
      <c r="T1402" s="124">
        <v>0</v>
      </c>
      <c r="U1402" s="124">
        <v>0</v>
      </c>
      <c r="V1402" s="124">
        <v>0</v>
      </c>
      <c r="W1402" s="124">
        <v>0</v>
      </c>
      <c r="X1402" s="79"/>
      <c r="Y1402" s="125"/>
      <c r="Z1402" s="125"/>
      <c r="AA1402" s="125"/>
      <c r="AB1402" s="125"/>
      <c r="AC1402" s="126">
        <f t="shared" si="299"/>
        <v>0</v>
      </c>
      <c r="AD1402" s="126">
        <f t="shared" si="300"/>
        <v>3.7948243536609434</v>
      </c>
      <c r="AE1402" s="126">
        <f t="shared" si="301"/>
        <v>0.71723233625447536</v>
      </c>
      <c r="AF1402" s="126">
        <f t="shared" si="302"/>
        <v>0.31950358783837268</v>
      </c>
      <c r="AG1402" s="126">
        <f t="shared" si="303"/>
        <v>0.13028951856760751</v>
      </c>
      <c r="AH1402" s="126">
        <f t="shared" si="304"/>
        <v>-1</v>
      </c>
      <c r="AI1402" s="126">
        <f t="shared" si="305"/>
        <v>0</v>
      </c>
      <c r="AJ1402" s="126">
        <f t="shared" si="306"/>
        <v>0</v>
      </c>
      <c r="AK1402" s="126">
        <f t="shared" si="307"/>
        <v>0</v>
      </c>
      <c r="AL1402" s="127">
        <f t="shared" si="298"/>
        <v>0.44020553292459991</v>
      </c>
      <c r="AM1402" s="127">
        <f t="shared" si="297"/>
        <v>-0.1739420962864785</v>
      </c>
    </row>
    <row r="1403" spans="1:39" ht="15" customHeight="1" x14ac:dyDescent="0.2">
      <c r="A1403" s="62" t="s">
        <v>1444</v>
      </c>
      <c r="B1403" s="62" t="s">
        <v>298</v>
      </c>
      <c r="C1403" s="124">
        <v>0</v>
      </c>
      <c r="D1403" s="124">
        <v>0</v>
      </c>
      <c r="E1403" s="124">
        <v>4992</v>
      </c>
      <c r="F1403" s="124">
        <v>5292</v>
      </c>
      <c r="G1403" s="124">
        <v>7150</v>
      </c>
      <c r="H1403" s="124">
        <v>7632</v>
      </c>
      <c r="I1403" s="124">
        <v>0</v>
      </c>
      <c r="J1403" s="124">
        <v>0</v>
      </c>
      <c r="K1403" s="124">
        <v>0</v>
      </c>
      <c r="L1403" s="124">
        <v>0</v>
      </c>
      <c r="M1403" s="124">
        <v>0</v>
      </c>
      <c r="N1403" s="124">
        <v>0</v>
      </c>
      <c r="O1403" s="124">
        <v>986.44</v>
      </c>
      <c r="P1403" s="124">
        <v>4733.08</v>
      </c>
      <c r="Q1403" s="124">
        <v>6563.76</v>
      </c>
      <c r="R1403" s="124">
        <v>13155</v>
      </c>
      <c r="S1403" s="124">
        <v>8295</v>
      </c>
      <c r="T1403" s="124">
        <v>0</v>
      </c>
      <c r="U1403" s="124">
        <v>0</v>
      </c>
      <c r="V1403" s="124">
        <v>0</v>
      </c>
      <c r="W1403" s="124">
        <v>0</v>
      </c>
      <c r="X1403" s="79"/>
      <c r="Y1403" s="125"/>
      <c r="Z1403" s="125"/>
      <c r="AA1403" s="125"/>
      <c r="AB1403" s="125"/>
      <c r="AC1403" s="126">
        <f t="shared" si="299"/>
        <v>0</v>
      </c>
      <c r="AD1403" s="126">
        <f t="shared" si="300"/>
        <v>0</v>
      </c>
      <c r="AE1403" s="126">
        <f t="shared" si="301"/>
        <v>-1</v>
      </c>
      <c r="AF1403" s="126">
        <f t="shared" si="302"/>
        <v>0</v>
      </c>
      <c r="AG1403" s="126">
        <f t="shared" si="303"/>
        <v>0</v>
      </c>
      <c r="AH1403" s="126">
        <f t="shared" si="304"/>
        <v>0</v>
      </c>
      <c r="AI1403" s="126">
        <f t="shared" si="305"/>
        <v>0</v>
      </c>
      <c r="AJ1403" s="126">
        <f t="shared" si="306"/>
        <v>0</v>
      </c>
      <c r="AK1403" s="126">
        <f t="shared" si="307"/>
        <v>0</v>
      </c>
      <c r="AL1403" s="127">
        <f t="shared" si="298"/>
        <v>-0.1111111111111111</v>
      </c>
      <c r="AM1403" s="127">
        <f t="shared" si="297"/>
        <v>0</v>
      </c>
    </row>
    <row r="1404" spans="1:39" ht="15" customHeight="1" x14ac:dyDescent="0.2">
      <c r="A1404" s="62" t="s">
        <v>1445</v>
      </c>
      <c r="B1404" s="62" t="s">
        <v>300</v>
      </c>
      <c r="C1404" s="124">
        <v>0</v>
      </c>
      <c r="D1404" s="124">
        <v>0</v>
      </c>
      <c r="E1404" s="124">
        <v>0</v>
      </c>
      <c r="F1404" s="124">
        <v>0</v>
      </c>
      <c r="G1404" s="124">
        <v>5000</v>
      </c>
      <c r="H1404" s="124">
        <v>5000</v>
      </c>
      <c r="I1404" s="124">
        <v>0</v>
      </c>
      <c r="J1404" s="124">
        <v>0</v>
      </c>
      <c r="K1404" s="124">
        <v>0</v>
      </c>
      <c r="L1404" s="124">
        <v>0</v>
      </c>
      <c r="M1404" s="124">
        <v>0</v>
      </c>
      <c r="N1404" s="124">
        <v>0</v>
      </c>
      <c r="O1404" s="124">
        <v>0</v>
      </c>
      <c r="P1404" s="124">
        <v>0</v>
      </c>
      <c r="Q1404" s="124">
        <v>0</v>
      </c>
      <c r="R1404" s="124">
        <v>707.22</v>
      </c>
      <c r="S1404" s="124">
        <v>969.61</v>
      </c>
      <c r="T1404" s="124">
        <v>0</v>
      </c>
      <c r="U1404" s="124">
        <v>0</v>
      </c>
      <c r="V1404" s="124">
        <v>0</v>
      </c>
      <c r="W1404" s="124">
        <v>0</v>
      </c>
      <c r="X1404" s="79"/>
      <c r="Y1404" s="125"/>
      <c r="Z1404" s="125"/>
      <c r="AA1404" s="125"/>
      <c r="AB1404" s="125"/>
      <c r="AC1404" s="126">
        <f t="shared" si="299"/>
        <v>0</v>
      </c>
      <c r="AD1404" s="126">
        <f t="shared" si="300"/>
        <v>6.1711223506743735</v>
      </c>
      <c r="AE1404" s="126">
        <f t="shared" si="301"/>
        <v>1.1793984785638716</v>
      </c>
      <c r="AF1404" s="126">
        <f t="shared" si="302"/>
        <v>-0.15617078000631821</v>
      </c>
      <c r="AG1404" s="126">
        <f t="shared" si="303"/>
        <v>0.32696574835864228</v>
      </c>
      <c r="AH1404" s="126">
        <f t="shared" si="304"/>
        <v>-1</v>
      </c>
      <c r="AI1404" s="126">
        <f t="shared" si="305"/>
        <v>0</v>
      </c>
      <c r="AJ1404" s="126">
        <f t="shared" si="306"/>
        <v>0</v>
      </c>
      <c r="AK1404" s="126">
        <f t="shared" si="307"/>
        <v>0</v>
      </c>
      <c r="AL1404" s="127">
        <f t="shared" si="298"/>
        <v>0.72459064417672991</v>
      </c>
      <c r="AM1404" s="127">
        <f t="shared" si="297"/>
        <v>-0.13460685032827152</v>
      </c>
    </row>
    <row r="1405" spans="1:39" ht="15" customHeight="1" x14ac:dyDescent="0.2">
      <c r="A1405" s="62" t="s">
        <v>1446</v>
      </c>
      <c r="B1405" s="62" t="s">
        <v>302</v>
      </c>
      <c r="C1405" s="124">
        <v>0</v>
      </c>
      <c r="D1405" s="124">
        <v>0</v>
      </c>
      <c r="E1405" s="124">
        <v>589</v>
      </c>
      <c r="F1405" s="124">
        <v>702</v>
      </c>
      <c r="G1405" s="124">
        <v>846</v>
      </c>
      <c r="H1405" s="124">
        <v>853</v>
      </c>
      <c r="I1405" s="124">
        <v>0</v>
      </c>
      <c r="J1405" s="124">
        <v>0</v>
      </c>
      <c r="K1405" s="124">
        <v>0</v>
      </c>
      <c r="L1405" s="124">
        <v>0</v>
      </c>
      <c r="M1405" s="124">
        <v>0</v>
      </c>
      <c r="N1405" s="124">
        <v>0</v>
      </c>
      <c r="O1405" s="124">
        <v>132.22999999999999</v>
      </c>
      <c r="P1405" s="124">
        <v>685.32</v>
      </c>
      <c r="Q1405" s="124">
        <v>680.36</v>
      </c>
      <c r="R1405" s="124">
        <v>597.65</v>
      </c>
      <c r="S1405" s="124">
        <v>649.45000000000005</v>
      </c>
      <c r="T1405" s="124">
        <v>0</v>
      </c>
      <c r="U1405" s="124">
        <v>0</v>
      </c>
      <c r="V1405" s="124">
        <v>0</v>
      </c>
      <c r="W1405" s="124">
        <v>0</v>
      </c>
      <c r="X1405" s="79"/>
      <c r="Y1405" s="125"/>
      <c r="Z1405" s="125"/>
      <c r="AA1405" s="125"/>
      <c r="AB1405" s="125"/>
      <c r="AC1405" s="126">
        <f t="shared" si="299"/>
        <v>0</v>
      </c>
      <c r="AD1405" s="126">
        <f t="shared" si="300"/>
        <v>0</v>
      </c>
      <c r="AE1405" s="126">
        <f t="shared" si="301"/>
        <v>-0.94782608695652171</v>
      </c>
      <c r="AF1405" s="126">
        <f t="shared" si="302"/>
        <v>21.166666666666668</v>
      </c>
      <c r="AG1405" s="126">
        <f t="shared" si="303"/>
        <v>-0.94664160401002517</v>
      </c>
      <c r="AH1405" s="126">
        <f t="shared" si="304"/>
        <v>-1</v>
      </c>
      <c r="AI1405" s="126">
        <f t="shared" si="305"/>
        <v>0</v>
      </c>
      <c r="AJ1405" s="126">
        <f t="shared" si="306"/>
        <v>0</v>
      </c>
      <c r="AK1405" s="126">
        <f t="shared" si="307"/>
        <v>0</v>
      </c>
      <c r="AL1405" s="127">
        <f t="shared" si="298"/>
        <v>2.0302443306333466</v>
      </c>
      <c r="AM1405" s="127">
        <f t="shared" si="297"/>
        <v>-0.38932832080200502</v>
      </c>
    </row>
    <row r="1406" spans="1:39" ht="15" customHeight="1" x14ac:dyDescent="0.2">
      <c r="A1406" s="62" t="s">
        <v>1447</v>
      </c>
      <c r="B1406" s="62" t="s">
        <v>304</v>
      </c>
      <c r="C1406" s="124">
        <v>0</v>
      </c>
      <c r="D1406" s="124">
        <v>0</v>
      </c>
      <c r="E1406" s="124">
        <v>1130</v>
      </c>
      <c r="F1406" s="124">
        <v>1536</v>
      </c>
      <c r="G1406" s="124">
        <v>2479</v>
      </c>
      <c r="H1406" s="124">
        <v>2636</v>
      </c>
      <c r="I1406" s="124">
        <v>0</v>
      </c>
      <c r="J1406" s="124">
        <v>0</v>
      </c>
      <c r="K1406" s="124">
        <v>0</v>
      </c>
      <c r="L1406" s="124">
        <v>0</v>
      </c>
      <c r="M1406" s="124">
        <v>0</v>
      </c>
      <c r="N1406" s="124">
        <v>0</v>
      </c>
      <c r="O1406" s="124">
        <v>218.72</v>
      </c>
      <c r="P1406" s="124">
        <v>1096.26</v>
      </c>
      <c r="Q1406" s="124">
        <v>1406.77</v>
      </c>
      <c r="R1406" s="124">
        <v>2343.61</v>
      </c>
      <c r="S1406" s="124">
        <v>2494.62</v>
      </c>
      <c r="T1406" s="124">
        <v>0</v>
      </c>
      <c r="U1406" s="124">
        <v>0</v>
      </c>
      <c r="V1406" s="124">
        <v>0</v>
      </c>
      <c r="W1406" s="124">
        <v>0</v>
      </c>
      <c r="X1406" s="79"/>
      <c r="Y1406" s="125"/>
      <c r="Z1406" s="125"/>
      <c r="AA1406" s="125"/>
      <c r="AB1406" s="125"/>
      <c r="AC1406" s="126">
        <f t="shared" si="299"/>
        <v>0</v>
      </c>
      <c r="AD1406" s="126">
        <f t="shared" si="300"/>
        <v>3.1377542126670539</v>
      </c>
      <c r="AE1406" s="126">
        <f t="shared" si="301"/>
        <v>0.35467257401445718</v>
      </c>
      <c r="AF1406" s="126">
        <f t="shared" si="302"/>
        <v>0.17240566098857377</v>
      </c>
      <c r="AG1406" s="126">
        <f t="shared" si="303"/>
        <v>0.12148896429005639</v>
      </c>
      <c r="AH1406" s="126">
        <f t="shared" si="304"/>
        <v>-1</v>
      </c>
      <c r="AI1406" s="126">
        <f t="shared" si="305"/>
        <v>0</v>
      </c>
      <c r="AJ1406" s="126">
        <f t="shared" si="306"/>
        <v>0</v>
      </c>
      <c r="AK1406" s="126">
        <f t="shared" si="307"/>
        <v>0</v>
      </c>
      <c r="AL1406" s="127">
        <f t="shared" si="298"/>
        <v>0.30959126799557124</v>
      </c>
      <c r="AM1406" s="127">
        <f t="shared" si="297"/>
        <v>-0.17570220714198873</v>
      </c>
    </row>
    <row r="1407" spans="1:39" ht="15" customHeight="1" x14ac:dyDescent="0.2">
      <c r="A1407" s="62" t="s">
        <v>1448</v>
      </c>
      <c r="B1407" s="62" t="s">
        <v>306</v>
      </c>
      <c r="C1407" s="124">
        <v>0</v>
      </c>
      <c r="D1407" s="124">
        <v>0</v>
      </c>
      <c r="E1407" s="124">
        <v>12187</v>
      </c>
      <c r="F1407" s="124">
        <v>18578</v>
      </c>
      <c r="G1407" s="124">
        <v>35295</v>
      </c>
      <c r="H1407" s="124">
        <v>59825</v>
      </c>
      <c r="I1407" s="124">
        <v>0</v>
      </c>
      <c r="J1407" s="124">
        <v>0</v>
      </c>
      <c r="K1407" s="124">
        <v>0</v>
      </c>
      <c r="L1407" s="124">
        <v>0</v>
      </c>
      <c r="M1407" s="124">
        <v>0</v>
      </c>
      <c r="N1407" s="124">
        <v>0</v>
      </c>
      <c r="O1407" s="124">
        <v>2358.79</v>
      </c>
      <c r="P1407" s="124">
        <v>12620.49</v>
      </c>
      <c r="Q1407" s="124">
        <v>26628.01</v>
      </c>
      <c r="R1407" s="124">
        <v>38698.97</v>
      </c>
      <c r="S1407" s="124">
        <v>57354.51</v>
      </c>
      <c r="T1407" s="124">
        <v>0</v>
      </c>
      <c r="U1407" s="124">
        <v>0</v>
      </c>
      <c r="V1407" s="124">
        <v>0</v>
      </c>
      <c r="W1407" s="124">
        <v>0</v>
      </c>
      <c r="X1407" s="79"/>
      <c r="Y1407" s="125"/>
      <c r="Z1407" s="125"/>
      <c r="AA1407" s="125"/>
      <c r="AB1407" s="125"/>
      <c r="AC1407" s="126">
        <f t="shared" si="299"/>
        <v>0</v>
      </c>
      <c r="AD1407" s="126">
        <f t="shared" si="300"/>
        <v>3.3940754897276628</v>
      </c>
      <c r="AE1407" s="126">
        <f t="shared" si="301"/>
        <v>0.37556541405706334</v>
      </c>
      <c r="AF1407" s="126">
        <f t="shared" si="302"/>
        <v>0.17219464381699193</v>
      </c>
      <c r="AG1407" s="126">
        <f t="shared" si="303"/>
        <v>1.4673751787014801E-2</v>
      </c>
      <c r="AH1407" s="126">
        <f t="shared" si="304"/>
        <v>-1</v>
      </c>
      <c r="AI1407" s="126">
        <f t="shared" si="305"/>
        <v>0</v>
      </c>
      <c r="AJ1407" s="126">
        <f t="shared" si="306"/>
        <v>0</v>
      </c>
      <c r="AK1407" s="126">
        <f t="shared" si="307"/>
        <v>0</v>
      </c>
      <c r="AL1407" s="127">
        <f t="shared" si="298"/>
        <v>0.3285010332654148</v>
      </c>
      <c r="AM1407" s="127">
        <f t="shared" si="297"/>
        <v>-0.19706524964259703</v>
      </c>
    </row>
    <row r="1408" spans="1:39" ht="15" customHeight="1" x14ac:dyDescent="0.2">
      <c r="A1408" s="62" t="s">
        <v>1449</v>
      </c>
      <c r="B1408" s="62" t="s">
        <v>308</v>
      </c>
      <c r="C1408" s="124">
        <v>0</v>
      </c>
      <c r="D1408" s="124">
        <v>0</v>
      </c>
      <c r="E1408" s="124">
        <v>840</v>
      </c>
      <c r="F1408" s="124">
        <v>840</v>
      </c>
      <c r="G1408" s="124">
        <v>1560</v>
      </c>
      <c r="H1408" s="124">
        <v>1512</v>
      </c>
      <c r="I1408" s="124">
        <v>0</v>
      </c>
      <c r="J1408" s="124">
        <v>0</v>
      </c>
      <c r="K1408" s="124">
        <v>0</v>
      </c>
      <c r="L1408" s="124">
        <v>0</v>
      </c>
      <c r="M1408" s="124">
        <v>0</v>
      </c>
      <c r="N1408" s="124">
        <v>0</v>
      </c>
      <c r="O1408" s="124">
        <v>148.43</v>
      </c>
      <c r="P1408" s="124">
        <v>633.82000000000005</v>
      </c>
      <c r="Q1408" s="124">
        <v>1269.54</v>
      </c>
      <c r="R1408" s="124">
        <v>1423.1</v>
      </c>
      <c r="S1408" s="124">
        <v>1875.29</v>
      </c>
      <c r="T1408" s="124">
        <v>0</v>
      </c>
      <c r="U1408" s="124">
        <v>0</v>
      </c>
      <c r="V1408" s="124">
        <v>0</v>
      </c>
      <c r="W1408" s="124">
        <v>0</v>
      </c>
      <c r="X1408" s="79"/>
      <c r="Y1408" s="125"/>
      <c r="Z1408" s="125"/>
      <c r="AA1408" s="125"/>
      <c r="AB1408" s="125"/>
      <c r="AC1408" s="126">
        <f t="shared" si="299"/>
        <v>0</v>
      </c>
      <c r="AD1408" s="126">
        <f t="shared" si="300"/>
        <v>0</v>
      </c>
      <c r="AE1408" s="126">
        <f t="shared" si="301"/>
        <v>0.5714285714285714</v>
      </c>
      <c r="AF1408" s="126">
        <f t="shared" si="302"/>
        <v>9.0909090909090912E-2</v>
      </c>
      <c r="AG1408" s="126">
        <f t="shared" si="303"/>
        <v>0.20833333333333334</v>
      </c>
      <c r="AH1408" s="126">
        <f t="shared" si="304"/>
        <v>-1</v>
      </c>
      <c r="AI1408" s="126">
        <f t="shared" si="305"/>
        <v>0</v>
      </c>
      <c r="AJ1408" s="126">
        <f t="shared" si="306"/>
        <v>0</v>
      </c>
      <c r="AK1408" s="126">
        <f t="shared" si="307"/>
        <v>0</v>
      </c>
      <c r="AL1408" s="127">
        <f t="shared" si="298"/>
        <v>-1.4369889369889366E-2</v>
      </c>
      <c r="AM1408" s="127">
        <f t="shared" si="297"/>
        <v>-0.15833333333333333</v>
      </c>
    </row>
    <row r="1409" spans="1:39" ht="15" customHeight="1" x14ac:dyDescent="0.2">
      <c r="A1409" s="62" t="s">
        <v>1450</v>
      </c>
      <c r="B1409" s="62" t="s">
        <v>1897</v>
      </c>
      <c r="C1409" s="124">
        <v>0</v>
      </c>
      <c r="D1409" s="124">
        <v>0</v>
      </c>
      <c r="E1409" s="124">
        <v>10390</v>
      </c>
      <c r="F1409" s="124">
        <v>0</v>
      </c>
      <c r="G1409" s="124">
        <v>0</v>
      </c>
      <c r="H1409" s="124">
        <v>0</v>
      </c>
      <c r="I1409" s="124">
        <v>0</v>
      </c>
      <c r="J1409" s="124">
        <v>0</v>
      </c>
      <c r="K1409" s="124">
        <v>0</v>
      </c>
      <c r="L1409" s="124">
        <v>0</v>
      </c>
      <c r="M1409" s="124">
        <v>0</v>
      </c>
      <c r="N1409" s="124">
        <v>0</v>
      </c>
      <c r="O1409" s="124">
        <v>2325.79</v>
      </c>
      <c r="P1409" s="124">
        <v>10440.81</v>
      </c>
      <c r="Q1409" s="124">
        <v>6104.8</v>
      </c>
      <c r="R1409" s="124">
        <v>0</v>
      </c>
      <c r="S1409" s="124">
        <v>0</v>
      </c>
      <c r="T1409" s="124">
        <v>0</v>
      </c>
      <c r="U1409" s="124">
        <v>0</v>
      </c>
      <c r="V1409" s="124">
        <v>0</v>
      </c>
      <c r="W1409" s="124">
        <v>0</v>
      </c>
      <c r="X1409" s="79"/>
      <c r="Y1409" s="125"/>
      <c r="Z1409" s="125"/>
      <c r="AA1409" s="125"/>
      <c r="AB1409" s="125"/>
      <c r="AC1409" s="126">
        <f t="shared" si="299"/>
        <v>0</v>
      </c>
      <c r="AD1409" s="126">
        <f t="shared" si="300"/>
        <v>3.721121810127046</v>
      </c>
      <c r="AE1409" s="126">
        <f t="shared" si="301"/>
        <v>0.14557806247479613</v>
      </c>
      <c r="AF1409" s="126">
        <f t="shared" si="302"/>
        <v>-0.10395342539940433</v>
      </c>
      <c r="AG1409" s="126">
        <f t="shared" si="303"/>
        <v>-0.37402415561129415</v>
      </c>
      <c r="AH1409" s="126">
        <f t="shared" si="304"/>
        <v>-1</v>
      </c>
      <c r="AI1409" s="126">
        <f t="shared" si="305"/>
        <v>0</v>
      </c>
      <c r="AJ1409" s="126">
        <f t="shared" si="306"/>
        <v>0</v>
      </c>
      <c r="AK1409" s="126">
        <f t="shared" si="307"/>
        <v>0</v>
      </c>
      <c r="AL1409" s="127">
        <f t="shared" si="298"/>
        <v>0.26541358795457154</v>
      </c>
      <c r="AM1409" s="127">
        <f t="shared" si="297"/>
        <v>-0.27480483112225884</v>
      </c>
    </row>
    <row r="1410" spans="1:39" ht="15" customHeight="1" x14ac:dyDescent="0.2">
      <c r="A1410" s="62" t="s">
        <v>1451</v>
      </c>
      <c r="B1410" s="62" t="s">
        <v>1899</v>
      </c>
      <c r="C1410" s="124">
        <v>0</v>
      </c>
      <c r="D1410" s="124">
        <v>0</v>
      </c>
      <c r="E1410" s="124">
        <v>13941</v>
      </c>
      <c r="F1410" s="124">
        <v>24152</v>
      </c>
      <c r="G1410" s="124">
        <v>30804</v>
      </c>
      <c r="H1410" s="124">
        <v>35204</v>
      </c>
      <c r="I1410" s="124">
        <v>0</v>
      </c>
      <c r="J1410" s="124">
        <v>0</v>
      </c>
      <c r="K1410" s="124">
        <v>0</v>
      </c>
      <c r="L1410" s="124">
        <v>0</v>
      </c>
      <c r="M1410" s="124">
        <v>0</v>
      </c>
      <c r="N1410" s="124">
        <v>0</v>
      </c>
      <c r="O1410" s="124">
        <v>2837.52</v>
      </c>
      <c r="P1410" s="124">
        <v>13605.41</v>
      </c>
      <c r="Q1410" s="124">
        <v>23363.65</v>
      </c>
      <c r="R1410" s="124">
        <v>30828.42</v>
      </c>
      <c r="S1410" s="124">
        <v>34845.040000000001</v>
      </c>
      <c r="T1410" s="124">
        <v>0</v>
      </c>
      <c r="U1410" s="124">
        <v>0</v>
      </c>
      <c r="V1410" s="124">
        <v>0</v>
      </c>
      <c r="W1410" s="124">
        <v>0</v>
      </c>
      <c r="X1410" s="79"/>
      <c r="Y1410" s="125"/>
      <c r="Z1410" s="125"/>
      <c r="AA1410" s="125"/>
      <c r="AB1410" s="125"/>
      <c r="AC1410" s="126">
        <f t="shared" si="299"/>
        <v>0</v>
      </c>
      <c r="AD1410" s="126">
        <f t="shared" si="300"/>
        <v>3.8917047160849449</v>
      </c>
      <c r="AE1410" s="126">
        <f t="shared" si="301"/>
        <v>0.28670183109796971</v>
      </c>
      <c r="AF1410" s="126">
        <f t="shared" si="302"/>
        <v>-0.142621015348288</v>
      </c>
      <c r="AG1410" s="126">
        <f t="shared" si="303"/>
        <v>-0.12610481904107529</v>
      </c>
      <c r="AH1410" s="126">
        <f t="shared" si="304"/>
        <v>-1</v>
      </c>
      <c r="AI1410" s="126">
        <f t="shared" si="305"/>
        <v>0</v>
      </c>
      <c r="AJ1410" s="126">
        <f t="shared" si="306"/>
        <v>0</v>
      </c>
      <c r="AK1410" s="126">
        <f t="shared" si="307"/>
        <v>0</v>
      </c>
      <c r="AL1410" s="127">
        <f t="shared" si="298"/>
        <v>0.32329785697706126</v>
      </c>
      <c r="AM1410" s="127">
        <f t="shared" si="297"/>
        <v>-0.22522096380821505</v>
      </c>
    </row>
    <row r="1411" spans="1:39" ht="15" customHeight="1" x14ac:dyDescent="0.2">
      <c r="A1411" s="62" t="s">
        <v>1452</v>
      </c>
      <c r="B1411" s="62" t="s">
        <v>312</v>
      </c>
      <c r="C1411" s="124">
        <v>0</v>
      </c>
      <c r="D1411" s="124">
        <v>0</v>
      </c>
      <c r="E1411" s="124">
        <v>0</v>
      </c>
      <c r="F1411" s="124">
        <v>0</v>
      </c>
      <c r="G1411" s="124">
        <v>0</v>
      </c>
      <c r="H1411" s="124">
        <v>0</v>
      </c>
      <c r="I1411" s="124">
        <v>0</v>
      </c>
      <c r="J1411" s="124">
        <v>0</v>
      </c>
      <c r="K1411" s="124">
        <v>0</v>
      </c>
      <c r="L1411" s="124">
        <v>0</v>
      </c>
      <c r="M1411" s="124">
        <v>0</v>
      </c>
      <c r="N1411" s="124">
        <v>0</v>
      </c>
      <c r="O1411" s="124">
        <v>0</v>
      </c>
      <c r="P1411" s="124">
        <v>100</v>
      </c>
      <c r="Q1411" s="124">
        <v>0</v>
      </c>
      <c r="R1411" s="124">
        <v>0</v>
      </c>
      <c r="S1411" s="124">
        <v>0</v>
      </c>
      <c r="T1411" s="124">
        <v>0</v>
      </c>
      <c r="U1411" s="124">
        <v>0</v>
      </c>
      <c r="V1411" s="124">
        <v>0</v>
      </c>
      <c r="W1411" s="124">
        <v>0</v>
      </c>
      <c r="X1411" s="79"/>
      <c r="Y1411" s="125"/>
      <c r="Z1411" s="125"/>
      <c r="AA1411" s="125"/>
      <c r="AB1411" s="125"/>
      <c r="AC1411" s="126">
        <f t="shared" si="299"/>
        <v>0</v>
      </c>
      <c r="AD1411" s="126">
        <f t="shared" si="300"/>
        <v>6.712900292958885</v>
      </c>
      <c r="AE1411" s="126">
        <f t="shared" si="301"/>
        <v>1.3230255402750493</v>
      </c>
      <c r="AF1411" s="126">
        <f t="shared" si="302"/>
        <v>0.10784661964445795</v>
      </c>
      <c r="AG1411" s="126">
        <f t="shared" si="303"/>
        <v>-0.25465288486495569</v>
      </c>
      <c r="AH1411" s="126">
        <f t="shared" si="304"/>
        <v>-1</v>
      </c>
      <c r="AI1411" s="126">
        <f t="shared" si="305"/>
        <v>0</v>
      </c>
      <c r="AJ1411" s="126">
        <f t="shared" si="306"/>
        <v>0</v>
      </c>
      <c r="AK1411" s="126">
        <f t="shared" si="307"/>
        <v>0</v>
      </c>
      <c r="AL1411" s="127">
        <f t="shared" si="298"/>
        <v>0.76545772977927085</v>
      </c>
      <c r="AM1411" s="127">
        <f t="shared" si="297"/>
        <v>-0.25093057697299115</v>
      </c>
    </row>
    <row r="1412" spans="1:39" ht="15" customHeight="1" x14ac:dyDescent="0.2">
      <c r="A1412" s="62" t="s">
        <v>1453</v>
      </c>
      <c r="B1412" s="62" t="s">
        <v>314</v>
      </c>
      <c r="C1412" s="124">
        <v>0</v>
      </c>
      <c r="D1412" s="124">
        <v>0</v>
      </c>
      <c r="E1412" s="124">
        <v>718</v>
      </c>
      <c r="F1412" s="124">
        <v>943</v>
      </c>
      <c r="G1412" s="124">
        <v>1170</v>
      </c>
      <c r="H1412" s="124">
        <v>1484</v>
      </c>
      <c r="I1412" s="124">
        <v>0</v>
      </c>
      <c r="J1412" s="124">
        <v>0</v>
      </c>
      <c r="K1412" s="124">
        <v>0</v>
      </c>
      <c r="L1412" s="124">
        <v>0</v>
      </c>
      <c r="M1412" s="124">
        <v>0</v>
      </c>
      <c r="N1412" s="124">
        <v>0</v>
      </c>
      <c r="O1412" s="124">
        <v>83.04</v>
      </c>
      <c r="P1412" s="124">
        <v>595.49</v>
      </c>
      <c r="Q1412" s="124">
        <v>1297.81</v>
      </c>
      <c r="R1412" s="124">
        <v>1095.1300000000001</v>
      </c>
      <c r="S1412" s="124">
        <v>1453.2</v>
      </c>
      <c r="T1412" s="124">
        <v>0</v>
      </c>
      <c r="U1412" s="124">
        <v>0</v>
      </c>
      <c r="V1412" s="124">
        <v>0</v>
      </c>
      <c r="W1412" s="124">
        <v>0</v>
      </c>
      <c r="X1412" s="79"/>
      <c r="Y1412" s="125"/>
      <c r="Z1412" s="125"/>
      <c r="AA1412" s="125"/>
      <c r="AB1412" s="125"/>
      <c r="AC1412" s="126">
        <f t="shared" si="299"/>
        <v>0</v>
      </c>
      <c r="AD1412" s="126">
        <f t="shared" si="300"/>
        <v>3.108774261342564</v>
      </c>
      <c r="AE1412" s="126">
        <f t="shared" si="301"/>
        <v>-0.14025507076314378</v>
      </c>
      <c r="AF1412" s="126">
        <f t="shared" si="302"/>
        <v>0.3064021522780464</v>
      </c>
      <c r="AG1412" s="126">
        <f t="shared" si="303"/>
        <v>5.4608102813783935E-2</v>
      </c>
      <c r="AH1412" s="126">
        <f t="shared" si="304"/>
        <v>-1</v>
      </c>
      <c r="AI1412" s="126">
        <f t="shared" si="305"/>
        <v>0</v>
      </c>
      <c r="AJ1412" s="126">
        <f t="shared" si="306"/>
        <v>0</v>
      </c>
      <c r="AK1412" s="126">
        <f t="shared" si="307"/>
        <v>0</v>
      </c>
      <c r="AL1412" s="127">
        <f t="shared" si="298"/>
        <v>0.25883660507458345</v>
      </c>
      <c r="AM1412" s="127">
        <f t="shared" ref="AM1412:AM1475" si="308">AVERAGE(AG1412:AK1412)</f>
        <v>-0.1890783794372432</v>
      </c>
    </row>
    <row r="1413" spans="1:39" ht="15" customHeight="1" x14ac:dyDescent="0.2">
      <c r="A1413" s="62" t="s">
        <v>1454</v>
      </c>
      <c r="B1413" s="62" t="s">
        <v>316</v>
      </c>
      <c r="C1413" s="124">
        <v>0</v>
      </c>
      <c r="D1413" s="124">
        <v>0</v>
      </c>
      <c r="E1413" s="124">
        <v>810</v>
      </c>
      <c r="F1413" s="124">
        <v>972</v>
      </c>
      <c r="G1413" s="124">
        <v>1406</v>
      </c>
      <c r="H1413" s="124">
        <v>189</v>
      </c>
      <c r="I1413" s="124">
        <v>0</v>
      </c>
      <c r="J1413" s="124">
        <v>0</v>
      </c>
      <c r="K1413" s="124">
        <v>0</v>
      </c>
      <c r="L1413" s="124">
        <v>0</v>
      </c>
      <c r="M1413" s="124">
        <v>0</v>
      </c>
      <c r="N1413" s="124">
        <v>0</v>
      </c>
      <c r="O1413" s="124">
        <v>0</v>
      </c>
      <c r="P1413" s="124">
        <v>1035</v>
      </c>
      <c r="Q1413" s="124">
        <v>54</v>
      </c>
      <c r="R1413" s="124">
        <v>1197</v>
      </c>
      <c r="S1413" s="124">
        <v>63.87</v>
      </c>
      <c r="T1413" s="124">
        <v>0</v>
      </c>
      <c r="U1413" s="124">
        <v>0</v>
      </c>
      <c r="V1413" s="124">
        <v>0</v>
      </c>
      <c r="W1413" s="124">
        <v>0</v>
      </c>
      <c r="X1413" s="79"/>
      <c r="Y1413" s="125"/>
      <c r="Z1413" s="125"/>
      <c r="AA1413" s="125"/>
      <c r="AB1413" s="125"/>
      <c r="AC1413" s="126">
        <f t="shared" si="299"/>
        <v>0</v>
      </c>
      <c r="AD1413" s="126">
        <f t="shared" si="300"/>
        <v>4.0042678440029436</v>
      </c>
      <c r="AE1413" s="126">
        <f t="shared" si="301"/>
        <v>18.580019997647334</v>
      </c>
      <c r="AF1413" s="126">
        <f t="shared" si="302"/>
        <v>0.3431711372351115</v>
      </c>
      <c r="AG1413" s="126">
        <f t="shared" si="303"/>
        <v>-0.65511550047971445</v>
      </c>
      <c r="AH1413" s="126">
        <f t="shared" si="304"/>
        <v>-1</v>
      </c>
      <c r="AI1413" s="126">
        <f t="shared" si="305"/>
        <v>0</v>
      </c>
      <c r="AJ1413" s="126">
        <f t="shared" si="306"/>
        <v>0</v>
      </c>
      <c r="AK1413" s="126">
        <f t="shared" si="307"/>
        <v>0</v>
      </c>
      <c r="AL1413" s="127">
        <f t="shared" si="298"/>
        <v>2.3635937198228527</v>
      </c>
      <c r="AM1413" s="127">
        <f t="shared" si="308"/>
        <v>-0.33102310009594288</v>
      </c>
    </row>
    <row r="1414" spans="1:39" ht="15" customHeight="1" x14ac:dyDescent="0.2">
      <c r="A1414" s="62" t="s">
        <v>1455</v>
      </c>
      <c r="B1414" s="62" t="s">
        <v>2026</v>
      </c>
      <c r="C1414" s="124">
        <v>0</v>
      </c>
      <c r="D1414" s="124">
        <v>0</v>
      </c>
      <c r="E1414" s="124">
        <v>3055</v>
      </c>
      <c r="F1414" s="124">
        <v>3745</v>
      </c>
      <c r="G1414" s="124">
        <v>4719</v>
      </c>
      <c r="H1414" s="124">
        <v>4828</v>
      </c>
      <c r="I1414" s="124">
        <v>0</v>
      </c>
      <c r="J1414" s="124">
        <v>0</v>
      </c>
      <c r="K1414" s="124">
        <v>0</v>
      </c>
      <c r="L1414" s="124">
        <v>0</v>
      </c>
      <c r="M1414" s="124">
        <v>0</v>
      </c>
      <c r="N1414" s="124">
        <v>0</v>
      </c>
      <c r="O1414" s="124">
        <v>688.4</v>
      </c>
      <c r="P1414" s="124">
        <v>2848.43</v>
      </c>
      <c r="Q1414" s="124">
        <v>3858.69</v>
      </c>
      <c r="R1414" s="124">
        <v>4523.95</v>
      </c>
      <c r="S1414" s="124">
        <v>5073.5600000000004</v>
      </c>
      <c r="T1414" s="124">
        <v>0</v>
      </c>
      <c r="U1414" s="124">
        <v>0</v>
      </c>
      <c r="V1414" s="124">
        <v>0</v>
      </c>
      <c r="W1414" s="124">
        <v>0</v>
      </c>
      <c r="X1414" s="79"/>
      <c r="Y1414" s="125"/>
      <c r="Z1414" s="125"/>
      <c r="AA1414" s="125"/>
      <c r="AB1414" s="125"/>
      <c r="AC1414" s="126">
        <f t="shared" si="299"/>
        <v>0</v>
      </c>
      <c r="AD1414" s="126">
        <f t="shared" si="300"/>
        <v>2.8185053380782916</v>
      </c>
      <c r="AE1414" s="126">
        <f t="shared" si="301"/>
        <v>6.3038210624417612E-2</v>
      </c>
      <c r="AF1414" s="126">
        <f t="shared" si="302"/>
        <v>-6.628734745406098E-2</v>
      </c>
      <c r="AG1414" s="126">
        <f t="shared" si="303"/>
        <v>-7.0289099837563276E-2</v>
      </c>
      <c r="AH1414" s="126">
        <f t="shared" si="304"/>
        <v>-1</v>
      </c>
      <c r="AI1414" s="126">
        <f t="shared" si="305"/>
        <v>0</v>
      </c>
      <c r="AJ1414" s="126">
        <f t="shared" si="306"/>
        <v>0</v>
      </c>
      <c r="AK1414" s="126">
        <f t="shared" si="307"/>
        <v>0</v>
      </c>
      <c r="AL1414" s="127">
        <f t="shared" si="298"/>
        <v>0.19388523349012055</v>
      </c>
      <c r="AM1414" s="127">
        <f t="shared" si="308"/>
        <v>-0.21405781996751266</v>
      </c>
    </row>
    <row r="1415" spans="1:39" ht="15" customHeight="1" x14ac:dyDescent="0.2">
      <c r="A1415" s="62" t="s">
        <v>1456</v>
      </c>
      <c r="B1415" s="62" t="s">
        <v>321</v>
      </c>
      <c r="C1415" s="124">
        <v>0</v>
      </c>
      <c r="D1415" s="124">
        <v>0</v>
      </c>
      <c r="E1415" s="124">
        <v>482</v>
      </c>
      <c r="F1415" s="124">
        <v>576</v>
      </c>
      <c r="G1415" s="124">
        <v>700</v>
      </c>
      <c r="H1415" s="124">
        <v>719</v>
      </c>
      <c r="I1415" s="124">
        <v>0</v>
      </c>
      <c r="J1415" s="124">
        <v>0</v>
      </c>
      <c r="K1415" s="124">
        <v>0</v>
      </c>
      <c r="L1415" s="124">
        <v>0</v>
      </c>
      <c r="M1415" s="124">
        <v>0</v>
      </c>
      <c r="N1415" s="124">
        <v>0</v>
      </c>
      <c r="O1415" s="124">
        <v>104.65</v>
      </c>
      <c r="P1415" s="124">
        <v>459.84</v>
      </c>
      <c r="Q1415" s="124">
        <v>632.54</v>
      </c>
      <c r="R1415" s="124">
        <v>741.46</v>
      </c>
      <c r="S1415" s="124">
        <v>752.34</v>
      </c>
      <c r="T1415" s="124">
        <v>0</v>
      </c>
      <c r="U1415" s="124">
        <v>0</v>
      </c>
      <c r="V1415" s="124">
        <v>0</v>
      </c>
      <c r="W1415" s="124">
        <v>0</v>
      </c>
      <c r="X1415" s="79"/>
      <c r="Y1415" s="125"/>
      <c r="Z1415" s="125"/>
      <c r="AA1415" s="125"/>
      <c r="AB1415" s="125"/>
      <c r="AC1415" s="126">
        <f t="shared" si="299"/>
        <v>0</v>
      </c>
      <c r="AD1415" s="126">
        <f t="shared" si="300"/>
        <v>0</v>
      </c>
      <c r="AE1415" s="126">
        <f t="shared" si="301"/>
        <v>-1.4316392269148176E-4</v>
      </c>
      <c r="AF1415" s="126">
        <f t="shared" si="302"/>
        <v>2.2909507445589921E-3</v>
      </c>
      <c r="AG1415" s="126">
        <f t="shared" si="303"/>
        <v>0</v>
      </c>
      <c r="AH1415" s="126">
        <f t="shared" si="304"/>
        <v>-1</v>
      </c>
      <c r="AI1415" s="126">
        <f t="shared" si="305"/>
        <v>0</v>
      </c>
      <c r="AJ1415" s="126">
        <f t="shared" si="306"/>
        <v>0</v>
      </c>
      <c r="AK1415" s="126">
        <f t="shared" si="307"/>
        <v>0</v>
      </c>
      <c r="AL1415" s="127">
        <f t="shared" ref="AL1415:AL1478" si="309">AVERAGE(AC1415:AK1415)</f>
        <v>-0.11087246813090361</v>
      </c>
      <c r="AM1415" s="127">
        <f t="shared" si="308"/>
        <v>-0.2</v>
      </c>
    </row>
    <row r="1416" spans="1:39" ht="15" customHeight="1" x14ac:dyDescent="0.2">
      <c r="A1416" s="62" t="s">
        <v>1457</v>
      </c>
      <c r="B1416" s="62" t="s">
        <v>325</v>
      </c>
      <c r="C1416" s="124">
        <v>0</v>
      </c>
      <c r="D1416" s="124">
        <v>0</v>
      </c>
      <c r="E1416" s="124">
        <v>5500</v>
      </c>
      <c r="F1416" s="124">
        <v>5500</v>
      </c>
      <c r="G1416" s="124">
        <v>8000</v>
      </c>
      <c r="H1416" s="124">
        <v>9250</v>
      </c>
      <c r="I1416" s="124">
        <v>0</v>
      </c>
      <c r="J1416" s="124">
        <v>0</v>
      </c>
      <c r="K1416" s="124">
        <v>0</v>
      </c>
      <c r="L1416" s="124">
        <v>0</v>
      </c>
      <c r="M1416" s="124">
        <v>0</v>
      </c>
      <c r="N1416" s="124">
        <v>0</v>
      </c>
      <c r="O1416" s="124">
        <v>0</v>
      </c>
      <c r="P1416" s="124">
        <v>3500</v>
      </c>
      <c r="Q1416" s="124">
        <v>5500</v>
      </c>
      <c r="R1416" s="124">
        <v>6000</v>
      </c>
      <c r="S1416" s="124">
        <v>7250</v>
      </c>
      <c r="T1416" s="124">
        <v>0</v>
      </c>
      <c r="U1416" s="124">
        <v>0</v>
      </c>
      <c r="V1416" s="124">
        <v>0</v>
      </c>
      <c r="W1416" s="124">
        <v>0</v>
      </c>
      <c r="X1416" s="79"/>
      <c r="Y1416" s="125"/>
      <c r="Z1416" s="125"/>
      <c r="AA1416" s="125"/>
      <c r="AB1416" s="125"/>
      <c r="AC1416" s="126">
        <f t="shared" si="299"/>
        <v>0</v>
      </c>
      <c r="AD1416" s="126">
        <f t="shared" si="300"/>
        <v>0</v>
      </c>
      <c r="AE1416" s="126">
        <f t="shared" si="301"/>
        <v>2.780795344325897</v>
      </c>
      <c r="AF1416" s="126">
        <f t="shared" si="302"/>
        <v>-0.55942715721486136</v>
      </c>
      <c r="AG1416" s="126">
        <f t="shared" si="303"/>
        <v>-0.33724952902894323</v>
      </c>
      <c r="AH1416" s="126">
        <f t="shared" si="304"/>
        <v>-1</v>
      </c>
      <c r="AI1416" s="126">
        <f t="shared" si="305"/>
        <v>0</v>
      </c>
      <c r="AJ1416" s="126">
        <f t="shared" si="306"/>
        <v>0</v>
      </c>
      <c r="AK1416" s="126">
        <f t="shared" si="307"/>
        <v>0</v>
      </c>
      <c r="AL1416" s="127">
        <f t="shared" si="309"/>
        <v>9.8235406453565821E-2</v>
      </c>
      <c r="AM1416" s="127">
        <f t="shared" si="308"/>
        <v>-0.26744990580578865</v>
      </c>
    </row>
    <row r="1417" spans="1:39" ht="15" customHeight="1" x14ac:dyDescent="0.2">
      <c r="A1417" s="62" t="s">
        <v>1458</v>
      </c>
      <c r="B1417" s="62" t="s">
        <v>327</v>
      </c>
      <c r="C1417" s="124">
        <v>0</v>
      </c>
      <c r="D1417" s="124">
        <v>0</v>
      </c>
      <c r="E1417" s="124">
        <v>0</v>
      </c>
      <c r="F1417" s="124">
        <v>0</v>
      </c>
      <c r="G1417" s="124">
        <v>0</v>
      </c>
      <c r="H1417" s="124">
        <v>0</v>
      </c>
      <c r="I1417" s="124">
        <v>0</v>
      </c>
      <c r="J1417" s="124">
        <v>0</v>
      </c>
      <c r="K1417" s="124">
        <v>0</v>
      </c>
      <c r="L1417" s="124">
        <v>0</v>
      </c>
      <c r="M1417" s="124">
        <v>0</v>
      </c>
      <c r="N1417" s="124">
        <v>0</v>
      </c>
      <c r="O1417" s="124">
        <v>819.39</v>
      </c>
      <c r="P1417" s="124">
        <v>3868.44</v>
      </c>
      <c r="Q1417" s="124">
        <v>4431.6000000000004</v>
      </c>
      <c r="R1417" s="124">
        <v>3970.92</v>
      </c>
      <c r="S1417" s="124">
        <v>2485.6999999999998</v>
      </c>
      <c r="T1417" s="124">
        <v>0</v>
      </c>
      <c r="U1417" s="124">
        <v>0</v>
      </c>
      <c r="V1417" s="124">
        <v>0</v>
      </c>
      <c r="W1417" s="124">
        <v>0</v>
      </c>
      <c r="X1417" s="79"/>
      <c r="Y1417" s="125"/>
      <c r="Z1417" s="125"/>
      <c r="AA1417" s="125"/>
      <c r="AB1417" s="125"/>
      <c r="AC1417" s="126">
        <f t="shared" si="299"/>
        <v>0</v>
      </c>
      <c r="AD1417" s="126">
        <f t="shared" si="300"/>
        <v>0</v>
      </c>
      <c r="AE1417" s="126">
        <f t="shared" si="301"/>
        <v>0</v>
      </c>
      <c r="AF1417" s="126">
        <f t="shared" si="302"/>
        <v>0</v>
      </c>
      <c r="AG1417" s="126">
        <f t="shared" si="303"/>
        <v>-1</v>
      </c>
      <c r="AH1417" s="126">
        <f t="shared" si="304"/>
        <v>0</v>
      </c>
      <c r="AI1417" s="126">
        <f t="shared" si="305"/>
        <v>0</v>
      </c>
      <c r="AJ1417" s="126">
        <f t="shared" si="306"/>
        <v>0</v>
      </c>
      <c r="AK1417" s="126">
        <f t="shared" si="307"/>
        <v>0</v>
      </c>
      <c r="AL1417" s="127">
        <f t="shared" si="309"/>
        <v>-0.1111111111111111</v>
      </c>
      <c r="AM1417" s="127">
        <f t="shared" si="308"/>
        <v>-0.2</v>
      </c>
    </row>
    <row r="1418" spans="1:39" ht="15" customHeight="1" x14ac:dyDescent="0.2">
      <c r="A1418" s="62" t="s">
        <v>1459</v>
      </c>
      <c r="B1418" s="62" t="s">
        <v>262</v>
      </c>
      <c r="C1418" s="124">
        <v>0</v>
      </c>
      <c r="D1418" s="124">
        <v>0</v>
      </c>
      <c r="E1418" s="124">
        <v>3000</v>
      </c>
      <c r="F1418" s="124">
        <v>3150</v>
      </c>
      <c r="G1418" s="124">
        <v>3370</v>
      </c>
      <c r="H1418" s="124">
        <v>3370</v>
      </c>
      <c r="I1418" s="124">
        <v>0</v>
      </c>
      <c r="J1418" s="124">
        <v>0</v>
      </c>
      <c r="K1418" s="124">
        <v>0</v>
      </c>
      <c r="L1418" s="124">
        <v>0</v>
      </c>
      <c r="M1418" s="124">
        <v>0</v>
      </c>
      <c r="N1418" s="124">
        <v>0</v>
      </c>
      <c r="O1418" s="124">
        <v>652.66</v>
      </c>
      <c r="P1418" s="124">
        <v>3192.62</v>
      </c>
      <c r="Q1418" s="124">
        <v>4107.95</v>
      </c>
      <c r="R1418" s="124">
        <v>3522.07</v>
      </c>
      <c r="S1418" s="124">
        <v>3077.92</v>
      </c>
      <c r="T1418" s="124">
        <v>0</v>
      </c>
      <c r="U1418" s="124">
        <v>0</v>
      </c>
      <c r="V1418" s="124">
        <v>0</v>
      </c>
      <c r="W1418" s="124">
        <v>0</v>
      </c>
      <c r="X1418" s="79"/>
      <c r="Y1418" s="125"/>
      <c r="Z1418" s="125"/>
      <c r="AA1418" s="125"/>
      <c r="AB1418" s="125"/>
      <c r="AC1418" s="126">
        <f t="shared" si="299"/>
        <v>0</v>
      </c>
      <c r="AD1418" s="126">
        <f t="shared" si="300"/>
        <v>2.5349524122087299</v>
      </c>
      <c r="AE1418" s="126">
        <f t="shared" si="301"/>
        <v>2.6138086838114694</v>
      </c>
      <c r="AF1418" s="126">
        <f t="shared" si="302"/>
        <v>0.92440461408030961</v>
      </c>
      <c r="AG1418" s="126">
        <f t="shared" si="303"/>
        <v>0.11574925962926957</v>
      </c>
      <c r="AH1418" s="126">
        <f t="shared" si="304"/>
        <v>-1</v>
      </c>
      <c r="AI1418" s="126">
        <f t="shared" si="305"/>
        <v>0</v>
      </c>
      <c r="AJ1418" s="126">
        <f t="shared" si="306"/>
        <v>0</v>
      </c>
      <c r="AK1418" s="126">
        <f t="shared" si="307"/>
        <v>0</v>
      </c>
      <c r="AL1418" s="127">
        <f t="shared" si="309"/>
        <v>0.57654610774775306</v>
      </c>
      <c r="AM1418" s="127">
        <f t="shared" si="308"/>
        <v>-0.17685014807414609</v>
      </c>
    </row>
    <row r="1419" spans="1:39" ht="15" customHeight="1" x14ac:dyDescent="0.2">
      <c r="A1419" s="62" t="s">
        <v>1460</v>
      </c>
      <c r="B1419" s="62" t="s">
        <v>420</v>
      </c>
      <c r="C1419" s="124">
        <v>0</v>
      </c>
      <c r="D1419" s="124">
        <v>0</v>
      </c>
      <c r="E1419" s="124">
        <v>900</v>
      </c>
      <c r="F1419" s="124">
        <v>1350</v>
      </c>
      <c r="G1419" s="124">
        <v>1800</v>
      </c>
      <c r="H1419" s="124">
        <v>1800</v>
      </c>
      <c r="I1419" s="124">
        <v>0</v>
      </c>
      <c r="J1419" s="124">
        <v>0</v>
      </c>
      <c r="K1419" s="124">
        <v>0</v>
      </c>
      <c r="L1419" s="124">
        <v>0</v>
      </c>
      <c r="M1419" s="124">
        <v>0</v>
      </c>
      <c r="N1419" s="124">
        <v>0</v>
      </c>
      <c r="O1419" s="124">
        <v>98.99</v>
      </c>
      <c r="P1419" s="124">
        <v>763.5</v>
      </c>
      <c r="Q1419" s="124">
        <v>1773.63</v>
      </c>
      <c r="R1419" s="124">
        <v>1964.91</v>
      </c>
      <c r="S1419" s="124">
        <v>1464.54</v>
      </c>
      <c r="T1419" s="124">
        <v>0</v>
      </c>
      <c r="U1419" s="124">
        <v>0</v>
      </c>
      <c r="V1419" s="124">
        <v>0</v>
      </c>
      <c r="W1419" s="124">
        <v>0</v>
      </c>
      <c r="X1419" s="79"/>
      <c r="Y1419" s="125"/>
      <c r="Z1419" s="125"/>
      <c r="AA1419" s="125"/>
      <c r="AB1419" s="125"/>
      <c r="AC1419" s="126">
        <f t="shared" si="299"/>
        <v>0</v>
      </c>
      <c r="AD1419" s="126">
        <f t="shared" si="300"/>
        <v>-1.0907379050614576</v>
      </c>
      <c r="AE1419" s="126">
        <f t="shared" si="301"/>
        <v>-3.5040668947168379</v>
      </c>
      <c r="AF1419" s="126">
        <f t="shared" si="302"/>
        <v>0.35086973680216138</v>
      </c>
      <c r="AG1419" s="126">
        <f t="shared" si="303"/>
        <v>1.2652194431335535</v>
      </c>
      <c r="AH1419" s="126">
        <f t="shared" si="304"/>
        <v>-1</v>
      </c>
      <c r="AI1419" s="126">
        <f t="shared" si="305"/>
        <v>0</v>
      </c>
      <c r="AJ1419" s="126">
        <f t="shared" si="306"/>
        <v>0</v>
      </c>
      <c r="AK1419" s="126">
        <f t="shared" si="307"/>
        <v>0</v>
      </c>
      <c r="AL1419" s="127">
        <f t="shared" si="309"/>
        <v>-0.44207951331584217</v>
      </c>
      <c r="AM1419" s="127">
        <f t="shared" si="308"/>
        <v>5.3043888626710702E-2</v>
      </c>
    </row>
    <row r="1420" spans="1:39" ht="15" customHeight="1" x14ac:dyDescent="0.2">
      <c r="A1420" s="62" t="s">
        <v>1461</v>
      </c>
      <c r="B1420" s="62" t="s">
        <v>422</v>
      </c>
      <c r="C1420" s="124">
        <v>0</v>
      </c>
      <c r="D1420" s="124">
        <v>0</v>
      </c>
      <c r="E1420" s="124">
        <v>3000</v>
      </c>
      <c r="F1420" s="124">
        <v>5400</v>
      </c>
      <c r="G1420" s="124">
        <v>7800</v>
      </c>
      <c r="H1420" s="124">
        <v>7800</v>
      </c>
      <c r="I1420" s="124">
        <v>0</v>
      </c>
      <c r="J1420" s="124">
        <v>0</v>
      </c>
      <c r="K1420" s="124">
        <v>0</v>
      </c>
      <c r="L1420" s="124">
        <v>0</v>
      </c>
      <c r="M1420" s="124">
        <v>0</v>
      </c>
      <c r="N1420" s="124">
        <v>0</v>
      </c>
      <c r="O1420" s="124">
        <v>647.12</v>
      </c>
      <c r="P1420" s="124">
        <v>2658.87</v>
      </c>
      <c r="Q1420" s="124">
        <v>2285.9499999999998</v>
      </c>
      <c r="R1420" s="124">
        <v>2986.37</v>
      </c>
      <c r="S1420" s="124">
        <v>3149.45</v>
      </c>
      <c r="T1420" s="124">
        <v>0</v>
      </c>
      <c r="U1420" s="124">
        <v>0</v>
      </c>
      <c r="V1420" s="124">
        <v>0</v>
      </c>
      <c r="W1420" s="124">
        <v>40.28</v>
      </c>
      <c r="X1420" s="79"/>
      <c r="Y1420" s="125"/>
      <c r="Z1420" s="125"/>
      <c r="AA1420" s="125"/>
      <c r="AB1420" s="125"/>
      <c r="AC1420" s="126">
        <f t="shared" si="299"/>
        <v>0</v>
      </c>
      <c r="AD1420" s="126">
        <f t="shared" si="300"/>
        <v>-0.22600016766900366</v>
      </c>
      <c r="AE1420" s="126">
        <f t="shared" si="301"/>
        <v>0.52246931597279622</v>
      </c>
      <c r="AF1420" s="126">
        <f t="shared" si="302"/>
        <v>-1.8721893756997307E-3</v>
      </c>
      <c r="AG1420" s="126">
        <f t="shared" si="303"/>
        <v>-0.80802950102600846</v>
      </c>
      <c r="AH1420" s="126">
        <f t="shared" si="304"/>
        <v>-1</v>
      </c>
      <c r="AI1420" s="126">
        <f t="shared" si="305"/>
        <v>0</v>
      </c>
      <c r="AJ1420" s="126">
        <f t="shared" si="306"/>
        <v>0</v>
      </c>
      <c r="AK1420" s="126">
        <f t="shared" si="307"/>
        <v>0</v>
      </c>
      <c r="AL1420" s="127">
        <f t="shared" si="309"/>
        <v>-0.16815917134421285</v>
      </c>
      <c r="AM1420" s="127">
        <f t="shared" si="308"/>
        <v>-0.36160590020520172</v>
      </c>
    </row>
    <row r="1421" spans="1:39" ht="15" customHeight="1" x14ac:dyDescent="0.2">
      <c r="A1421" s="62" t="s">
        <v>1462</v>
      </c>
      <c r="B1421" s="62" t="s">
        <v>330</v>
      </c>
      <c r="C1421" s="124">
        <v>0</v>
      </c>
      <c r="D1421" s="124">
        <v>0</v>
      </c>
      <c r="E1421" s="124">
        <v>350</v>
      </c>
      <c r="F1421" s="124">
        <v>5025</v>
      </c>
      <c r="G1421" s="124">
        <v>9005</v>
      </c>
      <c r="H1421" s="124">
        <v>5030</v>
      </c>
      <c r="I1421" s="124">
        <v>0</v>
      </c>
      <c r="J1421" s="124">
        <v>0</v>
      </c>
      <c r="K1421" s="124">
        <v>0</v>
      </c>
      <c r="L1421" s="124">
        <v>0</v>
      </c>
      <c r="M1421" s="124">
        <v>0</v>
      </c>
      <c r="N1421" s="124">
        <v>0</v>
      </c>
      <c r="O1421" s="124">
        <v>67.95</v>
      </c>
      <c r="P1421" s="124">
        <v>340.04</v>
      </c>
      <c r="Q1421" s="124">
        <v>6657.99</v>
      </c>
      <c r="R1421" s="124">
        <v>8942.82</v>
      </c>
      <c r="S1421" s="124">
        <v>3084.24</v>
      </c>
      <c r="T1421" s="124">
        <v>0</v>
      </c>
      <c r="U1421" s="124">
        <v>0</v>
      </c>
      <c r="V1421" s="124">
        <v>0</v>
      </c>
      <c r="W1421" s="124">
        <v>0</v>
      </c>
      <c r="X1421" s="79"/>
      <c r="Y1421" s="125"/>
      <c r="Z1421" s="125"/>
      <c r="AA1421" s="125"/>
      <c r="AB1421" s="125"/>
      <c r="AC1421" s="126">
        <f t="shared" si="299"/>
        <v>0</v>
      </c>
      <c r="AD1421" s="126">
        <f t="shared" si="300"/>
        <v>0</v>
      </c>
      <c r="AE1421" s="126">
        <f t="shared" si="301"/>
        <v>-0.18138370951913646</v>
      </c>
      <c r="AF1421" s="126">
        <f t="shared" si="302"/>
        <v>0.79567714015128832</v>
      </c>
      <c r="AG1421" s="126">
        <f t="shared" si="303"/>
        <v>-0.45123172441417986</v>
      </c>
      <c r="AH1421" s="126">
        <f t="shared" si="304"/>
        <v>-1</v>
      </c>
      <c r="AI1421" s="126">
        <f t="shared" si="305"/>
        <v>0</v>
      </c>
      <c r="AJ1421" s="126">
        <f t="shared" si="306"/>
        <v>0</v>
      </c>
      <c r="AK1421" s="126">
        <f t="shared" si="307"/>
        <v>0</v>
      </c>
      <c r="AL1421" s="127">
        <f t="shared" si="309"/>
        <v>-9.299314375355866E-2</v>
      </c>
      <c r="AM1421" s="127">
        <f t="shared" si="308"/>
        <v>-0.29024634488283596</v>
      </c>
    </row>
    <row r="1422" spans="1:39" ht="15" customHeight="1" x14ac:dyDescent="0.2">
      <c r="A1422" s="62" t="s">
        <v>1463</v>
      </c>
      <c r="B1422" s="62" t="s">
        <v>373</v>
      </c>
      <c r="C1422" s="124">
        <v>0</v>
      </c>
      <c r="D1422" s="124">
        <v>0</v>
      </c>
      <c r="E1422" s="124">
        <v>1080</v>
      </c>
      <c r="F1422" s="124">
        <v>1080</v>
      </c>
      <c r="G1422" s="124">
        <v>1080</v>
      </c>
      <c r="H1422" s="124">
        <v>1080</v>
      </c>
      <c r="I1422" s="124">
        <v>0</v>
      </c>
      <c r="J1422" s="124">
        <v>0</v>
      </c>
      <c r="K1422" s="124">
        <v>0</v>
      </c>
      <c r="L1422" s="124">
        <v>0</v>
      </c>
      <c r="M1422" s="124">
        <v>0</v>
      </c>
      <c r="N1422" s="124">
        <v>0</v>
      </c>
      <c r="O1422" s="124">
        <v>281</v>
      </c>
      <c r="P1422" s="124">
        <v>1073</v>
      </c>
      <c r="Q1422" s="124">
        <v>1140.6400000000001</v>
      </c>
      <c r="R1422" s="124">
        <v>1065.03</v>
      </c>
      <c r="S1422" s="124">
        <v>990.17</v>
      </c>
      <c r="T1422" s="124">
        <v>0</v>
      </c>
      <c r="U1422" s="124">
        <v>0</v>
      </c>
      <c r="V1422" s="124">
        <v>0</v>
      </c>
      <c r="W1422" s="124">
        <v>0</v>
      </c>
      <c r="X1422" s="79"/>
      <c r="Y1422" s="125"/>
      <c r="Z1422" s="125"/>
      <c r="AA1422" s="125"/>
      <c r="AB1422" s="125"/>
      <c r="AC1422" s="126">
        <f t="shared" si="299"/>
        <v>0</v>
      </c>
      <c r="AD1422" s="126">
        <f t="shared" si="300"/>
        <v>4.2183406113537121</v>
      </c>
      <c r="AE1422" s="126">
        <f t="shared" si="301"/>
        <v>-0.21485774058577406</v>
      </c>
      <c r="AF1422" s="126">
        <f t="shared" si="302"/>
        <v>-0.43005291794787076</v>
      </c>
      <c r="AG1422" s="126">
        <f t="shared" si="303"/>
        <v>1.9882655446470312</v>
      </c>
      <c r="AH1422" s="126">
        <f t="shared" si="304"/>
        <v>-1</v>
      </c>
      <c r="AI1422" s="126">
        <f t="shared" si="305"/>
        <v>0</v>
      </c>
      <c r="AJ1422" s="126">
        <f t="shared" si="306"/>
        <v>0</v>
      </c>
      <c r="AK1422" s="126">
        <f t="shared" si="307"/>
        <v>0</v>
      </c>
      <c r="AL1422" s="127">
        <f t="shared" si="309"/>
        <v>0.506855055274122</v>
      </c>
      <c r="AM1422" s="127">
        <f t="shared" si="308"/>
        <v>0.19765310892940624</v>
      </c>
    </row>
    <row r="1423" spans="1:39" ht="15" customHeight="1" x14ac:dyDescent="0.2">
      <c r="A1423" s="62" t="s">
        <v>1464</v>
      </c>
      <c r="B1423" s="62" t="s">
        <v>633</v>
      </c>
      <c r="C1423" s="124">
        <v>0</v>
      </c>
      <c r="D1423" s="124">
        <v>0</v>
      </c>
      <c r="E1423" s="124">
        <v>3500</v>
      </c>
      <c r="F1423" s="124">
        <v>3500</v>
      </c>
      <c r="G1423" s="124">
        <v>3500</v>
      </c>
      <c r="H1423" s="124">
        <v>3500</v>
      </c>
      <c r="I1423" s="124">
        <v>0</v>
      </c>
      <c r="J1423" s="124">
        <v>0</v>
      </c>
      <c r="K1423" s="124">
        <v>0</v>
      </c>
      <c r="L1423" s="124">
        <v>0</v>
      </c>
      <c r="M1423" s="124">
        <v>0</v>
      </c>
      <c r="N1423" s="124">
        <v>0</v>
      </c>
      <c r="O1423" s="124">
        <v>0</v>
      </c>
      <c r="P1423" s="124">
        <v>3492.5</v>
      </c>
      <c r="Q1423" s="124">
        <v>3492</v>
      </c>
      <c r="R1423" s="124">
        <v>3500</v>
      </c>
      <c r="S1423" s="124">
        <v>3500</v>
      </c>
      <c r="T1423" s="124">
        <v>0</v>
      </c>
      <c r="U1423" s="124">
        <v>0</v>
      </c>
      <c r="V1423" s="124">
        <v>0</v>
      </c>
      <c r="W1423" s="124">
        <v>0</v>
      </c>
      <c r="X1423" s="79"/>
      <c r="Y1423" s="125"/>
      <c r="Z1423" s="125"/>
      <c r="AA1423" s="125"/>
      <c r="AB1423" s="125"/>
      <c r="AC1423" s="126">
        <f t="shared" si="299"/>
        <v>0</v>
      </c>
      <c r="AD1423" s="126">
        <f t="shared" si="300"/>
        <v>-1</v>
      </c>
      <c r="AE1423" s="126">
        <f t="shared" si="301"/>
        <v>0</v>
      </c>
      <c r="AF1423" s="126">
        <f t="shared" si="302"/>
        <v>0</v>
      </c>
      <c r="AG1423" s="126">
        <f t="shared" si="303"/>
        <v>0</v>
      </c>
      <c r="AH1423" s="126">
        <f t="shared" si="304"/>
        <v>0</v>
      </c>
      <c r="AI1423" s="126">
        <f t="shared" si="305"/>
        <v>0</v>
      </c>
      <c r="AJ1423" s="126">
        <f t="shared" si="306"/>
        <v>0</v>
      </c>
      <c r="AK1423" s="126">
        <f t="shared" si="307"/>
        <v>0</v>
      </c>
      <c r="AL1423" s="127">
        <f t="shared" si="309"/>
        <v>-0.1111111111111111</v>
      </c>
      <c r="AM1423" s="127">
        <f t="shared" si="308"/>
        <v>0</v>
      </c>
    </row>
    <row r="1424" spans="1:39" ht="15" customHeight="1" x14ac:dyDescent="0.2">
      <c r="A1424" s="62" t="s">
        <v>1465</v>
      </c>
      <c r="B1424" s="62" t="s">
        <v>338</v>
      </c>
      <c r="C1424" s="124">
        <v>0</v>
      </c>
      <c r="D1424" s="124">
        <v>0</v>
      </c>
      <c r="E1424" s="124">
        <v>1090</v>
      </c>
      <c r="F1424" s="124">
        <v>1375</v>
      </c>
      <c r="G1424" s="124">
        <v>1665</v>
      </c>
      <c r="H1424" s="124">
        <v>1665</v>
      </c>
      <c r="I1424" s="124">
        <v>0</v>
      </c>
      <c r="J1424" s="124">
        <v>0</v>
      </c>
      <c r="K1424" s="124">
        <v>0</v>
      </c>
      <c r="L1424" s="124">
        <v>0</v>
      </c>
      <c r="M1424" s="124">
        <v>0</v>
      </c>
      <c r="N1424" s="124">
        <v>0</v>
      </c>
      <c r="O1424" s="124">
        <v>0</v>
      </c>
      <c r="P1424" s="124">
        <v>350.54</v>
      </c>
      <c r="Q1424" s="124">
        <v>1325.32</v>
      </c>
      <c r="R1424" s="124">
        <v>583.9</v>
      </c>
      <c r="S1424" s="124">
        <v>386.98</v>
      </c>
      <c r="T1424" s="124">
        <v>0</v>
      </c>
      <c r="U1424" s="124">
        <v>0</v>
      </c>
      <c r="V1424" s="124">
        <v>0</v>
      </c>
      <c r="W1424" s="124">
        <v>0</v>
      </c>
      <c r="X1424" s="79"/>
      <c r="Y1424" s="125"/>
      <c r="Z1424" s="125"/>
      <c r="AA1424" s="125"/>
      <c r="AB1424" s="125"/>
      <c r="AC1424" s="126">
        <f t="shared" si="299"/>
        <v>0</v>
      </c>
      <c r="AD1424" s="126">
        <f t="shared" si="300"/>
        <v>0</v>
      </c>
      <c r="AE1424" s="126">
        <f t="shared" si="301"/>
        <v>0</v>
      </c>
      <c r="AF1424" s="126">
        <f t="shared" si="302"/>
        <v>0</v>
      </c>
      <c r="AG1424" s="126">
        <f t="shared" si="303"/>
        <v>-1</v>
      </c>
      <c r="AH1424" s="126">
        <f t="shared" si="304"/>
        <v>0</v>
      </c>
      <c r="AI1424" s="126">
        <f t="shared" si="305"/>
        <v>0</v>
      </c>
      <c r="AJ1424" s="126">
        <f t="shared" si="306"/>
        <v>0</v>
      </c>
      <c r="AK1424" s="126">
        <f t="shared" si="307"/>
        <v>0</v>
      </c>
      <c r="AL1424" s="127">
        <f t="shared" si="309"/>
        <v>-0.1111111111111111</v>
      </c>
      <c r="AM1424" s="127">
        <f t="shared" si="308"/>
        <v>-0.2</v>
      </c>
    </row>
    <row r="1425" spans="1:39" ht="15" customHeight="1" x14ac:dyDescent="0.2">
      <c r="A1425" s="62" t="s">
        <v>1466</v>
      </c>
      <c r="B1425" s="62" t="s">
        <v>820</v>
      </c>
      <c r="C1425" s="124">
        <v>0</v>
      </c>
      <c r="D1425" s="124">
        <v>0</v>
      </c>
      <c r="E1425" s="124">
        <v>0</v>
      </c>
      <c r="F1425" s="124">
        <v>360</v>
      </c>
      <c r="G1425" s="124">
        <v>0</v>
      </c>
      <c r="H1425" s="124">
        <v>0</v>
      </c>
      <c r="I1425" s="124">
        <v>0</v>
      </c>
      <c r="J1425" s="124">
        <v>0</v>
      </c>
      <c r="K1425" s="124">
        <v>0</v>
      </c>
      <c r="L1425" s="124">
        <v>0</v>
      </c>
      <c r="M1425" s="124">
        <v>0</v>
      </c>
      <c r="N1425" s="124">
        <v>0</v>
      </c>
      <c r="O1425" s="124">
        <v>0</v>
      </c>
      <c r="P1425" s="124">
        <v>0</v>
      </c>
      <c r="Q1425" s="124">
        <v>0</v>
      </c>
      <c r="R1425" s="124">
        <v>162.53</v>
      </c>
      <c r="S1425" s="124">
        <v>0</v>
      </c>
      <c r="T1425" s="124">
        <v>0</v>
      </c>
      <c r="U1425" s="124">
        <v>0</v>
      </c>
      <c r="V1425" s="124">
        <v>0</v>
      </c>
      <c r="W1425" s="124">
        <v>0</v>
      </c>
      <c r="X1425" s="79"/>
      <c r="Y1425" s="125"/>
      <c r="Z1425" s="125"/>
      <c r="AA1425" s="125"/>
      <c r="AB1425" s="125"/>
      <c r="AC1425" s="126">
        <f t="shared" si="299"/>
        <v>0</v>
      </c>
      <c r="AD1425" s="126">
        <f t="shared" si="300"/>
        <v>0</v>
      </c>
      <c r="AE1425" s="126">
        <f t="shared" si="301"/>
        <v>0</v>
      </c>
      <c r="AF1425" s="126">
        <f t="shared" si="302"/>
        <v>5.2828424497428708E-2</v>
      </c>
      <c r="AG1425" s="126">
        <f t="shared" si="303"/>
        <v>-1</v>
      </c>
      <c r="AH1425" s="126">
        <f t="shared" si="304"/>
        <v>0</v>
      </c>
      <c r="AI1425" s="126">
        <f t="shared" si="305"/>
        <v>0</v>
      </c>
      <c r="AJ1425" s="126">
        <f t="shared" si="306"/>
        <v>0</v>
      </c>
      <c r="AK1425" s="126">
        <f t="shared" si="307"/>
        <v>0</v>
      </c>
      <c r="AL1425" s="127">
        <f t="shared" si="309"/>
        <v>-0.10524128616695236</v>
      </c>
      <c r="AM1425" s="127">
        <f t="shared" si="308"/>
        <v>-0.2</v>
      </c>
    </row>
    <row r="1426" spans="1:39" ht="15" customHeight="1" x14ac:dyDescent="0.2">
      <c r="A1426" s="62" t="s">
        <v>1467</v>
      </c>
      <c r="B1426" s="62" t="s">
        <v>268</v>
      </c>
      <c r="C1426" s="124">
        <v>0</v>
      </c>
      <c r="D1426" s="124">
        <v>0</v>
      </c>
      <c r="E1426" s="124">
        <v>820</v>
      </c>
      <c r="F1426" s="124">
        <v>1230</v>
      </c>
      <c r="G1426" s="124">
        <v>2700</v>
      </c>
      <c r="H1426" s="124">
        <v>2700</v>
      </c>
      <c r="I1426" s="124">
        <v>0</v>
      </c>
      <c r="J1426" s="124">
        <v>0</v>
      </c>
      <c r="K1426" s="124">
        <v>0</v>
      </c>
      <c r="L1426" s="124">
        <v>0</v>
      </c>
      <c r="M1426" s="124">
        <v>0</v>
      </c>
      <c r="N1426" s="124">
        <v>0</v>
      </c>
      <c r="O1426" s="124">
        <v>182.82</v>
      </c>
      <c r="P1426" s="124">
        <v>646.26</v>
      </c>
      <c r="Q1426" s="124">
        <v>2335.46</v>
      </c>
      <c r="R1426" s="124">
        <v>4494.37</v>
      </c>
      <c r="S1426" s="124">
        <v>5014.59</v>
      </c>
      <c r="T1426" s="124">
        <v>0</v>
      </c>
      <c r="U1426" s="124">
        <v>0</v>
      </c>
      <c r="V1426" s="124">
        <v>0</v>
      </c>
      <c r="W1426" s="124">
        <v>0</v>
      </c>
      <c r="X1426" s="79"/>
      <c r="Y1426" s="125"/>
      <c r="Z1426" s="125"/>
      <c r="AA1426" s="125"/>
      <c r="AB1426" s="125"/>
      <c r="AC1426" s="126">
        <f t="shared" si="299"/>
        <v>0</v>
      </c>
      <c r="AD1426" s="126">
        <f t="shared" si="300"/>
        <v>0</v>
      </c>
      <c r="AE1426" s="126">
        <f t="shared" si="301"/>
        <v>0</v>
      </c>
      <c r="AF1426" s="126">
        <f t="shared" si="302"/>
        <v>0</v>
      </c>
      <c r="AG1426" s="126">
        <f t="shared" si="303"/>
        <v>0</v>
      </c>
      <c r="AH1426" s="126">
        <f t="shared" si="304"/>
        <v>0</v>
      </c>
      <c r="AI1426" s="126">
        <f t="shared" si="305"/>
        <v>0</v>
      </c>
      <c r="AJ1426" s="126">
        <f t="shared" si="306"/>
        <v>0</v>
      </c>
      <c r="AK1426" s="126">
        <f t="shared" si="307"/>
        <v>0</v>
      </c>
      <c r="AL1426" s="127">
        <f t="shared" si="309"/>
        <v>0</v>
      </c>
      <c r="AM1426" s="127">
        <f t="shared" si="308"/>
        <v>0</v>
      </c>
    </row>
    <row r="1427" spans="1:39" ht="15" customHeight="1" x14ac:dyDescent="0.2">
      <c r="A1427" s="62" t="s">
        <v>1468</v>
      </c>
      <c r="B1427" s="62" t="s">
        <v>270</v>
      </c>
      <c r="C1427" s="124">
        <v>0</v>
      </c>
      <c r="D1427" s="124">
        <v>0</v>
      </c>
      <c r="E1427" s="124">
        <v>500</v>
      </c>
      <c r="F1427" s="124">
        <v>500</v>
      </c>
      <c r="G1427" s="124">
        <v>500</v>
      </c>
      <c r="H1427" s="124">
        <v>500</v>
      </c>
      <c r="I1427" s="124">
        <v>0</v>
      </c>
      <c r="J1427" s="124">
        <v>0</v>
      </c>
      <c r="K1427" s="124">
        <v>0</v>
      </c>
      <c r="L1427" s="124">
        <v>0</v>
      </c>
      <c r="M1427" s="124">
        <v>0</v>
      </c>
      <c r="N1427" s="124">
        <v>0</v>
      </c>
      <c r="O1427" s="124">
        <v>1449.78</v>
      </c>
      <c r="P1427" s="124">
        <v>-131.55000000000001</v>
      </c>
      <c r="Q1427" s="124">
        <v>329.41</v>
      </c>
      <c r="R1427" s="124">
        <v>444.99</v>
      </c>
      <c r="S1427" s="124">
        <v>1008</v>
      </c>
      <c r="T1427" s="124">
        <v>0</v>
      </c>
      <c r="U1427" s="124">
        <v>0</v>
      </c>
      <c r="V1427" s="124">
        <v>0</v>
      </c>
      <c r="W1427" s="124">
        <v>0</v>
      </c>
      <c r="X1427" s="79"/>
      <c r="Y1427" s="125"/>
      <c r="Z1427" s="125"/>
      <c r="AA1427" s="125"/>
      <c r="AB1427" s="125"/>
      <c r="AC1427" s="126">
        <f t="shared" si="299"/>
        <v>0</v>
      </c>
      <c r="AD1427" s="126">
        <f t="shared" si="300"/>
        <v>0</v>
      </c>
      <c r="AE1427" s="126">
        <f t="shared" si="301"/>
        <v>0</v>
      </c>
      <c r="AF1427" s="126">
        <f t="shared" si="302"/>
        <v>0</v>
      </c>
      <c r="AG1427" s="126">
        <f t="shared" si="303"/>
        <v>0</v>
      </c>
      <c r="AH1427" s="126">
        <f t="shared" si="304"/>
        <v>0</v>
      </c>
      <c r="AI1427" s="126">
        <f t="shared" si="305"/>
        <v>0</v>
      </c>
      <c r="AJ1427" s="126">
        <f t="shared" si="306"/>
        <v>0</v>
      </c>
      <c r="AK1427" s="126">
        <f t="shared" si="307"/>
        <v>0</v>
      </c>
      <c r="AL1427" s="127">
        <f t="shared" si="309"/>
        <v>0</v>
      </c>
      <c r="AM1427" s="127">
        <f t="shared" si="308"/>
        <v>0</v>
      </c>
    </row>
    <row r="1428" spans="1:39" ht="15" customHeight="1" x14ac:dyDescent="0.2">
      <c r="A1428" s="62" t="s">
        <v>1469</v>
      </c>
      <c r="B1428" s="62" t="s">
        <v>272</v>
      </c>
      <c r="C1428" s="124">
        <v>0</v>
      </c>
      <c r="D1428" s="124">
        <v>0</v>
      </c>
      <c r="E1428" s="124">
        <v>2690</v>
      </c>
      <c r="F1428" s="124">
        <v>2710</v>
      </c>
      <c r="G1428" s="124">
        <v>2940</v>
      </c>
      <c r="H1428" s="124">
        <v>2940</v>
      </c>
      <c r="I1428" s="124">
        <v>0</v>
      </c>
      <c r="J1428" s="124">
        <v>0</v>
      </c>
      <c r="K1428" s="124">
        <v>0</v>
      </c>
      <c r="L1428" s="124">
        <v>0</v>
      </c>
      <c r="M1428" s="124">
        <v>0</v>
      </c>
      <c r="N1428" s="124">
        <v>0</v>
      </c>
      <c r="O1428" s="124">
        <v>2266.37</v>
      </c>
      <c r="P1428" s="124">
        <v>1754.17</v>
      </c>
      <c r="Q1428" s="124">
        <v>2670.67</v>
      </c>
      <c r="R1428" s="124">
        <v>2665.67</v>
      </c>
      <c r="S1428" s="124">
        <v>511.73</v>
      </c>
      <c r="T1428" s="124">
        <v>0</v>
      </c>
      <c r="U1428" s="124">
        <v>0</v>
      </c>
      <c r="V1428" s="124">
        <v>0</v>
      </c>
      <c r="W1428" s="124">
        <v>0</v>
      </c>
      <c r="X1428" s="79"/>
      <c r="Y1428" s="125"/>
      <c r="Z1428" s="125"/>
      <c r="AA1428" s="125"/>
      <c r="AB1428" s="125"/>
      <c r="AC1428" s="126">
        <f t="shared" si="299"/>
        <v>0.13036420681460745</v>
      </c>
      <c r="AD1428" s="126">
        <f t="shared" si="300"/>
        <v>6.1852301122145646E-2</v>
      </c>
      <c r="AE1428" s="126">
        <f t="shared" si="301"/>
        <v>2.1600741271220792E-2</v>
      </c>
      <c r="AF1428" s="126">
        <f t="shared" si="302"/>
        <v>6.72912048804295E-2</v>
      </c>
      <c r="AG1428" s="126">
        <f t="shared" si="303"/>
        <v>3.1861612982192006E-2</v>
      </c>
      <c r="AH1428" s="126">
        <f t="shared" si="304"/>
        <v>3.5964407036495324E-2</v>
      </c>
      <c r="AI1428" s="126">
        <f t="shared" si="305"/>
        <v>-3.7591555591229599E-2</v>
      </c>
      <c r="AJ1428" s="126">
        <f t="shared" si="306"/>
        <v>-1.046281398288223E-2</v>
      </c>
      <c r="AK1428" s="126">
        <f t="shared" si="307"/>
        <v>1.9590015477110586E-2</v>
      </c>
      <c r="AL1428" s="127">
        <f t="shared" si="309"/>
        <v>3.5607791112232161E-2</v>
      </c>
      <c r="AM1428" s="127">
        <f t="shared" si="308"/>
        <v>7.8723331843372178E-3</v>
      </c>
    </row>
    <row r="1429" spans="1:39" ht="15" customHeight="1" x14ac:dyDescent="0.2">
      <c r="A1429" s="62" t="s">
        <v>1470</v>
      </c>
      <c r="B1429" s="62" t="s">
        <v>274</v>
      </c>
      <c r="C1429" s="124">
        <v>0</v>
      </c>
      <c r="D1429" s="124">
        <v>0</v>
      </c>
      <c r="E1429" s="124">
        <v>1050</v>
      </c>
      <c r="F1429" s="124">
        <v>1415</v>
      </c>
      <c r="G1429" s="124">
        <v>1500</v>
      </c>
      <c r="H1429" s="124">
        <v>1500</v>
      </c>
      <c r="I1429" s="124">
        <v>0</v>
      </c>
      <c r="J1429" s="124">
        <v>0</v>
      </c>
      <c r="K1429" s="124">
        <v>0</v>
      </c>
      <c r="L1429" s="124">
        <v>0</v>
      </c>
      <c r="M1429" s="124">
        <v>0</v>
      </c>
      <c r="N1429" s="124">
        <v>0</v>
      </c>
      <c r="O1429" s="124">
        <v>0</v>
      </c>
      <c r="P1429" s="124">
        <v>1019</v>
      </c>
      <c r="Q1429" s="124">
        <v>834.17</v>
      </c>
      <c r="R1429" s="124">
        <v>1497.9</v>
      </c>
      <c r="S1429" s="124">
        <v>822</v>
      </c>
      <c r="T1429" s="124">
        <v>0</v>
      </c>
      <c r="U1429" s="124">
        <v>0</v>
      </c>
      <c r="V1429" s="124">
        <v>0</v>
      </c>
      <c r="W1429" s="124">
        <v>0</v>
      </c>
      <c r="X1429" s="79"/>
      <c r="Y1429" s="125"/>
      <c r="Z1429" s="125"/>
      <c r="AA1429" s="125"/>
      <c r="AB1429" s="125"/>
      <c r="AC1429" s="126">
        <f t="shared" si="299"/>
        <v>9.5977733453519922E-3</v>
      </c>
      <c r="AD1429" s="126">
        <f t="shared" si="300"/>
        <v>-2.4656194086645156E-2</v>
      </c>
      <c r="AE1429" s="126">
        <f t="shared" si="301"/>
        <v>-3.9323380759005412E-2</v>
      </c>
      <c r="AF1429" s="126">
        <f t="shared" si="302"/>
        <v>-2.1722217153747159E-2</v>
      </c>
      <c r="AG1429" s="126">
        <f t="shared" si="303"/>
        <v>-3.3509531130796105E-2</v>
      </c>
      <c r="AH1429" s="126">
        <f t="shared" si="304"/>
        <v>-0.25448083433175467</v>
      </c>
      <c r="AI1429" s="126">
        <f t="shared" si="305"/>
        <v>0.21185712488090744</v>
      </c>
      <c r="AJ1429" s="126">
        <f t="shared" si="306"/>
        <v>0.297302950111549</v>
      </c>
      <c r="AK1429" s="126">
        <f t="shared" si="307"/>
        <v>-0.27617603642479899</v>
      </c>
      <c r="AL1429" s="127">
        <f t="shared" si="309"/>
        <v>-1.4567816172104339E-2</v>
      </c>
      <c r="AM1429" s="127">
        <f t="shared" si="308"/>
        <v>-1.1001265378978659E-2</v>
      </c>
    </row>
    <row r="1430" spans="1:39" ht="15" customHeight="1" x14ac:dyDescent="0.2">
      <c r="A1430" s="62" t="s">
        <v>1471</v>
      </c>
      <c r="B1430" s="62" t="s">
        <v>276</v>
      </c>
      <c r="C1430" s="124">
        <v>0</v>
      </c>
      <c r="D1430" s="124">
        <v>0</v>
      </c>
      <c r="E1430" s="124">
        <v>1845</v>
      </c>
      <c r="F1430" s="124">
        <v>2035</v>
      </c>
      <c r="G1430" s="124">
        <v>1985</v>
      </c>
      <c r="H1430" s="124">
        <v>1985</v>
      </c>
      <c r="I1430" s="124">
        <v>0</v>
      </c>
      <c r="J1430" s="124">
        <v>0</v>
      </c>
      <c r="K1430" s="124">
        <v>0</v>
      </c>
      <c r="L1430" s="124">
        <v>0</v>
      </c>
      <c r="M1430" s="124">
        <v>0</v>
      </c>
      <c r="N1430" s="124">
        <v>0</v>
      </c>
      <c r="O1430" s="124">
        <v>458</v>
      </c>
      <c r="P1430" s="124">
        <v>2390</v>
      </c>
      <c r="Q1430" s="124">
        <v>1876.49</v>
      </c>
      <c r="R1430" s="124">
        <v>1069.5</v>
      </c>
      <c r="S1430" s="124">
        <v>3195.95</v>
      </c>
      <c r="T1430" s="124">
        <v>0</v>
      </c>
      <c r="U1430" s="124">
        <v>0</v>
      </c>
      <c r="V1430" s="124">
        <v>0</v>
      </c>
      <c r="W1430" s="124">
        <v>0</v>
      </c>
      <c r="X1430" s="79"/>
      <c r="Y1430" s="125"/>
      <c r="Z1430" s="125"/>
      <c r="AA1430" s="125"/>
      <c r="AB1430" s="125"/>
      <c r="AC1430" s="126">
        <f t="shared" si="299"/>
        <v>0</v>
      </c>
      <c r="AD1430" s="126">
        <f t="shared" si="300"/>
        <v>0</v>
      </c>
      <c r="AE1430" s="126">
        <f t="shared" si="301"/>
        <v>0</v>
      </c>
      <c r="AF1430" s="126">
        <f t="shared" si="302"/>
        <v>0</v>
      </c>
      <c r="AG1430" s="126">
        <f t="shared" si="303"/>
        <v>0</v>
      </c>
      <c r="AH1430" s="126">
        <f t="shared" si="304"/>
        <v>0</v>
      </c>
      <c r="AI1430" s="126">
        <f t="shared" si="305"/>
        <v>0</v>
      </c>
      <c r="AJ1430" s="126">
        <f t="shared" si="306"/>
        <v>0</v>
      </c>
      <c r="AK1430" s="126">
        <f t="shared" si="307"/>
        <v>0</v>
      </c>
      <c r="AL1430" s="127">
        <f t="shared" si="309"/>
        <v>0</v>
      </c>
      <c r="AM1430" s="127">
        <f t="shared" si="308"/>
        <v>0</v>
      </c>
    </row>
    <row r="1431" spans="1:39" ht="15" customHeight="1" x14ac:dyDescent="0.2">
      <c r="A1431" s="62" t="s">
        <v>1760</v>
      </c>
      <c r="B1431" s="62" t="s">
        <v>278</v>
      </c>
      <c r="C1431" s="124">
        <v>0</v>
      </c>
      <c r="D1431" s="124">
        <v>0</v>
      </c>
      <c r="E1431" s="124">
        <v>0</v>
      </c>
      <c r="F1431" s="124">
        <v>0</v>
      </c>
      <c r="G1431" s="124">
        <v>0</v>
      </c>
      <c r="H1431" s="124">
        <v>0</v>
      </c>
      <c r="I1431" s="124">
        <v>0</v>
      </c>
      <c r="J1431" s="124">
        <v>0</v>
      </c>
      <c r="K1431" s="124">
        <v>0</v>
      </c>
      <c r="L1431" s="124">
        <v>0</v>
      </c>
      <c r="M1431" s="124">
        <v>0</v>
      </c>
      <c r="N1431" s="124">
        <v>0</v>
      </c>
      <c r="O1431" s="124">
        <v>150</v>
      </c>
      <c r="P1431" s="124">
        <v>0</v>
      </c>
      <c r="Q1431" s="124">
        <v>0</v>
      </c>
      <c r="R1431" s="124">
        <v>0</v>
      </c>
      <c r="S1431" s="124">
        <v>0</v>
      </c>
      <c r="T1431" s="124">
        <v>0</v>
      </c>
      <c r="U1431" s="124">
        <v>0</v>
      </c>
      <c r="V1431" s="124">
        <v>0</v>
      </c>
      <c r="W1431" s="124">
        <v>0</v>
      </c>
      <c r="X1431" s="79"/>
      <c r="Y1431" s="125"/>
      <c r="Z1431" s="125"/>
      <c r="AA1431" s="125"/>
      <c r="AB1431" s="125"/>
      <c r="AC1431" s="126">
        <f t="shared" si="299"/>
        <v>0</v>
      </c>
      <c r="AD1431" s="126">
        <f t="shared" si="300"/>
        <v>-1</v>
      </c>
      <c r="AE1431" s="126">
        <f t="shared" si="301"/>
        <v>0</v>
      </c>
      <c r="AF1431" s="126">
        <f t="shared" si="302"/>
        <v>0</v>
      </c>
      <c r="AG1431" s="126">
        <f t="shared" si="303"/>
        <v>0</v>
      </c>
      <c r="AH1431" s="126">
        <f t="shared" si="304"/>
        <v>0</v>
      </c>
      <c r="AI1431" s="126">
        <f t="shared" si="305"/>
        <v>0</v>
      </c>
      <c r="AJ1431" s="126">
        <f t="shared" si="306"/>
        <v>0</v>
      </c>
      <c r="AK1431" s="126">
        <f t="shared" si="307"/>
        <v>0</v>
      </c>
      <c r="AL1431" s="127">
        <f t="shared" si="309"/>
        <v>-0.1111111111111111</v>
      </c>
      <c r="AM1431" s="127">
        <f t="shared" si="308"/>
        <v>0</v>
      </c>
    </row>
    <row r="1432" spans="1:39" ht="15" customHeight="1" x14ac:dyDescent="0.2">
      <c r="A1432" s="62" t="s">
        <v>1472</v>
      </c>
      <c r="B1432" s="62" t="s">
        <v>282</v>
      </c>
      <c r="C1432" s="124">
        <v>0</v>
      </c>
      <c r="D1432" s="124">
        <v>0</v>
      </c>
      <c r="E1432" s="124">
        <v>0</v>
      </c>
      <c r="F1432" s="124">
        <v>0</v>
      </c>
      <c r="G1432" s="124">
        <v>0</v>
      </c>
      <c r="H1432" s="124">
        <v>0</v>
      </c>
      <c r="I1432" s="124">
        <v>0</v>
      </c>
      <c r="J1432" s="124">
        <v>0</v>
      </c>
      <c r="K1432" s="124">
        <v>0</v>
      </c>
      <c r="L1432" s="124">
        <v>0</v>
      </c>
      <c r="M1432" s="124">
        <v>0</v>
      </c>
      <c r="N1432" s="124">
        <v>0</v>
      </c>
      <c r="O1432" s="124">
        <v>0</v>
      </c>
      <c r="P1432" s="124">
        <v>50</v>
      </c>
      <c r="Q1432" s="124">
        <v>50</v>
      </c>
      <c r="R1432" s="124">
        <v>50</v>
      </c>
      <c r="S1432" s="124">
        <v>0</v>
      </c>
      <c r="T1432" s="124">
        <v>0</v>
      </c>
      <c r="U1432" s="124">
        <v>0</v>
      </c>
      <c r="V1432" s="124">
        <v>0</v>
      </c>
      <c r="W1432" s="124">
        <v>0</v>
      </c>
      <c r="X1432" s="79"/>
      <c r="Y1432" s="125"/>
      <c r="Z1432" s="125"/>
      <c r="AA1432" s="125"/>
      <c r="AB1432" s="125"/>
      <c r="AC1432" s="126">
        <f t="shared" si="299"/>
        <v>6.8541003802629244E-2</v>
      </c>
      <c r="AD1432" s="126">
        <f t="shared" si="300"/>
        <v>9.634617874294206E-2</v>
      </c>
      <c r="AE1432" s="126">
        <f t="shared" si="301"/>
        <v>-0.10843097911083917</v>
      </c>
      <c r="AF1432" s="126">
        <f t="shared" si="302"/>
        <v>1.4826097385464139</v>
      </c>
      <c r="AG1432" s="126">
        <f t="shared" si="303"/>
        <v>-0.43205208989708044</v>
      </c>
      <c r="AH1432" s="126">
        <f t="shared" si="304"/>
        <v>-0.13933062130177515</v>
      </c>
      <c r="AI1432" s="126">
        <f t="shared" si="305"/>
        <v>-0.30196583951015149</v>
      </c>
      <c r="AJ1432" s="126">
        <f t="shared" si="306"/>
        <v>-4.2068328716528252E-3</v>
      </c>
      <c r="AK1432" s="126">
        <f t="shared" si="307"/>
        <v>3.4412542514956755E-2</v>
      </c>
      <c r="AL1432" s="127">
        <f t="shared" si="309"/>
        <v>7.7324788990604798E-2</v>
      </c>
      <c r="AM1432" s="127">
        <f t="shared" si="308"/>
        <v>-0.16862856821314062</v>
      </c>
    </row>
    <row r="1433" spans="1:39" ht="15" customHeight="1" x14ac:dyDescent="0.2">
      <c r="A1433" s="62" t="s">
        <v>1473</v>
      </c>
      <c r="B1433" s="62" t="s">
        <v>761</v>
      </c>
      <c r="C1433" s="124">
        <v>0</v>
      </c>
      <c r="D1433" s="124">
        <v>0</v>
      </c>
      <c r="E1433" s="124">
        <v>0</v>
      </c>
      <c r="F1433" s="124">
        <v>29900</v>
      </c>
      <c r="G1433" s="124">
        <v>23935</v>
      </c>
      <c r="H1433" s="124">
        <v>0</v>
      </c>
      <c r="I1433" s="124">
        <v>0</v>
      </c>
      <c r="J1433" s="124">
        <v>0</v>
      </c>
      <c r="K1433" s="124">
        <v>0</v>
      </c>
      <c r="L1433" s="124">
        <v>0</v>
      </c>
      <c r="M1433" s="124">
        <v>0</v>
      </c>
      <c r="N1433" s="124">
        <v>0</v>
      </c>
      <c r="O1433" s="124">
        <v>0</v>
      </c>
      <c r="P1433" s="124">
        <v>0</v>
      </c>
      <c r="Q1433" s="124">
        <v>21390</v>
      </c>
      <c r="R1433" s="124">
        <v>22520</v>
      </c>
      <c r="S1433" s="124">
        <v>0</v>
      </c>
      <c r="T1433" s="124">
        <v>0</v>
      </c>
      <c r="U1433" s="124">
        <v>0</v>
      </c>
      <c r="V1433" s="124">
        <v>0</v>
      </c>
      <c r="W1433" s="124">
        <v>0</v>
      </c>
      <c r="X1433" s="79"/>
      <c r="Y1433" s="125"/>
      <c r="Z1433" s="125"/>
      <c r="AA1433" s="125"/>
      <c r="AB1433" s="125"/>
      <c r="AC1433" s="126">
        <f t="shared" si="299"/>
        <v>0</v>
      </c>
      <c r="AD1433" s="126">
        <f t="shared" si="300"/>
        <v>0</v>
      </c>
      <c r="AE1433" s="126">
        <f t="shared" si="301"/>
        <v>0</v>
      </c>
      <c r="AF1433" s="126">
        <f t="shared" si="302"/>
        <v>0.11338014240506318</v>
      </c>
      <c r="AG1433" s="126">
        <f t="shared" si="303"/>
        <v>5.5975041080072829</v>
      </c>
      <c r="AH1433" s="126">
        <f t="shared" si="304"/>
        <v>1.1306510676108674</v>
      </c>
      <c r="AI1433" s="126">
        <f t="shared" si="305"/>
        <v>-7.8064330644728203E-2</v>
      </c>
      <c r="AJ1433" s="126">
        <f t="shared" si="306"/>
        <v>-0.44609885816895811</v>
      </c>
      <c r="AK1433" s="126">
        <f t="shared" si="307"/>
        <v>1.8354131221579488</v>
      </c>
      <c r="AL1433" s="127">
        <f t="shared" si="309"/>
        <v>0.90586502792971957</v>
      </c>
      <c r="AM1433" s="127">
        <f t="shared" si="308"/>
        <v>1.6078810217924826</v>
      </c>
    </row>
    <row r="1434" spans="1:39" ht="15" customHeight="1" x14ac:dyDescent="0.2">
      <c r="A1434" s="62" t="s">
        <v>2309</v>
      </c>
      <c r="B1434" s="62" t="s">
        <v>1883</v>
      </c>
      <c r="C1434" s="124">
        <v>0</v>
      </c>
      <c r="D1434" s="124">
        <v>0</v>
      </c>
      <c r="E1434" s="124">
        <v>0</v>
      </c>
      <c r="F1434" s="124">
        <v>0</v>
      </c>
      <c r="G1434" s="124">
        <v>0</v>
      </c>
      <c r="H1434" s="124">
        <v>0</v>
      </c>
      <c r="I1434" s="124">
        <v>0</v>
      </c>
      <c r="J1434" s="124">
        <v>0</v>
      </c>
      <c r="K1434" s="124">
        <v>0</v>
      </c>
      <c r="L1434" s="124">
        <v>0</v>
      </c>
      <c r="M1434" s="124">
        <v>0</v>
      </c>
      <c r="N1434" s="124">
        <v>0</v>
      </c>
      <c r="O1434" s="124">
        <v>0</v>
      </c>
      <c r="P1434" s="124">
        <v>0</v>
      </c>
      <c r="Q1434" s="124">
        <v>0</v>
      </c>
      <c r="R1434" s="124">
        <v>0</v>
      </c>
      <c r="S1434" s="124">
        <v>0</v>
      </c>
      <c r="T1434" s="124">
        <v>0</v>
      </c>
      <c r="U1434" s="124">
        <v>0</v>
      </c>
      <c r="V1434" s="124">
        <v>0</v>
      </c>
      <c r="W1434" s="124">
        <v>12280.55</v>
      </c>
      <c r="X1434" s="79">
        <v>4612.07</v>
      </c>
      <c r="Y1434" s="125"/>
      <c r="Z1434" s="125"/>
      <c r="AA1434" s="125"/>
      <c r="AB1434" s="125"/>
      <c r="AC1434" s="126">
        <f t="shared" si="299"/>
        <v>4.5036243076458919E-2</v>
      </c>
      <c r="AD1434" s="126">
        <f t="shared" si="300"/>
        <v>5.4334974014903593E-2</v>
      </c>
      <c r="AE1434" s="126">
        <f t="shared" si="301"/>
        <v>-0.12804162428604968</v>
      </c>
      <c r="AF1434" s="126">
        <f t="shared" si="302"/>
        <v>-0.11664946834761543</v>
      </c>
      <c r="AG1434" s="126">
        <f t="shared" si="303"/>
        <v>-4.9122183283390027E-2</v>
      </c>
      <c r="AH1434" s="126">
        <f t="shared" si="304"/>
        <v>3.0427931737454544E-2</v>
      </c>
      <c r="AI1434" s="126">
        <f t="shared" si="305"/>
        <v>0.12608316270550937</v>
      </c>
      <c r="AJ1434" s="126">
        <f t="shared" si="306"/>
        <v>1.9992327934756753</v>
      </c>
      <c r="AK1434" s="126">
        <f t="shared" si="307"/>
        <v>-0.64770073338125345</v>
      </c>
      <c r="AL1434" s="127">
        <f t="shared" si="309"/>
        <v>0.14595567730129921</v>
      </c>
      <c r="AM1434" s="127">
        <f t="shared" si="308"/>
        <v>0.29178419425079916</v>
      </c>
    </row>
    <row r="1435" spans="1:39" ht="15" customHeight="1" x14ac:dyDescent="0.2">
      <c r="A1435" s="62" t="s">
        <v>2310</v>
      </c>
      <c r="B1435" s="62" t="s">
        <v>1884</v>
      </c>
      <c r="C1435" s="124">
        <v>0</v>
      </c>
      <c r="D1435" s="124">
        <v>0</v>
      </c>
      <c r="E1435" s="124">
        <v>0</v>
      </c>
      <c r="F1435" s="124">
        <v>0</v>
      </c>
      <c r="G1435" s="124">
        <v>0</v>
      </c>
      <c r="H1435" s="124">
        <v>0</v>
      </c>
      <c r="I1435" s="124">
        <v>0</v>
      </c>
      <c r="J1435" s="124">
        <v>0</v>
      </c>
      <c r="K1435" s="124">
        <v>0</v>
      </c>
      <c r="L1435" s="124">
        <v>0</v>
      </c>
      <c r="M1435" s="124">
        <v>0</v>
      </c>
      <c r="N1435" s="124">
        <v>0</v>
      </c>
      <c r="O1435" s="124">
        <v>0</v>
      </c>
      <c r="P1435" s="124">
        <v>0</v>
      </c>
      <c r="Q1435" s="124">
        <v>0</v>
      </c>
      <c r="R1435" s="124">
        <v>0</v>
      </c>
      <c r="S1435" s="124">
        <v>0</v>
      </c>
      <c r="T1435" s="124">
        <v>0</v>
      </c>
      <c r="U1435" s="124">
        <v>0</v>
      </c>
      <c r="V1435" s="124">
        <v>0</v>
      </c>
      <c r="W1435" s="124">
        <v>1485.23</v>
      </c>
      <c r="X1435" s="79">
        <v>0</v>
      </c>
      <c r="Y1435" s="125"/>
      <c r="Z1435" s="125"/>
      <c r="AA1435" s="125"/>
      <c r="AB1435" s="125"/>
      <c r="AC1435" s="126">
        <f t="shared" si="299"/>
        <v>9.715567904318187E-2</v>
      </c>
      <c r="AD1435" s="126">
        <f t="shared" si="300"/>
        <v>0.1633418312151344</v>
      </c>
      <c r="AE1435" s="126">
        <f t="shared" si="301"/>
        <v>-0.17029961735147706</v>
      </c>
      <c r="AF1435" s="126">
        <f t="shared" si="302"/>
        <v>0.13231986152640626</v>
      </c>
      <c r="AG1435" s="126">
        <f t="shared" si="303"/>
        <v>9.0243671512553608E-2</v>
      </c>
      <c r="AH1435" s="126">
        <f t="shared" si="304"/>
        <v>-0.15547551979385091</v>
      </c>
      <c r="AI1435" s="126">
        <f t="shared" si="305"/>
        <v>-9.9330480255617776E-2</v>
      </c>
      <c r="AJ1435" s="126">
        <f t="shared" si="306"/>
        <v>-0.62544604583867003</v>
      </c>
      <c r="AK1435" s="126">
        <f t="shared" si="307"/>
        <v>1.183423393465791</v>
      </c>
      <c r="AL1435" s="127">
        <f t="shared" si="309"/>
        <v>6.8436974835939024E-2</v>
      </c>
      <c r="AM1435" s="127">
        <f t="shared" si="308"/>
        <v>7.8683003818041164E-2</v>
      </c>
    </row>
    <row r="1436" spans="1:39" ht="15" customHeight="1" x14ac:dyDescent="0.2">
      <c r="A1436" s="62" t="s">
        <v>1476</v>
      </c>
      <c r="B1436" s="62" t="s">
        <v>286</v>
      </c>
      <c r="C1436" s="124">
        <v>640774</v>
      </c>
      <c r="D1436" s="124">
        <v>720128</v>
      </c>
      <c r="E1436" s="124">
        <v>754828</v>
      </c>
      <c r="F1436" s="124">
        <v>758826</v>
      </c>
      <c r="G1436" s="124">
        <v>791592</v>
      </c>
      <c r="H1436" s="124">
        <v>826632</v>
      </c>
      <c r="I1436" s="124">
        <v>855319</v>
      </c>
      <c r="J1436" s="124">
        <v>850507</v>
      </c>
      <c r="K1436" s="124">
        <v>852118</v>
      </c>
      <c r="L1436" s="124">
        <v>881216</v>
      </c>
      <c r="M1436" s="124">
        <v>926087</v>
      </c>
      <c r="N1436" s="124">
        <v>627028.63</v>
      </c>
      <c r="O1436" s="124">
        <v>708770.72</v>
      </c>
      <c r="P1436" s="124">
        <v>752609.82</v>
      </c>
      <c r="Q1436" s="124">
        <v>768866.75</v>
      </c>
      <c r="R1436" s="124">
        <v>820604.72</v>
      </c>
      <c r="S1436" s="124">
        <v>846750.51</v>
      </c>
      <c r="T1436" s="124">
        <v>877203.39</v>
      </c>
      <c r="U1436" s="124">
        <v>844227.95</v>
      </c>
      <c r="V1436" s="124">
        <v>835394.95</v>
      </c>
      <c r="W1436" s="124">
        <v>851760.35</v>
      </c>
      <c r="X1436" s="79">
        <v>913263.73</v>
      </c>
      <c r="Y1436" s="125"/>
      <c r="Z1436" s="125"/>
      <c r="AA1436" s="125"/>
      <c r="AB1436" s="125"/>
      <c r="AC1436" s="126">
        <f t="shared" si="299"/>
        <v>9.1773702640379651E-2</v>
      </c>
      <c r="AD1436" s="126">
        <f t="shared" si="300"/>
        <v>0.10025930534075969</v>
      </c>
      <c r="AE1436" s="126">
        <f t="shared" si="301"/>
        <v>0.33153500484035303</v>
      </c>
      <c r="AF1436" s="126">
        <f t="shared" si="302"/>
        <v>9.6433535484632835E-2</v>
      </c>
      <c r="AG1436" s="126">
        <f t="shared" si="303"/>
        <v>2.5913188559766893E-2</v>
      </c>
      <c r="AH1436" s="126">
        <f t="shared" si="304"/>
        <v>-9.3621275767426168E-2</v>
      </c>
      <c r="AI1436" s="126">
        <f t="shared" si="305"/>
        <v>-1.1875280388276368E-2</v>
      </c>
      <c r="AJ1436" s="126">
        <f t="shared" si="306"/>
        <v>-8.7715015280124431E-2</v>
      </c>
      <c r="AK1436" s="126">
        <f t="shared" si="307"/>
        <v>-9.6495637999812908E-2</v>
      </c>
      <c r="AL1436" s="127">
        <f t="shared" si="309"/>
        <v>3.9578614158916912E-2</v>
      </c>
      <c r="AM1436" s="127">
        <f t="shared" si="308"/>
        <v>-5.2758804175174603E-2</v>
      </c>
    </row>
    <row r="1437" spans="1:39" ht="15" customHeight="1" x14ac:dyDescent="0.2">
      <c r="A1437" s="62" t="s">
        <v>1477</v>
      </c>
      <c r="B1437" s="62" t="s">
        <v>292</v>
      </c>
      <c r="C1437" s="124">
        <v>6900</v>
      </c>
      <c r="D1437" s="124">
        <v>8401</v>
      </c>
      <c r="E1437" s="124">
        <v>8401</v>
      </c>
      <c r="F1437" s="124">
        <v>8401</v>
      </c>
      <c r="G1437" s="124">
        <v>8401</v>
      </c>
      <c r="H1437" s="124">
        <v>7201</v>
      </c>
      <c r="I1437" s="124">
        <v>7501</v>
      </c>
      <c r="J1437" s="124">
        <v>4200</v>
      </c>
      <c r="K1437" s="124">
        <v>7200</v>
      </c>
      <c r="L1437" s="124">
        <v>9605</v>
      </c>
      <c r="M1437" s="124">
        <v>4500</v>
      </c>
      <c r="N1437" s="124">
        <v>8342.56</v>
      </c>
      <c r="O1437" s="124">
        <v>8422.6299999999992</v>
      </c>
      <c r="P1437" s="124">
        <v>8214.9599999999991</v>
      </c>
      <c r="Q1437" s="124">
        <v>7891.92</v>
      </c>
      <c r="R1437" s="124">
        <v>7720.49</v>
      </c>
      <c r="S1437" s="124">
        <v>7461.78</v>
      </c>
      <c r="T1437" s="124">
        <v>5562.9</v>
      </c>
      <c r="U1437" s="124">
        <v>6741.44</v>
      </c>
      <c r="V1437" s="124">
        <v>8745.69</v>
      </c>
      <c r="W1437" s="124">
        <v>6330.34</v>
      </c>
      <c r="X1437" s="79">
        <v>5214.2299999999996</v>
      </c>
      <c r="Y1437" s="125"/>
      <c r="Z1437" s="125"/>
      <c r="AA1437" s="125"/>
      <c r="AB1437" s="125"/>
      <c r="AC1437" s="126">
        <f t="shared" si="299"/>
        <v>0</v>
      </c>
      <c r="AD1437" s="126">
        <f t="shared" si="300"/>
        <v>0</v>
      </c>
      <c r="AE1437" s="126">
        <f t="shared" si="301"/>
        <v>0</v>
      </c>
      <c r="AF1437" s="126">
        <f t="shared" si="302"/>
        <v>0</v>
      </c>
      <c r="AG1437" s="126">
        <f t="shared" si="303"/>
        <v>0</v>
      </c>
      <c r="AH1437" s="126">
        <f t="shared" si="304"/>
        <v>0</v>
      </c>
      <c r="AI1437" s="126">
        <f t="shared" si="305"/>
        <v>0</v>
      </c>
      <c r="AJ1437" s="126">
        <f t="shared" si="306"/>
        <v>-0.58534765071574013</v>
      </c>
      <c r="AK1437" s="126">
        <f t="shared" si="307"/>
        <v>4.3629801678136806</v>
      </c>
      <c r="AL1437" s="127">
        <f t="shared" si="309"/>
        <v>0.4197369463442156</v>
      </c>
      <c r="AM1437" s="127">
        <f t="shared" si="308"/>
        <v>0.75552650341958816</v>
      </c>
    </row>
    <row r="1438" spans="1:39" ht="15" customHeight="1" x14ac:dyDescent="0.2">
      <c r="A1438" s="62" t="s">
        <v>2058</v>
      </c>
      <c r="B1438" s="62" t="s">
        <v>294</v>
      </c>
      <c r="C1438" s="124">
        <v>0</v>
      </c>
      <c r="D1438" s="124">
        <v>0</v>
      </c>
      <c r="E1438" s="124">
        <v>0</v>
      </c>
      <c r="F1438" s="124">
        <v>0</v>
      </c>
      <c r="G1438" s="124">
        <v>0</v>
      </c>
      <c r="H1438" s="124">
        <v>0</v>
      </c>
      <c r="I1438" s="124">
        <v>0</v>
      </c>
      <c r="J1438" s="124">
        <v>0</v>
      </c>
      <c r="K1438" s="124">
        <v>0</v>
      </c>
      <c r="L1438" s="124">
        <v>1202</v>
      </c>
      <c r="M1438" s="124">
        <v>600</v>
      </c>
      <c r="N1438" s="124">
        <v>0</v>
      </c>
      <c r="O1438" s="124">
        <v>0</v>
      </c>
      <c r="P1438" s="124">
        <v>0</v>
      </c>
      <c r="Q1438" s="124">
        <v>0</v>
      </c>
      <c r="R1438" s="124">
        <v>0</v>
      </c>
      <c r="S1438" s="124">
        <v>0</v>
      </c>
      <c r="T1438" s="124">
        <v>0</v>
      </c>
      <c r="U1438" s="124">
        <v>0</v>
      </c>
      <c r="V1438" s="124">
        <v>0</v>
      </c>
      <c r="W1438" s="124">
        <v>423.21</v>
      </c>
      <c r="X1438" s="79">
        <v>601.79</v>
      </c>
      <c r="Y1438" s="125"/>
      <c r="Z1438" s="125"/>
      <c r="AA1438" s="125"/>
      <c r="AB1438" s="125"/>
      <c r="AC1438" s="126">
        <f t="shared" si="299"/>
        <v>-0.10093079744828422</v>
      </c>
      <c r="AD1438" s="126">
        <f t="shared" si="300"/>
        <v>-8.5764279602611473E-2</v>
      </c>
      <c r="AE1438" s="126">
        <f t="shared" si="301"/>
        <v>0.17712007222389411</v>
      </c>
      <c r="AF1438" s="126">
        <f t="shared" si="302"/>
        <v>-9.5393921110960636E-2</v>
      </c>
      <c r="AG1438" s="126">
        <f t="shared" si="303"/>
        <v>0.12154260505365379</v>
      </c>
      <c r="AH1438" s="126">
        <f t="shared" si="304"/>
        <v>-0.16711855864936376</v>
      </c>
      <c r="AI1438" s="126">
        <f t="shared" si="305"/>
        <v>0.1508490934229674</v>
      </c>
      <c r="AJ1438" s="126">
        <f t="shared" si="306"/>
        <v>1.3735938736398792E-2</v>
      </c>
      <c r="AK1438" s="126">
        <f t="shared" si="307"/>
        <v>-6.350132515935622E-2</v>
      </c>
      <c r="AL1438" s="127">
        <f t="shared" si="309"/>
        <v>-5.495685837073579E-3</v>
      </c>
      <c r="AM1438" s="127">
        <f t="shared" si="308"/>
        <v>1.110155068086E-2</v>
      </c>
    </row>
    <row r="1439" spans="1:39" ht="15" customHeight="1" x14ac:dyDescent="0.2">
      <c r="A1439" s="62" t="s">
        <v>1478</v>
      </c>
      <c r="B1439" s="62" t="s">
        <v>296</v>
      </c>
      <c r="C1439" s="124">
        <v>0</v>
      </c>
      <c r="D1439" s="124">
        <v>21672</v>
      </c>
      <c r="E1439" s="124">
        <v>0</v>
      </c>
      <c r="F1439" s="124">
        <v>11925</v>
      </c>
      <c r="G1439" s="124">
        <v>31664</v>
      </c>
      <c r="H1439" s="124">
        <v>33065</v>
      </c>
      <c r="I1439" s="124">
        <v>32187</v>
      </c>
      <c r="J1439" s="124">
        <v>25515</v>
      </c>
      <c r="K1439" s="124">
        <v>42830</v>
      </c>
      <c r="L1439" s="124">
        <v>17321</v>
      </c>
      <c r="M1439" s="124">
        <v>0</v>
      </c>
      <c r="N1439" s="124">
        <v>0</v>
      </c>
      <c r="O1439" s="124">
        <v>14950</v>
      </c>
      <c r="P1439" s="124">
        <v>0</v>
      </c>
      <c r="Q1439" s="124">
        <v>0</v>
      </c>
      <c r="R1439" s="124">
        <v>0</v>
      </c>
      <c r="S1439" s="124">
        <v>0</v>
      </c>
      <c r="T1439" s="124">
        <v>0</v>
      </c>
      <c r="U1439" s="124">
        <v>0</v>
      </c>
      <c r="V1439" s="124">
        <v>0</v>
      </c>
      <c r="W1439" s="124">
        <v>0</v>
      </c>
      <c r="X1439" s="79"/>
      <c r="Y1439" s="125"/>
      <c r="Z1439" s="125"/>
      <c r="AA1439" s="125"/>
      <c r="AB1439" s="125"/>
      <c r="AC1439" s="126">
        <f t="shared" si="299"/>
        <v>0.13403906207623342</v>
      </c>
      <c r="AD1439" s="126">
        <f t="shared" si="300"/>
        <v>9.6244761020540873E-2</v>
      </c>
      <c r="AE1439" s="126">
        <f t="shared" si="301"/>
        <v>-0.50414480704120501</v>
      </c>
      <c r="AF1439" s="126">
        <f t="shared" si="302"/>
        <v>-1</v>
      </c>
      <c r="AG1439" s="126">
        <f t="shared" si="303"/>
        <v>0</v>
      </c>
      <c r="AH1439" s="126">
        <f t="shared" si="304"/>
        <v>0</v>
      </c>
      <c r="AI1439" s="126">
        <f t="shared" si="305"/>
        <v>0</v>
      </c>
      <c r="AJ1439" s="126">
        <f t="shared" si="306"/>
        <v>0</v>
      </c>
      <c r="AK1439" s="126">
        <f t="shared" si="307"/>
        <v>-1</v>
      </c>
      <c r="AL1439" s="127">
        <f t="shared" si="309"/>
        <v>-0.2526512204382701</v>
      </c>
      <c r="AM1439" s="127">
        <f t="shared" si="308"/>
        <v>-0.2</v>
      </c>
    </row>
    <row r="1440" spans="1:39" ht="15" customHeight="1" x14ac:dyDescent="0.2">
      <c r="A1440" s="62" t="s">
        <v>1479</v>
      </c>
      <c r="B1440" s="62" t="s">
        <v>298</v>
      </c>
      <c r="C1440" s="124">
        <v>10643</v>
      </c>
      <c r="D1440" s="124">
        <v>10404</v>
      </c>
      <c r="E1440" s="124">
        <v>11486</v>
      </c>
      <c r="F1440" s="124">
        <v>12564</v>
      </c>
      <c r="G1440" s="124">
        <v>12801</v>
      </c>
      <c r="H1440" s="124">
        <v>13941</v>
      </c>
      <c r="I1440" s="124">
        <v>14545</v>
      </c>
      <c r="J1440" s="124">
        <v>9866</v>
      </c>
      <c r="K1440" s="124">
        <v>8738</v>
      </c>
      <c r="L1440" s="124">
        <v>8799</v>
      </c>
      <c r="M1440" s="124">
        <v>9090</v>
      </c>
      <c r="N1440" s="124">
        <v>9180.49</v>
      </c>
      <c r="O1440" s="124">
        <v>9809.73</v>
      </c>
      <c r="P1440" s="124">
        <v>10754.86</v>
      </c>
      <c r="Q1440" s="124">
        <v>9588.7000000000007</v>
      </c>
      <c r="R1440" s="124">
        <v>23805</v>
      </c>
      <c r="S1440" s="124">
        <v>13520</v>
      </c>
      <c r="T1440" s="124">
        <v>11636.25</v>
      </c>
      <c r="U1440" s="124">
        <v>8122.5</v>
      </c>
      <c r="V1440" s="124">
        <v>8088.33</v>
      </c>
      <c r="W1440" s="124">
        <v>8366.67</v>
      </c>
      <c r="X1440" s="79">
        <v>9000</v>
      </c>
      <c r="Y1440" s="125"/>
      <c r="Z1440" s="125"/>
      <c r="AA1440" s="125"/>
      <c r="AB1440" s="125"/>
      <c r="AC1440" s="126">
        <f t="shared" si="299"/>
        <v>9.7081624592040922E-2</v>
      </c>
      <c r="AD1440" s="126">
        <f t="shared" si="300"/>
        <v>0.1365233829941076</v>
      </c>
      <c r="AE1440" s="126">
        <f t="shared" si="301"/>
        <v>0.4007543934998013</v>
      </c>
      <c r="AF1440" s="126">
        <f t="shared" si="302"/>
        <v>0.2367058196743865</v>
      </c>
      <c r="AG1440" s="126">
        <f t="shared" si="303"/>
        <v>0.12356643668978227</v>
      </c>
      <c r="AH1440" s="126">
        <f t="shared" si="304"/>
        <v>7.419442423515113E-2</v>
      </c>
      <c r="AI1440" s="126">
        <f t="shared" si="305"/>
        <v>-5.8878172132324103E-2</v>
      </c>
      <c r="AJ1440" s="126">
        <f t="shared" si="306"/>
        <v>4.9887436915112458E-2</v>
      </c>
      <c r="AK1440" s="126">
        <f t="shared" si="307"/>
        <v>0.54578265404477977</v>
      </c>
      <c r="AL1440" s="127">
        <f t="shared" si="309"/>
        <v>0.17840200005698201</v>
      </c>
      <c r="AM1440" s="127">
        <f t="shared" si="308"/>
        <v>0.14691055595050032</v>
      </c>
    </row>
    <row r="1441" spans="1:39" ht="15" customHeight="1" x14ac:dyDescent="0.2">
      <c r="A1441" s="62" t="s">
        <v>1480</v>
      </c>
      <c r="B1441" s="62" t="s">
        <v>300</v>
      </c>
      <c r="C1441" s="124">
        <v>0</v>
      </c>
      <c r="D1441" s="124">
        <v>0</v>
      </c>
      <c r="E1441" s="124">
        <v>0</v>
      </c>
      <c r="F1441" s="124">
        <v>0</v>
      </c>
      <c r="G1441" s="124">
        <v>0</v>
      </c>
      <c r="H1441" s="124">
        <v>3000</v>
      </c>
      <c r="I1441" s="124">
        <v>3000</v>
      </c>
      <c r="J1441" s="124">
        <v>3000</v>
      </c>
      <c r="K1441" s="124">
        <v>3000</v>
      </c>
      <c r="L1441" s="124">
        <v>3000</v>
      </c>
      <c r="M1441" s="124">
        <v>3000</v>
      </c>
      <c r="N1441" s="124">
        <v>0</v>
      </c>
      <c r="O1441" s="124">
        <v>0</v>
      </c>
      <c r="P1441" s="124">
        <v>0</v>
      </c>
      <c r="Q1441" s="124">
        <v>202.24</v>
      </c>
      <c r="R1441" s="124">
        <v>225.17</v>
      </c>
      <c r="S1441" s="124">
        <v>1485.56</v>
      </c>
      <c r="T1441" s="124">
        <v>3165.21</v>
      </c>
      <c r="U1441" s="124">
        <v>2918.12</v>
      </c>
      <c r="V1441" s="124">
        <v>1616.35</v>
      </c>
      <c r="W1441" s="124">
        <v>4583.0200000000004</v>
      </c>
      <c r="X1441" s="79">
        <v>4322.6400000000003</v>
      </c>
      <c r="Y1441" s="125"/>
      <c r="Z1441" s="125"/>
      <c r="AA1441" s="125"/>
      <c r="AB1441" s="125"/>
      <c r="AC1441" s="126">
        <f t="shared" si="299"/>
        <v>-0.45318471337579619</v>
      </c>
      <c r="AD1441" s="126">
        <f t="shared" si="300"/>
        <v>-0.66686080372743162</v>
      </c>
      <c r="AE1441" s="126">
        <f t="shared" si="301"/>
        <v>1.0541958041958042</v>
      </c>
      <c r="AF1441" s="126">
        <f t="shared" si="302"/>
        <v>-0.27106382978723403</v>
      </c>
      <c r="AG1441" s="126">
        <f t="shared" si="303"/>
        <v>0.22708698190309398</v>
      </c>
      <c r="AH1441" s="126">
        <f t="shared" si="304"/>
        <v>-0.31493815413891529</v>
      </c>
      <c r="AI1441" s="126">
        <f t="shared" si="305"/>
        <v>-0.10972222222222222</v>
      </c>
      <c r="AJ1441" s="126">
        <f t="shared" si="306"/>
        <v>-3.2761310452418098E-2</v>
      </c>
      <c r="AK1441" s="126">
        <f t="shared" si="307"/>
        <v>-0.11290322580645161</v>
      </c>
      <c r="AL1441" s="127">
        <f t="shared" si="309"/>
        <v>-7.5572385934618999E-2</v>
      </c>
      <c r="AM1441" s="127">
        <f t="shared" si="308"/>
        <v>-6.864758614338265E-2</v>
      </c>
    </row>
    <row r="1442" spans="1:39" ht="15" customHeight="1" x14ac:dyDescent="0.2">
      <c r="A1442" s="62" t="s">
        <v>1481</v>
      </c>
      <c r="B1442" s="62" t="s">
        <v>302</v>
      </c>
      <c r="C1442" s="124">
        <v>1536</v>
      </c>
      <c r="D1442" s="124">
        <v>1359</v>
      </c>
      <c r="E1442" s="124">
        <v>1429</v>
      </c>
      <c r="F1442" s="124">
        <v>1470</v>
      </c>
      <c r="G1442" s="124">
        <v>1619</v>
      </c>
      <c r="H1442" s="124">
        <v>1690</v>
      </c>
      <c r="I1442" s="124">
        <v>1741</v>
      </c>
      <c r="J1442" s="124">
        <v>1792</v>
      </c>
      <c r="K1442" s="124">
        <v>1699</v>
      </c>
      <c r="L1442" s="124">
        <v>1747</v>
      </c>
      <c r="M1442" s="124">
        <v>1420</v>
      </c>
      <c r="N1442" s="124">
        <v>1391.99</v>
      </c>
      <c r="O1442" s="124">
        <v>1454.68</v>
      </c>
      <c r="P1442" s="124">
        <v>1533.72</v>
      </c>
      <c r="Q1442" s="124">
        <v>1337.34</v>
      </c>
      <c r="R1442" s="124">
        <v>1181.3399999999999</v>
      </c>
      <c r="S1442" s="124">
        <v>1123.31</v>
      </c>
      <c r="T1442" s="124">
        <v>1157.49</v>
      </c>
      <c r="U1442" s="124">
        <v>1303.43</v>
      </c>
      <c r="V1442" s="124">
        <v>3909.29</v>
      </c>
      <c r="W1442" s="124">
        <v>1377.24</v>
      </c>
      <c r="X1442" s="79">
        <v>1280.3800000000001</v>
      </c>
      <c r="Y1442" s="125"/>
      <c r="Z1442" s="125"/>
      <c r="AA1442" s="125"/>
      <c r="AB1442" s="125"/>
      <c r="AC1442" s="126">
        <f t="shared" si="299"/>
        <v>-0.10548430272944444</v>
      </c>
      <c r="AD1442" s="126">
        <f t="shared" si="300"/>
        <v>0.67492471163134249</v>
      </c>
      <c r="AE1442" s="126">
        <f t="shared" si="301"/>
        <v>0.75932648053284491</v>
      </c>
      <c r="AF1442" s="126">
        <f t="shared" si="302"/>
        <v>-0.20608179767192225</v>
      </c>
      <c r="AG1442" s="126">
        <f t="shared" si="303"/>
        <v>0.32401207930892106</v>
      </c>
      <c r="AH1442" s="126">
        <f t="shared" si="304"/>
        <v>2.4501950616981946E-2</v>
      </c>
      <c r="AI1442" s="126">
        <f t="shared" si="305"/>
        <v>-9.2613924617267043E-2</v>
      </c>
      <c r="AJ1442" s="126">
        <f t="shared" si="306"/>
        <v>-0.26747046596679552</v>
      </c>
      <c r="AK1442" s="126">
        <f t="shared" si="307"/>
        <v>1.0209670901988856E-2</v>
      </c>
      <c r="AL1442" s="127">
        <f t="shared" si="309"/>
        <v>0.12459160022296113</v>
      </c>
      <c r="AM1442" s="127">
        <f t="shared" si="308"/>
        <v>-2.7213795123413458E-4</v>
      </c>
    </row>
    <row r="1443" spans="1:39" ht="15" customHeight="1" x14ac:dyDescent="0.2">
      <c r="A1443" s="62" t="s">
        <v>1482</v>
      </c>
      <c r="B1443" s="62" t="s">
        <v>304</v>
      </c>
      <c r="C1443" s="124">
        <v>5617</v>
      </c>
      <c r="D1443" s="124">
        <v>5311</v>
      </c>
      <c r="E1443" s="124">
        <v>5909</v>
      </c>
      <c r="F1443" s="124">
        <v>6546</v>
      </c>
      <c r="G1443" s="124">
        <v>7582</v>
      </c>
      <c r="H1443" s="124">
        <v>6102</v>
      </c>
      <c r="I1443" s="124">
        <v>6833</v>
      </c>
      <c r="J1443" s="124">
        <v>4476</v>
      </c>
      <c r="K1443" s="124">
        <v>5090</v>
      </c>
      <c r="L1443" s="124">
        <v>4375</v>
      </c>
      <c r="M1443" s="124">
        <v>4000</v>
      </c>
      <c r="N1443" s="124">
        <v>4844.3900000000003</v>
      </c>
      <c r="O1443" s="124">
        <v>5315.05</v>
      </c>
      <c r="P1443" s="124">
        <v>6183.22</v>
      </c>
      <c r="Q1443" s="124">
        <v>5130.22</v>
      </c>
      <c r="R1443" s="124">
        <v>5809.05</v>
      </c>
      <c r="S1443" s="124">
        <v>6333.28</v>
      </c>
      <c r="T1443" s="124">
        <v>5348.61</v>
      </c>
      <c r="U1443" s="124">
        <v>4817.33</v>
      </c>
      <c r="V1443" s="124">
        <v>1804.35</v>
      </c>
      <c r="W1443" s="124">
        <v>3939.66</v>
      </c>
      <c r="X1443" s="79">
        <v>3697.38</v>
      </c>
      <c r="Y1443" s="125"/>
      <c r="Z1443" s="125"/>
      <c r="AA1443" s="125"/>
      <c r="AB1443" s="125"/>
      <c r="AC1443" s="126">
        <f t="shared" si="299"/>
        <v>-0.87229218465984415</v>
      </c>
      <c r="AD1443" s="126">
        <f t="shared" si="300"/>
        <v>7.0783883004333177</v>
      </c>
      <c r="AE1443" s="126">
        <f t="shared" si="301"/>
        <v>-0.91478091789868909</v>
      </c>
      <c r="AF1443" s="126">
        <f t="shared" si="302"/>
        <v>8.3710988722790454</v>
      </c>
      <c r="AG1443" s="126">
        <f t="shared" si="303"/>
        <v>-0.89229075711780292</v>
      </c>
      <c r="AH1443" s="126">
        <f t="shared" si="304"/>
        <v>9.3514420578555342</v>
      </c>
      <c r="AI1443" s="126">
        <f t="shared" si="305"/>
        <v>-0.8560653124745069</v>
      </c>
      <c r="AJ1443" s="126">
        <f t="shared" si="306"/>
        <v>3.8158143320108699</v>
      </c>
      <c r="AK1443" s="126">
        <f t="shared" si="307"/>
        <v>0.88196064348891456</v>
      </c>
      <c r="AL1443" s="127">
        <f t="shared" si="309"/>
        <v>2.8848083371018709</v>
      </c>
      <c r="AM1443" s="127">
        <f t="shared" si="308"/>
        <v>2.4601721927526019</v>
      </c>
    </row>
    <row r="1444" spans="1:39" ht="15" customHeight="1" x14ac:dyDescent="0.2">
      <c r="A1444" s="62" t="s">
        <v>1483</v>
      </c>
      <c r="B1444" s="62" t="s">
        <v>306</v>
      </c>
      <c r="C1444" s="124">
        <v>68131</v>
      </c>
      <c r="D1444" s="124">
        <v>71117</v>
      </c>
      <c r="E1444" s="124">
        <v>67107</v>
      </c>
      <c r="F1444" s="124">
        <v>80858</v>
      </c>
      <c r="G1444" s="124">
        <v>98878</v>
      </c>
      <c r="H1444" s="124">
        <v>132292</v>
      </c>
      <c r="I1444" s="124">
        <v>102127</v>
      </c>
      <c r="J1444" s="124">
        <v>82501</v>
      </c>
      <c r="K1444" s="124">
        <v>98389</v>
      </c>
      <c r="L1444" s="124">
        <v>88068</v>
      </c>
      <c r="M1444" s="124">
        <v>87740</v>
      </c>
      <c r="N1444" s="124">
        <v>59077.49</v>
      </c>
      <c r="O1444" s="124">
        <v>64499.25</v>
      </c>
      <c r="P1444" s="124">
        <v>70965.899999999994</v>
      </c>
      <c r="Q1444" s="124">
        <v>94493.58</v>
      </c>
      <c r="R1444" s="124">
        <v>103605.93</v>
      </c>
      <c r="S1444" s="124">
        <v>106290.69</v>
      </c>
      <c r="T1444" s="124">
        <v>96339.62</v>
      </c>
      <c r="U1444" s="124">
        <v>95195.56</v>
      </c>
      <c r="V1444" s="124">
        <v>86845.48</v>
      </c>
      <c r="W1444" s="124">
        <v>78465.27</v>
      </c>
      <c r="X1444" s="79">
        <v>80134.58</v>
      </c>
      <c r="Y1444" s="125"/>
      <c r="Z1444" s="125"/>
      <c r="AA1444" s="125"/>
      <c r="AB1444" s="125"/>
      <c r="AC1444" s="126">
        <f t="shared" si="299"/>
        <v>0.16742137703162138</v>
      </c>
      <c r="AD1444" s="126">
        <f t="shared" si="300"/>
        <v>3.9952855691722924E-2</v>
      </c>
      <c r="AE1444" s="126">
        <f t="shared" si="301"/>
        <v>6.6768872963873802E-3</v>
      </c>
      <c r="AF1444" s="126">
        <f t="shared" si="302"/>
        <v>2.0838753724175409E-2</v>
      </c>
      <c r="AG1444" s="126">
        <f t="shared" si="303"/>
        <v>9.9033323464398373E-2</v>
      </c>
      <c r="AH1444" s="126">
        <f t="shared" si="304"/>
        <v>7.0798003204776125E-2</v>
      </c>
      <c r="AI1444" s="126">
        <f t="shared" si="305"/>
        <v>-2.5344271424453984E-2</v>
      </c>
      <c r="AJ1444" s="126">
        <f t="shared" si="306"/>
        <v>1.5579930783707877E-2</v>
      </c>
      <c r="AK1444" s="126">
        <f t="shared" si="307"/>
        <v>3.8339551624980997E-2</v>
      </c>
      <c r="AL1444" s="127">
        <f t="shared" si="309"/>
        <v>4.8144045710812947E-2</v>
      </c>
      <c r="AM1444" s="127">
        <f t="shared" si="308"/>
        <v>3.9681307530681872E-2</v>
      </c>
    </row>
    <row r="1445" spans="1:39" ht="15" customHeight="1" x14ac:dyDescent="0.2">
      <c r="A1445" s="62" t="s">
        <v>1927</v>
      </c>
      <c r="B1445" s="62" t="s">
        <v>1865</v>
      </c>
      <c r="C1445" s="124">
        <v>0</v>
      </c>
      <c r="D1445" s="124">
        <v>0</v>
      </c>
      <c r="E1445" s="124">
        <v>0</v>
      </c>
      <c r="F1445" s="124">
        <v>0</v>
      </c>
      <c r="G1445" s="124">
        <v>0</v>
      </c>
      <c r="H1445" s="124">
        <v>0</v>
      </c>
      <c r="I1445" s="124">
        <v>0</v>
      </c>
      <c r="J1445" s="124">
        <v>0</v>
      </c>
      <c r="K1445" s="124">
        <v>0</v>
      </c>
      <c r="L1445" s="124">
        <v>0</v>
      </c>
      <c r="M1445" s="124">
        <v>0</v>
      </c>
      <c r="N1445" s="124">
        <v>0</v>
      </c>
      <c r="O1445" s="124">
        <v>0</v>
      </c>
      <c r="P1445" s="124">
        <v>0</v>
      </c>
      <c r="Q1445" s="124">
        <v>0</v>
      </c>
      <c r="R1445" s="124">
        <v>0</v>
      </c>
      <c r="S1445" s="124">
        <v>0</v>
      </c>
      <c r="T1445" s="124">
        <v>0</v>
      </c>
      <c r="U1445" s="124">
        <v>6458.35</v>
      </c>
      <c r="V1445" s="124">
        <v>2677.97</v>
      </c>
      <c r="W1445" s="124">
        <v>14361.9</v>
      </c>
      <c r="X1445" s="79">
        <v>793.29</v>
      </c>
      <c r="Y1445" s="125"/>
      <c r="Z1445" s="125"/>
      <c r="AA1445" s="125"/>
      <c r="AB1445" s="125"/>
      <c r="AC1445" s="126">
        <f t="shared" si="299"/>
        <v>-7.9626497410591232E-2</v>
      </c>
      <c r="AD1445" s="126">
        <f t="shared" si="300"/>
        <v>7.7194145786955909E-2</v>
      </c>
      <c r="AE1445" s="126">
        <f t="shared" si="301"/>
        <v>0.15465114233955352</v>
      </c>
      <c r="AF1445" s="126">
        <f t="shared" si="302"/>
        <v>0.10009900990099015</v>
      </c>
      <c r="AG1445" s="126">
        <f t="shared" si="303"/>
        <v>1.5902466716974879E-2</v>
      </c>
      <c r="AH1445" s="126">
        <f t="shared" si="304"/>
        <v>-2.4914815319613037E-2</v>
      </c>
      <c r="AI1445" s="126">
        <f t="shared" si="305"/>
        <v>-6.5066674121494689E-3</v>
      </c>
      <c r="AJ1445" s="126">
        <f t="shared" si="306"/>
        <v>2.4143000851195497E-2</v>
      </c>
      <c r="AK1445" s="126">
        <f t="shared" si="307"/>
        <v>0.12183260638115199</v>
      </c>
      <c r="AL1445" s="127">
        <f t="shared" si="309"/>
        <v>4.2530487981607579E-2</v>
      </c>
      <c r="AM1445" s="127">
        <f t="shared" si="308"/>
        <v>2.6091318243511973E-2</v>
      </c>
    </row>
    <row r="1446" spans="1:39" ht="15" customHeight="1" x14ac:dyDescent="0.2">
      <c r="A1446" s="62" t="s">
        <v>1484</v>
      </c>
      <c r="B1446" s="62" t="s">
        <v>308</v>
      </c>
      <c r="C1446" s="124">
        <v>4338</v>
      </c>
      <c r="D1446" s="124">
        <v>4542</v>
      </c>
      <c r="E1446" s="124">
        <v>3192</v>
      </c>
      <c r="F1446" s="124">
        <v>3504</v>
      </c>
      <c r="G1446" s="124">
        <v>3672</v>
      </c>
      <c r="H1446" s="124">
        <v>3600</v>
      </c>
      <c r="I1446" s="124">
        <v>4080</v>
      </c>
      <c r="J1446" s="124">
        <v>2640</v>
      </c>
      <c r="K1446" s="124">
        <v>4044</v>
      </c>
      <c r="L1446" s="124">
        <v>3936</v>
      </c>
      <c r="M1446" s="124">
        <v>4080</v>
      </c>
      <c r="N1446" s="124">
        <v>4042.77</v>
      </c>
      <c r="O1446" s="124">
        <v>3634.73</v>
      </c>
      <c r="P1446" s="124">
        <v>3323</v>
      </c>
      <c r="Q1446" s="124">
        <v>3911.57</v>
      </c>
      <c r="R1446" s="124">
        <v>3538.43</v>
      </c>
      <c r="S1446" s="124">
        <v>3968.5</v>
      </c>
      <c r="T1446" s="124">
        <v>3305.29</v>
      </c>
      <c r="U1446" s="124">
        <v>3803.89</v>
      </c>
      <c r="V1446" s="124">
        <v>3856.14</v>
      </c>
      <c r="W1446" s="124">
        <v>3611.27</v>
      </c>
      <c r="X1446" s="79">
        <v>3260.64</v>
      </c>
      <c r="Y1446" s="125"/>
      <c r="Z1446" s="125"/>
      <c r="AA1446" s="125"/>
      <c r="AB1446" s="125"/>
      <c r="AC1446" s="126">
        <f t="shared" si="299"/>
        <v>7.5943340078562016E-2</v>
      </c>
      <c r="AD1446" s="126">
        <f t="shared" si="300"/>
        <v>-0.37670096249585133</v>
      </c>
      <c r="AE1446" s="126">
        <f t="shared" si="301"/>
        <v>1.6506922257721102E-2</v>
      </c>
      <c r="AF1446" s="126">
        <f t="shared" si="302"/>
        <v>-0.55055002619172344</v>
      </c>
      <c r="AG1446" s="126">
        <f t="shared" si="303"/>
        <v>0.11247086247086266</v>
      </c>
      <c r="AH1446" s="126">
        <f t="shared" si="304"/>
        <v>0.96141086083464267</v>
      </c>
      <c r="AI1446" s="126">
        <f t="shared" si="305"/>
        <v>-0.23057064007834061</v>
      </c>
      <c r="AJ1446" s="126">
        <f t="shared" si="306"/>
        <v>4.8594238111767272E-3</v>
      </c>
      <c r="AK1446" s="126">
        <f t="shared" si="307"/>
        <v>-0.31514104778353486</v>
      </c>
      <c r="AL1446" s="127">
        <f t="shared" si="309"/>
        <v>-3.3530140788498336E-2</v>
      </c>
      <c r="AM1446" s="127">
        <f t="shared" si="308"/>
        <v>0.10660589185096132</v>
      </c>
    </row>
    <row r="1447" spans="1:39" ht="15" customHeight="1" x14ac:dyDescent="0.2">
      <c r="A1447" s="62" t="s">
        <v>1485</v>
      </c>
      <c r="B1447" s="62" t="s">
        <v>1897</v>
      </c>
      <c r="C1447" s="124">
        <v>22176</v>
      </c>
      <c r="D1447" s="124">
        <v>24181</v>
      </c>
      <c r="E1447" s="124">
        <v>25003</v>
      </c>
      <c r="F1447" s="124">
        <v>0</v>
      </c>
      <c r="G1447" s="124">
        <v>0</v>
      </c>
      <c r="H1447" s="124">
        <v>0</v>
      </c>
      <c r="I1447" s="124">
        <v>0</v>
      </c>
      <c r="J1447" s="124">
        <v>0</v>
      </c>
      <c r="K1447" s="124">
        <v>0</v>
      </c>
      <c r="L1447" s="124">
        <v>0</v>
      </c>
      <c r="M1447" s="124">
        <v>0</v>
      </c>
      <c r="N1447" s="124">
        <v>20648.16</v>
      </c>
      <c r="O1447" s="124">
        <v>23415.82</v>
      </c>
      <c r="P1447" s="124">
        <v>25669.47</v>
      </c>
      <c r="Q1447" s="124">
        <v>12728.34</v>
      </c>
      <c r="R1447" s="124">
        <v>0</v>
      </c>
      <c r="S1447" s="124">
        <v>0</v>
      </c>
      <c r="T1447" s="124">
        <v>0</v>
      </c>
      <c r="U1447" s="124">
        <v>0</v>
      </c>
      <c r="V1447" s="124">
        <v>-1229.1600000000001</v>
      </c>
      <c r="W1447" s="124">
        <v>0</v>
      </c>
      <c r="X1447" s="79">
        <v>0</v>
      </c>
      <c r="Y1447" s="125"/>
      <c r="Z1447" s="125"/>
      <c r="AA1447" s="125"/>
      <c r="AB1447" s="125"/>
      <c r="AC1447" s="126">
        <f t="shared" si="299"/>
        <v>0.1875</v>
      </c>
      <c r="AD1447" s="126">
        <f t="shared" si="300"/>
        <v>0</v>
      </c>
      <c r="AE1447" s="126">
        <f t="shared" si="301"/>
        <v>-0.15789473684210525</v>
      </c>
      <c r="AF1447" s="126">
        <f t="shared" si="302"/>
        <v>0.40625</v>
      </c>
      <c r="AG1447" s="126">
        <f t="shared" si="303"/>
        <v>0.13333333333333333</v>
      </c>
      <c r="AH1447" s="126">
        <f t="shared" si="304"/>
        <v>3.9215686274509803E-2</v>
      </c>
      <c r="AI1447" s="126">
        <f t="shared" si="305"/>
        <v>-0.58490566037735847</v>
      </c>
      <c r="AJ1447" s="126">
        <f t="shared" si="306"/>
        <v>-0.27272727272727271</v>
      </c>
      <c r="AK1447" s="126">
        <f t="shared" si="307"/>
        <v>0</v>
      </c>
      <c r="AL1447" s="127">
        <f t="shared" si="309"/>
        <v>-2.7692072259877035E-2</v>
      </c>
      <c r="AM1447" s="127">
        <f t="shared" si="308"/>
        <v>-0.13701678269935763</v>
      </c>
    </row>
    <row r="1448" spans="1:39" ht="15" customHeight="1" x14ac:dyDescent="0.2">
      <c r="A1448" s="62" t="s">
        <v>1486</v>
      </c>
      <c r="B1448" s="62" t="s">
        <v>1899</v>
      </c>
      <c r="C1448" s="124">
        <v>28261</v>
      </c>
      <c r="D1448" s="124">
        <v>29769</v>
      </c>
      <c r="E1448" s="124">
        <v>34304</v>
      </c>
      <c r="F1448" s="124">
        <v>50093</v>
      </c>
      <c r="G1448" s="124">
        <v>59199</v>
      </c>
      <c r="H1448" s="124">
        <v>67375</v>
      </c>
      <c r="I1448" s="124">
        <v>72106</v>
      </c>
      <c r="J1448" s="124">
        <v>71604</v>
      </c>
      <c r="K1448" s="124">
        <v>70606</v>
      </c>
      <c r="L1448" s="124">
        <v>114577</v>
      </c>
      <c r="M1448" s="124">
        <v>135570</v>
      </c>
      <c r="N1448" s="124">
        <v>27469.05</v>
      </c>
      <c r="O1448" s="124">
        <v>30135.79</v>
      </c>
      <c r="P1448" s="124">
        <v>34250.03</v>
      </c>
      <c r="Q1448" s="124">
        <v>47975.88</v>
      </c>
      <c r="R1448" s="124">
        <v>59332.05</v>
      </c>
      <c r="S1448" s="124">
        <v>66663.5</v>
      </c>
      <c r="T1448" s="124">
        <v>71609.56</v>
      </c>
      <c r="U1448" s="124">
        <v>67393.320000000007</v>
      </c>
      <c r="V1448" s="124">
        <v>70755.399999999994</v>
      </c>
      <c r="W1448" s="124">
        <v>109372.47</v>
      </c>
      <c r="X1448" s="79">
        <v>139672.71</v>
      </c>
      <c r="Y1448" s="125"/>
      <c r="Z1448" s="125"/>
      <c r="AA1448" s="125"/>
      <c r="AB1448" s="125"/>
      <c r="AC1448" s="126">
        <f t="shared" si="299"/>
        <v>0</v>
      </c>
      <c r="AD1448" s="126">
        <f t="shared" si="300"/>
        <v>8.1183611532625211E-2</v>
      </c>
      <c r="AE1448" s="126">
        <f t="shared" si="301"/>
        <v>4.9824561403508834E-2</v>
      </c>
      <c r="AF1448" s="126">
        <f t="shared" si="302"/>
        <v>6.8181818181818066E-2</v>
      </c>
      <c r="AG1448" s="126">
        <f t="shared" si="303"/>
        <v>0.11389236545682105</v>
      </c>
      <c r="AH1448" s="126">
        <f t="shared" si="304"/>
        <v>1.5455524344569289</v>
      </c>
      <c r="AI1448" s="126">
        <f t="shared" si="305"/>
        <v>1.6758133632501426</v>
      </c>
      <c r="AJ1448" s="126">
        <f t="shared" si="306"/>
        <v>8.7448107112418558E-2</v>
      </c>
      <c r="AK1448" s="126">
        <f t="shared" si="307"/>
        <v>-0.21975160383023104</v>
      </c>
      <c r="AL1448" s="127">
        <f t="shared" si="309"/>
        <v>0.37801607306267021</v>
      </c>
      <c r="AM1448" s="127">
        <f t="shared" si="308"/>
        <v>0.64059093328921601</v>
      </c>
    </row>
    <row r="1449" spans="1:39" ht="15" customHeight="1" x14ac:dyDescent="0.2">
      <c r="A1449" s="62" t="s">
        <v>1487</v>
      </c>
      <c r="B1449" s="62" t="s">
        <v>312</v>
      </c>
      <c r="C1449" s="124">
        <v>3100</v>
      </c>
      <c r="D1449" s="124">
        <v>3100</v>
      </c>
      <c r="E1449" s="124">
        <v>3100</v>
      </c>
      <c r="F1449" s="124">
        <v>3000</v>
      </c>
      <c r="G1449" s="124">
        <v>3000</v>
      </c>
      <c r="H1449" s="124">
        <v>3000</v>
      </c>
      <c r="I1449" s="124">
        <v>3000</v>
      </c>
      <c r="J1449" s="124">
        <v>3000</v>
      </c>
      <c r="K1449" s="124">
        <v>3000</v>
      </c>
      <c r="L1449" s="124">
        <v>3000</v>
      </c>
      <c r="M1449" s="124">
        <v>0</v>
      </c>
      <c r="N1449" s="124">
        <v>3140</v>
      </c>
      <c r="O1449" s="124">
        <v>1717</v>
      </c>
      <c r="P1449" s="124">
        <v>572</v>
      </c>
      <c r="Q1449" s="124">
        <v>1175</v>
      </c>
      <c r="R1449" s="124">
        <v>856.5</v>
      </c>
      <c r="S1449" s="124">
        <v>1051</v>
      </c>
      <c r="T1449" s="124">
        <v>720</v>
      </c>
      <c r="U1449" s="124">
        <v>641</v>
      </c>
      <c r="V1449" s="124">
        <v>620</v>
      </c>
      <c r="W1449" s="124">
        <v>550</v>
      </c>
      <c r="X1449" s="79">
        <v>686</v>
      </c>
      <c r="Y1449" s="125"/>
      <c r="Z1449" s="125"/>
      <c r="AA1449" s="125"/>
      <c r="AB1449" s="125"/>
      <c r="AC1449" s="126">
        <f t="shared" si="299"/>
        <v>6.2646307805815551E-2</v>
      </c>
      <c r="AD1449" s="126">
        <f t="shared" si="300"/>
        <v>0.15557015914740421</v>
      </c>
      <c r="AE1449" s="126">
        <f t="shared" si="301"/>
        <v>-0.2009949609087178</v>
      </c>
      <c r="AF1449" s="126">
        <f t="shared" si="302"/>
        <v>2.4815254929629785E-2</v>
      </c>
      <c r="AG1449" s="126">
        <f t="shared" si="303"/>
        <v>-7.0324035909374985E-2</v>
      </c>
      <c r="AH1449" s="126">
        <f t="shared" si="304"/>
        <v>-4.9656032584335388E-2</v>
      </c>
      <c r="AI1449" s="126">
        <f t="shared" si="305"/>
        <v>0.45340237191975119</v>
      </c>
      <c r="AJ1449" s="126">
        <f t="shared" si="306"/>
        <v>-2.2654855602926304E-2</v>
      </c>
      <c r="AK1449" s="126">
        <f t="shared" si="307"/>
        <v>-0.81958148968882416</v>
      </c>
      <c r="AL1449" s="127">
        <f t="shared" si="309"/>
        <v>-5.186414232128643E-2</v>
      </c>
      <c r="AM1449" s="127">
        <f t="shared" si="308"/>
        <v>-0.10176280837314193</v>
      </c>
    </row>
    <row r="1450" spans="1:39" ht="15" customHeight="1" x14ac:dyDescent="0.2">
      <c r="A1450" s="62" t="s">
        <v>1488</v>
      </c>
      <c r="B1450" s="62" t="s">
        <v>314</v>
      </c>
      <c r="C1450" s="124">
        <v>615</v>
      </c>
      <c r="D1450" s="124">
        <v>556</v>
      </c>
      <c r="E1450" s="124">
        <v>916</v>
      </c>
      <c r="F1450" s="124">
        <v>1259</v>
      </c>
      <c r="G1450" s="124">
        <v>1348</v>
      </c>
      <c r="H1450" s="124">
        <v>1885</v>
      </c>
      <c r="I1450" s="124">
        <v>1832</v>
      </c>
      <c r="J1450" s="124">
        <v>1776</v>
      </c>
      <c r="K1450" s="124">
        <v>1780</v>
      </c>
      <c r="L1450" s="124">
        <v>1226</v>
      </c>
      <c r="M1450" s="124">
        <v>1460</v>
      </c>
      <c r="N1450" s="124">
        <v>590.23</v>
      </c>
      <c r="O1450" s="124">
        <v>527.97</v>
      </c>
      <c r="P1450" s="124">
        <v>884.31</v>
      </c>
      <c r="Q1450" s="124">
        <v>1555.79</v>
      </c>
      <c r="R1450" s="124">
        <v>1235.17</v>
      </c>
      <c r="S1450" s="124">
        <v>1635.38</v>
      </c>
      <c r="T1450" s="124">
        <v>1675.45</v>
      </c>
      <c r="U1450" s="124">
        <v>1520.28</v>
      </c>
      <c r="V1450" s="124">
        <v>1113.6500000000001</v>
      </c>
      <c r="W1450" s="124">
        <v>1125.02</v>
      </c>
      <c r="X1450" s="79">
        <v>1003.22</v>
      </c>
      <c r="Y1450" s="125"/>
      <c r="Z1450" s="125"/>
      <c r="AA1450" s="125"/>
      <c r="AB1450" s="125"/>
      <c r="AC1450" s="126">
        <f t="shared" si="299"/>
        <v>0</v>
      </c>
      <c r="AD1450" s="126">
        <f t="shared" si="300"/>
        <v>0</v>
      </c>
      <c r="AE1450" s="126">
        <f t="shared" si="301"/>
        <v>0</v>
      </c>
      <c r="AF1450" s="126">
        <f t="shared" si="302"/>
        <v>0</v>
      </c>
      <c r="AG1450" s="126">
        <f t="shared" si="303"/>
        <v>0</v>
      </c>
      <c r="AH1450" s="126">
        <f t="shared" si="304"/>
        <v>0</v>
      </c>
      <c r="AI1450" s="126">
        <f t="shared" si="305"/>
        <v>0</v>
      </c>
      <c r="AJ1450" s="126">
        <f t="shared" si="306"/>
        <v>0</v>
      </c>
      <c r="AK1450" s="126">
        <f t="shared" si="307"/>
        <v>0</v>
      </c>
      <c r="AL1450" s="127">
        <f t="shared" si="309"/>
        <v>0</v>
      </c>
      <c r="AM1450" s="127">
        <f t="shared" si="308"/>
        <v>0</v>
      </c>
    </row>
    <row r="1451" spans="1:39" ht="15" customHeight="1" x14ac:dyDescent="0.2">
      <c r="A1451" s="62" t="s">
        <v>1489</v>
      </c>
      <c r="B1451" s="62" t="s">
        <v>316</v>
      </c>
      <c r="C1451" s="124">
        <v>2122</v>
      </c>
      <c r="D1451" s="124">
        <v>4648</v>
      </c>
      <c r="E1451" s="124">
        <v>4489</v>
      </c>
      <c r="F1451" s="124">
        <v>4468</v>
      </c>
      <c r="G1451" s="124">
        <v>5490</v>
      </c>
      <c r="H1451" s="124">
        <v>715</v>
      </c>
      <c r="I1451" s="124">
        <v>719</v>
      </c>
      <c r="J1451" s="124">
        <v>711</v>
      </c>
      <c r="K1451" s="124">
        <v>746</v>
      </c>
      <c r="L1451" s="124">
        <v>3973</v>
      </c>
      <c r="M1451" s="124">
        <v>0</v>
      </c>
      <c r="N1451" s="124">
        <v>5204.38</v>
      </c>
      <c r="O1451" s="124">
        <v>664.64</v>
      </c>
      <c r="P1451" s="124">
        <v>5369.22</v>
      </c>
      <c r="Q1451" s="124">
        <v>457.56</v>
      </c>
      <c r="R1451" s="124">
        <v>4287.84</v>
      </c>
      <c r="S1451" s="124">
        <v>461.84</v>
      </c>
      <c r="T1451" s="124">
        <v>4780.71</v>
      </c>
      <c r="U1451" s="124">
        <v>688.11</v>
      </c>
      <c r="V1451" s="124">
        <v>3313.81</v>
      </c>
      <c r="W1451" s="124">
        <v>6236.46</v>
      </c>
      <c r="X1451" s="79">
        <v>2086.02</v>
      </c>
      <c r="Y1451" s="125"/>
      <c r="Z1451" s="125"/>
      <c r="AA1451" s="125"/>
      <c r="AB1451" s="125"/>
      <c r="AC1451" s="126">
        <f t="shared" si="299"/>
        <v>0</v>
      </c>
      <c r="AD1451" s="126">
        <f t="shared" si="300"/>
        <v>0</v>
      </c>
      <c r="AE1451" s="126">
        <f t="shared" si="301"/>
        <v>0</v>
      </c>
      <c r="AF1451" s="126">
        <f t="shared" si="302"/>
        <v>0</v>
      </c>
      <c r="AG1451" s="126">
        <f t="shared" si="303"/>
        <v>0</v>
      </c>
      <c r="AH1451" s="126">
        <f t="shared" si="304"/>
        <v>0</v>
      </c>
      <c r="AI1451" s="126">
        <f t="shared" si="305"/>
        <v>0</v>
      </c>
      <c r="AJ1451" s="126">
        <f t="shared" si="306"/>
        <v>-1</v>
      </c>
      <c r="AK1451" s="126">
        <f t="shared" si="307"/>
        <v>0</v>
      </c>
      <c r="AL1451" s="127">
        <f t="shared" si="309"/>
        <v>-0.1111111111111111</v>
      </c>
      <c r="AM1451" s="127">
        <f t="shared" si="308"/>
        <v>-0.2</v>
      </c>
    </row>
    <row r="1452" spans="1:39" ht="15" customHeight="1" x14ac:dyDescent="0.2">
      <c r="A1452" s="62" t="s">
        <v>1490</v>
      </c>
      <c r="B1452" s="62" t="s">
        <v>2026</v>
      </c>
      <c r="C1452" s="124">
        <v>8870</v>
      </c>
      <c r="D1452" s="124">
        <v>9933</v>
      </c>
      <c r="E1452" s="124">
        <v>10554</v>
      </c>
      <c r="F1452" s="124">
        <v>10978</v>
      </c>
      <c r="G1452" s="124">
        <v>11494</v>
      </c>
      <c r="H1452" s="124">
        <v>11993</v>
      </c>
      <c r="I1452" s="124">
        <v>12587</v>
      </c>
      <c r="J1452" s="124">
        <v>12919</v>
      </c>
      <c r="K1452" s="124">
        <v>12945</v>
      </c>
      <c r="L1452" s="124">
        <v>13330</v>
      </c>
      <c r="M1452" s="124">
        <v>13350</v>
      </c>
      <c r="N1452" s="124">
        <v>8365.24</v>
      </c>
      <c r="O1452" s="124">
        <v>9765.76</v>
      </c>
      <c r="P1452" s="124">
        <v>10155.93</v>
      </c>
      <c r="Q1452" s="124">
        <v>10223.74</v>
      </c>
      <c r="R1452" s="124">
        <v>10436.790000000001</v>
      </c>
      <c r="S1452" s="124">
        <v>11470.38</v>
      </c>
      <c r="T1452" s="124">
        <v>12282.46</v>
      </c>
      <c r="U1452" s="124">
        <v>11971.17</v>
      </c>
      <c r="V1452" s="124">
        <v>12157.68</v>
      </c>
      <c r="W1452" s="124">
        <v>12623.8</v>
      </c>
      <c r="X1452" s="79">
        <v>13545.53</v>
      </c>
      <c r="Y1452" s="125"/>
      <c r="Z1452" s="125"/>
      <c r="AA1452" s="125"/>
      <c r="AB1452" s="125"/>
      <c r="AC1452" s="126">
        <f t="shared" si="299"/>
        <v>0</v>
      </c>
      <c r="AD1452" s="126">
        <f t="shared" si="300"/>
        <v>0</v>
      </c>
      <c r="AE1452" s="126">
        <f t="shared" si="301"/>
        <v>0</v>
      </c>
      <c r="AF1452" s="126">
        <f t="shared" si="302"/>
        <v>-1</v>
      </c>
      <c r="AG1452" s="126">
        <f t="shared" si="303"/>
        <v>0</v>
      </c>
      <c r="AH1452" s="126">
        <f t="shared" si="304"/>
        <v>0</v>
      </c>
      <c r="AI1452" s="126">
        <f t="shared" si="305"/>
        <v>-0.69390719653636479</v>
      </c>
      <c r="AJ1452" s="126">
        <f t="shared" si="306"/>
        <v>-1</v>
      </c>
      <c r="AK1452" s="126">
        <f t="shared" si="307"/>
        <v>0</v>
      </c>
      <c r="AL1452" s="127">
        <f t="shared" si="309"/>
        <v>-0.29932302183737386</v>
      </c>
      <c r="AM1452" s="127">
        <f t="shared" si="308"/>
        <v>-0.33878143930727295</v>
      </c>
    </row>
    <row r="1453" spans="1:39" ht="15" customHeight="1" x14ac:dyDescent="0.2">
      <c r="A1453" s="62" t="s">
        <v>1491</v>
      </c>
      <c r="B1453" s="62" t="s">
        <v>321</v>
      </c>
      <c r="C1453" s="124">
        <v>1181</v>
      </c>
      <c r="D1453" s="124">
        <v>1278</v>
      </c>
      <c r="E1453" s="124">
        <v>1393</v>
      </c>
      <c r="F1453" s="124">
        <v>1451</v>
      </c>
      <c r="G1453" s="124">
        <v>1518</v>
      </c>
      <c r="H1453" s="124">
        <v>1583</v>
      </c>
      <c r="I1453" s="124">
        <v>1636</v>
      </c>
      <c r="J1453" s="124">
        <v>1601</v>
      </c>
      <c r="K1453" s="124">
        <v>1604</v>
      </c>
      <c r="L1453" s="124">
        <v>1653</v>
      </c>
      <c r="M1453" s="124">
        <v>1790</v>
      </c>
      <c r="N1453" s="124">
        <v>1146.98</v>
      </c>
      <c r="O1453" s="124">
        <v>1055.6500000000001</v>
      </c>
      <c r="P1453" s="124">
        <v>1137.1400000000001</v>
      </c>
      <c r="Q1453" s="124">
        <v>1313</v>
      </c>
      <c r="R1453" s="124">
        <v>1444.43</v>
      </c>
      <c r="S1453" s="124">
        <v>1467.4</v>
      </c>
      <c r="T1453" s="124">
        <v>1430.84</v>
      </c>
      <c r="U1453" s="124">
        <v>1421.53</v>
      </c>
      <c r="V1453" s="124">
        <v>1455.85</v>
      </c>
      <c r="W1453" s="124">
        <v>1633.22</v>
      </c>
      <c r="X1453" s="79">
        <v>1615.31</v>
      </c>
      <c r="Y1453" s="125"/>
      <c r="Z1453" s="125"/>
      <c r="AA1453" s="125"/>
      <c r="AB1453" s="125"/>
      <c r="AC1453" s="126">
        <f t="shared" si="299"/>
        <v>0</v>
      </c>
      <c r="AD1453" s="126">
        <f t="shared" si="300"/>
        <v>-1</v>
      </c>
      <c r="AE1453" s="126">
        <f t="shared" si="301"/>
        <v>0</v>
      </c>
      <c r="AF1453" s="126">
        <f t="shared" si="302"/>
        <v>0</v>
      </c>
      <c r="AG1453" s="126">
        <f t="shared" si="303"/>
        <v>0</v>
      </c>
      <c r="AH1453" s="126">
        <f t="shared" si="304"/>
        <v>1.0456153470807876</v>
      </c>
      <c r="AI1453" s="126">
        <f t="shared" si="305"/>
        <v>3.4302293171820167E-3</v>
      </c>
      <c r="AJ1453" s="126">
        <f t="shared" si="306"/>
        <v>1.7495474940667142</v>
      </c>
      <c r="AK1453" s="126">
        <f t="shared" si="307"/>
        <v>-0.72567219540525318</v>
      </c>
      <c r="AL1453" s="127">
        <f t="shared" si="309"/>
        <v>0.11921343056215895</v>
      </c>
      <c r="AM1453" s="127">
        <f t="shared" si="308"/>
        <v>0.4145841750118861</v>
      </c>
    </row>
    <row r="1454" spans="1:39" ht="15" customHeight="1" x14ac:dyDescent="0.2">
      <c r="A1454" s="62" t="s">
        <v>1492</v>
      </c>
      <c r="B1454" s="62" t="s">
        <v>323</v>
      </c>
      <c r="C1454" s="124">
        <v>1500</v>
      </c>
      <c r="D1454" s="124">
        <v>1500</v>
      </c>
      <c r="E1454" s="124">
        <v>1500</v>
      </c>
      <c r="F1454" s="124">
        <v>1500</v>
      </c>
      <c r="G1454" s="124">
        <v>1500</v>
      </c>
      <c r="H1454" s="124">
        <v>1500</v>
      </c>
      <c r="I1454" s="124">
        <v>250</v>
      </c>
      <c r="J1454" s="124">
        <v>250</v>
      </c>
      <c r="K1454" s="124">
        <v>250</v>
      </c>
      <c r="L1454" s="124">
        <v>250</v>
      </c>
      <c r="M1454" s="124">
        <v>0</v>
      </c>
      <c r="N1454" s="124">
        <v>840.1</v>
      </c>
      <c r="O1454" s="124">
        <v>903.9</v>
      </c>
      <c r="P1454" s="124">
        <v>563.4</v>
      </c>
      <c r="Q1454" s="124">
        <v>572.70000000000005</v>
      </c>
      <c r="R1454" s="124">
        <v>257.39999999999998</v>
      </c>
      <c r="S1454" s="124">
        <v>286.35000000000002</v>
      </c>
      <c r="T1454" s="124">
        <v>561.65</v>
      </c>
      <c r="U1454" s="124">
        <v>432.15</v>
      </c>
      <c r="V1454" s="124">
        <v>434.25</v>
      </c>
      <c r="W1454" s="124">
        <v>297.39999999999998</v>
      </c>
      <c r="X1454" s="79">
        <v>402.15</v>
      </c>
      <c r="Y1454" s="125"/>
      <c r="Z1454" s="125"/>
      <c r="AA1454" s="125"/>
      <c r="AB1454" s="125"/>
      <c r="AC1454" s="126">
        <f t="shared" si="299"/>
        <v>0.41300899385407691</v>
      </c>
      <c r="AD1454" s="126">
        <f t="shared" si="300"/>
        <v>0.22944939038717585</v>
      </c>
      <c r="AE1454" s="126">
        <f t="shared" si="301"/>
        <v>-0.89367105810802772</v>
      </c>
      <c r="AF1454" s="126">
        <f t="shared" si="302"/>
        <v>9.6940405815625422E-2</v>
      </c>
      <c r="AG1454" s="126">
        <f t="shared" si="303"/>
        <v>-1.8792557258857372</v>
      </c>
      <c r="AH1454" s="126">
        <f t="shared" si="304"/>
        <v>1.3471652793307656</v>
      </c>
      <c r="AI1454" s="126">
        <f t="shared" si="305"/>
        <v>-2.7256382659632656</v>
      </c>
      <c r="AJ1454" s="126">
        <f t="shared" si="306"/>
        <v>8.3391272340599509E-2</v>
      </c>
      <c r="AK1454" s="126">
        <f t="shared" si="307"/>
        <v>0.96083427708569269</v>
      </c>
      <c r="AL1454" s="127">
        <f t="shared" si="309"/>
        <v>-0.26308615901589938</v>
      </c>
      <c r="AM1454" s="127">
        <f t="shared" si="308"/>
        <v>-0.44270063261838899</v>
      </c>
    </row>
    <row r="1455" spans="1:39" ht="15" customHeight="1" x14ac:dyDescent="0.2">
      <c r="A1455" s="62" t="s">
        <v>1493</v>
      </c>
      <c r="B1455" s="62" t="s">
        <v>325</v>
      </c>
      <c r="C1455" s="124">
        <v>8000</v>
      </c>
      <c r="D1455" s="124">
        <v>9500</v>
      </c>
      <c r="E1455" s="124">
        <v>11250</v>
      </c>
      <c r="F1455" s="124">
        <v>11250</v>
      </c>
      <c r="G1455" s="124">
        <v>13000</v>
      </c>
      <c r="H1455" s="124">
        <v>14750</v>
      </c>
      <c r="I1455" s="124">
        <v>15250</v>
      </c>
      <c r="J1455" s="124">
        <v>9250</v>
      </c>
      <c r="K1455" s="124">
        <v>7000</v>
      </c>
      <c r="L1455" s="124">
        <v>7500</v>
      </c>
      <c r="M1455" s="124">
        <v>0</v>
      </c>
      <c r="N1455" s="124">
        <v>8000</v>
      </c>
      <c r="O1455" s="124">
        <v>9500</v>
      </c>
      <c r="P1455" s="124">
        <v>9500</v>
      </c>
      <c r="Q1455" s="124">
        <v>8000</v>
      </c>
      <c r="R1455" s="124">
        <v>11250</v>
      </c>
      <c r="S1455" s="124">
        <v>12750</v>
      </c>
      <c r="T1455" s="124">
        <v>13250</v>
      </c>
      <c r="U1455" s="124">
        <v>5500</v>
      </c>
      <c r="V1455" s="124">
        <v>4000</v>
      </c>
      <c r="W1455" s="124">
        <v>4000</v>
      </c>
      <c r="X1455" s="79">
        <v>5500</v>
      </c>
      <c r="Y1455" s="125"/>
      <c r="Z1455" s="125"/>
      <c r="AA1455" s="125"/>
      <c r="AB1455" s="125"/>
      <c r="AC1455" s="126">
        <f t="shared" si="299"/>
        <v>0.11688841798096294</v>
      </c>
      <c r="AD1455" s="126">
        <f t="shared" si="300"/>
        <v>-0.15145991928648631</v>
      </c>
      <c r="AE1455" s="126">
        <f t="shared" si="301"/>
        <v>7.8046420245443782E-2</v>
      </c>
      <c r="AF1455" s="126">
        <f t="shared" si="302"/>
        <v>-1.9624010554089761E-2</v>
      </c>
      <c r="AG1455" s="126">
        <f t="shared" si="303"/>
        <v>-0.17238431324946027</v>
      </c>
      <c r="AH1455" s="126">
        <f t="shared" si="304"/>
        <v>-0.58762888758048604</v>
      </c>
      <c r="AI1455" s="126">
        <f t="shared" si="305"/>
        <v>0.16716885070144874</v>
      </c>
      <c r="AJ1455" s="126">
        <f t="shared" si="306"/>
        <v>-0.33917120505687681</v>
      </c>
      <c r="AK1455" s="126">
        <f t="shared" si="307"/>
        <v>1.0763519700652846</v>
      </c>
      <c r="AL1455" s="127">
        <f t="shared" si="309"/>
        <v>1.8687480362860092E-2</v>
      </c>
      <c r="AM1455" s="127">
        <f t="shared" si="308"/>
        <v>2.8867282975982046E-2</v>
      </c>
    </row>
    <row r="1456" spans="1:39" ht="15" customHeight="1" x14ac:dyDescent="0.2">
      <c r="A1456" s="62" t="s">
        <v>1494</v>
      </c>
      <c r="B1456" s="62" t="s">
        <v>327</v>
      </c>
      <c r="C1456" s="124">
        <v>1547</v>
      </c>
      <c r="D1456" s="124">
        <v>1791</v>
      </c>
      <c r="E1456" s="124">
        <v>1791</v>
      </c>
      <c r="F1456" s="124">
        <v>1791</v>
      </c>
      <c r="G1456" s="124">
        <v>1791</v>
      </c>
      <c r="H1456" s="124">
        <v>1791</v>
      </c>
      <c r="I1456" s="124">
        <v>1791</v>
      </c>
      <c r="J1456" s="124">
        <v>1791</v>
      </c>
      <c r="K1456" s="124">
        <v>1791</v>
      </c>
      <c r="L1456" s="124">
        <v>943</v>
      </c>
      <c r="M1456" s="124">
        <v>0</v>
      </c>
      <c r="N1456" s="124">
        <v>158.16</v>
      </c>
      <c r="O1456" s="124">
        <v>158.16</v>
      </c>
      <c r="P1456" s="124">
        <v>171</v>
      </c>
      <c r="Q1456" s="124">
        <v>179.52</v>
      </c>
      <c r="R1456" s="124">
        <v>191.76</v>
      </c>
      <c r="S1456" s="124">
        <v>213.6</v>
      </c>
      <c r="T1456" s="124">
        <v>543.73</v>
      </c>
      <c r="U1456" s="124">
        <v>1454.92</v>
      </c>
      <c r="V1456" s="124">
        <v>1582.15</v>
      </c>
      <c r="W1456" s="124">
        <v>1234.47</v>
      </c>
      <c r="X1456" s="79">
        <v>960.6</v>
      </c>
      <c r="Y1456" s="125"/>
      <c r="Z1456" s="125"/>
      <c r="AA1456" s="125"/>
      <c r="AB1456" s="125"/>
      <c r="AC1456" s="126">
        <f t="shared" si="299"/>
        <v>0</v>
      </c>
      <c r="AD1456" s="126">
        <f t="shared" si="300"/>
        <v>0</v>
      </c>
      <c r="AE1456" s="126">
        <f t="shared" si="301"/>
        <v>0</v>
      </c>
      <c r="AF1456" s="126">
        <f t="shared" si="302"/>
        <v>0</v>
      </c>
      <c r="AG1456" s="126">
        <f t="shared" si="303"/>
        <v>0</v>
      </c>
      <c r="AH1456" s="126">
        <f t="shared" si="304"/>
        <v>0</v>
      </c>
      <c r="AI1456" s="126">
        <f t="shared" si="305"/>
        <v>0</v>
      </c>
      <c r="AJ1456" s="126">
        <f t="shared" si="306"/>
        <v>-0.78380935780273409</v>
      </c>
      <c r="AK1456" s="126">
        <f t="shared" si="307"/>
        <v>-0.68087998157106666</v>
      </c>
      <c r="AL1456" s="127">
        <f t="shared" si="309"/>
        <v>-0.1627432599304223</v>
      </c>
      <c r="AM1456" s="127">
        <f t="shared" si="308"/>
        <v>-0.29293786787476017</v>
      </c>
    </row>
    <row r="1457" spans="1:39" ht="15" customHeight="1" x14ac:dyDescent="0.2">
      <c r="A1457" s="62" t="s">
        <v>1495</v>
      </c>
      <c r="B1457" s="62" t="s">
        <v>262</v>
      </c>
      <c r="C1457" s="124">
        <v>3000</v>
      </c>
      <c r="D1457" s="124">
        <v>3300</v>
      </c>
      <c r="E1457" s="124">
        <v>3300</v>
      </c>
      <c r="F1457" s="124">
        <v>3300</v>
      </c>
      <c r="G1457" s="124">
        <v>3300</v>
      </c>
      <c r="H1457" s="124">
        <v>3600</v>
      </c>
      <c r="I1457" s="124">
        <v>3100</v>
      </c>
      <c r="J1457" s="124">
        <v>3500</v>
      </c>
      <c r="K1457" s="124">
        <v>3200</v>
      </c>
      <c r="L1457" s="124">
        <v>3200</v>
      </c>
      <c r="M1457" s="124">
        <v>3200</v>
      </c>
      <c r="N1457" s="124">
        <v>3293.57</v>
      </c>
      <c r="O1457" s="124">
        <v>3499.9</v>
      </c>
      <c r="P1457" s="124">
        <v>4044.38</v>
      </c>
      <c r="Q1457" s="124">
        <v>3231.48</v>
      </c>
      <c r="R1457" s="124">
        <v>3311.67</v>
      </c>
      <c r="S1457" s="124">
        <v>3078.78</v>
      </c>
      <c r="T1457" s="124">
        <v>2925.9</v>
      </c>
      <c r="U1457" s="124">
        <v>4252.51</v>
      </c>
      <c r="V1457" s="124">
        <v>4156.17</v>
      </c>
      <c r="W1457" s="124">
        <v>749.85</v>
      </c>
      <c r="X1457" s="79">
        <v>6106.68</v>
      </c>
      <c r="Y1457" s="125"/>
      <c r="Z1457" s="125"/>
      <c r="AA1457" s="125"/>
      <c r="AB1457" s="125"/>
      <c r="AC1457" s="126">
        <f t="shared" si="299"/>
        <v>-1.7081920120175349E-2</v>
      </c>
      <c r="AD1457" s="126">
        <f t="shared" si="300"/>
        <v>-2.9636982292743891E-2</v>
      </c>
      <c r="AE1457" s="126">
        <f t="shared" si="301"/>
        <v>5.3507189953566944E-2</v>
      </c>
      <c r="AF1457" s="126">
        <f t="shared" si="302"/>
        <v>0.19660770462160704</v>
      </c>
      <c r="AG1457" s="126">
        <f t="shared" si="303"/>
        <v>3.8592115976290524E-2</v>
      </c>
      <c r="AH1457" s="126">
        <f t="shared" si="304"/>
        <v>1.0824635873782375E-2</v>
      </c>
      <c r="AI1457" s="126">
        <f t="shared" si="305"/>
        <v>-0.10540382543649648</v>
      </c>
      <c r="AJ1457" s="126">
        <f t="shared" si="306"/>
        <v>-0.17476483840861087</v>
      </c>
      <c r="AK1457" s="126">
        <f t="shared" si="307"/>
        <v>0.16860070275238184</v>
      </c>
      <c r="AL1457" s="127">
        <f t="shared" si="309"/>
        <v>1.5693864768844677E-2</v>
      </c>
      <c r="AM1457" s="127">
        <f t="shared" si="308"/>
        <v>-1.2430241848530527E-2</v>
      </c>
    </row>
    <row r="1458" spans="1:39" ht="15" customHeight="1" x14ac:dyDescent="0.2">
      <c r="A1458" s="62" t="s">
        <v>2311</v>
      </c>
      <c r="B1458" s="62" t="s">
        <v>787</v>
      </c>
      <c r="C1458" s="124">
        <v>0</v>
      </c>
      <c r="D1458" s="124">
        <v>0</v>
      </c>
      <c r="E1458" s="124">
        <v>0</v>
      </c>
      <c r="F1458" s="124">
        <v>0</v>
      </c>
      <c r="G1458" s="124">
        <v>0</v>
      </c>
      <c r="H1458" s="124">
        <v>0</v>
      </c>
      <c r="I1458" s="124">
        <v>0</v>
      </c>
      <c r="J1458" s="124">
        <v>0</v>
      </c>
      <c r="K1458" s="124">
        <v>0</v>
      </c>
      <c r="L1458" s="124">
        <v>0</v>
      </c>
      <c r="M1458" s="124">
        <v>0</v>
      </c>
      <c r="N1458" s="124">
        <v>0</v>
      </c>
      <c r="O1458" s="124">
        <v>0</v>
      </c>
      <c r="P1458" s="124">
        <v>0</v>
      </c>
      <c r="Q1458" s="124">
        <v>0</v>
      </c>
      <c r="R1458" s="124">
        <v>0</v>
      </c>
      <c r="S1458" s="124">
        <v>0</v>
      </c>
      <c r="T1458" s="124">
        <v>0</v>
      </c>
      <c r="U1458" s="124">
        <v>0</v>
      </c>
      <c r="V1458" s="124">
        <v>0</v>
      </c>
      <c r="W1458" s="124">
        <v>5.64</v>
      </c>
      <c r="X1458" s="79">
        <v>0</v>
      </c>
      <c r="Y1458" s="125"/>
      <c r="Z1458" s="125"/>
      <c r="AA1458" s="125"/>
      <c r="AB1458" s="125"/>
      <c r="AC1458" s="126">
        <f t="shared" si="299"/>
        <v>1.3020654870320468E-5</v>
      </c>
      <c r="AD1458" s="126">
        <f t="shared" si="300"/>
        <v>2.7404695187011711E-3</v>
      </c>
      <c r="AE1458" s="126">
        <f t="shared" si="301"/>
        <v>2.3316781002133646E-2</v>
      </c>
      <c r="AF1458" s="126">
        <f t="shared" si="302"/>
        <v>-1</v>
      </c>
      <c r="AG1458" s="126">
        <f t="shared" si="303"/>
        <v>0</v>
      </c>
      <c r="AH1458" s="126">
        <f t="shared" si="304"/>
        <v>0</v>
      </c>
      <c r="AI1458" s="126">
        <f t="shared" si="305"/>
        <v>0</v>
      </c>
      <c r="AJ1458" s="126">
        <f t="shared" si="306"/>
        <v>0</v>
      </c>
      <c r="AK1458" s="126">
        <f t="shared" si="307"/>
        <v>0</v>
      </c>
      <c r="AL1458" s="127">
        <f t="shared" si="309"/>
        <v>-0.10821441431381054</v>
      </c>
      <c r="AM1458" s="127">
        <f t="shared" si="308"/>
        <v>0</v>
      </c>
    </row>
    <row r="1459" spans="1:39" ht="15" customHeight="1" x14ac:dyDescent="0.2">
      <c r="A1459" s="62" t="s">
        <v>1928</v>
      </c>
      <c r="B1459" s="62" t="s">
        <v>420</v>
      </c>
      <c r="C1459" s="124">
        <v>0</v>
      </c>
      <c r="D1459" s="124">
        <v>0</v>
      </c>
      <c r="E1459" s="124">
        <v>0</v>
      </c>
      <c r="F1459" s="124">
        <v>0</v>
      </c>
      <c r="G1459" s="124">
        <v>0</v>
      </c>
      <c r="H1459" s="124">
        <v>0</v>
      </c>
      <c r="I1459" s="124">
        <v>0</v>
      </c>
      <c r="J1459" s="124">
        <v>0</v>
      </c>
      <c r="K1459" s="124">
        <v>0</v>
      </c>
      <c r="L1459" s="124">
        <v>0</v>
      </c>
      <c r="M1459" s="124">
        <v>0</v>
      </c>
      <c r="N1459" s="124">
        <v>0</v>
      </c>
      <c r="O1459" s="124">
        <v>0</v>
      </c>
      <c r="P1459" s="124">
        <v>0</v>
      </c>
      <c r="Q1459" s="124">
        <v>0</v>
      </c>
      <c r="R1459" s="124">
        <v>0</v>
      </c>
      <c r="S1459" s="124">
        <v>0</v>
      </c>
      <c r="T1459" s="124">
        <v>0</v>
      </c>
      <c r="U1459" s="124">
        <v>106.42</v>
      </c>
      <c r="V1459" s="124">
        <v>0</v>
      </c>
      <c r="W1459" s="124">
        <v>0</v>
      </c>
      <c r="X1459" s="79">
        <v>0</v>
      </c>
      <c r="Y1459" s="125"/>
      <c r="Z1459" s="125"/>
      <c r="AA1459" s="125"/>
      <c r="AB1459" s="125"/>
      <c r="AC1459" s="126">
        <f t="shared" si="299"/>
        <v>2.7697800570193512E-2</v>
      </c>
      <c r="AD1459" s="126">
        <f t="shared" si="300"/>
        <v>3.9126573443281819E-2</v>
      </c>
      <c r="AE1459" s="126">
        <f t="shared" si="301"/>
        <v>-4.4051595127170357E-2</v>
      </c>
      <c r="AF1459" s="126">
        <f t="shared" si="302"/>
        <v>-6.1017914565554339E-2</v>
      </c>
      <c r="AG1459" s="126">
        <f t="shared" si="303"/>
        <v>-2.7640977679238045E-2</v>
      </c>
      <c r="AH1459" s="126">
        <f t="shared" si="304"/>
        <v>0.14006978953000115</v>
      </c>
      <c r="AI1459" s="126">
        <f t="shared" si="305"/>
        <v>-0.15656616062938872</v>
      </c>
      <c r="AJ1459" s="126">
        <f t="shared" si="306"/>
        <v>-0.138839624662457</v>
      </c>
      <c r="AK1459" s="126">
        <f t="shared" si="307"/>
        <v>0.19609331636590102</v>
      </c>
      <c r="AL1459" s="127">
        <f t="shared" si="309"/>
        <v>-2.7920880838256607E-3</v>
      </c>
      <c r="AM1459" s="127">
        <f t="shared" si="308"/>
        <v>2.623268584963684E-3</v>
      </c>
    </row>
    <row r="1460" spans="1:39" ht="15" customHeight="1" x14ac:dyDescent="0.2">
      <c r="A1460" s="62" t="s">
        <v>1496</v>
      </c>
      <c r="B1460" s="62" t="s">
        <v>330</v>
      </c>
      <c r="C1460" s="124">
        <v>0</v>
      </c>
      <c r="D1460" s="124">
        <v>0</v>
      </c>
      <c r="E1460" s="124">
        <v>0</v>
      </c>
      <c r="F1460" s="124">
        <v>1100</v>
      </c>
      <c r="G1460" s="124">
        <v>0</v>
      </c>
      <c r="H1460" s="124">
        <v>0</v>
      </c>
      <c r="I1460" s="124">
        <v>0</v>
      </c>
      <c r="J1460" s="124">
        <v>0</v>
      </c>
      <c r="K1460" s="124">
        <v>0</v>
      </c>
      <c r="L1460" s="124">
        <v>11100</v>
      </c>
      <c r="M1460" s="124">
        <v>11100</v>
      </c>
      <c r="N1460" s="124">
        <v>0</v>
      </c>
      <c r="O1460" s="124">
        <v>0</v>
      </c>
      <c r="P1460" s="124">
        <v>0</v>
      </c>
      <c r="Q1460" s="124">
        <v>14469.37</v>
      </c>
      <c r="R1460" s="124">
        <v>0</v>
      </c>
      <c r="S1460" s="124">
        <v>0</v>
      </c>
      <c r="T1460" s="124">
        <v>34571.769999999997</v>
      </c>
      <c r="U1460" s="124">
        <v>10582.17</v>
      </c>
      <c r="V1460" s="124">
        <v>0</v>
      </c>
      <c r="W1460" s="124">
        <v>45606.3</v>
      </c>
      <c r="X1460" s="79">
        <v>2345.9899999999998</v>
      </c>
      <c r="Y1460" s="125"/>
      <c r="Z1460" s="125"/>
      <c r="AA1460" s="125"/>
      <c r="AB1460" s="125"/>
      <c r="AC1460" s="126">
        <f t="shared" si="299"/>
        <v>-0.62937500000000002</v>
      </c>
      <c r="AD1460" s="126">
        <f t="shared" si="300"/>
        <v>3.1172411467116361</v>
      </c>
      <c r="AE1460" s="126">
        <f t="shared" si="301"/>
        <v>-1</v>
      </c>
      <c r="AF1460" s="126">
        <f t="shared" si="302"/>
        <v>0</v>
      </c>
      <c r="AG1460" s="126">
        <f t="shared" si="303"/>
        <v>0</v>
      </c>
      <c r="AH1460" s="126">
        <f t="shared" si="304"/>
        <v>0</v>
      </c>
      <c r="AI1460" s="126">
        <f t="shared" si="305"/>
        <v>0</v>
      </c>
      <c r="AJ1460" s="126">
        <f t="shared" si="306"/>
        <v>0</v>
      </c>
      <c r="AK1460" s="126">
        <f t="shared" si="307"/>
        <v>-1</v>
      </c>
      <c r="AL1460" s="127">
        <f t="shared" si="309"/>
        <v>5.4207349634626228E-2</v>
      </c>
      <c r="AM1460" s="127">
        <f t="shared" si="308"/>
        <v>-0.2</v>
      </c>
    </row>
    <row r="1461" spans="1:39" ht="15" customHeight="1" x14ac:dyDescent="0.2">
      <c r="A1461" s="62" t="s">
        <v>1497</v>
      </c>
      <c r="B1461" s="62" t="s">
        <v>264</v>
      </c>
      <c r="C1461" s="124">
        <v>0</v>
      </c>
      <c r="D1461" s="124">
        <v>0</v>
      </c>
      <c r="E1461" s="124">
        <v>0</v>
      </c>
      <c r="F1461" s="124">
        <v>0</v>
      </c>
      <c r="G1461" s="124">
        <v>0</v>
      </c>
      <c r="H1461" s="124">
        <v>7000</v>
      </c>
      <c r="I1461" s="124">
        <v>7000</v>
      </c>
      <c r="J1461" s="124">
        <v>7000</v>
      </c>
      <c r="K1461" s="124">
        <v>7000</v>
      </c>
      <c r="L1461" s="124">
        <v>7000</v>
      </c>
      <c r="M1461" s="124">
        <v>7000</v>
      </c>
      <c r="N1461" s="124">
        <v>0</v>
      </c>
      <c r="O1461" s="124">
        <v>943.5</v>
      </c>
      <c r="P1461" s="124">
        <v>0</v>
      </c>
      <c r="Q1461" s="124">
        <v>0</v>
      </c>
      <c r="R1461" s="124">
        <v>0</v>
      </c>
      <c r="S1461" s="124">
        <v>3770.88</v>
      </c>
      <c r="T1461" s="124">
        <v>7713.77</v>
      </c>
      <c r="U1461" s="124">
        <v>7740.23</v>
      </c>
      <c r="V1461" s="124">
        <v>21282.13</v>
      </c>
      <c r="W1461" s="124">
        <v>5838.28</v>
      </c>
      <c r="X1461" s="79">
        <v>15696.43</v>
      </c>
      <c r="Y1461" s="125"/>
      <c r="Z1461" s="125"/>
      <c r="AA1461" s="125"/>
      <c r="AB1461" s="125"/>
      <c r="AC1461" s="126">
        <f t="shared" ref="AC1461:AC1524" si="310">IFERROR((O1469-N1469)/N1469,0)</f>
        <v>0</v>
      </c>
      <c r="AD1461" s="126">
        <f t="shared" ref="AD1461:AD1524" si="311">IFERROR((P1469-O1469)/O1469,0)</f>
        <v>0</v>
      </c>
      <c r="AE1461" s="126">
        <f t="shared" ref="AE1461:AE1524" si="312">IFERROR((Q1469-P1469)/P1469,0)</f>
        <v>0</v>
      </c>
      <c r="AF1461" s="126">
        <f t="shared" ref="AF1461:AF1524" si="313">IFERROR((R1469-Q1469)/Q1469,0)</f>
        <v>0</v>
      </c>
      <c r="AG1461" s="126">
        <f t="shared" ref="AG1461:AG1524" si="314">IFERROR((S1469-R1469)/R1469,0)</f>
        <v>0</v>
      </c>
      <c r="AH1461" s="126">
        <f t="shared" ref="AH1461:AH1524" si="315">IFERROR((T1469-S1469)/S1469,0)</f>
        <v>0</v>
      </c>
      <c r="AI1461" s="126">
        <f t="shared" ref="AI1461:AI1524" si="316">IFERROR((U1469-T1469)/T1469,0)</f>
        <v>0</v>
      </c>
      <c r="AJ1461" s="126">
        <f t="shared" ref="AJ1461:AJ1524" si="317">IFERROR((V1469-U1469)/U1469,0)</f>
        <v>0.15200423748617373</v>
      </c>
      <c r="AK1461" s="126">
        <f t="shared" ref="AK1461:AK1524" si="318">IFERROR((W1469-V1469)/V1469,0)</f>
        <v>0.3656181537878993</v>
      </c>
      <c r="AL1461" s="127">
        <f t="shared" si="309"/>
        <v>5.7513599030452563E-2</v>
      </c>
      <c r="AM1461" s="127">
        <f t="shared" si="308"/>
        <v>0.10352447825481462</v>
      </c>
    </row>
    <row r="1462" spans="1:39" ht="15" customHeight="1" x14ac:dyDescent="0.2">
      <c r="A1462" s="62" t="s">
        <v>1498</v>
      </c>
      <c r="B1462" s="62" t="s">
        <v>371</v>
      </c>
      <c r="C1462" s="124">
        <v>1800</v>
      </c>
      <c r="D1462" s="124">
        <v>3300</v>
      </c>
      <c r="E1462" s="124">
        <v>2500</v>
      </c>
      <c r="F1462" s="124">
        <v>2500</v>
      </c>
      <c r="G1462" s="124">
        <v>2300</v>
      </c>
      <c r="H1462" s="124">
        <v>2300</v>
      </c>
      <c r="I1462" s="124">
        <v>2100</v>
      </c>
      <c r="J1462" s="124">
        <v>2100</v>
      </c>
      <c r="K1462" s="124">
        <v>2100</v>
      </c>
      <c r="L1462" s="124">
        <v>2100</v>
      </c>
      <c r="M1462" s="124">
        <v>2100</v>
      </c>
      <c r="N1462" s="124">
        <v>1355.37</v>
      </c>
      <c r="O1462" s="124">
        <v>1915.15</v>
      </c>
      <c r="P1462" s="124">
        <v>2354.58</v>
      </c>
      <c r="Q1462" s="124">
        <v>250.36</v>
      </c>
      <c r="R1462" s="124">
        <v>274.63</v>
      </c>
      <c r="S1462" s="124">
        <v>-241.47</v>
      </c>
      <c r="T1462" s="124">
        <v>-566.77</v>
      </c>
      <c r="U1462" s="124">
        <v>978.04</v>
      </c>
      <c r="V1462" s="124">
        <v>1059.5999999999999</v>
      </c>
      <c r="W1462" s="124">
        <v>2077.6999999999998</v>
      </c>
      <c r="X1462" s="79">
        <v>1035.6300000000001</v>
      </c>
      <c r="Y1462" s="125"/>
      <c r="Z1462" s="125"/>
      <c r="AA1462" s="125"/>
      <c r="AB1462" s="125"/>
      <c r="AC1462" s="126">
        <f t="shared" si="310"/>
        <v>0</v>
      </c>
      <c r="AD1462" s="126">
        <f t="shared" si="311"/>
        <v>0</v>
      </c>
      <c r="AE1462" s="126">
        <f t="shared" si="312"/>
        <v>0</v>
      </c>
      <c r="AF1462" s="126">
        <f t="shared" si="313"/>
        <v>4.1590473050931269</v>
      </c>
      <c r="AG1462" s="126">
        <f t="shared" si="314"/>
        <v>-0.15700796870537134</v>
      </c>
      <c r="AH1462" s="126">
        <f t="shared" si="315"/>
        <v>-0.13305325632162993</v>
      </c>
      <c r="AI1462" s="126">
        <f t="shared" si="316"/>
        <v>0.53090919264818981</v>
      </c>
      <c r="AJ1462" s="126">
        <f t="shared" si="317"/>
        <v>0.20160533829667598</v>
      </c>
      <c r="AK1462" s="126">
        <f t="shared" si="318"/>
        <v>-3.5387769486859483E-2</v>
      </c>
      <c r="AL1462" s="127">
        <f t="shared" si="309"/>
        <v>0.50734587128045916</v>
      </c>
      <c r="AM1462" s="127">
        <f t="shared" si="308"/>
        <v>8.141310728620102E-2</v>
      </c>
    </row>
    <row r="1463" spans="1:39" ht="15" customHeight="1" x14ac:dyDescent="0.2">
      <c r="A1463" s="62" t="s">
        <v>1499</v>
      </c>
      <c r="B1463" s="62" t="s">
        <v>1500</v>
      </c>
      <c r="C1463" s="124">
        <v>19065</v>
      </c>
      <c r="D1463" s="124">
        <v>5800</v>
      </c>
      <c r="E1463" s="124">
        <v>6400</v>
      </c>
      <c r="F1463" s="124">
        <v>6400</v>
      </c>
      <c r="G1463" s="124">
        <v>5200</v>
      </c>
      <c r="H1463" s="124">
        <v>3900</v>
      </c>
      <c r="I1463" s="124">
        <v>2100</v>
      </c>
      <c r="J1463" s="124">
        <v>2100</v>
      </c>
      <c r="K1463" s="124">
        <v>2100</v>
      </c>
      <c r="L1463" s="124">
        <v>2100</v>
      </c>
      <c r="M1463" s="124">
        <v>2100</v>
      </c>
      <c r="N1463" s="124">
        <v>5757.2</v>
      </c>
      <c r="O1463" s="124">
        <v>6430.15</v>
      </c>
      <c r="P1463" s="124">
        <v>5456.24</v>
      </c>
      <c r="Q1463" s="124">
        <v>5882.08</v>
      </c>
      <c r="R1463" s="124">
        <v>5766.65</v>
      </c>
      <c r="S1463" s="124">
        <v>4772.57</v>
      </c>
      <c r="T1463" s="124">
        <v>1968.07</v>
      </c>
      <c r="U1463" s="124">
        <v>2297.0700000000002</v>
      </c>
      <c r="V1463" s="124">
        <v>1517.97</v>
      </c>
      <c r="W1463" s="124">
        <v>3151.84</v>
      </c>
      <c r="X1463" s="79">
        <v>712.6</v>
      </c>
      <c r="Y1463" s="125"/>
      <c r="Z1463" s="125"/>
      <c r="AA1463" s="125"/>
      <c r="AB1463" s="125"/>
      <c r="AC1463" s="126">
        <f t="shared" si="310"/>
        <v>1.622743533251195</v>
      </c>
      <c r="AD1463" s="126">
        <f t="shared" si="311"/>
        <v>-0.44348448134285123</v>
      </c>
      <c r="AE1463" s="126">
        <f t="shared" si="312"/>
        <v>0.92816601792341813</v>
      </c>
      <c r="AF1463" s="126">
        <f t="shared" si="313"/>
        <v>0.22230516256698801</v>
      </c>
      <c r="AG1463" s="126">
        <f t="shared" si="314"/>
        <v>0.49231726498090106</v>
      </c>
      <c r="AH1463" s="126">
        <f t="shared" si="315"/>
        <v>5.1147967555004878E-2</v>
      </c>
      <c r="AI1463" s="126">
        <f t="shared" si="316"/>
        <v>-1.3754652984245549E-2</v>
      </c>
      <c r="AJ1463" s="126">
        <f t="shared" si="317"/>
        <v>-0.65325768592671485</v>
      </c>
      <c r="AK1463" s="126">
        <f t="shared" si="318"/>
        <v>2.7772103455250723</v>
      </c>
      <c r="AL1463" s="127">
        <f t="shared" si="309"/>
        <v>0.55371038572764086</v>
      </c>
      <c r="AM1463" s="127">
        <f t="shared" si="308"/>
        <v>0.53073264783000362</v>
      </c>
    </row>
    <row r="1464" spans="1:39" ht="15" customHeight="1" x14ac:dyDescent="0.2">
      <c r="A1464" s="62" t="s">
        <v>1501</v>
      </c>
      <c r="B1464" s="62" t="s">
        <v>373</v>
      </c>
      <c r="C1464" s="124">
        <v>0</v>
      </c>
      <c r="D1464" s="124">
        <v>0</v>
      </c>
      <c r="E1464" s="124">
        <v>0</v>
      </c>
      <c r="F1464" s="124">
        <v>0</v>
      </c>
      <c r="G1464" s="124">
        <v>0</v>
      </c>
      <c r="H1464" s="124">
        <v>0</v>
      </c>
      <c r="I1464" s="124">
        <v>0</v>
      </c>
      <c r="J1464" s="124">
        <v>6250</v>
      </c>
      <c r="K1464" s="124">
        <v>3500</v>
      </c>
      <c r="L1464" s="124">
        <v>3500</v>
      </c>
      <c r="M1464" s="124">
        <v>3500</v>
      </c>
      <c r="N1464" s="124">
        <v>0</v>
      </c>
      <c r="O1464" s="124">
        <v>0</v>
      </c>
      <c r="P1464" s="124">
        <v>0</v>
      </c>
      <c r="Q1464" s="124">
        <v>0</v>
      </c>
      <c r="R1464" s="124">
        <v>0</v>
      </c>
      <c r="S1464" s="124">
        <v>0</v>
      </c>
      <c r="T1464" s="124">
        <v>0</v>
      </c>
      <c r="U1464" s="124">
        <v>2007.95</v>
      </c>
      <c r="V1464" s="124">
        <v>434.1</v>
      </c>
      <c r="W1464" s="124">
        <v>138.53</v>
      </c>
      <c r="X1464" s="79">
        <v>3495.46</v>
      </c>
      <c r="Y1464" s="125"/>
      <c r="Z1464" s="125"/>
      <c r="AA1464" s="125"/>
      <c r="AB1464" s="125"/>
      <c r="AC1464" s="126">
        <f t="shared" si="310"/>
        <v>-0.46461709224819192</v>
      </c>
      <c r="AD1464" s="126">
        <f t="shared" si="311"/>
        <v>-0.13581686642911137</v>
      </c>
      <c r="AE1464" s="126">
        <f t="shared" si="312"/>
        <v>0.15996518059442896</v>
      </c>
      <c r="AF1464" s="126">
        <f t="shared" si="313"/>
        <v>6.7977723758810393E-2</v>
      </c>
      <c r="AG1464" s="126">
        <f t="shared" si="314"/>
        <v>1.966106880494898</v>
      </c>
      <c r="AH1464" s="126">
        <f t="shared" si="315"/>
        <v>-0.17309662852064775</v>
      </c>
      <c r="AI1464" s="126">
        <f t="shared" si="316"/>
        <v>0.73259868899020431</v>
      </c>
      <c r="AJ1464" s="126">
        <f t="shared" si="317"/>
        <v>0.12094417918359439</v>
      </c>
      <c r="AK1464" s="126">
        <f t="shared" si="318"/>
        <v>-0.59900495686476007</v>
      </c>
      <c r="AL1464" s="127">
        <f t="shared" si="309"/>
        <v>0.18611745655102499</v>
      </c>
      <c r="AM1464" s="127">
        <f t="shared" si="308"/>
        <v>0.4095096326566578</v>
      </c>
    </row>
    <row r="1465" spans="1:39" ht="15" customHeight="1" x14ac:dyDescent="0.2">
      <c r="A1465" s="62" t="s">
        <v>1502</v>
      </c>
      <c r="B1465" s="62" t="s">
        <v>1503</v>
      </c>
      <c r="C1465" s="124">
        <v>91635</v>
      </c>
      <c r="D1465" s="124">
        <v>90260</v>
      </c>
      <c r="E1465" s="124">
        <v>90260</v>
      </c>
      <c r="F1465" s="124">
        <v>91260</v>
      </c>
      <c r="G1465" s="124">
        <v>101260</v>
      </c>
      <c r="H1465" s="124">
        <v>116170</v>
      </c>
      <c r="I1465" s="124">
        <v>117070</v>
      </c>
      <c r="J1465" s="124">
        <v>110720</v>
      </c>
      <c r="K1465" s="124">
        <v>110720</v>
      </c>
      <c r="L1465" s="124">
        <v>105820</v>
      </c>
      <c r="M1465" s="124">
        <v>105820</v>
      </c>
      <c r="N1465" s="124">
        <v>93383.53</v>
      </c>
      <c r="O1465" s="124">
        <v>91788.36</v>
      </c>
      <c r="P1465" s="124">
        <v>89068.03</v>
      </c>
      <c r="Q1465" s="124">
        <v>93833.81</v>
      </c>
      <c r="R1465" s="124">
        <v>112282.26</v>
      </c>
      <c r="S1465" s="124">
        <v>116615.47</v>
      </c>
      <c r="T1465" s="124">
        <v>117877.79</v>
      </c>
      <c r="U1465" s="124">
        <v>105453.02</v>
      </c>
      <c r="V1465" s="124">
        <v>87023.54</v>
      </c>
      <c r="W1465" s="124">
        <v>101695.77</v>
      </c>
      <c r="X1465" s="79">
        <v>112675.22</v>
      </c>
      <c r="Y1465" s="125"/>
      <c r="Z1465" s="125"/>
      <c r="AA1465" s="125"/>
      <c r="AB1465" s="125"/>
      <c r="AC1465" s="126">
        <f t="shared" si="310"/>
        <v>2.0771472701631773E-2</v>
      </c>
      <c r="AD1465" s="126">
        <f t="shared" si="311"/>
        <v>-3.1549360710322297E-3</v>
      </c>
      <c r="AE1465" s="126">
        <f t="shared" si="312"/>
        <v>5.8863732838308008E-2</v>
      </c>
      <c r="AF1465" s="126">
        <f t="shared" si="313"/>
        <v>-0.11712513546887378</v>
      </c>
      <c r="AG1465" s="126">
        <f t="shared" si="314"/>
        <v>-0.12666804470258144</v>
      </c>
      <c r="AH1465" s="126">
        <f t="shared" si="315"/>
        <v>1.621686639467176E-2</v>
      </c>
      <c r="AI1465" s="126">
        <f t="shared" si="316"/>
        <v>0.1990486372285116</v>
      </c>
      <c r="AJ1465" s="126">
        <f t="shared" si="317"/>
        <v>-2.8094368972641778E-2</v>
      </c>
      <c r="AK1465" s="126">
        <f t="shared" si="318"/>
        <v>-6.3970381453460262E-2</v>
      </c>
      <c r="AL1465" s="127">
        <f t="shared" si="309"/>
        <v>-4.9013508339407052E-3</v>
      </c>
      <c r="AM1465" s="127">
        <f t="shared" si="308"/>
        <v>-6.93458301100025E-4</v>
      </c>
    </row>
    <row r="1466" spans="1:39" ht="15" customHeight="1" x14ac:dyDescent="0.2">
      <c r="A1466" s="62" t="s">
        <v>1504</v>
      </c>
      <c r="B1466" s="62" t="s">
        <v>1505</v>
      </c>
      <c r="C1466" s="124">
        <v>13200</v>
      </c>
      <c r="D1466" s="124">
        <v>14790</v>
      </c>
      <c r="E1466" s="124">
        <v>14600</v>
      </c>
      <c r="F1466" s="124">
        <v>14630</v>
      </c>
      <c r="G1466" s="124">
        <v>14910</v>
      </c>
      <c r="H1466" s="124">
        <v>0</v>
      </c>
      <c r="I1466" s="124">
        <v>0</v>
      </c>
      <c r="J1466" s="124">
        <v>0</v>
      </c>
      <c r="K1466" s="124">
        <v>0</v>
      </c>
      <c r="L1466" s="124">
        <v>0</v>
      </c>
      <c r="M1466" s="124">
        <v>0</v>
      </c>
      <c r="N1466" s="124">
        <v>14592.2</v>
      </c>
      <c r="O1466" s="124">
        <v>14592.39</v>
      </c>
      <c r="P1466" s="124">
        <v>14632.38</v>
      </c>
      <c r="Q1466" s="124">
        <v>14973.56</v>
      </c>
      <c r="R1466" s="124">
        <v>0</v>
      </c>
      <c r="S1466" s="124">
        <v>0</v>
      </c>
      <c r="T1466" s="124">
        <v>0</v>
      </c>
      <c r="U1466" s="124">
        <v>0</v>
      </c>
      <c r="V1466" s="124">
        <v>0</v>
      </c>
      <c r="W1466" s="124">
        <v>0</v>
      </c>
      <c r="X1466" s="79"/>
      <c r="Y1466" s="125"/>
      <c r="Z1466" s="125"/>
      <c r="AA1466" s="125"/>
      <c r="AB1466" s="125"/>
      <c r="AC1466" s="126">
        <f t="shared" si="310"/>
        <v>-8.9926101579005491E-2</v>
      </c>
      <c r="AD1466" s="126">
        <f t="shared" si="311"/>
        <v>-5.7684677982148477E-2</v>
      </c>
      <c r="AE1466" s="126">
        <f t="shared" si="312"/>
        <v>-0.25610334500947501</v>
      </c>
      <c r="AF1466" s="126">
        <f t="shared" si="313"/>
        <v>-0.31062536643698446</v>
      </c>
      <c r="AG1466" s="126">
        <f t="shared" si="314"/>
        <v>7.9171806736192701E-2</v>
      </c>
      <c r="AH1466" s="126">
        <f t="shared" si="315"/>
        <v>-5.6583505862524862E-3</v>
      </c>
      <c r="AI1466" s="126">
        <f t="shared" si="316"/>
        <v>1.4969899333116231E-2</v>
      </c>
      <c r="AJ1466" s="126">
        <f t="shared" si="317"/>
        <v>0.33324656882894987</v>
      </c>
      <c r="AK1466" s="126">
        <f t="shared" si="318"/>
        <v>-0.41258207994494828</v>
      </c>
      <c r="AL1466" s="127">
        <f t="shared" si="309"/>
        <v>-7.8354627404506161E-2</v>
      </c>
      <c r="AM1466" s="127">
        <f t="shared" si="308"/>
        <v>1.8295688734116023E-3</v>
      </c>
    </row>
    <row r="1467" spans="1:39" ht="15" customHeight="1" x14ac:dyDescent="0.2">
      <c r="A1467" s="62" t="s">
        <v>1506</v>
      </c>
      <c r="B1467" s="62" t="s">
        <v>1507</v>
      </c>
      <c r="C1467" s="124">
        <v>42130</v>
      </c>
      <c r="D1467" s="124">
        <v>40930</v>
      </c>
      <c r="E1467" s="124">
        <v>40930</v>
      </c>
      <c r="F1467" s="124">
        <v>40000</v>
      </c>
      <c r="G1467" s="124">
        <v>40000</v>
      </c>
      <c r="H1467" s="124">
        <v>40000</v>
      </c>
      <c r="I1467" s="124">
        <v>40000</v>
      </c>
      <c r="J1467" s="124">
        <v>40000</v>
      </c>
      <c r="K1467" s="124">
        <v>31100</v>
      </c>
      <c r="L1467" s="124">
        <v>41100</v>
      </c>
      <c r="M1467" s="124">
        <v>41100</v>
      </c>
      <c r="N1467" s="124">
        <v>38281.74</v>
      </c>
      <c r="O1467" s="124">
        <v>39342.06</v>
      </c>
      <c r="P1467" s="124">
        <v>40881.379999999997</v>
      </c>
      <c r="Q1467" s="124">
        <v>39080.49</v>
      </c>
      <c r="R1467" s="124">
        <v>36695.879999999997</v>
      </c>
      <c r="S1467" s="124">
        <v>35681.57</v>
      </c>
      <c r="T1467" s="124">
        <v>40679.480000000003</v>
      </c>
      <c r="U1467" s="124">
        <v>34310.449999999997</v>
      </c>
      <c r="V1467" s="124">
        <v>29546.799999999999</v>
      </c>
      <c r="W1467" s="124">
        <v>35340.730000000003</v>
      </c>
      <c r="X1467" s="79">
        <v>33459.57</v>
      </c>
      <c r="Y1467" s="125"/>
      <c r="Z1467" s="125"/>
      <c r="AA1467" s="125"/>
      <c r="AB1467" s="125"/>
      <c r="AC1467" s="126">
        <f t="shared" si="310"/>
        <v>0</v>
      </c>
      <c r="AD1467" s="126">
        <f t="shared" si="311"/>
        <v>0</v>
      </c>
      <c r="AE1467" s="126">
        <f t="shared" si="312"/>
        <v>0</v>
      </c>
      <c r="AF1467" s="126">
        <f t="shared" si="313"/>
        <v>-1</v>
      </c>
      <c r="AG1467" s="126">
        <f t="shared" si="314"/>
        <v>0</v>
      </c>
      <c r="AH1467" s="126">
        <f t="shared" si="315"/>
        <v>0</v>
      </c>
      <c r="AI1467" s="126">
        <f t="shared" si="316"/>
        <v>0</v>
      </c>
      <c r="AJ1467" s="126">
        <f t="shared" si="317"/>
        <v>0</v>
      </c>
      <c r="AK1467" s="126">
        <f t="shared" si="318"/>
        <v>0</v>
      </c>
      <c r="AL1467" s="127">
        <f t="shared" si="309"/>
        <v>-0.1111111111111111</v>
      </c>
      <c r="AM1467" s="127">
        <f t="shared" si="308"/>
        <v>0</v>
      </c>
    </row>
    <row r="1468" spans="1:39" ht="15" customHeight="1" x14ac:dyDescent="0.2">
      <c r="A1468" s="62" t="s">
        <v>1508</v>
      </c>
      <c r="B1468" s="62" t="s">
        <v>1509</v>
      </c>
      <c r="C1468" s="124">
        <v>8000</v>
      </c>
      <c r="D1468" s="124">
        <v>8000</v>
      </c>
      <c r="E1468" s="124">
        <v>8465</v>
      </c>
      <c r="F1468" s="124">
        <v>0</v>
      </c>
      <c r="G1468" s="124">
        <v>0</v>
      </c>
      <c r="H1468" s="124">
        <v>0</v>
      </c>
      <c r="I1468" s="124">
        <v>0</v>
      </c>
      <c r="J1468" s="124">
        <v>0</v>
      </c>
      <c r="K1468" s="124">
        <v>0</v>
      </c>
      <c r="L1468" s="124">
        <v>0</v>
      </c>
      <c r="M1468" s="124">
        <v>0</v>
      </c>
      <c r="N1468" s="124">
        <v>8000</v>
      </c>
      <c r="O1468" s="124">
        <v>2965</v>
      </c>
      <c r="P1468" s="124">
        <v>12207.62</v>
      </c>
      <c r="Q1468" s="124">
        <v>0</v>
      </c>
      <c r="R1468" s="124">
        <v>0</v>
      </c>
      <c r="S1468" s="124">
        <v>0</v>
      </c>
      <c r="T1468" s="124">
        <v>0</v>
      </c>
      <c r="U1468" s="124">
        <v>0</v>
      </c>
      <c r="V1468" s="124">
        <v>26.99</v>
      </c>
      <c r="W1468" s="124">
        <v>0</v>
      </c>
      <c r="X1468" s="79">
        <v>0</v>
      </c>
      <c r="Y1468" s="125"/>
      <c r="Z1468" s="125"/>
      <c r="AA1468" s="125"/>
      <c r="AB1468" s="125"/>
      <c r="AC1468" s="126">
        <f t="shared" si="310"/>
        <v>0</v>
      </c>
      <c r="AD1468" s="126">
        <f t="shared" si="311"/>
        <v>0</v>
      </c>
      <c r="AE1468" s="126">
        <f t="shared" si="312"/>
        <v>0</v>
      </c>
      <c r="AF1468" s="126">
        <f t="shared" si="313"/>
        <v>0</v>
      </c>
      <c r="AG1468" s="126">
        <f t="shared" si="314"/>
        <v>0</v>
      </c>
      <c r="AH1468" s="126">
        <f t="shared" si="315"/>
        <v>0</v>
      </c>
      <c r="AI1468" s="126">
        <f t="shared" si="316"/>
        <v>1.4000000000000001</v>
      </c>
      <c r="AJ1468" s="126">
        <f t="shared" si="317"/>
        <v>1.4957006229709573</v>
      </c>
      <c r="AK1468" s="126">
        <f t="shared" si="318"/>
        <v>1.0751401902016275</v>
      </c>
      <c r="AL1468" s="127">
        <f t="shared" si="309"/>
        <v>0.44120453479695387</v>
      </c>
      <c r="AM1468" s="127">
        <f t="shared" si="308"/>
        <v>0.79416816263451695</v>
      </c>
    </row>
    <row r="1469" spans="1:39" ht="15" customHeight="1" x14ac:dyDescent="0.2">
      <c r="A1469" s="62" t="s">
        <v>1510</v>
      </c>
      <c r="B1469" s="62" t="s">
        <v>1511</v>
      </c>
      <c r="C1469" s="124">
        <v>0</v>
      </c>
      <c r="D1469" s="124">
        <v>0</v>
      </c>
      <c r="E1469" s="124">
        <v>0</v>
      </c>
      <c r="F1469" s="124">
        <v>0</v>
      </c>
      <c r="G1469" s="124">
        <v>0</v>
      </c>
      <c r="H1469" s="124">
        <v>0</v>
      </c>
      <c r="I1469" s="124">
        <v>0</v>
      </c>
      <c r="J1469" s="124">
        <v>500</v>
      </c>
      <c r="K1469" s="124">
        <v>1000</v>
      </c>
      <c r="L1469" s="124">
        <v>700</v>
      </c>
      <c r="M1469" s="124">
        <v>700</v>
      </c>
      <c r="N1469" s="124">
        <v>0</v>
      </c>
      <c r="O1469" s="124">
        <v>0</v>
      </c>
      <c r="P1469" s="124">
        <v>0</v>
      </c>
      <c r="Q1469" s="124">
        <v>0</v>
      </c>
      <c r="R1469" s="124">
        <v>0</v>
      </c>
      <c r="S1469" s="124">
        <v>0</v>
      </c>
      <c r="T1469" s="124">
        <v>0</v>
      </c>
      <c r="U1469" s="124">
        <v>641.89</v>
      </c>
      <c r="V1469" s="124">
        <v>739.46</v>
      </c>
      <c r="W1469" s="124">
        <v>1009.82</v>
      </c>
      <c r="X1469" s="79">
        <v>1201.3900000000001</v>
      </c>
      <c r="Y1469" s="125"/>
      <c r="Z1469" s="125"/>
      <c r="AA1469" s="125"/>
      <c r="AB1469" s="125"/>
      <c r="AC1469" s="126">
        <f t="shared" si="310"/>
        <v>0</v>
      </c>
      <c r="AD1469" s="126">
        <f t="shared" si="311"/>
        <v>0</v>
      </c>
      <c r="AE1469" s="126">
        <f t="shared" si="312"/>
        <v>0</v>
      </c>
      <c r="AF1469" s="126">
        <f t="shared" si="313"/>
        <v>-1</v>
      </c>
      <c r="AG1469" s="126">
        <f t="shared" si="314"/>
        <v>0</v>
      </c>
      <c r="AH1469" s="126">
        <f t="shared" si="315"/>
        <v>-0.18152055292833758</v>
      </c>
      <c r="AI1469" s="126">
        <f t="shared" si="316"/>
        <v>0.59653333333333347</v>
      </c>
      <c r="AJ1469" s="126">
        <f t="shared" si="317"/>
        <v>-0.36855249866774842</v>
      </c>
      <c r="AK1469" s="126">
        <f t="shared" si="318"/>
        <v>-4.2826552462526769E-3</v>
      </c>
      <c r="AL1469" s="127">
        <f t="shared" si="309"/>
        <v>-0.10642470816766726</v>
      </c>
      <c r="AM1469" s="127">
        <f t="shared" si="308"/>
        <v>8.4355252981989613E-3</v>
      </c>
    </row>
    <row r="1470" spans="1:39" ht="15" customHeight="1" x14ac:dyDescent="0.2">
      <c r="A1470" s="62" t="s">
        <v>1512</v>
      </c>
      <c r="B1470" s="62" t="s">
        <v>1513</v>
      </c>
      <c r="C1470" s="124">
        <v>0</v>
      </c>
      <c r="D1470" s="124">
        <v>0</v>
      </c>
      <c r="E1470" s="124">
        <v>0</v>
      </c>
      <c r="F1470" s="124">
        <v>11670</v>
      </c>
      <c r="G1470" s="124">
        <v>27300</v>
      </c>
      <c r="H1470" s="124">
        <v>27300</v>
      </c>
      <c r="I1470" s="124">
        <v>27300</v>
      </c>
      <c r="J1470" s="124">
        <v>28000</v>
      </c>
      <c r="K1470" s="124">
        <v>37000</v>
      </c>
      <c r="L1470" s="124">
        <v>36230</v>
      </c>
      <c r="M1470" s="124">
        <v>35900</v>
      </c>
      <c r="N1470" s="124">
        <v>0</v>
      </c>
      <c r="O1470" s="124">
        <v>0</v>
      </c>
      <c r="P1470" s="124">
        <v>0</v>
      </c>
      <c r="Q1470" s="124">
        <v>6067</v>
      </c>
      <c r="R1470" s="124">
        <v>31299.94</v>
      </c>
      <c r="S1470" s="124">
        <v>26385.599999999999</v>
      </c>
      <c r="T1470" s="124">
        <v>22874.91</v>
      </c>
      <c r="U1470" s="124">
        <v>35019.410000000003</v>
      </c>
      <c r="V1470" s="124">
        <v>42079.51</v>
      </c>
      <c r="W1470" s="124">
        <v>40590.410000000003</v>
      </c>
      <c r="X1470" s="79">
        <v>41261.33</v>
      </c>
      <c r="Y1470" s="125"/>
      <c r="Z1470" s="125"/>
      <c r="AA1470" s="125"/>
      <c r="AB1470" s="125"/>
      <c r="AC1470" s="126">
        <f t="shared" si="310"/>
        <v>0</v>
      </c>
      <c r="AD1470" s="126">
        <f t="shared" si="311"/>
        <v>-5.7275866074778303E-2</v>
      </c>
      <c r="AE1470" s="126">
        <f t="shared" si="312"/>
        <v>0.61618185803300252</v>
      </c>
      <c r="AF1470" s="126">
        <f t="shared" si="313"/>
        <v>0.90499195048297121</v>
      </c>
      <c r="AG1470" s="126">
        <f t="shared" si="314"/>
        <v>-0.49005698501067851</v>
      </c>
      <c r="AH1470" s="126">
        <f t="shared" si="315"/>
        <v>0.17337764645105846</v>
      </c>
      <c r="AI1470" s="126">
        <f t="shared" si="316"/>
        <v>0.13243397354007078</v>
      </c>
      <c r="AJ1470" s="126">
        <f t="shared" si="317"/>
        <v>-0.49353961756240206</v>
      </c>
      <c r="AK1470" s="126">
        <f t="shared" si="318"/>
        <v>0.60935356542304886</v>
      </c>
      <c r="AL1470" s="127">
        <f t="shared" si="309"/>
        <v>0.155051836142477</v>
      </c>
      <c r="AM1470" s="127">
        <f t="shared" si="308"/>
        <v>-1.3686283431780489E-2</v>
      </c>
    </row>
    <row r="1471" spans="1:39" ht="15" customHeight="1" x14ac:dyDescent="0.2">
      <c r="A1471" s="62" t="s">
        <v>1514</v>
      </c>
      <c r="B1471" s="62" t="s">
        <v>425</v>
      </c>
      <c r="C1471" s="124">
        <v>3500</v>
      </c>
      <c r="D1471" s="124">
        <v>8230</v>
      </c>
      <c r="E1471" s="124">
        <v>4430</v>
      </c>
      <c r="F1471" s="124">
        <v>4700</v>
      </c>
      <c r="G1471" s="124">
        <v>4700</v>
      </c>
      <c r="H1471" s="124">
        <v>16300</v>
      </c>
      <c r="I1471" s="124">
        <v>19230</v>
      </c>
      <c r="J1471" s="124">
        <v>14900</v>
      </c>
      <c r="K1471" s="124">
        <v>14030</v>
      </c>
      <c r="L1471" s="124">
        <v>14070</v>
      </c>
      <c r="M1471" s="124">
        <v>15070</v>
      </c>
      <c r="N1471" s="124">
        <v>3027.41</v>
      </c>
      <c r="O1471" s="124">
        <v>7940.12</v>
      </c>
      <c r="P1471" s="124">
        <v>4418.8</v>
      </c>
      <c r="Q1471" s="124">
        <v>8520.18</v>
      </c>
      <c r="R1471" s="124">
        <v>10414.26</v>
      </c>
      <c r="S1471" s="124">
        <v>15541.38</v>
      </c>
      <c r="T1471" s="124">
        <v>16336.29</v>
      </c>
      <c r="U1471" s="124">
        <v>16111.59</v>
      </c>
      <c r="V1471" s="124">
        <v>5586.57</v>
      </c>
      <c r="W1471" s="124">
        <v>21101.65</v>
      </c>
      <c r="X1471" s="79">
        <v>20116.07</v>
      </c>
      <c r="Y1471" s="125"/>
      <c r="Z1471" s="125"/>
      <c r="AA1471" s="125"/>
      <c r="AB1471" s="125"/>
      <c r="AC1471" s="126">
        <f t="shared" si="310"/>
        <v>-2.8641400441481751E-2</v>
      </c>
      <c r="AD1471" s="126">
        <f t="shared" si="311"/>
        <v>3.6247102850230082</v>
      </c>
      <c r="AE1471" s="126">
        <f t="shared" si="312"/>
        <v>-0.24578597778761091</v>
      </c>
      <c r="AF1471" s="126">
        <f t="shared" si="313"/>
        <v>0.29618620993672856</v>
      </c>
      <c r="AG1471" s="126">
        <f t="shared" si="314"/>
        <v>-0.27185043849668283</v>
      </c>
      <c r="AH1471" s="126">
        <f t="shared" si="315"/>
        <v>1.0158253170730032</v>
      </c>
      <c r="AI1471" s="126">
        <f t="shared" si="316"/>
        <v>-5.3120623681781045E-3</v>
      </c>
      <c r="AJ1471" s="126">
        <f t="shared" si="317"/>
        <v>-0.57360306107068959</v>
      </c>
      <c r="AK1471" s="126">
        <f t="shared" si="318"/>
        <v>-0.7676249543082776</v>
      </c>
      <c r="AL1471" s="127">
        <f t="shared" si="309"/>
        <v>0.33821154639553541</v>
      </c>
      <c r="AM1471" s="127">
        <f t="shared" si="308"/>
        <v>-0.12051303983416499</v>
      </c>
    </row>
    <row r="1472" spans="1:39" ht="15" customHeight="1" x14ac:dyDescent="0.2">
      <c r="A1472" s="62" t="s">
        <v>1515</v>
      </c>
      <c r="B1472" s="62" t="s">
        <v>427</v>
      </c>
      <c r="C1472" s="124">
        <v>2900</v>
      </c>
      <c r="D1472" s="124">
        <v>4950</v>
      </c>
      <c r="E1472" s="124">
        <v>4310</v>
      </c>
      <c r="F1472" s="124">
        <v>2080</v>
      </c>
      <c r="G1472" s="124">
        <v>2160</v>
      </c>
      <c r="H1472" s="124">
        <v>9250</v>
      </c>
      <c r="I1472" s="124">
        <v>8200</v>
      </c>
      <c r="J1472" s="124">
        <v>10450</v>
      </c>
      <c r="K1472" s="124">
        <v>16610</v>
      </c>
      <c r="L1472" s="124">
        <v>14360</v>
      </c>
      <c r="M1472" s="124">
        <v>16480</v>
      </c>
      <c r="N1472" s="124">
        <v>5189.37</v>
      </c>
      <c r="O1472" s="124">
        <v>2778.3</v>
      </c>
      <c r="P1472" s="124">
        <v>2400.96</v>
      </c>
      <c r="Q1472" s="124">
        <v>2785.03</v>
      </c>
      <c r="R1472" s="124">
        <v>2974.35</v>
      </c>
      <c r="S1472" s="124">
        <v>8822.24</v>
      </c>
      <c r="T1472" s="124">
        <v>7295.14</v>
      </c>
      <c r="U1472" s="124">
        <v>12639.55</v>
      </c>
      <c r="V1472" s="124">
        <v>14168.23</v>
      </c>
      <c r="W1472" s="124">
        <v>5681.39</v>
      </c>
      <c r="X1472" s="79">
        <v>5269.67</v>
      </c>
      <c r="Y1472" s="125"/>
      <c r="Z1472" s="125"/>
      <c r="AA1472" s="125"/>
      <c r="AB1472" s="125"/>
      <c r="AC1472" s="126">
        <f t="shared" si="310"/>
        <v>6.623931623931624E-2</v>
      </c>
      <c r="AD1472" s="126">
        <f t="shared" si="311"/>
        <v>-0.46052104208416833</v>
      </c>
      <c r="AE1472" s="126">
        <f t="shared" si="312"/>
        <v>-8.9895988112927191E-2</v>
      </c>
      <c r="AF1472" s="126">
        <f t="shared" si="313"/>
        <v>0.21959183673469387</v>
      </c>
      <c r="AG1472" s="126">
        <f t="shared" si="314"/>
        <v>-0.57028112449799195</v>
      </c>
      <c r="AH1472" s="126">
        <f t="shared" si="315"/>
        <v>0.61915887850467288</v>
      </c>
      <c r="AI1472" s="126">
        <f t="shared" si="316"/>
        <v>3.2227032227032229E-2</v>
      </c>
      <c r="AJ1472" s="126">
        <f t="shared" si="317"/>
        <v>0.12208760484622554</v>
      </c>
      <c r="AK1472" s="126">
        <f t="shared" si="318"/>
        <v>-0.24335548172757476</v>
      </c>
      <c r="AL1472" s="127">
        <f t="shared" si="309"/>
        <v>-3.386099643008017E-2</v>
      </c>
      <c r="AM1472" s="127">
        <f t="shared" si="308"/>
        <v>-8.0326181295272137E-3</v>
      </c>
    </row>
    <row r="1473" spans="1:39" ht="15" customHeight="1" x14ac:dyDescent="0.2">
      <c r="A1473" s="62" t="s">
        <v>1516</v>
      </c>
      <c r="B1473" s="62" t="s">
        <v>376</v>
      </c>
      <c r="C1473" s="124">
        <v>37985</v>
      </c>
      <c r="D1473" s="124">
        <v>37985</v>
      </c>
      <c r="E1473" s="124">
        <v>37985</v>
      </c>
      <c r="F1473" s="124">
        <v>38620</v>
      </c>
      <c r="G1473" s="124">
        <v>38620</v>
      </c>
      <c r="H1473" s="124">
        <v>39100</v>
      </c>
      <c r="I1473" s="124">
        <v>39100</v>
      </c>
      <c r="J1473" s="124">
        <v>39100</v>
      </c>
      <c r="K1473" s="124">
        <v>39100</v>
      </c>
      <c r="L1473" s="124">
        <v>39100</v>
      </c>
      <c r="M1473" s="124">
        <v>39100</v>
      </c>
      <c r="N1473" s="124">
        <v>37227.5</v>
      </c>
      <c r="O1473" s="124">
        <v>38000.769999999997</v>
      </c>
      <c r="P1473" s="124">
        <v>37880.879999999997</v>
      </c>
      <c r="Q1473" s="124">
        <v>40110.69</v>
      </c>
      <c r="R1473" s="124">
        <v>35412.720000000001</v>
      </c>
      <c r="S1473" s="124">
        <v>30927.06</v>
      </c>
      <c r="T1473" s="124">
        <v>31428.6</v>
      </c>
      <c r="U1473" s="124">
        <v>37684.42</v>
      </c>
      <c r="V1473" s="124">
        <v>36625.699999999997</v>
      </c>
      <c r="W1473" s="124">
        <v>34282.74</v>
      </c>
      <c r="X1473" s="79">
        <v>35160.559999999998</v>
      </c>
      <c r="Y1473" s="125"/>
      <c r="Z1473" s="125"/>
      <c r="AA1473" s="125"/>
      <c r="AB1473" s="125"/>
      <c r="AC1473" s="126">
        <f t="shared" si="310"/>
        <v>6.701342281879195</v>
      </c>
      <c r="AD1473" s="126">
        <f t="shared" si="311"/>
        <v>-0.21658387799564269</v>
      </c>
      <c r="AE1473" s="126">
        <f t="shared" si="312"/>
        <v>5.3984003915592257E-2</v>
      </c>
      <c r="AF1473" s="126">
        <f t="shared" si="313"/>
        <v>-0.20686015831134566</v>
      </c>
      <c r="AG1473" s="126">
        <f t="shared" si="314"/>
        <v>5.3586161011310689E-2</v>
      </c>
      <c r="AH1473" s="126">
        <f t="shared" si="315"/>
        <v>-0.54022001338772618</v>
      </c>
      <c r="AI1473" s="126">
        <f t="shared" si="316"/>
        <v>1.6139572574442369</v>
      </c>
      <c r="AJ1473" s="126">
        <f t="shared" si="317"/>
        <v>-0.3006720366546341</v>
      </c>
      <c r="AK1473" s="126">
        <f t="shared" si="318"/>
        <v>-0.86399837708687099</v>
      </c>
      <c r="AL1473" s="127">
        <f t="shared" si="309"/>
        <v>0.69939280453490171</v>
      </c>
      <c r="AM1473" s="127">
        <f t="shared" si="308"/>
        <v>-7.4694017347367355E-3</v>
      </c>
    </row>
    <row r="1474" spans="1:39" ht="15" customHeight="1" x14ac:dyDescent="0.2">
      <c r="A1474" s="62" t="s">
        <v>1517</v>
      </c>
      <c r="B1474" s="62" t="s">
        <v>1518</v>
      </c>
      <c r="C1474" s="124">
        <v>14020</v>
      </c>
      <c r="D1474" s="124">
        <v>15930</v>
      </c>
      <c r="E1474" s="124">
        <v>15300</v>
      </c>
      <c r="F1474" s="124">
        <v>14580</v>
      </c>
      <c r="G1474" s="124">
        <v>11400</v>
      </c>
      <c r="H1474" s="124">
        <v>10630</v>
      </c>
      <c r="I1474" s="124">
        <v>10910</v>
      </c>
      <c r="J1474" s="124">
        <v>10750</v>
      </c>
      <c r="K1474" s="124">
        <v>7900</v>
      </c>
      <c r="L1474" s="124">
        <v>7000</v>
      </c>
      <c r="M1474" s="124">
        <v>7000</v>
      </c>
      <c r="N1474" s="124">
        <v>16201.97</v>
      </c>
      <c r="O1474" s="124">
        <v>14744.99</v>
      </c>
      <c r="P1474" s="124">
        <v>13894.43</v>
      </c>
      <c r="Q1474" s="124">
        <v>10336.02</v>
      </c>
      <c r="R1474" s="124">
        <v>7125.39</v>
      </c>
      <c r="S1474" s="124">
        <v>7689.52</v>
      </c>
      <c r="T1474" s="124">
        <v>7646.01</v>
      </c>
      <c r="U1474" s="124">
        <v>7760.47</v>
      </c>
      <c r="V1474" s="124">
        <v>10346.620000000001</v>
      </c>
      <c r="W1474" s="124">
        <v>6077.79</v>
      </c>
      <c r="X1474" s="79">
        <v>9897.33</v>
      </c>
      <c r="Y1474" s="125"/>
      <c r="Z1474" s="125"/>
      <c r="AA1474" s="125"/>
      <c r="AB1474" s="125"/>
      <c r="AC1474" s="126">
        <f t="shared" si="310"/>
        <v>-0.17572473160009006</v>
      </c>
      <c r="AD1474" s="126">
        <f t="shared" si="311"/>
        <v>6.7064630797481406E-3</v>
      </c>
      <c r="AE1474" s="126">
        <f t="shared" si="312"/>
        <v>-4.8013234319890302E-3</v>
      </c>
      <c r="AF1474" s="126">
        <f t="shared" si="313"/>
        <v>-4.1258581805194053E-2</v>
      </c>
      <c r="AG1474" s="126">
        <f t="shared" si="314"/>
        <v>0.17571114904248983</v>
      </c>
      <c r="AH1474" s="126">
        <f t="shared" si="315"/>
        <v>-5.9994124326778912E-2</v>
      </c>
      <c r="AI1474" s="126">
        <f t="shared" si="316"/>
        <v>1.1133780572032294E-2</v>
      </c>
      <c r="AJ1474" s="126">
        <f t="shared" si="317"/>
        <v>-0.3462223017450019</v>
      </c>
      <c r="AK1474" s="126">
        <f t="shared" si="318"/>
        <v>-8.3853486466415647E-2</v>
      </c>
      <c r="AL1474" s="127">
        <f t="shared" si="309"/>
        <v>-5.758923963124437E-2</v>
      </c>
      <c r="AM1474" s="127">
        <f t="shared" si="308"/>
        <v>-6.0644996584734864E-2</v>
      </c>
    </row>
    <row r="1475" spans="1:39" ht="15" customHeight="1" x14ac:dyDescent="0.2">
      <c r="A1475" s="62" t="s">
        <v>1519</v>
      </c>
      <c r="B1475" s="62" t="s">
        <v>820</v>
      </c>
      <c r="C1475" s="124">
        <v>0</v>
      </c>
      <c r="D1475" s="124">
        <v>0</v>
      </c>
      <c r="E1475" s="124">
        <v>0</v>
      </c>
      <c r="F1475" s="124">
        <v>0</v>
      </c>
      <c r="G1475" s="124">
        <v>0</v>
      </c>
      <c r="H1475" s="124">
        <v>0</v>
      </c>
      <c r="I1475" s="124">
        <v>0</v>
      </c>
      <c r="J1475" s="124">
        <v>0</v>
      </c>
      <c r="K1475" s="124">
        <v>0</v>
      </c>
      <c r="L1475" s="124">
        <v>0</v>
      </c>
      <c r="M1475" s="124">
        <v>0</v>
      </c>
      <c r="N1475" s="124">
        <v>0</v>
      </c>
      <c r="O1475" s="124">
        <v>0</v>
      </c>
      <c r="P1475" s="124">
        <v>0</v>
      </c>
      <c r="Q1475" s="124">
        <v>69.989999999999995</v>
      </c>
      <c r="R1475" s="124">
        <v>0</v>
      </c>
      <c r="S1475" s="124">
        <v>0</v>
      </c>
      <c r="T1475" s="124">
        <v>0</v>
      </c>
      <c r="U1475" s="124">
        <v>0</v>
      </c>
      <c r="V1475" s="124">
        <v>0</v>
      </c>
      <c r="W1475" s="124">
        <v>0</v>
      </c>
      <c r="X1475" s="79"/>
      <c r="Y1475" s="125"/>
      <c r="Z1475" s="125"/>
      <c r="AA1475" s="125"/>
      <c r="AB1475" s="125"/>
      <c r="AC1475" s="126">
        <f t="shared" si="310"/>
        <v>-2.2511804353182443E-3</v>
      </c>
      <c r="AD1475" s="126">
        <f t="shared" si="311"/>
        <v>5.443776173627142E-2</v>
      </c>
      <c r="AE1475" s="126">
        <f t="shared" si="312"/>
        <v>0.23430377107293524</v>
      </c>
      <c r="AF1475" s="126">
        <f t="shared" si="313"/>
        <v>0.26154188033299453</v>
      </c>
      <c r="AG1475" s="126">
        <f t="shared" si="314"/>
        <v>-0.11998034527622194</v>
      </c>
      <c r="AH1475" s="126">
        <f t="shared" si="315"/>
        <v>5.212651017749298E-2</v>
      </c>
      <c r="AI1475" s="126">
        <f t="shared" si="316"/>
        <v>0.17443019610199167</v>
      </c>
      <c r="AJ1475" s="126">
        <f t="shared" si="317"/>
        <v>-0.228920262334466</v>
      </c>
      <c r="AK1475" s="126">
        <f t="shared" si="318"/>
        <v>-0.12573975583296784</v>
      </c>
      <c r="AL1475" s="127">
        <f t="shared" si="309"/>
        <v>3.3327619504745755E-2</v>
      </c>
      <c r="AM1475" s="127">
        <f t="shared" si="308"/>
        <v>-4.9616731432834224E-2</v>
      </c>
    </row>
    <row r="1476" spans="1:39" ht="15" customHeight="1" x14ac:dyDescent="0.2">
      <c r="A1476" s="62" t="s">
        <v>1520</v>
      </c>
      <c r="B1476" s="62" t="s">
        <v>268</v>
      </c>
      <c r="C1476" s="124">
        <v>0</v>
      </c>
      <c r="D1476" s="124">
        <v>0</v>
      </c>
      <c r="E1476" s="124">
        <v>0</v>
      </c>
      <c r="F1476" s="124">
        <v>0</v>
      </c>
      <c r="G1476" s="124">
        <v>0</v>
      </c>
      <c r="H1476" s="124">
        <v>0</v>
      </c>
      <c r="I1476" s="124">
        <v>470</v>
      </c>
      <c r="J1476" s="124">
        <v>470</v>
      </c>
      <c r="K1476" s="124">
        <v>1370</v>
      </c>
      <c r="L1476" s="124">
        <v>460</v>
      </c>
      <c r="M1476" s="124">
        <v>2680</v>
      </c>
      <c r="N1476" s="124">
        <v>0</v>
      </c>
      <c r="O1476" s="124">
        <v>0</v>
      </c>
      <c r="P1476" s="124">
        <v>0</v>
      </c>
      <c r="Q1476" s="124">
        <v>0</v>
      </c>
      <c r="R1476" s="124">
        <v>0</v>
      </c>
      <c r="S1476" s="124">
        <v>0</v>
      </c>
      <c r="T1476" s="124">
        <v>189.95</v>
      </c>
      <c r="U1476" s="124">
        <v>455.88</v>
      </c>
      <c r="V1476" s="124">
        <v>1137.74</v>
      </c>
      <c r="W1476" s="124">
        <v>2360.9699999999998</v>
      </c>
      <c r="X1476" s="79">
        <v>4670.78</v>
      </c>
      <c r="Y1476" s="125"/>
      <c r="Z1476" s="125"/>
      <c r="AA1476" s="125"/>
      <c r="AB1476" s="125"/>
      <c r="AC1476" s="126">
        <f t="shared" si="310"/>
        <v>-0.10118853079737587</v>
      </c>
      <c r="AD1476" s="126">
        <f t="shared" si="311"/>
        <v>-3.1920979114008305E-2</v>
      </c>
      <c r="AE1476" s="126">
        <f t="shared" si="312"/>
        <v>2.3212244888611084E-2</v>
      </c>
      <c r="AF1476" s="126">
        <f t="shared" si="313"/>
        <v>-0.3951199530842201</v>
      </c>
      <c r="AG1476" s="126">
        <f t="shared" si="314"/>
        <v>0.15775158658204902</v>
      </c>
      <c r="AH1476" s="126">
        <f t="shared" si="315"/>
        <v>0.19088105093251076</v>
      </c>
      <c r="AI1476" s="126">
        <f t="shared" si="316"/>
        <v>0.47473730826522803</v>
      </c>
      <c r="AJ1476" s="126">
        <f t="shared" si="317"/>
        <v>-1.1297225482969797</v>
      </c>
      <c r="AK1476" s="126">
        <f t="shared" si="318"/>
        <v>-6.4882011279777769</v>
      </c>
      <c r="AL1476" s="127">
        <f t="shared" si="309"/>
        <v>-0.81106343873355136</v>
      </c>
      <c r="AM1476" s="127">
        <f t="shared" ref="AM1476:AM1539" si="319">AVERAGE(AG1476:AK1476)</f>
        <v>-1.3589107460989938</v>
      </c>
    </row>
    <row r="1477" spans="1:39" ht="15" customHeight="1" x14ac:dyDescent="0.2">
      <c r="A1477" s="62" t="s">
        <v>1521</v>
      </c>
      <c r="B1477" s="62" t="s">
        <v>270</v>
      </c>
      <c r="C1477" s="124">
        <v>0</v>
      </c>
      <c r="D1477" s="124">
        <v>0</v>
      </c>
      <c r="E1477" s="124">
        <v>0</v>
      </c>
      <c r="F1477" s="124">
        <v>16800</v>
      </c>
      <c r="G1477" s="124">
        <v>0</v>
      </c>
      <c r="H1477" s="124">
        <v>22700</v>
      </c>
      <c r="I1477" s="124">
        <v>24200</v>
      </c>
      <c r="J1477" s="124">
        <v>24200</v>
      </c>
      <c r="K1477" s="124">
        <v>20200</v>
      </c>
      <c r="L1477" s="124">
        <v>19810</v>
      </c>
      <c r="M1477" s="124">
        <v>19810</v>
      </c>
      <c r="N1477" s="124">
        <v>0</v>
      </c>
      <c r="O1477" s="124">
        <v>0</v>
      </c>
      <c r="P1477" s="124">
        <v>0</v>
      </c>
      <c r="Q1477" s="124">
        <v>10999.08</v>
      </c>
      <c r="R1477" s="124">
        <v>0</v>
      </c>
      <c r="S1477" s="124">
        <v>19243</v>
      </c>
      <c r="T1477" s="124">
        <v>15750</v>
      </c>
      <c r="U1477" s="124">
        <v>25145.4</v>
      </c>
      <c r="V1477" s="124">
        <v>15878</v>
      </c>
      <c r="W1477" s="124">
        <v>15810</v>
      </c>
      <c r="X1477" s="79">
        <v>15915</v>
      </c>
      <c r="Y1477" s="125"/>
      <c r="Z1477" s="125"/>
      <c r="AA1477" s="125"/>
      <c r="AB1477" s="125"/>
      <c r="AC1477" s="126">
        <f t="shared" si="310"/>
        <v>0.34266666666666667</v>
      </c>
      <c r="AD1477" s="126">
        <f t="shared" si="311"/>
        <v>7.9443892750744784E-3</v>
      </c>
      <c r="AE1477" s="126">
        <f t="shared" si="312"/>
        <v>-4.9261083743842367E-2</v>
      </c>
      <c r="AF1477" s="126">
        <f t="shared" si="313"/>
        <v>-3.1088082901554404E-2</v>
      </c>
      <c r="AG1477" s="126">
        <f t="shared" si="314"/>
        <v>0.90053475935828875</v>
      </c>
      <c r="AH1477" s="126">
        <f t="shared" si="315"/>
        <v>0.29860438942037137</v>
      </c>
      <c r="AI1477" s="126">
        <f t="shared" si="316"/>
        <v>0.20362104679279958</v>
      </c>
      <c r="AJ1477" s="126">
        <f t="shared" si="317"/>
        <v>-0.87171917191719162</v>
      </c>
      <c r="AK1477" s="126">
        <f t="shared" si="318"/>
        <v>-0.64917204602862755</v>
      </c>
      <c r="AL1477" s="127">
        <f t="shared" si="309"/>
        <v>1.6903429657998306E-2</v>
      </c>
      <c r="AM1477" s="127">
        <f t="shared" si="319"/>
        <v>-2.3626204474871893E-2</v>
      </c>
    </row>
    <row r="1478" spans="1:39" ht="15" customHeight="1" x14ac:dyDescent="0.2">
      <c r="A1478" s="62" t="s">
        <v>1522</v>
      </c>
      <c r="B1478" s="62" t="s">
        <v>434</v>
      </c>
      <c r="C1478" s="124">
        <v>0</v>
      </c>
      <c r="D1478" s="124">
        <v>6200</v>
      </c>
      <c r="E1478" s="124">
        <v>9235</v>
      </c>
      <c r="F1478" s="124">
        <v>8890</v>
      </c>
      <c r="G1478" s="124">
        <v>17800</v>
      </c>
      <c r="H1478" s="124">
        <v>19440</v>
      </c>
      <c r="I1478" s="124">
        <v>11510</v>
      </c>
      <c r="J1478" s="124">
        <v>12300</v>
      </c>
      <c r="K1478" s="124">
        <v>14240</v>
      </c>
      <c r="L1478" s="124">
        <v>14400</v>
      </c>
      <c r="M1478" s="124">
        <v>14000</v>
      </c>
      <c r="N1478" s="124">
        <v>0</v>
      </c>
      <c r="O1478" s="124">
        <v>10501.98</v>
      </c>
      <c r="P1478" s="124">
        <v>9900.4699999999993</v>
      </c>
      <c r="Q1478" s="124">
        <v>16000.96</v>
      </c>
      <c r="R1478" s="124">
        <v>30481.7</v>
      </c>
      <c r="S1478" s="124">
        <v>15543.93</v>
      </c>
      <c r="T1478" s="124">
        <v>18238.900000000001</v>
      </c>
      <c r="U1478" s="124">
        <v>20654.349999999999</v>
      </c>
      <c r="V1478" s="124">
        <v>10460.61</v>
      </c>
      <c r="W1478" s="124">
        <v>16834.82</v>
      </c>
      <c r="X1478" s="79">
        <v>12528.08</v>
      </c>
      <c r="Y1478" s="125"/>
      <c r="Z1478" s="125"/>
      <c r="AA1478" s="125"/>
      <c r="AB1478" s="125"/>
      <c r="AC1478" s="126">
        <f t="shared" si="310"/>
        <v>-0.83828190697975291</v>
      </c>
      <c r="AD1478" s="126">
        <f t="shared" si="311"/>
        <v>6.8628</v>
      </c>
      <c r="AE1478" s="126">
        <f t="shared" si="312"/>
        <v>0.1383222261789693</v>
      </c>
      <c r="AF1478" s="126">
        <f t="shared" si="313"/>
        <v>2.1898462638541704E-3</v>
      </c>
      <c r="AG1478" s="126">
        <f t="shared" si="314"/>
        <v>3.7622742474916389</v>
      </c>
      <c r="AH1478" s="126">
        <f t="shared" si="315"/>
        <v>0.89646422083637645</v>
      </c>
      <c r="AI1478" s="126">
        <f t="shared" si="316"/>
        <v>-0.28102364576287081</v>
      </c>
      <c r="AJ1478" s="126">
        <f t="shared" si="317"/>
        <v>-0.31098787899598263</v>
      </c>
      <c r="AK1478" s="126">
        <f t="shared" si="318"/>
        <v>-0.86288815464888546</v>
      </c>
      <c r="AL1478" s="127">
        <f t="shared" si="309"/>
        <v>1.0409854393759277</v>
      </c>
      <c r="AM1478" s="127">
        <f t="shared" si="319"/>
        <v>0.64076775778405515</v>
      </c>
    </row>
    <row r="1479" spans="1:39" ht="15" customHeight="1" x14ac:dyDescent="0.2">
      <c r="A1479" s="62" t="s">
        <v>1523</v>
      </c>
      <c r="B1479" s="62" t="s">
        <v>272</v>
      </c>
      <c r="C1479" s="124">
        <v>275</v>
      </c>
      <c r="D1479" s="124">
        <v>2125</v>
      </c>
      <c r="E1479" s="124">
        <v>3750</v>
      </c>
      <c r="F1479" s="124">
        <v>3030</v>
      </c>
      <c r="G1479" s="124">
        <v>4050</v>
      </c>
      <c r="H1479" s="124">
        <v>4300</v>
      </c>
      <c r="I1479" s="124">
        <v>6080</v>
      </c>
      <c r="J1479" s="124">
        <v>5330</v>
      </c>
      <c r="K1479" s="124">
        <v>7140</v>
      </c>
      <c r="L1479" s="124">
        <v>7140</v>
      </c>
      <c r="M1479" s="124">
        <v>7350</v>
      </c>
      <c r="N1479" s="124">
        <v>910.57</v>
      </c>
      <c r="O1479" s="124">
        <v>884.49</v>
      </c>
      <c r="P1479" s="124">
        <v>4090.51</v>
      </c>
      <c r="Q1479" s="124">
        <v>3085.12</v>
      </c>
      <c r="R1479" s="124">
        <v>3998.89</v>
      </c>
      <c r="S1479" s="124">
        <v>2911.79</v>
      </c>
      <c r="T1479" s="124">
        <v>5869.66</v>
      </c>
      <c r="U1479" s="124">
        <v>5838.48</v>
      </c>
      <c r="V1479" s="124">
        <v>2489.5100000000002</v>
      </c>
      <c r="W1479" s="124">
        <v>578.5</v>
      </c>
      <c r="X1479" s="79">
        <v>5148.16</v>
      </c>
      <c r="Y1479" s="125"/>
      <c r="Z1479" s="125"/>
      <c r="AA1479" s="125"/>
      <c r="AB1479" s="125"/>
      <c r="AC1479" s="126">
        <f t="shared" si="310"/>
        <v>-0.46153178225268626</v>
      </c>
      <c r="AD1479" s="126">
        <f t="shared" si="311"/>
        <v>0.34898726607753827</v>
      </c>
      <c r="AE1479" s="126">
        <f t="shared" si="312"/>
        <v>-7.1694487810736243E-2</v>
      </c>
      <c r="AF1479" s="126">
        <f t="shared" si="313"/>
        <v>-0.24317847157224523</v>
      </c>
      <c r="AG1479" s="126">
        <f t="shared" si="314"/>
        <v>0.2822079558881449</v>
      </c>
      <c r="AH1479" s="126">
        <f t="shared" si="315"/>
        <v>4.9292802453428465E-2</v>
      </c>
      <c r="AI1479" s="126">
        <f t="shared" si="316"/>
        <v>-6.1241217798594851E-2</v>
      </c>
      <c r="AJ1479" s="126">
        <f t="shared" si="317"/>
        <v>-7.3032306349008355E-2</v>
      </c>
      <c r="AK1479" s="126">
        <f t="shared" si="318"/>
        <v>0.24954585211599273</v>
      </c>
      <c r="AL1479" s="127">
        <f t="shared" ref="AL1479:AL1542" si="320">AVERAGE(AC1479:AK1479)</f>
        <v>2.1506234168703776E-3</v>
      </c>
      <c r="AM1479" s="127">
        <f t="shared" si="319"/>
        <v>8.9354617261992578E-2</v>
      </c>
    </row>
    <row r="1480" spans="1:39" ht="15" customHeight="1" x14ac:dyDescent="0.2">
      <c r="A1480" s="62" t="s">
        <v>1524</v>
      </c>
      <c r="B1480" s="62" t="s">
        <v>274</v>
      </c>
      <c r="C1480" s="124">
        <v>185</v>
      </c>
      <c r="D1480" s="124">
        <v>2980</v>
      </c>
      <c r="E1480" s="124">
        <v>1000</v>
      </c>
      <c r="F1480" s="124">
        <v>1620</v>
      </c>
      <c r="G1480" s="124">
        <v>1820</v>
      </c>
      <c r="H1480" s="124">
        <v>1300</v>
      </c>
      <c r="I1480" s="124">
        <v>1540</v>
      </c>
      <c r="J1480" s="124">
        <v>1380</v>
      </c>
      <c r="K1480" s="124">
        <v>1470</v>
      </c>
      <c r="L1480" s="124">
        <v>1030</v>
      </c>
      <c r="M1480" s="124">
        <v>1480</v>
      </c>
      <c r="N1480" s="124">
        <v>2340</v>
      </c>
      <c r="O1480" s="124">
        <v>2495</v>
      </c>
      <c r="P1480" s="124">
        <v>1346</v>
      </c>
      <c r="Q1480" s="124">
        <v>1225</v>
      </c>
      <c r="R1480" s="124">
        <v>1494</v>
      </c>
      <c r="S1480" s="124">
        <v>642</v>
      </c>
      <c r="T1480" s="124">
        <v>1039.5</v>
      </c>
      <c r="U1480" s="124">
        <v>1073</v>
      </c>
      <c r="V1480" s="124">
        <v>1204</v>
      </c>
      <c r="W1480" s="124">
        <v>911</v>
      </c>
      <c r="X1480" s="79">
        <v>1795</v>
      </c>
      <c r="Y1480" s="125"/>
      <c r="Z1480" s="125"/>
      <c r="AA1480" s="125"/>
      <c r="AB1480" s="125"/>
      <c r="AC1480" s="126">
        <f t="shared" si="310"/>
        <v>-0.53226682764865685</v>
      </c>
      <c r="AD1480" s="126">
        <f t="shared" si="311"/>
        <v>5.0816633031398203E-2</v>
      </c>
      <c r="AE1480" s="126">
        <f t="shared" si="312"/>
        <v>-0.21307741265534455</v>
      </c>
      <c r="AF1480" s="126">
        <f t="shared" si="313"/>
        <v>-9.867188830240077E-2</v>
      </c>
      <c r="AG1480" s="126">
        <f t="shared" si="314"/>
        <v>8.3986650294384981E-3</v>
      </c>
      <c r="AH1480" s="126">
        <f t="shared" si="315"/>
        <v>2.1895075364332637E-2</v>
      </c>
      <c r="AI1480" s="126">
        <f t="shared" si="316"/>
        <v>-0.12545448990192185</v>
      </c>
      <c r="AJ1480" s="126">
        <f t="shared" si="317"/>
        <v>-0.11219997903783673</v>
      </c>
      <c r="AK1480" s="126">
        <f t="shared" si="318"/>
        <v>-0.40142258426303057</v>
      </c>
      <c r="AL1480" s="127">
        <f t="shared" si="320"/>
        <v>-0.15577586759822468</v>
      </c>
      <c r="AM1480" s="127">
        <f t="shared" si="319"/>
        <v>-0.12175666256180359</v>
      </c>
    </row>
    <row r="1481" spans="1:39" ht="15" customHeight="1" x14ac:dyDescent="0.2">
      <c r="A1481" s="62" t="s">
        <v>1525</v>
      </c>
      <c r="B1481" s="62" t="s">
        <v>276</v>
      </c>
      <c r="C1481" s="124">
        <v>300</v>
      </c>
      <c r="D1481" s="124">
        <v>850</v>
      </c>
      <c r="E1481" s="124">
        <v>2065</v>
      </c>
      <c r="F1481" s="124">
        <v>2220</v>
      </c>
      <c r="G1481" s="124">
        <v>2040</v>
      </c>
      <c r="H1481" s="124">
        <v>1200</v>
      </c>
      <c r="I1481" s="124">
        <v>2040</v>
      </c>
      <c r="J1481" s="124">
        <v>1870</v>
      </c>
      <c r="K1481" s="124">
        <v>1210</v>
      </c>
      <c r="L1481" s="124">
        <v>1400</v>
      </c>
      <c r="M1481" s="124">
        <v>1820</v>
      </c>
      <c r="N1481" s="124">
        <v>298</v>
      </c>
      <c r="O1481" s="124">
        <v>2295</v>
      </c>
      <c r="P1481" s="124">
        <v>1797.94</v>
      </c>
      <c r="Q1481" s="124">
        <v>1895</v>
      </c>
      <c r="R1481" s="124">
        <v>1503</v>
      </c>
      <c r="S1481" s="124">
        <v>1583.54</v>
      </c>
      <c r="T1481" s="124">
        <v>728.08</v>
      </c>
      <c r="U1481" s="124">
        <v>1903.17</v>
      </c>
      <c r="V1481" s="124">
        <v>1330.94</v>
      </c>
      <c r="W1481" s="124">
        <v>181.01</v>
      </c>
      <c r="X1481" s="79">
        <v>2612</v>
      </c>
      <c r="Y1481" s="125"/>
      <c r="Z1481" s="125"/>
      <c r="AA1481" s="125"/>
      <c r="AB1481" s="125"/>
      <c r="AC1481" s="126">
        <f t="shared" si="310"/>
        <v>0.12961958859626133</v>
      </c>
      <c r="AD1481" s="126">
        <f t="shared" si="311"/>
        <v>0.12355978284934942</v>
      </c>
      <c r="AE1481" s="126">
        <f t="shared" si="312"/>
        <v>5.6600115079333796E-2</v>
      </c>
      <c r="AF1481" s="126">
        <f t="shared" si="313"/>
        <v>-3.4936269953405354E-2</v>
      </c>
      <c r="AG1481" s="126">
        <f t="shared" si="314"/>
        <v>0.20938944055111591</v>
      </c>
      <c r="AH1481" s="126">
        <f t="shared" si="315"/>
        <v>-1</v>
      </c>
      <c r="AI1481" s="126">
        <f t="shared" si="316"/>
        <v>0</v>
      </c>
      <c r="AJ1481" s="126">
        <f t="shared" si="317"/>
        <v>0</v>
      </c>
      <c r="AK1481" s="126">
        <f t="shared" si="318"/>
        <v>0</v>
      </c>
      <c r="AL1481" s="127">
        <f t="shared" si="320"/>
        <v>-5.7307482541927204E-2</v>
      </c>
      <c r="AM1481" s="127">
        <f t="shared" si="319"/>
        <v>-0.15812211188977682</v>
      </c>
    </row>
    <row r="1482" spans="1:39" ht="15" customHeight="1" x14ac:dyDescent="0.2">
      <c r="A1482" s="62" t="s">
        <v>1535</v>
      </c>
      <c r="B1482" s="62" t="s">
        <v>567</v>
      </c>
      <c r="C1482" s="124">
        <v>55792</v>
      </c>
      <c r="D1482" s="124">
        <v>45000</v>
      </c>
      <c r="E1482" s="124">
        <v>47250</v>
      </c>
      <c r="F1482" s="124">
        <v>44600</v>
      </c>
      <c r="G1482" s="124">
        <v>44600</v>
      </c>
      <c r="H1482" s="124">
        <v>44600</v>
      </c>
      <c r="I1482" s="124">
        <v>44600</v>
      </c>
      <c r="J1482" s="124">
        <v>50000</v>
      </c>
      <c r="K1482" s="124">
        <v>50000</v>
      </c>
      <c r="L1482" s="124">
        <v>49380</v>
      </c>
      <c r="M1482" s="124">
        <v>49380</v>
      </c>
      <c r="N1482" s="124">
        <v>54008.959999999999</v>
      </c>
      <c r="O1482" s="124">
        <v>44518.25</v>
      </c>
      <c r="P1482" s="124">
        <v>44816.81</v>
      </c>
      <c r="Q1482" s="124">
        <v>44601.63</v>
      </c>
      <c r="R1482" s="124">
        <v>42761.43</v>
      </c>
      <c r="S1482" s="124">
        <v>50275.09</v>
      </c>
      <c r="T1482" s="124">
        <v>47258.879999999997</v>
      </c>
      <c r="U1482" s="124">
        <v>47785.05</v>
      </c>
      <c r="V1482" s="124">
        <v>31240.799999999999</v>
      </c>
      <c r="W1482" s="124">
        <v>28621.15</v>
      </c>
      <c r="X1482" s="79">
        <v>65219.1</v>
      </c>
      <c r="Y1482" s="125"/>
      <c r="Z1482" s="125"/>
      <c r="AA1482" s="125"/>
      <c r="AB1482" s="125"/>
      <c r="AC1482" s="126">
        <f t="shared" si="310"/>
        <v>0</v>
      </c>
      <c r="AD1482" s="126">
        <f t="shared" si="311"/>
        <v>0</v>
      </c>
      <c r="AE1482" s="126">
        <f t="shared" si="312"/>
        <v>0</v>
      </c>
      <c r="AF1482" s="126">
        <f t="shared" si="313"/>
        <v>0.84572239999999987</v>
      </c>
      <c r="AG1482" s="126">
        <f t="shared" si="314"/>
        <v>-1</v>
      </c>
      <c r="AH1482" s="126">
        <f t="shared" si="315"/>
        <v>0</v>
      </c>
      <c r="AI1482" s="126">
        <f t="shared" si="316"/>
        <v>0</v>
      </c>
      <c r="AJ1482" s="126">
        <f t="shared" si="317"/>
        <v>0</v>
      </c>
      <c r="AK1482" s="126">
        <f t="shared" si="318"/>
        <v>0</v>
      </c>
      <c r="AL1482" s="127">
        <f t="shared" si="320"/>
        <v>-1.7141955555555571E-2</v>
      </c>
      <c r="AM1482" s="127">
        <f t="shared" si="319"/>
        <v>-0.2</v>
      </c>
    </row>
    <row r="1483" spans="1:39" ht="15" customHeight="1" x14ac:dyDescent="0.2">
      <c r="A1483" s="62" t="s">
        <v>1536</v>
      </c>
      <c r="B1483" s="62" t="s">
        <v>569</v>
      </c>
      <c r="C1483" s="124">
        <v>7100</v>
      </c>
      <c r="D1483" s="124">
        <v>7100</v>
      </c>
      <c r="E1483" s="124">
        <v>7100</v>
      </c>
      <c r="F1483" s="124">
        <v>7100</v>
      </c>
      <c r="G1483" s="124">
        <v>7100</v>
      </c>
      <c r="H1483" s="124">
        <v>7100</v>
      </c>
      <c r="I1483" s="124">
        <v>7100</v>
      </c>
      <c r="J1483" s="124">
        <v>9000</v>
      </c>
      <c r="K1483" s="124">
        <v>9000</v>
      </c>
      <c r="L1483" s="124">
        <v>10400</v>
      </c>
      <c r="M1483" s="124">
        <v>10400</v>
      </c>
      <c r="N1483" s="124">
        <v>5925.78</v>
      </c>
      <c r="O1483" s="124">
        <v>5912.44</v>
      </c>
      <c r="P1483" s="124">
        <v>6234.3</v>
      </c>
      <c r="Q1483" s="124">
        <v>7695.02</v>
      </c>
      <c r="R1483" s="124">
        <v>9707.59</v>
      </c>
      <c r="S1483" s="124">
        <v>8542.8700000000008</v>
      </c>
      <c r="T1483" s="124">
        <v>8988.18</v>
      </c>
      <c r="U1483" s="124">
        <v>10555.99</v>
      </c>
      <c r="V1483" s="124">
        <v>8139.51</v>
      </c>
      <c r="W1483" s="124">
        <v>7116.05</v>
      </c>
      <c r="X1483" s="79">
        <v>8724.4500000000007</v>
      </c>
      <c r="Y1483" s="125"/>
      <c r="Z1483" s="125"/>
      <c r="AA1483" s="125"/>
      <c r="AB1483" s="125"/>
      <c r="AC1483" s="126">
        <f t="shared" si="310"/>
        <v>0</v>
      </c>
      <c r="AD1483" s="126">
        <f t="shared" si="311"/>
        <v>0.29006529008187981</v>
      </c>
      <c r="AE1483" s="126">
        <f t="shared" si="312"/>
        <v>-0.46418084682287819</v>
      </c>
      <c r="AF1483" s="126">
        <f t="shared" si="313"/>
        <v>0</v>
      </c>
      <c r="AG1483" s="126">
        <f t="shared" si="314"/>
        <v>-1</v>
      </c>
      <c r="AH1483" s="126">
        <f t="shared" si="315"/>
        <v>0</v>
      </c>
      <c r="AI1483" s="126">
        <f t="shared" si="316"/>
        <v>0</v>
      </c>
      <c r="AJ1483" s="126">
        <f t="shared" si="317"/>
        <v>0</v>
      </c>
      <c r="AK1483" s="126">
        <f t="shared" si="318"/>
        <v>0</v>
      </c>
      <c r="AL1483" s="127">
        <f t="shared" si="320"/>
        <v>-0.13045728408233315</v>
      </c>
      <c r="AM1483" s="127">
        <f t="shared" si="319"/>
        <v>-0.2</v>
      </c>
    </row>
    <row r="1484" spans="1:39" ht="15" customHeight="1" x14ac:dyDescent="0.2">
      <c r="A1484" s="62" t="s">
        <v>1526</v>
      </c>
      <c r="B1484" s="62" t="s">
        <v>278</v>
      </c>
      <c r="C1484" s="124">
        <v>4900</v>
      </c>
      <c r="D1484" s="124">
        <v>4990</v>
      </c>
      <c r="E1484" s="124">
        <v>4800</v>
      </c>
      <c r="F1484" s="124">
        <v>4440</v>
      </c>
      <c r="G1484" s="124">
        <v>4440</v>
      </c>
      <c r="H1484" s="124">
        <v>3000</v>
      </c>
      <c r="I1484" s="124">
        <v>3470</v>
      </c>
      <c r="J1484" s="124">
        <v>3800</v>
      </c>
      <c r="K1484" s="124">
        <v>3800</v>
      </c>
      <c r="L1484" s="124">
        <v>2360</v>
      </c>
      <c r="M1484" s="124">
        <v>2850</v>
      </c>
      <c r="N1484" s="124">
        <v>5017.96</v>
      </c>
      <c r="O1484" s="124">
        <v>4510.2</v>
      </c>
      <c r="P1484" s="124">
        <v>4366.2299999999996</v>
      </c>
      <c r="Q1484" s="124">
        <v>4467.58</v>
      </c>
      <c r="R1484" s="124">
        <v>2702.35</v>
      </c>
      <c r="S1484" s="124">
        <v>3128.65</v>
      </c>
      <c r="T1484" s="124">
        <v>3725.85</v>
      </c>
      <c r="U1484" s="124">
        <v>5494.65</v>
      </c>
      <c r="V1484" s="124">
        <v>-712.78</v>
      </c>
      <c r="W1484" s="124">
        <v>3911.88</v>
      </c>
      <c r="X1484" s="79">
        <v>2093.0300000000002</v>
      </c>
      <c r="Y1484" s="125"/>
      <c r="Z1484" s="125"/>
      <c r="AA1484" s="125"/>
      <c r="AB1484" s="125"/>
      <c r="AC1484" s="126">
        <f t="shared" si="310"/>
        <v>0</v>
      </c>
      <c r="AD1484" s="126">
        <f t="shared" si="311"/>
        <v>0</v>
      </c>
      <c r="AE1484" s="126">
        <f t="shared" si="312"/>
        <v>0</v>
      </c>
      <c r="AF1484" s="126">
        <f t="shared" si="313"/>
        <v>0</v>
      </c>
      <c r="AG1484" s="126">
        <f t="shared" si="314"/>
        <v>0</v>
      </c>
      <c r="AH1484" s="126">
        <f t="shared" si="315"/>
        <v>-1</v>
      </c>
      <c r="AI1484" s="126">
        <f t="shared" si="316"/>
        <v>0</v>
      </c>
      <c r="AJ1484" s="126">
        <f t="shared" si="317"/>
        <v>0</v>
      </c>
      <c r="AK1484" s="126">
        <f t="shared" si="318"/>
        <v>0</v>
      </c>
      <c r="AL1484" s="127">
        <f t="shared" si="320"/>
        <v>-0.1111111111111111</v>
      </c>
      <c r="AM1484" s="127">
        <f t="shared" si="319"/>
        <v>-0.2</v>
      </c>
    </row>
    <row r="1485" spans="1:39" ht="15" customHeight="1" x14ac:dyDescent="0.2">
      <c r="A1485" s="62" t="s">
        <v>1527</v>
      </c>
      <c r="B1485" s="62" t="s">
        <v>1528</v>
      </c>
      <c r="C1485" s="124">
        <v>1800</v>
      </c>
      <c r="D1485" s="124">
        <v>2000</v>
      </c>
      <c r="E1485" s="124">
        <v>2000</v>
      </c>
      <c r="F1485" s="124">
        <v>2000</v>
      </c>
      <c r="G1485" s="124">
        <v>2000</v>
      </c>
      <c r="H1485" s="124">
        <v>6000</v>
      </c>
      <c r="I1485" s="124">
        <v>5000</v>
      </c>
      <c r="J1485" s="124">
        <v>5000</v>
      </c>
      <c r="K1485" s="124">
        <v>5000</v>
      </c>
      <c r="L1485" s="124">
        <v>5000</v>
      </c>
      <c r="M1485" s="124">
        <v>4000</v>
      </c>
      <c r="N1485" s="124">
        <v>1500</v>
      </c>
      <c r="O1485" s="124">
        <v>2014</v>
      </c>
      <c r="P1485" s="124">
        <v>2030</v>
      </c>
      <c r="Q1485" s="124">
        <v>1930</v>
      </c>
      <c r="R1485" s="124">
        <v>1870</v>
      </c>
      <c r="S1485" s="124">
        <v>3554</v>
      </c>
      <c r="T1485" s="124">
        <v>4615.24</v>
      </c>
      <c r="U1485" s="124">
        <v>5555</v>
      </c>
      <c r="V1485" s="124">
        <v>712.6</v>
      </c>
      <c r="W1485" s="124">
        <v>250</v>
      </c>
      <c r="X1485" s="79">
        <v>3230</v>
      </c>
      <c r="Y1485" s="125"/>
      <c r="Z1485" s="125"/>
      <c r="AA1485" s="125"/>
      <c r="AB1485" s="125"/>
      <c r="AC1485" s="126">
        <f t="shared" si="310"/>
        <v>0</v>
      </c>
      <c r="AD1485" s="126">
        <f t="shared" si="311"/>
        <v>0</v>
      </c>
      <c r="AE1485" s="126">
        <f t="shared" si="312"/>
        <v>0</v>
      </c>
      <c r="AF1485" s="126">
        <f t="shared" si="313"/>
        <v>0</v>
      </c>
      <c r="AG1485" s="126">
        <f t="shared" si="314"/>
        <v>0</v>
      </c>
      <c r="AH1485" s="126">
        <f t="shared" si="315"/>
        <v>0</v>
      </c>
      <c r="AI1485" s="126">
        <f t="shared" si="316"/>
        <v>0</v>
      </c>
      <c r="AJ1485" s="126">
        <f t="shared" si="317"/>
        <v>0</v>
      </c>
      <c r="AK1485" s="126">
        <f t="shared" si="318"/>
        <v>0</v>
      </c>
      <c r="AL1485" s="127">
        <f t="shared" si="320"/>
        <v>0</v>
      </c>
      <c r="AM1485" s="127">
        <f t="shared" si="319"/>
        <v>0</v>
      </c>
    </row>
    <row r="1486" spans="1:39" ht="15" customHeight="1" x14ac:dyDescent="0.2">
      <c r="A1486" s="62" t="s">
        <v>1529</v>
      </c>
      <c r="B1486" s="62" t="s">
        <v>282</v>
      </c>
      <c r="C1486" s="124">
        <v>475</v>
      </c>
      <c r="D1486" s="124">
        <v>400</v>
      </c>
      <c r="E1486" s="124">
        <v>400</v>
      </c>
      <c r="F1486" s="124">
        <v>450</v>
      </c>
      <c r="G1486" s="124">
        <v>450</v>
      </c>
      <c r="H1486" s="124">
        <v>2450</v>
      </c>
      <c r="I1486" s="124">
        <v>2950</v>
      </c>
      <c r="J1486" s="124">
        <v>2550</v>
      </c>
      <c r="K1486" s="124">
        <v>2000</v>
      </c>
      <c r="L1486" s="124">
        <v>2050</v>
      </c>
      <c r="M1486" s="124">
        <v>2150</v>
      </c>
      <c r="N1486" s="124">
        <v>309.18</v>
      </c>
      <c r="O1486" s="124">
        <v>50</v>
      </c>
      <c r="P1486" s="124">
        <v>393.14</v>
      </c>
      <c r="Q1486" s="124">
        <v>447.52</v>
      </c>
      <c r="R1486" s="124">
        <v>448.5</v>
      </c>
      <c r="S1486" s="124">
        <v>2135.88</v>
      </c>
      <c r="T1486" s="124">
        <v>4050.62</v>
      </c>
      <c r="U1486" s="124">
        <v>2912.3</v>
      </c>
      <c r="V1486" s="124">
        <v>2006.61</v>
      </c>
      <c r="W1486" s="124">
        <v>275.13</v>
      </c>
      <c r="X1486" s="79">
        <v>4040.83</v>
      </c>
      <c r="Y1486" s="125"/>
      <c r="Z1486" s="125"/>
      <c r="AA1486" s="125"/>
      <c r="AB1486" s="125"/>
      <c r="AC1486" s="126">
        <f t="shared" si="310"/>
        <v>2.4033057344788014E-2</v>
      </c>
      <c r="AD1486" s="126">
        <f t="shared" si="311"/>
        <v>1.6658364993821919E-2</v>
      </c>
      <c r="AE1486" s="126">
        <f t="shared" si="312"/>
        <v>2.398628638414043E-2</v>
      </c>
      <c r="AF1486" s="126">
        <f t="shared" si="313"/>
        <v>5.6743976453476119E-2</v>
      </c>
      <c r="AG1486" s="126">
        <f t="shared" si="314"/>
        <v>0.11509467592350997</v>
      </c>
      <c r="AH1486" s="126">
        <f t="shared" si="315"/>
        <v>3.2610461540433584E-3</v>
      </c>
      <c r="AI1486" s="126">
        <f t="shared" si="316"/>
        <v>6.1492714266332925E-3</v>
      </c>
      <c r="AJ1486" s="126">
        <f t="shared" si="317"/>
        <v>7.5275809899897961E-2</v>
      </c>
      <c r="AK1486" s="126">
        <f t="shared" si="318"/>
        <v>4.6341249578697549E-2</v>
      </c>
      <c r="AL1486" s="127">
        <f t="shared" si="320"/>
        <v>4.0838193128778739E-2</v>
      </c>
      <c r="AM1486" s="127">
        <f t="shared" si="319"/>
        <v>4.9224410596556432E-2</v>
      </c>
    </row>
    <row r="1487" spans="1:39" ht="15" customHeight="1" x14ac:dyDescent="0.2">
      <c r="A1487" s="62" t="s">
        <v>1530</v>
      </c>
      <c r="B1487" s="62" t="s">
        <v>1531</v>
      </c>
      <c r="C1487" s="124">
        <v>16100</v>
      </c>
      <c r="D1487" s="124">
        <v>18700</v>
      </c>
      <c r="E1487" s="124">
        <v>19390</v>
      </c>
      <c r="F1487" s="124">
        <v>17330</v>
      </c>
      <c r="G1487" s="124">
        <v>13000</v>
      </c>
      <c r="H1487" s="124">
        <v>16300</v>
      </c>
      <c r="I1487" s="124">
        <v>15600</v>
      </c>
      <c r="J1487" s="124">
        <v>16900</v>
      </c>
      <c r="K1487" s="124">
        <v>16900</v>
      </c>
      <c r="L1487" s="124">
        <v>19660</v>
      </c>
      <c r="M1487" s="124">
        <v>14380</v>
      </c>
      <c r="N1487" s="124">
        <v>24875.99</v>
      </c>
      <c r="O1487" s="124">
        <v>13394.93</v>
      </c>
      <c r="P1487" s="124">
        <v>18069.59</v>
      </c>
      <c r="Q1487" s="124">
        <v>16774.099999999999</v>
      </c>
      <c r="R1487" s="124">
        <v>12695</v>
      </c>
      <c r="S1487" s="124">
        <v>16277.63</v>
      </c>
      <c r="T1487" s="124">
        <v>17080</v>
      </c>
      <c r="U1487" s="124">
        <v>16034</v>
      </c>
      <c r="V1487" s="124">
        <v>14863</v>
      </c>
      <c r="W1487" s="124">
        <v>18572</v>
      </c>
      <c r="X1487" s="79">
        <v>11940</v>
      </c>
      <c r="Y1487" s="125"/>
      <c r="Z1487" s="125"/>
      <c r="AA1487" s="125"/>
      <c r="AB1487" s="125"/>
      <c r="AC1487" s="126">
        <f t="shared" si="310"/>
        <v>-2.6322841585006421E-2</v>
      </c>
      <c r="AD1487" s="126">
        <f t="shared" si="311"/>
        <v>-3.7453289789154487E-3</v>
      </c>
      <c r="AE1487" s="126">
        <f t="shared" si="312"/>
        <v>7.0901887963909616E-2</v>
      </c>
      <c r="AF1487" s="126">
        <f t="shared" si="313"/>
        <v>0.31934183301685576</v>
      </c>
      <c r="AG1487" s="126">
        <f t="shared" si="314"/>
        <v>6.6421281579387703E-2</v>
      </c>
      <c r="AH1487" s="126">
        <f t="shared" si="315"/>
        <v>-4.1134730323868406E-2</v>
      </c>
      <c r="AI1487" s="126">
        <f t="shared" si="316"/>
        <v>-6.1346790727014452E-3</v>
      </c>
      <c r="AJ1487" s="126">
        <f t="shared" si="317"/>
        <v>0.15467859919709306</v>
      </c>
      <c r="AK1487" s="126">
        <f t="shared" si="318"/>
        <v>-3.128736137641034E-2</v>
      </c>
      <c r="AL1487" s="127">
        <f t="shared" si="320"/>
        <v>5.5857628935593796E-2</v>
      </c>
      <c r="AM1487" s="127">
        <f t="shared" si="319"/>
        <v>2.8508622000700118E-2</v>
      </c>
    </row>
    <row r="1488" spans="1:39" ht="15" customHeight="1" x14ac:dyDescent="0.2">
      <c r="A1488" s="62" t="s">
        <v>1532</v>
      </c>
      <c r="B1488" s="62" t="s">
        <v>1533</v>
      </c>
      <c r="C1488" s="124">
        <v>4750</v>
      </c>
      <c r="D1488" s="124">
        <v>1000</v>
      </c>
      <c r="E1488" s="124">
        <v>1000</v>
      </c>
      <c r="F1488" s="124">
        <v>2000</v>
      </c>
      <c r="G1488" s="124">
        <v>1880</v>
      </c>
      <c r="H1488" s="124">
        <v>1880</v>
      </c>
      <c r="I1488" s="124">
        <v>1500</v>
      </c>
      <c r="J1488" s="124">
        <v>1300</v>
      </c>
      <c r="K1488" s="124">
        <v>1300</v>
      </c>
      <c r="L1488" s="124">
        <v>1300</v>
      </c>
      <c r="M1488" s="124">
        <v>1300</v>
      </c>
      <c r="N1488" s="124">
        <v>3644.3</v>
      </c>
      <c r="O1488" s="124">
        <v>1704.56</v>
      </c>
      <c r="P1488" s="124">
        <v>1791.18</v>
      </c>
      <c r="Q1488" s="124">
        <v>1409.52</v>
      </c>
      <c r="R1488" s="124">
        <v>1270.44</v>
      </c>
      <c r="S1488" s="124">
        <v>1281.1099999999999</v>
      </c>
      <c r="T1488" s="124">
        <v>1309.1600000000001</v>
      </c>
      <c r="U1488" s="124">
        <v>1144.92</v>
      </c>
      <c r="V1488" s="124">
        <v>1016.46</v>
      </c>
      <c r="W1488" s="124">
        <v>608.42999999999995</v>
      </c>
      <c r="X1488" s="79">
        <v>1162.45</v>
      </c>
      <c r="Y1488" s="125"/>
      <c r="Z1488" s="125"/>
      <c r="AA1488" s="125"/>
      <c r="AB1488" s="125"/>
      <c r="AC1488" s="126">
        <f t="shared" si="310"/>
        <v>0</v>
      </c>
      <c r="AD1488" s="126">
        <f t="shared" si="311"/>
        <v>-1</v>
      </c>
      <c r="AE1488" s="126">
        <f t="shared" si="312"/>
        <v>0</v>
      </c>
      <c r="AF1488" s="126">
        <f t="shared" si="313"/>
        <v>0</v>
      </c>
      <c r="AG1488" s="126">
        <f t="shared" si="314"/>
        <v>0</v>
      </c>
      <c r="AH1488" s="126">
        <f t="shared" si="315"/>
        <v>0</v>
      </c>
      <c r="AI1488" s="126">
        <f t="shared" si="316"/>
        <v>0</v>
      </c>
      <c r="AJ1488" s="126">
        <f t="shared" si="317"/>
        <v>0</v>
      </c>
      <c r="AK1488" s="126">
        <f t="shared" si="318"/>
        <v>0</v>
      </c>
      <c r="AL1488" s="127">
        <f t="shared" si="320"/>
        <v>-0.1111111111111111</v>
      </c>
      <c r="AM1488" s="127">
        <f t="shared" si="319"/>
        <v>0</v>
      </c>
    </row>
    <row r="1489" spans="1:39" ht="15" customHeight="1" x14ac:dyDescent="0.2">
      <c r="A1489" s="62" t="s">
        <v>1534</v>
      </c>
      <c r="B1489" s="62" t="s">
        <v>442</v>
      </c>
      <c r="C1489" s="124">
        <v>4400</v>
      </c>
      <c r="D1489" s="124">
        <v>4400</v>
      </c>
      <c r="E1489" s="124">
        <v>5000</v>
      </c>
      <c r="F1489" s="124">
        <v>5400</v>
      </c>
      <c r="G1489" s="124">
        <v>6500</v>
      </c>
      <c r="H1489" s="124">
        <v>6500</v>
      </c>
      <c r="I1489" s="124">
        <v>0</v>
      </c>
      <c r="J1489" s="124">
        <v>0</v>
      </c>
      <c r="K1489" s="124">
        <v>0</v>
      </c>
      <c r="L1489" s="124">
        <v>0</v>
      </c>
      <c r="M1489" s="124">
        <v>0</v>
      </c>
      <c r="N1489" s="124">
        <v>4998.01</v>
      </c>
      <c r="O1489" s="124">
        <v>5645.85</v>
      </c>
      <c r="P1489" s="124">
        <v>6343.45</v>
      </c>
      <c r="Q1489" s="124">
        <v>6702.49</v>
      </c>
      <c r="R1489" s="124">
        <v>6468.33</v>
      </c>
      <c r="S1489" s="124">
        <v>7822.73</v>
      </c>
      <c r="T1489" s="124">
        <v>0</v>
      </c>
      <c r="U1489" s="124">
        <v>0</v>
      </c>
      <c r="V1489" s="124">
        <v>0</v>
      </c>
      <c r="W1489" s="124">
        <v>0</v>
      </c>
      <c r="X1489" s="79">
        <v>12.73</v>
      </c>
      <c r="Y1489" s="125"/>
      <c r="Z1489" s="125"/>
      <c r="AA1489" s="125"/>
      <c r="AB1489" s="125"/>
      <c r="AC1489" s="126">
        <f t="shared" si="310"/>
        <v>7.4895936274069264E-2</v>
      </c>
      <c r="AD1489" s="126">
        <f t="shared" si="311"/>
        <v>6.4007396263483798E-2</v>
      </c>
      <c r="AE1489" s="126">
        <f t="shared" si="312"/>
        <v>-0.15188669181609249</v>
      </c>
      <c r="AF1489" s="126">
        <f t="shared" si="313"/>
        <v>1.3869445851518898</v>
      </c>
      <c r="AG1489" s="126">
        <f t="shared" si="314"/>
        <v>-0.44251497005988022</v>
      </c>
      <c r="AH1489" s="126">
        <f t="shared" si="315"/>
        <v>1.4464446831364119E-2</v>
      </c>
      <c r="AI1489" s="126">
        <f t="shared" si="316"/>
        <v>-8.2233100086990918E-2</v>
      </c>
      <c r="AJ1489" s="126">
        <f t="shared" si="317"/>
        <v>0.13890170742962621</v>
      </c>
      <c r="AK1489" s="126">
        <f t="shared" si="318"/>
        <v>1.4586709886547812E-2</v>
      </c>
      <c r="AL1489" s="127">
        <f t="shared" si="320"/>
        <v>0.11301844665266857</v>
      </c>
      <c r="AM1489" s="127">
        <f t="shared" si="319"/>
        <v>-7.1359041199866607E-2</v>
      </c>
    </row>
    <row r="1490" spans="1:39" ht="15" customHeight="1" x14ac:dyDescent="0.2">
      <c r="A1490" s="62" t="s">
        <v>1537</v>
      </c>
      <c r="B1490" s="62" t="s">
        <v>833</v>
      </c>
      <c r="C1490" s="124">
        <v>0</v>
      </c>
      <c r="D1490" s="124">
        <v>25000</v>
      </c>
      <c r="E1490" s="124">
        <v>25000</v>
      </c>
      <c r="F1490" s="124">
        <v>25000</v>
      </c>
      <c r="G1490" s="124">
        <v>25000</v>
      </c>
      <c r="H1490" s="124">
        <v>25000</v>
      </c>
      <c r="I1490" s="124">
        <v>25000</v>
      </c>
      <c r="J1490" s="124">
        <v>25000</v>
      </c>
      <c r="K1490" s="124">
        <v>25000</v>
      </c>
      <c r="L1490" s="124">
        <v>25000</v>
      </c>
      <c r="M1490" s="124">
        <v>25000</v>
      </c>
      <c r="N1490" s="124">
        <v>0</v>
      </c>
      <c r="O1490" s="124">
        <v>25000</v>
      </c>
      <c r="P1490" s="124">
        <v>25000</v>
      </c>
      <c r="Q1490" s="124">
        <v>25000</v>
      </c>
      <c r="R1490" s="124">
        <v>46143.06</v>
      </c>
      <c r="S1490" s="124">
        <v>0</v>
      </c>
      <c r="T1490" s="124">
        <v>25000</v>
      </c>
      <c r="U1490" s="124">
        <v>25000</v>
      </c>
      <c r="V1490" s="124">
        <v>25000</v>
      </c>
      <c r="W1490" s="124">
        <v>25000</v>
      </c>
      <c r="X1490" s="79">
        <v>25000</v>
      </c>
      <c r="Y1490" s="125"/>
      <c r="Z1490" s="125"/>
      <c r="AA1490" s="125"/>
      <c r="AB1490" s="125"/>
      <c r="AC1490" s="126">
        <f t="shared" si="310"/>
        <v>0.13839752764157687</v>
      </c>
      <c r="AD1490" s="126">
        <f t="shared" si="311"/>
        <v>-0.219488921121688</v>
      </c>
      <c r="AE1490" s="126">
        <f t="shared" si="312"/>
        <v>0.56857773673866285</v>
      </c>
      <c r="AF1490" s="126">
        <f t="shared" si="313"/>
        <v>1.1574504190598559E-2</v>
      </c>
      <c r="AG1490" s="126">
        <f t="shared" si="314"/>
        <v>1.0946282912810133E-2</v>
      </c>
      <c r="AH1490" s="126">
        <f t="shared" si="315"/>
        <v>0.18922128248006179</v>
      </c>
      <c r="AI1490" s="126">
        <f t="shared" si="316"/>
        <v>0.40494429087054434</v>
      </c>
      <c r="AJ1490" s="126">
        <f t="shared" si="317"/>
        <v>-0.58898755891530874</v>
      </c>
      <c r="AK1490" s="126">
        <f t="shared" si="318"/>
        <v>4.9529130237284801E-2</v>
      </c>
      <c r="AL1490" s="127">
        <f t="shared" si="320"/>
        <v>6.2746030559393623E-2</v>
      </c>
      <c r="AM1490" s="127">
        <f t="shared" si="319"/>
        <v>1.3130685517078461E-2</v>
      </c>
    </row>
    <row r="1491" spans="1:39" ht="15" customHeight="1" x14ac:dyDescent="0.2">
      <c r="A1491" s="62" t="s">
        <v>1538</v>
      </c>
      <c r="B1491" s="62" t="s">
        <v>448</v>
      </c>
      <c r="C1491" s="124">
        <v>0</v>
      </c>
      <c r="D1491" s="124">
        <v>7500</v>
      </c>
      <c r="E1491" s="124">
        <v>13990</v>
      </c>
      <c r="F1491" s="124">
        <v>13990</v>
      </c>
      <c r="G1491" s="124">
        <v>13990</v>
      </c>
      <c r="H1491" s="124">
        <v>8000</v>
      </c>
      <c r="I1491" s="124">
        <v>8000</v>
      </c>
      <c r="J1491" s="124">
        <v>8000</v>
      </c>
      <c r="K1491" s="124">
        <v>8000</v>
      </c>
      <c r="L1491" s="124">
        <v>0</v>
      </c>
      <c r="M1491" s="124">
        <v>0</v>
      </c>
      <c r="N1491" s="124">
        <v>0</v>
      </c>
      <c r="O1491" s="124">
        <v>10850.04</v>
      </c>
      <c r="P1491" s="124">
        <v>13997.26</v>
      </c>
      <c r="Q1491" s="124">
        <v>7500</v>
      </c>
      <c r="R1491" s="124">
        <v>7500</v>
      </c>
      <c r="S1491" s="124">
        <v>0</v>
      </c>
      <c r="T1491" s="124">
        <v>0</v>
      </c>
      <c r="U1491" s="124">
        <v>0</v>
      </c>
      <c r="V1491" s="124">
        <v>0</v>
      </c>
      <c r="W1491" s="124">
        <v>0</v>
      </c>
      <c r="X1491" s="79"/>
      <c r="Y1491" s="125"/>
      <c r="Z1491" s="125"/>
      <c r="AA1491" s="125"/>
      <c r="AB1491" s="125"/>
      <c r="AC1491" s="126">
        <f t="shared" si="310"/>
        <v>-0.14438855084243132</v>
      </c>
      <c r="AD1491" s="126">
        <f t="shared" si="311"/>
        <v>0.14795036371416356</v>
      </c>
      <c r="AE1491" s="126">
        <f t="shared" si="312"/>
        <v>-0.16422639371393652</v>
      </c>
      <c r="AF1491" s="126">
        <f t="shared" si="313"/>
        <v>-9.2927418851296462E-2</v>
      </c>
      <c r="AG1491" s="126">
        <f t="shared" si="314"/>
        <v>6.3722453314452671E-2</v>
      </c>
      <c r="AH1491" s="126">
        <f t="shared" si="315"/>
        <v>6.0090042617694532E-4</v>
      </c>
      <c r="AI1491" s="126">
        <f t="shared" si="316"/>
        <v>5.0158912007095789E-2</v>
      </c>
      <c r="AJ1491" s="126">
        <f t="shared" si="317"/>
        <v>1.4362732591386969</v>
      </c>
      <c r="AK1491" s="126">
        <f t="shared" si="318"/>
        <v>-0.52284603078878666</v>
      </c>
      <c r="AL1491" s="127">
        <f t="shared" si="320"/>
        <v>8.6035277156014972E-2</v>
      </c>
      <c r="AM1491" s="127">
        <f t="shared" si="319"/>
        <v>0.2055818988195271</v>
      </c>
    </row>
    <row r="1492" spans="1:39" ht="15" customHeight="1" x14ac:dyDescent="0.2">
      <c r="A1492" s="62" t="s">
        <v>1539</v>
      </c>
      <c r="B1492" s="62" t="s">
        <v>759</v>
      </c>
      <c r="C1492" s="124">
        <v>0</v>
      </c>
      <c r="D1492" s="124">
        <v>0</v>
      </c>
      <c r="E1492" s="124">
        <v>0</v>
      </c>
      <c r="F1492" s="124">
        <v>4000</v>
      </c>
      <c r="G1492" s="124">
        <v>4000</v>
      </c>
      <c r="H1492" s="124">
        <v>4000</v>
      </c>
      <c r="I1492" s="124">
        <v>4000</v>
      </c>
      <c r="J1492" s="124">
        <v>4000</v>
      </c>
      <c r="K1492" s="124">
        <v>4000</v>
      </c>
      <c r="L1492" s="124">
        <v>0</v>
      </c>
      <c r="M1492" s="124">
        <v>0</v>
      </c>
      <c r="N1492" s="124">
        <v>0</v>
      </c>
      <c r="O1492" s="124">
        <v>0</v>
      </c>
      <c r="P1492" s="124">
        <v>0</v>
      </c>
      <c r="Q1492" s="124">
        <v>0</v>
      </c>
      <c r="R1492" s="124">
        <v>0</v>
      </c>
      <c r="S1492" s="124">
        <v>18343.72</v>
      </c>
      <c r="T1492" s="124">
        <v>0</v>
      </c>
      <c r="U1492" s="124">
        <v>0</v>
      </c>
      <c r="V1492" s="124">
        <v>0</v>
      </c>
      <c r="W1492" s="124">
        <v>0</v>
      </c>
      <c r="X1492" s="79"/>
      <c r="Y1492" s="125"/>
      <c r="Z1492" s="125"/>
      <c r="AA1492" s="125"/>
      <c r="AB1492" s="125"/>
      <c r="AC1492" s="126">
        <f t="shared" si="310"/>
        <v>7.7264447181693521E-2</v>
      </c>
      <c r="AD1492" s="126">
        <f t="shared" si="311"/>
        <v>8.0828284585132942E-2</v>
      </c>
      <c r="AE1492" s="126">
        <f t="shared" si="312"/>
        <v>-0.2486664401849997</v>
      </c>
      <c r="AF1492" s="126">
        <f t="shared" si="313"/>
        <v>0.13834489843271242</v>
      </c>
      <c r="AG1492" s="126">
        <f t="shared" si="314"/>
        <v>-3.7273064614194572E-2</v>
      </c>
      <c r="AH1492" s="126">
        <f t="shared" si="315"/>
        <v>1.6617445875225279E-2</v>
      </c>
      <c r="AI1492" s="126">
        <f t="shared" si="316"/>
        <v>8.3717370215114162E-2</v>
      </c>
      <c r="AJ1492" s="126">
        <f t="shared" si="317"/>
        <v>-0.21957633284989003</v>
      </c>
      <c r="AK1492" s="126">
        <f t="shared" si="318"/>
        <v>0.26591152558282455</v>
      </c>
      <c r="AL1492" s="127">
        <f t="shared" si="320"/>
        <v>1.7463126024846509E-2</v>
      </c>
      <c r="AM1492" s="127">
        <f t="shared" si="319"/>
        <v>2.1879388841815877E-2</v>
      </c>
    </row>
    <row r="1493" spans="1:39" ht="15" customHeight="1" x14ac:dyDescent="0.2">
      <c r="A1493" s="62" t="s">
        <v>2312</v>
      </c>
      <c r="B1493" s="62" t="s">
        <v>1883</v>
      </c>
      <c r="C1493" s="124">
        <v>0</v>
      </c>
      <c r="D1493" s="124">
        <v>0</v>
      </c>
      <c r="E1493" s="124">
        <v>0</v>
      </c>
      <c r="F1493" s="124">
        <v>0</v>
      </c>
      <c r="G1493" s="124">
        <v>0</v>
      </c>
      <c r="H1493" s="124">
        <v>0</v>
      </c>
      <c r="I1493" s="124">
        <v>0</v>
      </c>
      <c r="J1493" s="124">
        <v>0</v>
      </c>
      <c r="K1493" s="124">
        <v>0</v>
      </c>
      <c r="L1493" s="124">
        <v>0</v>
      </c>
      <c r="M1493" s="124">
        <v>0</v>
      </c>
      <c r="N1493" s="124">
        <v>0</v>
      </c>
      <c r="O1493" s="124">
        <v>0</v>
      </c>
      <c r="P1493" s="124">
        <v>0</v>
      </c>
      <c r="Q1493" s="124">
        <v>0</v>
      </c>
      <c r="R1493" s="124">
        <v>0</v>
      </c>
      <c r="S1493" s="124">
        <v>0</v>
      </c>
      <c r="T1493" s="124">
        <v>0</v>
      </c>
      <c r="U1493" s="124">
        <v>0</v>
      </c>
      <c r="V1493" s="124">
        <v>0</v>
      </c>
      <c r="W1493" s="124">
        <v>16164.56</v>
      </c>
      <c r="X1493" s="79">
        <v>8760.58</v>
      </c>
      <c r="Y1493" s="125"/>
      <c r="Z1493" s="125"/>
      <c r="AA1493" s="125"/>
      <c r="AB1493" s="125"/>
      <c r="AC1493" s="126">
        <f t="shared" si="310"/>
        <v>0.16303236485525857</v>
      </c>
      <c r="AD1493" s="126">
        <f t="shared" si="311"/>
        <v>-7.5496676273176383E-2</v>
      </c>
      <c r="AE1493" s="126">
        <f t="shared" si="312"/>
        <v>0.15658715882454438</v>
      </c>
      <c r="AF1493" s="126">
        <f t="shared" si="313"/>
        <v>0.28466293640541368</v>
      </c>
      <c r="AG1493" s="126">
        <f t="shared" si="314"/>
        <v>0.25877519148524575</v>
      </c>
      <c r="AH1493" s="126">
        <f t="shared" si="315"/>
        <v>-0.14925801013378256</v>
      </c>
      <c r="AI1493" s="126">
        <f t="shared" si="316"/>
        <v>-8.1767410309832492E-2</v>
      </c>
      <c r="AJ1493" s="126">
        <f t="shared" si="317"/>
        <v>0.19201842120302129</v>
      </c>
      <c r="AK1493" s="126">
        <f t="shared" si="318"/>
        <v>-0.17992844737280381</v>
      </c>
      <c r="AL1493" s="127">
        <f t="shared" si="320"/>
        <v>6.3180614298209814E-2</v>
      </c>
      <c r="AM1493" s="127">
        <f t="shared" si="319"/>
        <v>7.9679489743696378E-3</v>
      </c>
    </row>
    <row r="1494" spans="1:39" ht="15" customHeight="1" x14ac:dyDescent="0.2">
      <c r="A1494" s="62" t="s">
        <v>1541</v>
      </c>
      <c r="B1494" s="62" t="s">
        <v>286</v>
      </c>
      <c r="C1494" s="124">
        <v>503410</v>
      </c>
      <c r="D1494" s="124">
        <v>493462</v>
      </c>
      <c r="E1494" s="124">
        <v>490898</v>
      </c>
      <c r="F1494" s="124">
        <v>504809</v>
      </c>
      <c r="G1494" s="124">
        <v>528080</v>
      </c>
      <c r="H1494" s="124">
        <v>595244</v>
      </c>
      <c r="I1494" s="124">
        <v>595318</v>
      </c>
      <c r="J1494" s="124">
        <v>616811</v>
      </c>
      <c r="K1494" s="124">
        <v>778485</v>
      </c>
      <c r="L1494" s="124">
        <v>791967</v>
      </c>
      <c r="M1494" s="124">
        <v>799652</v>
      </c>
      <c r="N1494" s="124">
        <v>477149.03</v>
      </c>
      <c r="O1494" s="124">
        <v>488616.38</v>
      </c>
      <c r="P1494" s="124">
        <v>496755.93</v>
      </c>
      <c r="Q1494" s="124">
        <v>508671.26</v>
      </c>
      <c r="R1494" s="124">
        <v>537535.29</v>
      </c>
      <c r="S1494" s="124">
        <v>599402.74</v>
      </c>
      <c r="T1494" s="124">
        <v>601357.42000000004</v>
      </c>
      <c r="U1494" s="124">
        <v>605055.32999999996</v>
      </c>
      <c r="V1494" s="124">
        <v>650601.36</v>
      </c>
      <c r="W1494" s="124">
        <v>680751.04</v>
      </c>
      <c r="X1494" s="79">
        <v>719504.59</v>
      </c>
      <c r="Y1494" s="125"/>
      <c r="Z1494" s="125"/>
      <c r="AA1494" s="125"/>
      <c r="AB1494" s="125"/>
      <c r="AC1494" s="126">
        <f t="shared" si="310"/>
        <v>0</v>
      </c>
      <c r="AD1494" s="126">
        <f t="shared" si="311"/>
        <v>0</v>
      </c>
      <c r="AE1494" s="126">
        <f t="shared" si="312"/>
        <v>0</v>
      </c>
      <c r="AF1494" s="126">
        <f t="shared" si="313"/>
        <v>0</v>
      </c>
      <c r="AG1494" s="126">
        <f t="shared" si="314"/>
        <v>0</v>
      </c>
      <c r="AH1494" s="126">
        <f t="shared" si="315"/>
        <v>0</v>
      </c>
      <c r="AI1494" s="126">
        <f t="shared" si="316"/>
        <v>0</v>
      </c>
      <c r="AJ1494" s="126">
        <f t="shared" si="317"/>
        <v>-0.49857570370206267</v>
      </c>
      <c r="AK1494" s="126">
        <f t="shared" si="318"/>
        <v>5.8628128141027291</v>
      </c>
      <c r="AL1494" s="127">
        <f t="shared" si="320"/>
        <v>0.59602634560007406</v>
      </c>
      <c r="AM1494" s="127">
        <f t="shared" si="319"/>
        <v>1.0728474220801334</v>
      </c>
    </row>
    <row r="1495" spans="1:39" ht="15" customHeight="1" x14ac:dyDescent="0.2">
      <c r="A1495" s="62" t="s">
        <v>1542</v>
      </c>
      <c r="B1495" s="62" t="s">
        <v>292</v>
      </c>
      <c r="C1495" s="124">
        <v>3600</v>
      </c>
      <c r="D1495" s="124">
        <v>3607</v>
      </c>
      <c r="E1495" s="124">
        <v>3306</v>
      </c>
      <c r="F1495" s="124">
        <v>3607</v>
      </c>
      <c r="G1495" s="124">
        <v>3607</v>
      </c>
      <c r="H1495" s="124">
        <v>5258</v>
      </c>
      <c r="I1495" s="124">
        <v>5107</v>
      </c>
      <c r="J1495" s="124">
        <v>5107</v>
      </c>
      <c r="K1495" s="124">
        <v>5405</v>
      </c>
      <c r="L1495" s="124">
        <v>5710</v>
      </c>
      <c r="M1495" s="124">
        <v>6300</v>
      </c>
      <c r="N1495" s="124">
        <v>3619.67</v>
      </c>
      <c r="O1495" s="124">
        <v>3524.39</v>
      </c>
      <c r="P1495" s="124">
        <v>3511.19</v>
      </c>
      <c r="Q1495" s="124">
        <v>3760.14</v>
      </c>
      <c r="R1495" s="124">
        <v>4960.91</v>
      </c>
      <c r="S1495" s="124">
        <v>5290.42</v>
      </c>
      <c r="T1495" s="124">
        <v>5072.8</v>
      </c>
      <c r="U1495" s="124">
        <v>5041.68</v>
      </c>
      <c r="V1495" s="124">
        <v>5821.52</v>
      </c>
      <c r="W1495" s="124">
        <v>5639.38</v>
      </c>
      <c r="X1495" s="79">
        <v>6892.38</v>
      </c>
      <c r="Y1495" s="125"/>
      <c r="Z1495" s="125"/>
      <c r="AA1495" s="125"/>
      <c r="AB1495" s="125"/>
      <c r="AC1495" s="126">
        <f t="shared" si="310"/>
        <v>9.8128807658833563E-3</v>
      </c>
      <c r="AD1495" s="126">
        <f t="shared" si="311"/>
        <v>-0.26672286742367107</v>
      </c>
      <c r="AE1495" s="126">
        <f t="shared" si="312"/>
        <v>-6.87218326801516E-3</v>
      </c>
      <c r="AF1495" s="126">
        <f t="shared" si="313"/>
        <v>0.25968060476503957</v>
      </c>
      <c r="AG1495" s="126">
        <f t="shared" si="314"/>
        <v>1.9377568995889608E-2</v>
      </c>
      <c r="AH1495" s="126">
        <f t="shared" si="315"/>
        <v>-3.1682027649769587E-2</v>
      </c>
      <c r="AI1495" s="126">
        <f t="shared" si="316"/>
        <v>2.6035098155859668E-2</v>
      </c>
      <c r="AJ1495" s="126">
        <f t="shared" si="317"/>
        <v>0.13604462057149813</v>
      </c>
      <c r="AK1495" s="126">
        <f t="shared" si="318"/>
        <v>5.9525571473045449E-2</v>
      </c>
      <c r="AL1495" s="127">
        <f t="shared" si="320"/>
        <v>2.279991848730667E-2</v>
      </c>
      <c r="AM1495" s="127">
        <f t="shared" si="319"/>
        <v>4.1860166309304656E-2</v>
      </c>
    </row>
    <row r="1496" spans="1:39" ht="15" customHeight="1" x14ac:dyDescent="0.2">
      <c r="A1496" s="62" t="s">
        <v>1543</v>
      </c>
      <c r="B1496" s="62" t="s">
        <v>296</v>
      </c>
      <c r="C1496" s="124">
        <v>0</v>
      </c>
      <c r="D1496" s="124">
        <v>17935</v>
      </c>
      <c r="E1496" s="124">
        <v>0</v>
      </c>
      <c r="F1496" s="124">
        <v>8085</v>
      </c>
      <c r="G1496" s="124">
        <v>21523</v>
      </c>
      <c r="H1496" s="124">
        <v>22141</v>
      </c>
      <c r="I1496" s="124">
        <v>22812</v>
      </c>
      <c r="J1496" s="124">
        <v>18504</v>
      </c>
      <c r="K1496" s="124">
        <v>44392</v>
      </c>
      <c r="L1496" s="124">
        <v>13138</v>
      </c>
      <c r="M1496" s="124">
        <v>0</v>
      </c>
      <c r="N1496" s="124">
        <v>0</v>
      </c>
      <c r="O1496" s="124">
        <v>13000</v>
      </c>
      <c r="P1496" s="124">
        <v>0</v>
      </c>
      <c r="Q1496" s="124">
        <v>0</v>
      </c>
      <c r="R1496" s="124">
        <v>0</v>
      </c>
      <c r="S1496" s="124">
        <v>0</v>
      </c>
      <c r="T1496" s="124">
        <v>0</v>
      </c>
      <c r="U1496" s="124">
        <v>0</v>
      </c>
      <c r="V1496" s="124">
        <v>0</v>
      </c>
      <c r="W1496" s="124">
        <v>0</v>
      </c>
      <c r="X1496" s="79"/>
      <c r="Y1496" s="125"/>
      <c r="Z1496" s="125"/>
      <c r="AA1496" s="125"/>
      <c r="AB1496" s="125"/>
      <c r="AC1496" s="126">
        <f t="shared" si="310"/>
        <v>7.3488459707084244E-2</v>
      </c>
      <c r="AD1496" s="126">
        <f t="shared" si="311"/>
        <v>-4.1718659216134303E-2</v>
      </c>
      <c r="AE1496" s="126">
        <f t="shared" si="312"/>
        <v>-0.46792934032625844</v>
      </c>
      <c r="AF1496" s="126">
        <f t="shared" si="313"/>
        <v>-1</v>
      </c>
      <c r="AG1496" s="126">
        <f t="shared" si="314"/>
        <v>0</v>
      </c>
      <c r="AH1496" s="126">
        <f t="shared" si="315"/>
        <v>0</v>
      </c>
      <c r="AI1496" s="126">
        <f t="shared" si="316"/>
        <v>0</v>
      </c>
      <c r="AJ1496" s="126">
        <f t="shared" si="317"/>
        <v>0</v>
      </c>
      <c r="AK1496" s="126">
        <f t="shared" si="318"/>
        <v>0</v>
      </c>
      <c r="AL1496" s="127">
        <f t="shared" si="320"/>
        <v>-0.15957328220392317</v>
      </c>
      <c r="AM1496" s="127">
        <f t="shared" si="319"/>
        <v>0</v>
      </c>
    </row>
    <row r="1497" spans="1:39" ht="15" customHeight="1" x14ac:dyDescent="0.2">
      <c r="A1497" s="62" t="s">
        <v>1544</v>
      </c>
      <c r="B1497" s="62" t="s">
        <v>298</v>
      </c>
      <c r="C1497" s="124">
        <v>10890</v>
      </c>
      <c r="D1497" s="124">
        <v>10345</v>
      </c>
      <c r="E1497" s="124">
        <v>10886</v>
      </c>
      <c r="F1497" s="124">
        <v>11604</v>
      </c>
      <c r="G1497" s="124">
        <v>10376</v>
      </c>
      <c r="H1497" s="124">
        <v>12365</v>
      </c>
      <c r="I1497" s="124">
        <v>11912</v>
      </c>
      <c r="J1497" s="124">
        <v>12751</v>
      </c>
      <c r="K1497" s="124">
        <v>12258</v>
      </c>
      <c r="L1497" s="124">
        <v>12911</v>
      </c>
      <c r="M1497" s="124">
        <v>12610</v>
      </c>
      <c r="N1497" s="124">
        <v>9016.11</v>
      </c>
      <c r="O1497" s="124">
        <v>9691.3799999999992</v>
      </c>
      <c r="P1497" s="124">
        <v>10311.700000000001</v>
      </c>
      <c r="Q1497" s="124">
        <v>8745.49</v>
      </c>
      <c r="R1497" s="124">
        <v>20875</v>
      </c>
      <c r="S1497" s="124">
        <v>11637.5</v>
      </c>
      <c r="T1497" s="124">
        <v>11805.83</v>
      </c>
      <c r="U1497" s="124">
        <v>10835</v>
      </c>
      <c r="V1497" s="124">
        <v>12340</v>
      </c>
      <c r="W1497" s="124">
        <v>12520</v>
      </c>
      <c r="X1497" s="79">
        <v>12752.5</v>
      </c>
      <c r="Y1497" s="125"/>
      <c r="Z1497" s="125"/>
      <c r="AA1497" s="125"/>
      <c r="AB1497" s="125"/>
      <c r="AC1497" s="126">
        <f t="shared" si="310"/>
        <v>1.813806393756872E-3</v>
      </c>
      <c r="AD1497" s="126">
        <f t="shared" si="311"/>
        <v>7.0941293124895249E-2</v>
      </c>
      <c r="AE1497" s="126">
        <f t="shared" si="312"/>
        <v>0.37066043041683416</v>
      </c>
      <c r="AF1497" s="126">
        <f t="shared" si="313"/>
        <v>0.22336255896755552</v>
      </c>
      <c r="AG1497" s="126">
        <f t="shared" si="314"/>
        <v>0.2092902501646112</v>
      </c>
      <c r="AH1497" s="126">
        <f t="shared" si="315"/>
        <v>4.2301796262764771E-2</v>
      </c>
      <c r="AI1497" s="126">
        <f t="shared" si="316"/>
        <v>1.4233202309244821E-2</v>
      </c>
      <c r="AJ1497" s="126">
        <f t="shared" si="317"/>
        <v>0.1196717517525407</v>
      </c>
      <c r="AK1497" s="126">
        <f t="shared" si="318"/>
        <v>0.59923885477497918</v>
      </c>
      <c r="AL1497" s="127">
        <f t="shared" si="320"/>
        <v>0.18350154935190915</v>
      </c>
      <c r="AM1497" s="127">
        <f t="shared" si="319"/>
        <v>0.19694717105282813</v>
      </c>
    </row>
    <row r="1498" spans="1:39" ht="15" customHeight="1" x14ac:dyDescent="0.2">
      <c r="A1498" s="62" t="s">
        <v>1545</v>
      </c>
      <c r="B1498" s="62" t="s">
        <v>300</v>
      </c>
      <c r="C1498" s="124">
        <v>10000</v>
      </c>
      <c r="D1498" s="124">
        <v>10000</v>
      </c>
      <c r="E1498" s="124">
        <v>8900</v>
      </c>
      <c r="F1498" s="124">
        <v>8900</v>
      </c>
      <c r="G1498" s="124">
        <v>10000</v>
      </c>
      <c r="H1498" s="124">
        <v>13000</v>
      </c>
      <c r="I1498" s="124">
        <v>13000</v>
      </c>
      <c r="J1498" s="124">
        <v>13000</v>
      </c>
      <c r="K1498" s="124">
        <v>13000</v>
      </c>
      <c r="L1498" s="124">
        <v>13000</v>
      </c>
      <c r="M1498" s="124">
        <v>13000</v>
      </c>
      <c r="N1498" s="124">
        <v>8726.89</v>
      </c>
      <c r="O1498" s="124">
        <v>9934.67</v>
      </c>
      <c r="P1498" s="124">
        <v>7754.12</v>
      </c>
      <c r="Q1498" s="124">
        <v>12162.94</v>
      </c>
      <c r="R1498" s="124">
        <v>12303.72</v>
      </c>
      <c r="S1498" s="124">
        <v>12438.4</v>
      </c>
      <c r="T1498" s="124">
        <v>14792.01</v>
      </c>
      <c r="U1498" s="124">
        <v>20781.95</v>
      </c>
      <c r="V1498" s="124">
        <v>8541.64</v>
      </c>
      <c r="W1498" s="124">
        <v>8964.7000000000007</v>
      </c>
      <c r="X1498" s="79">
        <v>14748.4</v>
      </c>
      <c r="Y1498" s="125"/>
      <c r="Z1498" s="125"/>
      <c r="AA1498" s="125"/>
      <c r="AB1498" s="125"/>
      <c r="AC1498" s="126">
        <f t="shared" si="310"/>
        <v>1.6427659574468083</v>
      </c>
      <c r="AD1498" s="126">
        <f t="shared" si="311"/>
        <v>0.54150229450124798</v>
      </c>
      <c r="AE1498" s="126">
        <f t="shared" si="312"/>
        <v>-0.662610330600094</v>
      </c>
      <c r="AF1498" s="126">
        <f t="shared" si="313"/>
        <v>1.2697213622291021</v>
      </c>
      <c r="AG1498" s="126">
        <f t="shared" si="314"/>
        <v>0.47269205587079888</v>
      </c>
      <c r="AH1498" s="126">
        <f t="shared" si="315"/>
        <v>-0.46156197321378956</v>
      </c>
      <c r="AI1498" s="126">
        <f t="shared" si="316"/>
        <v>0.38620060894844577</v>
      </c>
      <c r="AJ1498" s="126">
        <f t="shared" si="317"/>
        <v>-0.8672192991164499</v>
      </c>
      <c r="AK1498" s="126">
        <f t="shared" si="318"/>
        <v>9.0465420560747667</v>
      </c>
      <c r="AL1498" s="127">
        <f t="shared" si="320"/>
        <v>1.2631147480156484</v>
      </c>
      <c r="AM1498" s="127">
        <f t="shared" si="319"/>
        <v>1.7153306897127543</v>
      </c>
    </row>
    <row r="1499" spans="1:39" ht="15" customHeight="1" x14ac:dyDescent="0.2">
      <c r="A1499" s="62" t="s">
        <v>1546</v>
      </c>
      <c r="B1499" s="62" t="s">
        <v>302</v>
      </c>
      <c r="C1499" s="124">
        <v>1464</v>
      </c>
      <c r="D1499" s="124">
        <v>1196</v>
      </c>
      <c r="E1499" s="124">
        <v>1152</v>
      </c>
      <c r="F1499" s="124">
        <v>1222</v>
      </c>
      <c r="G1499" s="124">
        <v>1357</v>
      </c>
      <c r="H1499" s="124">
        <v>1481</v>
      </c>
      <c r="I1499" s="124">
        <v>1438</v>
      </c>
      <c r="J1499" s="124">
        <v>1477</v>
      </c>
      <c r="K1499" s="124">
        <v>1752</v>
      </c>
      <c r="L1499" s="124">
        <v>1802</v>
      </c>
      <c r="M1499" s="124">
        <v>1390</v>
      </c>
      <c r="N1499" s="124">
        <v>1365.69</v>
      </c>
      <c r="O1499" s="124">
        <v>1168.5</v>
      </c>
      <c r="P1499" s="124">
        <v>1341.38</v>
      </c>
      <c r="Q1499" s="124">
        <v>1121.0899999999999</v>
      </c>
      <c r="R1499" s="124">
        <v>1016.91</v>
      </c>
      <c r="S1499" s="124">
        <v>1081.71</v>
      </c>
      <c r="T1499" s="124">
        <v>1082.3599999999999</v>
      </c>
      <c r="U1499" s="124">
        <v>1136.6500000000001</v>
      </c>
      <c r="V1499" s="124">
        <v>2769.19</v>
      </c>
      <c r="W1499" s="124">
        <v>1321.33</v>
      </c>
      <c r="X1499" s="79">
        <v>1207.28</v>
      </c>
      <c r="Y1499" s="125"/>
      <c r="Z1499" s="125"/>
      <c r="AA1499" s="125"/>
      <c r="AB1499" s="125"/>
      <c r="AC1499" s="126">
        <f t="shared" si="310"/>
        <v>-0.18112273749259211</v>
      </c>
      <c r="AD1499" s="126">
        <f t="shared" si="311"/>
        <v>0.57259187236205344</v>
      </c>
      <c r="AE1499" s="126">
        <f t="shared" si="312"/>
        <v>0.67154971931229757</v>
      </c>
      <c r="AF1499" s="126">
        <f t="shared" si="313"/>
        <v>-0.22218170736833256</v>
      </c>
      <c r="AG1499" s="126">
        <f t="shared" si="314"/>
        <v>0.42653704456750391</v>
      </c>
      <c r="AH1499" s="126">
        <f t="shared" si="315"/>
        <v>-4.4539063779977829E-3</v>
      </c>
      <c r="AI1499" s="126">
        <f t="shared" si="316"/>
        <v>-3.6037038728187323E-2</v>
      </c>
      <c r="AJ1499" s="126">
        <f t="shared" si="317"/>
        <v>-0.18731799068625468</v>
      </c>
      <c r="AK1499" s="126">
        <f t="shared" si="318"/>
        <v>-3.6485882621514289E-2</v>
      </c>
      <c r="AL1499" s="127">
        <f t="shared" si="320"/>
        <v>0.11145326366299733</v>
      </c>
      <c r="AM1499" s="127">
        <f t="shared" si="319"/>
        <v>3.2448445230709964E-2</v>
      </c>
    </row>
    <row r="1500" spans="1:39" ht="15" customHeight="1" x14ac:dyDescent="0.2">
      <c r="A1500" s="62" t="s">
        <v>1547</v>
      </c>
      <c r="B1500" s="62" t="s">
        <v>304</v>
      </c>
      <c r="C1500" s="124">
        <v>5231</v>
      </c>
      <c r="D1500" s="124">
        <v>5990</v>
      </c>
      <c r="E1500" s="124">
        <v>6915</v>
      </c>
      <c r="F1500" s="124">
        <v>7326</v>
      </c>
      <c r="G1500" s="124">
        <v>8136</v>
      </c>
      <c r="H1500" s="124">
        <v>6429</v>
      </c>
      <c r="I1500" s="124">
        <v>6139</v>
      </c>
      <c r="J1500" s="124">
        <v>6604</v>
      </c>
      <c r="K1500" s="124">
        <v>7092</v>
      </c>
      <c r="L1500" s="124">
        <v>6637</v>
      </c>
      <c r="M1500" s="124">
        <v>7160</v>
      </c>
      <c r="N1500" s="124">
        <v>5764.1</v>
      </c>
      <c r="O1500" s="124">
        <v>6209.46</v>
      </c>
      <c r="P1500" s="124">
        <v>6711.36</v>
      </c>
      <c r="Q1500" s="124">
        <v>5042.47</v>
      </c>
      <c r="R1500" s="124">
        <v>5740.07</v>
      </c>
      <c r="S1500" s="124">
        <v>5526.12</v>
      </c>
      <c r="T1500" s="124">
        <v>5617.95</v>
      </c>
      <c r="U1500" s="124">
        <v>6088.27</v>
      </c>
      <c r="V1500" s="124">
        <v>4751.43</v>
      </c>
      <c r="W1500" s="124">
        <v>6014.89</v>
      </c>
      <c r="X1500" s="79">
        <v>6952.64</v>
      </c>
      <c r="Y1500" s="125"/>
      <c r="Z1500" s="125"/>
      <c r="AA1500" s="125"/>
      <c r="AB1500" s="125"/>
      <c r="AC1500" s="126">
        <f t="shared" si="310"/>
        <v>-0.963103953147877</v>
      </c>
      <c r="AD1500" s="126">
        <f t="shared" si="311"/>
        <v>22.042936507936506</v>
      </c>
      <c r="AE1500" s="126">
        <f t="shared" si="312"/>
        <v>-0.95350294997950691</v>
      </c>
      <c r="AF1500" s="126">
        <f t="shared" si="313"/>
        <v>17.834666666666667</v>
      </c>
      <c r="AG1500" s="126">
        <f t="shared" si="314"/>
        <v>-0.94336684128557269</v>
      </c>
      <c r="AH1500" s="126">
        <f t="shared" si="315"/>
        <v>16.451111111111111</v>
      </c>
      <c r="AI1500" s="126">
        <f t="shared" si="316"/>
        <v>-0.83953186680249592</v>
      </c>
      <c r="AJ1500" s="126">
        <f t="shared" si="317"/>
        <v>4.7135771853688775</v>
      </c>
      <c r="AK1500" s="126">
        <f t="shared" si="318"/>
        <v>0.80108072916666651</v>
      </c>
      <c r="AL1500" s="127">
        <f t="shared" si="320"/>
        <v>6.4604296210038195</v>
      </c>
      <c r="AM1500" s="127">
        <f t="shared" si="319"/>
        <v>4.0365740635117175</v>
      </c>
    </row>
    <row r="1501" spans="1:39" ht="15" customHeight="1" x14ac:dyDescent="0.2">
      <c r="A1501" s="62" t="s">
        <v>1548</v>
      </c>
      <c r="B1501" s="62" t="s">
        <v>306</v>
      </c>
      <c r="C1501" s="124">
        <v>73577</v>
      </c>
      <c r="D1501" s="124">
        <v>72850</v>
      </c>
      <c r="E1501" s="124">
        <v>76266</v>
      </c>
      <c r="F1501" s="124">
        <v>85078</v>
      </c>
      <c r="G1501" s="124">
        <v>89398</v>
      </c>
      <c r="H1501" s="124">
        <v>143718</v>
      </c>
      <c r="I1501" s="124">
        <v>128610</v>
      </c>
      <c r="J1501" s="124">
        <v>104866</v>
      </c>
      <c r="K1501" s="124">
        <v>125474</v>
      </c>
      <c r="L1501" s="124">
        <v>126362</v>
      </c>
      <c r="M1501" s="124">
        <v>118453</v>
      </c>
      <c r="N1501" s="124">
        <v>63935.71</v>
      </c>
      <c r="O1501" s="124">
        <v>74359.3</v>
      </c>
      <c r="P1501" s="124">
        <v>68745.42</v>
      </c>
      <c r="Q1501" s="124">
        <v>79510.070000000007</v>
      </c>
      <c r="R1501" s="124">
        <v>102143.64</v>
      </c>
      <c r="S1501" s="124">
        <v>128575.88</v>
      </c>
      <c r="T1501" s="124">
        <v>109384.9</v>
      </c>
      <c r="U1501" s="124">
        <v>100440.78</v>
      </c>
      <c r="V1501" s="124">
        <v>119727.26</v>
      </c>
      <c r="W1501" s="124">
        <v>98184.92</v>
      </c>
      <c r="X1501" s="79">
        <v>120859.41</v>
      </c>
      <c r="Y1501" s="125"/>
      <c r="Z1501" s="125"/>
      <c r="AA1501" s="125"/>
      <c r="AB1501" s="125"/>
      <c r="AC1501" s="126">
        <f t="shared" si="310"/>
        <v>6.3884356208261606E-2</v>
      </c>
      <c r="AD1501" s="126">
        <f t="shared" si="311"/>
        <v>-1.8124882392413531E-2</v>
      </c>
      <c r="AE1501" s="126">
        <f t="shared" si="312"/>
        <v>1.98299054065782E-2</v>
      </c>
      <c r="AF1501" s="126">
        <f t="shared" si="313"/>
        <v>6.8480619495383518E-2</v>
      </c>
      <c r="AG1501" s="126">
        <f t="shared" si="314"/>
        <v>0.12313920690227308</v>
      </c>
      <c r="AH1501" s="126">
        <f t="shared" si="315"/>
        <v>4.620957400918245E-3</v>
      </c>
      <c r="AI1501" s="126">
        <f t="shared" si="316"/>
        <v>1.4349071530665787E-2</v>
      </c>
      <c r="AJ1501" s="126">
        <f t="shared" si="317"/>
        <v>0.1231585295490589</v>
      </c>
      <c r="AK1501" s="126">
        <f t="shared" si="318"/>
        <v>1.1842422850003292E-2</v>
      </c>
      <c r="AL1501" s="127">
        <f t="shared" si="320"/>
        <v>4.5686687438969892E-2</v>
      </c>
      <c r="AM1501" s="127">
        <f t="shared" si="319"/>
        <v>5.5422037646583856E-2</v>
      </c>
    </row>
    <row r="1502" spans="1:39" ht="15" customHeight="1" x14ac:dyDescent="0.2">
      <c r="A1502" s="62" t="s">
        <v>1996</v>
      </c>
      <c r="B1502" s="62" t="s">
        <v>1865</v>
      </c>
      <c r="C1502" s="124">
        <v>0</v>
      </c>
      <c r="D1502" s="124">
        <v>0</v>
      </c>
      <c r="E1502" s="124">
        <v>0</v>
      </c>
      <c r="F1502" s="124">
        <v>0</v>
      </c>
      <c r="G1502" s="124">
        <v>0</v>
      </c>
      <c r="H1502" s="124">
        <v>0</v>
      </c>
      <c r="I1502" s="124">
        <v>0</v>
      </c>
      <c r="J1502" s="124">
        <v>0</v>
      </c>
      <c r="K1502" s="124">
        <v>0</v>
      </c>
      <c r="L1502" s="124">
        <v>0</v>
      </c>
      <c r="M1502" s="124">
        <v>0</v>
      </c>
      <c r="N1502" s="124">
        <v>0</v>
      </c>
      <c r="O1502" s="124">
        <v>0</v>
      </c>
      <c r="P1502" s="124">
        <v>0</v>
      </c>
      <c r="Q1502" s="124">
        <v>0</v>
      </c>
      <c r="R1502" s="124">
        <v>0</v>
      </c>
      <c r="S1502" s="124">
        <v>0</v>
      </c>
      <c r="T1502" s="124">
        <v>0</v>
      </c>
      <c r="U1502" s="124">
        <v>5416.71</v>
      </c>
      <c r="V1502" s="124">
        <v>2716.07</v>
      </c>
      <c r="W1502" s="124">
        <v>18639.88</v>
      </c>
      <c r="X1502" s="79">
        <v>6535.72</v>
      </c>
      <c r="Y1502" s="125"/>
      <c r="Z1502" s="125"/>
      <c r="AA1502" s="125"/>
      <c r="AB1502" s="125"/>
      <c r="AC1502" s="126">
        <f t="shared" si="310"/>
        <v>-0.15231093438605525</v>
      </c>
      <c r="AD1502" s="126">
        <f t="shared" si="311"/>
        <v>-1.1923777812774855E-3</v>
      </c>
      <c r="AE1502" s="126">
        <f t="shared" si="312"/>
        <v>0.11957158302549788</v>
      </c>
      <c r="AF1502" s="126">
        <f t="shared" si="313"/>
        <v>0.16113229184480274</v>
      </c>
      <c r="AG1502" s="126">
        <f t="shared" si="314"/>
        <v>3.4099474126504312E-2</v>
      </c>
      <c r="AH1502" s="126">
        <f t="shared" si="315"/>
        <v>4.3748900413025642E-2</v>
      </c>
      <c r="AI1502" s="126">
        <f t="shared" si="316"/>
        <v>8.6366737568728119E-3</v>
      </c>
      <c r="AJ1502" s="126">
        <f t="shared" si="317"/>
        <v>9.5582559425756705E-2</v>
      </c>
      <c r="AK1502" s="126">
        <f t="shared" si="318"/>
        <v>0.12349642628856992</v>
      </c>
      <c r="AL1502" s="127">
        <f t="shared" si="320"/>
        <v>4.8084955190410811E-2</v>
      </c>
      <c r="AM1502" s="127">
        <f t="shared" si="319"/>
        <v>6.1112806802145883E-2</v>
      </c>
    </row>
    <row r="1503" spans="1:39" ht="15" customHeight="1" x14ac:dyDescent="0.2">
      <c r="A1503" s="62" t="s">
        <v>1549</v>
      </c>
      <c r="B1503" s="62" t="s">
        <v>308</v>
      </c>
      <c r="C1503" s="124">
        <v>4230</v>
      </c>
      <c r="D1503" s="124">
        <v>3834</v>
      </c>
      <c r="E1503" s="124">
        <v>2976</v>
      </c>
      <c r="F1503" s="124">
        <v>2928</v>
      </c>
      <c r="G1503" s="124">
        <v>2976</v>
      </c>
      <c r="H1503" s="124">
        <v>3888</v>
      </c>
      <c r="I1503" s="124">
        <v>3528</v>
      </c>
      <c r="J1503" s="124">
        <v>3768</v>
      </c>
      <c r="K1503" s="124">
        <v>4524</v>
      </c>
      <c r="L1503" s="124">
        <v>4468</v>
      </c>
      <c r="M1503" s="124">
        <v>4280</v>
      </c>
      <c r="N1503" s="124">
        <v>3676.8</v>
      </c>
      <c r="O1503" s="124">
        <v>3712.88</v>
      </c>
      <c r="P1503" s="124">
        <v>2722.57</v>
      </c>
      <c r="Q1503" s="124">
        <v>2703.86</v>
      </c>
      <c r="R1503" s="124">
        <v>3406</v>
      </c>
      <c r="S1503" s="124">
        <v>3472</v>
      </c>
      <c r="T1503" s="124">
        <v>3362</v>
      </c>
      <c r="U1503" s="124">
        <v>3449.53</v>
      </c>
      <c r="V1503" s="124">
        <v>3918.82</v>
      </c>
      <c r="W1503" s="124">
        <v>4152.09</v>
      </c>
      <c r="X1503" s="79">
        <v>3641.43</v>
      </c>
      <c r="Y1503" s="125"/>
      <c r="Z1503" s="125"/>
      <c r="AA1503" s="125"/>
      <c r="AB1503" s="125"/>
      <c r="AC1503" s="126">
        <f t="shared" si="310"/>
        <v>-1</v>
      </c>
      <c r="AD1503" s="126">
        <f t="shared" si="311"/>
        <v>0</v>
      </c>
      <c r="AE1503" s="126">
        <f t="shared" si="312"/>
        <v>-0.34542314335060448</v>
      </c>
      <c r="AF1503" s="126">
        <f t="shared" si="313"/>
        <v>-1</v>
      </c>
      <c r="AG1503" s="126">
        <f t="shared" si="314"/>
        <v>0</v>
      </c>
      <c r="AH1503" s="126">
        <f t="shared" si="315"/>
        <v>-0.5</v>
      </c>
      <c r="AI1503" s="126">
        <f t="shared" si="316"/>
        <v>4</v>
      </c>
      <c r="AJ1503" s="126">
        <f t="shared" si="317"/>
        <v>8.4986807387862804</v>
      </c>
      <c r="AK1503" s="126">
        <f t="shared" si="318"/>
        <v>-0.85144444444444445</v>
      </c>
      <c r="AL1503" s="127">
        <f t="shared" si="320"/>
        <v>0.97797923899902572</v>
      </c>
      <c r="AM1503" s="127">
        <f t="shared" si="319"/>
        <v>2.2294472588683671</v>
      </c>
    </row>
    <row r="1504" spans="1:39" ht="15" customHeight="1" x14ac:dyDescent="0.2">
      <c r="A1504" s="62" t="s">
        <v>1550</v>
      </c>
      <c r="B1504" s="62" t="s">
        <v>1897</v>
      </c>
      <c r="C1504" s="124">
        <v>20716</v>
      </c>
      <c r="D1504" s="124">
        <v>21420</v>
      </c>
      <c r="E1504" s="124">
        <v>19642</v>
      </c>
      <c r="F1504" s="124">
        <v>0</v>
      </c>
      <c r="G1504" s="124">
        <v>0</v>
      </c>
      <c r="H1504" s="124">
        <v>0</v>
      </c>
      <c r="I1504" s="124">
        <v>0</v>
      </c>
      <c r="J1504" s="124">
        <v>0</v>
      </c>
      <c r="K1504" s="124">
        <v>0</v>
      </c>
      <c r="L1504" s="124">
        <v>0</v>
      </c>
      <c r="M1504" s="124">
        <v>0</v>
      </c>
      <c r="N1504" s="124">
        <v>19111.3</v>
      </c>
      <c r="O1504" s="124">
        <v>20515.759999999998</v>
      </c>
      <c r="P1504" s="124">
        <v>19659.87</v>
      </c>
      <c r="Q1504" s="124">
        <v>10460.44</v>
      </c>
      <c r="R1504" s="124">
        <v>0</v>
      </c>
      <c r="S1504" s="124">
        <v>0</v>
      </c>
      <c r="T1504" s="124">
        <v>0</v>
      </c>
      <c r="U1504" s="124">
        <v>0</v>
      </c>
      <c r="V1504" s="124">
        <v>0</v>
      </c>
      <c r="W1504" s="124">
        <v>0</v>
      </c>
      <c r="X1504" s="79"/>
      <c r="Y1504" s="125"/>
      <c r="Z1504" s="125"/>
      <c r="AA1504" s="125"/>
      <c r="AB1504" s="125"/>
      <c r="AC1504" s="126">
        <f t="shared" si="310"/>
        <v>0.33333333333333331</v>
      </c>
      <c r="AD1504" s="126">
        <f t="shared" si="311"/>
        <v>0.16666666666666666</v>
      </c>
      <c r="AE1504" s="126">
        <f t="shared" si="312"/>
        <v>0</v>
      </c>
      <c r="AF1504" s="126">
        <f t="shared" si="313"/>
        <v>-0.14285714285714285</v>
      </c>
      <c r="AG1504" s="126">
        <f t="shared" si="314"/>
        <v>0.75</v>
      </c>
      <c r="AH1504" s="126">
        <f t="shared" si="315"/>
        <v>-9.5238095238095233E-2</v>
      </c>
      <c r="AI1504" s="126">
        <f t="shared" si="316"/>
        <v>-0.15789473684210525</v>
      </c>
      <c r="AJ1504" s="126">
        <f t="shared" si="317"/>
        <v>0.16250000000000001</v>
      </c>
      <c r="AK1504" s="126">
        <f t="shared" si="318"/>
        <v>4.8387096774193547E-2</v>
      </c>
      <c r="AL1504" s="127">
        <f t="shared" si="320"/>
        <v>0.11832190242631668</v>
      </c>
      <c r="AM1504" s="127">
        <f t="shared" si="319"/>
        <v>0.1415508529387986</v>
      </c>
    </row>
    <row r="1505" spans="1:39" ht="15" customHeight="1" x14ac:dyDescent="0.2">
      <c r="A1505" s="62" t="s">
        <v>1551</v>
      </c>
      <c r="B1505" s="62" t="s">
        <v>1899</v>
      </c>
      <c r="C1505" s="124">
        <v>26854</v>
      </c>
      <c r="D1505" s="124">
        <v>25678</v>
      </c>
      <c r="E1505" s="124">
        <v>26284</v>
      </c>
      <c r="F1505" s="124">
        <v>39435</v>
      </c>
      <c r="G1505" s="124">
        <v>44571</v>
      </c>
      <c r="H1505" s="124">
        <v>53997</v>
      </c>
      <c r="I1505" s="124">
        <v>58292</v>
      </c>
      <c r="J1505" s="124">
        <v>60080</v>
      </c>
      <c r="K1505" s="124">
        <v>76996</v>
      </c>
      <c r="L1505" s="124">
        <v>118233</v>
      </c>
      <c r="M1505" s="124">
        <v>131332</v>
      </c>
      <c r="N1505" s="124">
        <v>25157.040000000001</v>
      </c>
      <c r="O1505" s="124">
        <v>25202.67</v>
      </c>
      <c r="P1505" s="124">
        <v>26990.58</v>
      </c>
      <c r="Q1505" s="124">
        <v>36994.92</v>
      </c>
      <c r="R1505" s="124">
        <v>45258.2</v>
      </c>
      <c r="S1505" s="124">
        <v>54730.3</v>
      </c>
      <c r="T1505" s="124">
        <v>57045.49</v>
      </c>
      <c r="U1505" s="124">
        <v>57857.43</v>
      </c>
      <c r="V1505" s="124">
        <v>64781.33</v>
      </c>
      <c r="W1505" s="124">
        <v>103600.82</v>
      </c>
      <c r="X1505" s="79">
        <v>127917.53</v>
      </c>
      <c r="Y1505" s="125"/>
      <c r="Z1505" s="125"/>
      <c r="AA1505" s="125"/>
      <c r="AB1505" s="125"/>
      <c r="AC1505" s="126">
        <f t="shared" si="310"/>
        <v>0</v>
      </c>
      <c r="AD1505" s="126">
        <f t="shared" si="311"/>
        <v>4.5838977776150626E-2</v>
      </c>
      <c r="AE1505" s="126">
        <f t="shared" si="312"/>
        <v>0.14502888149833701</v>
      </c>
      <c r="AF1505" s="126">
        <f t="shared" si="313"/>
        <v>1.17174064250828E-2</v>
      </c>
      <c r="AG1505" s="126">
        <f t="shared" si="314"/>
        <v>0.33719138134235893</v>
      </c>
      <c r="AH1505" s="126">
        <f t="shared" si="315"/>
        <v>-6.7986470504035354E-4</v>
      </c>
      <c r="AI1505" s="126">
        <f t="shared" si="316"/>
        <v>-6.9408454526439164E-3</v>
      </c>
      <c r="AJ1505" s="126">
        <f t="shared" si="317"/>
        <v>8.2077032853585963E-3</v>
      </c>
      <c r="AK1505" s="126">
        <f t="shared" si="318"/>
        <v>-0.24353199603214185</v>
      </c>
      <c r="AL1505" s="127">
        <f t="shared" si="320"/>
        <v>3.2981293793051321E-2</v>
      </c>
      <c r="AM1505" s="127">
        <f t="shared" si="319"/>
        <v>1.8849275687578288E-2</v>
      </c>
    </row>
    <row r="1506" spans="1:39" ht="15" customHeight="1" x14ac:dyDescent="0.2">
      <c r="A1506" s="62" t="s">
        <v>1552</v>
      </c>
      <c r="B1506" s="62" t="s">
        <v>312</v>
      </c>
      <c r="C1506" s="124">
        <v>0</v>
      </c>
      <c r="D1506" s="124">
        <v>0</v>
      </c>
      <c r="E1506" s="124">
        <v>0</v>
      </c>
      <c r="F1506" s="124">
        <v>0</v>
      </c>
      <c r="G1506" s="124">
        <v>0</v>
      </c>
      <c r="H1506" s="124">
        <v>0</v>
      </c>
      <c r="I1506" s="124">
        <v>0</v>
      </c>
      <c r="J1506" s="124">
        <v>0</v>
      </c>
      <c r="K1506" s="124">
        <v>0</v>
      </c>
      <c r="L1506" s="124">
        <v>0</v>
      </c>
      <c r="M1506" s="124">
        <v>0</v>
      </c>
      <c r="N1506" s="124">
        <v>235</v>
      </c>
      <c r="O1506" s="124">
        <v>621.04999999999995</v>
      </c>
      <c r="P1506" s="124">
        <v>957.35</v>
      </c>
      <c r="Q1506" s="124">
        <v>323</v>
      </c>
      <c r="R1506" s="124">
        <v>733.12</v>
      </c>
      <c r="S1506" s="124">
        <v>1079.6600000000001</v>
      </c>
      <c r="T1506" s="124">
        <v>581.33000000000004</v>
      </c>
      <c r="U1506" s="124">
        <v>805.84</v>
      </c>
      <c r="V1506" s="124">
        <v>107</v>
      </c>
      <c r="W1506" s="124">
        <v>1074.98</v>
      </c>
      <c r="X1506" s="79">
        <v>608.5</v>
      </c>
      <c r="Y1506" s="125"/>
      <c r="Z1506" s="125"/>
      <c r="AA1506" s="125"/>
      <c r="AB1506" s="125"/>
      <c r="AC1506" s="126">
        <f t="shared" si="310"/>
        <v>-0.56938554098037275</v>
      </c>
      <c r="AD1506" s="126">
        <f t="shared" si="311"/>
        <v>3.9037104901511683</v>
      </c>
      <c r="AE1506" s="126">
        <f t="shared" si="312"/>
        <v>-0.69082094013900308</v>
      </c>
      <c r="AF1506" s="126">
        <f t="shared" si="313"/>
        <v>1.5190802791793816</v>
      </c>
      <c r="AG1506" s="126">
        <f t="shared" si="314"/>
        <v>5.1358936838822575E-2</v>
      </c>
      <c r="AH1506" s="126">
        <f t="shared" si="315"/>
        <v>0.68641051382677754</v>
      </c>
      <c r="AI1506" s="126">
        <f t="shared" si="316"/>
        <v>4.0209979435003824E-2</v>
      </c>
      <c r="AJ1506" s="126">
        <f t="shared" si="317"/>
        <v>0.56148223297435085</v>
      </c>
      <c r="AK1506" s="126">
        <f t="shared" si="318"/>
        <v>-0.53856213505701644</v>
      </c>
      <c r="AL1506" s="127">
        <f t="shared" si="320"/>
        <v>0.55149820180323494</v>
      </c>
      <c r="AM1506" s="127">
        <f t="shared" si="319"/>
        <v>0.16017990560358766</v>
      </c>
    </row>
    <row r="1507" spans="1:39" ht="15" customHeight="1" x14ac:dyDescent="0.2">
      <c r="A1507" s="62" t="s">
        <v>1553</v>
      </c>
      <c r="B1507" s="62" t="s">
        <v>314</v>
      </c>
      <c r="C1507" s="124">
        <v>4931</v>
      </c>
      <c r="D1507" s="124">
        <v>3690</v>
      </c>
      <c r="E1507" s="124">
        <v>6579</v>
      </c>
      <c r="F1507" s="124">
        <v>7711</v>
      </c>
      <c r="G1507" s="124">
        <v>7732</v>
      </c>
      <c r="H1507" s="124">
        <v>10664</v>
      </c>
      <c r="I1507" s="124">
        <v>10275</v>
      </c>
      <c r="J1507" s="124">
        <v>9906</v>
      </c>
      <c r="K1507" s="124">
        <v>12378</v>
      </c>
      <c r="L1507" s="124">
        <v>6968</v>
      </c>
      <c r="M1507" s="124">
        <v>11129</v>
      </c>
      <c r="N1507" s="124">
        <v>4420.9799999999996</v>
      </c>
      <c r="O1507" s="124">
        <v>3620.24</v>
      </c>
      <c r="P1507" s="124">
        <v>5693.16</v>
      </c>
      <c r="Q1507" s="124">
        <v>9516.4</v>
      </c>
      <c r="R1507" s="124">
        <v>7402.03</v>
      </c>
      <c r="S1507" s="124">
        <v>10559.27</v>
      </c>
      <c r="T1507" s="124">
        <v>10512.24</v>
      </c>
      <c r="U1507" s="124">
        <v>10133.41</v>
      </c>
      <c r="V1507" s="124">
        <v>8235.24</v>
      </c>
      <c r="W1507" s="124">
        <v>7934.77</v>
      </c>
      <c r="X1507" s="79">
        <v>5183.43</v>
      </c>
      <c r="Y1507" s="125"/>
      <c r="Z1507" s="125"/>
      <c r="AA1507" s="125"/>
      <c r="AB1507" s="125"/>
      <c r="AC1507" s="126">
        <f t="shared" si="310"/>
        <v>-0.43303266128589868</v>
      </c>
      <c r="AD1507" s="126">
        <f t="shared" si="311"/>
        <v>0.12662283735908272</v>
      </c>
      <c r="AE1507" s="126">
        <f t="shared" si="312"/>
        <v>0.21794130444739598</v>
      </c>
      <c r="AF1507" s="126">
        <f t="shared" si="313"/>
        <v>-7.3630720559581142E-2</v>
      </c>
      <c r="AG1507" s="126">
        <f t="shared" si="314"/>
        <v>0.27893812764186782</v>
      </c>
      <c r="AH1507" s="126">
        <f t="shared" si="315"/>
        <v>-7.7740724061792624E-2</v>
      </c>
      <c r="AI1507" s="126">
        <f t="shared" si="316"/>
        <v>7.7609349388882462E-2</v>
      </c>
      <c r="AJ1507" s="126">
        <f t="shared" si="317"/>
        <v>-0.35500648248232658</v>
      </c>
      <c r="AK1507" s="126">
        <f t="shared" si="318"/>
        <v>0.12280441137102521</v>
      </c>
      <c r="AL1507" s="127">
        <f t="shared" si="320"/>
        <v>-1.2832728686816088E-2</v>
      </c>
      <c r="AM1507" s="127">
        <f t="shared" si="319"/>
        <v>9.3209363715312625E-3</v>
      </c>
    </row>
    <row r="1508" spans="1:39" ht="15" customHeight="1" x14ac:dyDescent="0.2">
      <c r="A1508" s="62" t="s">
        <v>1554</v>
      </c>
      <c r="B1508" s="62" t="s">
        <v>316</v>
      </c>
      <c r="C1508" s="124">
        <v>1260</v>
      </c>
      <c r="D1508" s="124">
        <v>2268</v>
      </c>
      <c r="E1508" s="124">
        <v>2268</v>
      </c>
      <c r="F1508" s="124">
        <v>2187</v>
      </c>
      <c r="G1508" s="124">
        <v>2908</v>
      </c>
      <c r="H1508" s="124">
        <v>601</v>
      </c>
      <c r="I1508" s="124">
        <v>407</v>
      </c>
      <c r="J1508" s="124">
        <v>405</v>
      </c>
      <c r="K1508" s="124">
        <v>639</v>
      </c>
      <c r="L1508" s="124">
        <v>2414</v>
      </c>
      <c r="M1508" s="124">
        <v>0</v>
      </c>
      <c r="N1508" s="124">
        <v>3415</v>
      </c>
      <c r="O1508" s="124">
        <v>126</v>
      </c>
      <c r="P1508" s="124">
        <v>2903.41</v>
      </c>
      <c r="Q1508" s="124">
        <v>135</v>
      </c>
      <c r="R1508" s="124">
        <v>2542.6799999999998</v>
      </c>
      <c r="S1508" s="124">
        <v>144</v>
      </c>
      <c r="T1508" s="124">
        <v>2512.96</v>
      </c>
      <c r="U1508" s="124">
        <v>403.25</v>
      </c>
      <c r="V1508" s="124">
        <v>2304</v>
      </c>
      <c r="W1508" s="124">
        <v>4149.6899999999996</v>
      </c>
      <c r="X1508" s="79">
        <v>363.13</v>
      </c>
      <c r="Y1508" s="125"/>
      <c r="Z1508" s="125"/>
      <c r="AA1508" s="125"/>
      <c r="AB1508" s="125"/>
      <c r="AC1508" s="126">
        <f t="shared" si="310"/>
        <v>-1.6880644139554053E-2</v>
      </c>
      <c r="AD1508" s="126">
        <f t="shared" si="311"/>
        <v>-2.1857363872098707E-2</v>
      </c>
      <c r="AE1508" s="126">
        <f t="shared" si="312"/>
        <v>-0.31767766002871978</v>
      </c>
      <c r="AF1508" s="126">
        <f t="shared" si="313"/>
        <v>-0.14467314563368699</v>
      </c>
      <c r="AG1508" s="126">
        <f t="shared" si="314"/>
        <v>0.14645172617432525</v>
      </c>
      <c r="AH1508" s="126">
        <f t="shared" si="315"/>
        <v>-1.0981135101541596E-2</v>
      </c>
      <c r="AI1508" s="126">
        <f t="shared" si="316"/>
        <v>2.6950495974936858E-2</v>
      </c>
      <c r="AJ1508" s="126">
        <f t="shared" si="317"/>
        <v>-0.2865541836795677</v>
      </c>
      <c r="AK1508" s="126">
        <f t="shared" si="318"/>
        <v>0.1899285750515283</v>
      </c>
      <c r="AL1508" s="127">
        <f t="shared" si="320"/>
        <v>-4.8365926139375376E-2</v>
      </c>
      <c r="AM1508" s="127">
        <f t="shared" si="319"/>
        <v>1.3159095683936223E-2</v>
      </c>
    </row>
    <row r="1509" spans="1:39" ht="15" customHeight="1" x14ac:dyDescent="0.2">
      <c r="A1509" s="62" t="s">
        <v>1555</v>
      </c>
      <c r="B1509" s="62" t="s">
        <v>2026</v>
      </c>
      <c r="C1509" s="124">
        <v>6973</v>
      </c>
      <c r="D1509" s="124">
        <v>7067</v>
      </c>
      <c r="E1509" s="124">
        <v>5642</v>
      </c>
      <c r="F1509" s="124">
        <v>5902</v>
      </c>
      <c r="G1509" s="124">
        <v>6033</v>
      </c>
      <c r="H1509" s="124">
        <v>7114</v>
      </c>
      <c r="I1509" s="124">
        <v>7177</v>
      </c>
      <c r="J1509" s="124">
        <v>7388</v>
      </c>
      <c r="K1509" s="124">
        <v>9685</v>
      </c>
      <c r="L1509" s="124">
        <v>8448</v>
      </c>
      <c r="M1509" s="124">
        <v>9087</v>
      </c>
      <c r="N1509" s="124">
        <v>5294.88</v>
      </c>
      <c r="O1509" s="124">
        <v>5633.14</v>
      </c>
      <c r="P1509" s="124">
        <v>5531.04</v>
      </c>
      <c r="Q1509" s="124">
        <v>5640.72</v>
      </c>
      <c r="R1509" s="124">
        <v>6027</v>
      </c>
      <c r="S1509" s="124">
        <v>6769.16</v>
      </c>
      <c r="T1509" s="124">
        <v>6800.44</v>
      </c>
      <c r="U1509" s="124">
        <v>6898.02</v>
      </c>
      <c r="V1509" s="124">
        <v>7747.57</v>
      </c>
      <c r="W1509" s="124">
        <v>7839.32</v>
      </c>
      <c r="X1509" s="79">
        <v>8490.83</v>
      </c>
      <c r="Y1509" s="125"/>
      <c r="Z1509" s="125"/>
      <c r="AA1509" s="125"/>
      <c r="AB1509" s="125"/>
      <c r="AC1509" s="126">
        <f t="shared" si="310"/>
        <v>-0.20716449432778175</v>
      </c>
      <c r="AD1509" s="126">
        <f t="shared" si="311"/>
        <v>-0.26793171711113672</v>
      </c>
      <c r="AE1509" s="126">
        <f t="shared" si="312"/>
        <v>1.0428276611339549</v>
      </c>
      <c r="AF1509" s="126">
        <f t="shared" si="313"/>
        <v>0.33423057818600793</v>
      </c>
      <c r="AG1509" s="126">
        <f t="shared" si="314"/>
        <v>4.3966456047466684E-2</v>
      </c>
      <c r="AH1509" s="126">
        <f t="shared" si="315"/>
        <v>-1.4667329704165198E-2</v>
      </c>
      <c r="AI1509" s="126">
        <f t="shared" si="316"/>
        <v>-1.7853673079804074E-2</v>
      </c>
      <c r="AJ1509" s="126">
        <f t="shared" si="317"/>
        <v>0.15638435118207325</v>
      </c>
      <c r="AK1509" s="126">
        <f t="shared" si="318"/>
        <v>0.15687261044596301</v>
      </c>
      <c r="AL1509" s="127">
        <f t="shared" si="320"/>
        <v>0.1362960491969531</v>
      </c>
      <c r="AM1509" s="127">
        <f t="shared" si="319"/>
        <v>6.4940482978306735E-2</v>
      </c>
    </row>
    <row r="1510" spans="1:39" ht="15" customHeight="1" x14ac:dyDescent="0.2">
      <c r="A1510" s="62" t="s">
        <v>1556</v>
      </c>
      <c r="B1510" s="62" t="s">
        <v>321</v>
      </c>
      <c r="C1510" s="124">
        <v>1129</v>
      </c>
      <c r="D1510" s="124">
        <v>1077</v>
      </c>
      <c r="E1510" s="124">
        <v>910</v>
      </c>
      <c r="F1510" s="124">
        <v>955</v>
      </c>
      <c r="G1510" s="124">
        <v>985</v>
      </c>
      <c r="H1510" s="124">
        <v>1127</v>
      </c>
      <c r="I1510" s="124">
        <v>1142</v>
      </c>
      <c r="J1510" s="124">
        <v>1176</v>
      </c>
      <c r="K1510" s="124">
        <v>1466</v>
      </c>
      <c r="L1510" s="124">
        <v>1449</v>
      </c>
      <c r="M1510" s="124">
        <v>1549</v>
      </c>
      <c r="N1510" s="124">
        <v>1048.71</v>
      </c>
      <c r="O1510" s="124">
        <v>888.98</v>
      </c>
      <c r="P1510" s="124">
        <v>887.92</v>
      </c>
      <c r="Q1510" s="124">
        <v>994.09</v>
      </c>
      <c r="R1510" s="124">
        <v>1154.27</v>
      </c>
      <c r="S1510" s="124">
        <v>1193.6300000000001</v>
      </c>
      <c r="T1510" s="124">
        <v>1245.8499999999999</v>
      </c>
      <c r="U1510" s="124">
        <v>1256.6099999999999</v>
      </c>
      <c r="V1510" s="124">
        <v>1376.72</v>
      </c>
      <c r="W1510" s="124">
        <v>1546.74</v>
      </c>
      <c r="X1510" s="79">
        <v>1498.58</v>
      </c>
      <c r="Y1510" s="125"/>
      <c r="Z1510" s="125"/>
      <c r="AA1510" s="125"/>
      <c r="AB1510" s="125"/>
      <c r="AC1510" s="126">
        <f t="shared" si="310"/>
        <v>-0.25274429455926772</v>
      </c>
      <c r="AD1510" s="126">
        <f t="shared" si="311"/>
        <v>2.3736540847776486</v>
      </c>
      <c r="AE1510" s="126">
        <f t="shared" si="312"/>
        <v>0.17352047838261117</v>
      </c>
      <c r="AF1510" s="126">
        <f t="shared" si="313"/>
        <v>-7.9820845423571207E-2</v>
      </c>
      <c r="AG1510" s="126">
        <f t="shared" si="314"/>
        <v>-0.95630342584657302</v>
      </c>
      <c r="AH1510" s="126">
        <f t="shared" si="315"/>
        <v>8.7110887603721388</v>
      </c>
      <c r="AI1510" s="126">
        <f t="shared" si="316"/>
        <v>-0.24885425027834587</v>
      </c>
      <c r="AJ1510" s="126">
        <f t="shared" si="317"/>
        <v>-0.616580489486384</v>
      </c>
      <c r="AK1510" s="126">
        <f t="shared" si="318"/>
        <v>1.4985165872516408</v>
      </c>
      <c r="AL1510" s="127">
        <f t="shared" si="320"/>
        <v>1.1780529561322108</v>
      </c>
      <c r="AM1510" s="127">
        <f t="shared" si="319"/>
        <v>1.6775734364024952</v>
      </c>
    </row>
    <row r="1511" spans="1:39" ht="15" customHeight="1" x14ac:dyDescent="0.2">
      <c r="A1511" s="62" t="s">
        <v>1557</v>
      </c>
      <c r="B1511" s="62" t="s">
        <v>323</v>
      </c>
      <c r="C1511" s="124">
        <v>0</v>
      </c>
      <c r="D1511" s="124">
        <v>0</v>
      </c>
      <c r="E1511" s="124">
        <v>0</v>
      </c>
      <c r="F1511" s="124">
        <v>0</v>
      </c>
      <c r="G1511" s="124">
        <v>0</v>
      </c>
      <c r="H1511" s="124">
        <v>0</v>
      </c>
      <c r="I1511" s="124">
        <v>0</v>
      </c>
      <c r="J1511" s="124">
        <v>0</v>
      </c>
      <c r="K1511" s="124">
        <v>0</v>
      </c>
      <c r="L1511" s="124">
        <v>0</v>
      </c>
      <c r="M1511" s="124">
        <v>0</v>
      </c>
      <c r="N1511" s="124">
        <v>28.95</v>
      </c>
      <c r="O1511" s="124">
        <v>0</v>
      </c>
      <c r="P1511" s="124">
        <v>28.95</v>
      </c>
      <c r="Q1511" s="124">
        <v>18.95</v>
      </c>
      <c r="R1511" s="124">
        <v>0</v>
      </c>
      <c r="S1511" s="124">
        <v>37.9</v>
      </c>
      <c r="T1511" s="124">
        <v>18.95</v>
      </c>
      <c r="U1511" s="124">
        <v>94.75</v>
      </c>
      <c r="V1511" s="124">
        <v>900</v>
      </c>
      <c r="W1511" s="124">
        <v>133.69999999999999</v>
      </c>
      <c r="X1511" s="79">
        <v>56.85</v>
      </c>
      <c r="Y1511" s="125"/>
      <c r="Z1511" s="125"/>
      <c r="AA1511" s="125"/>
      <c r="AB1511" s="125"/>
      <c r="AC1511" s="126">
        <f t="shared" si="310"/>
        <v>0.11881804630450785</v>
      </c>
      <c r="AD1511" s="126">
        <f t="shared" si="311"/>
        <v>0.11250716767295159</v>
      </c>
      <c r="AE1511" s="126">
        <f t="shared" si="312"/>
        <v>-0.57201546274539528</v>
      </c>
      <c r="AF1511" s="126">
        <f t="shared" si="313"/>
        <v>1.0963977047322189</v>
      </c>
      <c r="AG1511" s="126">
        <f t="shared" si="314"/>
        <v>0.52113270986981597</v>
      </c>
      <c r="AH1511" s="126">
        <f t="shared" si="315"/>
        <v>-0.22777105155005603</v>
      </c>
      <c r="AI1511" s="126">
        <f t="shared" si="316"/>
        <v>0.28528688347741038</v>
      </c>
      <c r="AJ1511" s="126">
        <f t="shared" si="317"/>
        <v>-9.7670020255827841E-2</v>
      </c>
      <c r="AK1511" s="126">
        <f t="shared" si="318"/>
        <v>-5.4756633738271528E-3</v>
      </c>
      <c r="AL1511" s="127">
        <f t="shared" si="320"/>
        <v>0.13680114601464427</v>
      </c>
      <c r="AM1511" s="127">
        <f t="shared" si="319"/>
        <v>9.5100571633503064E-2</v>
      </c>
    </row>
    <row r="1512" spans="1:39" ht="15" customHeight="1" x14ac:dyDescent="0.2">
      <c r="A1512" s="62" t="s">
        <v>1558</v>
      </c>
      <c r="B1512" s="62" t="s">
        <v>325</v>
      </c>
      <c r="C1512" s="124">
        <v>4500</v>
      </c>
      <c r="D1512" s="124">
        <v>6000</v>
      </c>
      <c r="E1512" s="124">
        <v>11000</v>
      </c>
      <c r="F1512" s="124">
        <v>12500</v>
      </c>
      <c r="G1512" s="124">
        <v>10000</v>
      </c>
      <c r="H1512" s="124">
        <v>15000</v>
      </c>
      <c r="I1512" s="124">
        <v>13500</v>
      </c>
      <c r="J1512" s="124">
        <v>14000</v>
      </c>
      <c r="K1512" s="124">
        <v>13750</v>
      </c>
      <c r="L1512" s="124">
        <v>13780</v>
      </c>
      <c r="M1512" s="124">
        <v>0</v>
      </c>
      <c r="N1512" s="124">
        <v>4500</v>
      </c>
      <c r="O1512" s="124">
        <v>6000</v>
      </c>
      <c r="P1512" s="124">
        <v>7000</v>
      </c>
      <c r="Q1512" s="124">
        <v>7000</v>
      </c>
      <c r="R1512" s="124">
        <v>6000</v>
      </c>
      <c r="S1512" s="124">
        <v>10500</v>
      </c>
      <c r="T1512" s="124">
        <v>9500</v>
      </c>
      <c r="U1512" s="124">
        <v>8000</v>
      </c>
      <c r="V1512" s="124">
        <v>9300</v>
      </c>
      <c r="W1512" s="124">
        <v>9750</v>
      </c>
      <c r="X1512" s="79">
        <v>11250</v>
      </c>
      <c r="Y1512" s="125"/>
      <c r="Z1512" s="125"/>
      <c r="AA1512" s="125"/>
      <c r="AB1512" s="125"/>
      <c r="AC1512" s="126">
        <f t="shared" si="310"/>
        <v>0.44599374506649619</v>
      </c>
      <c r="AD1512" s="126">
        <f t="shared" si="311"/>
        <v>-0.57785048698662556</v>
      </c>
      <c r="AE1512" s="126">
        <f t="shared" si="312"/>
        <v>-0.78966967851764547</v>
      </c>
      <c r="AF1512" s="126">
        <f t="shared" si="313"/>
        <v>1.4514572551461145</v>
      </c>
      <c r="AG1512" s="126">
        <f t="shared" si="314"/>
        <v>0.20833333333333334</v>
      </c>
      <c r="AH1512" s="126">
        <f t="shared" si="315"/>
        <v>-0.68269293924466345</v>
      </c>
      <c r="AI1512" s="126">
        <f t="shared" si="316"/>
        <v>6.2786586628027328</v>
      </c>
      <c r="AJ1512" s="126">
        <f t="shared" si="317"/>
        <v>8.1761614415070294E-2</v>
      </c>
      <c r="AK1512" s="126">
        <f t="shared" si="318"/>
        <v>1.9584522926952379</v>
      </c>
      <c r="AL1512" s="127">
        <f t="shared" si="320"/>
        <v>0.93049375541222779</v>
      </c>
      <c r="AM1512" s="127">
        <f t="shared" si="319"/>
        <v>1.5689025928003422</v>
      </c>
    </row>
    <row r="1513" spans="1:39" ht="15" customHeight="1" x14ac:dyDescent="0.2">
      <c r="A1513" s="62" t="s">
        <v>1559</v>
      </c>
      <c r="B1513" s="62" t="s">
        <v>327</v>
      </c>
      <c r="C1513" s="124">
        <v>4640</v>
      </c>
      <c r="D1513" s="124">
        <v>3582</v>
      </c>
      <c r="E1513" s="124">
        <v>3582</v>
      </c>
      <c r="F1513" s="124">
        <v>3582</v>
      </c>
      <c r="G1513" s="124">
        <v>3582</v>
      </c>
      <c r="H1513" s="124">
        <v>3582</v>
      </c>
      <c r="I1513" s="124">
        <v>3582</v>
      </c>
      <c r="J1513" s="124">
        <v>3582</v>
      </c>
      <c r="K1513" s="124">
        <v>3582</v>
      </c>
      <c r="L1513" s="124">
        <v>5180</v>
      </c>
      <c r="M1513" s="124">
        <v>0</v>
      </c>
      <c r="N1513" s="124">
        <v>3277.56</v>
      </c>
      <c r="O1513" s="124">
        <v>3277.56</v>
      </c>
      <c r="P1513" s="124">
        <v>3427.8</v>
      </c>
      <c r="Q1513" s="124">
        <v>3924.93</v>
      </c>
      <c r="R1513" s="124">
        <v>3970.92</v>
      </c>
      <c r="S1513" s="124">
        <v>5309.88</v>
      </c>
      <c r="T1513" s="124">
        <v>5306.27</v>
      </c>
      <c r="U1513" s="124">
        <v>5269.44</v>
      </c>
      <c r="V1513" s="124">
        <v>5312.69</v>
      </c>
      <c r="W1513" s="124">
        <v>4018.88</v>
      </c>
      <c r="X1513" s="79">
        <v>4140.72</v>
      </c>
      <c r="Y1513" s="125"/>
      <c r="Z1513" s="125"/>
      <c r="AA1513" s="125"/>
      <c r="AB1513" s="125"/>
      <c r="AC1513" s="126">
        <f t="shared" si="310"/>
        <v>7.7735193914846026E-2</v>
      </c>
      <c r="AD1513" s="126">
        <f t="shared" si="311"/>
        <v>0.19054979024067123</v>
      </c>
      <c r="AE1513" s="126">
        <f t="shared" si="312"/>
        <v>-0.26247022192502195</v>
      </c>
      <c r="AF1513" s="126">
        <f t="shared" si="313"/>
        <v>0.14298034354524525</v>
      </c>
      <c r="AG1513" s="126">
        <f t="shared" si="314"/>
        <v>0.83032841111736022</v>
      </c>
      <c r="AH1513" s="126">
        <f t="shared" si="315"/>
        <v>1.0745160910773745E-2</v>
      </c>
      <c r="AI1513" s="126">
        <f t="shared" si="316"/>
        <v>-0.10589307264357062</v>
      </c>
      <c r="AJ1513" s="126">
        <f t="shared" si="317"/>
        <v>-0.25131601131488734</v>
      </c>
      <c r="AK1513" s="126">
        <f t="shared" si="318"/>
        <v>0.45962642779397228</v>
      </c>
      <c r="AL1513" s="127">
        <f t="shared" si="320"/>
        <v>0.12136511351548765</v>
      </c>
      <c r="AM1513" s="127">
        <f t="shared" si="319"/>
        <v>0.18869818317272963</v>
      </c>
    </row>
    <row r="1514" spans="1:39" ht="15" customHeight="1" x14ac:dyDescent="0.2">
      <c r="A1514" s="62" t="s">
        <v>1560</v>
      </c>
      <c r="B1514" s="62" t="s">
        <v>262</v>
      </c>
      <c r="C1514" s="124">
        <v>600</v>
      </c>
      <c r="D1514" s="124">
        <v>600</v>
      </c>
      <c r="E1514" s="124">
        <v>650</v>
      </c>
      <c r="F1514" s="124">
        <v>650</v>
      </c>
      <c r="G1514" s="124">
        <v>650</v>
      </c>
      <c r="H1514" s="124">
        <v>1150</v>
      </c>
      <c r="I1514" s="124">
        <v>1150</v>
      </c>
      <c r="J1514" s="124">
        <v>1150</v>
      </c>
      <c r="K1514" s="124">
        <v>1150</v>
      </c>
      <c r="L1514" s="124">
        <v>1150</v>
      </c>
      <c r="M1514" s="124">
        <v>1150</v>
      </c>
      <c r="N1514" s="124">
        <v>506.95</v>
      </c>
      <c r="O1514" s="124">
        <v>218.3</v>
      </c>
      <c r="P1514" s="124">
        <v>1070.48</v>
      </c>
      <c r="Q1514" s="124">
        <v>330.97</v>
      </c>
      <c r="R1514" s="124">
        <v>833.74</v>
      </c>
      <c r="S1514" s="124">
        <v>876.56</v>
      </c>
      <c r="T1514" s="124">
        <v>1478.24</v>
      </c>
      <c r="U1514" s="124">
        <v>1537.68</v>
      </c>
      <c r="V1514" s="124">
        <v>2401.06</v>
      </c>
      <c r="W1514" s="124">
        <v>1107.94</v>
      </c>
      <c r="X1514" s="79">
        <v>1372.53</v>
      </c>
      <c r="Y1514" s="125"/>
      <c r="Z1514" s="125"/>
      <c r="AA1514" s="125"/>
      <c r="AB1514" s="125"/>
      <c r="AC1514" s="126">
        <f t="shared" si="310"/>
        <v>0.68600531443755552</v>
      </c>
      <c r="AD1514" s="126">
        <f t="shared" si="311"/>
        <v>-0.94483845547675327</v>
      </c>
      <c r="AE1514" s="126">
        <f t="shared" si="312"/>
        <v>4.6714285714285717</v>
      </c>
      <c r="AF1514" s="126">
        <f t="shared" si="313"/>
        <v>0.36188077246011746</v>
      </c>
      <c r="AG1514" s="126">
        <f t="shared" si="314"/>
        <v>-0.33785450061652278</v>
      </c>
      <c r="AH1514" s="126">
        <f t="shared" si="315"/>
        <v>-0.88547486033519551</v>
      </c>
      <c r="AI1514" s="126">
        <f t="shared" si="316"/>
        <v>-1</v>
      </c>
      <c r="AJ1514" s="126">
        <f t="shared" si="317"/>
        <v>0</v>
      </c>
      <c r="AK1514" s="126">
        <f t="shared" si="318"/>
        <v>-0.99834710743801658</v>
      </c>
      <c r="AL1514" s="127">
        <f t="shared" si="320"/>
        <v>0.17253330382886181</v>
      </c>
      <c r="AM1514" s="127">
        <f t="shared" si="319"/>
        <v>-0.64433529367794695</v>
      </c>
    </row>
    <row r="1515" spans="1:39" ht="15" customHeight="1" x14ac:dyDescent="0.2">
      <c r="A1515" s="62" t="s">
        <v>1561</v>
      </c>
      <c r="B1515" s="62" t="s">
        <v>420</v>
      </c>
      <c r="C1515" s="124">
        <v>8100</v>
      </c>
      <c r="D1515" s="124">
        <v>7600</v>
      </c>
      <c r="E1515" s="124">
        <v>7100</v>
      </c>
      <c r="F1515" s="124">
        <v>7000</v>
      </c>
      <c r="G1515" s="124">
        <v>7715</v>
      </c>
      <c r="H1515" s="124">
        <v>7715</v>
      </c>
      <c r="I1515" s="124">
        <v>7715</v>
      </c>
      <c r="J1515" s="124">
        <v>7720</v>
      </c>
      <c r="K1515" s="124">
        <v>7720</v>
      </c>
      <c r="L1515" s="124">
        <v>7720</v>
      </c>
      <c r="M1515" s="124">
        <v>7720</v>
      </c>
      <c r="N1515" s="124">
        <v>10937.72</v>
      </c>
      <c r="O1515" s="124">
        <v>6201.33</v>
      </c>
      <c r="P1515" s="124">
        <v>6986.56</v>
      </c>
      <c r="Q1515" s="124">
        <v>8509.2199999999993</v>
      </c>
      <c r="R1515" s="124">
        <v>7882.68</v>
      </c>
      <c r="S1515" s="124">
        <v>10081.459999999999</v>
      </c>
      <c r="T1515" s="124">
        <v>9297.7199999999993</v>
      </c>
      <c r="U1515" s="124">
        <v>10019.31</v>
      </c>
      <c r="V1515" s="124">
        <v>6462.39</v>
      </c>
      <c r="W1515" s="124">
        <v>7256</v>
      </c>
      <c r="X1515" s="79">
        <v>7571.6</v>
      </c>
      <c r="Y1515" s="125"/>
      <c r="Z1515" s="125"/>
      <c r="AA1515" s="125"/>
      <c r="AB1515" s="125"/>
      <c r="AC1515" s="126">
        <f t="shared" si="310"/>
        <v>0</v>
      </c>
      <c r="AD1515" s="126">
        <f t="shared" si="311"/>
        <v>0</v>
      </c>
      <c r="AE1515" s="126">
        <f t="shared" si="312"/>
        <v>0</v>
      </c>
      <c r="AF1515" s="126">
        <f t="shared" si="313"/>
        <v>0</v>
      </c>
      <c r="AG1515" s="126">
        <f t="shared" si="314"/>
        <v>0</v>
      </c>
      <c r="AH1515" s="126">
        <f t="shared" si="315"/>
        <v>0</v>
      </c>
      <c r="AI1515" s="126">
        <f t="shared" si="316"/>
        <v>0</v>
      </c>
      <c r="AJ1515" s="126">
        <f t="shared" si="317"/>
        <v>0</v>
      </c>
      <c r="AK1515" s="126">
        <f t="shared" si="318"/>
        <v>0</v>
      </c>
      <c r="AL1515" s="127">
        <f t="shared" si="320"/>
        <v>0</v>
      </c>
      <c r="AM1515" s="127">
        <f t="shared" si="319"/>
        <v>0</v>
      </c>
    </row>
    <row r="1516" spans="1:39" ht="15" customHeight="1" x14ac:dyDescent="0.2">
      <c r="A1516" s="62" t="s">
        <v>1562</v>
      </c>
      <c r="B1516" s="62" t="s">
        <v>422</v>
      </c>
      <c r="C1516" s="124">
        <v>28000</v>
      </c>
      <c r="D1516" s="124">
        <v>28000</v>
      </c>
      <c r="E1516" s="124">
        <v>28000</v>
      </c>
      <c r="F1516" s="124">
        <v>28700</v>
      </c>
      <c r="G1516" s="124">
        <v>28700</v>
      </c>
      <c r="H1516" s="124">
        <v>28700</v>
      </c>
      <c r="I1516" s="124">
        <v>28700</v>
      </c>
      <c r="J1516" s="124">
        <v>21700</v>
      </c>
      <c r="K1516" s="124">
        <v>21700</v>
      </c>
      <c r="L1516" s="124">
        <v>18270</v>
      </c>
      <c r="M1516" s="124">
        <v>18270</v>
      </c>
      <c r="N1516" s="124">
        <v>27909.48</v>
      </c>
      <c r="O1516" s="124">
        <v>27438.35</v>
      </c>
      <c r="P1516" s="124">
        <v>26838.62</v>
      </c>
      <c r="Q1516" s="124">
        <v>18312.59</v>
      </c>
      <c r="R1516" s="124">
        <v>15663.25</v>
      </c>
      <c r="S1516" s="124">
        <v>17957.16</v>
      </c>
      <c r="T1516" s="124">
        <v>17759.97</v>
      </c>
      <c r="U1516" s="124">
        <v>18238.61</v>
      </c>
      <c r="V1516" s="124">
        <v>13012.26</v>
      </c>
      <c r="W1516" s="124">
        <v>15483.66</v>
      </c>
      <c r="X1516" s="79">
        <v>28595.34</v>
      </c>
      <c r="Y1516" s="125"/>
      <c r="Z1516" s="125"/>
      <c r="AA1516" s="125"/>
      <c r="AB1516" s="125"/>
      <c r="AC1516" s="126">
        <f t="shared" si="310"/>
        <v>2.1076388888888884</v>
      </c>
      <c r="AD1516" s="126">
        <f t="shared" si="311"/>
        <v>0.19627560521415274</v>
      </c>
      <c r="AE1516" s="126">
        <f t="shared" si="312"/>
        <v>1.2349522623495203E-2</v>
      </c>
      <c r="AF1516" s="126">
        <f t="shared" si="313"/>
        <v>-0.34859046642747304</v>
      </c>
      <c r="AG1516" s="126">
        <f t="shared" si="314"/>
        <v>-1</v>
      </c>
      <c r="AH1516" s="126">
        <f t="shared" si="315"/>
        <v>0</v>
      </c>
      <c r="AI1516" s="126">
        <f t="shared" si="316"/>
        <v>0</v>
      </c>
      <c r="AJ1516" s="126">
        <f t="shared" si="317"/>
        <v>-1</v>
      </c>
      <c r="AK1516" s="126">
        <f t="shared" si="318"/>
        <v>0</v>
      </c>
      <c r="AL1516" s="127">
        <f t="shared" si="320"/>
        <v>-3.5918277445485566E-3</v>
      </c>
      <c r="AM1516" s="127">
        <f t="shared" si="319"/>
        <v>-0.4</v>
      </c>
    </row>
    <row r="1517" spans="1:39" ht="15" customHeight="1" x14ac:dyDescent="0.2">
      <c r="A1517" s="62" t="s">
        <v>1563</v>
      </c>
      <c r="B1517" s="62" t="s">
        <v>330</v>
      </c>
      <c r="C1517" s="124">
        <v>12700</v>
      </c>
      <c r="D1517" s="124">
        <v>13220</v>
      </c>
      <c r="E1517" s="124">
        <v>13720</v>
      </c>
      <c r="F1517" s="124">
        <v>14000</v>
      </c>
      <c r="G1517" s="124">
        <v>28000</v>
      </c>
      <c r="H1517" s="124">
        <v>29000</v>
      </c>
      <c r="I1517" s="124">
        <v>29000</v>
      </c>
      <c r="J1517" s="124">
        <v>27000</v>
      </c>
      <c r="K1517" s="124">
        <v>26900</v>
      </c>
      <c r="L1517" s="124">
        <v>26900</v>
      </c>
      <c r="M1517" s="124">
        <v>25700</v>
      </c>
      <c r="N1517" s="124">
        <v>16572</v>
      </c>
      <c r="O1517" s="124">
        <v>13138.87</v>
      </c>
      <c r="P1517" s="124">
        <v>9618.5499999999993</v>
      </c>
      <c r="Q1517" s="124">
        <v>19649.04</v>
      </c>
      <c r="R1517" s="124">
        <v>26216.35</v>
      </c>
      <c r="S1517" s="124">
        <v>27368.99</v>
      </c>
      <c r="T1517" s="124">
        <v>26967.56</v>
      </c>
      <c r="U1517" s="124">
        <v>26486.09</v>
      </c>
      <c r="V1517" s="124">
        <v>30628.1</v>
      </c>
      <c r="W1517" s="124">
        <v>35432.81</v>
      </c>
      <c r="X1517" s="79">
        <v>36294.559999999998</v>
      </c>
      <c r="Y1517" s="125"/>
      <c r="Z1517" s="125"/>
      <c r="AA1517" s="125"/>
      <c r="AB1517" s="125"/>
      <c r="AC1517" s="126">
        <f t="shared" si="310"/>
        <v>-0.33714811573276765</v>
      </c>
      <c r="AD1517" s="126">
        <f t="shared" si="311"/>
        <v>0.18586099924854041</v>
      </c>
      <c r="AE1517" s="126">
        <f t="shared" si="312"/>
        <v>0.28109898191738181</v>
      </c>
      <c r="AF1517" s="126">
        <f t="shared" si="313"/>
        <v>-2.4195968184174216E-2</v>
      </c>
      <c r="AG1517" s="126">
        <f t="shared" si="314"/>
        <v>0.37127880627645482</v>
      </c>
      <c r="AH1517" s="126">
        <f t="shared" si="315"/>
        <v>-8.1780596916269474E-2</v>
      </c>
      <c r="AI1517" s="126">
        <f t="shared" si="316"/>
        <v>-0.16749636942789353</v>
      </c>
      <c r="AJ1517" s="126">
        <f t="shared" si="317"/>
        <v>-0.16115542294635202</v>
      </c>
      <c r="AK1517" s="126">
        <f t="shared" si="318"/>
        <v>9.1053618385224619E-2</v>
      </c>
      <c r="AL1517" s="127">
        <f t="shared" si="320"/>
        <v>1.7501770291127192E-2</v>
      </c>
      <c r="AM1517" s="127">
        <f t="shared" si="319"/>
        <v>1.038000707423288E-2</v>
      </c>
    </row>
    <row r="1518" spans="1:39" ht="15" customHeight="1" x14ac:dyDescent="0.2">
      <c r="A1518" s="62" t="s">
        <v>1564</v>
      </c>
      <c r="B1518" s="62" t="s">
        <v>696</v>
      </c>
      <c r="C1518" s="124">
        <v>715</v>
      </c>
      <c r="D1518" s="124">
        <v>715</v>
      </c>
      <c r="E1518" s="124">
        <v>715</v>
      </c>
      <c r="F1518" s="124">
        <v>700</v>
      </c>
      <c r="G1518" s="124">
        <v>700</v>
      </c>
      <c r="H1518" s="124">
        <v>700</v>
      </c>
      <c r="I1518" s="124">
        <v>700</v>
      </c>
      <c r="J1518" s="124">
        <v>700</v>
      </c>
      <c r="K1518" s="124">
        <v>700</v>
      </c>
      <c r="L1518" s="124">
        <v>700</v>
      </c>
      <c r="M1518" s="124">
        <v>700</v>
      </c>
      <c r="N1518" s="124">
        <v>334.33</v>
      </c>
      <c r="O1518" s="124">
        <v>249.83</v>
      </c>
      <c r="P1518" s="124">
        <v>842.84</v>
      </c>
      <c r="Q1518" s="124">
        <v>989.09</v>
      </c>
      <c r="R1518" s="124">
        <v>910.14</v>
      </c>
      <c r="S1518" s="124">
        <v>39.770000000000003</v>
      </c>
      <c r="T1518" s="124">
        <v>386.21</v>
      </c>
      <c r="U1518" s="124">
        <v>290.10000000000002</v>
      </c>
      <c r="V1518" s="124">
        <v>111.23</v>
      </c>
      <c r="W1518" s="124">
        <v>277.91000000000003</v>
      </c>
      <c r="X1518" s="79">
        <v>284.10000000000002</v>
      </c>
      <c r="Y1518" s="125"/>
      <c r="Z1518" s="125"/>
      <c r="AA1518" s="125"/>
      <c r="AB1518" s="125"/>
      <c r="AC1518" s="126">
        <f t="shared" si="310"/>
        <v>-0.4270003488259374</v>
      </c>
      <c r="AD1518" s="126">
        <f t="shared" si="311"/>
        <v>-0.4498569320040709</v>
      </c>
      <c r="AE1518" s="126">
        <f t="shared" si="312"/>
        <v>1.130543744612434</v>
      </c>
      <c r="AF1518" s="126">
        <f t="shared" si="313"/>
        <v>-0.6655555416649146</v>
      </c>
      <c r="AG1518" s="126">
        <f t="shared" si="314"/>
        <v>0.35881185561755385</v>
      </c>
      <c r="AH1518" s="126">
        <f t="shared" si="315"/>
        <v>-0.31611076793801884</v>
      </c>
      <c r="AI1518" s="126">
        <f t="shared" si="316"/>
        <v>-0.13743042909069622</v>
      </c>
      <c r="AJ1518" s="126">
        <f t="shared" si="317"/>
        <v>-0.48306342207902331</v>
      </c>
      <c r="AK1518" s="126">
        <f t="shared" si="318"/>
        <v>6.2003526469020382</v>
      </c>
      <c r="AL1518" s="127">
        <f t="shared" si="320"/>
        <v>0.57896564505881831</v>
      </c>
      <c r="AM1518" s="127">
        <f t="shared" si="319"/>
        <v>1.1245119766823708</v>
      </c>
    </row>
    <row r="1519" spans="1:39" ht="15" customHeight="1" x14ac:dyDescent="0.2">
      <c r="A1519" s="62" t="s">
        <v>1565</v>
      </c>
      <c r="B1519" s="62" t="s">
        <v>515</v>
      </c>
      <c r="C1519" s="124">
        <v>715</v>
      </c>
      <c r="D1519" s="124">
        <v>715</v>
      </c>
      <c r="E1519" s="124">
        <v>715</v>
      </c>
      <c r="F1519" s="124">
        <v>700</v>
      </c>
      <c r="G1519" s="124">
        <v>700</v>
      </c>
      <c r="H1519" s="124">
        <v>700</v>
      </c>
      <c r="I1519" s="124">
        <v>700</v>
      </c>
      <c r="J1519" s="124">
        <v>700</v>
      </c>
      <c r="K1519" s="124">
        <v>900</v>
      </c>
      <c r="L1519" s="124">
        <v>900</v>
      </c>
      <c r="M1519" s="124">
        <v>900</v>
      </c>
      <c r="N1519" s="124">
        <v>1059.94</v>
      </c>
      <c r="O1519" s="124">
        <v>1185.8800000000001</v>
      </c>
      <c r="P1519" s="124">
        <v>1319.3</v>
      </c>
      <c r="Q1519" s="124">
        <v>564.64</v>
      </c>
      <c r="R1519" s="124">
        <v>1183.71</v>
      </c>
      <c r="S1519" s="124">
        <v>1800.58</v>
      </c>
      <c r="T1519" s="124">
        <v>1390.46</v>
      </c>
      <c r="U1519" s="124">
        <v>1787.14</v>
      </c>
      <c r="V1519" s="124">
        <v>1612.59</v>
      </c>
      <c r="W1519" s="124">
        <v>1603.76</v>
      </c>
      <c r="X1519" s="79">
        <v>953.86</v>
      </c>
      <c r="Y1519" s="125"/>
      <c r="Z1519" s="125"/>
      <c r="AA1519" s="125"/>
      <c r="AB1519" s="125"/>
      <c r="AC1519" s="126">
        <f t="shared" si="310"/>
        <v>0</v>
      </c>
      <c r="AD1519" s="126">
        <f t="shared" si="311"/>
        <v>0</v>
      </c>
      <c r="AE1519" s="126">
        <f t="shared" si="312"/>
        <v>0</v>
      </c>
      <c r="AF1519" s="126">
        <f t="shared" si="313"/>
        <v>0</v>
      </c>
      <c r="AG1519" s="126">
        <f t="shared" si="314"/>
        <v>0</v>
      </c>
      <c r="AH1519" s="126">
        <f t="shared" si="315"/>
        <v>0</v>
      </c>
      <c r="AI1519" s="126">
        <f t="shared" si="316"/>
        <v>-1</v>
      </c>
      <c r="AJ1519" s="126">
        <f t="shared" si="317"/>
        <v>0</v>
      </c>
      <c r="AK1519" s="126">
        <f t="shared" si="318"/>
        <v>0</v>
      </c>
      <c r="AL1519" s="127">
        <f t="shared" si="320"/>
        <v>-0.1111111111111111</v>
      </c>
      <c r="AM1519" s="127">
        <f t="shared" si="319"/>
        <v>-0.2</v>
      </c>
    </row>
    <row r="1520" spans="1:39" ht="15" customHeight="1" x14ac:dyDescent="0.2">
      <c r="A1520" s="62" t="s">
        <v>1566</v>
      </c>
      <c r="B1520" s="62" t="s">
        <v>264</v>
      </c>
      <c r="C1520" s="124">
        <v>1300</v>
      </c>
      <c r="D1520" s="124">
        <v>1200</v>
      </c>
      <c r="E1520" s="124">
        <v>1200</v>
      </c>
      <c r="F1520" s="124">
        <v>1200</v>
      </c>
      <c r="G1520" s="124">
        <v>1200</v>
      </c>
      <c r="H1520" s="124">
        <v>1200</v>
      </c>
      <c r="I1520" s="124">
        <v>1200</v>
      </c>
      <c r="J1520" s="124">
        <v>1200</v>
      </c>
      <c r="K1520" s="124">
        <v>1200</v>
      </c>
      <c r="L1520" s="124">
        <v>4450</v>
      </c>
      <c r="M1520" s="124">
        <v>4450</v>
      </c>
      <c r="N1520" s="124">
        <v>2001.62</v>
      </c>
      <c r="O1520" s="124">
        <v>2894.33</v>
      </c>
      <c r="P1520" s="124">
        <v>1221.8399999999999</v>
      </c>
      <c r="Q1520" s="124">
        <v>256.99</v>
      </c>
      <c r="R1520" s="124">
        <v>630</v>
      </c>
      <c r="S1520" s="124">
        <v>761.25</v>
      </c>
      <c r="T1520" s="124">
        <v>241.55</v>
      </c>
      <c r="U1520" s="124">
        <v>1758.16</v>
      </c>
      <c r="V1520" s="124">
        <v>1901.91</v>
      </c>
      <c r="W1520" s="124">
        <v>5626.71</v>
      </c>
      <c r="X1520" s="79">
        <v>3996.66</v>
      </c>
      <c r="Y1520" s="125"/>
      <c r="Z1520" s="125"/>
      <c r="AA1520" s="125"/>
      <c r="AB1520" s="125"/>
      <c r="AC1520" s="126">
        <f t="shared" si="310"/>
        <v>0</v>
      </c>
      <c r="AD1520" s="126">
        <f t="shared" si="311"/>
        <v>-1</v>
      </c>
      <c r="AE1520" s="126">
        <f t="shared" si="312"/>
        <v>0</v>
      </c>
      <c r="AF1520" s="126">
        <f t="shared" si="313"/>
        <v>0</v>
      </c>
      <c r="AG1520" s="126">
        <f t="shared" si="314"/>
        <v>-0.51298701298701299</v>
      </c>
      <c r="AH1520" s="126">
        <f t="shared" si="315"/>
        <v>-1</v>
      </c>
      <c r="AI1520" s="126">
        <f t="shared" si="316"/>
        <v>0</v>
      </c>
      <c r="AJ1520" s="126">
        <f t="shared" si="317"/>
        <v>0</v>
      </c>
      <c r="AK1520" s="126">
        <f t="shared" si="318"/>
        <v>-0.64102564102564108</v>
      </c>
      <c r="AL1520" s="127">
        <f t="shared" si="320"/>
        <v>-0.35044585044585047</v>
      </c>
      <c r="AM1520" s="127">
        <f t="shared" si="319"/>
        <v>-0.43080253080253084</v>
      </c>
    </row>
    <row r="1521" spans="1:39" ht="15" customHeight="1" x14ac:dyDescent="0.2">
      <c r="A1521" s="62" t="s">
        <v>1567</v>
      </c>
      <c r="B1521" s="62" t="s">
        <v>738</v>
      </c>
      <c r="C1521" s="124">
        <v>9000</v>
      </c>
      <c r="D1521" s="124">
        <v>9000</v>
      </c>
      <c r="E1521" s="124">
        <v>8500</v>
      </c>
      <c r="F1521" s="124">
        <v>8500</v>
      </c>
      <c r="G1521" s="124">
        <v>8500</v>
      </c>
      <c r="H1521" s="124">
        <v>8500</v>
      </c>
      <c r="I1521" s="124">
        <v>8500</v>
      </c>
      <c r="J1521" s="124">
        <v>8500</v>
      </c>
      <c r="K1521" s="124">
        <v>8500</v>
      </c>
      <c r="L1521" s="124">
        <v>8500</v>
      </c>
      <c r="M1521" s="124">
        <v>8500</v>
      </c>
      <c r="N1521" s="124">
        <v>5967.31</v>
      </c>
      <c r="O1521" s="124">
        <v>6431.18</v>
      </c>
      <c r="P1521" s="124">
        <v>7656.64</v>
      </c>
      <c r="Q1521" s="124">
        <v>5647</v>
      </c>
      <c r="R1521" s="124">
        <v>6454.41</v>
      </c>
      <c r="S1521" s="124">
        <v>11813.69</v>
      </c>
      <c r="T1521" s="124">
        <v>11940.63</v>
      </c>
      <c r="U1521" s="124">
        <v>10676.2</v>
      </c>
      <c r="V1521" s="124">
        <v>7993.1</v>
      </c>
      <c r="W1521" s="124">
        <v>11666.94</v>
      </c>
      <c r="X1521" s="79">
        <v>13503.9</v>
      </c>
      <c r="Y1521" s="125"/>
      <c r="Z1521" s="125"/>
      <c r="AA1521" s="125"/>
      <c r="AB1521" s="125"/>
      <c r="AC1521" s="126">
        <f t="shared" si="310"/>
        <v>0</v>
      </c>
      <c r="AD1521" s="126">
        <f t="shared" si="311"/>
        <v>16.932106385366403</v>
      </c>
      <c r="AE1521" s="126">
        <f t="shared" si="312"/>
        <v>-1</v>
      </c>
      <c r="AF1521" s="126">
        <f t="shared" si="313"/>
        <v>0</v>
      </c>
      <c r="AG1521" s="126">
        <f t="shared" si="314"/>
        <v>-1</v>
      </c>
      <c r="AH1521" s="126">
        <f t="shared" si="315"/>
        <v>0</v>
      </c>
      <c r="AI1521" s="126">
        <f t="shared" si="316"/>
        <v>0</v>
      </c>
      <c r="AJ1521" s="126">
        <f t="shared" si="317"/>
        <v>0</v>
      </c>
      <c r="AK1521" s="126">
        <f t="shared" si="318"/>
        <v>5.7485371921095956</v>
      </c>
      <c r="AL1521" s="127">
        <f t="shared" si="320"/>
        <v>2.2978492863862221</v>
      </c>
      <c r="AM1521" s="127">
        <f t="shared" si="319"/>
        <v>0.94970743842191907</v>
      </c>
    </row>
    <row r="1522" spans="1:39" ht="15" customHeight="1" x14ac:dyDescent="0.2">
      <c r="A1522" s="62" t="s">
        <v>1568</v>
      </c>
      <c r="B1522" s="62" t="s">
        <v>371</v>
      </c>
      <c r="C1522" s="124">
        <v>150</v>
      </c>
      <c r="D1522" s="124">
        <v>150</v>
      </c>
      <c r="E1522" s="124">
        <v>150</v>
      </c>
      <c r="F1522" s="124">
        <v>100</v>
      </c>
      <c r="G1522" s="124">
        <v>100</v>
      </c>
      <c r="H1522" s="124">
        <v>100</v>
      </c>
      <c r="I1522" s="124">
        <v>100</v>
      </c>
      <c r="J1522" s="124">
        <v>100</v>
      </c>
      <c r="K1522" s="124">
        <v>100</v>
      </c>
      <c r="L1522" s="124">
        <v>100</v>
      </c>
      <c r="M1522" s="124">
        <v>100</v>
      </c>
      <c r="N1522" s="124">
        <v>22.58</v>
      </c>
      <c r="O1522" s="124">
        <v>38.07</v>
      </c>
      <c r="P1522" s="124">
        <v>2.1</v>
      </c>
      <c r="Q1522" s="124">
        <v>11.91</v>
      </c>
      <c r="R1522" s="124">
        <v>16.22</v>
      </c>
      <c r="S1522" s="124">
        <v>10.74</v>
      </c>
      <c r="T1522" s="124">
        <v>1.23</v>
      </c>
      <c r="U1522" s="124">
        <v>0</v>
      </c>
      <c r="V1522" s="124">
        <v>66.55</v>
      </c>
      <c r="W1522" s="124">
        <v>0.11</v>
      </c>
      <c r="X1522" s="79">
        <v>1.1599999999999999</v>
      </c>
      <c r="Y1522" s="125"/>
      <c r="Z1522" s="125"/>
      <c r="AA1522" s="125"/>
      <c r="AB1522" s="125"/>
      <c r="AC1522" s="126">
        <f t="shared" si="310"/>
        <v>-0.13715870328906538</v>
      </c>
      <c r="AD1522" s="126">
        <f t="shared" si="311"/>
        <v>0.14706994016332856</v>
      </c>
      <c r="AE1522" s="126">
        <f t="shared" si="312"/>
        <v>0.47687027687707284</v>
      </c>
      <c r="AF1522" s="126">
        <f t="shared" si="313"/>
        <v>0.35143107942942292</v>
      </c>
      <c r="AG1522" s="126">
        <f t="shared" si="314"/>
        <v>-5.4722844040152478E-2</v>
      </c>
      <c r="AH1522" s="126">
        <f t="shared" si="315"/>
        <v>-0.2290984329043691</v>
      </c>
      <c r="AI1522" s="126">
        <f t="shared" si="316"/>
        <v>-0.19421032100300253</v>
      </c>
      <c r="AJ1522" s="126">
        <f t="shared" si="317"/>
        <v>0.2589563339457247</v>
      </c>
      <c r="AK1522" s="126">
        <f t="shared" si="318"/>
        <v>-0.15973396515446012</v>
      </c>
      <c r="AL1522" s="127">
        <f t="shared" si="320"/>
        <v>5.1044818224944367E-2</v>
      </c>
      <c r="AM1522" s="127">
        <f t="shared" si="319"/>
        <v>-7.5761845831251923E-2</v>
      </c>
    </row>
    <row r="1523" spans="1:39" ht="15" customHeight="1" x14ac:dyDescent="0.2">
      <c r="A1523" s="62" t="s">
        <v>2314</v>
      </c>
      <c r="B1523" s="62" t="s">
        <v>373</v>
      </c>
      <c r="C1523" s="124">
        <v>0</v>
      </c>
      <c r="D1523" s="124">
        <v>0</v>
      </c>
      <c r="E1523" s="124">
        <v>0</v>
      </c>
      <c r="F1523" s="124">
        <v>0</v>
      </c>
      <c r="G1523" s="124">
        <v>0</v>
      </c>
      <c r="H1523" s="124">
        <v>0</v>
      </c>
      <c r="I1523" s="124">
        <v>0</v>
      </c>
      <c r="J1523" s="124">
        <v>0</v>
      </c>
      <c r="K1523" s="124">
        <v>0</v>
      </c>
      <c r="L1523" s="124">
        <v>0</v>
      </c>
      <c r="M1523" s="124">
        <v>0</v>
      </c>
      <c r="N1523" s="124">
        <v>0</v>
      </c>
      <c r="O1523" s="124">
        <v>0</v>
      </c>
      <c r="P1523" s="124">
        <v>0</v>
      </c>
      <c r="Q1523" s="124">
        <v>0</v>
      </c>
      <c r="R1523" s="124">
        <v>0</v>
      </c>
      <c r="S1523" s="124">
        <v>0</v>
      </c>
      <c r="T1523" s="124">
        <v>0</v>
      </c>
      <c r="U1523" s="124">
        <v>0</v>
      </c>
      <c r="V1523" s="124">
        <v>0</v>
      </c>
      <c r="W1523" s="124">
        <v>25</v>
      </c>
      <c r="X1523" s="79">
        <v>0</v>
      </c>
      <c r="Y1523" s="125"/>
      <c r="Z1523" s="125"/>
      <c r="AA1523" s="125"/>
      <c r="AB1523" s="125"/>
      <c r="AC1523" s="126">
        <f t="shared" si="310"/>
        <v>-0.20223375391828888</v>
      </c>
      <c r="AD1523" s="126">
        <f t="shared" si="311"/>
        <v>-0.48682542198272444</v>
      </c>
      <c r="AE1523" s="126">
        <f t="shared" si="312"/>
        <v>2.3060833181668601</v>
      </c>
      <c r="AF1523" s="126">
        <f t="shared" si="313"/>
        <v>-0.53110092544040843</v>
      </c>
      <c r="AG1523" s="126">
        <f t="shared" si="314"/>
        <v>-0.58763824291857103</v>
      </c>
      <c r="AH1523" s="126">
        <f t="shared" si="315"/>
        <v>-0.96570317689925189</v>
      </c>
      <c r="AI1523" s="126">
        <f t="shared" si="316"/>
        <v>11.736877410699313</v>
      </c>
      <c r="AJ1523" s="126">
        <f t="shared" si="317"/>
        <v>-0.73414088215931539</v>
      </c>
      <c r="AK1523" s="126">
        <f t="shared" si="318"/>
        <v>0.97704536450079249</v>
      </c>
      <c r="AL1523" s="127">
        <f t="shared" si="320"/>
        <v>1.2791515211164897</v>
      </c>
      <c r="AM1523" s="127">
        <f t="shared" si="319"/>
        <v>2.0852880946445937</v>
      </c>
    </row>
    <row r="1524" spans="1:39" ht="15" customHeight="1" x14ac:dyDescent="0.2">
      <c r="A1524" s="62" t="s">
        <v>1569</v>
      </c>
      <c r="B1524" s="62" t="s">
        <v>334</v>
      </c>
      <c r="C1524" s="124">
        <v>525</v>
      </c>
      <c r="D1524" s="124">
        <v>525</v>
      </c>
      <c r="E1524" s="124">
        <v>525</v>
      </c>
      <c r="F1524" s="124">
        <v>400</v>
      </c>
      <c r="G1524" s="124">
        <v>400</v>
      </c>
      <c r="H1524" s="124">
        <v>400</v>
      </c>
      <c r="I1524" s="124">
        <v>400</v>
      </c>
      <c r="J1524" s="124">
        <v>400</v>
      </c>
      <c r="K1524" s="124">
        <v>400</v>
      </c>
      <c r="L1524" s="124">
        <v>400</v>
      </c>
      <c r="M1524" s="124">
        <v>400</v>
      </c>
      <c r="N1524" s="124">
        <v>103.68</v>
      </c>
      <c r="O1524" s="124">
        <v>322.2</v>
      </c>
      <c r="P1524" s="124">
        <v>385.44</v>
      </c>
      <c r="Q1524" s="124">
        <v>390.2</v>
      </c>
      <c r="R1524" s="124">
        <v>254.18</v>
      </c>
      <c r="S1524" s="124">
        <v>0</v>
      </c>
      <c r="T1524" s="124">
        <v>0</v>
      </c>
      <c r="U1524" s="124">
        <v>49.95</v>
      </c>
      <c r="V1524" s="124">
        <v>0</v>
      </c>
      <c r="W1524" s="124">
        <v>23.95</v>
      </c>
      <c r="X1524" s="79">
        <v>0</v>
      </c>
      <c r="Y1524" s="125"/>
      <c r="Z1524" s="125"/>
      <c r="AA1524" s="125"/>
      <c r="AB1524" s="125"/>
      <c r="AC1524" s="126">
        <f t="shared" si="310"/>
        <v>0</v>
      </c>
      <c r="AD1524" s="126">
        <f t="shared" si="311"/>
        <v>0</v>
      </c>
      <c r="AE1524" s="126">
        <f t="shared" si="312"/>
        <v>0</v>
      </c>
      <c r="AF1524" s="126">
        <f t="shared" si="313"/>
        <v>0</v>
      </c>
      <c r="AG1524" s="126">
        <f t="shared" si="314"/>
        <v>0</v>
      </c>
      <c r="AH1524" s="126">
        <f t="shared" si="315"/>
        <v>0</v>
      </c>
      <c r="AI1524" s="126">
        <f t="shared" si="316"/>
        <v>0</v>
      </c>
      <c r="AJ1524" s="126">
        <f t="shared" si="317"/>
        <v>-1</v>
      </c>
      <c r="AK1524" s="126">
        <f t="shared" si="318"/>
        <v>0</v>
      </c>
      <c r="AL1524" s="127">
        <f t="shared" si="320"/>
        <v>-0.1111111111111111</v>
      </c>
      <c r="AM1524" s="127">
        <f t="shared" si="319"/>
        <v>-0.2</v>
      </c>
    </row>
    <row r="1525" spans="1:39" ht="15" customHeight="1" x14ac:dyDescent="0.2">
      <c r="A1525" s="62" t="s">
        <v>1570</v>
      </c>
      <c r="B1525" s="62" t="s">
        <v>1571</v>
      </c>
      <c r="C1525" s="124">
        <v>32900</v>
      </c>
      <c r="D1525" s="124">
        <v>32900</v>
      </c>
      <c r="E1525" s="124">
        <v>30590</v>
      </c>
      <c r="F1525" s="124">
        <v>29050</v>
      </c>
      <c r="G1525" s="124">
        <v>28085</v>
      </c>
      <c r="H1525" s="124">
        <v>28085</v>
      </c>
      <c r="I1525" s="124">
        <v>28085</v>
      </c>
      <c r="J1525" s="124">
        <v>28090</v>
      </c>
      <c r="K1525" s="124">
        <v>23790</v>
      </c>
      <c r="L1525" s="124">
        <v>23790</v>
      </c>
      <c r="M1525" s="124">
        <v>23790</v>
      </c>
      <c r="N1525" s="124">
        <v>29752.68</v>
      </c>
      <c r="O1525" s="124">
        <v>19721.62</v>
      </c>
      <c r="P1525" s="124">
        <v>23387.1</v>
      </c>
      <c r="Q1525" s="124">
        <v>29961.19</v>
      </c>
      <c r="R1525" s="124">
        <v>29236.25</v>
      </c>
      <c r="S1525" s="124">
        <v>40091.050000000003</v>
      </c>
      <c r="T1525" s="124">
        <v>36812.379999999997</v>
      </c>
      <c r="U1525" s="124">
        <v>30646.44</v>
      </c>
      <c r="V1525" s="124">
        <v>25707.599999999999</v>
      </c>
      <c r="W1525" s="124">
        <v>28048.37</v>
      </c>
      <c r="X1525" s="79">
        <v>30178.69</v>
      </c>
      <c r="Y1525" s="125"/>
      <c r="Z1525" s="125"/>
      <c r="AA1525" s="125"/>
      <c r="AB1525" s="125"/>
      <c r="AC1525" s="126">
        <f t="shared" ref="AC1525:AC1529" si="321">IFERROR((O1533-N1533)/N1533,0)</f>
        <v>-5.2349565206163837E-2</v>
      </c>
      <c r="AD1525" s="126">
        <f t="shared" ref="AD1525:AD1529" si="322">IFERROR((P1533-O1533)/O1533,0)</f>
        <v>0.45397569349828321</v>
      </c>
      <c r="AE1525" s="126">
        <f t="shared" ref="AE1525:AE1529" si="323">IFERROR((Q1533-P1533)/P1533,0)</f>
        <v>-0.52556005347526769</v>
      </c>
      <c r="AF1525" s="126">
        <f t="shared" ref="AF1525:AF1529" si="324">IFERROR((R1533-Q1533)/Q1533,0)</f>
        <v>1.2189596486954459</v>
      </c>
      <c r="AG1525" s="126">
        <f t="shared" ref="AG1525:AG1529" si="325">IFERROR((S1533-R1533)/R1533,0)</f>
        <v>-0.37143365772608594</v>
      </c>
      <c r="AH1525" s="126">
        <f t="shared" ref="AH1525:AH1529" si="326">IFERROR((T1533-S1533)/S1533,0)</f>
        <v>0.82446236051583177</v>
      </c>
      <c r="AI1525" s="126">
        <f t="shared" ref="AI1525:AI1529" si="327">IFERROR((U1533-T1533)/T1533,0)</f>
        <v>-9.9358111953968237E-2</v>
      </c>
      <c r="AJ1525" s="126">
        <f t="shared" ref="AJ1525:AJ1529" si="328">IFERROR((V1533-U1533)/U1533,0)</f>
        <v>-1.066896477431861E-2</v>
      </c>
      <c r="AK1525" s="126">
        <f t="shared" ref="AK1525:AK1529" si="329">IFERROR((W1533-V1533)/V1533,0)</f>
        <v>0.25530599000866727</v>
      </c>
      <c r="AL1525" s="127">
        <f t="shared" si="320"/>
        <v>0.18814814884249154</v>
      </c>
      <c r="AM1525" s="127">
        <f t="shared" si="319"/>
        <v>0.11966152321402523</v>
      </c>
    </row>
    <row r="1526" spans="1:39" ht="15" customHeight="1" x14ac:dyDescent="0.2">
      <c r="A1526" s="62" t="s">
        <v>1572</v>
      </c>
      <c r="B1526" s="62" t="s">
        <v>558</v>
      </c>
      <c r="C1526" s="124">
        <v>7275</v>
      </c>
      <c r="D1526" s="124">
        <v>7275</v>
      </c>
      <c r="E1526" s="124">
        <v>7575</v>
      </c>
      <c r="F1526" s="124">
        <v>7500</v>
      </c>
      <c r="G1526" s="124">
        <v>7500</v>
      </c>
      <c r="H1526" s="124">
        <v>7500</v>
      </c>
      <c r="I1526" s="124">
        <v>7500</v>
      </c>
      <c r="J1526" s="124">
        <v>7500</v>
      </c>
      <c r="K1526" s="124">
        <v>7500</v>
      </c>
      <c r="L1526" s="124">
        <v>7500</v>
      </c>
      <c r="M1526" s="124">
        <v>7500</v>
      </c>
      <c r="N1526" s="124">
        <v>13101.09</v>
      </c>
      <c r="O1526" s="124">
        <v>7506.92</v>
      </c>
      <c r="P1526" s="124">
        <v>4129.88</v>
      </c>
      <c r="Q1526" s="124">
        <v>8798.89</v>
      </c>
      <c r="R1526" s="124">
        <v>2942.74</v>
      </c>
      <c r="S1526" s="124">
        <v>3998.63</v>
      </c>
      <c r="T1526" s="124">
        <v>2734.62</v>
      </c>
      <c r="U1526" s="124">
        <v>2358.8000000000002</v>
      </c>
      <c r="V1526" s="124">
        <v>1219.3499999999999</v>
      </c>
      <c r="W1526" s="124">
        <v>8779.75</v>
      </c>
      <c r="X1526" s="79">
        <v>7479.65</v>
      </c>
      <c r="Y1526" s="125"/>
      <c r="Z1526" s="125"/>
      <c r="AA1526" s="125"/>
      <c r="AB1526" s="125"/>
      <c r="AC1526" s="126">
        <f t="shared" si="321"/>
        <v>1.9207948571541082</v>
      </c>
      <c r="AD1526" s="126">
        <f t="shared" si="322"/>
        <v>-0.40977883088379458</v>
      </c>
      <c r="AE1526" s="126">
        <f t="shared" si="323"/>
        <v>0.14790452958157232</v>
      </c>
      <c r="AF1526" s="126">
        <f t="shared" si="324"/>
        <v>1.1773744475859609</v>
      </c>
      <c r="AG1526" s="126">
        <f t="shared" si="325"/>
        <v>-0.28877377796293008</v>
      </c>
      <c r="AH1526" s="126">
        <f t="shared" si="326"/>
        <v>-0.17093290400577821</v>
      </c>
      <c r="AI1526" s="126">
        <f t="shared" si="327"/>
        <v>-0.33061581392224976</v>
      </c>
      <c r="AJ1526" s="126">
        <f t="shared" si="328"/>
        <v>-0.34254748090247955</v>
      </c>
      <c r="AK1526" s="126">
        <f t="shared" si="329"/>
        <v>0.11857999835647956</v>
      </c>
      <c r="AL1526" s="127">
        <f t="shared" si="320"/>
        <v>0.20244500277787653</v>
      </c>
      <c r="AM1526" s="127">
        <f t="shared" si="319"/>
        <v>-0.20285799568739163</v>
      </c>
    </row>
    <row r="1527" spans="1:39" ht="15" customHeight="1" x14ac:dyDescent="0.2">
      <c r="A1527" s="62" t="s">
        <v>1573</v>
      </c>
      <c r="B1527" s="62" t="s">
        <v>427</v>
      </c>
      <c r="C1527" s="124">
        <v>0</v>
      </c>
      <c r="D1527" s="124">
        <v>0</v>
      </c>
      <c r="E1527" s="124">
        <v>0</v>
      </c>
      <c r="F1527" s="124">
        <v>0</v>
      </c>
      <c r="G1527" s="124">
        <v>0</v>
      </c>
      <c r="H1527" s="124">
        <v>0</v>
      </c>
      <c r="I1527" s="124">
        <v>0</v>
      </c>
      <c r="J1527" s="124">
        <v>0</v>
      </c>
      <c r="K1527" s="124">
        <v>0</v>
      </c>
      <c r="L1527" s="124">
        <v>0</v>
      </c>
      <c r="M1527" s="124">
        <v>0</v>
      </c>
      <c r="N1527" s="124">
        <v>0</v>
      </c>
      <c r="O1527" s="124">
        <v>0</v>
      </c>
      <c r="P1527" s="124">
        <v>0</v>
      </c>
      <c r="Q1527" s="124">
        <v>0</v>
      </c>
      <c r="R1527" s="124">
        <v>0</v>
      </c>
      <c r="S1527" s="124">
        <v>0</v>
      </c>
      <c r="T1527" s="124">
        <v>-72.16</v>
      </c>
      <c r="U1527" s="124">
        <v>0</v>
      </c>
      <c r="V1527" s="124">
        <v>0</v>
      </c>
      <c r="W1527" s="124">
        <v>0</v>
      </c>
      <c r="X1527" s="79">
        <v>0</v>
      </c>
      <c r="Y1527" s="125"/>
      <c r="Z1527" s="125"/>
      <c r="AA1527" s="125"/>
      <c r="AB1527" s="125"/>
      <c r="AC1527" s="126">
        <f t="shared" si="321"/>
        <v>-0.46149470257842862</v>
      </c>
      <c r="AD1527" s="126">
        <f t="shared" si="322"/>
        <v>-9.1856884554270976E-2</v>
      </c>
      <c r="AE1527" s="126">
        <f t="shared" si="323"/>
        <v>1.7378602819267164</v>
      </c>
      <c r="AF1527" s="126">
        <f t="shared" si="324"/>
        <v>-0.82883871559180156</v>
      </c>
      <c r="AG1527" s="126">
        <f t="shared" si="325"/>
        <v>0.36181937098626521</v>
      </c>
      <c r="AH1527" s="126">
        <f t="shared" si="326"/>
        <v>-0.47555533705953096</v>
      </c>
      <c r="AI1527" s="126">
        <f t="shared" si="327"/>
        <v>4.7092247676321914</v>
      </c>
      <c r="AJ1527" s="126">
        <f t="shared" si="328"/>
        <v>-0.12354612060962837</v>
      </c>
      <c r="AK1527" s="126">
        <f t="shared" si="329"/>
        <v>-0.73634395958163656</v>
      </c>
      <c r="AL1527" s="127">
        <f t="shared" si="320"/>
        <v>0.45458541117443058</v>
      </c>
      <c r="AM1527" s="127">
        <f t="shared" si="319"/>
        <v>0.74711974427353212</v>
      </c>
    </row>
    <row r="1528" spans="1:39" ht="15" customHeight="1" x14ac:dyDescent="0.2">
      <c r="A1528" s="62" t="s">
        <v>1574</v>
      </c>
      <c r="B1528" s="62" t="s">
        <v>1575</v>
      </c>
      <c r="C1528" s="124">
        <v>1000</v>
      </c>
      <c r="D1528" s="124">
        <v>1000</v>
      </c>
      <c r="E1528" s="124">
        <v>1000</v>
      </c>
      <c r="F1528" s="124">
        <v>1000</v>
      </c>
      <c r="G1528" s="124">
        <v>1000</v>
      </c>
      <c r="H1528" s="124">
        <v>1000</v>
      </c>
      <c r="I1528" s="124">
        <v>1000</v>
      </c>
      <c r="J1528" s="124">
        <v>1000</v>
      </c>
      <c r="K1528" s="124">
        <v>1000</v>
      </c>
      <c r="L1528" s="124">
        <v>1000</v>
      </c>
      <c r="M1528" s="124">
        <v>1000</v>
      </c>
      <c r="N1528" s="124">
        <v>0</v>
      </c>
      <c r="O1528" s="124">
        <v>675</v>
      </c>
      <c r="P1528" s="124">
        <v>0</v>
      </c>
      <c r="Q1528" s="124">
        <v>0</v>
      </c>
      <c r="R1528" s="124">
        <v>770</v>
      </c>
      <c r="S1528" s="124">
        <v>375</v>
      </c>
      <c r="T1528" s="124">
        <v>0</v>
      </c>
      <c r="U1528" s="124">
        <v>0</v>
      </c>
      <c r="V1528" s="124">
        <v>975</v>
      </c>
      <c r="W1528" s="124">
        <v>350</v>
      </c>
      <c r="X1528" s="79">
        <v>0</v>
      </c>
      <c r="Y1528" s="125"/>
      <c r="Z1528" s="125"/>
      <c r="AA1528" s="125"/>
      <c r="AB1528" s="125"/>
      <c r="AC1528" s="126">
        <f t="shared" si="321"/>
        <v>-0.64204896630885866</v>
      </c>
      <c r="AD1528" s="126">
        <f t="shared" si="322"/>
        <v>1.8429769539784407E-2</v>
      </c>
      <c r="AE1528" s="126">
        <f t="shared" si="323"/>
        <v>0.27929829417667218</v>
      </c>
      <c r="AF1528" s="126">
        <f t="shared" si="324"/>
        <v>0.66840667514131935</v>
      </c>
      <c r="AG1528" s="126">
        <f t="shared" si="325"/>
        <v>-9.4673021431119411E-3</v>
      </c>
      <c r="AH1528" s="126">
        <f t="shared" si="326"/>
        <v>1.45767732643776</v>
      </c>
      <c r="AI1528" s="126">
        <f t="shared" si="327"/>
        <v>-0.29992874694510857</v>
      </c>
      <c r="AJ1528" s="126">
        <f t="shared" si="328"/>
        <v>1.6075488209723811E-3</v>
      </c>
      <c r="AK1528" s="126">
        <f t="shared" si="329"/>
        <v>0.49113943284772749</v>
      </c>
      <c r="AL1528" s="127">
        <f t="shared" si="320"/>
        <v>0.21834600350746183</v>
      </c>
      <c r="AM1528" s="127">
        <f t="shared" si="319"/>
        <v>0.32820565180364786</v>
      </c>
    </row>
    <row r="1529" spans="1:39" ht="15" customHeight="1" x14ac:dyDescent="0.2">
      <c r="A1529" s="62" t="s">
        <v>1576</v>
      </c>
      <c r="B1529" s="62" t="s">
        <v>1577</v>
      </c>
      <c r="C1529" s="124">
        <v>1210</v>
      </c>
      <c r="D1529" s="124">
        <v>1210</v>
      </c>
      <c r="E1529" s="124">
        <v>1210</v>
      </c>
      <c r="F1529" s="124">
        <v>1200</v>
      </c>
      <c r="G1529" s="124">
        <v>1200</v>
      </c>
      <c r="H1529" s="124">
        <v>1200</v>
      </c>
      <c r="I1529" s="124">
        <v>1200</v>
      </c>
      <c r="J1529" s="124">
        <v>1200</v>
      </c>
      <c r="K1529" s="124">
        <v>1000</v>
      </c>
      <c r="L1529" s="124">
        <v>1000</v>
      </c>
      <c r="M1529" s="124">
        <v>1000</v>
      </c>
      <c r="N1529" s="124">
        <v>0</v>
      </c>
      <c r="O1529" s="124">
        <v>89.11</v>
      </c>
      <c r="P1529" s="124">
        <v>1597.93</v>
      </c>
      <c r="Q1529" s="124">
        <v>0</v>
      </c>
      <c r="R1529" s="124">
        <v>113.58</v>
      </c>
      <c r="S1529" s="124">
        <v>0</v>
      </c>
      <c r="T1529" s="124">
        <v>0</v>
      </c>
      <c r="U1529" s="124">
        <v>0</v>
      </c>
      <c r="V1529" s="124">
        <v>285.41000000000003</v>
      </c>
      <c r="W1529" s="124">
        <v>1926.1</v>
      </c>
      <c r="X1529" s="79"/>
      <c r="Y1529" s="125"/>
      <c r="Z1529" s="125"/>
      <c r="AA1529" s="125"/>
      <c r="AB1529" s="125"/>
      <c r="AC1529" s="126">
        <f t="shared" si="321"/>
        <v>0.10400576670340904</v>
      </c>
      <c r="AD1529" s="126">
        <f t="shared" si="322"/>
        <v>-0.15891812865497079</v>
      </c>
      <c r="AE1529" s="126">
        <f t="shared" si="323"/>
        <v>5.1485087900542958E-2</v>
      </c>
      <c r="AF1529" s="126">
        <f t="shared" si="324"/>
        <v>7.8120240152593848E-2</v>
      </c>
      <c r="AG1529" s="126">
        <f t="shared" si="325"/>
        <v>-4.5835490882937542E-2</v>
      </c>
      <c r="AH1529" s="126">
        <f t="shared" si="326"/>
        <v>4.3357892928251686E-2</v>
      </c>
      <c r="AI1529" s="126">
        <f t="shared" si="327"/>
        <v>1.0328484236042351E-2</v>
      </c>
      <c r="AJ1529" s="126">
        <f t="shared" si="328"/>
        <v>0.29562594919232366</v>
      </c>
      <c r="AK1529" s="126">
        <f t="shared" si="329"/>
        <v>-3.1670560985401365E-2</v>
      </c>
      <c r="AL1529" s="127">
        <f t="shared" si="320"/>
        <v>3.8499915621094866E-2</v>
      </c>
      <c r="AM1529" s="127">
        <f t="shared" si="319"/>
        <v>5.4361254897655753E-2</v>
      </c>
    </row>
    <row r="1530" spans="1:39" ht="15" customHeight="1" x14ac:dyDescent="0.2">
      <c r="A1530" s="62" t="s">
        <v>1578</v>
      </c>
      <c r="B1530" s="62" t="s">
        <v>376</v>
      </c>
      <c r="C1530" s="124">
        <v>6000</v>
      </c>
      <c r="D1530" s="124">
        <v>7500</v>
      </c>
      <c r="E1530" s="124">
        <v>8000</v>
      </c>
      <c r="F1530" s="124">
        <v>8000</v>
      </c>
      <c r="G1530" s="124">
        <v>8000</v>
      </c>
      <c r="H1530" s="124">
        <v>10000</v>
      </c>
      <c r="I1530" s="124">
        <v>10000</v>
      </c>
      <c r="J1530" s="124">
        <v>10000</v>
      </c>
      <c r="K1530" s="124">
        <v>10000</v>
      </c>
      <c r="L1530" s="124">
        <v>10000</v>
      </c>
      <c r="M1530" s="124">
        <v>10000</v>
      </c>
      <c r="N1530" s="124">
        <v>9812.2099999999991</v>
      </c>
      <c r="O1530" s="124">
        <v>8466.3799999999992</v>
      </c>
      <c r="P1530" s="124">
        <v>9711.5300000000007</v>
      </c>
      <c r="Q1530" s="124">
        <v>14342.67</v>
      </c>
      <c r="R1530" s="124">
        <v>19383.13</v>
      </c>
      <c r="S1530" s="124">
        <v>18322.43</v>
      </c>
      <c r="T1530" s="124">
        <v>14124.79</v>
      </c>
      <c r="U1530" s="124">
        <v>11381.61</v>
      </c>
      <c r="V1530" s="124">
        <v>14328.95</v>
      </c>
      <c r="W1530" s="124">
        <v>12040.13</v>
      </c>
      <c r="X1530" s="79">
        <v>15100.15</v>
      </c>
      <c r="Y1530" s="125"/>
      <c r="Z1530" s="125"/>
      <c r="AA1530" s="125"/>
      <c r="AB1530" s="125"/>
      <c r="AC1530" s="126">
        <f t="shared" ref="AC1530:AC1561" si="330">IFERROR((O1539-N1539)/N1539,0)</f>
        <v>0</v>
      </c>
      <c r="AD1530" s="126">
        <f t="shared" ref="AD1530:AD1561" si="331">IFERROR((P1539-O1539)/O1539,0)</f>
        <v>0</v>
      </c>
      <c r="AE1530" s="126">
        <f t="shared" ref="AE1530:AE1561" si="332">IFERROR((Q1539-P1539)/P1539,0)</f>
        <v>0</v>
      </c>
      <c r="AF1530" s="126">
        <f t="shared" ref="AF1530:AF1561" si="333">IFERROR((R1539-Q1539)/Q1539,0)</f>
        <v>0</v>
      </c>
      <c r="AG1530" s="126">
        <f t="shared" ref="AG1530:AG1561" si="334">IFERROR((S1539-R1539)/R1539,0)</f>
        <v>-0.97427940973658811</v>
      </c>
      <c r="AH1530" s="126">
        <f t="shared" ref="AH1530:AH1561" si="335">IFERROR((T1539-S1539)/S1539,0)</f>
        <v>102.2661467219108</v>
      </c>
      <c r="AI1530" s="126">
        <f t="shared" ref="AI1530:AI1561" si="336">IFERROR((U1539-T1539)/T1539,0)</f>
        <v>0.13458075388068458</v>
      </c>
      <c r="AJ1530" s="126">
        <f t="shared" ref="AJ1530:AJ1561" si="337">IFERROR((V1539-U1539)/U1539,0)</f>
        <v>-0.23652290404245266</v>
      </c>
      <c r="AK1530" s="126">
        <f t="shared" ref="AK1530:AK1561" si="338">IFERROR((W1539-V1539)/V1539,0)</f>
        <v>-0.51811749191463163</v>
      </c>
      <c r="AL1530" s="127">
        <f t="shared" si="320"/>
        <v>11.185756407788645</v>
      </c>
      <c r="AM1530" s="127">
        <f t="shared" si="319"/>
        <v>20.134361534019561</v>
      </c>
    </row>
    <row r="1531" spans="1:39" ht="15" customHeight="1" x14ac:dyDescent="0.2">
      <c r="A1531" s="62" t="s">
        <v>1579</v>
      </c>
      <c r="B1531" s="62" t="s">
        <v>338</v>
      </c>
      <c r="C1531" s="124">
        <v>9500</v>
      </c>
      <c r="D1531" s="124">
        <v>9800</v>
      </c>
      <c r="E1531" s="124">
        <v>10300</v>
      </c>
      <c r="F1531" s="124">
        <v>10000</v>
      </c>
      <c r="G1531" s="124">
        <v>10000</v>
      </c>
      <c r="H1531" s="124">
        <v>10000</v>
      </c>
      <c r="I1531" s="124">
        <v>0</v>
      </c>
      <c r="J1531" s="124">
        <v>0</v>
      </c>
      <c r="K1531" s="124">
        <v>0</v>
      </c>
      <c r="L1531" s="124">
        <v>0</v>
      </c>
      <c r="M1531" s="124">
        <v>0</v>
      </c>
      <c r="N1531" s="124">
        <v>13287.05</v>
      </c>
      <c r="O1531" s="124">
        <v>10599.96</v>
      </c>
      <c r="P1531" s="124">
        <v>5439.63</v>
      </c>
      <c r="Q1531" s="124">
        <v>17983.87</v>
      </c>
      <c r="R1531" s="124">
        <v>8432.6200000000008</v>
      </c>
      <c r="S1531" s="124">
        <v>3477.29</v>
      </c>
      <c r="T1531" s="124">
        <v>119.26</v>
      </c>
      <c r="U1531" s="124">
        <v>1519</v>
      </c>
      <c r="V1531" s="124">
        <v>403.84</v>
      </c>
      <c r="W1531" s="124">
        <v>798.41</v>
      </c>
      <c r="X1531" s="79">
        <v>201.64</v>
      </c>
      <c r="Y1531" s="125"/>
      <c r="Z1531" s="125"/>
      <c r="AA1531" s="125"/>
      <c r="AB1531" s="125"/>
      <c r="AC1531" s="126">
        <f t="shared" si="330"/>
        <v>-0.16894977168949774</v>
      </c>
      <c r="AD1531" s="126">
        <f t="shared" si="331"/>
        <v>0.92880143112701252</v>
      </c>
      <c r="AE1531" s="126">
        <f t="shared" si="332"/>
        <v>0.70339454646633259</v>
      </c>
      <c r="AF1531" s="126">
        <f t="shared" si="333"/>
        <v>-0.33566683779032674</v>
      </c>
      <c r="AG1531" s="126">
        <f t="shared" si="334"/>
        <v>-0.35480282877482211</v>
      </c>
      <c r="AH1531" s="126">
        <f t="shared" si="335"/>
        <v>7.9920152436258204E-2</v>
      </c>
      <c r="AI1531" s="126">
        <f t="shared" si="336"/>
        <v>-7.3887983330252607E-2</v>
      </c>
      <c r="AJ1531" s="126">
        <f t="shared" si="337"/>
        <v>-0.71694004935404265</v>
      </c>
      <c r="AK1531" s="126">
        <f t="shared" si="338"/>
        <v>1.1266666666666667</v>
      </c>
      <c r="AL1531" s="127">
        <f t="shared" si="320"/>
        <v>0.13205948063970313</v>
      </c>
      <c r="AM1531" s="127">
        <f t="shared" si="319"/>
        <v>1.2191191528761492E-2</v>
      </c>
    </row>
    <row r="1532" spans="1:39" ht="15" customHeight="1" x14ac:dyDescent="0.2">
      <c r="A1532" s="62" t="s">
        <v>2423</v>
      </c>
      <c r="B1532" s="62" t="s">
        <v>1833</v>
      </c>
      <c r="C1532" s="124">
        <v>0</v>
      </c>
      <c r="D1532" s="124">
        <v>0</v>
      </c>
      <c r="E1532" s="124">
        <v>0</v>
      </c>
      <c r="F1532" s="124">
        <v>0</v>
      </c>
      <c r="G1532" s="124">
        <v>0</v>
      </c>
      <c r="H1532" s="124">
        <v>0</v>
      </c>
      <c r="I1532" s="124">
        <v>0</v>
      </c>
      <c r="J1532" s="124">
        <v>0</v>
      </c>
      <c r="K1532" s="124">
        <v>0</v>
      </c>
      <c r="L1532" s="124">
        <v>0</v>
      </c>
      <c r="M1532" s="124">
        <v>0</v>
      </c>
      <c r="N1532" s="124">
        <v>0</v>
      </c>
      <c r="O1532" s="124">
        <v>0</v>
      </c>
      <c r="P1532" s="124">
        <v>0</v>
      </c>
      <c r="Q1532" s="124">
        <v>0</v>
      </c>
      <c r="R1532" s="124">
        <v>0</v>
      </c>
      <c r="S1532" s="124">
        <v>0</v>
      </c>
      <c r="T1532" s="124">
        <v>0</v>
      </c>
      <c r="U1532" s="124">
        <v>1000</v>
      </c>
      <c r="V1532" s="124">
        <v>0</v>
      </c>
      <c r="W1532" s="124">
        <v>0</v>
      </c>
      <c r="X1532" s="79"/>
      <c r="Y1532" s="125"/>
      <c r="Z1532" s="125"/>
      <c r="AA1532" s="125"/>
      <c r="AB1532" s="125"/>
      <c r="AC1532" s="126">
        <f t="shared" si="330"/>
        <v>-0.50898203592814373</v>
      </c>
      <c r="AD1532" s="126">
        <f t="shared" si="331"/>
        <v>4.9634146341463419</v>
      </c>
      <c r="AE1532" s="126">
        <f t="shared" si="332"/>
        <v>0.63190184049079756</v>
      </c>
      <c r="AF1532" s="126">
        <f t="shared" si="333"/>
        <v>0.50235588972431089</v>
      </c>
      <c r="AG1532" s="126">
        <f t="shared" si="334"/>
        <v>0.597958094221273</v>
      </c>
      <c r="AH1532" s="126">
        <f t="shared" si="335"/>
        <v>-0.13474025974025969</v>
      </c>
      <c r="AI1532" s="126">
        <f t="shared" si="336"/>
        <v>-0.17721083715907651</v>
      </c>
      <c r="AJ1532" s="126">
        <f t="shared" si="337"/>
        <v>-0.16643692993518491</v>
      </c>
      <c r="AK1532" s="126">
        <f t="shared" si="338"/>
        <v>0.1406832735205121</v>
      </c>
      <c r="AL1532" s="127">
        <f t="shared" si="320"/>
        <v>0.64988262992673007</v>
      </c>
      <c r="AM1532" s="127">
        <f t="shared" si="319"/>
        <v>5.2050668181452799E-2</v>
      </c>
    </row>
    <row r="1533" spans="1:39" ht="15" customHeight="1" x14ac:dyDescent="0.2">
      <c r="A1533" s="62" t="s">
        <v>1580</v>
      </c>
      <c r="B1533" s="62" t="s">
        <v>1581</v>
      </c>
      <c r="C1533" s="124">
        <v>7630</v>
      </c>
      <c r="D1533" s="124">
        <v>7630</v>
      </c>
      <c r="E1533" s="124">
        <v>7630</v>
      </c>
      <c r="F1533" s="124">
        <v>7500</v>
      </c>
      <c r="G1533" s="124">
        <v>7500</v>
      </c>
      <c r="H1533" s="124">
        <v>7000</v>
      </c>
      <c r="I1533" s="124">
        <v>7000</v>
      </c>
      <c r="J1533" s="124">
        <v>7200</v>
      </c>
      <c r="K1533" s="124">
        <v>7200</v>
      </c>
      <c r="L1533" s="124">
        <v>7200</v>
      </c>
      <c r="M1533" s="124">
        <v>7200</v>
      </c>
      <c r="N1533" s="124">
        <v>4647.03</v>
      </c>
      <c r="O1533" s="124">
        <v>4403.76</v>
      </c>
      <c r="P1533" s="124">
        <v>6402.96</v>
      </c>
      <c r="Q1533" s="124">
        <v>3037.82</v>
      </c>
      <c r="R1533" s="124">
        <v>6740.8</v>
      </c>
      <c r="S1533" s="124">
        <v>4237.04</v>
      </c>
      <c r="T1533" s="124">
        <v>7730.32</v>
      </c>
      <c r="U1533" s="124">
        <v>6962.25</v>
      </c>
      <c r="V1533" s="124">
        <v>6887.97</v>
      </c>
      <c r="W1533" s="124">
        <v>8646.51</v>
      </c>
      <c r="X1533" s="79">
        <v>12476.04</v>
      </c>
      <c r="Y1533" s="125"/>
      <c r="Z1533" s="125"/>
      <c r="AA1533" s="125"/>
      <c r="AB1533" s="125"/>
      <c r="AC1533" s="126">
        <f t="shared" si="330"/>
        <v>-0.48660714285714285</v>
      </c>
      <c r="AD1533" s="126">
        <f t="shared" si="331"/>
        <v>1.4869565217391305</v>
      </c>
      <c r="AE1533" s="126">
        <f t="shared" si="332"/>
        <v>-0.55454545454545456</v>
      </c>
      <c r="AF1533" s="126">
        <f t="shared" si="333"/>
        <v>-0.5400313971742543</v>
      </c>
      <c r="AG1533" s="126">
        <f t="shared" si="334"/>
        <v>5.5358361774744029</v>
      </c>
      <c r="AH1533" s="126">
        <f t="shared" si="335"/>
        <v>0.28981723237597912</v>
      </c>
      <c r="AI1533" s="126">
        <f t="shared" si="336"/>
        <v>0.48642105263157898</v>
      </c>
      <c r="AJ1533" s="126">
        <f t="shared" si="337"/>
        <v>0.12870629123019178</v>
      </c>
      <c r="AK1533" s="126">
        <f t="shared" si="338"/>
        <v>-0.34266409266409265</v>
      </c>
      <c r="AL1533" s="127">
        <f t="shared" si="320"/>
        <v>0.66709879869003774</v>
      </c>
      <c r="AM1533" s="127">
        <f t="shared" si="319"/>
        <v>1.2196233322096122</v>
      </c>
    </row>
    <row r="1534" spans="1:39" ht="15" customHeight="1" x14ac:dyDescent="0.2">
      <c r="A1534" s="62" t="s">
        <v>1582</v>
      </c>
      <c r="B1534" s="62" t="s">
        <v>1583</v>
      </c>
      <c r="C1534" s="124">
        <v>12595</v>
      </c>
      <c r="D1534" s="124">
        <v>11095</v>
      </c>
      <c r="E1534" s="124">
        <v>11095</v>
      </c>
      <c r="F1534" s="124">
        <v>12000</v>
      </c>
      <c r="G1534" s="124">
        <v>12000</v>
      </c>
      <c r="H1534" s="124">
        <v>12000</v>
      </c>
      <c r="I1534" s="124">
        <v>12000</v>
      </c>
      <c r="J1534" s="124">
        <v>12000</v>
      </c>
      <c r="K1534" s="124">
        <v>12000</v>
      </c>
      <c r="L1534" s="124">
        <v>12000</v>
      </c>
      <c r="M1534" s="124">
        <v>12000</v>
      </c>
      <c r="N1534" s="124">
        <v>6094.68</v>
      </c>
      <c r="O1534" s="124">
        <v>17801.310000000001</v>
      </c>
      <c r="P1534" s="124">
        <v>10506.71</v>
      </c>
      <c r="Q1534" s="124">
        <v>12060.7</v>
      </c>
      <c r="R1534" s="124">
        <v>26260.66</v>
      </c>
      <c r="S1534" s="124">
        <v>18677.27</v>
      </c>
      <c r="T1534" s="124">
        <v>15484.71</v>
      </c>
      <c r="U1534" s="124">
        <v>10365.219999999999</v>
      </c>
      <c r="V1534" s="124">
        <v>6814.64</v>
      </c>
      <c r="W1534" s="124">
        <v>7622.72</v>
      </c>
      <c r="X1534" s="79">
        <v>6678.93</v>
      </c>
      <c r="Y1534" s="125"/>
      <c r="Z1534" s="125"/>
      <c r="AA1534" s="125"/>
      <c r="AB1534" s="125"/>
      <c r="AC1534" s="126">
        <f t="shared" si="330"/>
        <v>-0.1844892450265932</v>
      </c>
      <c r="AD1534" s="126">
        <f t="shared" si="331"/>
        <v>4.834258130524783E-2</v>
      </c>
      <c r="AE1534" s="126">
        <f t="shared" si="332"/>
        <v>-0.10624955143169956</v>
      </c>
      <c r="AF1534" s="126">
        <f t="shared" si="333"/>
        <v>-4.8557092070127636E-2</v>
      </c>
      <c r="AG1534" s="126">
        <f t="shared" si="334"/>
        <v>5.0780014550798308E-2</v>
      </c>
      <c r="AH1534" s="126">
        <f t="shared" si="335"/>
        <v>1.2328642688277665E-2</v>
      </c>
      <c r="AI1534" s="126">
        <f t="shared" si="336"/>
        <v>6.1783312778327451E-2</v>
      </c>
      <c r="AJ1534" s="126">
        <f t="shared" si="337"/>
        <v>-0.37796384467173383</v>
      </c>
      <c r="AK1534" s="126">
        <f t="shared" si="338"/>
        <v>-0.23004481640737451</v>
      </c>
      <c r="AL1534" s="127">
        <f t="shared" si="320"/>
        <v>-8.6007777587208623E-2</v>
      </c>
      <c r="AM1534" s="127">
        <f t="shared" si="319"/>
        <v>-9.6623338212340981E-2</v>
      </c>
    </row>
    <row r="1535" spans="1:39" ht="15" customHeight="1" x14ac:dyDescent="0.2">
      <c r="A1535" s="62" t="s">
        <v>1584</v>
      </c>
      <c r="B1535" s="62" t="s">
        <v>1585</v>
      </c>
      <c r="C1535" s="124">
        <v>8500</v>
      </c>
      <c r="D1535" s="124">
        <v>8500</v>
      </c>
      <c r="E1535" s="124">
        <v>8500</v>
      </c>
      <c r="F1535" s="124">
        <v>8000</v>
      </c>
      <c r="G1535" s="124">
        <v>8000</v>
      </c>
      <c r="H1535" s="124">
        <v>8000</v>
      </c>
      <c r="I1535" s="124">
        <v>8000</v>
      </c>
      <c r="J1535" s="124">
        <v>8000</v>
      </c>
      <c r="K1535" s="124">
        <v>8000</v>
      </c>
      <c r="L1535" s="124">
        <v>8000</v>
      </c>
      <c r="M1535" s="124">
        <v>8000</v>
      </c>
      <c r="N1535" s="124">
        <v>8472.99</v>
      </c>
      <c r="O1535" s="124">
        <v>4562.75</v>
      </c>
      <c r="P1535" s="124">
        <v>4143.63</v>
      </c>
      <c r="Q1535" s="124">
        <v>11344.68</v>
      </c>
      <c r="R1535" s="124">
        <v>1941.77</v>
      </c>
      <c r="S1535" s="124">
        <v>2644.34</v>
      </c>
      <c r="T1535" s="124">
        <v>1386.81</v>
      </c>
      <c r="U1535" s="124">
        <v>7917.61</v>
      </c>
      <c r="V1535" s="124">
        <v>6939.42</v>
      </c>
      <c r="W1535" s="124">
        <v>1829.62</v>
      </c>
      <c r="X1535" s="79">
        <v>2048.64</v>
      </c>
      <c r="Y1535" s="125"/>
      <c r="Z1535" s="125"/>
      <c r="AA1535" s="125"/>
      <c r="AB1535" s="125"/>
      <c r="AC1535" s="126">
        <f t="shared" si="330"/>
        <v>-3.0124602783752247E-2</v>
      </c>
      <c r="AD1535" s="126">
        <f t="shared" si="331"/>
        <v>7.7852689907273549E-3</v>
      </c>
      <c r="AE1535" s="126">
        <f t="shared" si="332"/>
        <v>-2.2531140347091763E-2</v>
      </c>
      <c r="AF1535" s="126">
        <f t="shared" si="333"/>
        <v>0.44328489410213451</v>
      </c>
      <c r="AG1535" s="126">
        <f t="shared" si="334"/>
        <v>0.60132503379064561</v>
      </c>
      <c r="AH1535" s="126">
        <f t="shared" si="335"/>
        <v>-8.2394009381693181E-2</v>
      </c>
      <c r="AI1535" s="126">
        <f t="shared" si="336"/>
        <v>-9.8705324508051431E-2</v>
      </c>
      <c r="AJ1535" s="126">
        <f t="shared" si="337"/>
        <v>5.1287062952676682E-2</v>
      </c>
      <c r="AK1535" s="126">
        <f t="shared" si="338"/>
        <v>-0.12630511306008005</v>
      </c>
      <c r="AL1535" s="127">
        <f t="shared" si="320"/>
        <v>8.2624674417279498E-2</v>
      </c>
      <c r="AM1535" s="127">
        <f t="shared" si="319"/>
        <v>6.9041529958699527E-2</v>
      </c>
    </row>
    <row r="1536" spans="1:39" ht="15" customHeight="1" x14ac:dyDescent="0.2">
      <c r="A1536" s="62" t="s">
        <v>1586</v>
      </c>
      <c r="B1536" s="62" t="s">
        <v>268</v>
      </c>
      <c r="C1536" s="124">
        <v>300</v>
      </c>
      <c r="D1536" s="124">
        <v>600</v>
      </c>
      <c r="E1536" s="124">
        <v>600</v>
      </c>
      <c r="F1536" s="124">
        <v>500</v>
      </c>
      <c r="G1536" s="124">
        <v>300</v>
      </c>
      <c r="H1536" s="124">
        <v>300</v>
      </c>
      <c r="I1536" s="124">
        <v>300</v>
      </c>
      <c r="J1536" s="124">
        <v>300</v>
      </c>
      <c r="K1536" s="124">
        <v>300</v>
      </c>
      <c r="L1536" s="124">
        <v>300</v>
      </c>
      <c r="M1536" s="124">
        <v>300</v>
      </c>
      <c r="N1536" s="124">
        <v>792.79</v>
      </c>
      <c r="O1536" s="124">
        <v>283.77999999999997</v>
      </c>
      <c r="P1536" s="124">
        <v>289.01</v>
      </c>
      <c r="Q1536" s="124">
        <v>369.73</v>
      </c>
      <c r="R1536" s="124">
        <v>616.86</v>
      </c>
      <c r="S1536" s="124">
        <v>611.02</v>
      </c>
      <c r="T1536" s="124">
        <v>1501.69</v>
      </c>
      <c r="U1536" s="124">
        <v>1051.29</v>
      </c>
      <c r="V1536" s="124">
        <v>1052.98</v>
      </c>
      <c r="W1536" s="124">
        <v>1570.14</v>
      </c>
      <c r="X1536" s="79">
        <v>3345.87</v>
      </c>
      <c r="Y1536" s="125"/>
      <c r="Z1536" s="125"/>
      <c r="AA1536" s="125"/>
      <c r="AB1536" s="125"/>
      <c r="AC1536" s="126">
        <f t="shared" si="330"/>
        <v>0.16049535221271732</v>
      </c>
      <c r="AD1536" s="126">
        <f t="shared" si="331"/>
        <v>0.29351520266417275</v>
      </c>
      <c r="AE1536" s="126">
        <f t="shared" si="332"/>
        <v>-0.10945646487623947</v>
      </c>
      <c r="AF1536" s="126">
        <f t="shared" si="333"/>
        <v>-0.2216256175518381</v>
      </c>
      <c r="AG1536" s="126">
        <f t="shared" si="334"/>
        <v>5.9867037514415695E-2</v>
      </c>
      <c r="AH1536" s="126">
        <f t="shared" si="335"/>
        <v>0.38154462828431523</v>
      </c>
      <c r="AI1536" s="126">
        <f t="shared" si="336"/>
        <v>-0.19221781771115362</v>
      </c>
      <c r="AJ1536" s="126">
        <f t="shared" si="337"/>
        <v>-0.2730006810768183</v>
      </c>
      <c r="AK1536" s="126">
        <f t="shared" si="338"/>
        <v>0.24414356223281791</v>
      </c>
      <c r="AL1536" s="127">
        <f t="shared" si="320"/>
        <v>3.814057796582105E-2</v>
      </c>
      <c r="AM1536" s="127">
        <f t="shared" si="319"/>
        <v>4.4067345848715384E-2</v>
      </c>
    </row>
    <row r="1537" spans="1:39" ht="15" customHeight="1" x14ac:dyDescent="0.2">
      <c r="A1537" s="62" t="s">
        <v>1587</v>
      </c>
      <c r="B1537" s="62" t="s">
        <v>270</v>
      </c>
      <c r="C1537" s="124">
        <v>196855</v>
      </c>
      <c r="D1537" s="124">
        <v>202216</v>
      </c>
      <c r="E1537" s="124">
        <v>205015</v>
      </c>
      <c r="F1537" s="124">
        <v>216020</v>
      </c>
      <c r="G1537" s="124">
        <v>225005</v>
      </c>
      <c r="H1537" s="124">
        <v>219005</v>
      </c>
      <c r="I1537" s="124">
        <v>219005</v>
      </c>
      <c r="J1537" s="124">
        <v>214010</v>
      </c>
      <c r="K1537" s="124">
        <v>214010</v>
      </c>
      <c r="L1537" s="124">
        <v>254430</v>
      </c>
      <c r="M1537" s="124">
        <v>254430</v>
      </c>
      <c r="N1537" s="124">
        <v>197020.71</v>
      </c>
      <c r="O1537" s="124">
        <v>217512</v>
      </c>
      <c r="P1537" s="124">
        <v>182945.4</v>
      </c>
      <c r="Q1537" s="124">
        <v>192364.36</v>
      </c>
      <c r="R1537" s="124">
        <v>207391.91</v>
      </c>
      <c r="S1537" s="124">
        <v>197886</v>
      </c>
      <c r="T1537" s="124">
        <v>206465.92000000001</v>
      </c>
      <c r="U1537" s="124">
        <v>208598.39999999999</v>
      </c>
      <c r="V1537" s="124">
        <v>270265.5</v>
      </c>
      <c r="W1537" s="124">
        <v>261706.04</v>
      </c>
      <c r="X1537" s="79">
        <v>263423.5</v>
      </c>
      <c r="Y1537" s="125"/>
      <c r="Z1537" s="125"/>
      <c r="AA1537" s="125"/>
      <c r="AB1537" s="125"/>
      <c r="AC1537" s="126">
        <f t="shared" si="330"/>
        <v>0</v>
      </c>
      <c r="AD1537" s="126">
        <f t="shared" si="331"/>
        <v>0</v>
      </c>
      <c r="AE1537" s="126">
        <f t="shared" si="332"/>
        <v>0</v>
      </c>
      <c r="AF1537" s="126">
        <f t="shared" si="333"/>
        <v>0</v>
      </c>
      <c r="AG1537" s="126">
        <f t="shared" si="334"/>
        <v>0</v>
      </c>
      <c r="AH1537" s="126">
        <f t="shared" si="335"/>
        <v>-1</v>
      </c>
      <c r="AI1537" s="126">
        <f t="shared" si="336"/>
        <v>0</v>
      </c>
      <c r="AJ1537" s="126">
        <f t="shared" si="337"/>
        <v>-1</v>
      </c>
      <c r="AK1537" s="126">
        <f t="shared" si="338"/>
        <v>0</v>
      </c>
      <c r="AL1537" s="127">
        <f t="shared" si="320"/>
        <v>-0.22222222222222221</v>
      </c>
      <c r="AM1537" s="127">
        <f t="shared" si="319"/>
        <v>-0.4</v>
      </c>
    </row>
    <row r="1538" spans="1:39" ht="15" customHeight="1" x14ac:dyDescent="0.2">
      <c r="A1538" s="62" t="s">
        <v>2315</v>
      </c>
      <c r="B1538" s="62" t="s">
        <v>382</v>
      </c>
      <c r="C1538" s="124"/>
      <c r="D1538" s="124"/>
      <c r="E1538" s="124"/>
      <c r="F1538" s="124"/>
      <c r="G1538" s="124"/>
      <c r="H1538" s="124"/>
      <c r="I1538" s="124"/>
      <c r="J1538" s="124"/>
      <c r="K1538" s="124"/>
      <c r="L1538" s="124"/>
      <c r="M1538" s="124"/>
      <c r="N1538" s="124">
        <v>0</v>
      </c>
      <c r="O1538" s="124">
        <v>0</v>
      </c>
      <c r="P1538" s="124">
        <v>0</v>
      </c>
      <c r="Q1538" s="124">
        <v>0</v>
      </c>
      <c r="R1538" s="124">
        <v>0</v>
      </c>
      <c r="S1538" s="124">
        <v>0</v>
      </c>
      <c r="T1538" s="124">
        <v>0</v>
      </c>
      <c r="U1538" s="124">
        <v>0</v>
      </c>
      <c r="V1538" s="124">
        <v>0</v>
      </c>
      <c r="W1538" s="124">
        <v>0</v>
      </c>
      <c r="X1538" s="79">
        <v>673.53</v>
      </c>
      <c r="Y1538" s="125"/>
      <c r="Z1538" s="125"/>
      <c r="AA1538" s="125"/>
      <c r="AB1538" s="125"/>
      <c r="AC1538" s="126">
        <f t="shared" si="330"/>
        <v>0.31877456861791947</v>
      </c>
      <c r="AD1538" s="126">
        <f t="shared" si="331"/>
        <v>-5.6568798738654287E-2</v>
      </c>
      <c r="AE1538" s="126">
        <f t="shared" si="332"/>
        <v>1.0020551502969986E-2</v>
      </c>
      <c r="AF1538" s="126">
        <f t="shared" si="333"/>
        <v>4.435555098417579E-2</v>
      </c>
      <c r="AG1538" s="126">
        <f t="shared" si="334"/>
        <v>-0.14258003185858908</v>
      </c>
      <c r="AH1538" s="126">
        <f t="shared" si="335"/>
        <v>-1</v>
      </c>
      <c r="AI1538" s="126">
        <f t="shared" si="336"/>
        <v>0</v>
      </c>
      <c r="AJ1538" s="126">
        <f t="shared" si="337"/>
        <v>0</v>
      </c>
      <c r="AK1538" s="126">
        <f t="shared" si="338"/>
        <v>0</v>
      </c>
      <c r="AL1538" s="127">
        <f t="shared" si="320"/>
        <v>-9.1777573276908678E-2</v>
      </c>
      <c r="AM1538" s="127">
        <f t="shared" si="319"/>
        <v>-0.22851600637171782</v>
      </c>
    </row>
    <row r="1539" spans="1:39" ht="15" customHeight="1" x14ac:dyDescent="0.2">
      <c r="A1539" s="62" t="s">
        <v>1588</v>
      </c>
      <c r="B1539" s="62" t="s">
        <v>272</v>
      </c>
      <c r="C1539" s="124">
        <v>0</v>
      </c>
      <c r="D1539" s="124">
        <v>0</v>
      </c>
      <c r="E1539" s="124">
        <v>475</v>
      </c>
      <c r="F1539" s="124">
        <v>1880</v>
      </c>
      <c r="G1539" s="124">
        <v>1880</v>
      </c>
      <c r="H1539" s="124">
        <v>1880</v>
      </c>
      <c r="I1539" s="124">
        <v>1880</v>
      </c>
      <c r="J1539" s="124">
        <v>4500</v>
      </c>
      <c r="K1539" s="124">
        <v>9000</v>
      </c>
      <c r="L1539" s="124">
        <v>9000</v>
      </c>
      <c r="M1539" s="124">
        <v>9000</v>
      </c>
      <c r="N1539" s="124">
        <v>0</v>
      </c>
      <c r="O1539" s="124">
        <v>0</v>
      </c>
      <c r="P1539" s="124">
        <v>0</v>
      </c>
      <c r="Q1539" s="124">
        <v>0</v>
      </c>
      <c r="R1539" s="124">
        <v>1595.22</v>
      </c>
      <c r="S1539" s="124">
        <v>41.03</v>
      </c>
      <c r="T1539" s="124">
        <v>4237.01</v>
      </c>
      <c r="U1539" s="124">
        <v>4807.2299999999996</v>
      </c>
      <c r="V1539" s="124">
        <v>3670.21</v>
      </c>
      <c r="W1539" s="124">
        <v>1768.61</v>
      </c>
      <c r="X1539" s="79">
        <v>5338.73</v>
      </c>
      <c r="Y1539" s="125"/>
      <c r="Z1539" s="125"/>
      <c r="AA1539" s="125"/>
      <c r="AB1539" s="125"/>
      <c r="AC1539" s="126">
        <f t="shared" si="330"/>
        <v>0</v>
      </c>
      <c r="AD1539" s="126">
        <f t="shared" si="331"/>
        <v>0</v>
      </c>
      <c r="AE1539" s="126">
        <f t="shared" si="332"/>
        <v>0</v>
      </c>
      <c r="AF1539" s="126">
        <f t="shared" si="333"/>
        <v>-0.58333333333333337</v>
      </c>
      <c r="AG1539" s="126">
        <f t="shared" si="334"/>
        <v>0</v>
      </c>
      <c r="AH1539" s="126">
        <f t="shared" si="335"/>
        <v>0</v>
      </c>
      <c r="AI1539" s="126">
        <f t="shared" si="336"/>
        <v>0</v>
      </c>
      <c r="AJ1539" s="126">
        <f t="shared" si="337"/>
        <v>0</v>
      </c>
      <c r="AK1539" s="126">
        <f t="shared" si="338"/>
        <v>0</v>
      </c>
      <c r="AL1539" s="127">
        <f t="shared" si="320"/>
        <v>-6.4814814814814825E-2</v>
      </c>
      <c r="AM1539" s="127">
        <f t="shared" si="319"/>
        <v>0</v>
      </c>
    </row>
    <row r="1540" spans="1:39" ht="15" customHeight="1" x14ac:dyDescent="0.2">
      <c r="A1540" s="62" t="s">
        <v>1589</v>
      </c>
      <c r="B1540" s="62" t="s">
        <v>437</v>
      </c>
      <c r="C1540" s="124">
        <v>950</v>
      </c>
      <c r="D1540" s="124">
        <v>950</v>
      </c>
      <c r="E1540" s="124">
        <v>950</v>
      </c>
      <c r="F1540" s="124">
        <v>900</v>
      </c>
      <c r="G1540" s="124">
        <v>900</v>
      </c>
      <c r="H1540" s="124">
        <v>900</v>
      </c>
      <c r="I1540" s="124">
        <v>900</v>
      </c>
      <c r="J1540" s="124">
        <v>900</v>
      </c>
      <c r="K1540" s="124">
        <v>900</v>
      </c>
      <c r="L1540" s="124">
        <v>900</v>
      </c>
      <c r="M1540" s="124">
        <v>900</v>
      </c>
      <c r="N1540" s="124">
        <v>470.85</v>
      </c>
      <c r="O1540" s="124">
        <v>391.3</v>
      </c>
      <c r="P1540" s="124">
        <v>754.74</v>
      </c>
      <c r="Q1540" s="124">
        <v>1285.6199999999999</v>
      </c>
      <c r="R1540" s="124">
        <v>854.08</v>
      </c>
      <c r="S1540" s="124">
        <v>551.04999999999995</v>
      </c>
      <c r="T1540" s="124">
        <v>595.09</v>
      </c>
      <c r="U1540" s="124">
        <v>551.12</v>
      </c>
      <c r="V1540" s="124">
        <v>156</v>
      </c>
      <c r="W1540" s="124">
        <v>331.76</v>
      </c>
      <c r="X1540" s="79">
        <v>2536.16</v>
      </c>
      <c r="Y1540" s="125"/>
      <c r="Z1540" s="125"/>
      <c r="AA1540" s="125"/>
      <c r="AB1540" s="125"/>
      <c r="AC1540" s="126">
        <f t="shared" si="330"/>
        <v>0</v>
      </c>
      <c r="AD1540" s="126">
        <f t="shared" si="331"/>
        <v>-1</v>
      </c>
      <c r="AE1540" s="126">
        <f t="shared" si="332"/>
        <v>0</v>
      </c>
      <c r="AF1540" s="126">
        <f t="shared" si="333"/>
        <v>0</v>
      </c>
      <c r="AG1540" s="126">
        <f t="shared" si="334"/>
        <v>2.7825537929683843</v>
      </c>
      <c r="AH1540" s="126">
        <f t="shared" si="335"/>
        <v>-1</v>
      </c>
      <c r="AI1540" s="126">
        <f t="shared" si="336"/>
        <v>0</v>
      </c>
      <c r="AJ1540" s="126">
        <f t="shared" si="337"/>
        <v>0</v>
      </c>
      <c r="AK1540" s="126">
        <f t="shared" si="338"/>
        <v>0</v>
      </c>
      <c r="AL1540" s="127">
        <f t="shared" si="320"/>
        <v>8.6950421440931597E-2</v>
      </c>
      <c r="AM1540" s="127">
        <f t="shared" ref="AM1540:AM1603" si="339">AVERAGE(AG1540:AK1540)</f>
        <v>0.35651075859367687</v>
      </c>
    </row>
    <row r="1541" spans="1:39" ht="15" customHeight="1" x14ac:dyDescent="0.2">
      <c r="A1541" s="62" t="s">
        <v>1590</v>
      </c>
      <c r="B1541" s="62" t="s">
        <v>274</v>
      </c>
      <c r="C1541" s="124">
        <v>570</v>
      </c>
      <c r="D1541" s="124">
        <v>545</v>
      </c>
      <c r="E1541" s="124">
        <v>1005</v>
      </c>
      <c r="F1541" s="124">
        <v>590</v>
      </c>
      <c r="G1541" s="124">
        <v>590</v>
      </c>
      <c r="H1541" s="124">
        <v>1255</v>
      </c>
      <c r="I1541" s="124">
        <v>1255</v>
      </c>
      <c r="J1541" s="124">
        <v>1260</v>
      </c>
      <c r="K1541" s="124">
        <v>4060</v>
      </c>
      <c r="L1541" s="124">
        <v>4060</v>
      </c>
      <c r="M1541" s="124">
        <v>4060</v>
      </c>
      <c r="N1541" s="124">
        <v>167</v>
      </c>
      <c r="O1541" s="124">
        <v>82</v>
      </c>
      <c r="P1541" s="124">
        <v>489</v>
      </c>
      <c r="Q1541" s="124">
        <v>798</v>
      </c>
      <c r="R1541" s="124">
        <v>1198.8800000000001</v>
      </c>
      <c r="S1541" s="124">
        <v>1915.76</v>
      </c>
      <c r="T1541" s="124">
        <v>1657.63</v>
      </c>
      <c r="U1541" s="124">
        <v>1363.88</v>
      </c>
      <c r="V1541" s="124">
        <v>1136.8800000000001</v>
      </c>
      <c r="W1541" s="124">
        <v>1296.82</v>
      </c>
      <c r="X1541" s="79">
        <v>1014.45</v>
      </c>
      <c r="Y1541" s="125"/>
      <c r="Z1541" s="125"/>
      <c r="AA1541" s="125"/>
      <c r="AB1541" s="125"/>
      <c r="AC1541" s="126">
        <f t="shared" si="330"/>
        <v>0.49590166666666663</v>
      </c>
      <c r="AD1541" s="126">
        <f t="shared" si="331"/>
        <v>-1</v>
      </c>
      <c r="AE1541" s="126">
        <f t="shared" si="332"/>
        <v>0</v>
      </c>
      <c r="AF1541" s="126">
        <f t="shared" si="333"/>
        <v>0</v>
      </c>
      <c r="AG1541" s="126">
        <f t="shared" si="334"/>
        <v>0</v>
      </c>
      <c r="AH1541" s="126">
        <f t="shared" si="335"/>
        <v>0</v>
      </c>
      <c r="AI1541" s="126">
        <f t="shared" si="336"/>
        <v>0</v>
      </c>
      <c r="AJ1541" s="126">
        <f t="shared" si="337"/>
        <v>0</v>
      </c>
      <c r="AK1541" s="126">
        <f t="shared" si="338"/>
        <v>0</v>
      </c>
      <c r="AL1541" s="127">
        <f t="shared" si="320"/>
        <v>-5.6010925925925922E-2</v>
      </c>
      <c r="AM1541" s="127">
        <f t="shared" si="339"/>
        <v>0</v>
      </c>
    </row>
    <row r="1542" spans="1:39" ht="15" customHeight="1" x14ac:dyDescent="0.2">
      <c r="A1542" s="62" t="s">
        <v>1591</v>
      </c>
      <c r="B1542" s="62" t="s">
        <v>276</v>
      </c>
      <c r="C1542" s="124">
        <v>1725</v>
      </c>
      <c r="D1542" s="124">
        <v>1180</v>
      </c>
      <c r="E1542" s="124">
        <v>1665</v>
      </c>
      <c r="F1542" s="124">
        <v>2530</v>
      </c>
      <c r="G1542" s="124">
        <v>2530</v>
      </c>
      <c r="H1542" s="124">
        <v>2530</v>
      </c>
      <c r="I1542" s="124">
        <v>2530</v>
      </c>
      <c r="J1542" s="124">
        <v>3710</v>
      </c>
      <c r="K1542" s="124">
        <v>8110</v>
      </c>
      <c r="L1542" s="124">
        <v>8110</v>
      </c>
      <c r="M1542" s="124">
        <v>8110</v>
      </c>
      <c r="N1542" s="124">
        <v>1120</v>
      </c>
      <c r="O1542" s="124">
        <v>575</v>
      </c>
      <c r="P1542" s="124">
        <v>1430</v>
      </c>
      <c r="Q1542" s="124">
        <v>637</v>
      </c>
      <c r="R1542" s="124">
        <v>293</v>
      </c>
      <c r="S1542" s="124">
        <v>1915</v>
      </c>
      <c r="T1542" s="124">
        <v>2470</v>
      </c>
      <c r="U1542" s="124">
        <v>3671.46</v>
      </c>
      <c r="V1542" s="124">
        <v>4144</v>
      </c>
      <c r="W1542" s="124">
        <v>2724</v>
      </c>
      <c r="X1542" s="79">
        <v>5643.57</v>
      </c>
      <c r="Y1542" s="125"/>
      <c r="Z1542" s="125"/>
      <c r="AA1542" s="125"/>
      <c r="AB1542" s="125"/>
      <c r="AC1542" s="126">
        <f t="shared" si="330"/>
        <v>0</v>
      </c>
      <c r="AD1542" s="126">
        <f t="shared" si="331"/>
        <v>-1</v>
      </c>
      <c r="AE1542" s="126">
        <f t="shared" si="332"/>
        <v>0</v>
      </c>
      <c r="AF1542" s="126">
        <f t="shared" si="333"/>
        <v>0</v>
      </c>
      <c r="AG1542" s="126">
        <f t="shared" si="334"/>
        <v>0</v>
      </c>
      <c r="AH1542" s="126">
        <f t="shared" si="335"/>
        <v>0</v>
      </c>
      <c r="AI1542" s="126">
        <f t="shared" si="336"/>
        <v>0</v>
      </c>
      <c r="AJ1542" s="126">
        <f t="shared" si="337"/>
        <v>0</v>
      </c>
      <c r="AK1542" s="126">
        <f t="shared" si="338"/>
        <v>0</v>
      </c>
      <c r="AL1542" s="127">
        <f t="shared" si="320"/>
        <v>-0.1111111111111111</v>
      </c>
      <c r="AM1542" s="127">
        <f t="shared" si="339"/>
        <v>0</v>
      </c>
    </row>
    <row r="1543" spans="1:39" ht="15" customHeight="1" x14ac:dyDescent="0.2">
      <c r="A1543" s="62" t="s">
        <v>1594</v>
      </c>
      <c r="B1543" s="62" t="s">
        <v>567</v>
      </c>
      <c r="C1543" s="124">
        <v>83341</v>
      </c>
      <c r="D1543" s="124">
        <v>83341</v>
      </c>
      <c r="E1543" s="124">
        <v>83341</v>
      </c>
      <c r="F1543" s="124">
        <v>78300</v>
      </c>
      <c r="G1543" s="124">
        <v>78300</v>
      </c>
      <c r="H1543" s="124">
        <v>78300</v>
      </c>
      <c r="I1543" s="124">
        <v>78300</v>
      </c>
      <c r="J1543" s="124">
        <v>73000</v>
      </c>
      <c r="K1543" s="124">
        <v>73000</v>
      </c>
      <c r="L1543" s="124">
        <v>72600</v>
      </c>
      <c r="M1543" s="124">
        <v>72600</v>
      </c>
      <c r="N1543" s="124">
        <v>89635.74</v>
      </c>
      <c r="O1543" s="124">
        <v>73098.91</v>
      </c>
      <c r="P1543" s="124">
        <v>76632.7</v>
      </c>
      <c r="Q1543" s="124">
        <v>68490.509999999995</v>
      </c>
      <c r="R1543" s="124">
        <v>65164.81</v>
      </c>
      <c r="S1543" s="124">
        <v>68473.88</v>
      </c>
      <c r="T1543" s="124">
        <v>69318.070000000007</v>
      </c>
      <c r="U1543" s="124">
        <v>73600.77</v>
      </c>
      <c r="V1543" s="124">
        <v>45782.34</v>
      </c>
      <c r="W1543" s="124">
        <v>35250.35</v>
      </c>
      <c r="X1543" s="79">
        <v>64333.29</v>
      </c>
      <c r="Y1543" s="125"/>
      <c r="Z1543" s="125"/>
      <c r="AA1543" s="125"/>
      <c r="AB1543" s="125"/>
      <c r="AC1543" s="126">
        <f t="shared" si="330"/>
        <v>0</v>
      </c>
      <c r="AD1543" s="126">
        <f t="shared" si="331"/>
        <v>0</v>
      </c>
      <c r="AE1543" s="126">
        <f t="shared" si="332"/>
        <v>0</v>
      </c>
      <c r="AF1543" s="126">
        <f t="shared" si="333"/>
        <v>0</v>
      </c>
      <c r="AG1543" s="126">
        <f t="shared" si="334"/>
        <v>0</v>
      </c>
      <c r="AH1543" s="126">
        <f t="shared" si="335"/>
        <v>0</v>
      </c>
      <c r="AI1543" s="126">
        <f t="shared" si="336"/>
        <v>0</v>
      </c>
      <c r="AJ1543" s="126">
        <f t="shared" si="337"/>
        <v>0</v>
      </c>
      <c r="AK1543" s="126">
        <f t="shared" si="338"/>
        <v>0</v>
      </c>
      <c r="AL1543" s="127">
        <f t="shared" ref="AL1543:AL1606" si="340">AVERAGE(AC1543:AK1543)</f>
        <v>0</v>
      </c>
      <c r="AM1543" s="127">
        <f t="shared" si="339"/>
        <v>0</v>
      </c>
    </row>
    <row r="1544" spans="1:39" ht="15" customHeight="1" x14ac:dyDescent="0.2">
      <c r="A1544" s="62" t="s">
        <v>1595</v>
      </c>
      <c r="B1544" s="62" t="s">
        <v>569</v>
      </c>
      <c r="C1544" s="124">
        <v>47500</v>
      </c>
      <c r="D1544" s="124">
        <v>55000</v>
      </c>
      <c r="E1544" s="124">
        <v>55000</v>
      </c>
      <c r="F1544" s="124">
        <v>57500</v>
      </c>
      <c r="G1544" s="124">
        <v>57500</v>
      </c>
      <c r="H1544" s="124">
        <v>57500</v>
      </c>
      <c r="I1544" s="124">
        <v>57500</v>
      </c>
      <c r="J1544" s="124">
        <v>106600</v>
      </c>
      <c r="K1544" s="124">
        <v>106600</v>
      </c>
      <c r="L1544" s="124">
        <v>118540</v>
      </c>
      <c r="M1544" s="124">
        <v>118540</v>
      </c>
      <c r="N1544" s="124">
        <v>53343.11</v>
      </c>
      <c r="O1544" s="124">
        <v>51736.17</v>
      </c>
      <c r="P1544" s="124">
        <v>52138.95</v>
      </c>
      <c r="Q1544" s="124">
        <v>50964.2</v>
      </c>
      <c r="R1544" s="124">
        <v>73555.86</v>
      </c>
      <c r="S1544" s="124">
        <v>117786.84</v>
      </c>
      <c r="T1544" s="124">
        <v>108081.91</v>
      </c>
      <c r="U1544" s="124">
        <v>97413.65</v>
      </c>
      <c r="V1544" s="124">
        <v>102409.71</v>
      </c>
      <c r="W1544" s="124">
        <v>89474.84</v>
      </c>
      <c r="X1544" s="79">
        <v>130222.43</v>
      </c>
      <c r="Y1544" s="125"/>
      <c r="Z1544" s="125"/>
      <c r="AA1544" s="125"/>
      <c r="AB1544" s="125"/>
      <c r="AC1544" s="126">
        <f t="shared" si="330"/>
        <v>2.52764800165261E-2</v>
      </c>
      <c r="AD1544" s="126">
        <f t="shared" si="331"/>
        <v>8.1015214285852385E-2</v>
      </c>
      <c r="AE1544" s="126">
        <f t="shared" si="332"/>
        <v>0.12085732890181738</v>
      </c>
      <c r="AF1544" s="126">
        <f t="shared" si="333"/>
        <v>-0.26574717406666976</v>
      </c>
      <c r="AG1544" s="126">
        <f t="shared" si="334"/>
        <v>-1.4811919903499397E-2</v>
      </c>
      <c r="AH1544" s="126">
        <f t="shared" si="335"/>
        <v>-5.8016306878538983E-3</v>
      </c>
      <c r="AI1544" s="126">
        <f t="shared" si="336"/>
        <v>0.19832183133527015</v>
      </c>
      <c r="AJ1544" s="126">
        <f t="shared" si="337"/>
        <v>-0.48823288907793438</v>
      </c>
      <c r="AK1544" s="126">
        <f t="shared" si="338"/>
        <v>8.6964020947258719E-2</v>
      </c>
      <c r="AL1544" s="127">
        <f t="shared" si="340"/>
        <v>-2.9128748694359181E-2</v>
      </c>
      <c r="AM1544" s="127">
        <f t="shared" si="339"/>
        <v>-4.4712117477351758E-2</v>
      </c>
    </row>
    <row r="1545" spans="1:39" ht="15" customHeight="1" x14ac:dyDescent="0.2">
      <c r="A1545" s="62" t="s">
        <v>1596</v>
      </c>
      <c r="B1545" s="62" t="s">
        <v>807</v>
      </c>
      <c r="C1545" s="124">
        <v>3630</v>
      </c>
      <c r="D1545" s="124">
        <v>3630</v>
      </c>
      <c r="E1545" s="124">
        <v>3630</v>
      </c>
      <c r="F1545" s="124">
        <v>2700</v>
      </c>
      <c r="G1545" s="124">
        <v>2700</v>
      </c>
      <c r="H1545" s="124">
        <v>2700</v>
      </c>
      <c r="I1545" s="124">
        <v>2700</v>
      </c>
      <c r="J1545" s="124">
        <v>3000</v>
      </c>
      <c r="K1545" s="124">
        <v>3000</v>
      </c>
      <c r="L1545" s="124">
        <v>3000</v>
      </c>
      <c r="M1545" s="124">
        <v>3000</v>
      </c>
      <c r="N1545" s="124">
        <v>2266.67</v>
      </c>
      <c r="O1545" s="124">
        <v>2630.46</v>
      </c>
      <c r="P1545" s="124">
        <v>3402.54</v>
      </c>
      <c r="Q1545" s="124">
        <v>3030.11</v>
      </c>
      <c r="R1545" s="124">
        <v>2358.56</v>
      </c>
      <c r="S1545" s="124">
        <v>2499.7600000000002</v>
      </c>
      <c r="T1545" s="124">
        <v>3453.53</v>
      </c>
      <c r="U1545" s="124">
        <v>2789.7</v>
      </c>
      <c r="V1545" s="124">
        <v>2028.11</v>
      </c>
      <c r="W1545" s="124">
        <v>2523.2600000000002</v>
      </c>
      <c r="X1545" s="79">
        <v>2825.34</v>
      </c>
      <c r="Y1545" s="125"/>
      <c r="Z1545" s="125"/>
      <c r="AA1545" s="125"/>
      <c r="AB1545" s="125"/>
      <c r="AC1545" s="126">
        <f t="shared" si="330"/>
        <v>1.2415059023523524E-2</v>
      </c>
      <c r="AD1545" s="126">
        <f t="shared" si="331"/>
        <v>0.3424924864577612</v>
      </c>
      <c r="AE1545" s="126">
        <f t="shared" si="332"/>
        <v>-0.110487221536609</v>
      </c>
      <c r="AF1545" s="126">
        <f t="shared" si="333"/>
        <v>0.30096332196493752</v>
      </c>
      <c r="AG1545" s="126">
        <f t="shared" si="334"/>
        <v>-0.45854844087752383</v>
      </c>
      <c r="AH1545" s="126">
        <f t="shared" si="335"/>
        <v>-0.44103320954850833</v>
      </c>
      <c r="AI1545" s="126">
        <f t="shared" si="336"/>
        <v>-0.41918709842861823</v>
      </c>
      <c r="AJ1545" s="126">
        <f t="shared" si="337"/>
        <v>-1</v>
      </c>
      <c r="AK1545" s="126">
        <f t="shared" si="338"/>
        <v>0</v>
      </c>
      <c r="AL1545" s="127">
        <f t="shared" si="340"/>
        <v>-0.19704278921611523</v>
      </c>
      <c r="AM1545" s="127">
        <f t="shared" si="339"/>
        <v>-0.46375374977093003</v>
      </c>
    </row>
    <row r="1546" spans="1:39" ht="15" customHeight="1" x14ac:dyDescent="0.2">
      <c r="A1546" s="62" t="s">
        <v>1592</v>
      </c>
      <c r="B1546" s="62" t="s">
        <v>282</v>
      </c>
      <c r="C1546" s="124">
        <v>0</v>
      </c>
      <c r="D1546" s="124">
        <v>50</v>
      </c>
      <c r="E1546" s="124">
        <v>50</v>
      </c>
      <c r="F1546" s="124">
        <v>50</v>
      </c>
      <c r="G1546" s="124">
        <v>50</v>
      </c>
      <c r="H1546" s="124">
        <v>50</v>
      </c>
      <c r="I1546" s="124">
        <v>50</v>
      </c>
      <c r="J1546" s="124">
        <v>50</v>
      </c>
      <c r="K1546" s="124">
        <v>0</v>
      </c>
      <c r="L1546" s="124">
        <v>0</v>
      </c>
      <c r="M1546" s="124">
        <v>0</v>
      </c>
      <c r="N1546" s="124">
        <v>50</v>
      </c>
      <c r="O1546" s="124">
        <v>50</v>
      </c>
      <c r="P1546" s="124">
        <v>50</v>
      </c>
      <c r="Q1546" s="124">
        <v>50</v>
      </c>
      <c r="R1546" s="124">
        <v>50</v>
      </c>
      <c r="S1546" s="124">
        <v>50</v>
      </c>
      <c r="T1546" s="124">
        <v>0</v>
      </c>
      <c r="U1546" s="124">
        <v>50</v>
      </c>
      <c r="V1546" s="124">
        <v>0</v>
      </c>
      <c r="W1546" s="124">
        <v>0</v>
      </c>
      <c r="X1546" s="79">
        <v>1730</v>
      </c>
      <c r="Y1546" s="125"/>
      <c r="Z1546" s="125"/>
      <c r="AA1546" s="125"/>
      <c r="AB1546" s="125"/>
      <c r="AC1546" s="126">
        <f t="shared" si="330"/>
        <v>0</v>
      </c>
      <c r="AD1546" s="126">
        <f t="shared" si="331"/>
        <v>0</v>
      </c>
      <c r="AE1546" s="126">
        <f t="shared" si="332"/>
        <v>0</v>
      </c>
      <c r="AF1546" s="126">
        <f t="shared" si="333"/>
        <v>0.2846934581212256</v>
      </c>
      <c r="AG1546" s="126">
        <f t="shared" si="334"/>
        <v>3.6942236223573108E-2</v>
      </c>
      <c r="AH1546" s="126">
        <f t="shared" si="335"/>
        <v>-2.3734928320494887E-5</v>
      </c>
      <c r="AI1546" s="126">
        <f t="shared" si="336"/>
        <v>-0.87944743775367307</v>
      </c>
      <c r="AJ1546" s="126">
        <f t="shared" si="337"/>
        <v>-1</v>
      </c>
      <c r="AK1546" s="126">
        <f t="shared" si="338"/>
        <v>0</v>
      </c>
      <c r="AL1546" s="127">
        <f t="shared" si="340"/>
        <v>-0.17309283092635497</v>
      </c>
      <c r="AM1546" s="127">
        <f t="shared" si="339"/>
        <v>-0.36850578729168404</v>
      </c>
    </row>
    <row r="1547" spans="1:39" ht="15" customHeight="1" x14ac:dyDescent="0.2">
      <c r="A1547" s="62" t="s">
        <v>1593</v>
      </c>
      <c r="B1547" s="62" t="s">
        <v>442</v>
      </c>
      <c r="C1547" s="124">
        <v>4000</v>
      </c>
      <c r="D1547" s="124">
        <v>4000</v>
      </c>
      <c r="E1547" s="124">
        <v>4000</v>
      </c>
      <c r="F1547" s="124">
        <v>4000</v>
      </c>
      <c r="G1547" s="124">
        <v>4500</v>
      </c>
      <c r="H1547" s="124">
        <v>4500</v>
      </c>
      <c r="I1547" s="124">
        <v>0</v>
      </c>
      <c r="J1547" s="124">
        <v>0</v>
      </c>
      <c r="K1547" s="124">
        <v>0</v>
      </c>
      <c r="L1547" s="124">
        <v>0</v>
      </c>
      <c r="M1547" s="124">
        <v>0</v>
      </c>
      <c r="N1547" s="124">
        <v>3558.91</v>
      </c>
      <c r="O1547" s="124">
        <v>4693.3999999999996</v>
      </c>
      <c r="P1547" s="124">
        <v>4427.8999999999996</v>
      </c>
      <c r="Q1547" s="124">
        <v>4472.2700000000004</v>
      </c>
      <c r="R1547" s="124">
        <v>4670.6400000000003</v>
      </c>
      <c r="S1547" s="124">
        <v>4004.7</v>
      </c>
      <c r="T1547" s="124">
        <v>0</v>
      </c>
      <c r="U1547" s="124">
        <v>0</v>
      </c>
      <c r="V1547" s="124">
        <v>0</v>
      </c>
      <c r="W1547" s="124">
        <v>0</v>
      </c>
      <c r="X1547" s="79"/>
      <c r="Y1547" s="125"/>
      <c r="Z1547" s="125"/>
      <c r="AA1547" s="125"/>
      <c r="AB1547" s="125"/>
      <c r="AC1547" s="126">
        <f t="shared" si="330"/>
        <v>0</v>
      </c>
      <c r="AD1547" s="126">
        <f t="shared" si="331"/>
        <v>-1</v>
      </c>
      <c r="AE1547" s="126">
        <f t="shared" si="332"/>
        <v>0</v>
      </c>
      <c r="AF1547" s="126">
        <f t="shared" si="333"/>
        <v>0</v>
      </c>
      <c r="AG1547" s="126">
        <f t="shared" si="334"/>
        <v>0</v>
      </c>
      <c r="AH1547" s="126">
        <f t="shared" si="335"/>
        <v>0</v>
      </c>
      <c r="AI1547" s="126">
        <f t="shared" si="336"/>
        <v>0</v>
      </c>
      <c r="AJ1547" s="126">
        <f t="shared" si="337"/>
        <v>0</v>
      </c>
      <c r="AK1547" s="126">
        <f t="shared" si="338"/>
        <v>0</v>
      </c>
      <c r="AL1547" s="127">
        <f t="shared" si="340"/>
        <v>-0.1111111111111111</v>
      </c>
      <c r="AM1547" s="127">
        <f t="shared" si="339"/>
        <v>0</v>
      </c>
    </row>
    <row r="1548" spans="1:39" ht="15" customHeight="1" x14ac:dyDescent="0.2">
      <c r="A1548" s="62" t="s">
        <v>1597</v>
      </c>
      <c r="B1548" s="62" t="s">
        <v>833</v>
      </c>
      <c r="C1548" s="124">
        <v>0</v>
      </c>
      <c r="D1548" s="124">
        <v>0</v>
      </c>
      <c r="E1548" s="124">
        <v>0</v>
      </c>
      <c r="F1548" s="124">
        <v>0</v>
      </c>
      <c r="G1548" s="124">
        <v>50000</v>
      </c>
      <c r="H1548" s="124">
        <v>50000</v>
      </c>
      <c r="I1548" s="124">
        <v>50000</v>
      </c>
      <c r="J1548" s="124">
        <v>50000</v>
      </c>
      <c r="K1548" s="124">
        <v>50000</v>
      </c>
      <c r="L1548" s="124">
        <v>50000</v>
      </c>
      <c r="M1548" s="124">
        <v>50000</v>
      </c>
      <c r="N1548" s="124">
        <v>0</v>
      </c>
      <c r="O1548" s="124">
        <v>0</v>
      </c>
      <c r="P1548" s="124">
        <v>0</v>
      </c>
      <c r="Q1548" s="124">
        <v>120000</v>
      </c>
      <c r="R1548" s="124">
        <v>50000</v>
      </c>
      <c r="S1548" s="124">
        <v>50000</v>
      </c>
      <c r="T1548" s="124">
        <v>50000</v>
      </c>
      <c r="U1548" s="124">
        <v>50000</v>
      </c>
      <c r="V1548" s="124">
        <v>50000</v>
      </c>
      <c r="W1548" s="124">
        <v>50000</v>
      </c>
      <c r="X1548" s="79">
        <v>50000</v>
      </c>
      <c r="Y1548" s="125"/>
      <c r="Z1548" s="125"/>
      <c r="AA1548" s="125"/>
      <c r="AB1548" s="125"/>
      <c r="AC1548" s="126">
        <f t="shared" si="330"/>
        <v>-8.0909255387584436E-2</v>
      </c>
      <c r="AD1548" s="126">
        <f t="shared" si="331"/>
        <v>-5.8153841106317314E-2</v>
      </c>
      <c r="AE1548" s="126">
        <f t="shared" si="332"/>
        <v>-9.8698343028994079E-3</v>
      </c>
      <c r="AF1548" s="126">
        <f t="shared" si="333"/>
        <v>0.28707297909019475</v>
      </c>
      <c r="AG1548" s="126">
        <f t="shared" si="334"/>
        <v>-0.60820045558086555</v>
      </c>
      <c r="AH1548" s="126">
        <f t="shared" si="335"/>
        <v>8.1395348837209308E-2</v>
      </c>
      <c r="AI1548" s="126">
        <f t="shared" si="336"/>
        <v>-0.67831182795698919</v>
      </c>
      <c r="AJ1548" s="126">
        <f t="shared" si="337"/>
        <v>0.45402279640338261</v>
      </c>
      <c r="AK1548" s="126">
        <f t="shared" si="338"/>
        <v>4.3352413793103448</v>
      </c>
      <c r="AL1548" s="127">
        <f t="shared" si="340"/>
        <v>0.41358747658960837</v>
      </c>
      <c r="AM1548" s="127">
        <f t="shared" si="339"/>
        <v>0.7168294482026164</v>
      </c>
    </row>
    <row r="1549" spans="1:39" ht="15" customHeight="1" x14ac:dyDescent="0.2">
      <c r="A1549" s="62" t="s">
        <v>1598</v>
      </c>
      <c r="B1549" s="62" t="s">
        <v>1599</v>
      </c>
      <c r="C1549" s="124">
        <v>0</v>
      </c>
      <c r="D1549" s="124">
        <v>55000</v>
      </c>
      <c r="E1549" s="124">
        <v>0</v>
      </c>
      <c r="F1549" s="124">
        <v>248995</v>
      </c>
      <c r="G1549" s="124">
        <v>25000</v>
      </c>
      <c r="H1549" s="124">
        <v>0</v>
      </c>
      <c r="I1549" s="124">
        <v>0</v>
      </c>
      <c r="J1549" s="124">
        <v>0</v>
      </c>
      <c r="K1549" s="124">
        <v>0</v>
      </c>
      <c r="L1549" s="124">
        <v>0</v>
      </c>
      <c r="M1549" s="124">
        <v>0</v>
      </c>
      <c r="N1549" s="124">
        <v>0</v>
      </c>
      <c r="O1549" s="124">
        <v>48784.89</v>
      </c>
      <c r="P1549" s="124">
        <v>0</v>
      </c>
      <c r="Q1549" s="124">
        <v>0</v>
      </c>
      <c r="R1549" s="124">
        <v>46976.4</v>
      </c>
      <c r="S1549" s="124">
        <v>177690.76</v>
      </c>
      <c r="T1549" s="124">
        <v>0</v>
      </c>
      <c r="U1549" s="124">
        <v>0</v>
      </c>
      <c r="V1549" s="124">
        <v>0</v>
      </c>
      <c r="W1549" s="124">
        <v>0</v>
      </c>
      <c r="X1549" s="79">
        <v>120.73</v>
      </c>
      <c r="Y1549" s="125"/>
      <c r="Z1549" s="125"/>
      <c r="AA1549" s="125"/>
      <c r="AB1549" s="125"/>
      <c r="AC1549" s="126">
        <f t="shared" si="330"/>
        <v>0.12551166226657298</v>
      </c>
      <c r="AD1549" s="126">
        <f t="shared" si="331"/>
        <v>-1</v>
      </c>
      <c r="AE1549" s="126">
        <f t="shared" si="332"/>
        <v>0</v>
      </c>
      <c r="AF1549" s="126">
        <f t="shared" si="333"/>
        <v>20.768460575719647</v>
      </c>
      <c r="AG1549" s="126">
        <f t="shared" si="334"/>
        <v>-0.58621284424768594</v>
      </c>
      <c r="AH1549" s="126">
        <f t="shared" si="335"/>
        <v>3.3023250428419249</v>
      </c>
      <c r="AI1549" s="126">
        <f t="shared" si="336"/>
        <v>5.4243768267279568</v>
      </c>
      <c r="AJ1549" s="126">
        <f t="shared" si="337"/>
        <v>-0.67204450625869261</v>
      </c>
      <c r="AK1549" s="126">
        <f t="shared" si="338"/>
        <v>1.1236676987849612</v>
      </c>
      <c r="AL1549" s="127">
        <f t="shared" si="340"/>
        <v>3.1651204950927423</v>
      </c>
      <c r="AM1549" s="127">
        <f t="shared" si="339"/>
        <v>1.7184224435696929</v>
      </c>
    </row>
    <row r="1550" spans="1:39" ht="15" customHeight="1" x14ac:dyDescent="0.2">
      <c r="A1550" s="62" t="s">
        <v>1761</v>
      </c>
      <c r="B1550" s="62" t="s">
        <v>448</v>
      </c>
      <c r="C1550" s="124">
        <v>12000</v>
      </c>
      <c r="D1550" s="124">
        <v>20000</v>
      </c>
      <c r="E1550" s="124">
        <v>0</v>
      </c>
      <c r="F1550" s="124">
        <v>0</v>
      </c>
      <c r="G1550" s="124">
        <v>0</v>
      </c>
      <c r="H1550" s="124">
        <v>0</v>
      </c>
      <c r="I1550" s="124">
        <v>0</v>
      </c>
      <c r="J1550" s="124">
        <v>0</v>
      </c>
      <c r="K1550" s="124">
        <v>0</v>
      </c>
      <c r="L1550" s="124">
        <v>0</v>
      </c>
      <c r="M1550" s="124">
        <v>90050</v>
      </c>
      <c r="N1550" s="124">
        <v>12000</v>
      </c>
      <c r="O1550" s="124">
        <v>17950.82</v>
      </c>
      <c r="P1550" s="124">
        <v>0</v>
      </c>
      <c r="Q1550" s="124">
        <v>0</v>
      </c>
      <c r="R1550" s="124">
        <v>0</v>
      </c>
      <c r="S1550" s="124">
        <v>0</v>
      </c>
      <c r="T1550" s="124">
        <v>0</v>
      </c>
      <c r="U1550" s="124">
        <v>0</v>
      </c>
      <c r="V1550" s="124">
        <v>0</v>
      </c>
      <c r="W1550" s="124">
        <v>0</v>
      </c>
      <c r="X1550" s="79">
        <v>72526.740000000005</v>
      </c>
      <c r="Y1550" s="125"/>
      <c r="Z1550" s="125"/>
      <c r="AA1550" s="125"/>
      <c r="AB1550" s="125"/>
      <c r="AC1550" s="126">
        <f t="shared" si="330"/>
        <v>-3.5180892167193487E-2</v>
      </c>
      <c r="AD1550" s="126">
        <f t="shared" si="331"/>
        <v>4.6686374160853847E-2</v>
      </c>
      <c r="AE1550" s="126">
        <f t="shared" si="332"/>
        <v>-5.9059226178054085E-2</v>
      </c>
      <c r="AF1550" s="126">
        <f t="shared" si="333"/>
        <v>-0.43222143364088011</v>
      </c>
      <c r="AG1550" s="126">
        <f t="shared" si="334"/>
        <v>-0.21393229166666661</v>
      </c>
      <c r="AH1550" s="126">
        <f t="shared" si="335"/>
        <v>1.3748550604604859E-2</v>
      </c>
      <c r="AI1550" s="126">
        <f t="shared" si="336"/>
        <v>5.7973856209150354E-2</v>
      </c>
      <c r="AJ1550" s="126">
        <f t="shared" si="337"/>
        <v>1.7624637054426393</v>
      </c>
      <c r="AK1550" s="126">
        <f t="shared" si="338"/>
        <v>-0.48924322390195907</v>
      </c>
      <c r="AL1550" s="127">
        <f t="shared" si="340"/>
        <v>7.2359490984721664E-2</v>
      </c>
      <c r="AM1550" s="127">
        <f t="shared" si="339"/>
        <v>0.22620211933755377</v>
      </c>
    </row>
    <row r="1551" spans="1:39" ht="15" customHeight="1" x14ac:dyDescent="0.2">
      <c r="A1551" s="62" t="s">
        <v>1762</v>
      </c>
      <c r="B1551" s="62" t="s">
        <v>761</v>
      </c>
      <c r="C1551" s="124">
        <v>0</v>
      </c>
      <c r="D1551" s="124">
        <v>0</v>
      </c>
      <c r="E1551" s="124">
        <v>0</v>
      </c>
      <c r="F1551" s="124">
        <v>0</v>
      </c>
      <c r="G1551" s="124">
        <v>0</v>
      </c>
      <c r="H1551" s="124">
        <v>0</v>
      </c>
      <c r="I1551" s="124">
        <v>0</v>
      </c>
      <c r="J1551" s="124">
        <v>0</v>
      </c>
      <c r="K1551" s="124">
        <v>0</v>
      </c>
      <c r="L1551" s="124">
        <v>0</v>
      </c>
      <c r="M1551" s="124">
        <v>0</v>
      </c>
      <c r="N1551" s="124">
        <v>0</v>
      </c>
      <c r="O1551" s="124">
        <v>1338.14</v>
      </c>
      <c r="P1551" s="124">
        <v>0</v>
      </c>
      <c r="Q1551" s="124">
        <v>0</v>
      </c>
      <c r="R1551" s="124">
        <v>0</v>
      </c>
      <c r="S1551" s="124">
        <v>0</v>
      </c>
      <c r="T1551" s="124">
        <v>0</v>
      </c>
      <c r="U1551" s="124">
        <v>0</v>
      </c>
      <c r="V1551" s="124">
        <v>0</v>
      </c>
      <c r="W1551" s="124">
        <v>0</v>
      </c>
      <c r="X1551" s="79"/>
      <c r="Y1551" s="125"/>
      <c r="Z1551" s="125"/>
      <c r="AA1551" s="125"/>
      <c r="AB1551" s="125"/>
      <c r="AC1551" s="126">
        <f t="shared" si="330"/>
        <v>-6.5575206062751176E-2</v>
      </c>
      <c r="AD1551" s="126">
        <f t="shared" si="331"/>
        <v>0.10365684609227047</v>
      </c>
      <c r="AE1551" s="126">
        <f t="shared" si="332"/>
        <v>-0.2478479767620409</v>
      </c>
      <c r="AF1551" s="126">
        <f t="shared" si="333"/>
        <v>-0.29819981278429264</v>
      </c>
      <c r="AG1551" s="126">
        <f t="shared" si="334"/>
        <v>-0.14882536278025399</v>
      </c>
      <c r="AH1551" s="126">
        <f t="shared" si="335"/>
        <v>-4.7562425683709934E-2</v>
      </c>
      <c r="AI1551" s="126">
        <f t="shared" si="336"/>
        <v>0.13410389331216777</v>
      </c>
      <c r="AJ1551" s="126">
        <f t="shared" si="337"/>
        <v>-0.26262110796013732</v>
      </c>
      <c r="AK1551" s="126">
        <f t="shared" si="338"/>
        <v>0.45816484917990652</v>
      </c>
      <c r="AL1551" s="127">
        <f t="shared" si="340"/>
        <v>-4.163403371653792E-2</v>
      </c>
      <c r="AM1551" s="127">
        <f t="shared" si="339"/>
        <v>2.6651969213594605E-2</v>
      </c>
    </row>
    <row r="1552" spans="1:39" ht="15" customHeight="1" x14ac:dyDescent="0.2">
      <c r="A1552" s="62" t="s">
        <v>2108</v>
      </c>
      <c r="B1552" s="62" t="s">
        <v>1883</v>
      </c>
      <c r="C1552" s="124">
        <v>0</v>
      </c>
      <c r="D1552" s="124">
        <v>0</v>
      </c>
      <c r="E1552" s="124">
        <v>0</v>
      </c>
      <c r="F1552" s="124">
        <v>0</v>
      </c>
      <c r="G1552" s="124">
        <v>0</v>
      </c>
      <c r="H1552" s="124">
        <v>0</v>
      </c>
      <c r="I1552" s="124">
        <v>0</v>
      </c>
      <c r="J1552" s="124">
        <v>0</v>
      </c>
      <c r="K1552" s="124">
        <v>0</v>
      </c>
      <c r="L1552" s="124">
        <v>0</v>
      </c>
      <c r="M1552" s="124">
        <v>0</v>
      </c>
      <c r="N1552" s="124">
        <v>0</v>
      </c>
      <c r="O1552" s="124">
        <v>0</v>
      </c>
      <c r="P1552" s="124">
        <v>0</v>
      </c>
      <c r="Q1552" s="124">
        <v>0</v>
      </c>
      <c r="R1552" s="124">
        <v>0</v>
      </c>
      <c r="S1552" s="124">
        <v>0</v>
      </c>
      <c r="T1552" s="124">
        <v>0</v>
      </c>
      <c r="U1552" s="124">
        <v>0</v>
      </c>
      <c r="V1552" s="124">
        <v>0</v>
      </c>
      <c r="W1552" s="124">
        <v>15953.63</v>
      </c>
      <c r="X1552" s="79">
        <v>4160.07</v>
      </c>
      <c r="Y1552" s="125"/>
      <c r="Z1552" s="125"/>
      <c r="AA1552" s="125"/>
      <c r="AB1552" s="125"/>
      <c r="AC1552" s="126">
        <f t="shared" si="330"/>
        <v>6.7945124472830853E-2</v>
      </c>
      <c r="AD1552" s="126">
        <f t="shared" si="331"/>
        <v>2.6624250018773808E-2</v>
      </c>
      <c r="AE1552" s="126">
        <f t="shared" si="332"/>
        <v>5.5999227395795347E-2</v>
      </c>
      <c r="AF1552" s="126">
        <f t="shared" si="333"/>
        <v>-0.36075265543694995</v>
      </c>
      <c r="AG1552" s="126">
        <f t="shared" si="334"/>
        <v>-0.33325633768056701</v>
      </c>
      <c r="AH1552" s="126">
        <f t="shared" si="335"/>
        <v>0.24084549971573377</v>
      </c>
      <c r="AI1552" s="126">
        <f t="shared" si="336"/>
        <v>0.4228889392282601</v>
      </c>
      <c r="AJ1552" s="126">
        <f t="shared" si="337"/>
        <v>5.1767276396131899E-2</v>
      </c>
      <c r="AK1552" s="126">
        <f t="shared" si="338"/>
        <v>0.25285455022828002</v>
      </c>
      <c r="AL1552" s="127">
        <f t="shared" si="340"/>
        <v>4.721287492647655E-2</v>
      </c>
      <c r="AM1552" s="127">
        <f t="shared" si="339"/>
        <v>0.12701998557756775</v>
      </c>
    </row>
    <row r="1553" spans="1:39" ht="15" customHeight="1" x14ac:dyDescent="0.2">
      <c r="A1553" s="62" t="s">
        <v>1602</v>
      </c>
      <c r="B1553" s="62" t="s">
        <v>286</v>
      </c>
      <c r="C1553" s="124">
        <v>472880</v>
      </c>
      <c r="D1553" s="124">
        <v>446756</v>
      </c>
      <c r="E1553" s="124">
        <v>484540</v>
      </c>
      <c r="F1553" s="124">
        <v>487717</v>
      </c>
      <c r="G1553" s="124">
        <v>378156</v>
      </c>
      <c r="H1553" s="124">
        <v>384311</v>
      </c>
      <c r="I1553" s="124">
        <v>390234</v>
      </c>
      <c r="J1553" s="124">
        <v>406792</v>
      </c>
      <c r="K1553" s="124">
        <v>427035</v>
      </c>
      <c r="L1553" s="124">
        <v>471190</v>
      </c>
      <c r="M1553" s="124">
        <v>506047</v>
      </c>
      <c r="N1553" s="124">
        <v>433738.4</v>
      </c>
      <c r="O1553" s="124">
        <v>444701.78</v>
      </c>
      <c r="P1553" s="124">
        <v>480729.39</v>
      </c>
      <c r="Q1553" s="124">
        <v>538829.06000000006</v>
      </c>
      <c r="R1553" s="124">
        <v>395636.76</v>
      </c>
      <c r="S1553" s="124">
        <v>389776.62</v>
      </c>
      <c r="T1553" s="124">
        <v>387515.28</v>
      </c>
      <c r="U1553" s="124">
        <v>464368.02</v>
      </c>
      <c r="V1553" s="124">
        <v>237648.28</v>
      </c>
      <c r="W1553" s="124">
        <v>258315.13</v>
      </c>
      <c r="X1553" s="79">
        <v>264136.39</v>
      </c>
      <c r="Y1553" s="125"/>
      <c r="Z1553" s="125"/>
      <c r="AA1553" s="125"/>
      <c r="AB1553" s="125"/>
      <c r="AC1553" s="126">
        <f t="shared" si="330"/>
        <v>-1</v>
      </c>
      <c r="AD1553" s="126">
        <f t="shared" si="331"/>
        <v>0</v>
      </c>
      <c r="AE1553" s="126">
        <f t="shared" si="332"/>
        <v>0</v>
      </c>
      <c r="AF1553" s="126">
        <f t="shared" si="333"/>
        <v>0</v>
      </c>
      <c r="AG1553" s="126">
        <f t="shared" si="334"/>
        <v>0</v>
      </c>
      <c r="AH1553" s="126">
        <f t="shared" si="335"/>
        <v>0</v>
      </c>
      <c r="AI1553" s="126">
        <f t="shared" si="336"/>
        <v>0</v>
      </c>
      <c r="AJ1553" s="126">
        <f t="shared" si="337"/>
        <v>-0.56868573116473131</v>
      </c>
      <c r="AK1553" s="126">
        <f t="shared" si="338"/>
        <v>3.6452403372854509</v>
      </c>
      <c r="AL1553" s="127">
        <f t="shared" si="340"/>
        <v>0.23072828956896885</v>
      </c>
      <c r="AM1553" s="127">
        <f t="shared" si="339"/>
        <v>0.61531092122414388</v>
      </c>
    </row>
    <row r="1554" spans="1:39" ht="15" customHeight="1" x14ac:dyDescent="0.2">
      <c r="A1554" s="62" t="s">
        <v>1603</v>
      </c>
      <c r="B1554" s="62" t="s">
        <v>292</v>
      </c>
      <c r="C1554" s="124">
        <v>5400</v>
      </c>
      <c r="D1554" s="124">
        <v>3901</v>
      </c>
      <c r="E1554" s="124">
        <v>3901</v>
      </c>
      <c r="F1554" s="124">
        <v>4802</v>
      </c>
      <c r="G1554" s="124">
        <v>4501</v>
      </c>
      <c r="H1554" s="124">
        <v>4202</v>
      </c>
      <c r="I1554" s="124">
        <v>2101</v>
      </c>
      <c r="J1554" s="124">
        <v>2101</v>
      </c>
      <c r="K1554" s="124">
        <v>0</v>
      </c>
      <c r="L1554" s="124">
        <v>0</v>
      </c>
      <c r="M1554" s="124">
        <v>1350</v>
      </c>
      <c r="N1554" s="124">
        <v>4423.66</v>
      </c>
      <c r="O1554" s="124">
        <v>4478.58</v>
      </c>
      <c r="P1554" s="124">
        <v>6012.46</v>
      </c>
      <c r="Q1554" s="124">
        <v>5348.16</v>
      </c>
      <c r="R1554" s="124">
        <v>6957.76</v>
      </c>
      <c r="S1554" s="124">
        <v>3767.29</v>
      </c>
      <c r="T1554" s="124">
        <v>2105.79</v>
      </c>
      <c r="U1554" s="124">
        <v>1223.07</v>
      </c>
      <c r="V1554" s="124">
        <v>0</v>
      </c>
      <c r="W1554" s="124">
        <v>0</v>
      </c>
      <c r="X1554" s="79">
        <v>1348.04</v>
      </c>
      <c r="Y1554" s="125"/>
      <c r="Z1554" s="125"/>
      <c r="AA1554" s="125"/>
      <c r="AB1554" s="125"/>
      <c r="AC1554" s="126">
        <f t="shared" si="330"/>
        <v>-0.20196790751717131</v>
      </c>
      <c r="AD1554" s="126">
        <f t="shared" si="331"/>
        <v>-0.20600729832838796</v>
      </c>
      <c r="AE1554" s="126">
        <f t="shared" si="332"/>
        <v>-0.10370520818221386</v>
      </c>
      <c r="AF1554" s="126">
        <f t="shared" si="333"/>
        <v>-0.28073083248086805</v>
      </c>
      <c r="AG1554" s="126">
        <f t="shared" si="334"/>
        <v>-0.39645705438637552</v>
      </c>
      <c r="AH1554" s="126">
        <f t="shared" si="335"/>
        <v>-3.4944071588366814E-2</v>
      </c>
      <c r="AI1554" s="126">
        <f t="shared" si="336"/>
        <v>1.2640518027415888</v>
      </c>
      <c r="AJ1554" s="126">
        <f t="shared" si="337"/>
        <v>-0.12215699658703075</v>
      </c>
      <c r="AK1554" s="126">
        <f t="shared" si="338"/>
        <v>0.12166806631208985</v>
      </c>
      <c r="AL1554" s="127">
        <f t="shared" si="340"/>
        <v>4.4167222203627E-3</v>
      </c>
      <c r="AM1554" s="127">
        <f t="shared" si="339"/>
        <v>0.1664323492983811</v>
      </c>
    </row>
    <row r="1555" spans="1:39" ht="15" customHeight="1" x14ac:dyDescent="0.2">
      <c r="A1555" s="62" t="s">
        <v>1604</v>
      </c>
      <c r="B1555" s="62" t="s">
        <v>294</v>
      </c>
      <c r="C1555" s="124">
        <v>0</v>
      </c>
      <c r="D1555" s="124">
        <v>0</v>
      </c>
      <c r="E1555" s="124">
        <v>0</v>
      </c>
      <c r="F1555" s="124">
        <v>0</v>
      </c>
      <c r="G1555" s="124">
        <v>421</v>
      </c>
      <c r="H1555" s="124">
        <v>421</v>
      </c>
      <c r="I1555" s="124">
        <v>421</v>
      </c>
      <c r="J1555" s="124">
        <v>421</v>
      </c>
      <c r="K1555" s="124">
        <v>0</v>
      </c>
      <c r="L1555" s="124">
        <v>2104</v>
      </c>
      <c r="M1555" s="124">
        <v>0</v>
      </c>
      <c r="N1555" s="124">
        <v>0</v>
      </c>
      <c r="O1555" s="124">
        <v>0</v>
      </c>
      <c r="P1555" s="124">
        <v>0</v>
      </c>
      <c r="Q1555" s="124">
        <v>316.27</v>
      </c>
      <c r="R1555" s="124">
        <v>406.31</v>
      </c>
      <c r="S1555" s="124">
        <v>421.32</v>
      </c>
      <c r="T1555" s="124">
        <v>421.31</v>
      </c>
      <c r="U1555" s="124">
        <v>50.79</v>
      </c>
      <c r="V1555" s="124">
        <v>0</v>
      </c>
      <c r="W1555" s="124">
        <v>0</v>
      </c>
      <c r="X1555" s="79">
        <v>0</v>
      </c>
      <c r="Y1555" s="125"/>
      <c r="Z1555" s="125"/>
      <c r="AA1555" s="125"/>
      <c r="AB1555" s="125"/>
      <c r="AC1555" s="126">
        <f t="shared" si="330"/>
        <v>1.3050713139484945E-2</v>
      </c>
      <c r="AD1555" s="126">
        <f t="shared" si="331"/>
        <v>0.11547409247612628</v>
      </c>
      <c r="AE1555" s="126">
        <f t="shared" si="332"/>
        <v>-0.57384547983719325</v>
      </c>
      <c r="AF1555" s="126">
        <f t="shared" si="333"/>
        <v>-1</v>
      </c>
      <c r="AG1555" s="126">
        <f t="shared" si="334"/>
        <v>0</v>
      </c>
      <c r="AH1555" s="126">
        <f t="shared" si="335"/>
        <v>0</v>
      </c>
      <c r="AI1555" s="126">
        <f t="shared" si="336"/>
        <v>0</v>
      </c>
      <c r="AJ1555" s="126">
        <f t="shared" si="337"/>
        <v>0</v>
      </c>
      <c r="AK1555" s="126">
        <f t="shared" si="338"/>
        <v>-1.0076202087937209</v>
      </c>
      <c r="AL1555" s="127">
        <f t="shared" si="340"/>
        <v>-0.27254898700170033</v>
      </c>
      <c r="AM1555" s="127">
        <f t="shared" si="339"/>
        <v>-0.20152404175874419</v>
      </c>
    </row>
    <row r="1556" spans="1:39" ht="15" customHeight="1" x14ac:dyDescent="0.2">
      <c r="A1556" s="62" t="s">
        <v>1605</v>
      </c>
      <c r="B1556" s="62" t="s">
        <v>296</v>
      </c>
      <c r="C1556" s="124">
        <v>0</v>
      </c>
      <c r="D1556" s="124">
        <v>12353</v>
      </c>
      <c r="E1556" s="124">
        <v>0</v>
      </c>
      <c r="F1556" s="124">
        <v>7550</v>
      </c>
      <c r="G1556" s="124">
        <v>14922</v>
      </c>
      <c r="H1556" s="124">
        <v>13826</v>
      </c>
      <c r="I1556" s="124">
        <v>9368</v>
      </c>
      <c r="J1556" s="124">
        <v>12204</v>
      </c>
      <c r="K1556" s="124">
        <v>6922</v>
      </c>
      <c r="L1556" s="124">
        <v>7639</v>
      </c>
      <c r="M1556" s="124">
        <v>0</v>
      </c>
      <c r="N1556" s="124">
        <v>0</v>
      </c>
      <c r="O1556" s="124">
        <v>6510</v>
      </c>
      <c r="P1556" s="124">
        <v>0</v>
      </c>
      <c r="Q1556" s="124">
        <v>0</v>
      </c>
      <c r="R1556" s="124">
        <v>0</v>
      </c>
      <c r="S1556" s="124">
        <v>0</v>
      </c>
      <c r="T1556" s="124">
        <v>0</v>
      </c>
      <c r="U1556" s="124">
        <v>0</v>
      </c>
      <c r="V1556" s="124">
        <v>0</v>
      </c>
      <c r="W1556" s="124">
        <v>0</v>
      </c>
      <c r="X1556" s="79"/>
      <c r="Y1556" s="125"/>
      <c r="Z1556" s="125"/>
      <c r="AA1556" s="125"/>
      <c r="AB1556" s="125"/>
      <c r="AC1556" s="126">
        <f t="shared" si="330"/>
        <v>-2.0591940872809925E-2</v>
      </c>
      <c r="AD1556" s="126">
        <f t="shared" si="331"/>
        <v>9.0643407999372705E-2</v>
      </c>
      <c r="AE1556" s="126">
        <f t="shared" si="332"/>
        <v>0.5534779126899031</v>
      </c>
      <c r="AF1556" s="126">
        <f t="shared" si="333"/>
        <v>-0.3418058745009272</v>
      </c>
      <c r="AG1556" s="126">
        <f t="shared" si="334"/>
        <v>0.20100312996056782</v>
      </c>
      <c r="AH1556" s="126">
        <f t="shared" si="335"/>
        <v>-5.6590008244770514E-2</v>
      </c>
      <c r="AI1556" s="126">
        <f t="shared" si="336"/>
        <v>0.24888418386627717</v>
      </c>
      <c r="AJ1556" s="126">
        <f t="shared" si="337"/>
        <v>-0.16277811488267813</v>
      </c>
      <c r="AK1556" s="126">
        <f t="shared" si="338"/>
        <v>0.72067455769729716</v>
      </c>
      <c r="AL1556" s="127">
        <f t="shared" si="340"/>
        <v>0.13699080596802579</v>
      </c>
      <c r="AM1556" s="127">
        <f t="shared" si="339"/>
        <v>0.19023874967933868</v>
      </c>
    </row>
    <row r="1557" spans="1:39" ht="15" customHeight="1" x14ac:dyDescent="0.2">
      <c r="A1557" s="62" t="s">
        <v>1606</v>
      </c>
      <c r="B1557" s="62" t="s">
        <v>298</v>
      </c>
      <c r="C1557" s="124">
        <v>2702</v>
      </c>
      <c r="D1557" s="124">
        <v>2523</v>
      </c>
      <c r="E1557" s="124">
        <v>1986</v>
      </c>
      <c r="F1557" s="124">
        <v>2345</v>
      </c>
      <c r="G1557" s="124">
        <v>963</v>
      </c>
      <c r="H1557" s="124">
        <v>900</v>
      </c>
      <c r="I1557" s="124">
        <v>959</v>
      </c>
      <c r="J1557" s="124">
        <v>1258</v>
      </c>
      <c r="K1557" s="124">
        <v>423</v>
      </c>
      <c r="L1557" s="124">
        <v>2591</v>
      </c>
      <c r="M1557" s="124">
        <v>2530</v>
      </c>
      <c r="N1557" s="124">
        <v>1989.76</v>
      </c>
      <c r="O1557" s="124">
        <v>1828.77</v>
      </c>
      <c r="P1557" s="124">
        <v>1722.42</v>
      </c>
      <c r="Q1557" s="124">
        <v>1705.42</v>
      </c>
      <c r="R1557" s="124">
        <v>2195</v>
      </c>
      <c r="S1557" s="124">
        <v>860</v>
      </c>
      <c r="T1557" s="124">
        <v>930</v>
      </c>
      <c r="U1557" s="124">
        <v>299.17</v>
      </c>
      <c r="V1557" s="124">
        <v>435</v>
      </c>
      <c r="W1557" s="124">
        <v>2320.83</v>
      </c>
      <c r="X1557" s="79">
        <v>2865</v>
      </c>
      <c r="Y1557" s="125"/>
      <c r="Z1557" s="125"/>
      <c r="AA1557" s="125"/>
      <c r="AB1557" s="125"/>
      <c r="AC1557" s="126">
        <f t="shared" si="330"/>
        <v>-0.46421404682274248</v>
      </c>
      <c r="AD1557" s="126">
        <f t="shared" si="331"/>
        <v>1.3957553058676655</v>
      </c>
      <c r="AE1557" s="126">
        <f t="shared" si="332"/>
        <v>-0.51302761855132883</v>
      </c>
      <c r="AF1557" s="126">
        <f t="shared" si="333"/>
        <v>0.39379347244515783</v>
      </c>
      <c r="AG1557" s="126">
        <f t="shared" si="334"/>
        <v>0.11708253358925144</v>
      </c>
      <c r="AH1557" s="126">
        <f t="shared" si="335"/>
        <v>-0.23917525773195877</v>
      </c>
      <c r="AI1557" s="126">
        <f t="shared" si="336"/>
        <v>-0.17073170731707318</v>
      </c>
      <c r="AJ1557" s="126">
        <f t="shared" si="337"/>
        <v>-0.52941176470588236</v>
      </c>
      <c r="AK1557" s="126">
        <f t="shared" si="338"/>
        <v>8.1018518518518517E-2</v>
      </c>
      <c r="AL1557" s="127">
        <f t="shared" si="340"/>
        <v>7.8988261435119587E-3</v>
      </c>
      <c r="AM1557" s="127">
        <f t="shared" si="339"/>
        <v>-0.14824353552942887</v>
      </c>
    </row>
    <row r="1558" spans="1:39" ht="15" customHeight="1" x14ac:dyDescent="0.2">
      <c r="A1558" s="62" t="s">
        <v>1607</v>
      </c>
      <c r="B1558" s="62" t="s">
        <v>300</v>
      </c>
      <c r="C1558" s="124">
        <v>0</v>
      </c>
      <c r="D1558" s="124">
        <v>0</v>
      </c>
      <c r="E1558" s="124">
        <v>0</v>
      </c>
      <c r="F1558" s="124">
        <v>0</v>
      </c>
      <c r="G1558" s="124">
        <v>0</v>
      </c>
      <c r="H1558" s="124">
        <v>0</v>
      </c>
      <c r="I1558" s="124">
        <v>0</v>
      </c>
      <c r="J1558" s="124">
        <v>9000</v>
      </c>
      <c r="K1558" s="124">
        <v>9000</v>
      </c>
      <c r="L1558" s="124">
        <v>9000</v>
      </c>
      <c r="M1558" s="124">
        <v>9000</v>
      </c>
      <c r="N1558" s="124">
        <v>412.87</v>
      </c>
      <c r="O1558" s="124">
        <v>464.69</v>
      </c>
      <c r="P1558" s="124">
        <v>0</v>
      </c>
      <c r="Q1558" s="124">
        <v>47.94</v>
      </c>
      <c r="R1558" s="124">
        <v>1043.58</v>
      </c>
      <c r="S1558" s="124">
        <v>431.82</v>
      </c>
      <c r="T1558" s="124">
        <v>1857.83</v>
      </c>
      <c r="U1558" s="124">
        <v>11935.4</v>
      </c>
      <c r="V1558" s="124">
        <v>3914.28</v>
      </c>
      <c r="W1558" s="124">
        <v>8312.6299999999992</v>
      </c>
      <c r="X1558" s="79">
        <v>9512.89</v>
      </c>
      <c r="Y1558" s="125"/>
      <c r="Z1558" s="125"/>
      <c r="AA1558" s="125"/>
      <c r="AB1558" s="125"/>
      <c r="AC1558" s="126">
        <f t="shared" si="330"/>
        <v>-0.20830168375743757</v>
      </c>
      <c r="AD1558" s="126">
        <f t="shared" si="331"/>
        <v>0.86090067760698785</v>
      </c>
      <c r="AE1558" s="126">
        <f t="shared" si="332"/>
        <v>0.79648009108583351</v>
      </c>
      <c r="AF1558" s="126">
        <f t="shared" si="333"/>
        <v>-0.28437732622622958</v>
      </c>
      <c r="AG1558" s="126">
        <f t="shared" si="334"/>
        <v>0.31783612844201514</v>
      </c>
      <c r="AH1558" s="126">
        <f t="shared" si="335"/>
        <v>-3.6708415356670522E-3</v>
      </c>
      <c r="AI1558" s="126">
        <f t="shared" si="336"/>
        <v>0.20007413275808844</v>
      </c>
      <c r="AJ1558" s="126">
        <f t="shared" si="337"/>
        <v>-0.57654145385083433</v>
      </c>
      <c r="AK1558" s="126">
        <f t="shared" si="338"/>
        <v>-8.6641164022489073E-2</v>
      </c>
      <c r="AL1558" s="127">
        <f t="shared" si="340"/>
        <v>0.11286206227780744</v>
      </c>
      <c r="AM1558" s="127">
        <f t="shared" si="339"/>
        <v>-2.978863964177737E-2</v>
      </c>
    </row>
    <row r="1559" spans="1:39" ht="15" customHeight="1" x14ac:dyDescent="0.2">
      <c r="A1559" s="62" t="s">
        <v>1608</v>
      </c>
      <c r="B1559" s="62" t="s">
        <v>302</v>
      </c>
      <c r="C1559" s="124">
        <v>873</v>
      </c>
      <c r="D1559" s="124">
        <v>666</v>
      </c>
      <c r="E1559" s="124">
        <v>672</v>
      </c>
      <c r="F1559" s="124">
        <v>700</v>
      </c>
      <c r="G1559" s="124">
        <v>479</v>
      </c>
      <c r="H1559" s="124">
        <v>481</v>
      </c>
      <c r="I1559" s="124">
        <v>496</v>
      </c>
      <c r="J1559" s="124">
        <v>540</v>
      </c>
      <c r="K1559" s="124">
        <v>546</v>
      </c>
      <c r="L1559" s="124">
        <v>762</v>
      </c>
      <c r="M1559" s="124">
        <v>550</v>
      </c>
      <c r="N1559" s="124">
        <v>711.75</v>
      </c>
      <c r="O1559" s="124">
        <v>686.71</v>
      </c>
      <c r="P1559" s="124">
        <v>718.77</v>
      </c>
      <c r="Q1559" s="124">
        <v>676.32</v>
      </c>
      <c r="R1559" s="124">
        <v>384</v>
      </c>
      <c r="S1559" s="124">
        <v>301.85000000000002</v>
      </c>
      <c r="T1559" s="124">
        <v>306</v>
      </c>
      <c r="U1559" s="124">
        <v>323.74</v>
      </c>
      <c r="V1559" s="124">
        <v>894.32</v>
      </c>
      <c r="W1559" s="124">
        <v>456.78</v>
      </c>
      <c r="X1559" s="79">
        <v>364.72</v>
      </c>
      <c r="Y1559" s="125"/>
      <c r="Z1559" s="125"/>
      <c r="AA1559" s="125"/>
      <c r="AB1559" s="125"/>
      <c r="AC1559" s="126">
        <f t="shared" si="330"/>
        <v>-0.89639775523483523</v>
      </c>
      <c r="AD1559" s="126">
        <f t="shared" si="331"/>
        <v>10.093247665800364</v>
      </c>
      <c r="AE1559" s="126">
        <f t="shared" si="332"/>
        <v>-0.84960660837196378</v>
      </c>
      <c r="AF1559" s="126">
        <f t="shared" si="333"/>
        <v>4.5185633924707922</v>
      </c>
      <c r="AG1559" s="126">
        <f t="shared" si="334"/>
        <v>-0.90725349057244864</v>
      </c>
      <c r="AH1559" s="126">
        <f t="shared" si="335"/>
        <v>8.992644779484289</v>
      </c>
      <c r="AI1559" s="126">
        <f t="shared" si="336"/>
        <v>-0.90431457264607762</v>
      </c>
      <c r="AJ1559" s="126">
        <f t="shared" si="337"/>
        <v>2.2326033776415453</v>
      </c>
      <c r="AK1559" s="126">
        <f t="shared" si="338"/>
        <v>0.42710090354580188</v>
      </c>
      <c r="AL1559" s="127">
        <f t="shared" si="340"/>
        <v>2.5229541880130517</v>
      </c>
      <c r="AM1559" s="127">
        <f t="shared" si="339"/>
        <v>1.9681561994906218</v>
      </c>
    </row>
    <row r="1560" spans="1:39" ht="15" customHeight="1" x14ac:dyDescent="0.2">
      <c r="A1560" s="62" t="s">
        <v>1609</v>
      </c>
      <c r="B1560" s="62" t="s">
        <v>304</v>
      </c>
      <c r="C1560" s="124">
        <v>3422</v>
      </c>
      <c r="D1560" s="124">
        <v>2678</v>
      </c>
      <c r="E1560" s="124">
        <v>2986</v>
      </c>
      <c r="F1560" s="124">
        <v>3078</v>
      </c>
      <c r="G1560" s="124">
        <v>1995</v>
      </c>
      <c r="H1560" s="124">
        <v>1829</v>
      </c>
      <c r="I1560" s="124">
        <v>1149</v>
      </c>
      <c r="J1560" s="124">
        <v>1149</v>
      </c>
      <c r="K1560" s="124">
        <v>1395</v>
      </c>
      <c r="L1560" s="124">
        <v>2014</v>
      </c>
      <c r="M1560" s="124">
        <v>2580</v>
      </c>
      <c r="N1560" s="124">
        <v>2740.67</v>
      </c>
      <c r="O1560" s="124">
        <v>2560.9499999999998</v>
      </c>
      <c r="P1560" s="124">
        <v>2826.41</v>
      </c>
      <c r="Q1560" s="124">
        <v>2125.89</v>
      </c>
      <c r="R1560" s="124">
        <v>1491.95</v>
      </c>
      <c r="S1560" s="124">
        <v>1269.9100000000001</v>
      </c>
      <c r="T1560" s="124">
        <v>1209.51</v>
      </c>
      <c r="U1560" s="124">
        <v>1371.71</v>
      </c>
      <c r="V1560" s="124">
        <v>1011.47</v>
      </c>
      <c r="W1560" s="124">
        <v>1474.89</v>
      </c>
      <c r="X1560" s="79">
        <v>1491.95</v>
      </c>
      <c r="Y1560" s="125"/>
      <c r="Z1560" s="125"/>
      <c r="AA1560" s="125"/>
      <c r="AB1560" s="125"/>
      <c r="AC1560" s="126">
        <f t="shared" si="330"/>
        <v>3.8961395264016638E-2</v>
      </c>
      <c r="AD1560" s="126">
        <f t="shared" si="331"/>
        <v>6.4767366542349034E-2</v>
      </c>
      <c r="AE1560" s="126">
        <f t="shared" si="332"/>
        <v>0.12300193879590411</v>
      </c>
      <c r="AF1560" s="126">
        <f t="shared" si="333"/>
        <v>-0.2475175112238111</v>
      </c>
      <c r="AG1560" s="126">
        <f t="shared" si="334"/>
        <v>-1.4182009650326807E-2</v>
      </c>
      <c r="AH1560" s="126">
        <f t="shared" si="335"/>
        <v>-1.6774656766601285E-2</v>
      </c>
      <c r="AI1560" s="126">
        <f t="shared" si="336"/>
        <v>0.21500513838004778</v>
      </c>
      <c r="AJ1560" s="126">
        <f t="shared" si="337"/>
        <v>-0.42418694241092497</v>
      </c>
      <c r="AK1560" s="126">
        <f t="shared" si="338"/>
        <v>2.316913904283777E-2</v>
      </c>
      <c r="AL1560" s="127">
        <f t="shared" si="340"/>
        <v>-2.6417349114056535E-2</v>
      </c>
      <c r="AM1560" s="127">
        <f t="shared" si="339"/>
        <v>-4.3393866280993502E-2</v>
      </c>
    </row>
    <row r="1561" spans="1:39" ht="15" customHeight="1" x14ac:dyDescent="0.2">
      <c r="A1561" s="62" t="s">
        <v>1610</v>
      </c>
      <c r="B1561" s="62" t="s">
        <v>306</v>
      </c>
      <c r="C1561" s="124">
        <v>31587</v>
      </c>
      <c r="D1561" s="124">
        <v>42538</v>
      </c>
      <c r="E1561" s="124">
        <v>40602</v>
      </c>
      <c r="F1561" s="124">
        <v>43172</v>
      </c>
      <c r="G1561" s="124">
        <v>24921</v>
      </c>
      <c r="H1561" s="124">
        <v>24921</v>
      </c>
      <c r="I1561" s="124">
        <v>13084</v>
      </c>
      <c r="J1561" s="124">
        <v>18318</v>
      </c>
      <c r="K1561" s="124">
        <v>35258</v>
      </c>
      <c r="L1561" s="124">
        <v>57330</v>
      </c>
      <c r="M1561" s="124">
        <v>52926</v>
      </c>
      <c r="N1561" s="124">
        <v>35038.57</v>
      </c>
      <c r="O1561" s="124">
        <v>37419.269999999997</v>
      </c>
      <c r="P1561" s="124">
        <v>38415.53</v>
      </c>
      <c r="Q1561" s="124">
        <v>40566.769999999997</v>
      </c>
      <c r="R1561" s="124">
        <v>25932.2</v>
      </c>
      <c r="S1561" s="124">
        <v>17290.13</v>
      </c>
      <c r="T1561" s="124">
        <v>21454.38</v>
      </c>
      <c r="U1561" s="124">
        <v>30527.200000000001</v>
      </c>
      <c r="V1561" s="124">
        <v>32107.51</v>
      </c>
      <c r="W1561" s="124">
        <v>40226.04</v>
      </c>
      <c r="X1561" s="79">
        <v>38943.75</v>
      </c>
      <c r="Y1561" s="125"/>
      <c r="Z1561" s="125"/>
      <c r="AA1561" s="125"/>
      <c r="AB1561" s="125"/>
      <c r="AC1561" s="126">
        <f t="shared" si="330"/>
        <v>-0.15791140242550902</v>
      </c>
      <c r="AD1561" s="126">
        <f t="shared" si="331"/>
        <v>6.6819583364668658E-2</v>
      </c>
      <c r="AE1561" s="126">
        <f t="shared" si="332"/>
        <v>0.22542384829579518</v>
      </c>
      <c r="AF1561" s="126">
        <f t="shared" si="333"/>
        <v>-0.39161261559259641</v>
      </c>
      <c r="AG1561" s="126">
        <f t="shared" si="334"/>
        <v>-0.26785334373448683</v>
      </c>
      <c r="AH1561" s="126">
        <f t="shared" si="335"/>
        <v>8.4205088467002392E-2</v>
      </c>
      <c r="AI1561" s="126">
        <f t="shared" si="336"/>
        <v>0.22986896962477663</v>
      </c>
      <c r="AJ1561" s="126">
        <f t="shared" si="337"/>
        <v>4.4141504636916191E-2</v>
      </c>
      <c r="AK1561" s="126">
        <f t="shared" si="338"/>
        <v>0.23496127266824343</v>
      </c>
      <c r="AL1561" s="127">
        <f t="shared" si="340"/>
        <v>7.560322811645568E-3</v>
      </c>
      <c r="AM1561" s="127">
        <f t="shared" si="339"/>
        <v>6.5064698332490359E-2</v>
      </c>
    </row>
    <row r="1562" spans="1:39" ht="15" customHeight="1" x14ac:dyDescent="0.2">
      <c r="A1562" s="62" t="s">
        <v>1789</v>
      </c>
      <c r="B1562" s="62" t="s">
        <v>1865</v>
      </c>
      <c r="C1562" s="124">
        <v>0</v>
      </c>
      <c r="D1562" s="124">
        <v>0</v>
      </c>
      <c r="E1562" s="124">
        <v>0</v>
      </c>
      <c r="F1562" s="124">
        <v>0</v>
      </c>
      <c r="G1562" s="124">
        <v>0</v>
      </c>
      <c r="H1562" s="124">
        <v>0</v>
      </c>
      <c r="I1562" s="124">
        <v>0</v>
      </c>
      <c r="J1562" s="124">
        <v>0</v>
      </c>
      <c r="K1562" s="124">
        <v>0</v>
      </c>
      <c r="L1562" s="124">
        <v>0</v>
      </c>
      <c r="M1562" s="124">
        <v>310</v>
      </c>
      <c r="N1562" s="124">
        <v>20</v>
      </c>
      <c r="O1562" s="124">
        <v>0</v>
      </c>
      <c r="P1562" s="124">
        <v>0</v>
      </c>
      <c r="Q1562" s="124">
        <v>0</v>
      </c>
      <c r="R1562" s="124">
        <v>0</v>
      </c>
      <c r="S1562" s="124">
        <v>0</v>
      </c>
      <c r="T1562" s="124">
        <v>0</v>
      </c>
      <c r="U1562" s="124">
        <v>2166.6799999999998</v>
      </c>
      <c r="V1562" s="124">
        <v>934.52</v>
      </c>
      <c r="W1562" s="124">
        <v>4341.07</v>
      </c>
      <c r="X1562" s="79">
        <v>500</v>
      </c>
      <c r="Y1562" s="125"/>
      <c r="Z1562" s="125"/>
      <c r="AA1562" s="125"/>
      <c r="AB1562" s="125"/>
      <c r="AC1562" s="126">
        <f t="shared" ref="AC1562:AC1593" si="341">IFERROR((O1571-N1571)/N1571,0)</f>
        <v>0.22434367541766112</v>
      </c>
      <c r="AD1562" s="126">
        <f t="shared" ref="AD1562:AD1593" si="342">IFERROR((P1571-O1571)/O1571,0)</f>
        <v>0.80033416875522123</v>
      </c>
      <c r="AE1562" s="126">
        <f t="shared" ref="AE1562:AE1593" si="343">IFERROR((Q1571-P1571)/P1571,0)</f>
        <v>-7.7339520494972933E-2</v>
      </c>
      <c r="AF1562" s="126">
        <f t="shared" ref="AF1562:AF1593" si="344">IFERROR((R1571-Q1571)/Q1571,0)</f>
        <v>-0.17225481978206203</v>
      </c>
      <c r="AG1562" s="126">
        <f t="shared" ref="AG1562:AG1593" si="345">IFERROR((S1571-R1571)/R1571,0)</f>
        <v>-0.23240506329113925</v>
      </c>
      <c r="AH1562" s="126">
        <f t="shared" ref="AH1562:AH1593" si="346">IFERROR((T1571-S1571)/S1571,0)</f>
        <v>0.75620052770448554</v>
      </c>
      <c r="AI1562" s="126">
        <f t="shared" ref="AI1562:AI1593" si="347">IFERROR((U1571-T1571)/T1571,0)</f>
        <v>4.7851562500000035E-2</v>
      </c>
      <c r="AJ1562" s="126">
        <f t="shared" ref="AJ1562:AJ1593" si="348">IFERROR((V1571-U1571)/U1571,0)</f>
        <v>-0.75396085740913321</v>
      </c>
      <c r="AK1562" s="126">
        <f t="shared" ref="AK1562:AK1593" si="349">IFERROR((W1571-V1571)/V1571,0)</f>
        <v>0.16870629370629381</v>
      </c>
      <c r="AL1562" s="127">
        <f t="shared" si="340"/>
        <v>8.4608440789594896E-2</v>
      </c>
      <c r="AM1562" s="127">
        <f t="shared" si="339"/>
        <v>-2.7215073578986337E-3</v>
      </c>
    </row>
    <row r="1563" spans="1:39" ht="15" customHeight="1" x14ac:dyDescent="0.2">
      <c r="A1563" s="62" t="s">
        <v>1611</v>
      </c>
      <c r="B1563" s="62" t="s">
        <v>308</v>
      </c>
      <c r="C1563" s="124">
        <v>2142</v>
      </c>
      <c r="D1563" s="124">
        <v>2892</v>
      </c>
      <c r="E1563" s="124">
        <v>1872</v>
      </c>
      <c r="F1563" s="124">
        <v>1752</v>
      </c>
      <c r="G1563" s="124">
        <v>1272</v>
      </c>
      <c r="H1563" s="124">
        <v>1200</v>
      </c>
      <c r="I1563" s="124">
        <v>720</v>
      </c>
      <c r="J1563" s="124">
        <v>552</v>
      </c>
      <c r="K1563" s="124">
        <v>1584</v>
      </c>
      <c r="L1563" s="124">
        <v>2102</v>
      </c>
      <c r="M1563" s="124">
        <v>1920</v>
      </c>
      <c r="N1563" s="124">
        <v>2719.64</v>
      </c>
      <c r="O1563" s="124">
        <v>2170.36</v>
      </c>
      <c r="P1563" s="124">
        <v>1723.25</v>
      </c>
      <c r="Q1563" s="124">
        <v>1544.54</v>
      </c>
      <c r="R1563" s="124">
        <v>1110.94</v>
      </c>
      <c r="S1563" s="124">
        <v>670.5</v>
      </c>
      <c r="T1563" s="124">
        <v>647.07000000000005</v>
      </c>
      <c r="U1563" s="124">
        <v>1465</v>
      </c>
      <c r="V1563" s="124">
        <v>1286.04</v>
      </c>
      <c r="W1563" s="124">
        <v>1442.51</v>
      </c>
      <c r="X1563" s="79">
        <v>1086.68</v>
      </c>
      <c r="Y1563" s="125"/>
      <c r="Z1563" s="125"/>
      <c r="AA1563" s="125"/>
      <c r="AB1563" s="125"/>
      <c r="AC1563" s="126">
        <f t="shared" si="341"/>
        <v>0</v>
      </c>
      <c r="AD1563" s="126">
        <f t="shared" si="342"/>
        <v>0</v>
      </c>
      <c r="AE1563" s="126">
        <f t="shared" si="343"/>
        <v>0</v>
      </c>
      <c r="AF1563" s="126">
        <f t="shared" si="344"/>
        <v>0</v>
      </c>
      <c r="AG1563" s="126">
        <f t="shared" si="345"/>
        <v>0</v>
      </c>
      <c r="AH1563" s="126">
        <f t="shared" si="346"/>
        <v>0</v>
      </c>
      <c r="AI1563" s="126">
        <f t="shared" si="347"/>
        <v>0</v>
      </c>
      <c r="AJ1563" s="126">
        <f t="shared" si="348"/>
        <v>-1</v>
      </c>
      <c r="AK1563" s="126">
        <f t="shared" si="349"/>
        <v>0</v>
      </c>
      <c r="AL1563" s="127">
        <f t="shared" si="340"/>
        <v>-0.1111111111111111</v>
      </c>
      <c r="AM1563" s="127">
        <f t="shared" si="339"/>
        <v>-0.2</v>
      </c>
    </row>
    <row r="1564" spans="1:39" ht="15" customHeight="1" x14ac:dyDescent="0.2">
      <c r="A1564" s="62" t="s">
        <v>1612</v>
      </c>
      <c r="B1564" s="62" t="s">
        <v>1897</v>
      </c>
      <c r="C1564" s="124">
        <v>13382</v>
      </c>
      <c r="D1564" s="124">
        <v>12626</v>
      </c>
      <c r="E1564" s="124">
        <v>13033</v>
      </c>
      <c r="F1564" s="124">
        <v>0</v>
      </c>
      <c r="G1564" s="124">
        <v>0</v>
      </c>
      <c r="H1564" s="124">
        <v>0</v>
      </c>
      <c r="I1564" s="124">
        <v>0</v>
      </c>
      <c r="J1564" s="124">
        <v>0</v>
      </c>
      <c r="K1564" s="124">
        <v>0</v>
      </c>
      <c r="L1564" s="124">
        <v>0</v>
      </c>
      <c r="M1564" s="124">
        <v>0</v>
      </c>
      <c r="N1564" s="124">
        <v>11129.66</v>
      </c>
      <c r="O1564" s="124">
        <v>11274.91</v>
      </c>
      <c r="P1564" s="124">
        <v>12576.87</v>
      </c>
      <c r="Q1564" s="124">
        <v>5359.69</v>
      </c>
      <c r="R1564" s="124">
        <v>0</v>
      </c>
      <c r="S1564" s="124">
        <v>0</v>
      </c>
      <c r="T1564" s="124">
        <v>0</v>
      </c>
      <c r="U1564" s="124">
        <v>0</v>
      </c>
      <c r="V1564" s="124">
        <v>-1312.3</v>
      </c>
      <c r="W1564" s="124">
        <v>10</v>
      </c>
      <c r="X1564" s="79">
        <v>0</v>
      </c>
      <c r="Y1564" s="125"/>
      <c r="Z1564" s="125"/>
      <c r="AA1564" s="125"/>
      <c r="AB1564" s="125"/>
      <c r="AC1564" s="126">
        <f t="shared" si="341"/>
        <v>0</v>
      </c>
      <c r="AD1564" s="126">
        <f t="shared" si="342"/>
        <v>0</v>
      </c>
      <c r="AE1564" s="126">
        <f t="shared" si="343"/>
        <v>0</v>
      </c>
      <c r="AF1564" s="126">
        <f t="shared" si="344"/>
        <v>0</v>
      </c>
      <c r="AG1564" s="126">
        <f t="shared" si="345"/>
        <v>0</v>
      </c>
      <c r="AH1564" s="126">
        <f t="shared" si="346"/>
        <v>0</v>
      </c>
      <c r="AI1564" s="126">
        <f t="shared" si="347"/>
        <v>0</v>
      </c>
      <c r="AJ1564" s="126">
        <f t="shared" si="348"/>
        <v>0</v>
      </c>
      <c r="AK1564" s="126">
        <f t="shared" si="349"/>
        <v>0</v>
      </c>
      <c r="AL1564" s="127">
        <f t="shared" si="340"/>
        <v>0</v>
      </c>
      <c r="AM1564" s="127">
        <f t="shared" si="339"/>
        <v>0</v>
      </c>
    </row>
    <row r="1565" spans="1:39" ht="15" customHeight="1" x14ac:dyDescent="0.2">
      <c r="A1565" s="62" t="s">
        <v>1613</v>
      </c>
      <c r="B1565" s="62" t="s">
        <v>1899</v>
      </c>
      <c r="C1565" s="124">
        <v>17054</v>
      </c>
      <c r="D1565" s="124">
        <v>15983</v>
      </c>
      <c r="E1565" s="124">
        <v>18219</v>
      </c>
      <c r="F1565" s="124">
        <v>26769</v>
      </c>
      <c r="G1565" s="124">
        <v>18625</v>
      </c>
      <c r="H1565" s="124">
        <v>20026</v>
      </c>
      <c r="I1565" s="124">
        <v>22727</v>
      </c>
      <c r="J1565" s="124">
        <v>23914</v>
      </c>
      <c r="K1565" s="124">
        <v>31950</v>
      </c>
      <c r="L1565" s="124">
        <v>50521</v>
      </c>
      <c r="M1565" s="124">
        <v>52858</v>
      </c>
      <c r="N1565" s="124">
        <v>16144.18</v>
      </c>
      <c r="O1565" s="124">
        <v>15811.74</v>
      </c>
      <c r="P1565" s="124">
        <v>17244.97</v>
      </c>
      <c r="Q1565" s="124">
        <v>26789.68</v>
      </c>
      <c r="R1565" s="124">
        <v>17632.810000000001</v>
      </c>
      <c r="S1565" s="124">
        <v>21177.06</v>
      </c>
      <c r="T1565" s="124">
        <v>19978.650000000001</v>
      </c>
      <c r="U1565" s="124">
        <v>24951.02</v>
      </c>
      <c r="V1565" s="124">
        <v>20889.54</v>
      </c>
      <c r="W1565" s="124">
        <v>35944.1</v>
      </c>
      <c r="X1565" s="79">
        <v>40724</v>
      </c>
      <c r="Y1565" s="125"/>
      <c r="Z1565" s="125"/>
      <c r="AA1565" s="125"/>
      <c r="AB1565" s="125"/>
      <c r="AC1565" s="126">
        <f t="shared" si="341"/>
        <v>-0.17733909706566756</v>
      </c>
      <c r="AD1565" s="126">
        <f t="shared" si="342"/>
        <v>-0.42932406279119784</v>
      </c>
      <c r="AE1565" s="126">
        <f t="shared" si="343"/>
        <v>0.91401407736269269</v>
      </c>
      <c r="AF1565" s="126">
        <f t="shared" si="344"/>
        <v>-0.32501091623148964</v>
      </c>
      <c r="AG1565" s="126">
        <f t="shared" si="345"/>
        <v>0.16974161462812681</v>
      </c>
      <c r="AH1565" s="126">
        <f t="shared" si="346"/>
        <v>0.1074310155231057</v>
      </c>
      <c r="AI1565" s="126">
        <f t="shared" si="347"/>
        <v>0.10613368895970622</v>
      </c>
      <c r="AJ1565" s="126">
        <f t="shared" si="348"/>
        <v>-0.64753300504437639</v>
      </c>
      <c r="AK1565" s="126">
        <f t="shared" si="349"/>
        <v>-0.16227001813941441</v>
      </c>
      <c r="AL1565" s="127">
        <f t="shared" si="340"/>
        <v>-4.9350744755390488E-2</v>
      </c>
      <c r="AM1565" s="127">
        <f t="shared" si="339"/>
        <v>-8.5299340814570426E-2</v>
      </c>
    </row>
    <row r="1566" spans="1:39" ht="15" customHeight="1" x14ac:dyDescent="0.2">
      <c r="A1566" s="62" t="s">
        <v>1614</v>
      </c>
      <c r="B1566" s="62" t="s">
        <v>312</v>
      </c>
      <c r="C1566" s="124">
        <v>1275</v>
      </c>
      <c r="D1566" s="124">
        <v>1275</v>
      </c>
      <c r="E1566" s="124">
        <v>1500</v>
      </c>
      <c r="F1566" s="124">
        <v>1500</v>
      </c>
      <c r="G1566" s="124">
        <v>0</v>
      </c>
      <c r="H1566" s="124">
        <v>0</v>
      </c>
      <c r="I1566" s="124">
        <v>0</v>
      </c>
      <c r="J1566" s="124">
        <v>0</v>
      </c>
      <c r="K1566" s="124">
        <v>0</v>
      </c>
      <c r="L1566" s="124">
        <v>0</v>
      </c>
      <c r="M1566" s="124">
        <v>0</v>
      </c>
      <c r="N1566" s="124">
        <v>1495</v>
      </c>
      <c r="O1566" s="124">
        <v>801</v>
      </c>
      <c r="P1566" s="124">
        <v>1919</v>
      </c>
      <c r="Q1566" s="124">
        <v>934.5</v>
      </c>
      <c r="R1566" s="124">
        <v>1302.5</v>
      </c>
      <c r="S1566" s="124">
        <v>1455</v>
      </c>
      <c r="T1566" s="124">
        <v>1107</v>
      </c>
      <c r="U1566" s="124">
        <v>918</v>
      </c>
      <c r="V1566" s="124">
        <v>432</v>
      </c>
      <c r="W1566" s="124">
        <v>467</v>
      </c>
      <c r="X1566" s="79">
        <v>459</v>
      </c>
      <c r="Y1566" s="125"/>
      <c r="Z1566" s="125"/>
      <c r="AA1566" s="125"/>
      <c r="AB1566" s="125"/>
      <c r="AC1566" s="126">
        <f t="shared" si="341"/>
        <v>-0.45235740191229806</v>
      </c>
      <c r="AD1566" s="126">
        <f t="shared" si="342"/>
        <v>-1</v>
      </c>
      <c r="AE1566" s="126">
        <f t="shared" si="343"/>
        <v>0</v>
      </c>
      <c r="AF1566" s="126">
        <f t="shared" si="344"/>
        <v>-1</v>
      </c>
      <c r="AG1566" s="126">
        <f t="shared" si="345"/>
        <v>0</v>
      </c>
      <c r="AH1566" s="126">
        <f t="shared" si="346"/>
        <v>-1</v>
      </c>
      <c r="AI1566" s="126">
        <f t="shared" si="347"/>
        <v>0</v>
      </c>
      <c r="AJ1566" s="126">
        <f t="shared" si="348"/>
        <v>0</v>
      </c>
      <c r="AK1566" s="126">
        <f t="shared" si="349"/>
        <v>0</v>
      </c>
      <c r="AL1566" s="127">
        <f t="shared" si="340"/>
        <v>-0.38359526687914425</v>
      </c>
      <c r="AM1566" s="127">
        <f t="shared" si="339"/>
        <v>-0.2</v>
      </c>
    </row>
    <row r="1567" spans="1:39" ht="15" customHeight="1" x14ac:dyDescent="0.2">
      <c r="A1567" s="62" t="s">
        <v>1615</v>
      </c>
      <c r="B1567" s="62" t="s">
        <v>314</v>
      </c>
      <c r="C1567" s="124">
        <v>2586</v>
      </c>
      <c r="D1567" s="124">
        <v>2374</v>
      </c>
      <c r="E1567" s="124">
        <v>4595</v>
      </c>
      <c r="F1567" s="124">
        <v>4665</v>
      </c>
      <c r="G1567" s="124">
        <v>5043</v>
      </c>
      <c r="H1567" s="124">
        <v>6824</v>
      </c>
      <c r="I1567" s="124">
        <v>6527</v>
      </c>
      <c r="J1567" s="124">
        <v>5826</v>
      </c>
      <c r="K1567" s="124">
        <v>6588</v>
      </c>
      <c r="L1567" s="124">
        <v>3850</v>
      </c>
      <c r="M1567" s="124">
        <v>6135</v>
      </c>
      <c r="N1567" s="124">
        <v>2527.6799999999998</v>
      </c>
      <c r="O1567" s="124">
        <v>2001.16</v>
      </c>
      <c r="P1567" s="124">
        <v>3723.96</v>
      </c>
      <c r="Q1567" s="124">
        <v>6690.02</v>
      </c>
      <c r="R1567" s="124">
        <v>4787.53</v>
      </c>
      <c r="S1567" s="124">
        <v>6309.18</v>
      </c>
      <c r="T1567" s="124">
        <v>6286.02</v>
      </c>
      <c r="U1567" s="124">
        <v>7543.69</v>
      </c>
      <c r="V1567" s="124">
        <v>3194.44</v>
      </c>
      <c r="W1567" s="124">
        <v>2917.67</v>
      </c>
      <c r="X1567" s="79">
        <v>1748.4</v>
      </c>
      <c r="Y1567" s="125"/>
      <c r="Z1567" s="125"/>
      <c r="AA1567" s="125"/>
      <c r="AB1567" s="125"/>
      <c r="AC1567" s="126">
        <f t="shared" si="341"/>
        <v>-0.59935164274786912</v>
      </c>
      <c r="AD1567" s="126">
        <f t="shared" si="342"/>
        <v>0.91603178355183001</v>
      </c>
      <c r="AE1567" s="126">
        <f t="shared" si="343"/>
        <v>0.83664211964773771</v>
      </c>
      <c r="AF1567" s="126">
        <f t="shared" si="344"/>
        <v>0.10683690024697991</v>
      </c>
      <c r="AG1567" s="126">
        <f t="shared" si="345"/>
        <v>-0.23103890950680395</v>
      </c>
      <c r="AH1567" s="126">
        <f t="shared" si="346"/>
        <v>1.0229294026942145E-2</v>
      </c>
      <c r="AI1567" s="126">
        <f t="shared" si="347"/>
        <v>0.30666193932983987</v>
      </c>
      <c r="AJ1567" s="126">
        <f t="shared" si="348"/>
        <v>-0.425609021380709</v>
      </c>
      <c r="AK1567" s="126">
        <f t="shared" si="349"/>
        <v>1.0738940710196565</v>
      </c>
      <c r="AL1567" s="127">
        <f t="shared" si="340"/>
        <v>0.22158850379862269</v>
      </c>
      <c r="AM1567" s="127">
        <f t="shared" si="339"/>
        <v>0.14682747469778512</v>
      </c>
    </row>
    <row r="1568" spans="1:39" ht="15" customHeight="1" x14ac:dyDescent="0.2">
      <c r="A1568" s="62" t="s">
        <v>1616</v>
      </c>
      <c r="B1568" s="62" t="s">
        <v>316</v>
      </c>
      <c r="C1568" s="124">
        <v>1628</v>
      </c>
      <c r="D1568" s="124">
        <v>3090</v>
      </c>
      <c r="E1568" s="124">
        <v>3294</v>
      </c>
      <c r="F1568" s="124">
        <v>3312</v>
      </c>
      <c r="G1568" s="124">
        <v>4297</v>
      </c>
      <c r="H1568" s="124">
        <v>745</v>
      </c>
      <c r="I1568" s="124">
        <v>575</v>
      </c>
      <c r="J1568" s="124">
        <v>576</v>
      </c>
      <c r="K1568" s="124">
        <v>577</v>
      </c>
      <c r="L1568" s="124">
        <v>2756</v>
      </c>
      <c r="M1568" s="124">
        <v>0</v>
      </c>
      <c r="N1568" s="124">
        <v>4011.11</v>
      </c>
      <c r="O1568" s="124">
        <v>415.56</v>
      </c>
      <c r="P1568" s="124">
        <v>4609.91</v>
      </c>
      <c r="Q1568" s="124">
        <v>693.3</v>
      </c>
      <c r="R1568" s="124">
        <v>3826.02</v>
      </c>
      <c r="S1568" s="124">
        <v>354.85</v>
      </c>
      <c r="T1568" s="124">
        <v>3545.89</v>
      </c>
      <c r="U1568" s="124">
        <v>339.29</v>
      </c>
      <c r="V1568" s="124">
        <v>1096.79</v>
      </c>
      <c r="W1568" s="124">
        <v>1565.23</v>
      </c>
      <c r="X1568" s="79">
        <v>1000.49</v>
      </c>
      <c r="Y1568" s="125"/>
      <c r="Z1568" s="125"/>
      <c r="AA1568" s="125"/>
      <c r="AB1568" s="125"/>
      <c r="AC1568" s="126">
        <f t="shared" si="341"/>
        <v>0</v>
      </c>
      <c r="AD1568" s="126">
        <f t="shared" si="342"/>
        <v>0</v>
      </c>
      <c r="AE1568" s="126">
        <f t="shared" si="343"/>
        <v>-1</v>
      </c>
      <c r="AF1568" s="126">
        <f t="shared" si="344"/>
        <v>0</v>
      </c>
      <c r="AG1568" s="126">
        <f t="shared" si="345"/>
        <v>0</v>
      </c>
      <c r="AH1568" s="126">
        <f t="shared" si="346"/>
        <v>0.19489922142181471</v>
      </c>
      <c r="AI1568" s="126">
        <f t="shared" si="347"/>
        <v>0.67859208963858342</v>
      </c>
      <c r="AJ1568" s="126">
        <f t="shared" si="348"/>
        <v>0.16393977870487939</v>
      </c>
      <c r="AK1568" s="126">
        <f t="shared" si="349"/>
        <v>5.7598803141752961E-2</v>
      </c>
      <c r="AL1568" s="127">
        <f t="shared" si="340"/>
        <v>1.0558876989670053E-2</v>
      </c>
      <c r="AM1568" s="127">
        <f t="shared" si="339"/>
        <v>0.21900597858140608</v>
      </c>
    </row>
    <row r="1569" spans="1:39" ht="15" customHeight="1" x14ac:dyDescent="0.2">
      <c r="A1569" s="62" t="s">
        <v>1617</v>
      </c>
      <c r="B1569" s="62" t="s">
        <v>2026</v>
      </c>
      <c r="C1569" s="124">
        <v>6974</v>
      </c>
      <c r="D1569" s="124">
        <v>6760</v>
      </c>
      <c r="E1569" s="124">
        <v>7124</v>
      </c>
      <c r="F1569" s="124">
        <v>7424</v>
      </c>
      <c r="G1569" s="124">
        <v>5798</v>
      </c>
      <c r="H1569" s="124">
        <v>5878</v>
      </c>
      <c r="I1569" s="124">
        <v>5870</v>
      </c>
      <c r="J1569" s="124">
        <v>6140</v>
      </c>
      <c r="K1569" s="124">
        <v>6299</v>
      </c>
      <c r="L1569" s="124">
        <v>6595</v>
      </c>
      <c r="M1569" s="124">
        <v>7040</v>
      </c>
      <c r="N1569" s="124">
        <v>6196.39</v>
      </c>
      <c r="O1569" s="124">
        <v>6437.81</v>
      </c>
      <c r="P1569" s="124">
        <v>6854.77</v>
      </c>
      <c r="Q1569" s="124">
        <v>7697.92</v>
      </c>
      <c r="R1569" s="124">
        <v>5792.55</v>
      </c>
      <c r="S1569" s="124">
        <v>5710.4</v>
      </c>
      <c r="T1569" s="124">
        <v>5614.61</v>
      </c>
      <c r="U1569" s="124">
        <v>6821.78</v>
      </c>
      <c r="V1569" s="124">
        <v>3928.07</v>
      </c>
      <c r="W1569" s="124">
        <v>4019.08</v>
      </c>
      <c r="X1569" s="79">
        <v>4083.42</v>
      </c>
      <c r="Y1569" s="125"/>
      <c r="Z1569" s="125"/>
      <c r="AA1569" s="125"/>
      <c r="AB1569" s="125"/>
      <c r="AC1569" s="126">
        <f t="shared" si="341"/>
        <v>-0.49795877136424155</v>
      </c>
      <c r="AD1569" s="126">
        <f t="shared" si="342"/>
        <v>6.6521942117516025E-2</v>
      </c>
      <c r="AE1569" s="126">
        <f t="shared" si="343"/>
        <v>1.203835399996168</v>
      </c>
      <c r="AF1569" s="126">
        <f t="shared" si="344"/>
        <v>0.11481681128171235</v>
      </c>
      <c r="AG1569" s="126">
        <f t="shared" si="345"/>
        <v>-0.46853583152559936</v>
      </c>
      <c r="AH1569" s="126">
        <f t="shared" si="346"/>
        <v>0.4051556376311653</v>
      </c>
      <c r="AI1569" s="126">
        <f t="shared" si="347"/>
        <v>-0.11478889136133122</v>
      </c>
      <c r="AJ1569" s="126">
        <f t="shared" si="348"/>
        <v>-0.63676062217543605</v>
      </c>
      <c r="AK1569" s="126">
        <f t="shared" si="349"/>
        <v>-0.15715970299899068</v>
      </c>
      <c r="AL1569" s="127">
        <f t="shared" si="340"/>
        <v>-9.4304475998930205E-3</v>
      </c>
      <c r="AM1569" s="127">
        <f t="shared" si="339"/>
        <v>-0.19441788208603841</v>
      </c>
    </row>
    <row r="1570" spans="1:39" ht="15" customHeight="1" x14ac:dyDescent="0.2">
      <c r="A1570" s="62" t="s">
        <v>1618</v>
      </c>
      <c r="B1570" s="62" t="s">
        <v>321</v>
      </c>
      <c r="C1570" s="124">
        <v>718</v>
      </c>
      <c r="D1570" s="124">
        <v>633</v>
      </c>
      <c r="E1570" s="124">
        <v>764</v>
      </c>
      <c r="F1570" s="124">
        <v>801</v>
      </c>
      <c r="G1570" s="124">
        <v>560</v>
      </c>
      <c r="H1570" s="124">
        <v>564</v>
      </c>
      <c r="I1570" s="124">
        <v>567</v>
      </c>
      <c r="J1570" s="124">
        <v>599</v>
      </c>
      <c r="K1570" s="124">
        <v>620</v>
      </c>
      <c r="L1570" s="124">
        <v>657</v>
      </c>
      <c r="M1570" s="124">
        <v>515</v>
      </c>
      <c r="N1570" s="124">
        <v>631.62</v>
      </c>
      <c r="O1570" s="124">
        <v>531.88</v>
      </c>
      <c r="P1570" s="124">
        <v>567.41999999999996</v>
      </c>
      <c r="Q1570" s="124">
        <v>695.33</v>
      </c>
      <c r="R1570" s="124">
        <v>423.03</v>
      </c>
      <c r="S1570" s="124">
        <v>309.72000000000003</v>
      </c>
      <c r="T1570" s="124">
        <v>335.8</v>
      </c>
      <c r="U1570" s="124">
        <v>412.99</v>
      </c>
      <c r="V1570" s="124">
        <v>431.22</v>
      </c>
      <c r="W1570" s="124">
        <v>532.54</v>
      </c>
      <c r="X1570" s="79">
        <v>433.16</v>
      </c>
      <c r="Y1570" s="125"/>
      <c r="Z1570" s="125"/>
      <c r="AA1570" s="125"/>
      <c r="AB1570" s="125"/>
      <c r="AC1570" s="126">
        <f t="shared" si="341"/>
        <v>10.54634888438134</v>
      </c>
      <c r="AD1570" s="126">
        <f t="shared" si="342"/>
        <v>-1</v>
      </c>
      <c r="AE1570" s="126">
        <f t="shared" si="343"/>
        <v>0</v>
      </c>
      <c r="AF1570" s="126">
        <f t="shared" si="344"/>
        <v>0.80880421305900985</v>
      </c>
      <c r="AG1570" s="126">
        <f t="shared" si="345"/>
        <v>-5.9838340787393071E-2</v>
      </c>
      <c r="AH1570" s="126">
        <f t="shared" si="346"/>
        <v>-2.3063596332924308E-2</v>
      </c>
      <c r="AI1570" s="126">
        <f t="shared" si="347"/>
        <v>0.27968374773709687</v>
      </c>
      <c r="AJ1570" s="126">
        <f t="shared" si="348"/>
        <v>-0.90652824131280829</v>
      </c>
      <c r="AK1570" s="126">
        <f t="shared" si="349"/>
        <v>-0.75315048183839872</v>
      </c>
      <c r="AL1570" s="127">
        <f t="shared" si="340"/>
        <v>0.988028464989547</v>
      </c>
      <c r="AM1570" s="127">
        <f t="shared" si="339"/>
        <v>-0.29257938250688553</v>
      </c>
    </row>
    <row r="1571" spans="1:39" ht="15" customHeight="1" x14ac:dyDescent="0.2">
      <c r="A1571" s="62" t="s">
        <v>1619</v>
      </c>
      <c r="B1571" s="62" t="s">
        <v>323</v>
      </c>
      <c r="C1571" s="124">
        <v>0</v>
      </c>
      <c r="D1571" s="124">
        <v>300</v>
      </c>
      <c r="E1571" s="124">
        <v>300</v>
      </c>
      <c r="F1571" s="124">
        <v>300</v>
      </c>
      <c r="G1571" s="124">
        <v>0</v>
      </c>
      <c r="H1571" s="124">
        <v>0</v>
      </c>
      <c r="I1571" s="124">
        <v>0</v>
      </c>
      <c r="J1571" s="124">
        <v>0</v>
      </c>
      <c r="K1571" s="124">
        <v>0</v>
      </c>
      <c r="L1571" s="124">
        <v>0</v>
      </c>
      <c r="M1571" s="124">
        <v>0</v>
      </c>
      <c r="N1571" s="124">
        <v>293.3</v>
      </c>
      <c r="O1571" s="124">
        <v>359.1</v>
      </c>
      <c r="P1571" s="124">
        <v>646.5</v>
      </c>
      <c r="Q1571" s="124">
        <v>596.5</v>
      </c>
      <c r="R1571" s="124">
        <v>493.75</v>
      </c>
      <c r="S1571" s="124">
        <v>379</v>
      </c>
      <c r="T1571" s="124">
        <v>665.6</v>
      </c>
      <c r="U1571" s="124">
        <v>697.45</v>
      </c>
      <c r="V1571" s="124">
        <v>171.6</v>
      </c>
      <c r="W1571" s="124">
        <v>200.55</v>
      </c>
      <c r="X1571" s="79">
        <v>113.7</v>
      </c>
      <c r="Y1571" s="125"/>
      <c r="Z1571" s="125"/>
      <c r="AA1571" s="125"/>
      <c r="AB1571" s="125"/>
      <c r="AC1571" s="126">
        <f t="shared" si="341"/>
        <v>0</v>
      </c>
      <c r="AD1571" s="126">
        <f t="shared" si="342"/>
        <v>-1</v>
      </c>
      <c r="AE1571" s="126">
        <f t="shared" si="343"/>
        <v>0</v>
      </c>
      <c r="AF1571" s="126">
        <f t="shared" si="344"/>
        <v>0</v>
      </c>
      <c r="AG1571" s="126">
        <f t="shared" si="345"/>
        <v>193.6329551060681</v>
      </c>
      <c r="AH1571" s="126">
        <f t="shared" si="346"/>
        <v>-5.8873925595849141E-2</v>
      </c>
      <c r="AI1571" s="126">
        <f t="shared" si="347"/>
        <v>-0.41447882271192099</v>
      </c>
      <c r="AJ1571" s="126">
        <f t="shared" si="348"/>
        <v>-1</v>
      </c>
      <c r="AK1571" s="126">
        <f t="shared" si="349"/>
        <v>0</v>
      </c>
      <c r="AL1571" s="127">
        <f t="shared" si="340"/>
        <v>21.239955817528923</v>
      </c>
      <c r="AM1571" s="127">
        <f t="shared" si="339"/>
        <v>38.431920471552061</v>
      </c>
    </row>
    <row r="1572" spans="1:39" ht="15" customHeight="1" x14ac:dyDescent="0.2">
      <c r="A1572" s="62" t="s">
        <v>1620</v>
      </c>
      <c r="B1572" s="62" t="s">
        <v>325</v>
      </c>
      <c r="C1572" s="124">
        <v>1000</v>
      </c>
      <c r="D1572" s="124">
        <v>1000</v>
      </c>
      <c r="E1572" s="124">
        <v>1000</v>
      </c>
      <c r="F1572" s="124">
        <v>1000</v>
      </c>
      <c r="G1572" s="124">
        <v>1000</v>
      </c>
      <c r="H1572" s="124">
        <v>1000</v>
      </c>
      <c r="I1572" s="124">
        <v>1000</v>
      </c>
      <c r="J1572" s="124">
        <v>1000</v>
      </c>
      <c r="K1572" s="124">
        <v>0</v>
      </c>
      <c r="L1572" s="124">
        <v>2000</v>
      </c>
      <c r="M1572" s="124">
        <v>0</v>
      </c>
      <c r="N1572" s="124">
        <v>1000</v>
      </c>
      <c r="O1572" s="124">
        <v>1000</v>
      </c>
      <c r="P1572" s="124">
        <v>1000</v>
      </c>
      <c r="Q1572" s="124">
        <v>1000</v>
      </c>
      <c r="R1572" s="124">
        <v>1000</v>
      </c>
      <c r="S1572" s="124">
        <v>1000</v>
      </c>
      <c r="T1572" s="124">
        <v>1000</v>
      </c>
      <c r="U1572" s="124">
        <v>1000</v>
      </c>
      <c r="V1572" s="124">
        <v>0</v>
      </c>
      <c r="W1572" s="124">
        <v>1750</v>
      </c>
      <c r="X1572" s="79">
        <v>3500</v>
      </c>
      <c r="Y1572" s="125"/>
      <c r="Z1572" s="125"/>
      <c r="AA1572" s="125"/>
      <c r="AB1572" s="125"/>
      <c r="AC1572" s="126">
        <f t="shared" si="341"/>
        <v>1.1130477678204391</v>
      </c>
      <c r="AD1572" s="126">
        <f t="shared" si="342"/>
        <v>-0.59639702735302125</v>
      </c>
      <c r="AE1572" s="126">
        <f t="shared" si="343"/>
        <v>-0.59375301262894054</v>
      </c>
      <c r="AF1572" s="126">
        <f t="shared" si="344"/>
        <v>0.18248694826767911</v>
      </c>
      <c r="AG1572" s="126">
        <f t="shared" si="345"/>
        <v>-0.99076861328516952</v>
      </c>
      <c r="AH1572" s="126">
        <f t="shared" si="346"/>
        <v>-0.73913043478260876</v>
      </c>
      <c r="AI1572" s="126">
        <f t="shared" si="347"/>
        <v>249</v>
      </c>
      <c r="AJ1572" s="126">
        <f t="shared" si="348"/>
        <v>-0.98333333333333328</v>
      </c>
      <c r="AK1572" s="126">
        <f t="shared" si="349"/>
        <v>585.6</v>
      </c>
      <c r="AL1572" s="127">
        <f t="shared" si="340"/>
        <v>92.443572477189448</v>
      </c>
      <c r="AM1572" s="127">
        <f t="shared" si="339"/>
        <v>166.37735352371979</v>
      </c>
    </row>
    <row r="1573" spans="1:39" ht="15" customHeight="1" x14ac:dyDescent="0.2">
      <c r="A1573" s="62" t="s">
        <v>2059</v>
      </c>
      <c r="B1573" s="62" t="s">
        <v>327</v>
      </c>
      <c r="C1573" s="124">
        <v>0</v>
      </c>
      <c r="D1573" s="124">
        <v>0</v>
      </c>
      <c r="E1573" s="124">
        <v>0</v>
      </c>
      <c r="F1573" s="124">
        <v>0</v>
      </c>
      <c r="G1573" s="124">
        <v>0</v>
      </c>
      <c r="H1573" s="124">
        <v>0</v>
      </c>
      <c r="I1573" s="124">
        <v>0</v>
      </c>
      <c r="J1573" s="124">
        <v>0</v>
      </c>
      <c r="K1573" s="124">
        <v>0</v>
      </c>
      <c r="L1573" s="124">
        <v>219</v>
      </c>
      <c r="M1573" s="124">
        <v>0</v>
      </c>
      <c r="N1573" s="124">
        <v>0</v>
      </c>
      <c r="O1573" s="124">
        <v>0</v>
      </c>
      <c r="P1573" s="124">
        <v>0</v>
      </c>
      <c r="Q1573" s="124">
        <v>0</v>
      </c>
      <c r="R1573" s="124">
        <v>0</v>
      </c>
      <c r="S1573" s="124">
        <v>0</v>
      </c>
      <c r="T1573" s="124">
        <v>0</v>
      </c>
      <c r="U1573" s="124">
        <v>0</v>
      </c>
      <c r="V1573" s="124">
        <v>0</v>
      </c>
      <c r="W1573" s="124">
        <v>109.61</v>
      </c>
      <c r="X1573" s="79">
        <v>230.52</v>
      </c>
      <c r="Y1573" s="125"/>
      <c r="Z1573" s="125"/>
      <c r="AA1573" s="125"/>
      <c r="AB1573" s="125"/>
      <c r="AC1573" s="126">
        <f t="shared" si="341"/>
        <v>-1</v>
      </c>
      <c r="AD1573" s="126">
        <f t="shared" si="342"/>
        <v>0</v>
      </c>
      <c r="AE1573" s="126">
        <f t="shared" si="343"/>
        <v>0</v>
      </c>
      <c r="AF1573" s="126">
        <f t="shared" si="344"/>
        <v>-1</v>
      </c>
      <c r="AG1573" s="126">
        <f t="shared" si="345"/>
        <v>0</v>
      </c>
      <c r="AH1573" s="126">
        <f t="shared" si="346"/>
        <v>0</v>
      </c>
      <c r="AI1573" s="126">
        <f t="shared" si="347"/>
        <v>0</v>
      </c>
      <c r="AJ1573" s="126">
        <f t="shared" si="348"/>
        <v>-1</v>
      </c>
      <c r="AK1573" s="126">
        <f t="shared" si="349"/>
        <v>0</v>
      </c>
      <c r="AL1573" s="127">
        <f t="shared" si="340"/>
        <v>-0.33333333333333331</v>
      </c>
      <c r="AM1573" s="127">
        <f t="shared" si="339"/>
        <v>-0.2</v>
      </c>
    </row>
    <row r="1574" spans="1:39" ht="15" customHeight="1" x14ac:dyDescent="0.2">
      <c r="A1574" s="62" t="s">
        <v>1621</v>
      </c>
      <c r="B1574" s="62" t="s">
        <v>262</v>
      </c>
      <c r="C1574" s="124">
        <v>5000</v>
      </c>
      <c r="D1574" s="124">
        <v>4800</v>
      </c>
      <c r="E1574" s="124">
        <v>4200</v>
      </c>
      <c r="F1574" s="124">
        <v>4200</v>
      </c>
      <c r="G1574" s="124">
        <v>3200</v>
      </c>
      <c r="H1574" s="124">
        <v>3200</v>
      </c>
      <c r="I1574" s="124">
        <v>3200</v>
      </c>
      <c r="J1574" s="124">
        <v>3200</v>
      </c>
      <c r="K1574" s="124">
        <v>3200</v>
      </c>
      <c r="L1574" s="124">
        <v>4400</v>
      </c>
      <c r="M1574" s="124">
        <v>4400</v>
      </c>
      <c r="N1574" s="124">
        <v>4409.18</v>
      </c>
      <c r="O1574" s="124">
        <v>3627.26</v>
      </c>
      <c r="P1574" s="124">
        <v>2069.9899999999998</v>
      </c>
      <c r="Q1574" s="124">
        <v>3961.99</v>
      </c>
      <c r="R1574" s="124">
        <v>2674.3</v>
      </c>
      <c r="S1574" s="124">
        <v>3128.24</v>
      </c>
      <c r="T1574" s="124">
        <v>3464.31</v>
      </c>
      <c r="U1574" s="124">
        <v>3831.99</v>
      </c>
      <c r="V1574" s="124">
        <v>1350.65</v>
      </c>
      <c r="W1574" s="124">
        <v>1131.48</v>
      </c>
      <c r="X1574" s="79">
        <v>1526.09</v>
      </c>
      <c r="Y1574" s="125"/>
      <c r="Z1574" s="125"/>
      <c r="AA1574" s="125"/>
      <c r="AB1574" s="125"/>
      <c r="AC1574" s="126">
        <f t="shared" si="341"/>
        <v>0</v>
      </c>
      <c r="AD1574" s="126">
        <f t="shared" si="342"/>
        <v>0</v>
      </c>
      <c r="AE1574" s="126">
        <f t="shared" si="343"/>
        <v>0</v>
      </c>
      <c r="AF1574" s="126">
        <f t="shared" si="344"/>
        <v>0</v>
      </c>
      <c r="AG1574" s="126">
        <f t="shared" si="345"/>
        <v>0</v>
      </c>
      <c r="AH1574" s="126">
        <f t="shared" si="346"/>
        <v>0</v>
      </c>
      <c r="AI1574" s="126">
        <f t="shared" si="347"/>
        <v>0</v>
      </c>
      <c r="AJ1574" s="126">
        <f t="shared" si="348"/>
        <v>-1</v>
      </c>
      <c r="AK1574" s="126">
        <f t="shared" si="349"/>
        <v>0</v>
      </c>
      <c r="AL1574" s="127">
        <f t="shared" si="340"/>
        <v>-0.1111111111111111</v>
      </c>
      <c r="AM1574" s="127">
        <f t="shared" si="339"/>
        <v>-0.2</v>
      </c>
    </row>
    <row r="1575" spans="1:39" ht="15" customHeight="1" x14ac:dyDescent="0.2">
      <c r="A1575" s="62" t="s">
        <v>1622</v>
      </c>
      <c r="B1575" s="62" t="s">
        <v>787</v>
      </c>
      <c r="C1575" s="124">
        <v>0</v>
      </c>
      <c r="D1575" s="124">
        <v>0</v>
      </c>
      <c r="E1575" s="124">
        <v>0</v>
      </c>
      <c r="F1575" s="124">
        <v>0</v>
      </c>
      <c r="G1575" s="124">
        <v>0</v>
      </c>
      <c r="H1575" s="124">
        <v>0</v>
      </c>
      <c r="I1575" s="124">
        <v>0</v>
      </c>
      <c r="J1575" s="124">
        <v>0</v>
      </c>
      <c r="K1575" s="124">
        <v>0</v>
      </c>
      <c r="L1575" s="124">
        <v>4000</v>
      </c>
      <c r="M1575" s="124">
        <v>2500</v>
      </c>
      <c r="N1575" s="124">
        <v>30.33</v>
      </c>
      <c r="O1575" s="124">
        <v>16.61</v>
      </c>
      <c r="P1575" s="124">
        <v>0</v>
      </c>
      <c r="Q1575" s="124">
        <v>40.97</v>
      </c>
      <c r="R1575" s="124">
        <v>0</v>
      </c>
      <c r="S1575" s="124">
        <v>0.2</v>
      </c>
      <c r="T1575" s="124">
        <v>0</v>
      </c>
      <c r="U1575" s="124">
        <v>0</v>
      </c>
      <c r="V1575" s="124">
        <v>0</v>
      </c>
      <c r="W1575" s="124">
        <v>4691.8</v>
      </c>
      <c r="X1575" s="79">
        <v>3459.16</v>
      </c>
      <c r="Y1575" s="125"/>
      <c r="Z1575" s="125"/>
      <c r="AA1575" s="125"/>
      <c r="AB1575" s="125"/>
      <c r="AC1575" s="126">
        <f t="shared" si="341"/>
        <v>0</v>
      </c>
      <c r="AD1575" s="126">
        <f t="shared" si="342"/>
        <v>0</v>
      </c>
      <c r="AE1575" s="126">
        <f t="shared" si="343"/>
        <v>0</v>
      </c>
      <c r="AF1575" s="126">
        <f t="shared" si="344"/>
        <v>0</v>
      </c>
      <c r="AG1575" s="126">
        <f t="shared" si="345"/>
        <v>-1</v>
      </c>
      <c r="AH1575" s="126">
        <f t="shared" si="346"/>
        <v>0</v>
      </c>
      <c r="AI1575" s="126">
        <f t="shared" si="347"/>
        <v>0</v>
      </c>
      <c r="AJ1575" s="126">
        <f t="shared" si="348"/>
        <v>-1</v>
      </c>
      <c r="AK1575" s="126">
        <f t="shared" si="349"/>
        <v>0</v>
      </c>
      <c r="AL1575" s="127">
        <f t="shared" si="340"/>
        <v>-0.22222222222222221</v>
      </c>
      <c r="AM1575" s="127">
        <f t="shared" si="339"/>
        <v>-0.4</v>
      </c>
    </row>
    <row r="1576" spans="1:39" ht="15" customHeight="1" x14ac:dyDescent="0.2">
      <c r="A1576" s="62" t="s">
        <v>1623</v>
      </c>
      <c r="B1576" s="62" t="s">
        <v>420</v>
      </c>
      <c r="C1576" s="124">
        <v>2000</v>
      </c>
      <c r="D1576" s="124">
        <v>2100</v>
      </c>
      <c r="E1576" s="124">
        <v>1900</v>
      </c>
      <c r="F1576" s="124">
        <v>1700</v>
      </c>
      <c r="G1576" s="124">
        <v>1700</v>
      </c>
      <c r="H1576" s="124">
        <v>1700</v>
      </c>
      <c r="I1576" s="124">
        <v>1700</v>
      </c>
      <c r="J1576" s="124">
        <v>1700</v>
      </c>
      <c r="K1576" s="124">
        <v>2550</v>
      </c>
      <c r="L1576" s="124">
        <v>2850</v>
      </c>
      <c r="M1576" s="124">
        <v>2880</v>
      </c>
      <c r="N1576" s="124">
        <v>1372.7</v>
      </c>
      <c r="O1576" s="124">
        <v>549.97</v>
      </c>
      <c r="P1576" s="124">
        <v>1053.76</v>
      </c>
      <c r="Q1576" s="124">
        <v>1935.38</v>
      </c>
      <c r="R1576" s="124">
        <v>2142.15</v>
      </c>
      <c r="S1576" s="124">
        <v>1647.23</v>
      </c>
      <c r="T1576" s="124">
        <v>1664.08</v>
      </c>
      <c r="U1576" s="124">
        <v>2174.39</v>
      </c>
      <c r="V1576" s="124">
        <v>1248.95</v>
      </c>
      <c r="W1576" s="124">
        <v>2590.19</v>
      </c>
      <c r="X1576" s="79">
        <v>1946.42</v>
      </c>
      <c r="Y1576" s="125"/>
      <c r="Z1576" s="125"/>
      <c r="AA1576" s="125"/>
      <c r="AB1576" s="125"/>
      <c r="AC1576" s="126">
        <f t="shared" si="341"/>
        <v>-0.85959959536076413</v>
      </c>
      <c r="AD1576" s="126">
        <f t="shared" si="342"/>
        <v>5.0990281501340489</v>
      </c>
      <c r="AE1576" s="126">
        <f t="shared" si="343"/>
        <v>-0.3595703178658754</v>
      </c>
      <c r="AF1576" s="126">
        <f t="shared" si="344"/>
        <v>0.78277065190968476</v>
      </c>
      <c r="AG1576" s="126">
        <f t="shared" si="345"/>
        <v>-0.79297290143533761</v>
      </c>
      <c r="AH1576" s="126">
        <f t="shared" si="346"/>
        <v>3.4483940955406607</v>
      </c>
      <c r="AI1576" s="126">
        <f t="shared" si="347"/>
        <v>-0.25606723713719598</v>
      </c>
      <c r="AJ1576" s="126">
        <f t="shared" si="348"/>
        <v>-0.7508678065713299</v>
      </c>
      <c r="AK1576" s="126">
        <f t="shared" si="349"/>
        <v>46.402326127819549</v>
      </c>
      <c r="AL1576" s="127">
        <f t="shared" si="340"/>
        <v>5.8570490185592705</v>
      </c>
      <c r="AM1576" s="127">
        <f t="shared" si="339"/>
        <v>9.6101624556432697</v>
      </c>
    </row>
    <row r="1577" spans="1:39" ht="15" customHeight="1" x14ac:dyDescent="0.2">
      <c r="A1577" s="62" t="s">
        <v>1624</v>
      </c>
      <c r="B1577" s="62" t="s">
        <v>422</v>
      </c>
      <c r="C1577" s="124">
        <v>0</v>
      </c>
      <c r="D1577" s="124">
        <v>0</v>
      </c>
      <c r="E1577" s="124">
        <v>0</v>
      </c>
      <c r="F1577" s="124">
        <v>0</v>
      </c>
      <c r="G1577" s="124">
        <v>0</v>
      </c>
      <c r="H1577" s="124">
        <v>0</v>
      </c>
      <c r="I1577" s="124">
        <v>0</v>
      </c>
      <c r="J1577" s="124">
        <v>300</v>
      </c>
      <c r="K1577" s="124">
        <v>300</v>
      </c>
      <c r="L1577" s="124">
        <v>500</v>
      </c>
      <c r="M1577" s="124">
        <v>800</v>
      </c>
      <c r="N1577" s="124">
        <v>0</v>
      </c>
      <c r="O1577" s="124">
        <v>0</v>
      </c>
      <c r="P1577" s="124">
        <v>159.63</v>
      </c>
      <c r="Q1577" s="124">
        <v>0</v>
      </c>
      <c r="R1577" s="124">
        <v>0</v>
      </c>
      <c r="S1577" s="124">
        <v>274.86</v>
      </c>
      <c r="T1577" s="124">
        <v>328.43</v>
      </c>
      <c r="U1577" s="124">
        <v>551.29999999999995</v>
      </c>
      <c r="V1577" s="124">
        <v>641.67999999999995</v>
      </c>
      <c r="W1577" s="124">
        <v>678.64</v>
      </c>
      <c r="X1577" s="79">
        <v>1147.3599999999999</v>
      </c>
      <c r="Y1577" s="125"/>
      <c r="Z1577" s="125"/>
      <c r="AA1577" s="125"/>
      <c r="AB1577" s="125"/>
      <c r="AC1577" s="126">
        <f t="shared" si="341"/>
        <v>0.21855109692217928</v>
      </c>
      <c r="AD1577" s="126">
        <f t="shared" si="342"/>
        <v>6.1085031902787662E-2</v>
      </c>
      <c r="AE1577" s="126">
        <f t="shared" si="343"/>
        <v>-9.1430048848648651E-2</v>
      </c>
      <c r="AF1577" s="126">
        <f t="shared" si="344"/>
        <v>0.14415422037895334</v>
      </c>
      <c r="AG1577" s="126">
        <f t="shared" si="345"/>
        <v>-0.98797615158572316</v>
      </c>
      <c r="AH1577" s="126">
        <f t="shared" si="346"/>
        <v>-1</v>
      </c>
      <c r="AI1577" s="126">
        <f t="shared" si="347"/>
        <v>0</v>
      </c>
      <c r="AJ1577" s="126">
        <f t="shared" si="348"/>
        <v>0</v>
      </c>
      <c r="AK1577" s="126">
        <f t="shared" si="349"/>
        <v>0</v>
      </c>
      <c r="AL1577" s="127">
        <f t="shared" si="340"/>
        <v>-0.18395731680338351</v>
      </c>
      <c r="AM1577" s="127">
        <f t="shared" si="339"/>
        <v>-0.39759523031714467</v>
      </c>
    </row>
    <row r="1578" spans="1:39" ht="15" customHeight="1" x14ac:dyDescent="0.2">
      <c r="A1578" s="62" t="s">
        <v>1625</v>
      </c>
      <c r="B1578" s="62" t="s">
        <v>330</v>
      </c>
      <c r="C1578" s="124">
        <v>14700</v>
      </c>
      <c r="D1578" s="124">
        <v>7700</v>
      </c>
      <c r="E1578" s="124">
        <v>7100</v>
      </c>
      <c r="F1578" s="124">
        <v>8100</v>
      </c>
      <c r="G1578" s="124">
        <v>6600</v>
      </c>
      <c r="H1578" s="124">
        <v>11500</v>
      </c>
      <c r="I1578" s="124">
        <v>11500</v>
      </c>
      <c r="J1578" s="124">
        <v>9800</v>
      </c>
      <c r="K1578" s="124">
        <v>1000</v>
      </c>
      <c r="L1578" s="124">
        <v>1200</v>
      </c>
      <c r="M1578" s="124">
        <v>5200</v>
      </c>
      <c r="N1578" s="124">
        <v>12671.29</v>
      </c>
      <c r="O1578" s="124">
        <v>6361.51</v>
      </c>
      <c r="P1578" s="124">
        <v>6784.69</v>
      </c>
      <c r="Q1578" s="124">
        <v>14952.34</v>
      </c>
      <c r="R1578" s="124">
        <v>16669.12</v>
      </c>
      <c r="S1578" s="124">
        <v>8859.0400000000009</v>
      </c>
      <c r="T1578" s="124">
        <v>12448.33</v>
      </c>
      <c r="U1578" s="124">
        <v>11019.4</v>
      </c>
      <c r="V1578" s="124">
        <v>4002.68</v>
      </c>
      <c r="W1578" s="124">
        <v>3373.62</v>
      </c>
      <c r="X1578" s="79">
        <v>1999.41</v>
      </c>
      <c r="Y1578" s="125"/>
      <c r="Z1578" s="125"/>
      <c r="AA1578" s="125"/>
      <c r="AB1578" s="125"/>
      <c r="AC1578" s="126">
        <f t="shared" si="341"/>
        <v>-0.40402342792019508</v>
      </c>
      <c r="AD1578" s="126">
        <f t="shared" si="342"/>
        <v>1.6583298033282907</v>
      </c>
      <c r="AE1578" s="126">
        <f t="shared" si="343"/>
        <v>-0.5000034146086062</v>
      </c>
      <c r="AF1578" s="126">
        <f t="shared" si="344"/>
        <v>0.23785415424120065</v>
      </c>
      <c r="AG1578" s="126">
        <f t="shared" si="345"/>
        <v>1.0883237827618926</v>
      </c>
      <c r="AH1578" s="126">
        <f t="shared" si="346"/>
        <v>-0.80682862909617348</v>
      </c>
      <c r="AI1578" s="126">
        <f t="shared" si="347"/>
        <v>-0.2951859956236324</v>
      </c>
      <c r="AJ1578" s="126">
        <f t="shared" si="348"/>
        <v>1.966263065300608E-3</v>
      </c>
      <c r="AK1578" s="126">
        <f t="shared" si="349"/>
        <v>0.73162827928114038</v>
      </c>
      <c r="AL1578" s="127">
        <f t="shared" si="340"/>
        <v>0.1902289794921353</v>
      </c>
      <c r="AM1578" s="127">
        <f t="shared" si="339"/>
        <v>0.14398074007770553</v>
      </c>
    </row>
    <row r="1579" spans="1:39" ht="15" customHeight="1" x14ac:dyDescent="0.2">
      <c r="A1579" s="62" t="s">
        <v>1626</v>
      </c>
      <c r="B1579" s="62" t="s">
        <v>696</v>
      </c>
      <c r="C1579" s="124">
        <v>570</v>
      </c>
      <c r="D1579" s="124">
        <v>570</v>
      </c>
      <c r="E1579" s="124">
        <v>570</v>
      </c>
      <c r="F1579" s="124">
        <v>570</v>
      </c>
      <c r="G1579" s="124">
        <v>570</v>
      </c>
      <c r="H1579" s="124">
        <v>570</v>
      </c>
      <c r="I1579" s="124">
        <v>570</v>
      </c>
      <c r="J1579" s="124">
        <v>570</v>
      </c>
      <c r="K1579" s="124">
        <v>1000</v>
      </c>
      <c r="L1579" s="124">
        <v>1100</v>
      </c>
      <c r="M1579" s="124">
        <v>1100</v>
      </c>
      <c r="N1579" s="124">
        <v>98.6</v>
      </c>
      <c r="O1579" s="124">
        <v>1138.47</v>
      </c>
      <c r="P1579" s="124">
        <v>0</v>
      </c>
      <c r="Q1579" s="124">
        <v>814.61</v>
      </c>
      <c r="R1579" s="124">
        <v>1473.47</v>
      </c>
      <c r="S1579" s="124">
        <v>1385.3</v>
      </c>
      <c r="T1579" s="124">
        <v>1353.35</v>
      </c>
      <c r="U1579" s="124">
        <v>1731.86</v>
      </c>
      <c r="V1579" s="124">
        <v>161.88</v>
      </c>
      <c r="W1579" s="124">
        <v>39.96</v>
      </c>
      <c r="X1579" s="79">
        <v>119.58</v>
      </c>
      <c r="Y1579" s="125"/>
      <c r="Z1579" s="125"/>
      <c r="AA1579" s="125"/>
      <c r="AB1579" s="125"/>
      <c r="AC1579" s="126">
        <f t="shared" si="341"/>
        <v>0</v>
      </c>
      <c r="AD1579" s="126">
        <f t="shared" si="342"/>
        <v>0</v>
      </c>
      <c r="AE1579" s="126">
        <f t="shared" si="343"/>
        <v>0</v>
      </c>
      <c r="AF1579" s="126">
        <f t="shared" si="344"/>
        <v>0</v>
      </c>
      <c r="AG1579" s="126">
        <f t="shared" si="345"/>
        <v>0</v>
      </c>
      <c r="AH1579" s="126">
        <f t="shared" si="346"/>
        <v>0</v>
      </c>
      <c r="AI1579" s="126">
        <f t="shared" si="347"/>
        <v>0</v>
      </c>
      <c r="AJ1579" s="126">
        <f t="shared" si="348"/>
        <v>0</v>
      </c>
      <c r="AK1579" s="126">
        <f t="shared" si="349"/>
        <v>0</v>
      </c>
      <c r="AL1579" s="127">
        <f t="shared" si="340"/>
        <v>0</v>
      </c>
      <c r="AM1579" s="127">
        <f t="shared" si="339"/>
        <v>0</v>
      </c>
    </row>
    <row r="1580" spans="1:39" ht="15" customHeight="1" x14ac:dyDescent="0.2">
      <c r="A1580" s="62" t="s">
        <v>1627</v>
      </c>
      <c r="B1580" s="62" t="s">
        <v>264</v>
      </c>
      <c r="C1580" s="124">
        <v>0</v>
      </c>
      <c r="D1580" s="124">
        <v>0</v>
      </c>
      <c r="E1580" s="124">
        <v>0</v>
      </c>
      <c r="F1580" s="124">
        <v>0</v>
      </c>
      <c r="G1580" s="124">
        <v>13000</v>
      </c>
      <c r="H1580" s="124">
        <v>13000</v>
      </c>
      <c r="I1580" s="124">
        <v>13000</v>
      </c>
      <c r="J1580" s="124">
        <v>13000</v>
      </c>
      <c r="K1580" s="124">
        <v>13000</v>
      </c>
      <c r="L1580" s="124">
        <v>17200</v>
      </c>
      <c r="M1580" s="124">
        <v>4200</v>
      </c>
      <c r="N1580" s="124">
        <v>0</v>
      </c>
      <c r="O1580" s="124">
        <v>4.97</v>
      </c>
      <c r="P1580" s="124">
        <v>0</v>
      </c>
      <c r="Q1580" s="124">
        <v>0</v>
      </c>
      <c r="R1580" s="124">
        <v>40.54</v>
      </c>
      <c r="S1580" s="124">
        <v>7890.42</v>
      </c>
      <c r="T1580" s="124">
        <v>7425.88</v>
      </c>
      <c r="U1580" s="124">
        <v>4348.01</v>
      </c>
      <c r="V1580" s="124">
        <v>0</v>
      </c>
      <c r="W1580" s="124">
        <v>836.69</v>
      </c>
      <c r="X1580" s="79">
        <v>1886.21</v>
      </c>
      <c r="Y1580" s="125"/>
      <c r="Z1580" s="125"/>
      <c r="AA1580" s="125"/>
      <c r="AB1580" s="125"/>
      <c r="AC1580" s="126">
        <f t="shared" si="341"/>
        <v>-1</v>
      </c>
      <c r="AD1580" s="126">
        <f t="shared" si="342"/>
        <v>0</v>
      </c>
      <c r="AE1580" s="126">
        <f t="shared" si="343"/>
        <v>-0.4977740045141118</v>
      </c>
      <c r="AF1580" s="126">
        <f t="shared" si="344"/>
        <v>6.6611692916632315</v>
      </c>
      <c r="AG1580" s="126">
        <f t="shared" si="345"/>
        <v>-0.56555480211394193</v>
      </c>
      <c r="AH1580" s="126">
        <f t="shared" si="346"/>
        <v>-1</v>
      </c>
      <c r="AI1580" s="126">
        <f t="shared" si="347"/>
        <v>0</v>
      </c>
      <c r="AJ1580" s="126">
        <f t="shared" si="348"/>
        <v>0</v>
      </c>
      <c r="AK1580" s="126">
        <f t="shared" si="349"/>
        <v>0</v>
      </c>
      <c r="AL1580" s="127">
        <f t="shared" si="340"/>
        <v>0.39976005389279756</v>
      </c>
      <c r="AM1580" s="127">
        <f t="shared" si="339"/>
        <v>-0.31311096042278841</v>
      </c>
    </row>
    <row r="1581" spans="1:39" ht="15" customHeight="1" x14ac:dyDescent="0.2">
      <c r="A1581" s="62" t="s">
        <v>1628</v>
      </c>
      <c r="B1581" s="62" t="s">
        <v>371</v>
      </c>
      <c r="C1581" s="124">
        <v>620</v>
      </c>
      <c r="D1581" s="124">
        <v>500</v>
      </c>
      <c r="E1581" s="124">
        <v>500</v>
      </c>
      <c r="F1581" s="124">
        <v>500</v>
      </c>
      <c r="G1581" s="124">
        <v>500</v>
      </c>
      <c r="H1581" s="124">
        <v>500</v>
      </c>
      <c r="I1581" s="124">
        <v>500</v>
      </c>
      <c r="J1581" s="124">
        <v>100</v>
      </c>
      <c r="K1581" s="124">
        <v>100</v>
      </c>
      <c r="L1581" s="124">
        <v>300</v>
      </c>
      <c r="M1581" s="124">
        <v>500</v>
      </c>
      <c r="N1581" s="124">
        <v>121.63</v>
      </c>
      <c r="O1581" s="124">
        <v>257.01</v>
      </c>
      <c r="P1581" s="124">
        <v>103.73</v>
      </c>
      <c r="Q1581" s="124">
        <v>42.14</v>
      </c>
      <c r="R1581" s="124">
        <v>49.83</v>
      </c>
      <c r="S1581" s="124">
        <v>0.46</v>
      </c>
      <c r="T1581" s="124">
        <v>0.12</v>
      </c>
      <c r="U1581" s="124">
        <v>30</v>
      </c>
      <c r="V1581" s="124">
        <v>0.5</v>
      </c>
      <c r="W1581" s="124">
        <v>293.3</v>
      </c>
      <c r="X1581" s="79">
        <v>207.02</v>
      </c>
      <c r="Y1581" s="125"/>
      <c r="Z1581" s="125"/>
      <c r="AA1581" s="125"/>
      <c r="AB1581" s="125"/>
      <c r="AC1581" s="126">
        <f t="shared" si="341"/>
        <v>-0.82015107309859714</v>
      </c>
      <c r="AD1581" s="126">
        <f t="shared" si="342"/>
        <v>1.183111111111111</v>
      </c>
      <c r="AE1581" s="126">
        <f t="shared" si="343"/>
        <v>17.688823289902281</v>
      </c>
      <c r="AF1581" s="126">
        <f t="shared" si="344"/>
        <v>-0.48629349833060093</v>
      </c>
      <c r="AG1581" s="126">
        <f t="shared" si="345"/>
        <v>-0.13008397302684585</v>
      </c>
      <c r="AH1581" s="126">
        <f t="shared" si="346"/>
        <v>0.32255902104891082</v>
      </c>
      <c r="AI1581" s="126">
        <f t="shared" si="347"/>
        <v>-0.82926312297257443</v>
      </c>
      <c r="AJ1581" s="126">
        <f t="shared" si="348"/>
        <v>1.2091002320937008</v>
      </c>
      <c r="AK1581" s="126">
        <f t="shared" si="349"/>
        <v>-1</v>
      </c>
      <c r="AL1581" s="127">
        <f t="shared" si="340"/>
        <v>1.9042002207474873</v>
      </c>
      <c r="AM1581" s="127">
        <f t="shared" si="339"/>
        <v>-8.5537568571361744E-2</v>
      </c>
    </row>
    <row r="1582" spans="1:39" ht="15" customHeight="1" x14ac:dyDescent="0.2">
      <c r="A1582" s="62" t="s">
        <v>1629</v>
      </c>
      <c r="B1582" s="62" t="s">
        <v>556</v>
      </c>
      <c r="C1582" s="124">
        <v>0</v>
      </c>
      <c r="D1582" s="124">
        <v>0</v>
      </c>
      <c r="E1582" s="124">
        <v>0</v>
      </c>
      <c r="F1582" s="124">
        <v>0</v>
      </c>
      <c r="G1582" s="124">
        <v>0</v>
      </c>
      <c r="H1582" s="124">
        <v>0</v>
      </c>
      <c r="I1582" s="124">
        <v>0</v>
      </c>
      <c r="J1582" s="124">
        <v>0</v>
      </c>
      <c r="K1582" s="124">
        <v>0</v>
      </c>
      <c r="L1582" s="124">
        <v>2500</v>
      </c>
      <c r="M1582" s="124">
        <v>2500</v>
      </c>
      <c r="N1582" s="124">
        <v>7.94</v>
      </c>
      <c r="O1582" s="124">
        <v>0</v>
      </c>
      <c r="P1582" s="124">
        <v>0</v>
      </c>
      <c r="Q1582" s="124">
        <v>4</v>
      </c>
      <c r="R1582" s="124">
        <v>0</v>
      </c>
      <c r="S1582" s="124">
        <v>0</v>
      </c>
      <c r="T1582" s="124">
        <v>0</v>
      </c>
      <c r="U1582" s="124">
        <v>51.79</v>
      </c>
      <c r="V1582" s="124">
        <v>0</v>
      </c>
      <c r="W1582" s="124">
        <v>52.88</v>
      </c>
      <c r="X1582" s="79">
        <v>947.21</v>
      </c>
      <c r="Y1582" s="125"/>
      <c r="Z1582" s="125"/>
      <c r="AA1582" s="125"/>
      <c r="AB1582" s="125"/>
      <c r="AC1582" s="126">
        <f t="shared" si="341"/>
        <v>0</v>
      </c>
      <c r="AD1582" s="126">
        <f t="shared" si="342"/>
        <v>-0.45428105270624952</v>
      </c>
      <c r="AE1582" s="126">
        <f t="shared" si="343"/>
        <v>-0.41167294943455096</v>
      </c>
      <c r="AF1582" s="126">
        <f t="shared" si="344"/>
        <v>3.7885550154661956</v>
      </c>
      <c r="AG1582" s="126">
        <f t="shared" si="345"/>
        <v>-1</v>
      </c>
      <c r="AH1582" s="126">
        <f t="shared" si="346"/>
        <v>0</v>
      </c>
      <c r="AI1582" s="126">
        <f t="shared" si="347"/>
        <v>0</v>
      </c>
      <c r="AJ1582" s="126">
        <f t="shared" si="348"/>
        <v>0</v>
      </c>
      <c r="AK1582" s="126">
        <f t="shared" si="349"/>
        <v>0</v>
      </c>
      <c r="AL1582" s="127">
        <f t="shared" si="340"/>
        <v>0.21362233481393281</v>
      </c>
      <c r="AM1582" s="127">
        <f t="shared" si="339"/>
        <v>-0.2</v>
      </c>
    </row>
    <row r="1583" spans="1:39" ht="15" customHeight="1" x14ac:dyDescent="0.2">
      <c r="A1583" s="62" t="s">
        <v>1997</v>
      </c>
      <c r="B1583" s="62" t="s">
        <v>1670</v>
      </c>
      <c r="C1583" s="124">
        <v>0</v>
      </c>
      <c r="D1583" s="124">
        <v>0</v>
      </c>
      <c r="E1583" s="124">
        <v>0</v>
      </c>
      <c r="F1583" s="124">
        <v>0</v>
      </c>
      <c r="G1583" s="124">
        <v>0</v>
      </c>
      <c r="H1583" s="124">
        <v>0</v>
      </c>
      <c r="I1583" s="124">
        <v>0</v>
      </c>
      <c r="J1583" s="124">
        <v>0</v>
      </c>
      <c r="K1583" s="124">
        <v>0</v>
      </c>
      <c r="L1583" s="124">
        <v>0</v>
      </c>
      <c r="M1583" s="124">
        <v>0</v>
      </c>
      <c r="N1583" s="124">
        <v>0</v>
      </c>
      <c r="O1583" s="124">
        <v>0</v>
      </c>
      <c r="P1583" s="124">
        <v>0</v>
      </c>
      <c r="Q1583" s="124">
        <v>0</v>
      </c>
      <c r="R1583" s="124">
        <v>0</v>
      </c>
      <c r="S1583" s="124">
        <v>0</v>
      </c>
      <c r="T1583" s="124">
        <v>0</v>
      </c>
      <c r="U1583" s="124">
        <v>329.95</v>
      </c>
      <c r="V1583" s="124">
        <v>0</v>
      </c>
      <c r="W1583" s="124">
        <v>0</v>
      </c>
      <c r="X1583" s="79">
        <v>0</v>
      </c>
      <c r="Y1583" s="125"/>
      <c r="Z1583" s="125"/>
      <c r="AA1583" s="125"/>
      <c r="AB1583" s="125"/>
      <c r="AC1583" s="126">
        <f t="shared" si="341"/>
        <v>-0.10197408966765494</v>
      </c>
      <c r="AD1583" s="126">
        <f t="shared" si="342"/>
        <v>0.31293524431473407</v>
      </c>
      <c r="AE1583" s="126">
        <f t="shared" si="343"/>
        <v>0.68553538710405115</v>
      </c>
      <c r="AF1583" s="126">
        <f t="shared" si="344"/>
        <v>4.8184865884749392E-2</v>
      </c>
      <c r="AG1583" s="126">
        <f t="shared" si="345"/>
        <v>-0.5454590753094033</v>
      </c>
      <c r="AH1583" s="126">
        <f t="shared" si="346"/>
        <v>-0.59561916768296852</v>
      </c>
      <c r="AI1583" s="126">
        <f t="shared" si="347"/>
        <v>0.73722912183798961</v>
      </c>
      <c r="AJ1583" s="126">
        <f t="shared" si="348"/>
        <v>0.60931602508460692</v>
      </c>
      <c r="AK1583" s="126">
        <f t="shared" si="349"/>
        <v>-0.53393774847280129</v>
      </c>
      <c r="AL1583" s="127">
        <f t="shared" si="340"/>
        <v>6.8467840343700348E-2</v>
      </c>
      <c r="AM1583" s="127">
        <f t="shared" si="339"/>
        <v>-6.5694168908515316E-2</v>
      </c>
    </row>
    <row r="1584" spans="1:39" ht="15" customHeight="1" x14ac:dyDescent="0.2">
      <c r="A1584" s="62" t="s">
        <v>1630</v>
      </c>
      <c r="B1584" s="62" t="s">
        <v>633</v>
      </c>
      <c r="C1584" s="124">
        <v>95</v>
      </c>
      <c r="D1584" s="124">
        <v>0</v>
      </c>
      <c r="E1584" s="124">
        <v>0</v>
      </c>
      <c r="F1584" s="124">
        <v>0</v>
      </c>
      <c r="G1584" s="124">
        <v>0</v>
      </c>
      <c r="H1584" s="124">
        <v>0</v>
      </c>
      <c r="I1584" s="124">
        <v>0</v>
      </c>
      <c r="J1584" s="124">
        <v>0</v>
      </c>
      <c r="K1584" s="124">
        <v>0</v>
      </c>
      <c r="L1584" s="124">
        <v>0</v>
      </c>
      <c r="M1584" s="124">
        <v>0</v>
      </c>
      <c r="N1584" s="124">
        <v>0</v>
      </c>
      <c r="O1584" s="124">
        <v>0</v>
      </c>
      <c r="P1584" s="124">
        <v>0</v>
      </c>
      <c r="Q1584" s="124">
        <v>0</v>
      </c>
      <c r="R1584" s="124">
        <v>45</v>
      </c>
      <c r="S1584" s="124">
        <v>0</v>
      </c>
      <c r="T1584" s="124">
        <v>0</v>
      </c>
      <c r="U1584" s="124">
        <v>-5.58</v>
      </c>
      <c r="V1584" s="124">
        <v>0</v>
      </c>
      <c r="W1584" s="124">
        <v>0</v>
      </c>
      <c r="X1584" s="79">
        <v>0</v>
      </c>
      <c r="Y1584" s="125"/>
      <c r="Z1584" s="125"/>
      <c r="AA1584" s="125"/>
      <c r="AB1584" s="125"/>
      <c r="AC1584" s="126">
        <f t="shared" si="341"/>
        <v>0</v>
      </c>
      <c r="AD1584" s="126">
        <f t="shared" si="342"/>
        <v>0</v>
      </c>
      <c r="AE1584" s="126">
        <f t="shared" si="343"/>
        <v>35.710719530102793</v>
      </c>
      <c r="AF1584" s="126">
        <f t="shared" si="344"/>
        <v>35.457850000000001</v>
      </c>
      <c r="AG1584" s="126">
        <f t="shared" si="345"/>
        <v>-0.79969307021670222</v>
      </c>
      <c r="AH1584" s="126">
        <f t="shared" si="346"/>
        <v>-0.19624224265893997</v>
      </c>
      <c r="AI1584" s="126">
        <f t="shared" si="347"/>
        <v>0.15163255049278929</v>
      </c>
      <c r="AJ1584" s="126">
        <f t="shared" si="348"/>
        <v>-0.8397187440825602</v>
      </c>
      <c r="AK1584" s="126">
        <f t="shared" si="349"/>
        <v>2.5245188979648341</v>
      </c>
      <c r="AL1584" s="127">
        <f t="shared" si="340"/>
        <v>8.0010074357335785</v>
      </c>
      <c r="AM1584" s="127">
        <f t="shared" si="339"/>
        <v>0.1680994782998842</v>
      </c>
    </row>
    <row r="1585" spans="1:39" ht="15" customHeight="1" x14ac:dyDescent="0.2">
      <c r="A1585" s="62" t="s">
        <v>1631</v>
      </c>
      <c r="B1585" s="62" t="s">
        <v>425</v>
      </c>
      <c r="C1585" s="124">
        <v>4000</v>
      </c>
      <c r="D1585" s="124">
        <v>4000</v>
      </c>
      <c r="E1585" s="124">
        <v>3700</v>
      </c>
      <c r="F1585" s="124">
        <v>3700</v>
      </c>
      <c r="G1585" s="124">
        <v>2700</v>
      </c>
      <c r="H1585" s="124">
        <v>2700</v>
      </c>
      <c r="I1585" s="124">
        <v>2700</v>
      </c>
      <c r="J1585" s="124">
        <v>2200</v>
      </c>
      <c r="K1585" s="124">
        <v>5300</v>
      </c>
      <c r="L1585" s="124">
        <v>6600</v>
      </c>
      <c r="M1585" s="124">
        <v>7300</v>
      </c>
      <c r="N1585" s="124">
        <v>2550.42</v>
      </c>
      <c r="O1585" s="124">
        <v>358.08</v>
      </c>
      <c r="P1585" s="124">
        <v>2183.94</v>
      </c>
      <c r="Q1585" s="124">
        <v>1398.66</v>
      </c>
      <c r="R1585" s="124">
        <v>2493.4899999999998</v>
      </c>
      <c r="S1585" s="124">
        <v>516.22</v>
      </c>
      <c r="T1585" s="124">
        <v>2296.35</v>
      </c>
      <c r="U1585" s="124">
        <v>1708.33</v>
      </c>
      <c r="V1585" s="124">
        <v>425.6</v>
      </c>
      <c r="W1585" s="124">
        <v>20174.43</v>
      </c>
      <c r="X1585" s="79">
        <v>16227.98</v>
      </c>
      <c r="Y1585" s="125"/>
      <c r="Z1585" s="125"/>
      <c r="AA1585" s="125"/>
      <c r="AB1585" s="125"/>
      <c r="AC1585" s="126">
        <f t="shared" si="341"/>
        <v>-8.4376806010402539E-2</v>
      </c>
      <c r="AD1585" s="126">
        <f t="shared" si="342"/>
        <v>-0.52535240900483915</v>
      </c>
      <c r="AE1585" s="126">
        <f t="shared" si="343"/>
        <v>-0.35898345153664302</v>
      </c>
      <c r="AF1585" s="126">
        <f t="shared" si="344"/>
        <v>3.0146597824082617</v>
      </c>
      <c r="AG1585" s="126">
        <f t="shared" si="345"/>
        <v>-0.57396137151781002</v>
      </c>
      <c r="AH1585" s="126">
        <f t="shared" si="346"/>
        <v>-9.673332973963665E-2</v>
      </c>
      <c r="AI1585" s="126">
        <f t="shared" si="347"/>
        <v>1.9749947781457942</v>
      </c>
      <c r="AJ1585" s="126">
        <f t="shared" si="348"/>
        <v>-0.88975035355713583</v>
      </c>
      <c r="AK1585" s="126">
        <f t="shared" si="349"/>
        <v>-0.27219796215429404</v>
      </c>
      <c r="AL1585" s="127">
        <f t="shared" si="340"/>
        <v>0.24314431967036607</v>
      </c>
      <c r="AM1585" s="127">
        <f t="shared" si="339"/>
        <v>2.8470352235383523E-2</v>
      </c>
    </row>
    <row r="1586" spans="1:39" ht="15" customHeight="1" x14ac:dyDescent="0.2">
      <c r="A1586" s="62" t="s">
        <v>1632</v>
      </c>
      <c r="B1586" s="62" t="s">
        <v>334</v>
      </c>
      <c r="C1586" s="124">
        <v>56600</v>
      </c>
      <c r="D1586" s="124">
        <v>56950</v>
      </c>
      <c r="E1586" s="124">
        <v>56000</v>
      </c>
      <c r="F1586" s="124">
        <v>58000</v>
      </c>
      <c r="G1586" s="124">
        <v>59050</v>
      </c>
      <c r="H1586" s="124">
        <v>0</v>
      </c>
      <c r="I1586" s="124">
        <v>0</v>
      </c>
      <c r="J1586" s="124">
        <v>0</v>
      </c>
      <c r="K1586" s="124">
        <v>0</v>
      </c>
      <c r="L1586" s="124">
        <v>0</v>
      </c>
      <c r="M1586" s="124">
        <v>0</v>
      </c>
      <c r="N1586" s="124">
        <v>47711.68</v>
      </c>
      <c r="O1586" s="124">
        <v>58139.12</v>
      </c>
      <c r="P1586" s="124">
        <v>61690.55</v>
      </c>
      <c r="Q1586" s="124">
        <v>56050.18</v>
      </c>
      <c r="R1586" s="124">
        <v>64130.05</v>
      </c>
      <c r="S1586" s="124">
        <v>771.09</v>
      </c>
      <c r="T1586" s="124">
        <v>0</v>
      </c>
      <c r="U1586" s="124">
        <v>0</v>
      </c>
      <c r="V1586" s="124">
        <v>0</v>
      </c>
      <c r="W1586" s="124">
        <v>0</v>
      </c>
      <c r="X1586" s="79"/>
      <c r="Y1586" s="125"/>
      <c r="Z1586" s="125"/>
      <c r="AA1586" s="125"/>
      <c r="AB1586" s="125"/>
      <c r="AC1586" s="126">
        <f t="shared" si="341"/>
        <v>0</v>
      </c>
      <c r="AD1586" s="126">
        <f t="shared" si="342"/>
        <v>0</v>
      </c>
      <c r="AE1586" s="126">
        <f t="shared" si="343"/>
        <v>0</v>
      </c>
      <c r="AF1586" s="126">
        <f t="shared" si="344"/>
        <v>0</v>
      </c>
      <c r="AG1586" s="126">
        <f t="shared" si="345"/>
        <v>0</v>
      </c>
      <c r="AH1586" s="126">
        <f t="shared" si="346"/>
        <v>0</v>
      </c>
      <c r="AI1586" s="126">
        <f t="shared" si="347"/>
        <v>0</v>
      </c>
      <c r="AJ1586" s="126">
        <f t="shared" si="348"/>
        <v>0</v>
      </c>
      <c r="AK1586" s="126">
        <f t="shared" si="349"/>
        <v>0</v>
      </c>
      <c r="AL1586" s="127">
        <f t="shared" si="340"/>
        <v>0</v>
      </c>
      <c r="AM1586" s="127">
        <f t="shared" si="339"/>
        <v>0</v>
      </c>
    </row>
    <row r="1587" spans="1:39" ht="15" customHeight="1" x14ac:dyDescent="0.2">
      <c r="A1587" s="62" t="s">
        <v>1633</v>
      </c>
      <c r="B1587" s="62" t="s">
        <v>558</v>
      </c>
      <c r="C1587" s="124">
        <v>2685</v>
      </c>
      <c r="D1587" s="124">
        <v>4500</v>
      </c>
      <c r="E1587" s="124">
        <v>4710</v>
      </c>
      <c r="F1587" s="124">
        <v>4500</v>
      </c>
      <c r="G1587" s="124">
        <v>4700</v>
      </c>
      <c r="H1587" s="124">
        <v>4700</v>
      </c>
      <c r="I1587" s="124">
        <v>4700</v>
      </c>
      <c r="J1587" s="124">
        <v>4700</v>
      </c>
      <c r="K1587" s="124">
        <v>4700</v>
      </c>
      <c r="L1587" s="124">
        <v>8770</v>
      </c>
      <c r="M1587" s="124">
        <v>3860</v>
      </c>
      <c r="N1587" s="124">
        <v>2772.76</v>
      </c>
      <c r="O1587" s="124">
        <v>1652.5</v>
      </c>
      <c r="P1587" s="124">
        <v>4392.8900000000003</v>
      </c>
      <c r="Q1587" s="124">
        <v>2196.4299999999998</v>
      </c>
      <c r="R1587" s="124">
        <v>2718.86</v>
      </c>
      <c r="S1587" s="124">
        <v>5677.86</v>
      </c>
      <c r="T1587" s="124">
        <v>1096.8</v>
      </c>
      <c r="U1587" s="124">
        <v>773.04</v>
      </c>
      <c r="V1587" s="124">
        <v>774.56</v>
      </c>
      <c r="W1587" s="124">
        <v>1341.25</v>
      </c>
      <c r="X1587" s="79">
        <v>1484.66</v>
      </c>
      <c r="Y1587" s="125"/>
      <c r="Z1587" s="125"/>
      <c r="AA1587" s="125"/>
      <c r="AB1587" s="125"/>
      <c r="AC1587" s="126">
        <f t="shared" si="341"/>
        <v>0.69338947823035602</v>
      </c>
      <c r="AD1587" s="126">
        <f t="shared" si="342"/>
        <v>1.5040567466326613</v>
      </c>
      <c r="AE1587" s="126">
        <f t="shared" si="343"/>
        <v>6.394023884093393E-2</v>
      </c>
      <c r="AF1587" s="126">
        <f t="shared" si="344"/>
        <v>-0.21374146281632081</v>
      </c>
      <c r="AG1587" s="126">
        <f t="shared" si="345"/>
        <v>0.6857224388851898</v>
      </c>
      <c r="AH1587" s="126">
        <f t="shared" si="346"/>
        <v>0.30992664484821131</v>
      </c>
      <c r="AI1587" s="126">
        <f t="shared" si="347"/>
        <v>-0.32840480871454591</v>
      </c>
      <c r="AJ1587" s="126">
        <f t="shared" si="348"/>
        <v>-0.74219088742306338</v>
      </c>
      <c r="AK1587" s="126">
        <f t="shared" si="349"/>
        <v>-0.22842983102123676</v>
      </c>
      <c r="AL1587" s="127">
        <f t="shared" si="340"/>
        <v>0.19380761749579833</v>
      </c>
      <c r="AM1587" s="127">
        <f t="shared" si="339"/>
        <v>-6.0675288685088993E-2</v>
      </c>
    </row>
    <row r="1588" spans="1:39" ht="15" customHeight="1" x14ac:dyDescent="0.2">
      <c r="A1588" s="62" t="s">
        <v>1998</v>
      </c>
      <c r="B1588" s="62" t="s">
        <v>427</v>
      </c>
      <c r="C1588" s="124">
        <v>0</v>
      </c>
      <c r="D1588" s="124">
        <v>0</v>
      </c>
      <c r="E1588" s="124">
        <v>0</v>
      </c>
      <c r="F1588" s="124">
        <v>0</v>
      </c>
      <c r="G1588" s="124">
        <v>0</v>
      </c>
      <c r="H1588" s="124">
        <v>0</v>
      </c>
      <c r="I1588" s="124">
        <v>0</v>
      </c>
      <c r="J1588" s="124">
        <v>0</v>
      </c>
      <c r="K1588" s="124">
        <v>5700</v>
      </c>
      <c r="L1588" s="124">
        <v>5700</v>
      </c>
      <c r="M1588" s="124">
        <v>1300</v>
      </c>
      <c r="N1588" s="124">
        <v>0</v>
      </c>
      <c r="O1588" s="124">
        <v>0</v>
      </c>
      <c r="P1588" s="124">
        <v>0</v>
      </c>
      <c r="Q1588" s="124">
        <v>0</v>
      </c>
      <c r="R1588" s="124">
        <v>0</v>
      </c>
      <c r="S1588" s="124">
        <v>0</v>
      </c>
      <c r="T1588" s="124">
        <v>0</v>
      </c>
      <c r="U1588" s="124">
        <v>0</v>
      </c>
      <c r="V1588" s="124">
        <v>0</v>
      </c>
      <c r="W1588" s="124">
        <v>468.48</v>
      </c>
      <c r="X1588" s="79">
        <v>0</v>
      </c>
      <c r="Y1588" s="125"/>
      <c r="Z1588" s="125"/>
      <c r="AA1588" s="125"/>
      <c r="AB1588" s="125"/>
      <c r="AC1588" s="126">
        <f t="shared" si="341"/>
        <v>0</v>
      </c>
      <c r="AD1588" s="126">
        <f t="shared" si="342"/>
        <v>0</v>
      </c>
      <c r="AE1588" s="126">
        <f t="shared" si="343"/>
        <v>0</v>
      </c>
      <c r="AF1588" s="126">
        <f t="shared" si="344"/>
        <v>0</v>
      </c>
      <c r="AG1588" s="126">
        <f t="shared" si="345"/>
        <v>0</v>
      </c>
      <c r="AH1588" s="126">
        <f t="shared" si="346"/>
        <v>0</v>
      </c>
      <c r="AI1588" s="126">
        <f t="shared" si="347"/>
        <v>0</v>
      </c>
      <c r="AJ1588" s="126">
        <f t="shared" si="348"/>
        <v>0</v>
      </c>
      <c r="AK1588" s="126">
        <f t="shared" si="349"/>
        <v>0</v>
      </c>
      <c r="AL1588" s="127">
        <f t="shared" si="340"/>
        <v>0</v>
      </c>
      <c r="AM1588" s="127">
        <f t="shared" si="339"/>
        <v>0</v>
      </c>
    </row>
    <row r="1589" spans="1:39" ht="15" customHeight="1" x14ac:dyDescent="0.2">
      <c r="A1589" s="62" t="s">
        <v>1634</v>
      </c>
      <c r="B1589" s="62" t="s">
        <v>1577</v>
      </c>
      <c r="C1589" s="124">
        <v>2100</v>
      </c>
      <c r="D1589" s="124">
        <v>500</v>
      </c>
      <c r="E1589" s="124">
        <v>500</v>
      </c>
      <c r="F1589" s="124">
        <v>500</v>
      </c>
      <c r="G1589" s="124">
        <v>500</v>
      </c>
      <c r="H1589" s="124">
        <v>500</v>
      </c>
      <c r="I1589" s="124">
        <v>500</v>
      </c>
      <c r="J1589" s="124">
        <v>500</v>
      </c>
      <c r="K1589" s="124">
        <v>500</v>
      </c>
      <c r="L1589" s="124">
        <v>500</v>
      </c>
      <c r="M1589" s="124">
        <v>0</v>
      </c>
      <c r="N1589" s="124">
        <v>769.97</v>
      </c>
      <c r="O1589" s="124">
        <v>0</v>
      </c>
      <c r="P1589" s="124">
        <v>482.93</v>
      </c>
      <c r="Q1589" s="124">
        <v>242.54</v>
      </c>
      <c r="R1589" s="124">
        <v>1858.14</v>
      </c>
      <c r="S1589" s="124">
        <v>807.26</v>
      </c>
      <c r="T1589" s="124">
        <v>0</v>
      </c>
      <c r="U1589" s="124">
        <v>0</v>
      </c>
      <c r="V1589" s="124">
        <v>0</v>
      </c>
      <c r="W1589" s="124">
        <v>0</v>
      </c>
      <c r="X1589" s="79">
        <v>94.99</v>
      </c>
      <c r="Y1589" s="125"/>
      <c r="Z1589" s="125"/>
      <c r="AA1589" s="125"/>
      <c r="AB1589" s="125"/>
      <c r="AC1589" s="126">
        <f t="shared" si="341"/>
        <v>-0.36538182400608632</v>
      </c>
      <c r="AD1589" s="126">
        <f t="shared" si="342"/>
        <v>0.35228052464291615</v>
      </c>
      <c r="AE1589" s="126">
        <f t="shared" si="343"/>
        <v>0.42251409974512566</v>
      </c>
      <c r="AF1589" s="126">
        <f t="shared" si="344"/>
        <v>-0.35075850758507587</v>
      </c>
      <c r="AG1589" s="126">
        <f t="shared" si="345"/>
        <v>-0.47268708556993999</v>
      </c>
      <c r="AH1589" s="126">
        <f t="shared" si="346"/>
        <v>1.5748502994011977</v>
      </c>
      <c r="AI1589" s="126">
        <f t="shared" si="347"/>
        <v>-0.20930232558139536</v>
      </c>
      <c r="AJ1589" s="126">
        <f t="shared" si="348"/>
        <v>-0.9205882352941176</v>
      </c>
      <c r="AK1589" s="126">
        <f t="shared" si="349"/>
        <v>6.1111111111111107</v>
      </c>
      <c r="AL1589" s="127">
        <f t="shared" si="340"/>
        <v>0.68244867298485945</v>
      </c>
      <c r="AM1589" s="127">
        <f t="shared" si="339"/>
        <v>1.2166767528133711</v>
      </c>
    </row>
    <row r="1590" spans="1:39" ht="15" customHeight="1" x14ac:dyDescent="0.2">
      <c r="A1590" s="62" t="s">
        <v>1635</v>
      </c>
      <c r="B1590" s="62" t="s">
        <v>376</v>
      </c>
      <c r="C1590" s="124">
        <v>800</v>
      </c>
      <c r="D1590" s="124">
        <v>2500</v>
      </c>
      <c r="E1590" s="124">
        <v>2100</v>
      </c>
      <c r="F1590" s="124">
        <v>3200</v>
      </c>
      <c r="G1590" s="124">
        <v>2000</v>
      </c>
      <c r="H1590" s="124">
        <v>2000</v>
      </c>
      <c r="I1590" s="124">
        <v>2000</v>
      </c>
      <c r="J1590" s="124">
        <v>2000</v>
      </c>
      <c r="K1590" s="124">
        <v>2000</v>
      </c>
      <c r="L1590" s="124">
        <v>2500</v>
      </c>
      <c r="M1590" s="124">
        <v>6170</v>
      </c>
      <c r="N1590" s="124">
        <v>500.42</v>
      </c>
      <c r="O1590" s="124">
        <v>90</v>
      </c>
      <c r="P1590" s="124">
        <v>196.48</v>
      </c>
      <c r="Q1590" s="124">
        <v>3671.98</v>
      </c>
      <c r="R1590" s="124">
        <v>1886.32</v>
      </c>
      <c r="S1590" s="124">
        <v>1640.94</v>
      </c>
      <c r="T1590" s="124">
        <v>2170.2399999999998</v>
      </c>
      <c r="U1590" s="124">
        <v>370.54</v>
      </c>
      <c r="V1590" s="124">
        <v>818.56</v>
      </c>
      <c r="W1590" s="124">
        <v>0</v>
      </c>
      <c r="X1590" s="79">
        <v>27.58</v>
      </c>
      <c r="Y1590" s="125"/>
      <c r="Z1590" s="125"/>
      <c r="AA1590" s="125"/>
      <c r="AB1590" s="125"/>
      <c r="AC1590" s="126">
        <f t="shared" si="341"/>
        <v>0.36195872537297924</v>
      </c>
      <c r="AD1590" s="126">
        <f t="shared" si="342"/>
        <v>0.49045256270447096</v>
      </c>
      <c r="AE1590" s="126">
        <f t="shared" si="343"/>
        <v>-0.30052789657178181</v>
      </c>
      <c r="AF1590" s="126">
        <f t="shared" si="344"/>
        <v>0.35303347280334729</v>
      </c>
      <c r="AG1590" s="126">
        <f t="shared" si="345"/>
        <v>0.48936992655585621</v>
      </c>
      <c r="AH1590" s="126">
        <f t="shared" si="346"/>
        <v>-0.30092655073968333</v>
      </c>
      <c r="AI1590" s="126">
        <f t="shared" si="347"/>
        <v>-0.24368022632010786</v>
      </c>
      <c r="AJ1590" s="126">
        <f t="shared" si="348"/>
        <v>-0.22920031219780385</v>
      </c>
      <c r="AK1590" s="126">
        <f t="shared" si="349"/>
        <v>-0.29944276389110019</v>
      </c>
      <c r="AL1590" s="127">
        <f t="shared" si="340"/>
        <v>3.5670770857352971E-2</v>
      </c>
      <c r="AM1590" s="127">
        <f t="shared" si="339"/>
        <v>-0.11677598531856778</v>
      </c>
    </row>
    <row r="1591" spans="1:39" ht="15" customHeight="1" x14ac:dyDescent="0.2">
      <c r="A1591" s="62" t="s">
        <v>1636</v>
      </c>
      <c r="B1591" s="62" t="s">
        <v>338</v>
      </c>
      <c r="C1591" s="124">
        <v>0</v>
      </c>
      <c r="D1591" s="124">
        <v>0</v>
      </c>
      <c r="E1591" s="124">
        <v>0</v>
      </c>
      <c r="F1591" s="124">
        <v>0</v>
      </c>
      <c r="G1591" s="124">
        <v>0</v>
      </c>
      <c r="H1591" s="124">
        <v>0</v>
      </c>
      <c r="I1591" s="124">
        <v>0</v>
      </c>
      <c r="J1591" s="124">
        <v>0</v>
      </c>
      <c r="K1591" s="124">
        <v>0</v>
      </c>
      <c r="L1591" s="124">
        <v>0</v>
      </c>
      <c r="M1591" s="124">
        <v>0</v>
      </c>
      <c r="N1591" s="124">
        <v>0</v>
      </c>
      <c r="O1591" s="124">
        <v>281.94</v>
      </c>
      <c r="P1591" s="124">
        <v>153.86000000000001</v>
      </c>
      <c r="Q1591" s="124">
        <v>90.52</v>
      </c>
      <c r="R1591" s="124">
        <v>433.46</v>
      </c>
      <c r="S1591" s="124">
        <v>0</v>
      </c>
      <c r="T1591" s="124">
        <v>0</v>
      </c>
      <c r="U1591" s="124">
        <v>0</v>
      </c>
      <c r="V1591" s="124">
        <v>0</v>
      </c>
      <c r="W1591" s="124">
        <v>26.99</v>
      </c>
      <c r="X1591" s="79">
        <v>0</v>
      </c>
      <c r="Y1591" s="125"/>
      <c r="Z1591" s="125"/>
      <c r="AA1591" s="125"/>
      <c r="AB1591" s="125"/>
      <c r="AC1591" s="126">
        <f t="shared" si="341"/>
        <v>-0.23995820629858336</v>
      </c>
      <c r="AD1591" s="126">
        <f t="shared" si="342"/>
        <v>-3.8914006004743096E-2</v>
      </c>
      <c r="AE1591" s="126">
        <f t="shared" si="343"/>
        <v>-7.033365710027692E-2</v>
      </c>
      <c r="AF1591" s="126">
        <f t="shared" si="344"/>
        <v>-8.2816490442928648E-3</v>
      </c>
      <c r="AG1591" s="126">
        <f t="shared" si="345"/>
        <v>1.6282480259734743E-2</v>
      </c>
      <c r="AH1591" s="126">
        <f t="shared" si="346"/>
        <v>-9.6311575563283069E-2</v>
      </c>
      <c r="AI1591" s="126">
        <f t="shared" si="347"/>
        <v>0.13839871293967687</v>
      </c>
      <c r="AJ1591" s="126">
        <f t="shared" si="348"/>
        <v>-0.46622047645888182</v>
      </c>
      <c r="AK1591" s="126">
        <f t="shared" si="349"/>
        <v>-0.90689771874440295</v>
      </c>
      <c r="AL1591" s="127">
        <f t="shared" si="340"/>
        <v>-0.18580401066833918</v>
      </c>
      <c r="AM1591" s="127">
        <f t="shared" si="339"/>
        <v>-0.26294971551343121</v>
      </c>
    </row>
    <row r="1592" spans="1:39" ht="15" customHeight="1" x14ac:dyDescent="0.2">
      <c r="A1592" s="62" t="s">
        <v>1637</v>
      </c>
      <c r="B1592" s="62" t="s">
        <v>268</v>
      </c>
      <c r="C1592" s="124">
        <v>1500</v>
      </c>
      <c r="D1592" s="124">
        <v>1500</v>
      </c>
      <c r="E1592" s="124">
        <v>1500</v>
      </c>
      <c r="F1592" s="124">
        <v>1500</v>
      </c>
      <c r="G1592" s="124">
        <v>750</v>
      </c>
      <c r="H1592" s="124">
        <v>750</v>
      </c>
      <c r="I1592" s="124">
        <v>750</v>
      </c>
      <c r="J1592" s="124">
        <v>750</v>
      </c>
      <c r="K1592" s="124">
        <v>750</v>
      </c>
      <c r="L1592" s="124">
        <v>750</v>
      </c>
      <c r="M1592" s="124">
        <v>1150</v>
      </c>
      <c r="N1592" s="124">
        <v>1541.47</v>
      </c>
      <c r="O1592" s="124">
        <v>1384.28</v>
      </c>
      <c r="P1592" s="124">
        <v>1817.47</v>
      </c>
      <c r="Q1592" s="124">
        <v>3063.41</v>
      </c>
      <c r="R1592" s="124">
        <v>3211.02</v>
      </c>
      <c r="S1592" s="124">
        <v>1459.54</v>
      </c>
      <c r="T1592" s="124">
        <v>590.21</v>
      </c>
      <c r="U1592" s="124">
        <v>1025.33</v>
      </c>
      <c r="V1592" s="124">
        <v>1650.08</v>
      </c>
      <c r="W1592" s="124">
        <v>769.04</v>
      </c>
      <c r="X1592" s="79">
        <v>149.38999999999999</v>
      </c>
      <c r="Y1592" s="125"/>
      <c r="Z1592" s="125"/>
      <c r="AA1592" s="125"/>
      <c r="AB1592" s="125"/>
      <c r="AC1592" s="126">
        <f t="shared" si="341"/>
        <v>-1.7860909619234071E-2</v>
      </c>
      <c r="AD1592" s="126">
        <f t="shared" si="342"/>
        <v>2.6046917324870994E-2</v>
      </c>
      <c r="AE1592" s="126">
        <f t="shared" si="343"/>
        <v>1.9936904205033402E-2</v>
      </c>
      <c r="AF1592" s="126">
        <f t="shared" si="344"/>
        <v>6.2482330249983897E-2</v>
      </c>
      <c r="AG1592" s="126">
        <f t="shared" si="345"/>
        <v>-4.8493437430397864E-2</v>
      </c>
      <c r="AH1592" s="126">
        <f t="shared" si="346"/>
        <v>1.3340404023665772E-3</v>
      </c>
      <c r="AI1592" s="126">
        <f t="shared" si="347"/>
        <v>6.3282497703708298E-3</v>
      </c>
      <c r="AJ1592" s="126">
        <f t="shared" si="348"/>
        <v>-9.2875482837801435E-2</v>
      </c>
      <c r="AK1592" s="126">
        <f t="shared" si="349"/>
        <v>-0.95887986439080108</v>
      </c>
      <c r="AL1592" s="127">
        <f t="shared" si="340"/>
        <v>-0.11133125025840099</v>
      </c>
      <c r="AM1592" s="127">
        <f t="shared" si="339"/>
        <v>-0.21851729889725258</v>
      </c>
    </row>
    <row r="1593" spans="1:39" ht="15" customHeight="1" x14ac:dyDescent="0.2">
      <c r="A1593" s="62" t="s">
        <v>1638</v>
      </c>
      <c r="B1593" s="62" t="s">
        <v>270</v>
      </c>
      <c r="C1593" s="124">
        <v>0</v>
      </c>
      <c r="D1593" s="124">
        <v>0</v>
      </c>
      <c r="E1593" s="124">
        <v>0</v>
      </c>
      <c r="F1593" s="124">
        <v>0</v>
      </c>
      <c r="G1593" s="124">
        <v>35000</v>
      </c>
      <c r="H1593" s="124">
        <v>17000</v>
      </c>
      <c r="I1593" s="124">
        <v>17000</v>
      </c>
      <c r="J1593" s="124">
        <v>8000</v>
      </c>
      <c r="K1593" s="124">
        <v>8000</v>
      </c>
      <c r="L1593" s="124">
        <v>28300</v>
      </c>
      <c r="M1593" s="124">
        <v>8000</v>
      </c>
      <c r="N1593" s="124">
        <v>0</v>
      </c>
      <c r="O1593" s="124">
        <v>27.24</v>
      </c>
      <c r="P1593" s="124">
        <v>27.24</v>
      </c>
      <c r="Q1593" s="124">
        <v>1000</v>
      </c>
      <c r="R1593" s="124">
        <v>36457.85</v>
      </c>
      <c r="S1593" s="124">
        <v>7302.76</v>
      </c>
      <c r="T1593" s="124">
        <v>5869.65</v>
      </c>
      <c r="U1593" s="124">
        <v>6759.68</v>
      </c>
      <c r="V1593" s="124">
        <v>1083.45</v>
      </c>
      <c r="W1593" s="124">
        <v>3818.64</v>
      </c>
      <c r="X1593" s="79">
        <v>490.89</v>
      </c>
      <c r="Y1593" s="125"/>
      <c r="Z1593" s="125"/>
      <c r="AA1593" s="125"/>
      <c r="AB1593" s="125"/>
      <c r="AC1593" s="126">
        <f t="shared" si="341"/>
        <v>0.10659572855450038</v>
      </c>
      <c r="AD1593" s="126">
        <f t="shared" si="342"/>
        <v>0.12250356246126405</v>
      </c>
      <c r="AE1593" s="126">
        <f t="shared" si="343"/>
        <v>-0.19581685105977673</v>
      </c>
      <c r="AF1593" s="126">
        <f t="shared" si="344"/>
        <v>-0.30205530407618653</v>
      </c>
      <c r="AG1593" s="126">
        <f t="shared" si="345"/>
        <v>0.22187781725619121</v>
      </c>
      <c r="AH1593" s="126">
        <f t="shared" si="346"/>
        <v>0.18198468379125013</v>
      </c>
      <c r="AI1593" s="126">
        <f t="shared" si="347"/>
        <v>9.7363410877192275E-2</v>
      </c>
      <c r="AJ1593" s="126">
        <f t="shared" si="348"/>
        <v>-0.37400056548878813</v>
      </c>
      <c r="AK1593" s="126">
        <f t="shared" si="349"/>
        <v>-1</v>
      </c>
      <c r="AL1593" s="127">
        <f t="shared" si="340"/>
        <v>-0.12683861307603925</v>
      </c>
      <c r="AM1593" s="127">
        <f t="shared" si="339"/>
        <v>-0.1745549307128309</v>
      </c>
    </row>
    <row r="1594" spans="1:39" ht="15" customHeight="1" x14ac:dyDescent="0.2">
      <c r="A1594" s="62" t="s">
        <v>1639</v>
      </c>
      <c r="B1594" s="62" t="s">
        <v>382</v>
      </c>
      <c r="C1594" s="124">
        <v>1000</v>
      </c>
      <c r="D1594" s="124">
        <v>500</v>
      </c>
      <c r="E1594" s="124">
        <v>500</v>
      </c>
      <c r="F1594" s="124">
        <v>500</v>
      </c>
      <c r="G1594" s="124">
        <v>500</v>
      </c>
      <c r="H1594" s="124">
        <v>500</v>
      </c>
      <c r="I1594" s="124">
        <v>500</v>
      </c>
      <c r="J1594" s="124">
        <v>100</v>
      </c>
      <c r="K1594" s="124">
        <v>100</v>
      </c>
      <c r="L1594" s="124">
        <v>300</v>
      </c>
      <c r="M1594" s="124">
        <v>300</v>
      </c>
      <c r="N1594" s="124">
        <v>778.65</v>
      </c>
      <c r="O1594" s="124">
        <v>712.95</v>
      </c>
      <c r="P1594" s="124">
        <v>338.4</v>
      </c>
      <c r="Q1594" s="124">
        <v>216.92</v>
      </c>
      <c r="R1594" s="124">
        <v>870.86</v>
      </c>
      <c r="S1594" s="124">
        <v>371.02</v>
      </c>
      <c r="T1594" s="124">
        <v>335.13</v>
      </c>
      <c r="U1594" s="124">
        <v>997.01</v>
      </c>
      <c r="V1594" s="124">
        <v>109.92</v>
      </c>
      <c r="W1594" s="124">
        <v>80</v>
      </c>
      <c r="X1594" s="79">
        <v>727.86</v>
      </c>
      <c r="Y1594" s="125"/>
      <c r="Z1594" s="125"/>
      <c r="AA1594" s="125"/>
      <c r="AB1594" s="125"/>
      <c r="AC1594" s="126">
        <f t="shared" ref="AC1594:AC1625" si="350">IFERROR((O1603-N1603)/N1603,0)</f>
        <v>1.0082548320381479</v>
      </c>
      <c r="AD1594" s="126">
        <f t="shared" ref="AD1594:AD1625" si="351">IFERROR((P1603-O1603)/O1603,0)</f>
        <v>-0.52648390546853452</v>
      </c>
      <c r="AE1594" s="126">
        <f t="shared" ref="AE1594:AE1625" si="352">IFERROR((Q1603-P1603)/P1603,0)</f>
        <v>2.9451079848842866E-2</v>
      </c>
      <c r="AF1594" s="126">
        <f t="shared" ref="AF1594:AF1625" si="353">IFERROR((R1603-Q1603)/Q1603,0)</f>
        <v>5.1983856816985398E-2</v>
      </c>
      <c r="AG1594" s="126">
        <f t="shared" ref="AG1594:AG1625" si="354">IFERROR((S1603-R1603)/R1603,0)</f>
        <v>-0.70781030868406614</v>
      </c>
      <c r="AH1594" s="126">
        <f t="shared" ref="AH1594:AH1625" si="355">IFERROR((T1603-S1603)/S1603,0)</f>
        <v>-0.10694664541556113</v>
      </c>
      <c r="AI1594" s="126">
        <f t="shared" ref="AI1594:AI1625" si="356">IFERROR((U1603-T1603)/T1603,0)</f>
        <v>0.5022321542717757</v>
      </c>
      <c r="AJ1594" s="126">
        <f t="shared" ref="AJ1594:AJ1625" si="357">IFERROR((V1603-U1603)/U1603,0)</f>
        <v>-0.18934651402661329</v>
      </c>
      <c r="AK1594" s="126">
        <f t="shared" ref="AK1594:AK1625" si="358">IFERROR((W1603-V1603)/V1603,0)</f>
        <v>-0.61753590325018903</v>
      </c>
      <c r="AL1594" s="127">
        <f t="shared" si="340"/>
        <v>-6.1800150429912479E-2</v>
      </c>
      <c r="AM1594" s="127">
        <f t="shared" si="339"/>
        <v>-0.22388144342093078</v>
      </c>
    </row>
    <row r="1595" spans="1:39" ht="15" customHeight="1" x14ac:dyDescent="0.2">
      <c r="A1595" s="62" t="s">
        <v>2317</v>
      </c>
      <c r="B1595" s="62" t="s">
        <v>384</v>
      </c>
      <c r="C1595" s="124">
        <v>0</v>
      </c>
      <c r="D1595" s="124">
        <v>0</v>
      </c>
      <c r="E1595" s="124">
        <v>0</v>
      </c>
      <c r="F1595" s="124">
        <v>0</v>
      </c>
      <c r="G1595" s="124">
        <v>0</v>
      </c>
      <c r="H1595" s="124">
        <v>0</v>
      </c>
      <c r="I1595" s="124">
        <v>0</v>
      </c>
      <c r="J1595" s="124">
        <v>0</v>
      </c>
      <c r="K1595" s="124">
        <v>0</v>
      </c>
      <c r="L1595" s="124">
        <v>0</v>
      </c>
      <c r="M1595" s="124">
        <v>0</v>
      </c>
      <c r="N1595" s="124">
        <v>0</v>
      </c>
      <c r="O1595" s="124">
        <v>0</v>
      </c>
      <c r="P1595" s="124">
        <v>0</v>
      </c>
      <c r="Q1595" s="124">
        <v>0</v>
      </c>
      <c r="R1595" s="124">
        <v>0</v>
      </c>
      <c r="S1595" s="124">
        <v>0</v>
      </c>
      <c r="T1595" s="124">
        <v>0</v>
      </c>
      <c r="U1595" s="124">
        <v>0</v>
      </c>
      <c r="V1595" s="124">
        <v>0</v>
      </c>
      <c r="W1595" s="124">
        <v>0</v>
      </c>
      <c r="X1595" s="79">
        <v>47.71</v>
      </c>
      <c r="Y1595" s="125"/>
      <c r="Z1595" s="125"/>
      <c r="AA1595" s="125"/>
      <c r="AB1595" s="125"/>
      <c r="AC1595" s="126">
        <f t="shared" si="350"/>
        <v>-0.23626841568510776</v>
      </c>
      <c r="AD1595" s="126">
        <f t="shared" si="351"/>
        <v>-7.2307495414820927E-2</v>
      </c>
      <c r="AE1595" s="126">
        <f t="shared" si="352"/>
        <v>6.4220355651537862E-3</v>
      </c>
      <c r="AF1595" s="126">
        <f t="shared" si="353"/>
        <v>0.70655305544342584</v>
      </c>
      <c r="AG1595" s="126">
        <f t="shared" si="354"/>
        <v>4.8326330672834143E-2</v>
      </c>
      <c r="AH1595" s="126">
        <f t="shared" si="355"/>
        <v>-0.66356721345832559</v>
      </c>
      <c r="AI1595" s="126">
        <f t="shared" si="356"/>
        <v>-0.14016980231594284</v>
      </c>
      <c r="AJ1595" s="126">
        <f t="shared" si="357"/>
        <v>-0.5915416083613052</v>
      </c>
      <c r="AK1595" s="126">
        <f t="shared" si="358"/>
        <v>0.43115999470741151</v>
      </c>
      <c r="AL1595" s="127">
        <f t="shared" si="340"/>
        <v>-5.6821457649630785E-2</v>
      </c>
      <c r="AM1595" s="127">
        <f t="shared" si="339"/>
        <v>-0.18315845975106562</v>
      </c>
    </row>
    <row r="1596" spans="1:39" ht="15" customHeight="1" x14ac:dyDescent="0.2">
      <c r="A1596" s="62" t="s">
        <v>1640</v>
      </c>
      <c r="B1596" s="62" t="s">
        <v>272</v>
      </c>
      <c r="C1596" s="124">
        <v>3345</v>
      </c>
      <c r="D1596" s="124">
        <v>3345</v>
      </c>
      <c r="E1596" s="124">
        <v>4750</v>
      </c>
      <c r="F1596" s="124">
        <v>3310</v>
      </c>
      <c r="G1596" s="124">
        <v>3740</v>
      </c>
      <c r="H1596" s="124">
        <v>3635</v>
      </c>
      <c r="I1596" s="124">
        <v>3635</v>
      </c>
      <c r="J1596" s="124">
        <v>5335</v>
      </c>
      <c r="K1596" s="124">
        <v>5530</v>
      </c>
      <c r="L1596" s="124">
        <v>6130</v>
      </c>
      <c r="M1596" s="124">
        <v>6130</v>
      </c>
      <c r="N1596" s="124">
        <v>740.94</v>
      </c>
      <c r="O1596" s="124">
        <v>1254.7</v>
      </c>
      <c r="P1596" s="124">
        <v>3141.84</v>
      </c>
      <c r="Q1596" s="124">
        <v>3342.73</v>
      </c>
      <c r="R1596" s="124">
        <v>2628.25</v>
      </c>
      <c r="S1596" s="124">
        <v>4430.5</v>
      </c>
      <c r="T1596" s="124">
        <v>5803.63</v>
      </c>
      <c r="U1596" s="124">
        <v>3897.69</v>
      </c>
      <c r="V1596" s="124">
        <v>1004.86</v>
      </c>
      <c r="W1596" s="124">
        <v>775.32</v>
      </c>
      <c r="X1596" s="79">
        <v>4207.07</v>
      </c>
      <c r="Y1596" s="125"/>
      <c r="Z1596" s="125"/>
      <c r="AA1596" s="125"/>
      <c r="AB1596" s="125"/>
      <c r="AC1596" s="126">
        <f t="shared" si="350"/>
        <v>5.2901493682214341E-2</v>
      </c>
      <c r="AD1596" s="126">
        <f t="shared" si="351"/>
        <v>-0.23425477782283952</v>
      </c>
      <c r="AE1596" s="126">
        <f t="shared" si="352"/>
        <v>0.43223166356222997</v>
      </c>
      <c r="AF1596" s="126">
        <f t="shared" si="353"/>
        <v>7.9925097669008197E-2</v>
      </c>
      <c r="AG1596" s="126">
        <f t="shared" si="354"/>
        <v>-9.3214755357743345E-2</v>
      </c>
      <c r="AH1596" s="126">
        <f t="shared" si="355"/>
        <v>2.8944805733185034E-2</v>
      </c>
      <c r="AI1596" s="126">
        <f t="shared" si="356"/>
        <v>0.16968297617669764</v>
      </c>
      <c r="AJ1596" s="126">
        <f t="shared" si="357"/>
        <v>-0.3155142806683976</v>
      </c>
      <c r="AK1596" s="126">
        <f t="shared" si="358"/>
        <v>0.46874339528385517</v>
      </c>
      <c r="AL1596" s="127">
        <f t="shared" si="340"/>
        <v>6.5493957584245546E-2</v>
      </c>
      <c r="AM1596" s="127">
        <f t="shared" si="339"/>
        <v>5.1728428233519377E-2</v>
      </c>
    </row>
    <row r="1597" spans="1:39" ht="15" customHeight="1" x14ac:dyDescent="0.2">
      <c r="A1597" s="62" t="s">
        <v>2318</v>
      </c>
      <c r="B1597" s="62" t="s">
        <v>437</v>
      </c>
      <c r="C1597" s="124">
        <v>0</v>
      </c>
      <c r="D1597" s="124">
        <v>0</v>
      </c>
      <c r="E1597" s="124">
        <v>0</v>
      </c>
      <c r="F1597" s="124">
        <v>0</v>
      </c>
      <c r="G1597" s="124">
        <v>0</v>
      </c>
      <c r="H1597" s="124">
        <v>0</v>
      </c>
      <c r="I1597" s="124">
        <v>0</v>
      </c>
      <c r="J1597" s="124">
        <v>0</v>
      </c>
      <c r="K1597" s="124">
        <v>0</v>
      </c>
      <c r="L1597" s="124">
        <v>0</v>
      </c>
      <c r="M1597" s="124">
        <v>0</v>
      </c>
      <c r="N1597" s="124">
        <v>0</v>
      </c>
      <c r="O1597" s="124">
        <v>0</v>
      </c>
      <c r="P1597" s="124">
        <v>0</v>
      </c>
      <c r="Q1597" s="124">
        <v>0</v>
      </c>
      <c r="R1597" s="124">
        <v>0</v>
      </c>
      <c r="S1597" s="124">
        <v>0</v>
      </c>
      <c r="T1597" s="124">
        <v>0</v>
      </c>
      <c r="U1597" s="124">
        <v>0</v>
      </c>
      <c r="V1597" s="124">
        <v>0</v>
      </c>
      <c r="W1597" s="124">
        <v>1435</v>
      </c>
      <c r="X1597" s="79">
        <v>10000</v>
      </c>
      <c r="Y1597" s="125"/>
      <c r="Z1597" s="125"/>
      <c r="AA1597" s="125"/>
      <c r="AB1597" s="125"/>
      <c r="AC1597" s="126">
        <f t="shared" si="350"/>
        <v>0.24381287789326966</v>
      </c>
      <c r="AD1597" s="126">
        <f t="shared" si="351"/>
        <v>1.3573491769015816E-2</v>
      </c>
      <c r="AE1597" s="126">
        <f t="shared" si="352"/>
        <v>0.77448225415139982</v>
      </c>
      <c r="AF1597" s="126">
        <f t="shared" si="353"/>
        <v>-5.5808505201270585E-2</v>
      </c>
      <c r="AG1597" s="126">
        <f t="shared" si="354"/>
        <v>-0.51896783675985136</v>
      </c>
      <c r="AH1597" s="126">
        <f t="shared" si="355"/>
        <v>-1</v>
      </c>
      <c r="AI1597" s="126">
        <f t="shared" si="356"/>
        <v>0</v>
      </c>
      <c r="AJ1597" s="126">
        <f t="shared" si="357"/>
        <v>0</v>
      </c>
      <c r="AK1597" s="126">
        <f t="shared" si="358"/>
        <v>0</v>
      </c>
      <c r="AL1597" s="127">
        <f t="shared" si="340"/>
        <v>-6.0323079794159615E-2</v>
      </c>
      <c r="AM1597" s="127">
        <f t="shared" si="339"/>
        <v>-0.30379356735197027</v>
      </c>
    </row>
    <row r="1598" spans="1:39" ht="15" customHeight="1" x14ac:dyDescent="0.2">
      <c r="A1598" s="62" t="s">
        <v>1641</v>
      </c>
      <c r="B1598" s="62" t="s">
        <v>274</v>
      </c>
      <c r="C1598" s="124">
        <v>4565</v>
      </c>
      <c r="D1598" s="124">
        <v>2485</v>
      </c>
      <c r="E1598" s="124">
        <v>2545</v>
      </c>
      <c r="F1598" s="124">
        <v>2570</v>
      </c>
      <c r="G1598" s="124">
        <v>2089</v>
      </c>
      <c r="H1598" s="124">
        <v>1959</v>
      </c>
      <c r="I1598" s="124">
        <v>1959</v>
      </c>
      <c r="J1598" s="124">
        <v>1959</v>
      </c>
      <c r="K1598" s="124">
        <v>1640</v>
      </c>
      <c r="L1598" s="124">
        <v>1890</v>
      </c>
      <c r="M1598" s="124">
        <v>2130</v>
      </c>
      <c r="N1598" s="124">
        <v>1997.91</v>
      </c>
      <c r="O1598" s="124">
        <v>1267.9100000000001</v>
      </c>
      <c r="P1598" s="124">
        <v>1714.57</v>
      </c>
      <c r="Q1598" s="124">
        <v>2439</v>
      </c>
      <c r="R1598" s="124">
        <v>1583.5</v>
      </c>
      <c r="S1598" s="124">
        <v>835</v>
      </c>
      <c r="T1598" s="124">
        <v>2150</v>
      </c>
      <c r="U1598" s="124">
        <v>1700</v>
      </c>
      <c r="V1598" s="124">
        <v>135</v>
      </c>
      <c r="W1598" s="124">
        <v>960</v>
      </c>
      <c r="X1598" s="79">
        <v>1939</v>
      </c>
      <c r="Y1598" s="125"/>
      <c r="Z1598" s="125"/>
      <c r="AA1598" s="125"/>
      <c r="AB1598" s="125"/>
      <c r="AC1598" s="126">
        <f t="shared" si="350"/>
        <v>-1</v>
      </c>
      <c r="AD1598" s="126">
        <f t="shared" si="351"/>
        <v>0</v>
      </c>
      <c r="AE1598" s="126">
        <f t="shared" si="352"/>
        <v>-1</v>
      </c>
      <c r="AF1598" s="126">
        <f t="shared" si="353"/>
        <v>0</v>
      </c>
      <c r="AG1598" s="126">
        <f t="shared" si="354"/>
        <v>0</v>
      </c>
      <c r="AH1598" s="126">
        <f t="shared" si="355"/>
        <v>0</v>
      </c>
      <c r="AI1598" s="126">
        <f t="shared" si="356"/>
        <v>0</v>
      </c>
      <c r="AJ1598" s="126">
        <f t="shared" si="357"/>
        <v>0</v>
      </c>
      <c r="AK1598" s="126">
        <f t="shared" si="358"/>
        <v>0</v>
      </c>
      <c r="AL1598" s="127">
        <f t="shared" si="340"/>
        <v>-0.22222222222222221</v>
      </c>
      <c r="AM1598" s="127">
        <f t="shared" si="339"/>
        <v>0</v>
      </c>
    </row>
    <row r="1599" spans="1:39" ht="15" customHeight="1" x14ac:dyDescent="0.2">
      <c r="A1599" s="62" t="s">
        <v>1642</v>
      </c>
      <c r="B1599" s="62" t="s">
        <v>276</v>
      </c>
      <c r="C1599" s="124">
        <v>1440</v>
      </c>
      <c r="D1599" s="124">
        <v>1440</v>
      </c>
      <c r="E1599" s="124">
        <v>3500</v>
      </c>
      <c r="F1599" s="124">
        <v>1820</v>
      </c>
      <c r="G1599" s="124">
        <v>2570</v>
      </c>
      <c r="H1599" s="124">
        <v>2420</v>
      </c>
      <c r="I1599" s="124">
        <v>2420</v>
      </c>
      <c r="J1599" s="124">
        <v>2420</v>
      </c>
      <c r="K1599" s="124">
        <v>2220</v>
      </c>
      <c r="L1599" s="124">
        <v>2720</v>
      </c>
      <c r="M1599" s="124">
        <v>2720</v>
      </c>
      <c r="N1599" s="124">
        <v>1346.59</v>
      </c>
      <c r="O1599" s="124">
        <v>1834</v>
      </c>
      <c r="P1599" s="124">
        <v>2733.49</v>
      </c>
      <c r="Q1599" s="124">
        <v>1912</v>
      </c>
      <c r="R1599" s="124">
        <v>2587</v>
      </c>
      <c r="S1599" s="124">
        <v>3853</v>
      </c>
      <c r="T1599" s="124">
        <v>2693.53</v>
      </c>
      <c r="U1599" s="124">
        <v>2037.17</v>
      </c>
      <c r="V1599" s="124">
        <v>1570.25</v>
      </c>
      <c r="W1599" s="124">
        <v>1100.05</v>
      </c>
      <c r="X1599" s="79">
        <v>3570.59</v>
      </c>
      <c r="Y1599" s="125"/>
      <c r="Z1599" s="125"/>
      <c r="AA1599" s="125"/>
      <c r="AB1599" s="125"/>
      <c r="AC1599" s="126">
        <f t="shared" si="350"/>
        <v>-8.8307678411690765E-2</v>
      </c>
      <c r="AD1599" s="126">
        <f t="shared" si="351"/>
        <v>5.5560575841955263E-2</v>
      </c>
      <c r="AE1599" s="126">
        <f t="shared" si="352"/>
        <v>-1.9174031055077347E-2</v>
      </c>
      <c r="AF1599" s="126">
        <f t="shared" si="353"/>
        <v>6.9845573945092804E-2</v>
      </c>
      <c r="AG1599" s="126">
        <f t="shared" si="354"/>
        <v>-2.6929525857201553E-3</v>
      </c>
      <c r="AH1599" s="126">
        <f t="shared" si="355"/>
        <v>-7.5959434419691746E-2</v>
      </c>
      <c r="AI1599" s="126">
        <f t="shared" si="356"/>
        <v>4.8774743630829571E-2</v>
      </c>
      <c r="AJ1599" s="126">
        <f t="shared" si="357"/>
        <v>-1</v>
      </c>
      <c r="AK1599" s="126">
        <f t="shared" si="358"/>
        <v>0</v>
      </c>
      <c r="AL1599" s="127">
        <f t="shared" si="340"/>
        <v>-0.11243924478381137</v>
      </c>
      <c r="AM1599" s="127">
        <f t="shared" si="339"/>
        <v>-0.20597552867491647</v>
      </c>
    </row>
    <row r="1600" spans="1:39" ht="15" customHeight="1" x14ac:dyDescent="0.2">
      <c r="A1600" s="62" t="s">
        <v>1647</v>
      </c>
      <c r="B1600" s="62" t="s">
        <v>567</v>
      </c>
      <c r="C1600" s="124">
        <v>45000</v>
      </c>
      <c r="D1600" s="124">
        <v>45000</v>
      </c>
      <c r="E1600" s="124">
        <v>45000</v>
      </c>
      <c r="F1600" s="124">
        <v>36400</v>
      </c>
      <c r="G1600" s="124">
        <v>36400</v>
      </c>
      <c r="H1600" s="124">
        <v>36400</v>
      </c>
      <c r="I1600" s="124">
        <v>36400</v>
      </c>
      <c r="J1600" s="124">
        <v>35000</v>
      </c>
      <c r="K1600" s="124">
        <v>35000</v>
      </c>
      <c r="L1600" s="124">
        <v>48520</v>
      </c>
      <c r="M1600" s="124">
        <v>41350</v>
      </c>
      <c r="N1600" s="124">
        <v>48428.35</v>
      </c>
      <c r="O1600" s="124">
        <v>36807.57</v>
      </c>
      <c r="P1600" s="124">
        <v>35375.24</v>
      </c>
      <c r="Q1600" s="124">
        <v>32887.17</v>
      </c>
      <c r="R1600" s="124">
        <v>32614.81</v>
      </c>
      <c r="S1600" s="124">
        <v>33145.86</v>
      </c>
      <c r="T1600" s="124">
        <v>29953.53</v>
      </c>
      <c r="U1600" s="124">
        <v>34099.06</v>
      </c>
      <c r="V1600" s="124">
        <v>18201.38</v>
      </c>
      <c r="W1600" s="124">
        <v>1694.59</v>
      </c>
      <c r="X1600" s="79">
        <v>13638.06</v>
      </c>
      <c r="Y1600" s="125"/>
      <c r="Z1600" s="125"/>
      <c r="AA1600" s="125"/>
      <c r="AB1600" s="125"/>
      <c r="AC1600" s="126">
        <f t="shared" si="350"/>
        <v>0</v>
      </c>
      <c r="AD1600" s="126">
        <f t="shared" si="351"/>
        <v>1.9679742014400488</v>
      </c>
      <c r="AE1600" s="126">
        <f t="shared" si="352"/>
        <v>-0.65581064246307164</v>
      </c>
      <c r="AF1600" s="126">
        <f t="shared" si="353"/>
        <v>-4.7052740434332892E-2</v>
      </c>
      <c r="AG1600" s="126">
        <f t="shared" si="354"/>
        <v>-1</v>
      </c>
      <c r="AH1600" s="126">
        <f t="shared" si="355"/>
        <v>0</v>
      </c>
      <c r="AI1600" s="126">
        <f t="shared" si="356"/>
        <v>0</v>
      </c>
      <c r="AJ1600" s="126">
        <f t="shared" si="357"/>
        <v>0</v>
      </c>
      <c r="AK1600" s="126">
        <f t="shared" si="358"/>
        <v>0</v>
      </c>
      <c r="AL1600" s="127">
        <f t="shared" si="340"/>
        <v>2.9456757615849365E-2</v>
      </c>
      <c r="AM1600" s="127">
        <f t="shared" si="339"/>
        <v>-0.2</v>
      </c>
    </row>
    <row r="1601" spans="1:39" ht="15" customHeight="1" x14ac:dyDescent="0.2">
      <c r="A1601" s="62" t="s">
        <v>1648</v>
      </c>
      <c r="B1601" s="62" t="s">
        <v>569</v>
      </c>
      <c r="C1601" s="124">
        <v>2800</v>
      </c>
      <c r="D1601" s="124">
        <v>3500</v>
      </c>
      <c r="E1601" s="124">
        <v>3500</v>
      </c>
      <c r="F1601" s="124">
        <v>4600</v>
      </c>
      <c r="G1601" s="124">
        <v>4600</v>
      </c>
      <c r="H1601" s="124">
        <v>4600</v>
      </c>
      <c r="I1601" s="124">
        <v>4600</v>
      </c>
      <c r="J1601" s="124">
        <v>5500</v>
      </c>
      <c r="K1601" s="124">
        <v>5500</v>
      </c>
      <c r="L1601" s="124">
        <v>9000</v>
      </c>
      <c r="M1601" s="124">
        <v>9000</v>
      </c>
      <c r="N1601" s="124">
        <v>4645.8999999999996</v>
      </c>
      <c r="O1601" s="124">
        <v>4562.92</v>
      </c>
      <c r="P1601" s="124">
        <v>4681.7700000000004</v>
      </c>
      <c r="Q1601" s="124">
        <v>4775.1099999999997</v>
      </c>
      <c r="R1601" s="124">
        <v>5073.47</v>
      </c>
      <c r="S1601" s="124">
        <v>4827.4399999999996</v>
      </c>
      <c r="T1601" s="124">
        <v>4833.88</v>
      </c>
      <c r="U1601" s="124">
        <v>4864.47</v>
      </c>
      <c r="V1601" s="124">
        <v>4412.68</v>
      </c>
      <c r="W1601" s="124">
        <v>181.45</v>
      </c>
      <c r="X1601" s="79">
        <v>14919.87</v>
      </c>
      <c r="Y1601" s="125"/>
      <c r="Z1601" s="125"/>
      <c r="AA1601" s="125"/>
      <c r="AB1601" s="125"/>
      <c r="AC1601" s="126">
        <f t="shared" si="350"/>
        <v>0</v>
      </c>
      <c r="AD1601" s="126">
        <f t="shared" si="351"/>
        <v>0</v>
      </c>
      <c r="AE1601" s="126">
        <f t="shared" si="352"/>
        <v>0</v>
      </c>
      <c r="AF1601" s="126">
        <f t="shared" si="353"/>
        <v>0</v>
      </c>
      <c r="AG1601" s="126">
        <f t="shared" si="354"/>
        <v>0</v>
      </c>
      <c r="AH1601" s="126">
        <f t="shared" si="355"/>
        <v>0</v>
      </c>
      <c r="AI1601" s="126">
        <f t="shared" si="356"/>
        <v>0</v>
      </c>
      <c r="AJ1601" s="126">
        <f t="shared" si="357"/>
        <v>0</v>
      </c>
      <c r="AK1601" s="126">
        <f t="shared" si="358"/>
        <v>0</v>
      </c>
      <c r="AL1601" s="127">
        <f t="shared" si="340"/>
        <v>0</v>
      </c>
      <c r="AM1601" s="127">
        <f t="shared" si="339"/>
        <v>0</v>
      </c>
    </row>
    <row r="1602" spans="1:39" ht="15" customHeight="1" x14ac:dyDescent="0.2">
      <c r="A1602" s="62" t="s">
        <v>1649</v>
      </c>
      <c r="B1602" s="62" t="s">
        <v>807</v>
      </c>
      <c r="C1602" s="124">
        <v>12000</v>
      </c>
      <c r="D1602" s="124">
        <v>12000</v>
      </c>
      <c r="E1602" s="124">
        <v>12000</v>
      </c>
      <c r="F1602" s="124">
        <v>7800</v>
      </c>
      <c r="G1602" s="124">
        <v>7800</v>
      </c>
      <c r="H1602" s="124">
        <v>7800</v>
      </c>
      <c r="I1602" s="124">
        <v>7800</v>
      </c>
      <c r="J1602" s="124">
        <v>5000</v>
      </c>
      <c r="K1602" s="124">
        <v>5000</v>
      </c>
      <c r="L1602" s="124">
        <v>5000</v>
      </c>
      <c r="M1602" s="124">
        <v>5000</v>
      </c>
      <c r="N1602" s="124">
        <v>5409.41</v>
      </c>
      <c r="O1602" s="124">
        <v>5986.03</v>
      </c>
      <c r="P1602" s="124">
        <v>6719.34</v>
      </c>
      <c r="Q1602" s="124">
        <v>5403.58</v>
      </c>
      <c r="R1602" s="124">
        <v>3771.4</v>
      </c>
      <c r="S1602" s="124">
        <v>4608.1899999999996</v>
      </c>
      <c r="T1602" s="124">
        <v>5446.81</v>
      </c>
      <c r="U1602" s="124">
        <v>5977.13</v>
      </c>
      <c r="V1602" s="124">
        <v>3741.68</v>
      </c>
      <c r="W1602" s="124">
        <v>0</v>
      </c>
      <c r="X1602" s="79">
        <v>1730.73</v>
      </c>
      <c r="Y1602" s="125"/>
      <c r="Z1602" s="125"/>
      <c r="AA1602" s="125"/>
      <c r="AB1602" s="125"/>
      <c r="AC1602" s="126">
        <f t="shared" si="350"/>
        <v>0</v>
      </c>
      <c r="AD1602" s="126">
        <f t="shared" si="351"/>
        <v>0</v>
      </c>
      <c r="AE1602" s="126">
        <f t="shared" si="352"/>
        <v>0</v>
      </c>
      <c r="AF1602" s="126">
        <f t="shared" si="353"/>
        <v>0</v>
      </c>
      <c r="AG1602" s="126">
        <f t="shared" si="354"/>
        <v>-0.56338983050847447</v>
      </c>
      <c r="AH1602" s="126">
        <f t="shared" si="355"/>
        <v>-1</v>
      </c>
      <c r="AI1602" s="126">
        <f t="shared" si="356"/>
        <v>0</v>
      </c>
      <c r="AJ1602" s="126">
        <f t="shared" si="357"/>
        <v>0</v>
      </c>
      <c r="AK1602" s="126">
        <f t="shared" si="358"/>
        <v>0</v>
      </c>
      <c r="AL1602" s="127">
        <f t="shared" si="340"/>
        <v>-0.17370998116760827</v>
      </c>
      <c r="AM1602" s="127">
        <f t="shared" si="339"/>
        <v>-0.31267796610169485</v>
      </c>
    </row>
    <row r="1603" spans="1:39" ht="15" customHeight="1" x14ac:dyDescent="0.2">
      <c r="A1603" s="62" t="s">
        <v>1643</v>
      </c>
      <c r="B1603" s="62" t="s">
        <v>278</v>
      </c>
      <c r="C1603" s="124">
        <v>8900</v>
      </c>
      <c r="D1603" s="124">
        <v>19379</v>
      </c>
      <c r="E1603" s="124">
        <v>7114</v>
      </c>
      <c r="F1603" s="124">
        <v>6950</v>
      </c>
      <c r="G1603" s="124">
        <v>9070</v>
      </c>
      <c r="H1603" s="124">
        <v>4620</v>
      </c>
      <c r="I1603" s="124">
        <v>4620</v>
      </c>
      <c r="J1603" s="124">
        <v>4620</v>
      </c>
      <c r="K1603" s="124">
        <v>2680</v>
      </c>
      <c r="L1603" s="124">
        <v>2920</v>
      </c>
      <c r="M1603" s="124">
        <v>2920</v>
      </c>
      <c r="N1603" s="124">
        <v>7276.95</v>
      </c>
      <c r="O1603" s="124">
        <v>14613.97</v>
      </c>
      <c r="P1603" s="124">
        <v>6919.95</v>
      </c>
      <c r="Q1603" s="124">
        <v>7123.75</v>
      </c>
      <c r="R1603" s="124">
        <v>7494.07</v>
      </c>
      <c r="S1603" s="124">
        <v>2189.69</v>
      </c>
      <c r="T1603" s="124">
        <v>1955.51</v>
      </c>
      <c r="U1603" s="124">
        <v>2937.63</v>
      </c>
      <c r="V1603" s="124">
        <v>2381.4</v>
      </c>
      <c r="W1603" s="124">
        <v>910.8</v>
      </c>
      <c r="X1603" s="79">
        <v>618.24</v>
      </c>
      <c r="Y1603" s="125"/>
      <c r="Z1603" s="125"/>
      <c r="AA1603" s="125"/>
      <c r="AB1603" s="125"/>
      <c r="AC1603" s="126">
        <f t="shared" si="350"/>
        <v>-0.6074074074074074</v>
      </c>
      <c r="AD1603" s="126">
        <f t="shared" si="351"/>
        <v>6.9103773584905659E-2</v>
      </c>
      <c r="AE1603" s="126">
        <f t="shared" si="352"/>
        <v>-0.12353849547760865</v>
      </c>
      <c r="AF1603" s="126">
        <f t="shared" si="353"/>
        <v>0.27686886483765416</v>
      </c>
      <c r="AG1603" s="126">
        <f t="shared" si="354"/>
        <v>-0.1269465799329785</v>
      </c>
      <c r="AH1603" s="126">
        <f t="shared" si="355"/>
        <v>-7.1799503273876727E-2</v>
      </c>
      <c r="AI1603" s="126">
        <f t="shared" si="356"/>
        <v>0.75675018243736314</v>
      </c>
      <c r="AJ1603" s="126">
        <f t="shared" si="357"/>
        <v>-0.97507615618942123</v>
      </c>
      <c r="AK1603" s="126">
        <f t="shared" si="358"/>
        <v>7.5333333333333332</v>
      </c>
      <c r="AL1603" s="127">
        <f t="shared" si="340"/>
        <v>0.74792089021244046</v>
      </c>
      <c r="AM1603" s="127">
        <f t="shared" si="339"/>
        <v>1.4232522552748841</v>
      </c>
    </row>
    <row r="1604" spans="1:39" ht="15" customHeight="1" x14ac:dyDescent="0.2">
      <c r="A1604" s="62" t="s">
        <v>1644</v>
      </c>
      <c r="B1604" s="62" t="s">
        <v>1528</v>
      </c>
      <c r="C1604" s="124">
        <v>56885</v>
      </c>
      <c r="D1604" s="124">
        <v>57385</v>
      </c>
      <c r="E1604" s="124">
        <v>45310</v>
      </c>
      <c r="F1604" s="124">
        <v>44800</v>
      </c>
      <c r="G1604" s="124">
        <v>43000</v>
      </c>
      <c r="H1604" s="124">
        <v>43000</v>
      </c>
      <c r="I1604" s="124">
        <v>43000</v>
      </c>
      <c r="J1604" s="124">
        <v>43000</v>
      </c>
      <c r="K1604" s="124">
        <v>42150</v>
      </c>
      <c r="L1604" s="124">
        <v>50700</v>
      </c>
      <c r="M1604" s="124">
        <v>25000</v>
      </c>
      <c r="N1604" s="124">
        <v>55656.36</v>
      </c>
      <c r="O1604" s="124">
        <v>42506.52</v>
      </c>
      <c r="P1604" s="124">
        <v>39432.980000000003</v>
      </c>
      <c r="Q1604" s="124">
        <v>39686.22</v>
      </c>
      <c r="R1604" s="124">
        <v>67726.64</v>
      </c>
      <c r="S1604" s="124">
        <v>70999.62</v>
      </c>
      <c r="T1604" s="124">
        <v>23886.6</v>
      </c>
      <c r="U1604" s="124">
        <v>20538.419999999998</v>
      </c>
      <c r="V1604" s="124">
        <v>8389.09</v>
      </c>
      <c r="W1604" s="124">
        <v>12006.13</v>
      </c>
      <c r="X1604" s="79">
        <v>6441.61</v>
      </c>
      <c r="Y1604" s="125"/>
      <c r="Z1604" s="125"/>
      <c r="AA1604" s="125"/>
      <c r="AB1604" s="125"/>
      <c r="AC1604" s="126">
        <f t="shared" si="350"/>
        <v>-0.29771595809407075</v>
      </c>
      <c r="AD1604" s="126">
        <f t="shared" si="351"/>
        <v>0.9801687176698245</v>
      </c>
      <c r="AE1604" s="126">
        <f t="shared" si="352"/>
        <v>0.38525605814800151</v>
      </c>
      <c r="AF1604" s="126">
        <f t="shared" si="353"/>
        <v>-0.24727734641559546</v>
      </c>
      <c r="AG1604" s="126">
        <f t="shared" si="354"/>
        <v>0.30437938543430926</v>
      </c>
      <c r="AH1604" s="126">
        <f t="shared" si="355"/>
        <v>-8.9232170823853207E-2</v>
      </c>
      <c r="AI1604" s="126">
        <f t="shared" si="356"/>
        <v>-1.8884414492918021E-2</v>
      </c>
      <c r="AJ1604" s="126">
        <f t="shared" si="357"/>
        <v>-1</v>
      </c>
      <c r="AK1604" s="126">
        <f t="shared" si="358"/>
        <v>0</v>
      </c>
      <c r="AL1604" s="127">
        <f t="shared" si="340"/>
        <v>1.8549190472997425E-3</v>
      </c>
      <c r="AM1604" s="127">
        <f t="shared" ref="AM1604:AM1667" si="359">AVERAGE(AG1604:AK1604)</f>
        <v>-0.16074743997649238</v>
      </c>
    </row>
    <row r="1605" spans="1:39" ht="15" customHeight="1" x14ac:dyDescent="0.2">
      <c r="A1605" s="62" t="s">
        <v>1645</v>
      </c>
      <c r="B1605" s="62" t="s">
        <v>282</v>
      </c>
      <c r="C1605" s="124">
        <v>12725</v>
      </c>
      <c r="D1605" s="124">
        <v>12820</v>
      </c>
      <c r="E1605" s="124">
        <v>12820</v>
      </c>
      <c r="F1605" s="124">
        <v>12820</v>
      </c>
      <c r="G1605" s="124">
        <v>12070</v>
      </c>
      <c r="H1605" s="124">
        <v>12070</v>
      </c>
      <c r="I1605" s="124">
        <v>12070</v>
      </c>
      <c r="J1605" s="124">
        <v>13370</v>
      </c>
      <c r="K1605" s="124">
        <v>15150</v>
      </c>
      <c r="L1605" s="124">
        <v>15150</v>
      </c>
      <c r="M1605" s="124">
        <v>46650</v>
      </c>
      <c r="N1605" s="124">
        <v>11732.75</v>
      </c>
      <c r="O1605" s="124">
        <v>12353.43</v>
      </c>
      <c r="P1605" s="124">
        <v>9459.58</v>
      </c>
      <c r="Q1605" s="124">
        <v>13548.31</v>
      </c>
      <c r="R1605" s="124">
        <v>14631.16</v>
      </c>
      <c r="S1605" s="124">
        <v>13267.32</v>
      </c>
      <c r="T1605" s="124">
        <v>13651.34</v>
      </c>
      <c r="U1605" s="124">
        <v>15967.74</v>
      </c>
      <c r="V1605" s="124">
        <v>10929.69</v>
      </c>
      <c r="W1605" s="124">
        <v>16052.91</v>
      </c>
      <c r="X1605" s="79">
        <v>42397.81</v>
      </c>
      <c r="Y1605" s="125"/>
      <c r="Z1605" s="125"/>
      <c r="AA1605" s="125"/>
      <c r="AB1605" s="125"/>
      <c r="AC1605" s="126">
        <f t="shared" si="350"/>
        <v>-0.986964205022271</v>
      </c>
      <c r="AD1605" s="126">
        <f t="shared" si="351"/>
        <v>86.432219127205187</v>
      </c>
      <c r="AE1605" s="126">
        <f t="shared" si="352"/>
        <v>-0.95855833851044359</v>
      </c>
      <c r="AF1605" s="126">
        <f t="shared" si="353"/>
        <v>19.244426411548645</v>
      </c>
      <c r="AG1605" s="126">
        <f t="shared" si="354"/>
        <v>-0.9460784003476771</v>
      </c>
      <c r="AH1605" s="126">
        <f t="shared" si="355"/>
        <v>15.286943933643725</v>
      </c>
      <c r="AI1605" s="126">
        <f t="shared" si="356"/>
        <v>-0.94210839871432073</v>
      </c>
      <c r="AJ1605" s="126">
        <f t="shared" si="357"/>
        <v>-1</v>
      </c>
      <c r="AK1605" s="126">
        <f t="shared" si="358"/>
        <v>0</v>
      </c>
      <c r="AL1605" s="127">
        <f t="shared" si="340"/>
        <v>12.903320014422539</v>
      </c>
      <c r="AM1605" s="127">
        <f t="shared" si="359"/>
        <v>2.4797514269163452</v>
      </c>
    </row>
    <row r="1606" spans="1:39" ht="15" customHeight="1" x14ac:dyDescent="0.2">
      <c r="A1606" s="62" t="s">
        <v>1646</v>
      </c>
      <c r="B1606" s="62" t="s">
        <v>442</v>
      </c>
      <c r="C1606" s="124">
        <v>2200</v>
      </c>
      <c r="D1606" s="124">
        <v>2300</v>
      </c>
      <c r="E1606" s="124">
        <v>2300</v>
      </c>
      <c r="F1606" s="124">
        <v>2300</v>
      </c>
      <c r="G1606" s="124">
        <v>2300</v>
      </c>
      <c r="H1606" s="124">
        <v>2300</v>
      </c>
      <c r="I1606" s="124">
        <v>0</v>
      </c>
      <c r="J1606" s="124">
        <v>0</v>
      </c>
      <c r="K1606" s="124">
        <v>0</v>
      </c>
      <c r="L1606" s="124">
        <v>0</v>
      </c>
      <c r="M1606" s="124">
        <v>0</v>
      </c>
      <c r="N1606" s="124">
        <v>2396.5100000000002</v>
      </c>
      <c r="O1606" s="124">
        <v>2980.81</v>
      </c>
      <c r="P1606" s="124">
        <v>3021.27</v>
      </c>
      <c r="Q1606" s="124">
        <v>5361.19</v>
      </c>
      <c r="R1606" s="124">
        <v>5061.99</v>
      </c>
      <c r="S1606" s="124">
        <v>2434.98</v>
      </c>
      <c r="T1606" s="124">
        <v>0</v>
      </c>
      <c r="U1606" s="124">
        <v>0</v>
      </c>
      <c r="V1606" s="124">
        <v>0</v>
      </c>
      <c r="W1606" s="124">
        <v>0</v>
      </c>
      <c r="X1606" s="79">
        <v>0</v>
      </c>
      <c r="Y1606" s="125"/>
      <c r="Z1606" s="125"/>
      <c r="AA1606" s="125"/>
      <c r="AB1606" s="125"/>
      <c r="AC1606" s="126">
        <f t="shared" si="350"/>
        <v>-8.8004950989642922E-2</v>
      </c>
      <c r="AD1606" s="126">
        <f t="shared" si="351"/>
        <v>5.1853046518633955E-2</v>
      </c>
      <c r="AE1606" s="126">
        <f t="shared" si="352"/>
        <v>-2.0682113400123311E-2</v>
      </c>
      <c r="AF1606" s="126">
        <f t="shared" si="353"/>
        <v>5.6317058184052658E-2</v>
      </c>
      <c r="AG1606" s="126">
        <f t="shared" si="354"/>
        <v>8.2639774481508051E-3</v>
      </c>
      <c r="AH1606" s="126">
        <f t="shared" si="355"/>
        <v>-8.8225423056547125E-2</v>
      </c>
      <c r="AI1606" s="126">
        <f t="shared" si="356"/>
        <v>8.9786841809061158E-2</v>
      </c>
      <c r="AJ1606" s="126">
        <f t="shared" si="357"/>
        <v>-1</v>
      </c>
      <c r="AK1606" s="126">
        <f t="shared" si="358"/>
        <v>0</v>
      </c>
      <c r="AL1606" s="127">
        <f t="shared" si="340"/>
        <v>-0.11007684038737942</v>
      </c>
      <c r="AM1606" s="127">
        <f t="shared" si="359"/>
        <v>-0.19803492075986703</v>
      </c>
    </row>
    <row r="1607" spans="1:39" ht="15" customHeight="1" x14ac:dyDescent="0.2">
      <c r="A1607" s="62" t="s">
        <v>1650</v>
      </c>
      <c r="B1607" s="62" t="s">
        <v>448</v>
      </c>
      <c r="C1607" s="124">
        <v>8235</v>
      </c>
      <c r="D1607" s="124">
        <v>0</v>
      </c>
      <c r="E1607" s="124">
        <v>0</v>
      </c>
      <c r="F1607" s="124">
        <v>0</v>
      </c>
      <c r="G1607" s="124">
        <v>0</v>
      </c>
      <c r="H1607" s="124">
        <v>0</v>
      </c>
      <c r="I1607" s="124">
        <v>0</v>
      </c>
      <c r="J1607" s="124">
        <v>0</v>
      </c>
      <c r="K1607" s="124">
        <v>0</v>
      </c>
      <c r="L1607" s="124">
        <v>0</v>
      </c>
      <c r="M1607" s="124">
        <v>0</v>
      </c>
      <c r="N1607" s="124">
        <v>5575.69</v>
      </c>
      <c r="O1607" s="124">
        <v>0</v>
      </c>
      <c r="P1607" s="124">
        <v>9351.15</v>
      </c>
      <c r="Q1607" s="124">
        <v>0</v>
      </c>
      <c r="R1607" s="124">
        <v>0</v>
      </c>
      <c r="S1607" s="124">
        <v>0</v>
      </c>
      <c r="T1607" s="124">
        <v>0</v>
      </c>
      <c r="U1607" s="124">
        <v>0</v>
      </c>
      <c r="V1607" s="124">
        <v>0</v>
      </c>
      <c r="W1607" s="124">
        <v>0</v>
      </c>
      <c r="X1607" s="79"/>
      <c r="Y1607" s="125"/>
      <c r="Z1607" s="125"/>
      <c r="AA1607" s="125"/>
      <c r="AB1607" s="125"/>
      <c r="AC1607" s="126">
        <f t="shared" si="350"/>
        <v>-6.7355691485621844E-2</v>
      </c>
      <c r="AD1607" s="126">
        <f t="shared" si="351"/>
        <v>-0.19841688654353565</v>
      </c>
      <c r="AE1607" s="126">
        <f t="shared" si="352"/>
        <v>-0.57030000940468351</v>
      </c>
      <c r="AF1607" s="126">
        <f t="shared" si="353"/>
        <v>1.7811337272926244</v>
      </c>
      <c r="AG1607" s="126">
        <f t="shared" si="354"/>
        <v>0.40513103014086721</v>
      </c>
      <c r="AH1607" s="126">
        <f t="shared" si="355"/>
        <v>-0.2647437692523103</v>
      </c>
      <c r="AI1607" s="126">
        <f t="shared" si="356"/>
        <v>-4.2504570383912213E-2</v>
      </c>
      <c r="AJ1607" s="126">
        <f t="shared" si="357"/>
        <v>-1</v>
      </c>
      <c r="AK1607" s="126">
        <f t="shared" si="358"/>
        <v>0</v>
      </c>
      <c r="AL1607" s="127">
        <f t="shared" ref="AL1607:AL1670" si="360">AVERAGE(AC1607:AK1607)</f>
        <v>4.7715367070475766E-3</v>
      </c>
      <c r="AM1607" s="127">
        <f t="shared" si="359"/>
        <v>-0.18042346189907105</v>
      </c>
    </row>
    <row r="1608" spans="1:39" ht="15" customHeight="1" x14ac:dyDescent="0.2">
      <c r="A1608" s="62" t="s">
        <v>1652</v>
      </c>
      <c r="B1608" s="62" t="s">
        <v>286</v>
      </c>
      <c r="C1608" s="124">
        <v>238330</v>
      </c>
      <c r="D1608" s="124">
        <v>230455</v>
      </c>
      <c r="E1608" s="124">
        <v>232471</v>
      </c>
      <c r="F1608" s="124">
        <v>232471</v>
      </c>
      <c r="G1608" s="124">
        <v>232471</v>
      </c>
      <c r="H1608" s="124">
        <v>241733</v>
      </c>
      <c r="I1608" s="124">
        <v>251412</v>
      </c>
      <c r="J1608" s="124">
        <v>251412</v>
      </c>
      <c r="K1608" s="124">
        <v>255370</v>
      </c>
      <c r="L1608" s="124">
        <v>63843</v>
      </c>
      <c r="M1608" s="124">
        <v>65060</v>
      </c>
      <c r="N1608" s="124">
        <v>246888.95</v>
      </c>
      <c r="O1608" s="124">
        <v>225086.76</v>
      </c>
      <c r="P1608" s="124">
        <v>237592.71</v>
      </c>
      <c r="Q1608" s="124">
        <v>233037.1</v>
      </c>
      <c r="R1608" s="124">
        <v>249313.71</v>
      </c>
      <c r="S1608" s="124">
        <v>248642.32</v>
      </c>
      <c r="T1608" s="124">
        <v>229755.59</v>
      </c>
      <c r="U1608" s="124">
        <v>240961.86</v>
      </c>
      <c r="V1608" s="124">
        <v>0</v>
      </c>
      <c r="W1608" s="124">
        <v>21241.72</v>
      </c>
      <c r="X1608" s="79">
        <v>38510.160000000003</v>
      </c>
      <c r="Y1608" s="125"/>
      <c r="Z1608" s="125"/>
      <c r="AA1608" s="125"/>
      <c r="AB1608" s="125"/>
      <c r="AC1608" s="126">
        <f t="shared" si="350"/>
        <v>0</v>
      </c>
      <c r="AD1608" s="126">
        <f t="shared" si="351"/>
        <v>0</v>
      </c>
      <c r="AE1608" s="126">
        <f t="shared" si="352"/>
        <v>0</v>
      </c>
      <c r="AF1608" s="126">
        <f t="shared" si="353"/>
        <v>0</v>
      </c>
      <c r="AG1608" s="126">
        <f t="shared" si="354"/>
        <v>0</v>
      </c>
      <c r="AH1608" s="126">
        <f t="shared" si="355"/>
        <v>0</v>
      </c>
      <c r="AI1608" s="126">
        <f t="shared" si="356"/>
        <v>0</v>
      </c>
      <c r="AJ1608" s="126">
        <f t="shared" si="357"/>
        <v>0</v>
      </c>
      <c r="AK1608" s="126">
        <f t="shared" si="358"/>
        <v>0</v>
      </c>
      <c r="AL1608" s="127">
        <f t="shared" si="360"/>
        <v>0</v>
      </c>
      <c r="AM1608" s="127">
        <f t="shared" si="359"/>
        <v>0</v>
      </c>
    </row>
    <row r="1609" spans="1:39" ht="15" customHeight="1" x14ac:dyDescent="0.2">
      <c r="A1609" s="62" t="s">
        <v>1653</v>
      </c>
      <c r="B1609" s="62" t="s">
        <v>921</v>
      </c>
      <c r="C1609" s="124">
        <v>0</v>
      </c>
      <c r="D1609" s="124">
        <v>0</v>
      </c>
      <c r="E1609" s="124">
        <v>0</v>
      </c>
      <c r="F1609" s="124">
        <v>0</v>
      </c>
      <c r="G1609" s="124">
        <v>0</v>
      </c>
      <c r="H1609" s="124">
        <v>0</v>
      </c>
      <c r="I1609" s="124">
        <v>0</v>
      </c>
      <c r="J1609" s="124">
        <v>0</v>
      </c>
      <c r="K1609" s="124">
        <v>0</v>
      </c>
      <c r="L1609" s="124">
        <v>0</v>
      </c>
      <c r="M1609" s="124">
        <v>0</v>
      </c>
      <c r="N1609" s="124">
        <v>0</v>
      </c>
      <c r="O1609" s="124">
        <v>359.71</v>
      </c>
      <c r="P1609" s="124">
        <v>1067.6099999999999</v>
      </c>
      <c r="Q1609" s="124">
        <v>367.46</v>
      </c>
      <c r="R1609" s="124">
        <v>350.17</v>
      </c>
      <c r="S1609" s="124">
        <v>0</v>
      </c>
      <c r="T1609" s="124">
        <v>0</v>
      </c>
      <c r="U1609" s="124">
        <v>0</v>
      </c>
      <c r="V1609" s="124">
        <v>0</v>
      </c>
      <c r="W1609" s="124">
        <v>0</v>
      </c>
      <c r="X1609" s="79"/>
      <c r="Y1609" s="125"/>
      <c r="Z1609" s="125"/>
      <c r="AA1609" s="125"/>
      <c r="AB1609" s="125"/>
      <c r="AC1609" s="126">
        <f t="shared" si="350"/>
        <v>-0.12299356586522173</v>
      </c>
      <c r="AD1609" s="126">
        <f t="shared" si="351"/>
        <v>-0.63271295080701218</v>
      </c>
      <c r="AE1609" s="126">
        <f t="shared" si="352"/>
        <v>3.8758059994393051E-2</v>
      </c>
      <c r="AF1609" s="126">
        <f t="shared" si="353"/>
        <v>1.6364617772080154</v>
      </c>
      <c r="AG1609" s="126">
        <f t="shared" si="354"/>
        <v>-0.4275623800383877</v>
      </c>
      <c r="AH1609" s="126">
        <f t="shared" si="355"/>
        <v>2.3249731759656651</v>
      </c>
      <c r="AI1609" s="126">
        <f t="shared" si="356"/>
        <v>-0.38265230661664856</v>
      </c>
      <c r="AJ1609" s="126">
        <f t="shared" si="357"/>
        <v>-0.63490438646164571</v>
      </c>
      <c r="AK1609" s="126">
        <f t="shared" si="358"/>
        <v>2.1070214162142817</v>
      </c>
      <c r="AL1609" s="127">
        <f t="shared" si="360"/>
        <v>0.43404320439927102</v>
      </c>
      <c r="AM1609" s="127">
        <f t="shared" si="359"/>
        <v>0.59737510381265291</v>
      </c>
    </row>
    <row r="1610" spans="1:39" ht="15" customHeight="1" x14ac:dyDescent="0.2">
      <c r="A1610" s="62" t="s">
        <v>1825</v>
      </c>
      <c r="B1610" s="62" t="s">
        <v>296</v>
      </c>
      <c r="C1610" s="124">
        <v>0</v>
      </c>
      <c r="D1610" s="124">
        <v>0</v>
      </c>
      <c r="E1610" s="124">
        <v>0</v>
      </c>
      <c r="F1610" s="124">
        <v>3487</v>
      </c>
      <c r="G1610" s="124">
        <v>9299</v>
      </c>
      <c r="H1610" s="124">
        <v>9669</v>
      </c>
      <c r="I1610" s="124">
        <v>0</v>
      </c>
      <c r="J1610" s="124">
        <v>7542</v>
      </c>
      <c r="K1610" s="124">
        <v>0</v>
      </c>
      <c r="L1610" s="124">
        <v>0</v>
      </c>
      <c r="M1610" s="124">
        <v>0</v>
      </c>
      <c r="N1610" s="124">
        <v>0</v>
      </c>
      <c r="O1610" s="124">
        <v>0</v>
      </c>
      <c r="P1610" s="124">
        <v>0</v>
      </c>
      <c r="Q1610" s="124">
        <v>0</v>
      </c>
      <c r="R1610" s="124">
        <v>0</v>
      </c>
      <c r="S1610" s="124">
        <v>0</v>
      </c>
      <c r="T1610" s="124">
        <v>0</v>
      </c>
      <c r="U1610" s="124">
        <v>0</v>
      </c>
      <c r="V1610" s="124">
        <v>0</v>
      </c>
      <c r="W1610" s="124">
        <v>0</v>
      </c>
      <c r="X1610" s="79"/>
      <c r="Y1610" s="125"/>
      <c r="Z1610" s="125"/>
      <c r="AA1610" s="125"/>
      <c r="AB1610" s="125"/>
      <c r="AC1610" s="126">
        <f t="shared" si="350"/>
        <v>0</v>
      </c>
      <c r="AD1610" s="126">
        <f t="shared" si="351"/>
        <v>0</v>
      </c>
      <c r="AE1610" s="126">
        <f t="shared" si="352"/>
        <v>0</v>
      </c>
      <c r="AF1610" s="126">
        <f t="shared" si="353"/>
        <v>0</v>
      </c>
      <c r="AG1610" s="126">
        <f t="shared" si="354"/>
        <v>0</v>
      </c>
      <c r="AH1610" s="126">
        <f t="shared" si="355"/>
        <v>-1</v>
      </c>
      <c r="AI1610" s="126">
        <f t="shared" si="356"/>
        <v>0</v>
      </c>
      <c r="AJ1610" s="126">
        <f t="shared" si="357"/>
        <v>0</v>
      </c>
      <c r="AK1610" s="126">
        <f t="shared" si="358"/>
        <v>0</v>
      </c>
      <c r="AL1610" s="127">
        <f t="shared" si="360"/>
        <v>-0.1111111111111111</v>
      </c>
      <c r="AM1610" s="127">
        <f t="shared" si="359"/>
        <v>-0.2</v>
      </c>
    </row>
    <row r="1611" spans="1:39" ht="15" customHeight="1" x14ac:dyDescent="0.2">
      <c r="A1611" s="62" t="s">
        <v>1654</v>
      </c>
      <c r="B1611" s="62" t="s">
        <v>300</v>
      </c>
      <c r="C1611" s="124">
        <v>0</v>
      </c>
      <c r="D1611" s="124">
        <v>0</v>
      </c>
      <c r="E1611" s="124">
        <v>0</v>
      </c>
      <c r="F1611" s="124">
        <v>0</v>
      </c>
      <c r="G1611" s="124">
        <v>0</v>
      </c>
      <c r="H1611" s="124">
        <v>0</v>
      </c>
      <c r="I1611" s="124">
        <v>0</v>
      </c>
      <c r="J1611" s="124">
        <v>0</v>
      </c>
      <c r="K1611" s="124">
        <v>0</v>
      </c>
      <c r="L1611" s="124">
        <v>0</v>
      </c>
      <c r="M1611" s="124">
        <v>0</v>
      </c>
      <c r="N1611" s="124">
        <v>0</v>
      </c>
      <c r="O1611" s="124">
        <v>0</v>
      </c>
      <c r="P1611" s="124">
        <v>0</v>
      </c>
      <c r="Q1611" s="124">
        <v>0</v>
      </c>
      <c r="R1611" s="124">
        <v>236</v>
      </c>
      <c r="S1611" s="124">
        <v>103.04</v>
      </c>
      <c r="T1611" s="124">
        <v>0</v>
      </c>
      <c r="U1611" s="124">
        <v>0</v>
      </c>
      <c r="V1611" s="124">
        <v>0</v>
      </c>
      <c r="W1611" s="124">
        <v>0</v>
      </c>
      <c r="X1611" s="79"/>
      <c r="Y1611" s="125"/>
      <c r="Z1611" s="125"/>
      <c r="AA1611" s="125"/>
      <c r="AB1611" s="125"/>
      <c r="AC1611" s="126">
        <f t="shared" si="350"/>
        <v>3.6673192889028119</v>
      </c>
      <c r="AD1611" s="126">
        <f t="shared" si="351"/>
        <v>-0.64047407307974125</v>
      </c>
      <c r="AE1611" s="126">
        <f t="shared" si="352"/>
        <v>-0.25260578718108267</v>
      </c>
      <c r="AF1611" s="126">
        <f t="shared" si="353"/>
        <v>-0.22233439142425976</v>
      </c>
      <c r="AG1611" s="126">
        <f t="shared" si="354"/>
        <v>1.4632772142073283</v>
      </c>
      <c r="AH1611" s="126">
        <f t="shared" si="355"/>
        <v>-5.7307088410907141E-2</v>
      </c>
      <c r="AI1611" s="126">
        <f t="shared" si="356"/>
        <v>1.074057851573081</v>
      </c>
      <c r="AJ1611" s="126">
        <f t="shared" si="357"/>
        <v>-1</v>
      </c>
      <c r="AK1611" s="126">
        <f t="shared" si="358"/>
        <v>0</v>
      </c>
      <c r="AL1611" s="127">
        <f t="shared" si="360"/>
        <v>0.44799255717635894</v>
      </c>
      <c r="AM1611" s="127">
        <f t="shared" si="359"/>
        <v>0.29600559547390048</v>
      </c>
    </row>
    <row r="1612" spans="1:39" ht="15" customHeight="1" x14ac:dyDescent="0.2">
      <c r="A1612" s="62" t="s">
        <v>1655</v>
      </c>
      <c r="B1612" s="62" t="s">
        <v>312</v>
      </c>
      <c r="C1612" s="124">
        <v>5625</v>
      </c>
      <c r="D1612" s="124">
        <v>5625</v>
      </c>
      <c r="E1612" s="124">
        <v>5625</v>
      </c>
      <c r="F1612" s="124">
        <v>5625</v>
      </c>
      <c r="G1612" s="124">
        <v>0</v>
      </c>
      <c r="H1612" s="124">
        <v>0</v>
      </c>
      <c r="I1612" s="124">
        <v>0</v>
      </c>
      <c r="J1612" s="124">
        <v>0</v>
      </c>
      <c r="K1612" s="124">
        <v>0</v>
      </c>
      <c r="L1612" s="124">
        <v>0</v>
      </c>
      <c r="M1612" s="124">
        <v>0</v>
      </c>
      <c r="N1612" s="124">
        <v>5400</v>
      </c>
      <c r="O1612" s="124">
        <v>2120</v>
      </c>
      <c r="P1612" s="124">
        <v>2266.5</v>
      </c>
      <c r="Q1612" s="124">
        <v>1986.5</v>
      </c>
      <c r="R1612" s="124">
        <v>2536.5</v>
      </c>
      <c r="S1612" s="124">
        <v>2214.5</v>
      </c>
      <c r="T1612" s="124">
        <v>2055.5</v>
      </c>
      <c r="U1612" s="124">
        <v>3611</v>
      </c>
      <c r="V1612" s="124">
        <v>90</v>
      </c>
      <c r="W1612" s="124">
        <v>768</v>
      </c>
      <c r="X1612" s="79">
        <v>589</v>
      </c>
      <c r="Y1612" s="125"/>
      <c r="Z1612" s="125"/>
      <c r="AA1612" s="125"/>
      <c r="AB1612" s="125"/>
      <c r="AC1612" s="126">
        <f t="shared" si="350"/>
        <v>0</v>
      </c>
      <c r="AD1612" s="126">
        <f t="shared" si="351"/>
        <v>0</v>
      </c>
      <c r="AE1612" s="126">
        <f t="shared" si="352"/>
        <v>-3.1210592686002521E-2</v>
      </c>
      <c r="AF1612" s="126">
        <f t="shared" si="353"/>
        <v>-0.88620891636836974</v>
      </c>
      <c r="AG1612" s="126">
        <f t="shared" si="354"/>
        <v>7.1837108213223519</v>
      </c>
      <c r="AH1612" s="126">
        <f t="shared" si="355"/>
        <v>-3.9899359816611222</v>
      </c>
      <c r="AI1612" s="126">
        <f t="shared" si="356"/>
        <v>-0.80961263358671565</v>
      </c>
      <c r="AJ1612" s="126">
        <f t="shared" si="357"/>
        <v>-1</v>
      </c>
      <c r="AK1612" s="126">
        <f t="shared" si="358"/>
        <v>0</v>
      </c>
      <c r="AL1612" s="127">
        <f t="shared" si="360"/>
        <v>5.1860299668904625E-2</v>
      </c>
      <c r="AM1612" s="127">
        <f t="shared" si="359"/>
        <v>0.27683244121490286</v>
      </c>
    </row>
    <row r="1613" spans="1:39" ht="15" customHeight="1" x14ac:dyDescent="0.2">
      <c r="A1613" s="62" t="s">
        <v>1656</v>
      </c>
      <c r="B1613" s="62" t="s">
        <v>314</v>
      </c>
      <c r="C1613" s="124">
        <v>2226</v>
      </c>
      <c r="D1613" s="124">
        <v>1660</v>
      </c>
      <c r="E1613" s="124">
        <v>3060</v>
      </c>
      <c r="F1613" s="124">
        <v>3482</v>
      </c>
      <c r="G1613" s="124">
        <v>3484</v>
      </c>
      <c r="H1613" s="124">
        <v>4336</v>
      </c>
      <c r="I1613" s="124">
        <v>4116</v>
      </c>
      <c r="J1613" s="124">
        <v>3995</v>
      </c>
      <c r="K1613" s="124">
        <v>3925</v>
      </c>
      <c r="L1613" s="124">
        <v>565</v>
      </c>
      <c r="M1613" s="124">
        <v>920</v>
      </c>
      <c r="N1613" s="124">
        <v>2251.71</v>
      </c>
      <c r="O1613" s="124">
        <v>1581.34</v>
      </c>
      <c r="P1613" s="124">
        <v>3131.32</v>
      </c>
      <c r="Q1613" s="124">
        <v>4337.68</v>
      </c>
      <c r="R1613" s="124">
        <v>3265.07</v>
      </c>
      <c r="S1613" s="124">
        <v>4258.8900000000003</v>
      </c>
      <c r="T1613" s="124">
        <v>3878.86</v>
      </c>
      <c r="U1613" s="124">
        <v>3805.61</v>
      </c>
      <c r="V1613" s="124">
        <v>0</v>
      </c>
      <c r="W1613" s="124">
        <v>220.24</v>
      </c>
      <c r="X1613" s="79">
        <v>295.74</v>
      </c>
      <c r="Y1613" s="125"/>
      <c r="Z1613" s="125"/>
      <c r="AA1613" s="125"/>
      <c r="AB1613" s="125"/>
      <c r="AC1613" s="126">
        <f t="shared" si="350"/>
        <v>-0.45431136869037736</v>
      </c>
      <c r="AD1613" s="126">
        <f t="shared" si="351"/>
        <v>0.16914193892662926</v>
      </c>
      <c r="AE1613" s="126">
        <f t="shared" si="352"/>
        <v>-0.48737305099841188</v>
      </c>
      <c r="AF1613" s="126">
        <f t="shared" si="353"/>
        <v>0.36676826421587566</v>
      </c>
      <c r="AG1613" s="126">
        <f t="shared" si="354"/>
        <v>-0.20346166139252087</v>
      </c>
      <c r="AH1613" s="126">
        <f t="shared" si="355"/>
        <v>0.45822587067724457</v>
      </c>
      <c r="AI1613" s="126">
        <f t="shared" si="356"/>
        <v>0.34693856116891109</v>
      </c>
      <c r="AJ1613" s="126">
        <f t="shared" si="357"/>
        <v>-0.97974215300834488</v>
      </c>
      <c r="AK1613" s="126">
        <f t="shared" si="358"/>
        <v>22.819168591224017</v>
      </c>
      <c r="AL1613" s="127">
        <f t="shared" si="360"/>
        <v>2.4483727769025578</v>
      </c>
      <c r="AM1613" s="127">
        <f t="shared" si="359"/>
        <v>4.4882258417338612</v>
      </c>
    </row>
    <row r="1614" spans="1:39" ht="15" customHeight="1" x14ac:dyDescent="0.2">
      <c r="A1614" s="62" t="s">
        <v>1657</v>
      </c>
      <c r="B1614" s="62" t="s">
        <v>316</v>
      </c>
      <c r="C1614" s="124">
        <v>2383</v>
      </c>
      <c r="D1614" s="124">
        <v>4201</v>
      </c>
      <c r="E1614" s="124">
        <v>4241</v>
      </c>
      <c r="F1614" s="124">
        <v>4292</v>
      </c>
      <c r="G1614" s="124">
        <v>5622</v>
      </c>
      <c r="H1614" s="124">
        <v>799</v>
      </c>
      <c r="I1614" s="124">
        <v>808</v>
      </c>
      <c r="J1614" s="124">
        <v>824</v>
      </c>
      <c r="K1614" s="124">
        <v>771</v>
      </c>
      <c r="L1614" s="124">
        <v>1009</v>
      </c>
      <c r="M1614" s="124">
        <v>0</v>
      </c>
      <c r="N1614" s="124">
        <v>4957.12</v>
      </c>
      <c r="O1614" s="124">
        <v>64.62</v>
      </c>
      <c r="P1614" s="124">
        <v>5649.87</v>
      </c>
      <c r="Q1614" s="124">
        <v>234.14</v>
      </c>
      <c r="R1614" s="124">
        <v>4740.03</v>
      </c>
      <c r="S1614" s="124">
        <v>255.59</v>
      </c>
      <c r="T1614" s="124">
        <v>4162.78</v>
      </c>
      <c r="U1614" s="124">
        <v>240.99</v>
      </c>
      <c r="V1614" s="124">
        <v>0</v>
      </c>
      <c r="W1614" s="124">
        <v>69.3</v>
      </c>
      <c r="X1614" s="79">
        <v>560.64</v>
      </c>
      <c r="Y1614" s="125"/>
      <c r="Z1614" s="125"/>
      <c r="AA1614" s="125"/>
      <c r="AB1614" s="125"/>
      <c r="AC1614" s="126">
        <f t="shared" si="350"/>
        <v>-0.23914776998288173</v>
      </c>
      <c r="AD1614" s="126">
        <f t="shared" si="351"/>
        <v>0.20171233300401034</v>
      </c>
      <c r="AE1614" s="126">
        <f t="shared" si="352"/>
        <v>-9.0708002834085144E-2</v>
      </c>
      <c r="AF1614" s="126">
        <f t="shared" si="353"/>
        <v>0.1305871382901895</v>
      </c>
      <c r="AG1614" s="126">
        <f t="shared" si="354"/>
        <v>-5.2293745980856808E-2</v>
      </c>
      <c r="AH1614" s="126">
        <f t="shared" si="355"/>
        <v>-0.49096623456806432</v>
      </c>
      <c r="AI1614" s="126">
        <f t="shared" si="356"/>
        <v>0.67039533580263733</v>
      </c>
      <c r="AJ1614" s="126">
        <f t="shared" si="357"/>
        <v>-0.97417352987648886</v>
      </c>
      <c r="AK1614" s="126">
        <f t="shared" si="358"/>
        <v>10.645568750107408</v>
      </c>
      <c r="AL1614" s="127">
        <f t="shared" si="360"/>
        <v>1.0889971415513187</v>
      </c>
      <c r="AM1614" s="127">
        <f t="shared" si="359"/>
        <v>1.959706115096927</v>
      </c>
    </row>
    <row r="1615" spans="1:39" ht="15" customHeight="1" x14ac:dyDescent="0.2">
      <c r="A1615" s="62" t="s">
        <v>1658</v>
      </c>
      <c r="B1615" s="62" t="s">
        <v>2026</v>
      </c>
      <c r="C1615" s="124">
        <v>3456</v>
      </c>
      <c r="D1615" s="124">
        <v>3407</v>
      </c>
      <c r="E1615" s="124">
        <v>3439</v>
      </c>
      <c r="F1615" s="124">
        <v>3485</v>
      </c>
      <c r="G1615" s="124">
        <v>3580</v>
      </c>
      <c r="H1615" s="124">
        <v>3694</v>
      </c>
      <c r="I1615" s="124">
        <v>3694</v>
      </c>
      <c r="J1615" s="124">
        <v>3811</v>
      </c>
      <c r="K1615" s="124">
        <v>2589</v>
      </c>
      <c r="L1615" s="124">
        <v>932</v>
      </c>
      <c r="M1615" s="124">
        <v>940</v>
      </c>
      <c r="N1615" s="124">
        <v>3603.32</v>
      </c>
      <c r="O1615" s="124">
        <v>3286.21</v>
      </c>
      <c r="P1615" s="124">
        <v>3456.61</v>
      </c>
      <c r="Q1615" s="124">
        <v>3385.12</v>
      </c>
      <c r="R1615" s="124">
        <v>3575.76</v>
      </c>
      <c r="S1615" s="124">
        <v>3605.31</v>
      </c>
      <c r="T1615" s="124">
        <v>3287.23</v>
      </c>
      <c r="U1615" s="124">
        <v>3582.38</v>
      </c>
      <c r="V1615" s="124">
        <v>0</v>
      </c>
      <c r="W1615" s="124">
        <v>307.52</v>
      </c>
      <c r="X1615" s="79">
        <v>556.12</v>
      </c>
      <c r="Y1615" s="125"/>
      <c r="Z1615" s="125"/>
      <c r="AA1615" s="125"/>
      <c r="AB1615" s="125"/>
      <c r="AC1615" s="126">
        <f t="shared" si="350"/>
        <v>-0.96220490314769969</v>
      </c>
      <c r="AD1615" s="126">
        <f t="shared" si="351"/>
        <v>56.670920920920921</v>
      </c>
      <c r="AE1615" s="126">
        <f t="shared" si="352"/>
        <v>-0.95393854712240667</v>
      </c>
      <c r="AF1615" s="126">
        <f t="shared" si="353"/>
        <v>6.2953367875647661</v>
      </c>
      <c r="AG1615" s="126">
        <f t="shared" si="354"/>
        <v>-1</v>
      </c>
      <c r="AH1615" s="126">
        <f t="shared" si="355"/>
        <v>0</v>
      </c>
      <c r="AI1615" s="126">
        <f t="shared" si="356"/>
        <v>-1</v>
      </c>
      <c r="AJ1615" s="126">
        <f t="shared" si="357"/>
        <v>0</v>
      </c>
      <c r="AK1615" s="126">
        <f t="shared" si="358"/>
        <v>0</v>
      </c>
      <c r="AL1615" s="127">
        <f t="shared" si="360"/>
        <v>6.5611238064683981</v>
      </c>
      <c r="AM1615" s="127">
        <f t="shared" si="359"/>
        <v>-0.4</v>
      </c>
    </row>
    <row r="1616" spans="1:39" ht="15" customHeight="1" x14ac:dyDescent="0.2">
      <c r="A1616" s="62" t="s">
        <v>1659</v>
      </c>
      <c r="B1616" s="62" t="s">
        <v>323</v>
      </c>
      <c r="C1616" s="124">
        <v>0</v>
      </c>
      <c r="D1616" s="124">
        <v>0</v>
      </c>
      <c r="E1616" s="124">
        <v>750</v>
      </c>
      <c r="F1616" s="124">
        <v>750</v>
      </c>
      <c r="G1616" s="124">
        <v>0</v>
      </c>
      <c r="H1616" s="124">
        <v>0</v>
      </c>
      <c r="I1616" s="124">
        <v>0</v>
      </c>
      <c r="J1616" s="124">
        <v>0</v>
      </c>
      <c r="K1616" s="124">
        <v>0</v>
      </c>
      <c r="L1616" s="124">
        <v>0</v>
      </c>
      <c r="M1616" s="124">
        <v>0</v>
      </c>
      <c r="N1616" s="124">
        <v>711.15</v>
      </c>
      <c r="O1616" s="124">
        <v>663.25</v>
      </c>
      <c r="P1616" s="124">
        <v>531.65</v>
      </c>
      <c r="Q1616" s="124">
        <v>228.45</v>
      </c>
      <c r="R1616" s="124">
        <v>635.35</v>
      </c>
      <c r="S1616" s="124">
        <v>892.75</v>
      </c>
      <c r="T1616" s="124">
        <v>656.4</v>
      </c>
      <c r="U1616" s="124">
        <v>628.5</v>
      </c>
      <c r="V1616" s="124">
        <v>0</v>
      </c>
      <c r="W1616" s="124">
        <v>94.75</v>
      </c>
      <c r="X1616" s="79">
        <v>152.65</v>
      </c>
      <c r="Y1616" s="125"/>
      <c r="Z1616" s="125"/>
      <c r="AA1616" s="125"/>
      <c r="AB1616" s="125"/>
      <c r="AC1616" s="126">
        <f t="shared" si="350"/>
        <v>-0.30119982421372959</v>
      </c>
      <c r="AD1616" s="126">
        <f t="shared" si="351"/>
        <v>-0.94906023067065359</v>
      </c>
      <c r="AE1616" s="126">
        <f t="shared" si="352"/>
        <v>16.286279990682509</v>
      </c>
      <c r="AF1616" s="126">
        <f t="shared" si="353"/>
        <v>-0.86287562323137046</v>
      </c>
      <c r="AG1616" s="126">
        <f t="shared" si="354"/>
        <v>11.22621855345912</v>
      </c>
      <c r="AH1616" s="126">
        <f t="shared" si="355"/>
        <v>-0.87206423714372971</v>
      </c>
      <c r="AI1616" s="126">
        <f t="shared" si="356"/>
        <v>2.0604385248476476</v>
      </c>
      <c r="AJ1616" s="126">
        <f t="shared" si="357"/>
        <v>-1</v>
      </c>
      <c r="AK1616" s="126">
        <f t="shared" si="358"/>
        <v>0</v>
      </c>
      <c r="AL1616" s="127">
        <f t="shared" si="360"/>
        <v>2.843081905969977</v>
      </c>
      <c r="AM1616" s="127">
        <f t="shared" si="359"/>
        <v>2.2829185682326072</v>
      </c>
    </row>
    <row r="1617" spans="1:39" ht="15" customHeight="1" x14ac:dyDescent="0.2">
      <c r="A1617" s="62" t="s">
        <v>2319</v>
      </c>
      <c r="B1617" s="62" t="s">
        <v>327</v>
      </c>
      <c r="C1617" s="124">
        <v>0</v>
      </c>
      <c r="D1617" s="124">
        <v>0</v>
      </c>
      <c r="E1617" s="124">
        <v>0</v>
      </c>
      <c r="F1617" s="124">
        <v>0</v>
      </c>
      <c r="G1617" s="124">
        <v>0</v>
      </c>
      <c r="H1617" s="124">
        <v>0</v>
      </c>
      <c r="I1617" s="124">
        <v>0</v>
      </c>
      <c r="J1617" s="124">
        <v>0</v>
      </c>
      <c r="K1617" s="124">
        <v>0</v>
      </c>
      <c r="L1617" s="124">
        <v>0</v>
      </c>
      <c r="M1617" s="124">
        <v>0</v>
      </c>
      <c r="N1617" s="124">
        <v>0</v>
      </c>
      <c r="O1617" s="124">
        <v>0</v>
      </c>
      <c r="P1617" s="124">
        <v>0</v>
      </c>
      <c r="Q1617" s="124">
        <v>0</v>
      </c>
      <c r="R1617" s="124">
        <v>0</v>
      </c>
      <c r="S1617" s="124">
        <v>0</v>
      </c>
      <c r="T1617" s="124">
        <v>0</v>
      </c>
      <c r="U1617" s="124">
        <v>0</v>
      </c>
      <c r="V1617" s="124">
        <v>0</v>
      </c>
      <c r="W1617" s="124">
        <v>3751.16</v>
      </c>
      <c r="X1617" s="79">
        <v>0</v>
      </c>
      <c r="Y1617" s="125"/>
      <c r="Z1617" s="125"/>
      <c r="AA1617" s="125"/>
      <c r="AB1617" s="125"/>
      <c r="AC1617" s="126">
        <f t="shared" si="350"/>
        <v>-0.10265653040021312</v>
      </c>
      <c r="AD1617" s="126">
        <f t="shared" si="351"/>
        <v>0.14032211860772914</v>
      </c>
      <c r="AE1617" s="126">
        <f t="shared" si="352"/>
        <v>7.6773487060719015E-2</v>
      </c>
      <c r="AF1617" s="126">
        <f t="shared" si="353"/>
        <v>3.9208237139207614E-4</v>
      </c>
      <c r="AG1617" s="126">
        <f t="shared" si="354"/>
        <v>-0.2488065649274932</v>
      </c>
      <c r="AH1617" s="126">
        <f t="shared" si="355"/>
        <v>0.25753867691569815</v>
      </c>
      <c r="AI1617" s="126">
        <f t="shared" si="356"/>
        <v>-7.2195144075383313E-2</v>
      </c>
      <c r="AJ1617" s="126">
        <f t="shared" si="357"/>
        <v>-0.98790295029805164</v>
      </c>
      <c r="AK1617" s="126">
        <f t="shared" si="358"/>
        <v>-1</v>
      </c>
      <c r="AL1617" s="127">
        <f t="shared" si="360"/>
        <v>-0.21517053608284475</v>
      </c>
      <c r="AM1617" s="127">
        <f t="shared" si="359"/>
        <v>-0.41027319647704596</v>
      </c>
    </row>
    <row r="1618" spans="1:39" ht="15" customHeight="1" x14ac:dyDescent="0.2">
      <c r="A1618" s="62" t="s">
        <v>1660</v>
      </c>
      <c r="B1618" s="62" t="s">
        <v>262</v>
      </c>
      <c r="C1618" s="124">
        <v>500</v>
      </c>
      <c r="D1618" s="124">
        <v>600</v>
      </c>
      <c r="E1618" s="124">
        <v>600</v>
      </c>
      <c r="F1618" s="124">
        <v>600</v>
      </c>
      <c r="G1618" s="124">
        <v>600</v>
      </c>
      <c r="H1618" s="124">
        <v>600</v>
      </c>
      <c r="I1618" s="124">
        <v>600</v>
      </c>
      <c r="J1618" s="124">
        <v>600</v>
      </c>
      <c r="K1618" s="124">
        <v>600</v>
      </c>
      <c r="L1618" s="124">
        <v>600</v>
      </c>
      <c r="M1618" s="124">
        <v>600</v>
      </c>
      <c r="N1618" s="124">
        <v>442.95</v>
      </c>
      <c r="O1618" s="124">
        <v>388.47</v>
      </c>
      <c r="P1618" s="124">
        <v>142.68</v>
      </c>
      <c r="Q1618" s="124">
        <v>148.21</v>
      </c>
      <c r="R1618" s="124">
        <v>390.75</v>
      </c>
      <c r="S1618" s="124">
        <v>223.68</v>
      </c>
      <c r="T1618" s="124">
        <v>743.73</v>
      </c>
      <c r="U1618" s="124">
        <v>459.14</v>
      </c>
      <c r="V1618" s="124">
        <v>167.63</v>
      </c>
      <c r="W1618" s="124">
        <v>520.83000000000004</v>
      </c>
      <c r="X1618" s="79">
        <v>148.76</v>
      </c>
      <c r="Y1618" s="125"/>
      <c r="Z1618" s="125"/>
      <c r="AA1618" s="125"/>
      <c r="AB1618" s="125"/>
      <c r="AC1618" s="126">
        <f t="shared" si="350"/>
        <v>-1</v>
      </c>
      <c r="AD1618" s="126">
        <f t="shared" si="351"/>
        <v>0</v>
      </c>
      <c r="AE1618" s="126">
        <f t="shared" si="352"/>
        <v>9.204081632653061</v>
      </c>
      <c r="AF1618" s="126">
        <f t="shared" si="353"/>
        <v>-0.74</v>
      </c>
      <c r="AG1618" s="126">
        <f t="shared" si="354"/>
        <v>-1</v>
      </c>
      <c r="AH1618" s="126">
        <f t="shared" si="355"/>
        <v>0</v>
      </c>
      <c r="AI1618" s="126">
        <f t="shared" si="356"/>
        <v>0</v>
      </c>
      <c r="AJ1618" s="126">
        <f t="shared" si="357"/>
        <v>-0.31782581453634079</v>
      </c>
      <c r="AK1618" s="126">
        <f t="shared" si="358"/>
        <v>-1</v>
      </c>
      <c r="AL1618" s="127">
        <f t="shared" si="360"/>
        <v>0.57180620201296894</v>
      </c>
      <c r="AM1618" s="127">
        <f t="shared" si="359"/>
        <v>-0.46356516290726812</v>
      </c>
    </row>
    <row r="1619" spans="1:39" ht="15" customHeight="1" x14ac:dyDescent="0.2">
      <c r="A1619" s="62" t="s">
        <v>1661</v>
      </c>
      <c r="B1619" s="62" t="s">
        <v>787</v>
      </c>
      <c r="C1619" s="124">
        <v>0</v>
      </c>
      <c r="D1619" s="124">
        <v>0</v>
      </c>
      <c r="E1619" s="124">
        <v>0</v>
      </c>
      <c r="F1619" s="124">
        <v>0</v>
      </c>
      <c r="G1619" s="124">
        <v>0</v>
      </c>
      <c r="H1619" s="124">
        <v>0</v>
      </c>
      <c r="I1619" s="124">
        <v>0</v>
      </c>
      <c r="J1619" s="124">
        <v>0</v>
      </c>
      <c r="K1619" s="124">
        <v>0</v>
      </c>
      <c r="L1619" s="124">
        <v>0</v>
      </c>
      <c r="M1619" s="124">
        <v>0</v>
      </c>
      <c r="N1619" s="124">
        <v>0</v>
      </c>
      <c r="O1619" s="124">
        <v>0</v>
      </c>
      <c r="P1619" s="124">
        <v>0</v>
      </c>
      <c r="Q1619" s="124">
        <v>0</v>
      </c>
      <c r="R1619" s="124">
        <v>0</v>
      </c>
      <c r="S1619" s="124">
        <v>3137.75</v>
      </c>
      <c r="T1619" s="124">
        <v>0</v>
      </c>
      <c r="U1619" s="124">
        <v>0</v>
      </c>
      <c r="V1619" s="124">
        <v>0</v>
      </c>
      <c r="W1619" s="124">
        <v>0</v>
      </c>
      <c r="X1619" s="79">
        <v>46</v>
      </c>
      <c r="Y1619" s="125"/>
      <c r="Z1619" s="125"/>
      <c r="AA1619" s="125"/>
      <c r="AB1619" s="125"/>
      <c r="AC1619" s="126">
        <f t="shared" si="350"/>
        <v>-0.89554262815013252</v>
      </c>
      <c r="AD1619" s="126">
        <f t="shared" si="351"/>
        <v>3.8613819415006359</v>
      </c>
      <c r="AE1619" s="126">
        <f t="shared" si="352"/>
        <v>-0.46241716079525641</v>
      </c>
      <c r="AF1619" s="126">
        <f t="shared" si="353"/>
        <v>13.628751013787511</v>
      </c>
      <c r="AG1619" s="126">
        <f t="shared" si="354"/>
        <v>-0.95080181291493993</v>
      </c>
      <c r="AH1619" s="126">
        <f t="shared" si="355"/>
        <v>7.2670160018030208</v>
      </c>
      <c r="AI1619" s="126">
        <f t="shared" si="356"/>
        <v>-0.68067719444122599</v>
      </c>
      <c r="AJ1619" s="126">
        <f t="shared" si="357"/>
        <v>-1</v>
      </c>
      <c r="AK1619" s="126">
        <f t="shared" si="358"/>
        <v>0</v>
      </c>
      <c r="AL1619" s="127">
        <f t="shared" si="360"/>
        <v>2.3075233511988458</v>
      </c>
      <c r="AM1619" s="127">
        <f t="shared" si="359"/>
        <v>0.92710739888937099</v>
      </c>
    </row>
    <row r="1620" spans="1:39" ht="15" customHeight="1" x14ac:dyDescent="0.2">
      <c r="A1620" s="62" t="s">
        <v>1662</v>
      </c>
      <c r="B1620" s="62" t="s">
        <v>420</v>
      </c>
      <c r="C1620" s="124">
        <v>2450</v>
      </c>
      <c r="D1620" s="124">
        <v>2000</v>
      </c>
      <c r="E1620" s="124">
        <v>1500</v>
      </c>
      <c r="F1620" s="124">
        <v>1500</v>
      </c>
      <c r="G1620" s="124">
        <v>1500</v>
      </c>
      <c r="H1620" s="124">
        <v>1500</v>
      </c>
      <c r="I1620" s="124">
        <v>1500</v>
      </c>
      <c r="J1620" s="124">
        <v>1500</v>
      </c>
      <c r="K1620" s="124">
        <v>1500</v>
      </c>
      <c r="L1620" s="124">
        <v>1500</v>
      </c>
      <c r="M1620" s="124">
        <v>1500</v>
      </c>
      <c r="N1620" s="124">
        <v>766.14</v>
      </c>
      <c r="O1620" s="124">
        <v>3575.82</v>
      </c>
      <c r="P1620" s="124">
        <v>1285.5999999999999</v>
      </c>
      <c r="Q1620" s="124">
        <v>960.85</v>
      </c>
      <c r="R1620" s="124">
        <v>747.22</v>
      </c>
      <c r="S1620" s="124">
        <v>1840.61</v>
      </c>
      <c r="T1620" s="124">
        <v>1735.13</v>
      </c>
      <c r="U1620" s="124">
        <v>3598.76</v>
      </c>
      <c r="V1620" s="124">
        <v>0</v>
      </c>
      <c r="W1620" s="124">
        <v>546.04</v>
      </c>
      <c r="X1620" s="79">
        <v>1595.59</v>
      </c>
      <c r="Y1620" s="125"/>
      <c r="Z1620" s="125"/>
      <c r="AA1620" s="125"/>
      <c r="AB1620" s="125"/>
      <c r="AC1620" s="126">
        <f t="shared" si="350"/>
        <v>0.67206114065965872</v>
      </c>
      <c r="AD1620" s="126">
        <f t="shared" si="351"/>
        <v>-0.30809621591763031</v>
      </c>
      <c r="AE1620" s="126">
        <f t="shared" si="352"/>
        <v>1.4683896732870336</v>
      </c>
      <c r="AF1620" s="126">
        <f t="shared" si="353"/>
        <v>-0.25704248676208991</v>
      </c>
      <c r="AG1620" s="126">
        <f t="shared" si="354"/>
        <v>-0.29990680771857225</v>
      </c>
      <c r="AH1620" s="126">
        <f t="shared" si="355"/>
        <v>0.3126772868626832</v>
      </c>
      <c r="AI1620" s="126">
        <f t="shared" si="356"/>
        <v>-0.10329487362930397</v>
      </c>
      <c r="AJ1620" s="126">
        <f t="shared" si="357"/>
        <v>-0.56610721055278324</v>
      </c>
      <c r="AK1620" s="126">
        <f t="shared" si="358"/>
        <v>-0.14261137269105395</v>
      </c>
      <c r="AL1620" s="127">
        <f t="shared" si="360"/>
        <v>8.622990372643799E-2</v>
      </c>
      <c r="AM1620" s="127">
        <f t="shared" si="359"/>
        <v>-0.15984859554580605</v>
      </c>
    </row>
    <row r="1621" spans="1:39" ht="15" customHeight="1" x14ac:dyDescent="0.2">
      <c r="A1621" s="62" t="s">
        <v>1663</v>
      </c>
      <c r="B1621" s="62" t="s">
        <v>1664</v>
      </c>
      <c r="C1621" s="124">
        <v>350</v>
      </c>
      <c r="D1621" s="124">
        <v>350</v>
      </c>
      <c r="E1621" s="124">
        <v>350</v>
      </c>
      <c r="F1621" s="124">
        <v>350</v>
      </c>
      <c r="G1621" s="124">
        <v>350</v>
      </c>
      <c r="H1621" s="124">
        <v>350</v>
      </c>
      <c r="I1621" s="124">
        <v>350</v>
      </c>
      <c r="J1621" s="124">
        <v>0</v>
      </c>
      <c r="K1621" s="124">
        <v>0</v>
      </c>
      <c r="L1621" s="124">
        <v>0</v>
      </c>
      <c r="M1621" s="124">
        <v>0</v>
      </c>
      <c r="N1621" s="124">
        <v>0</v>
      </c>
      <c r="O1621" s="124">
        <v>0</v>
      </c>
      <c r="P1621" s="124">
        <v>793</v>
      </c>
      <c r="Q1621" s="124">
        <v>768.25</v>
      </c>
      <c r="R1621" s="124">
        <v>87.42</v>
      </c>
      <c r="S1621" s="124">
        <v>715.42</v>
      </c>
      <c r="T1621" s="124">
        <v>-2139.06</v>
      </c>
      <c r="U1621" s="124">
        <v>-407.25</v>
      </c>
      <c r="V1621" s="124">
        <v>0</v>
      </c>
      <c r="W1621" s="124">
        <v>0</v>
      </c>
      <c r="X1621" s="79">
        <v>0</v>
      </c>
      <c r="Y1621" s="125"/>
      <c r="Z1621" s="125"/>
      <c r="AA1621" s="125"/>
      <c r="AB1621" s="125"/>
      <c r="AC1621" s="126">
        <f t="shared" si="350"/>
        <v>0</v>
      </c>
      <c r="AD1621" s="126">
        <f t="shared" si="351"/>
        <v>0</v>
      </c>
      <c r="AE1621" s="126">
        <f t="shared" si="352"/>
        <v>0</v>
      </c>
      <c r="AF1621" s="126">
        <f t="shared" si="353"/>
        <v>-1</v>
      </c>
      <c r="AG1621" s="126">
        <f t="shared" si="354"/>
        <v>0</v>
      </c>
      <c r="AH1621" s="126">
        <f t="shared" si="355"/>
        <v>0</v>
      </c>
      <c r="AI1621" s="126">
        <f t="shared" si="356"/>
        <v>0</v>
      </c>
      <c r="AJ1621" s="126">
        <f t="shared" si="357"/>
        <v>0</v>
      </c>
      <c r="AK1621" s="126">
        <f t="shared" si="358"/>
        <v>0</v>
      </c>
      <c r="AL1621" s="127">
        <f t="shared" si="360"/>
        <v>-0.1111111111111111</v>
      </c>
      <c r="AM1621" s="127">
        <f t="shared" si="359"/>
        <v>0</v>
      </c>
    </row>
    <row r="1622" spans="1:39" ht="15" customHeight="1" x14ac:dyDescent="0.2">
      <c r="A1622" s="62" t="s">
        <v>1665</v>
      </c>
      <c r="B1622" s="62" t="s">
        <v>330</v>
      </c>
      <c r="C1622" s="124">
        <v>4280</v>
      </c>
      <c r="D1622" s="124">
        <v>6280</v>
      </c>
      <c r="E1622" s="124">
        <v>8000</v>
      </c>
      <c r="F1622" s="124">
        <v>6200</v>
      </c>
      <c r="G1622" s="124">
        <v>6200</v>
      </c>
      <c r="H1622" s="124">
        <v>6200</v>
      </c>
      <c r="I1622" s="124">
        <v>6200</v>
      </c>
      <c r="J1622" s="124">
        <v>6550</v>
      </c>
      <c r="K1622" s="124">
        <v>6550</v>
      </c>
      <c r="L1622" s="124">
        <v>6550</v>
      </c>
      <c r="M1622" s="124">
        <v>6550</v>
      </c>
      <c r="N1622" s="124">
        <v>9169.1299999999992</v>
      </c>
      <c r="O1622" s="124">
        <v>5003.49</v>
      </c>
      <c r="P1622" s="124">
        <v>5849.79</v>
      </c>
      <c r="Q1622" s="124">
        <v>2998.76</v>
      </c>
      <c r="R1622" s="124">
        <v>4098.6099999999997</v>
      </c>
      <c r="S1622" s="124">
        <v>3264.7</v>
      </c>
      <c r="T1622" s="124">
        <v>4760.67</v>
      </c>
      <c r="U1622" s="124">
        <v>6412.33</v>
      </c>
      <c r="V1622" s="124">
        <v>129.9</v>
      </c>
      <c r="W1622" s="124">
        <v>3094.11</v>
      </c>
      <c r="X1622" s="79">
        <v>725.91</v>
      </c>
      <c r="Y1622" s="125"/>
      <c r="Z1622" s="125"/>
      <c r="AA1622" s="125"/>
      <c r="AB1622" s="125"/>
      <c r="AC1622" s="126">
        <f t="shared" si="350"/>
        <v>-1</v>
      </c>
      <c r="AD1622" s="126">
        <f t="shared" si="351"/>
        <v>0</v>
      </c>
      <c r="AE1622" s="126">
        <f t="shared" si="352"/>
        <v>0</v>
      </c>
      <c r="AF1622" s="126">
        <f t="shared" si="353"/>
        <v>-0.35714285714285715</v>
      </c>
      <c r="AG1622" s="126">
        <f t="shared" si="354"/>
        <v>0.89822222222222226</v>
      </c>
      <c r="AH1622" s="126">
        <f t="shared" si="355"/>
        <v>-1</v>
      </c>
      <c r="AI1622" s="126">
        <f t="shared" si="356"/>
        <v>0</v>
      </c>
      <c r="AJ1622" s="126">
        <f t="shared" si="357"/>
        <v>0</v>
      </c>
      <c r="AK1622" s="126">
        <f t="shared" si="358"/>
        <v>0</v>
      </c>
      <c r="AL1622" s="127">
        <f t="shared" si="360"/>
        <v>-0.16210229276895943</v>
      </c>
      <c r="AM1622" s="127">
        <f t="shared" si="359"/>
        <v>-2.035555555555555E-2</v>
      </c>
    </row>
    <row r="1623" spans="1:39" ht="15" customHeight="1" x14ac:dyDescent="0.2">
      <c r="A1623" s="62" t="s">
        <v>1666</v>
      </c>
      <c r="B1623" s="62" t="s">
        <v>696</v>
      </c>
      <c r="C1623" s="124">
        <v>33500</v>
      </c>
      <c r="D1623" s="124">
        <v>30000</v>
      </c>
      <c r="E1623" s="124">
        <v>30000</v>
      </c>
      <c r="F1623" s="124">
        <v>29000</v>
      </c>
      <c r="G1623" s="124">
        <v>29000</v>
      </c>
      <c r="H1623" s="124">
        <v>29000</v>
      </c>
      <c r="I1623" s="124">
        <v>29000</v>
      </c>
      <c r="J1623" s="124">
        <v>29000</v>
      </c>
      <c r="K1623" s="124">
        <v>29000</v>
      </c>
      <c r="L1623" s="124">
        <v>29000</v>
      </c>
      <c r="M1623" s="124">
        <v>29000</v>
      </c>
      <c r="N1623" s="124">
        <v>29745.96</v>
      </c>
      <c r="O1623" s="124">
        <v>22632.28</v>
      </c>
      <c r="P1623" s="124">
        <v>27197.49</v>
      </c>
      <c r="Q1623" s="124">
        <v>24730.46</v>
      </c>
      <c r="R1623" s="124">
        <v>27959.94</v>
      </c>
      <c r="S1623" s="124">
        <v>26497.81</v>
      </c>
      <c r="T1623" s="124">
        <v>13488.28</v>
      </c>
      <c r="U1623" s="124">
        <v>22530.76</v>
      </c>
      <c r="V1623" s="124">
        <v>581.89</v>
      </c>
      <c r="W1623" s="124">
        <v>6776.44</v>
      </c>
      <c r="X1623" s="79">
        <v>5804.47</v>
      </c>
      <c r="Y1623" s="125"/>
      <c r="Z1623" s="125"/>
      <c r="AA1623" s="125"/>
      <c r="AB1623" s="125"/>
      <c r="AC1623" s="126">
        <f t="shared" si="350"/>
        <v>4.1162790697674421</v>
      </c>
      <c r="AD1623" s="126">
        <f t="shared" si="351"/>
        <v>-1</v>
      </c>
      <c r="AE1623" s="126">
        <f t="shared" si="352"/>
        <v>0</v>
      </c>
      <c r="AF1623" s="126">
        <f t="shared" si="353"/>
        <v>-0.5070468461287635</v>
      </c>
      <c r="AG1623" s="126">
        <f t="shared" si="354"/>
        <v>-1</v>
      </c>
      <c r="AH1623" s="126">
        <f t="shared" si="355"/>
        <v>0</v>
      </c>
      <c r="AI1623" s="126">
        <f t="shared" si="356"/>
        <v>0</v>
      </c>
      <c r="AJ1623" s="126">
        <f t="shared" si="357"/>
        <v>0</v>
      </c>
      <c r="AK1623" s="126">
        <f t="shared" si="358"/>
        <v>-1</v>
      </c>
      <c r="AL1623" s="127">
        <f t="shared" si="360"/>
        <v>6.7692469293186522E-2</v>
      </c>
      <c r="AM1623" s="127">
        <f t="shared" si="359"/>
        <v>-0.4</v>
      </c>
    </row>
    <row r="1624" spans="1:39" ht="15" customHeight="1" x14ac:dyDescent="0.2">
      <c r="A1624" s="62" t="s">
        <v>1667</v>
      </c>
      <c r="B1624" s="62" t="s">
        <v>264</v>
      </c>
      <c r="C1624" s="124">
        <v>2000</v>
      </c>
      <c r="D1624" s="124">
        <v>2000</v>
      </c>
      <c r="E1624" s="124">
        <v>2000</v>
      </c>
      <c r="F1624" s="124">
        <v>2000</v>
      </c>
      <c r="G1624" s="124">
        <v>1000</v>
      </c>
      <c r="H1624" s="124">
        <v>1000</v>
      </c>
      <c r="I1624" s="124">
        <v>1000</v>
      </c>
      <c r="J1624" s="124">
        <v>1000</v>
      </c>
      <c r="K1624" s="124">
        <v>1000</v>
      </c>
      <c r="L1624" s="124">
        <v>1000</v>
      </c>
      <c r="M1624" s="124">
        <v>1000</v>
      </c>
      <c r="N1624" s="124">
        <v>1057.28</v>
      </c>
      <c r="O1624" s="124">
        <v>39.96</v>
      </c>
      <c r="P1624" s="124">
        <v>2304.5300000000002</v>
      </c>
      <c r="Q1624" s="124">
        <v>106.15</v>
      </c>
      <c r="R1624" s="124">
        <v>774.4</v>
      </c>
      <c r="S1624" s="124">
        <v>0</v>
      </c>
      <c r="T1624" s="124">
        <v>409.86</v>
      </c>
      <c r="U1624" s="124">
        <v>0</v>
      </c>
      <c r="V1624" s="124">
        <v>0</v>
      </c>
      <c r="W1624" s="124">
        <v>0</v>
      </c>
      <c r="X1624" s="79">
        <v>0</v>
      </c>
      <c r="Y1624" s="125"/>
      <c r="Z1624" s="125"/>
      <c r="AA1624" s="125"/>
      <c r="AB1624" s="125"/>
      <c r="AC1624" s="126">
        <f t="shared" si="350"/>
        <v>0</v>
      </c>
      <c r="AD1624" s="126">
        <f t="shared" si="351"/>
        <v>0</v>
      </c>
      <c r="AE1624" s="126">
        <f t="shared" si="352"/>
        <v>0</v>
      </c>
      <c r="AF1624" s="126">
        <f t="shared" si="353"/>
        <v>0</v>
      </c>
      <c r="AG1624" s="126">
        <f t="shared" si="354"/>
        <v>0</v>
      </c>
      <c r="AH1624" s="126">
        <f t="shared" si="355"/>
        <v>-1</v>
      </c>
      <c r="AI1624" s="126">
        <f t="shared" si="356"/>
        <v>0</v>
      </c>
      <c r="AJ1624" s="126">
        <f t="shared" si="357"/>
        <v>0</v>
      </c>
      <c r="AK1624" s="126">
        <f t="shared" si="358"/>
        <v>0</v>
      </c>
      <c r="AL1624" s="127">
        <f t="shared" si="360"/>
        <v>-0.1111111111111111</v>
      </c>
      <c r="AM1624" s="127">
        <f t="shared" si="359"/>
        <v>-0.2</v>
      </c>
    </row>
    <row r="1625" spans="1:39" ht="15" customHeight="1" x14ac:dyDescent="0.2">
      <c r="A1625" s="62" t="s">
        <v>1668</v>
      </c>
      <c r="B1625" s="62" t="s">
        <v>556</v>
      </c>
      <c r="C1625" s="124">
        <v>1500</v>
      </c>
      <c r="D1625" s="124">
        <v>1590</v>
      </c>
      <c r="E1625" s="124">
        <v>1400</v>
      </c>
      <c r="F1625" s="124">
        <v>1400</v>
      </c>
      <c r="G1625" s="124">
        <v>1400</v>
      </c>
      <c r="H1625" s="124">
        <v>1400</v>
      </c>
      <c r="I1625" s="124">
        <v>1400</v>
      </c>
      <c r="J1625" s="124">
        <v>1400</v>
      </c>
      <c r="K1625" s="124">
        <v>1400</v>
      </c>
      <c r="L1625" s="124">
        <v>1400</v>
      </c>
      <c r="M1625" s="124">
        <v>1400</v>
      </c>
      <c r="N1625" s="124">
        <v>1206.01</v>
      </c>
      <c r="O1625" s="124">
        <v>842.76</v>
      </c>
      <c r="P1625" s="124">
        <v>42.93</v>
      </c>
      <c r="Q1625" s="124">
        <v>742.1</v>
      </c>
      <c r="R1625" s="124">
        <v>101.76</v>
      </c>
      <c r="S1625" s="124">
        <v>1244.1400000000001</v>
      </c>
      <c r="T1625" s="124">
        <v>159.16999999999999</v>
      </c>
      <c r="U1625" s="124">
        <v>487.13</v>
      </c>
      <c r="V1625" s="124">
        <v>0</v>
      </c>
      <c r="W1625" s="124">
        <v>241.1</v>
      </c>
      <c r="X1625" s="79">
        <v>0</v>
      </c>
      <c r="Y1625" s="125"/>
      <c r="Z1625" s="125"/>
      <c r="AA1625" s="125"/>
      <c r="AB1625" s="125"/>
      <c r="AC1625" s="126">
        <f t="shared" si="350"/>
        <v>-1</v>
      </c>
      <c r="AD1625" s="126">
        <f t="shared" si="351"/>
        <v>0</v>
      </c>
      <c r="AE1625" s="126">
        <f t="shared" si="352"/>
        <v>1</v>
      </c>
      <c r="AF1625" s="126">
        <f t="shared" si="353"/>
        <v>-0.16666666666666666</v>
      </c>
      <c r="AG1625" s="126">
        <f t="shared" si="354"/>
        <v>7</v>
      </c>
      <c r="AH1625" s="126">
        <f t="shared" si="355"/>
        <v>-1</v>
      </c>
      <c r="AI1625" s="126">
        <f t="shared" si="356"/>
        <v>0</v>
      </c>
      <c r="AJ1625" s="126">
        <f t="shared" si="357"/>
        <v>-1</v>
      </c>
      <c r="AK1625" s="126">
        <f t="shared" si="358"/>
        <v>0</v>
      </c>
      <c r="AL1625" s="127">
        <f t="shared" si="360"/>
        <v>0.53703703703703698</v>
      </c>
      <c r="AM1625" s="127">
        <f t="shared" si="359"/>
        <v>1</v>
      </c>
    </row>
    <row r="1626" spans="1:39" ht="15" customHeight="1" x14ac:dyDescent="0.2">
      <c r="A1626" s="62" t="s">
        <v>1669</v>
      </c>
      <c r="B1626" s="62" t="s">
        <v>1670</v>
      </c>
      <c r="C1626" s="124">
        <v>23950</v>
      </c>
      <c r="D1626" s="124">
        <v>23950</v>
      </c>
      <c r="E1626" s="124">
        <v>22500</v>
      </c>
      <c r="F1626" s="124">
        <v>21000</v>
      </c>
      <c r="G1626" s="124">
        <v>20000</v>
      </c>
      <c r="H1626" s="124">
        <v>20000</v>
      </c>
      <c r="I1626" s="124">
        <v>20000</v>
      </c>
      <c r="J1626" s="124">
        <v>20000</v>
      </c>
      <c r="K1626" s="124">
        <v>20000</v>
      </c>
      <c r="L1626" s="124">
        <v>20000</v>
      </c>
      <c r="M1626" s="124">
        <v>20000</v>
      </c>
      <c r="N1626" s="124">
        <v>18634.080000000002</v>
      </c>
      <c r="O1626" s="124">
        <v>16721.169999999998</v>
      </c>
      <c r="P1626" s="124">
        <v>19067.52</v>
      </c>
      <c r="Q1626" s="124">
        <v>20531.400000000001</v>
      </c>
      <c r="R1626" s="124">
        <v>20539.45</v>
      </c>
      <c r="S1626" s="124">
        <v>15429.1</v>
      </c>
      <c r="T1626" s="124">
        <v>19402.689999999999</v>
      </c>
      <c r="U1626" s="124">
        <v>18001.91</v>
      </c>
      <c r="V1626" s="124">
        <v>217.77</v>
      </c>
      <c r="W1626" s="124">
        <v>0</v>
      </c>
      <c r="X1626" s="79">
        <v>1200.2</v>
      </c>
      <c r="Y1626" s="125"/>
      <c r="Z1626" s="125"/>
      <c r="AA1626" s="125"/>
      <c r="AB1626" s="125"/>
      <c r="AC1626" s="126">
        <f t="shared" ref="AC1626:AC1657" si="361">IFERROR((O1635-N1635)/N1635,0)</f>
        <v>0</v>
      </c>
      <c r="AD1626" s="126">
        <f t="shared" ref="AD1626:AD1657" si="362">IFERROR((P1635-O1635)/O1635,0)</f>
        <v>0.12373225152129817</v>
      </c>
      <c r="AE1626" s="126">
        <f t="shared" ref="AE1626:AE1657" si="363">IFERROR((Q1635-P1635)/P1635,0)</f>
        <v>-0.14139590854392298</v>
      </c>
      <c r="AF1626" s="126">
        <f t="shared" ref="AF1626:AF1657" si="364">IFERROR((R1635-Q1635)/Q1635,0)</f>
        <v>0.15627189908899788</v>
      </c>
      <c r="AG1626" s="126">
        <f t="shared" ref="AG1626:AG1657" si="365">IFERROR((S1635-R1635)/R1635,0)</f>
        <v>7.2727272727272724E-2</v>
      </c>
      <c r="AH1626" s="126">
        <f t="shared" ref="AH1626:AH1657" si="366">IFERROR((T1635-S1635)/S1635,0)</f>
        <v>-0.55762711864406778</v>
      </c>
      <c r="AI1626" s="126">
        <f t="shared" ref="AI1626:AI1657" si="367">IFERROR((U1635-T1635)/T1635,0)</f>
        <v>1.8927203065134099</v>
      </c>
      <c r="AJ1626" s="126">
        <f t="shared" ref="AJ1626:AJ1657" si="368">IFERROR((V1635-U1635)/U1635,0)</f>
        <v>-1</v>
      </c>
      <c r="AK1626" s="126">
        <f t="shared" ref="AK1626:AK1657" si="369">IFERROR((W1635-V1635)/V1635,0)</f>
        <v>0</v>
      </c>
      <c r="AL1626" s="127">
        <f t="shared" si="360"/>
        <v>6.0714300295887549E-2</v>
      </c>
      <c r="AM1626" s="127">
        <f t="shared" si="359"/>
        <v>8.1564092119322987E-2</v>
      </c>
    </row>
    <row r="1627" spans="1:39" ht="15" customHeight="1" x14ac:dyDescent="0.2">
      <c r="A1627" s="62" t="s">
        <v>1671</v>
      </c>
      <c r="B1627" s="62" t="s">
        <v>633</v>
      </c>
      <c r="C1627" s="124">
        <v>500</v>
      </c>
      <c r="D1627" s="124">
        <v>500</v>
      </c>
      <c r="E1627" s="124">
        <v>500</v>
      </c>
      <c r="F1627" s="124">
        <v>500</v>
      </c>
      <c r="G1627" s="124">
        <v>500</v>
      </c>
      <c r="H1627" s="124">
        <v>500</v>
      </c>
      <c r="I1627" s="124">
        <v>500</v>
      </c>
      <c r="J1627" s="124">
        <v>500</v>
      </c>
      <c r="K1627" s="124">
        <v>500</v>
      </c>
      <c r="L1627" s="124">
        <v>500</v>
      </c>
      <c r="M1627" s="124">
        <v>500</v>
      </c>
      <c r="N1627" s="124">
        <v>81.83</v>
      </c>
      <c r="O1627" s="124">
        <v>0</v>
      </c>
      <c r="P1627" s="124">
        <v>49</v>
      </c>
      <c r="Q1627" s="124">
        <v>500</v>
      </c>
      <c r="R1627" s="124">
        <v>130</v>
      </c>
      <c r="S1627" s="124">
        <v>0</v>
      </c>
      <c r="T1627" s="124">
        <v>0</v>
      </c>
      <c r="U1627" s="124">
        <v>893.76</v>
      </c>
      <c r="V1627" s="124">
        <v>609.70000000000005</v>
      </c>
      <c r="W1627" s="124">
        <v>0</v>
      </c>
      <c r="X1627" s="79">
        <v>467.5</v>
      </c>
      <c r="Y1627" s="125"/>
      <c r="Z1627" s="125"/>
      <c r="AA1627" s="125"/>
      <c r="AB1627" s="125"/>
      <c r="AC1627" s="126">
        <f t="shared" si="361"/>
        <v>0</v>
      </c>
      <c r="AD1627" s="126">
        <f t="shared" si="362"/>
        <v>0</v>
      </c>
      <c r="AE1627" s="126">
        <f t="shared" si="363"/>
        <v>0</v>
      </c>
      <c r="AF1627" s="126">
        <f t="shared" si="364"/>
        <v>0</v>
      </c>
      <c r="AG1627" s="126">
        <f t="shared" si="365"/>
        <v>0</v>
      </c>
      <c r="AH1627" s="126">
        <f t="shared" si="366"/>
        <v>0</v>
      </c>
      <c r="AI1627" s="126">
        <f t="shared" si="367"/>
        <v>-1</v>
      </c>
      <c r="AJ1627" s="126">
        <f t="shared" si="368"/>
        <v>0</v>
      </c>
      <c r="AK1627" s="126">
        <f t="shared" si="369"/>
        <v>0</v>
      </c>
      <c r="AL1627" s="127">
        <f t="shared" si="360"/>
        <v>-0.1111111111111111</v>
      </c>
      <c r="AM1627" s="127">
        <f t="shared" si="359"/>
        <v>-0.2</v>
      </c>
    </row>
    <row r="1628" spans="1:39" ht="15" customHeight="1" x14ac:dyDescent="0.2">
      <c r="A1628" s="62" t="s">
        <v>1672</v>
      </c>
      <c r="B1628" s="62" t="s">
        <v>558</v>
      </c>
      <c r="C1628" s="124">
        <v>0</v>
      </c>
      <c r="D1628" s="124">
        <v>0</v>
      </c>
      <c r="E1628" s="124">
        <v>0</v>
      </c>
      <c r="F1628" s="124">
        <v>0</v>
      </c>
      <c r="G1628" s="124">
        <v>0</v>
      </c>
      <c r="H1628" s="124">
        <v>0</v>
      </c>
      <c r="I1628" s="124">
        <v>0</v>
      </c>
      <c r="J1628" s="124">
        <v>0</v>
      </c>
      <c r="K1628" s="124">
        <v>0</v>
      </c>
      <c r="L1628" s="124">
        <v>0</v>
      </c>
      <c r="M1628" s="124">
        <v>0</v>
      </c>
      <c r="N1628" s="124">
        <v>1806.67</v>
      </c>
      <c r="O1628" s="124">
        <v>188.72</v>
      </c>
      <c r="P1628" s="124">
        <v>917.44</v>
      </c>
      <c r="Q1628" s="124">
        <v>493.2</v>
      </c>
      <c r="R1628" s="124">
        <v>7214.9</v>
      </c>
      <c r="S1628" s="124">
        <v>354.96</v>
      </c>
      <c r="T1628" s="124">
        <v>2934.46</v>
      </c>
      <c r="U1628" s="124">
        <v>937.04</v>
      </c>
      <c r="V1628" s="124">
        <v>0</v>
      </c>
      <c r="W1628" s="124">
        <v>0</v>
      </c>
      <c r="X1628" s="79">
        <v>803.26</v>
      </c>
      <c r="Y1628" s="125"/>
      <c r="Z1628" s="125"/>
      <c r="AA1628" s="125"/>
      <c r="AB1628" s="125"/>
      <c r="AC1628" s="126">
        <f t="shared" si="361"/>
        <v>-0.21506888454725989</v>
      </c>
      <c r="AD1628" s="126">
        <f t="shared" si="362"/>
        <v>2.1936816361315871E-2</v>
      </c>
      <c r="AE1628" s="126">
        <f t="shared" si="363"/>
        <v>-8.836314617118958E-2</v>
      </c>
      <c r="AF1628" s="126">
        <f t="shared" si="364"/>
        <v>3.7280147139068152E-2</v>
      </c>
      <c r="AG1628" s="126">
        <f t="shared" si="365"/>
        <v>0.1710950171586238</v>
      </c>
      <c r="AH1628" s="126">
        <f t="shared" si="366"/>
        <v>-0.13359440899079808</v>
      </c>
      <c r="AI1628" s="126">
        <f t="shared" si="367"/>
        <v>0.15843955271603929</v>
      </c>
      <c r="AJ1628" s="126">
        <f t="shared" si="368"/>
        <v>-0.72796922809967446</v>
      </c>
      <c r="AK1628" s="126">
        <f t="shared" si="369"/>
        <v>-0.96993909882431417</v>
      </c>
      <c r="AL1628" s="127">
        <f t="shared" si="360"/>
        <v>-0.19402035925090988</v>
      </c>
      <c r="AM1628" s="127">
        <f t="shared" si="359"/>
        <v>-0.3003936332080247</v>
      </c>
    </row>
    <row r="1629" spans="1:39" ht="15" customHeight="1" x14ac:dyDescent="0.2">
      <c r="A1629" s="62" t="s">
        <v>1673</v>
      </c>
      <c r="B1629" s="62" t="s">
        <v>376</v>
      </c>
      <c r="C1629" s="124">
        <v>2000</v>
      </c>
      <c r="D1629" s="124">
        <v>4000</v>
      </c>
      <c r="E1629" s="124">
        <v>7000</v>
      </c>
      <c r="F1629" s="124">
        <v>11100</v>
      </c>
      <c r="G1629" s="124">
        <v>11100</v>
      </c>
      <c r="H1629" s="124">
        <v>11100</v>
      </c>
      <c r="I1629" s="124">
        <v>11100</v>
      </c>
      <c r="J1629" s="124">
        <v>11100</v>
      </c>
      <c r="K1629" s="124">
        <v>11100</v>
      </c>
      <c r="L1629" s="124">
        <v>11100</v>
      </c>
      <c r="M1629" s="124">
        <v>11100</v>
      </c>
      <c r="N1629" s="124">
        <v>9462.77</v>
      </c>
      <c r="O1629" s="124">
        <v>15822.33</v>
      </c>
      <c r="P1629" s="124">
        <v>10947.53</v>
      </c>
      <c r="Q1629" s="124">
        <v>27022.77</v>
      </c>
      <c r="R1629" s="124">
        <v>20076.77</v>
      </c>
      <c r="S1629" s="124">
        <v>14055.61</v>
      </c>
      <c r="T1629" s="124">
        <v>18450.48</v>
      </c>
      <c r="U1629" s="124">
        <v>16544.64</v>
      </c>
      <c r="V1629" s="124">
        <v>7178.6</v>
      </c>
      <c r="W1629" s="124">
        <v>6154.85</v>
      </c>
      <c r="X1629" s="79">
        <v>6940.91</v>
      </c>
      <c r="Y1629" s="125"/>
      <c r="Z1629" s="125"/>
      <c r="AA1629" s="125"/>
      <c r="AB1629" s="125"/>
      <c r="AC1629" s="126">
        <f t="shared" si="361"/>
        <v>-0.21059259251414145</v>
      </c>
      <c r="AD1629" s="126">
        <f t="shared" si="362"/>
        <v>7.9752644345581394E-2</v>
      </c>
      <c r="AE1629" s="126">
        <f t="shared" si="363"/>
        <v>-5.8618895482933003E-2</v>
      </c>
      <c r="AF1629" s="126">
        <f t="shared" si="364"/>
        <v>-0.34233154827526702</v>
      </c>
      <c r="AG1629" s="126">
        <f t="shared" si="365"/>
        <v>0.13785233121366819</v>
      </c>
      <c r="AH1629" s="126">
        <f t="shared" si="366"/>
        <v>5.1804960947300728E-2</v>
      </c>
      <c r="AI1629" s="126">
        <f t="shared" si="367"/>
        <v>3.4319533076931502E-2</v>
      </c>
      <c r="AJ1629" s="126">
        <f t="shared" si="368"/>
        <v>-0.55981624372107286</v>
      </c>
      <c r="AK1629" s="126">
        <f t="shared" si="369"/>
        <v>-0.95513313376543374</v>
      </c>
      <c r="AL1629" s="127">
        <f t="shared" si="360"/>
        <v>-0.20252921601948515</v>
      </c>
      <c r="AM1629" s="127">
        <f t="shared" si="359"/>
        <v>-0.25819451044972125</v>
      </c>
    </row>
    <row r="1630" spans="1:39" ht="15" customHeight="1" x14ac:dyDescent="0.2">
      <c r="A1630" s="62" t="s">
        <v>1674</v>
      </c>
      <c r="B1630" s="62" t="s">
        <v>822</v>
      </c>
      <c r="C1630" s="124">
        <v>5080</v>
      </c>
      <c r="D1630" s="124">
        <v>180</v>
      </c>
      <c r="E1630" s="124">
        <v>180</v>
      </c>
      <c r="F1630" s="124">
        <v>0</v>
      </c>
      <c r="G1630" s="124">
        <v>0</v>
      </c>
      <c r="H1630" s="124">
        <v>0</v>
      </c>
      <c r="I1630" s="124">
        <v>0</v>
      </c>
      <c r="J1630" s="124">
        <v>0</v>
      </c>
      <c r="K1630" s="124">
        <v>0</v>
      </c>
      <c r="L1630" s="124">
        <v>0</v>
      </c>
      <c r="M1630" s="124">
        <v>0</v>
      </c>
      <c r="N1630" s="124">
        <v>0</v>
      </c>
      <c r="O1630" s="124">
        <v>0</v>
      </c>
      <c r="P1630" s="124">
        <v>0</v>
      </c>
      <c r="Q1630" s="124">
        <v>80</v>
      </c>
      <c r="R1630" s="124">
        <v>0</v>
      </c>
      <c r="S1630" s="124">
        <v>0</v>
      </c>
      <c r="T1630" s="124">
        <v>0</v>
      </c>
      <c r="U1630" s="124">
        <v>0</v>
      </c>
      <c r="V1630" s="124">
        <v>0</v>
      </c>
      <c r="W1630" s="124">
        <v>0</v>
      </c>
      <c r="X1630" s="79"/>
      <c r="Y1630" s="125"/>
      <c r="Z1630" s="125"/>
      <c r="AA1630" s="125"/>
      <c r="AB1630" s="125"/>
      <c r="AC1630" s="126">
        <f t="shared" si="361"/>
        <v>-0.60342248637606299</v>
      </c>
      <c r="AD1630" s="126">
        <f t="shared" si="362"/>
        <v>1.3106847511461159</v>
      </c>
      <c r="AE1630" s="126">
        <f t="shared" si="363"/>
        <v>-0.57757607887942808</v>
      </c>
      <c r="AF1630" s="126">
        <f t="shared" si="364"/>
        <v>2.4961732277168518</v>
      </c>
      <c r="AG1630" s="126">
        <f t="shared" si="365"/>
        <v>-0.23633104792398979</v>
      </c>
      <c r="AH1630" s="126">
        <f t="shared" si="366"/>
        <v>-0.75152264848060679</v>
      </c>
      <c r="AI1630" s="126">
        <f t="shared" si="367"/>
        <v>3.649159581297245</v>
      </c>
      <c r="AJ1630" s="126">
        <f t="shared" si="368"/>
        <v>-1</v>
      </c>
      <c r="AK1630" s="126">
        <f t="shared" si="369"/>
        <v>0</v>
      </c>
      <c r="AL1630" s="127">
        <f t="shared" si="360"/>
        <v>0.47635169983334724</v>
      </c>
      <c r="AM1630" s="127">
        <f t="shared" si="359"/>
        <v>0.33226117697852969</v>
      </c>
    </row>
    <row r="1631" spans="1:39" ht="15" customHeight="1" x14ac:dyDescent="0.2">
      <c r="A1631" s="62" t="s">
        <v>1675</v>
      </c>
      <c r="B1631" s="62" t="s">
        <v>270</v>
      </c>
      <c r="C1631" s="124">
        <v>0</v>
      </c>
      <c r="D1631" s="124">
        <v>0</v>
      </c>
      <c r="E1631" s="124">
        <v>0</v>
      </c>
      <c r="F1631" s="124">
        <v>0</v>
      </c>
      <c r="G1631" s="124">
        <v>0</v>
      </c>
      <c r="H1631" s="124">
        <v>0</v>
      </c>
      <c r="I1631" s="124">
        <v>0</v>
      </c>
      <c r="J1631" s="124">
        <v>0</v>
      </c>
      <c r="K1631" s="124">
        <v>0</v>
      </c>
      <c r="L1631" s="124">
        <v>0</v>
      </c>
      <c r="M1631" s="124">
        <v>0</v>
      </c>
      <c r="N1631" s="124">
        <v>60</v>
      </c>
      <c r="O1631" s="124">
        <v>0</v>
      </c>
      <c r="P1631" s="124">
        <v>0</v>
      </c>
      <c r="Q1631" s="124">
        <v>35</v>
      </c>
      <c r="R1631" s="124">
        <v>22.5</v>
      </c>
      <c r="S1631" s="124">
        <v>42.71</v>
      </c>
      <c r="T1631" s="124">
        <v>0</v>
      </c>
      <c r="U1631" s="124">
        <v>0</v>
      </c>
      <c r="V1631" s="124">
        <v>0</v>
      </c>
      <c r="W1631" s="124">
        <v>0</v>
      </c>
      <c r="X1631" s="79"/>
      <c r="Y1631" s="125"/>
      <c r="Z1631" s="125"/>
      <c r="AA1631" s="125"/>
      <c r="AB1631" s="125"/>
      <c r="AC1631" s="126">
        <f t="shared" si="361"/>
        <v>5.1914285714285684E-2</v>
      </c>
      <c r="AD1631" s="126">
        <f t="shared" si="362"/>
        <v>3.6298696007526193E-2</v>
      </c>
      <c r="AE1631" s="126">
        <f t="shared" si="363"/>
        <v>0.2847666418466121</v>
      </c>
      <c r="AF1631" s="126">
        <f t="shared" si="364"/>
        <v>-0.95363505783099234</v>
      </c>
      <c r="AG1631" s="126">
        <f t="shared" si="365"/>
        <v>-1</v>
      </c>
      <c r="AH1631" s="126">
        <f t="shared" si="366"/>
        <v>0</v>
      </c>
      <c r="AI1631" s="126">
        <f t="shared" si="367"/>
        <v>-1</v>
      </c>
      <c r="AJ1631" s="126">
        <f t="shared" si="368"/>
        <v>0</v>
      </c>
      <c r="AK1631" s="126">
        <f t="shared" si="369"/>
        <v>0</v>
      </c>
      <c r="AL1631" s="127">
        <f t="shared" si="360"/>
        <v>-0.28673949269584093</v>
      </c>
      <c r="AM1631" s="127">
        <f t="shared" si="359"/>
        <v>-0.4</v>
      </c>
    </row>
    <row r="1632" spans="1:39" ht="15" customHeight="1" x14ac:dyDescent="0.2">
      <c r="A1632" s="62" t="s">
        <v>1676</v>
      </c>
      <c r="B1632" s="62" t="s">
        <v>382</v>
      </c>
      <c r="C1632" s="124">
        <v>700</v>
      </c>
      <c r="D1632" s="124">
        <v>900</v>
      </c>
      <c r="E1632" s="124">
        <v>2320</v>
      </c>
      <c r="F1632" s="124">
        <v>2320</v>
      </c>
      <c r="G1632" s="124">
        <v>1320</v>
      </c>
      <c r="H1632" s="124">
        <v>1320</v>
      </c>
      <c r="I1632" s="124">
        <v>1320</v>
      </c>
      <c r="J1632" s="124">
        <v>1320</v>
      </c>
      <c r="K1632" s="124">
        <v>1320</v>
      </c>
      <c r="L1632" s="124">
        <v>1320</v>
      </c>
      <c r="M1632" s="124">
        <v>1320</v>
      </c>
      <c r="N1632" s="124">
        <v>215</v>
      </c>
      <c r="O1632" s="124">
        <v>1100</v>
      </c>
      <c r="P1632" s="124">
        <v>0</v>
      </c>
      <c r="Q1632" s="124">
        <v>1380.05</v>
      </c>
      <c r="R1632" s="124">
        <v>680.3</v>
      </c>
      <c r="S1632" s="124">
        <v>0</v>
      </c>
      <c r="T1632" s="124">
        <v>0</v>
      </c>
      <c r="U1632" s="124">
        <v>0</v>
      </c>
      <c r="V1632" s="124">
        <v>119.97</v>
      </c>
      <c r="W1632" s="124">
        <v>0</v>
      </c>
      <c r="X1632" s="79">
        <v>146.99</v>
      </c>
      <c r="Y1632" s="125"/>
      <c r="Z1632" s="125"/>
      <c r="AA1632" s="125"/>
      <c r="AB1632" s="125"/>
      <c r="AC1632" s="126">
        <f t="shared" si="361"/>
        <v>0</v>
      </c>
      <c r="AD1632" s="126">
        <f t="shared" si="362"/>
        <v>0</v>
      </c>
      <c r="AE1632" s="126">
        <f t="shared" si="363"/>
        <v>0</v>
      </c>
      <c r="AF1632" s="126">
        <f t="shared" si="364"/>
        <v>0</v>
      </c>
      <c r="AG1632" s="126">
        <f t="shared" si="365"/>
        <v>0.27173658557350533</v>
      </c>
      <c r="AH1632" s="126">
        <f t="shared" si="366"/>
        <v>-0.74235983263598326</v>
      </c>
      <c r="AI1632" s="126">
        <f t="shared" si="367"/>
        <v>0.42860854878524096</v>
      </c>
      <c r="AJ1632" s="126">
        <f t="shared" si="368"/>
        <v>-1</v>
      </c>
      <c r="AK1632" s="126">
        <f t="shared" si="369"/>
        <v>0</v>
      </c>
      <c r="AL1632" s="127">
        <f t="shared" si="360"/>
        <v>-0.11577941091969299</v>
      </c>
      <c r="AM1632" s="127">
        <f t="shared" si="359"/>
        <v>-0.20840293965544737</v>
      </c>
    </row>
    <row r="1633" spans="1:39" ht="15" customHeight="1" x14ac:dyDescent="0.2">
      <c r="A1633" s="62" t="s">
        <v>1677</v>
      </c>
      <c r="B1633" s="62" t="s">
        <v>272</v>
      </c>
      <c r="C1633" s="124">
        <v>0</v>
      </c>
      <c r="D1633" s="124">
        <v>0</v>
      </c>
      <c r="E1633" s="124">
        <v>0</v>
      </c>
      <c r="F1633" s="124">
        <v>0</v>
      </c>
      <c r="G1633" s="124">
        <v>0</v>
      </c>
      <c r="H1633" s="124">
        <v>0</v>
      </c>
      <c r="I1633" s="124">
        <v>0</v>
      </c>
      <c r="J1633" s="124">
        <v>0</v>
      </c>
      <c r="K1633" s="124">
        <v>0</v>
      </c>
      <c r="L1633" s="124">
        <v>0</v>
      </c>
      <c r="M1633" s="124">
        <v>0</v>
      </c>
      <c r="N1633" s="124">
        <v>0</v>
      </c>
      <c r="O1633" s="124">
        <v>0</v>
      </c>
      <c r="P1633" s="124">
        <v>0</v>
      </c>
      <c r="Q1633" s="124">
        <v>0</v>
      </c>
      <c r="R1633" s="124">
        <v>0</v>
      </c>
      <c r="S1633" s="124">
        <v>129.76</v>
      </c>
      <c r="T1633" s="124">
        <v>0</v>
      </c>
      <c r="U1633" s="124">
        <v>0</v>
      </c>
      <c r="V1633" s="124">
        <v>0</v>
      </c>
      <c r="W1633" s="124">
        <v>0</v>
      </c>
      <c r="X1633" s="79"/>
      <c r="Y1633" s="125"/>
      <c r="Z1633" s="125"/>
      <c r="AA1633" s="125"/>
      <c r="AB1633" s="125"/>
      <c r="AC1633" s="126">
        <f t="shared" si="361"/>
        <v>8.5892046160117919E-2</v>
      </c>
      <c r="AD1633" s="126">
        <f t="shared" si="362"/>
        <v>2.4428202787776358E-2</v>
      </c>
      <c r="AE1633" s="126">
        <f t="shared" si="363"/>
        <v>3.5767859968332066E-2</v>
      </c>
      <c r="AF1633" s="126">
        <f t="shared" si="364"/>
        <v>8.2384904740249024E-2</v>
      </c>
      <c r="AG1633" s="126">
        <f t="shared" si="365"/>
        <v>3.3241499566440687E-2</v>
      </c>
      <c r="AH1633" s="126">
        <f t="shared" si="366"/>
        <v>4.4903911773922098E-2</v>
      </c>
      <c r="AI1633" s="126">
        <f t="shared" si="367"/>
        <v>-7.8245876111135065E-2</v>
      </c>
      <c r="AJ1633" s="126">
        <f t="shared" si="368"/>
        <v>-0.46341097600319309</v>
      </c>
      <c r="AK1633" s="126">
        <f t="shared" si="369"/>
        <v>-1</v>
      </c>
      <c r="AL1633" s="127">
        <f t="shared" si="360"/>
        <v>-0.13722649190194333</v>
      </c>
      <c r="AM1633" s="127">
        <f t="shared" si="359"/>
        <v>-0.29270228815479304</v>
      </c>
    </row>
    <row r="1634" spans="1:39" ht="15" customHeight="1" x14ac:dyDescent="0.2">
      <c r="A1634" s="62" t="s">
        <v>1678</v>
      </c>
      <c r="B1634" s="62" t="s">
        <v>274</v>
      </c>
      <c r="C1634" s="124">
        <v>1000</v>
      </c>
      <c r="D1634" s="124">
        <v>0</v>
      </c>
      <c r="E1634" s="124">
        <v>0</v>
      </c>
      <c r="F1634" s="124">
        <v>0</v>
      </c>
      <c r="G1634" s="124">
        <v>0</v>
      </c>
      <c r="H1634" s="124">
        <v>0</v>
      </c>
      <c r="I1634" s="124">
        <v>0</v>
      </c>
      <c r="J1634" s="124">
        <v>0</v>
      </c>
      <c r="K1634" s="124">
        <v>0</v>
      </c>
      <c r="L1634" s="124">
        <v>0</v>
      </c>
      <c r="M1634" s="124">
        <v>0</v>
      </c>
      <c r="N1634" s="124">
        <v>1292</v>
      </c>
      <c r="O1634" s="124">
        <v>0</v>
      </c>
      <c r="P1634" s="124">
        <v>15</v>
      </c>
      <c r="Q1634" s="124">
        <v>30</v>
      </c>
      <c r="R1634" s="124">
        <v>25</v>
      </c>
      <c r="S1634" s="124">
        <v>200</v>
      </c>
      <c r="T1634" s="124">
        <v>0</v>
      </c>
      <c r="U1634" s="124">
        <v>100</v>
      </c>
      <c r="V1634" s="124">
        <v>0</v>
      </c>
      <c r="W1634" s="124">
        <v>1392</v>
      </c>
      <c r="X1634" s="79">
        <v>955</v>
      </c>
      <c r="Y1634" s="125"/>
      <c r="Z1634" s="125"/>
      <c r="AA1634" s="125"/>
      <c r="AB1634" s="125"/>
      <c r="AC1634" s="126">
        <f t="shared" si="361"/>
        <v>0</v>
      </c>
      <c r="AD1634" s="126">
        <f t="shared" si="362"/>
        <v>-1</v>
      </c>
      <c r="AE1634" s="126">
        <f t="shared" si="363"/>
        <v>0</v>
      </c>
      <c r="AF1634" s="126">
        <f t="shared" si="364"/>
        <v>0</v>
      </c>
      <c r="AG1634" s="126">
        <f t="shared" si="365"/>
        <v>0</v>
      </c>
      <c r="AH1634" s="126">
        <f t="shared" si="366"/>
        <v>0</v>
      </c>
      <c r="AI1634" s="126">
        <f t="shared" si="367"/>
        <v>0</v>
      </c>
      <c r="AJ1634" s="126">
        <f t="shared" si="368"/>
        <v>0</v>
      </c>
      <c r="AK1634" s="126">
        <f t="shared" si="369"/>
        <v>0</v>
      </c>
      <c r="AL1634" s="127">
        <f t="shared" si="360"/>
        <v>-0.1111111111111111</v>
      </c>
      <c r="AM1634" s="127">
        <f t="shared" si="359"/>
        <v>0</v>
      </c>
    </row>
    <row r="1635" spans="1:39" ht="15" customHeight="1" x14ac:dyDescent="0.2">
      <c r="A1635" s="62" t="s">
        <v>1679</v>
      </c>
      <c r="B1635" s="62" t="s">
        <v>1680</v>
      </c>
      <c r="C1635" s="124">
        <v>0</v>
      </c>
      <c r="D1635" s="124">
        <v>1900</v>
      </c>
      <c r="E1635" s="124">
        <v>1900</v>
      </c>
      <c r="F1635" s="124">
        <v>1600</v>
      </c>
      <c r="G1635" s="124">
        <v>1600</v>
      </c>
      <c r="H1635" s="124">
        <v>1600</v>
      </c>
      <c r="I1635" s="124">
        <v>1600</v>
      </c>
      <c r="J1635" s="124">
        <v>1600</v>
      </c>
      <c r="K1635" s="124">
        <v>1600</v>
      </c>
      <c r="L1635" s="124">
        <v>1600</v>
      </c>
      <c r="M1635" s="124">
        <v>1600</v>
      </c>
      <c r="N1635" s="124">
        <v>0</v>
      </c>
      <c r="O1635" s="124">
        <v>1479</v>
      </c>
      <c r="P1635" s="124">
        <v>1662</v>
      </c>
      <c r="Q1635" s="124">
        <v>1427</v>
      </c>
      <c r="R1635" s="124">
        <v>1650</v>
      </c>
      <c r="S1635" s="124">
        <v>1770</v>
      </c>
      <c r="T1635" s="124">
        <v>783</v>
      </c>
      <c r="U1635" s="124">
        <v>2265</v>
      </c>
      <c r="V1635" s="124">
        <v>0</v>
      </c>
      <c r="W1635" s="124">
        <v>1880</v>
      </c>
      <c r="X1635" s="79">
        <v>1254</v>
      </c>
      <c r="Y1635" s="125"/>
      <c r="Z1635" s="125"/>
      <c r="AA1635" s="125"/>
      <c r="AB1635" s="125"/>
      <c r="AC1635" s="126">
        <f t="shared" si="361"/>
        <v>-0.25680644878466402</v>
      </c>
      <c r="AD1635" s="126">
        <f t="shared" si="362"/>
        <v>8.3815048958036945E-2</v>
      </c>
      <c r="AE1635" s="126">
        <f t="shared" si="363"/>
        <v>-7.1276275603306377E-2</v>
      </c>
      <c r="AF1635" s="126">
        <f t="shared" si="364"/>
        <v>1.664616784672766</v>
      </c>
      <c r="AG1635" s="126">
        <f t="shared" si="365"/>
        <v>-0.41785252263906858</v>
      </c>
      <c r="AH1635" s="126">
        <f t="shared" si="366"/>
        <v>0.08</v>
      </c>
      <c r="AI1635" s="126">
        <f t="shared" si="367"/>
        <v>-0.11008230452674897</v>
      </c>
      <c r="AJ1635" s="126">
        <f t="shared" si="368"/>
        <v>-0.15144508670520232</v>
      </c>
      <c r="AK1635" s="126">
        <f t="shared" si="369"/>
        <v>-1</v>
      </c>
      <c r="AL1635" s="127">
        <f t="shared" si="360"/>
        <v>-1.9892311625354146E-2</v>
      </c>
      <c r="AM1635" s="127">
        <f t="shared" si="359"/>
        <v>-0.31987598277420398</v>
      </c>
    </row>
    <row r="1636" spans="1:39" ht="15" customHeight="1" x14ac:dyDescent="0.2">
      <c r="A1636" s="62" t="s">
        <v>1838</v>
      </c>
      <c r="B1636" s="62" t="s">
        <v>276</v>
      </c>
      <c r="C1636" s="124">
        <v>0</v>
      </c>
      <c r="D1636" s="124">
        <v>0</v>
      </c>
      <c r="E1636" s="124">
        <v>0</v>
      </c>
      <c r="F1636" s="124">
        <v>0</v>
      </c>
      <c r="G1636" s="124">
        <v>0</v>
      </c>
      <c r="H1636" s="124">
        <v>0</v>
      </c>
      <c r="I1636" s="124">
        <v>0</v>
      </c>
      <c r="J1636" s="124">
        <v>0</v>
      </c>
      <c r="K1636" s="124">
        <v>0</v>
      </c>
      <c r="L1636" s="124">
        <v>0</v>
      </c>
      <c r="M1636" s="124">
        <v>0</v>
      </c>
      <c r="N1636" s="124">
        <v>0</v>
      </c>
      <c r="O1636" s="124">
        <v>0</v>
      </c>
      <c r="P1636" s="124">
        <v>0</v>
      </c>
      <c r="Q1636" s="124">
        <v>0</v>
      </c>
      <c r="R1636" s="124">
        <v>0</v>
      </c>
      <c r="S1636" s="124">
        <v>0</v>
      </c>
      <c r="T1636" s="124">
        <v>525</v>
      </c>
      <c r="U1636" s="124">
        <v>0</v>
      </c>
      <c r="V1636" s="124">
        <v>0</v>
      </c>
      <c r="W1636" s="124">
        <v>200</v>
      </c>
      <c r="X1636" s="79">
        <v>400</v>
      </c>
      <c r="Y1636" s="125"/>
      <c r="Z1636" s="125"/>
      <c r="AA1636" s="125"/>
      <c r="AB1636" s="125"/>
      <c r="AC1636" s="126">
        <f t="shared" si="361"/>
        <v>-1</v>
      </c>
      <c r="AD1636" s="126">
        <f t="shared" si="362"/>
        <v>0</v>
      </c>
      <c r="AE1636" s="126">
        <f t="shared" si="363"/>
        <v>0</v>
      </c>
      <c r="AF1636" s="126">
        <f t="shared" si="364"/>
        <v>0</v>
      </c>
      <c r="AG1636" s="126">
        <f t="shared" si="365"/>
        <v>-1</v>
      </c>
      <c r="AH1636" s="126">
        <f t="shared" si="366"/>
        <v>0</v>
      </c>
      <c r="AI1636" s="126">
        <f t="shared" si="367"/>
        <v>0</v>
      </c>
      <c r="AJ1636" s="126">
        <f t="shared" si="368"/>
        <v>0.95179178843482015</v>
      </c>
      <c r="AK1636" s="126">
        <f t="shared" si="369"/>
        <v>-1</v>
      </c>
      <c r="AL1636" s="127">
        <f t="shared" si="360"/>
        <v>-0.22757869017390886</v>
      </c>
      <c r="AM1636" s="127">
        <f t="shared" si="359"/>
        <v>-0.20964164231303598</v>
      </c>
    </row>
    <row r="1637" spans="1:39" ht="15" customHeight="1" x14ac:dyDescent="0.2">
      <c r="A1637" s="62" t="s">
        <v>1685</v>
      </c>
      <c r="B1637" s="62" t="s">
        <v>567</v>
      </c>
      <c r="C1637" s="124">
        <v>36000</v>
      </c>
      <c r="D1637" s="124">
        <v>36000</v>
      </c>
      <c r="E1637" s="124">
        <v>36000</v>
      </c>
      <c r="F1637" s="124">
        <v>28800</v>
      </c>
      <c r="G1637" s="124">
        <v>28800</v>
      </c>
      <c r="H1637" s="124">
        <v>28800</v>
      </c>
      <c r="I1637" s="124">
        <v>28800</v>
      </c>
      <c r="J1637" s="124">
        <v>32000</v>
      </c>
      <c r="K1637" s="124">
        <v>32000</v>
      </c>
      <c r="L1637" s="124">
        <v>31890</v>
      </c>
      <c r="M1637" s="124">
        <v>31890</v>
      </c>
      <c r="N1637" s="124">
        <v>36714.33</v>
      </c>
      <c r="O1637" s="124">
        <v>28818.22</v>
      </c>
      <c r="P1637" s="124">
        <v>29450.400000000001</v>
      </c>
      <c r="Q1637" s="124">
        <v>26848.07</v>
      </c>
      <c r="R1637" s="124">
        <v>27848.97</v>
      </c>
      <c r="S1637" s="124">
        <v>32613.79</v>
      </c>
      <c r="T1637" s="124">
        <v>28256.77</v>
      </c>
      <c r="U1637" s="124">
        <v>32733.759999999998</v>
      </c>
      <c r="V1637" s="124">
        <v>8904.59</v>
      </c>
      <c r="W1637" s="124">
        <v>267.68</v>
      </c>
      <c r="X1637" s="79">
        <v>0</v>
      </c>
      <c r="Y1637" s="125"/>
      <c r="Z1637" s="125"/>
      <c r="AA1637" s="125"/>
      <c r="AB1637" s="125"/>
      <c r="AC1637" s="126">
        <f t="shared" si="361"/>
        <v>2.6925766809871046E-2</v>
      </c>
      <c r="AD1637" s="126">
        <f t="shared" si="362"/>
        <v>0.48844675779539831</v>
      </c>
      <c r="AE1637" s="126">
        <f t="shared" si="363"/>
        <v>-5.5624550624223931E-2</v>
      </c>
      <c r="AF1637" s="126">
        <f t="shared" si="364"/>
        <v>-0.13102159468438535</v>
      </c>
      <c r="AG1637" s="126">
        <f t="shared" si="365"/>
        <v>6.8896853843091127E-3</v>
      </c>
      <c r="AH1637" s="126">
        <f t="shared" si="366"/>
        <v>3.5873907368587449E-2</v>
      </c>
      <c r="AI1637" s="126">
        <f t="shared" si="367"/>
        <v>-0.16372661321114917</v>
      </c>
      <c r="AJ1637" s="126">
        <f t="shared" si="368"/>
        <v>-0.31914893617021278</v>
      </c>
      <c r="AK1637" s="126">
        <f t="shared" si="369"/>
        <v>-1</v>
      </c>
      <c r="AL1637" s="127">
        <f t="shared" si="360"/>
        <v>-0.12348728637020059</v>
      </c>
      <c r="AM1637" s="127">
        <f t="shared" si="359"/>
        <v>-0.28802239132569307</v>
      </c>
    </row>
    <row r="1638" spans="1:39" ht="15" customHeight="1" x14ac:dyDescent="0.2">
      <c r="A1638" s="62" t="s">
        <v>1686</v>
      </c>
      <c r="B1638" s="62" t="s">
        <v>569</v>
      </c>
      <c r="C1638" s="124">
        <v>27615</v>
      </c>
      <c r="D1638" s="124">
        <v>35000</v>
      </c>
      <c r="E1638" s="124">
        <v>35000</v>
      </c>
      <c r="F1638" s="124">
        <v>37200</v>
      </c>
      <c r="G1638" s="124">
        <v>37200</v>
      </c>
      <c r="H1638" s="124">
        <v>37200</v>
      </c>
      <c r="I1638" s="124">
        <v>37200</v>
      </c>
      <c r="J1638" s="124">
        <v>29000</v>
      </c>
      <c r="K1638" s="124">
        <v>29000</v>
      </c>
      <c r="L1638" s="124">
        <v>25070</v>
      </c>
      <c r="M1638" s="124">
        <v>25070</v>
      </c>
      <c r="N1638" s="124">
        <v>37768.28</v>
      </c>
      <c r="O1638" s="124">
        <v>29814.560000000001</v>
      </c>
      <c r="P1638" s="124">
        <v>32192.35</v>
      </c>
      <c r="Q1638" s="124">
        <v>30305.27</v>
      </c>
      <c r="R1638" s="124">
        <v>19930.82</v>
      </c>
      <c r="S1638" s="124">
        <v>22678.33</v>
      </c>
      <c r="T1638" s="124">
        <v>23853.18</v>
      </c>
      <c r="U1638" s="124">
        <v>24671.81</v>
      </c>
      <c r="V1638" s="124">
        <v>10860.13</v>
      </c>
      <c r="W1638" s="124">
        <v>487.26</v>
      </c>
      <c r="X1638" s="79">
        <v>0</v>
      </c>
      <c r="Y1638" s="125"/>
      <c r="Z1638" s="125"/>
      <c r="AA1638" s="125"/>
      <c r="AB1638" s="125"/>
      <c r="AC1638" s="126">
        <f t="shared" si="361"/>
        <v>8.5086067899510912E-2</v>
      </c>
      <c r="AD1638" s="126">
        <f t="shared" si="362"/>
        <v>-5.0837186522002607E-2</v>
      </c>
      <c r="AE1638" s="126">
        <f t="shared" si="363"/>
        <v>-0.19481541731167851</v>
      </c>
      <c r="AF1638" s="126">
        <f t="shared" si="364"/>
        <v>0.18090676051442484</v>
      </c>
      <c r="AG1638" s="126">
        <f t="shared" si="365"/>
        <v>-2.7612468841692786E-2</v>
      </c>
      <c r="AH1638" s="126">
        <f t="shared" si="366"/>
        <v>-3.3419412204281275E-2</v>
      </c>
      <c r="AI1638" s="126">
        <f t="shared" si="367"/>
        <v>-0.15828309715806779</v>
      </c>
      <c r="AJ1638" s="126">
        <f t="shared" si="368"/>
        <v>-0.63103127543308912</v>
      </c>
      <c r="AK1638" s="126">
        <f t="shared" si="369"/>
        <v>-1</v>
      </c>
      <c r="AL1638" s="127">
        <f t="shared" si="360"/>
        <v>-0.20333400322854184</v>
      </c>
      <c r="AM1638" s="127">
        <f t="shared" si="359"/>
        <v>-0.37006925072742619</v>
      </c>
    </row>
    <row r="1639" spans="1:39" ht="15" customHeight="1" x14ac:dyDescent="0.2">
      <c r="A1639" s="62" t="s">
        <v>1681</v>
      </c>
      <c r="B1639" s="62" t="s">
        <v>1528</v>
      </c>
      <c r="C1639" s="124">
        <v>8540</v>
      </c>
      <c r="D1639" s="124">
        <v>12000</v>
      </c>
      <c r="E1639" s="124">
        <v>4000</v>
      </c>
      <c r="F1639" s="124">
        <v>5180</v>
      </c>
      <c r="G1639" s="124">
        <v>7180</v>
      </c>
      <c r="H1639" s="124">
        <v>7180</v>
      </c>
      <c r="I1639" s="124">
        <v>7180</v>
      </c>
      <c r="J1639" s="124">
        <v>7180</v>
      </c>
      <c r="K1639" s="124">
        <v>7180</v>
      </c>
      <c r="L1639" s="124">
        <v>7180</v>
      </c>
      <c r="M1639" s="124">
        <v>7180</v>
      </c>
      <c r="N1639" s="124">
        <v>14861.71</v>
      </c>
      <c r="O1639" s="124">
        <v>5893.82</v>
      </c>
      <c r="P1639" s="124">
        <v>13618.76</v>
      </c>
      <c r="Q1639" s="124">
        <v>5752.89</v>
      </c>
      <c r="R1639" s="124">
        <v>20113.099999999999</v>
      </c>
      <c r="S1639" s="124">
        <v>15359.75</v>
      </c>
      <c r="T1639" s="124">
        <v>3816.55</v>
      </c>
      <c r="U1639" s="124">
        <v>17743.75</v>
      </c>
      <c r="V1639" s="124">
        <v>0</v>
      </c>
      <c r="W1639" s="124">
        <v>4560</v>
      </c>
      <c r="X1639" s="79">
        <v>16622</v>
      </c>
      <c r="Y1639" s="125"/>
      <c r="Z1639" s="125"/>
      <c r="AA1639" s="125"/>
      <c r="AB1639" s="125"/>
      <c r="AC1639" s="126">
        <f t="shared" si="361"/>
        <v>-1.2545172347762963E-2</v>
      </c>
      <c r="AD1639" s="126">
        <f t="shared" si="362"/>
        <v>3.4326332178280149E-2</v>
      </c>
      <c r="AE1639" s="126">
        <f t="shared" si="363"/>
        <v>0.12510602154453626</v>
      </c>
      <c r="AF1639" s="126">
        <f t="shared" si="364"/>
        <v>0.38529057414207152</v>
      </c>
      <c r="AG1639" s="126">
        <f t="shared" si="365"/>
        <v>0.21430133391646625</v>
      </c>
      <c r="AH1639" s="126">
        <f t="shared" si="366"/>
        <v>5.2284156159989638E-4</v>
      </c>
      <c r="AI1639" s="126">
        <f t="shared" si="367"/>
        <v>-0.13996765264009312</v>
      </c>
      <c r="AJ1639" s="126">
        <f t="shared" si="368"/>
        <v>-0.13152174392789831</v>
      </c>
      <c r="AK1639" s="126">
        <f t="shared" si="369"/>
        <v>-1</v>
      </c>
      <c r="AL1639" s="127">
        <f t="shared" si="360"/>
        <v>-5.8276385063644486E-2</v>
      </c>
      <c r="AM1639" s="127">
        <f t="shared" si="359"/>
        <v>-0.21133304421798504</v>
      </c>
    </row>
    <row r="1640" spans="1:39" ht="15" customHeight="1" x14ac:dyDescent="0.2">
      <c r="A1640" s="62" t="s">
        <v>1682</v>
      </c>
      <c r="B1640" s="62" t="s">
        <v>1683</v>
      </c>
      <c r="C1640" s="124">
        <v>8500</v>
      </c>
      <c r="D1640" s="124">
        <v>8600</v>
      </c>
      <c r="E1640" s="124">
        <v>8600</v>
      </c>
      <c r="F1640" s="124">
        <v>8100</v>
      </c>
      <c r="G1640" s="124">
        <v>8100</v>
      </c>
      <c r="H1640" s="124">
        <v>8100</v>
      </c>
      <c r="I1640" s="124">
        <v>8100</v>
      </c>
      <c r="J1640" s="124">
        <v>8100</v>
      </c>
      <c r="K1640" s="124">
        <v>8100</v>
      </c>
      <c r="L1640" s="124">
        <v>8100</v>
      </c>
      <c r="M1640" s="124">
        <v>8100</v>
      </c>
      <c r="N1640" s="124">
        <v>7700</v>
      </c>
      <c r="O1640" s="124">
        <v>8099.74</v>
      </c>
      <c r="P1640" s="124">
        <v>8393.75</v>
      </c>
      <c r="Q1640" s="124">
        <v>10784.01</v>
      </c>
      <c r="R1640" s="124">
        <v>500</v>
      </c>
      <c r="S1640" s="124">
        <v>0</v>
      </c>
      <c r="T1640" s="124">
        <v>9540</v>
      </c>
      <c r="U1640" s="124">
        <v>0</v>
      </c>
      <c r="V1640" s="124">
        <v>0</v>
      </c>
      <c r="W1640" s="124">
        <v>3200</v>
      </c>
      <c r="X1640" s="79">
        <v>8715</v>
      </c>
      <c r="Y1640" s="125"/>
      <c r="Z1640" s="125"/>
      <c r="AA1640" s="125"/>
      <c r="AB1640" s="125"/>
      <c r="AC1640" s="126">
        <f t="shared" si="361"/>
        <v>0</v>
      </c>
      <c r="AD1640" s="126">
        <f t="shared" si="362"/>
        <v>0</v>
      </c>
      <c r="AE1640" s="126">
        <f t="shared" si="363"/>
        <v>0</v>
      </c>
      <c r="AF1640" s="126">
        <f t="shared" si="364"/>
        <v>0</v>
      </c>
      <c r="AG1640" s="126">
        <f t="shared" si="365"/>
        <v>0</v>
      </c>
      <c r="AH1640" s="126">
        <f t="shared" si="366"/>
        <v>0</v>
      </c>
      <c r="AI1640" s="126">
        <f t="shared" si="367"/>
        <v>0</v>
      </c>
      <c r="AJ1640" s="126">
        <f t="shared" si="368"/>
        <v>-0.77559</v>
      </c>
      <c r="AK1640" s="126">
        <f t="shared" si="369"/>
        <v>-1</v>
      </c>
      <c r="AL1640" s="127">
        <f t="shared" si="360"/>
        <v>-0.19728777777777778</v>
      </c>
      <c r="AM1640" s="127">
        <f t="shared" si="359"/>
        <v>-0.35511799999999999</v>
      </c>
    </row>
    <row r="1641" spans="1:39" ht="15" customHeight="1" x14ac:dyDescent="0.2">
      <c r="A1641" s="62" t="s">
        <v>1684</v>
      </c>
      <c r="B1641" s="62" t="s">
        <v>282</v>
      </c>
      <c r="C1641" s="124">
        <v>0</v>
      </c>
      <c r="D1641" s="124">
        <v>0</v>
      </c>
      <c r="E1641" s="124">
        <v>0</v>
      </c>
      <c r="F1641" s="124">
        <v>0</v>
      </c>
      <c r="G1641" s="124">
        <v>1750</v>
      </c>
      <c r="H1641" s="124">
        <v>1750</v>
      </c>
      <c r="I1641" s="124">
        <v>1750</v>
      </c>
      <c r="J1641" s="124">
        <v>1750</v>
      </c>
      <c r="K1641" s="124">
        <v>1750</v>
      </c>
      <c r="L1641" s="124">
        <v>1750</v>
      </c>
      <c r="M1641" s="124">
        <v>1750</v>
      </c>
      <c r="N1641" s="124">
        <v>0</v>
      </c>
      <c r="O1641" s="124">
        <v>0</v>
      </c>
      <c r="P1641" s="124">
        <v>0</v>
      </c>
      <c r="Q1641" s="124">
        <v>0</v>
      </c>
      <c r="R1641" s="124">
        <v>939.66</v>
      </c>
      <c r="S1641" s="124">
        <v>1195</v>
      </c>
      <c r="T1641" s="124">
        <v>307.88</v>
      </c>
      <c r="U1641" s="124">
        <v>439.84</v>
      </c>
      <c r="V1641" s="124">
        <v>0</v>
      </c>
      <c r="W1641" s="124">
        <v>390.39</v>
      </c>
      <c r="X1641" s="79">
        <v>1012.97</v>
      </c>
      <c r="Y1641" s="125"/>
      <c r="Z1641" s="125"/>
      <c r="AA1641" s="125"/>
      <c r="AB1641" s="125"/>
      <c r="AC1641" s="126">
        <f t="shared" si="361"/>
        <v>1.8978427736438198E-2</v>
      </c>
      <c r="AD1641" s="126">
        <f t="shared" si="362"/>
        <v>-0.20980430550916282</v>
      </c>
      <c r="AE1641" s="126">
        <f t="shared" si="363"/>
        <v>8.3231298466562246E-3</v>
      </c>
      <c r="AF1641" s="126">
        <f t="shared" si="364"/>
        <v>0.34369353089989158</v>
      </c>
      <c r="AG1641" s="126">
        <f t="shared" si="365"/>
        <v>-0.25885960193652502</v>
      </c>
      <c r="AH1641" s="126">
        <f t="shared" si="366"/>
        <v>-3.3067688600502215E-2</v>
      </c>
      <c r="AI1641" s="126">
        <f t="shared" si="367"/>
        <v>0.25723979522901624</v>
      </c>
      <c r="AJ1641" s="126">
        <f t="shared" si="368"/>
        <v>-0.17662933155016367</v>
      </c>
      <c r="AK1641" s="126">
        <f t="shared" si="369"/>
        <v>-1</v>
      </c>
      <c r="AL1641" s="127">
        <f t="shared" si="360"/>
        <v>-0.11668067154270571</v>
      </c>
      <c r="AM1641" s="127">
        <f t="shared" si="359"/>
        <v>-0.24226336537163493</v>
      </c>
    </row>
    <row r="1642" spans="1:39" ht="15" customHeight="1" x14ac:dyDescent="0.2">
      <c r="A1642" s="62" t="s">
        <v>1687</v>
      </c>
      <c r="B1642" s="62" t="s">
        <v>286</v>
      </c>
      <c r="C1642" s="124">
        <v>136040</v>
      </c>
      <c r="D1642" s="124">
        <v>129435</v>
      </c>
      <c r="E1642" s="124">
        <v>132429</v>
      </c>
      <c r="F1642" s="124">
        <v>134290</v>
      </c>
      <c r="G1642" s="124">
        <v>143350</v>
      </c>
      <c r="H1642" s="124">
        <v>149085</v>
      </c>
      <c r="I1642" s="124">
        <v>155048</v>
      </c>
      <c r="J1642" s="124">
        <v>160219</v>
      </c>
      <c r="K1642" s="124">
        <v>137969</v>
      </c>
      <c r="L1642" s="124">
        <v>0</v>
      </c>
      <c r="M1642" s="124">
        <v>0</v>
      </c>
      <c r="N1642" s="124">
        <v>118456.37</v>
      </c>
      <c r="O1642" s="124">
        <v>128630.83</v>
      </c>
      <c r="P1642" s="124">
        <v>131773.04999999999</v>
      </c>
      <c r="Q1642" s="124">
        <v>136486.29</v>
      </c>
      <c r="R1642" s="124">
        <v>147730.70000000001</v>
      </c>
      <c r="S1642" s="124">
        <v>152641.49</v>
      </c>
      <c r="T1642" s="124">
        <v>159495.69</v>
      </c>
      <c r="U1642" s="124">
        <v>147015.81</v>
      </c>
      <c r="V1642" s="124">
        <v>78887.070000000007</v>
      </c>
      <c r="W1642" s="124">
        <v>0</v>
      </c>
      <c r="X1642" s="79">
        <v>0</v>
      </c>
      <c r="Y1642" s="125"/>
      <c r="Z1642" s="125"/>
      <c r="AA1642" s="125"/>
      <c r="AB1642" s="125"/>
      <c r="AC1642" s="126">
        <f t="shared" si="361"/>
        <v>3.1037363635046569E-2</v>
      </c>
      <c r="AD1642" s="126">
        <f t="shared" si="362"/>
        <v>1.204918032786881E-2</v>
      </c>
      <c r="AE1642" s="126">
        <f t="shared" si="363"/>
        <v>-0.4305522451954783</v>
      </c>
      <c r="AF1642" s="126">
        <f t="shared" si="364"/>
        <v>-1</v>
      </c>
      <c r="AG1642" s="126">
        <f t="shared" si="365"/>
        <v>0</v>
      </c>
      <c r="AH1642" s="126">
        <f t="shared" si="366"/>
        <v>0</v>
      </c>
      <c r="AI1642" s="126">
        <f t="shared" si="367"/>
        <v>0</v>
      </c>
      <c r="AJ1642" s="126">
        <f t="shared" si="368"/>
        <v>0</v>
      </c>
      <c r="AK1642" s="126">
        <f t="shared" si="369"/>
        <v>0</v>
      </c>
      <c r="AL1642" s="127">
        <f t="shared" si="360"/>
        <v>-0.15416285569250698</v>
      </c>
      <c r="AM1642" s="127">
        <f t="shared" si="359"/>
        <v>0</v>
      </c>
    </row>
    <row r="1643" spans="1:39" ht="15" customHeight="1" x14ac:dyDescent="0.2">
      <c r="A1643" s="62" t="s">
        <v>1688</v>
      </c>
      <c r="B1643" s="62" t="s">
        <v>296</v>
      </c>
      <c r="C1643" s="124">
        <v>0</v>
      </c>
      <c r="D1643" s="124">
        <v>3294</v>
      </c>
      <c r="E1643" s="124">
        <v>0</v>
      </c>
      <c r="F1643" s="124">
        <v>2082</v>
      </c>
      <c r="G1643" s="124">
        <v>5734</v>
      </c>
      <c r="H1643" s="124">
        <v>5963</v>
      </c>
      <c r="I1643" s="124">
        <v>5814</v>
      </c>
      <c r="J1643" s="124">
        <v>4807</v>
      </c>
      <c r="K1643" s="124">
        <v>4138</v>
      </c>
      <c r="L1643" s="124">
        <v>0</v>
      </c>
      <c r="M1643" s="124">
        <v>0</v>
      </c>
      <c r="N1643" s="124">
        <v>0</v>
      </c>
      <c r="O1643" s="124">
        <v>2000</v>
      </c>
      <c r="P1643" s="124">
        <v>0</v>
      </c>
      <c r="Q1643" s="124">
        <v>0</v>
      </c>
      <c r="R1643" s="124">
        <v>0</v>
      </c>
      <c r="S1643" s="124">
        <v>0</v>
      </c>
      <c r="T1643" s="124">
        <v>0</v>
      </c>
      <c r="U1643" s="124">
        <v>0</v>
      </c>
      <c r="V1643" s="124">
        <v>0</v>
      </c>
      <c r="W1643" s="124">
        <v>0</v>
      </c>
      <c r="X1643" s="79">
        <v>0</v>
      </c>
      <c r="Y1643" s="125"/>
      <c r="Z1643" s="125"/>
      <c r="AA1643" s="125"/>
      <c r="AB1643" s="125"/>
      <c r="AC1643" s="126">
        <f t="shared" si="361"/>
        <v>5.8915665961364147E-2</v>
      </c>
      <c r="AD1643" s="126">
        <f t="shared" si="362"/>
        <v>9.793867047273036E-2</v>
      </c>
      <c r="AE1643" s="126">
        <f t="shared" si="363"/>
        <v>0.3994273882981742</v>
      </c>
      <c r="AF1643" s="126">
        <f t="shared" si="364"/>
        <v>0.19383376476562469</v>
      </c>
      <c r="AG1643" s="126">
        <f t="shared" si="365"/>
        <v>0.13063013781317309</v>
      </c>
      <c r="AH1643" s="126">
        <f t="shared" si="366"/>
        <v>9.7954587163616366E-2</v>
      </c>
      <c r="AI1643" s="126">
        <f t="shared" si="367"/>
        <v>-4.5214047041268524E-2</v>
      </c>
      <c r="AJ1643" s="126">
        <f t="shared" si="368"/>
        <v>-0.36913650487986349</v>
      </c>
      <c r="AK1643" s="126">
        <f t="shared" si="369"/>
        <v>-1</v>
      </c>
      <c r="AL1643" s="127">
        <f t="shared" si="360"/>
        <v>-4.8405593049605455E-2</v>
      </c>
      <c r="AM1643" s="127">
        <f t="shared" si="359"/>
        <v>-0.23715316538886849</v>
      </c>
    </row>
    <row r="1644" spans="1:39" ht="15" customHeight="1" x14ac:dyDescent="0.2">
      <c r="A1644" s="62" t="s">
        <v>1689</v>
      </c>
      <c r="B1644" s="62" t="s">
        <v>298</v>
      </c>
      <c r="C1644" s="124">
        <v>3843</v>
      </c>
      <c r="D1644" s="124">
        <v>1560</v>
      </c>
      <c r="E1644" s="124">
        <v>1680</v>
      </c>
      <c r="F1644" s="124">
        <v>1800</v>
      </c>
      <c r="G1644" s="124">
        <v>2045</v>
      </c>
      <c r="H1644" s="124">
        <v>2225</v>
      </c>
      <c r="I1644" s="124">
        <v>2405</v>
      </c>
      <c r="J1644" s="124">
        <v>2585</v>
      </c>
      <c r="K1644" s="124">
        <v>1805</v>
      </c>
      <c r="L1644" s="124">
        <v>0</v>
      </c>
      <c r="M1644" s="124">
        <v>0</v>
      </c>
      <c r="N1644" s="124">
        <v>1938.97</v>
      </c>
      <c r="O1644" s="124">
        <v>1441.03</v>
      </c>
      <c r="P1644" s="124">
        <v>1561.81</v>
      </c>
      <c r="Q1644" s="124">
        <v>1450.49</v>
      </c>
      <c r="R1644" s="124">
        <v>3865</v>
      </c>
      <c r="S1644" s="124">
        <v>2250</v>
      </c>
      <c r="T1644" s="124">
        <v>2430</v>
      </c>
      <c r="U1644" s="124">
        <v>2162.5</v>
      </c>
      <c r="V1644" s="124">
        <v>1835</v>
      </c>
      <c r="W1644" s="124">
        <v>0</v>
      </c>
      <c r="X1644" s="79">
        <v>0</v>
      </c>
      <c r="Y1644" s="125"/>
      <c r="Z1644" s="125"/>
      <c r="AA1644" s="125"/>
      <c r="AB1644" s="125"/>
      <c r="AC1644" s="126">
        <f t="shared" si="361"/>
        <v>0</v>
      </c>
      <c r="AD1644" s="126">
        <f t="shared" si="362"/>
        <v>0</v>
      </c>
      <c r="AE1644" s="126">
        <f t="shared" si="363"/>
        <v>-1</v>
      </c>
      <c r="AF1644" s="126">
        <f t="shared" si="364"/>
        <v>0</v>
      </c>
      <c r="AG1644" s="126">
        <f t="shared" si="365"/>
        <v>0</v>
      </c>
      <c r="AH1644" s="126">
        <f t="shared" si="366"/>
        <v>0</v>
      </c>
      <c r="AI1644" s="126">
        <f t="shared" si="367"/>
        <v>0</v>
      </c>
      <c r="AJ1644" s="126">
        <f t="shared" si="368"/>
        <v>-1</v>
      </c>
      <c r="AK1644" s="126">
        <f t="shared" si="369"/>
        <v>0</v>
      </c>
      <c r="AL1644" s="127">
        <f t="shared" si="360"/>
        <v>-0.22222222222222221</v>
      </c>
      <c r="AM1644" s="127">
        <f t="shared" si="359"/>
        <v>-0.2</v>
      </c>
    </row>
    <row r="1645" spans="1:39" ht="15" customHeight="1" x14ac:dyDescent="0.2">
      <c r="A1645" s="62" t="s">
        <v>1690</v>
      </c>
      <c r="B1645" s="62" t="s">
        <v>300</v>
      </c>
      <c r="C1645" s="124">
        <v>0</v>
      </c>
      <c r="D1645" s="124">
        <v>0</v>
      </c>
      <c r="E1645" s="124">
        <v>0</v>
      </c>
      <c r="F1645" s="124">
        <v>0</v>
      </c>
      <c r="G1645" s="124">
        <v>0</v>
      </c>
      <c r="H1645" s="124">
        <v>0</v>
      </c>
      <c r="I1645" s="124">
        <v>0</v>
      </c>
      <c r="J1645" s="124">
        <v>0</v>
      </c>
      <c r="K1645" s="124">
        <v>0</v>
      </c>
      <c r="L1645" s="124">
        <v>0</v>
      </c>
      <c r="M1645" s="124">
        <v>0</v>
      </c>
      <c r="N1645" s="124">
        <v>105.04</v>
      </c>
      <c r="O1645" s="124">
        <v>0</v>
      </c>
      <c r="P1645" s="124">
        <v>0</v>
      </c>
      <c r="Q1645" s="124">
        <v>0</v>
      </c>
      <c r="R1645" s="124">
        <v>12.53</v>
      </c>
      <c r="S1645" s="124">
        <v>0</v>
      </c>
      <c r="T1645" s="124">
        <v>0</v>
      </c>
      <c r="U1645" s="124">
        <v>1669.84</v>
      </c>
      <c r="V1645" s="124">
        <v>3259.18</v>
      </c>
      <c r="W1645" s="124">
        <v>0</v>
      </c>
      <c r="X1645" s="79">
        <v>0</v>
      </c>
      <c r="Y1645" s="125"/>
      <c r="Z1645" s="125"/>
      <c r="AA1645" s="125"/>
      <c r="AB1645" s="125"/>
      <c r="AC1645" s="126">
        <f t="shared" si="361"/>
        <v>-0.17450394128839364</v>
      </c>
      <c r="AD1645" s="126">
        <f t="shared" si="362"/>
        <v>0.6057512896498739</v>
      </c>
      <c r="AE1645" s="126">
        <f t="shared" si="363"/>
        <v>0.70929596719070387</v>
      </c>
      <c r="AF1645" s="126">
        <f t="shared" si="364"/>
        <v>-0.15627624265205736</v>
      </c>
      <c r="AG1645" s="126">
        <f t="shared" si="365"/>
        <v>0.32311957912697287</v>
      </c>
      <c r="AH1645" s="126">
        <f t="shared" si="366"/>
        <v>2.6606128991814703E-2</v>
      </c>
      <c r="AI1645" s="126">
        <f t="shared" si="367"/>
        <v>-2.1886476443033157E-2</v>
      </c>
      <c r="AJ1645" s="126">
        <f t="shared" si="368"/>
        <v>-0.29576020262557079</v>
      </c>
      <c r="AK1645" s="126">
        <f t="shared" si="369"/>
        <v>-1</v>
      </c>
      <c r="AL1645" s="127">
        <f t="shared" si="360"/>
        <v>1.8162335500344876E-3</v>
      </c>
      <c r="AM1645" s="127">
        <f t="shared" si="359"/>
        <v>-0.19358419418996328</v>
      </c>
    </row>
    <row r="1646" spans="1:39" ht="15" customHeight="1" x14ac:dyDescent="0.2">
      <c r="A1646" s="62" t="s">
        <v>1691</v>
      </c>
      <c r="B1646" s="62" t="s">
        <v>302</v>
      </c>
      <c r="C1646" s="124">
        <v>395</v>
      </c>
      <c r="D1646" s="124">
        <v>286</v>
      </c>
      <c r="E1646" s="124">
        <v>293</v>
      </c>
      <c r="F1646" s="124">
        <v>295</v>
      </c>
      <c r="G1646" s="124">
        <v>308</v>
      </c>
      <c r="H1646" s="124">
        <v>320</v>
      </c>
      <c r="I1646" s="124">
        <v>334</v>
      </c>
      <c r="J1646" s="124">
        <v>346</v>
      </c>
      <c r="K1646" s="124">
        <v>302</v>
      </c>
      <c r="L1646" s="124">
        <v>0</v>
      </c>
      <c r="M1646" s="124">
        <v>0</v>
      </c>
      <c r="N1646" s="124">
        <v>200.18</v>
      </c>
      <c r="O1646" s="124">
        <v>205.57</v>
      </c>
      <c r="P1646" s="124">
        <v>305.98</v>
      </c>
      <c r="Q1646" s="124">
        <v>288.95999999999998</v>
      </c>
      <c r="R1646" s="124">
        <v>251.1</v>
      </c>
      <c r="S1646" s="124">
        <v>252.83</v>
      </c>
      <c r="T1646" s="124">
        <v>261.89999999999998</v>
      </c>
      <c r="U1646" s="124">
        <v>219.02</v>
      </c>
      <c r="V1646" s="124">
        <v>149.12</v>
      </c>
      <c r="W1646" s="124">
        <v>0</v>
      </c>
      <c r="X1646" s="79">
        <v>0</v>
      </c>
      <c r="Y1646" s="125"/>
      <c r="Z1646" s="125"/>
      <c r="AA1646" s="125"/>
      <c r="AB1646" s="125"/>
      <c r="AC1646" s="126">
        <f t="shared" si="361"/>
        <v>-0.98144344858893595</v>
      </c>
      <c r="AD1646" s="126">
        <f t="shared" si="362"/>
        <v>6.9366133139323392</v>
      </c>
      <c r="AE1646" s="126">
        <f t="shared" si="363"/>
        <v>-0.95077402573592595</v>
      </c>
      <c r="AF1646" s="126">
        <f t="shared" si="364"/>
        <v>14.921787709497206</v>
      </c>
      <c r="AG1646" s="126">
        <f t="shared" si="365"/>
        <v>-0.94738304093567249</v>
      </c>
      <c r="AH1646" s="126">
        <f t="shared" si="366"/>
        <v>17.005001389274799</v>
      </c>
      <c r="AI1646" s="126">
        <f t="shared" si="367"/>
        <v>-0.88418209876543219</v>
      </c>
      <c r="AJ1646" s="126">
        <f t="shared" si="368"/>
        <v>3.2951365756162563</v>
      </c>
      <c r="AK1646" s="126">
        <f t="shared" si="369"/>
        <v>-1</v>
      </c>
      <c r="AL1646" s="127">
        <f t="shared" si="360"/>
        <v>4.1549729304771823</v>
      </c>
      <c r="AM1646" s="127">
        <f t="shared" si="359"/>
        <v>3.4937145650379904</v>
      </c>
    </row>
    <row r="1647" spans="1:39" ht="15" customHeight="1" x14ac:dyDescent="0.2">
      <c r="A1647" s="62" t="s">
        <v>1692</v>
      </c>
      <c r="B1647" s="62" t="s">
        <v>304</v>
      </c>
      <c r="C1647" s="124">
        <v>1554</v>
      </c>
      <c r="D1647" s="124">
        <v>1022</v>
      </c>
      <c r="E1647" s="124">
        <v>1389</v>
      </c>
      <c r="F1647" s="124">
        <v>1122</v>
      </c>
      <c r="G1647" s="124">
        <v>1227</v>
      </c>
      <c r="H1647" s="124">
        <v>1057</v>
      </c>
      <c r="I1647" s="124">
        <v>1149</v>
      </c>
      <c r="J1647" s="124">
        <v>1149</v>
      </c>
      <c r="K1647" s="124">
        <v>1019</v>
      </c>
      <c r="L1647" s="124">
        <v>0</v>
      </c>
      <c r="M1647" s="124">
        <v>0</v>
      </c>
      <c r="N1647" s="124">
        <v>1110.17</v>
      </c>
      <c r="O1647" s="124">
        <v>1204.6300000000001</v>
      </c>
      <c r="P1647" s="124">
        <v>1143.3900000000001</v>
      </c>
      <c r="Q1647" s="124">
        <v>920.64</v>
      </c>
      <c r="R1647" s="124">
        <v>1087.19</v>
      </c>
      <c r="S1647" s="124">
        <v>1057.17</v>
      </c>
      <c r="T1647" s="124">
        <v>1021.84</v>
      </c>
      <c r="U1647" s="124">
        <v>860.1</v>
      </c>
      <c r="V1647" s="124">
        <v>317.35000000000002</v>
      </c>
      <c r="W1647" s="124">
        <v>0</v>
      </c>
      <c r="X1647" s="79">
        <v>0</v>
      </c>
      <c r="Y1647" s="125"/>
      <c r="Z1647" s="125"/>
      <c r="AA1647" s="125"/>
      <c r="AB1647" s="125"/>
      <c r="AC1647" s="126">
        <f t="shared" si="361"/>
        <v>0.99707077492319029</v>
      </c>
      <c r="AD1647" s="126">
        <f t="shared" si="362"/>
        <v>1.2373726234064171E-2</v>
      </c>
      <c r="AE1647" s="126">
        <f t="shared" si="363"/>
        <v>3.2745811455587207E-2</v>
      </c>
      <c r="AF1647" s="126">
        <f t="shared" si="364"/>
        <v>5.5256107337243149E-2</v>
      </c>
      <c r="AG1647" s="126">
        <f t="shared" si="365"/>
        <v>3.9563185646100563E-2</v>
      </c>
      <c r="AH1647" s="126">
        <f t="shared" si="366"/>
        <v>4.5860356440593969E-2</v>
      </c>
      <c r="AI1647" s="126">
        <f t="shared" si="367"/>
        <v>-6.8828721154730169E-2</v>
      </c>
      <c r="AJ1647" s="126">
        <f t="shared" si="368"/>
        <v>-0.41322624119427159</v>
      </c>
      <c r="AK1647" s="126">
        <f t="shared" si="369"/>
        <v>-1</v>
      </c>
      <c r="AL1647" s="127">
        <f t="shared" si="360"/>
        <v>-3.324277781246919E-2</v>
      </c>
      <c r="AM1647" s="127">
        <f t="shared" si="359"/>
        <v>-0.27932628405246146</v>
      </c>
    </row>
    <row r="1648" spans="1:39" ht="15" customHeight="1" x14ac:dyDescent="0.2">
      <c r="A1648" s="62" t="s">
        <v>1693</v>
      </c>
      <c r="B1648" s="62" t="s">
        <v>306</v>
      </c>
      <c r="C1648" s="124">
        <v>15891</v>
      </c>
      <c r="D1648" s="124">
        <v>22794</v>
      </c>
      <c r="E1648" s="124">
        <v>20640</v>
      </c>
      <c r="F1648" s="124">
        <v>18487</v>
      </c>
      <c r="G1648" s="124">
        <v>18689</v>
      </c>
      <c r="H1648" s="124">
        <v>31594</v>
      </c>
      <c r="I1648" s="124">
        <v>31594</v>
      </c>
      <c r="J1648" s="124">
        <v>31594</v>
      </c>
      <c r="K1648" s="124">
        <v>30023</v>
      </c>
      <c r="L1648" s="124">
        <v>0</v>
      </c>
      <c r="M1648" s="124">
        <v>0</v>
      </c>
      <c r="N1648" s="124">
        <v>16345.73</v>
      </c>
      <c r="O1648" s="124">
        <v>16140.67</v>
      </c>
      <c r="P1648" s="124">
        <v>16694.72</v>
      </c>
      <c r="Q1648" s="124">
        <v>18783.330000000002</v>
      </c>
      <c r="R1648" s="124">
        <v>26020.37</v>
      </c>
      <c r="S1648" s="124">
        <v>31596.57</v>
      </c>
      <c r="T1648" s="124">
        <v>31613.09</v>
      </c>
      <c r="U1648" s="124">
        <v>27188.28</v>
      </c>
      <c r="V1648" s="124">
        <v>23612.43</v>
      </c>
      <c r="W1648" s="124">
        <v>0</v>
      </c>
      <c r="X1648" s="79">
        <v>0</v>
      </c>
      <c r="Y1648" s="125"/>
      <c r="Z1648" s="125"/>
      <c r="AA1648" s="125"/>
      <c r="AB1648" s="125"/>
      <c r="AC1648" s="126">
        <f t="shared" si="361"/>
        <v>-6.9635222414263634E-2</v>
      </c>
      <c r="AD1648" s="126">
        <f t="shared" si="362"/>
        <v>1.970178440479101E-2</v>
      </c>
      <c r="AE1648" s="126">
        <f t="shared" si="363"/>
        <v>0.2324288042957138</v>
      </c>
      <c r="AF1648" s="126">
        <f t="shared" si="364"/>
        <v>0.11382556601571614</v>
      </c>
      <c r="AG1648" s="126">
        <f t="shared" si="365"/>
        <v>1.7288348700754363E-2</v>
      </c>
      <c r="AH1648" s="126">
        <f t="shared" si="366"/>
        <v>3.7593984962406173E-2</v>
      </c>
      <c r="AI1648" s="126">
        <f t="shared" si="367"/>
        <v>-0.15899013963337977</v>
      </c>
      <c r="AJ1648" s="126">
        <f t="shared" si="368"/>
        <v>-0.31561553291104383</v>
      </c>
      <c r="AK1648" s="126">
        <f t="shared" si="369"/>
        <v>-1</v>
      </c>
      <c r="AL1648" s="127">
        <f t="shared" si="360"/>
        <v>-0.12482248961992287</v>
      </c>
      <c r="AM1648" s="127">
        <f t="shared" si="359"/>
        <v>-0.2839446677762526</v>
      </c>
    </row>
    <row r="1649" spans="1:39" ht="15" customHeight="1" x14ac:dyDescent="0.2">
      <c r="A1649" s="62" t="s">
        <v>1999</v>
      </c>
      <c r="B1649" s="62" t="s">
        <v>1865</v>
      </c>
      <c r="C1649" s="124">
        <v>0</v>
      </c>
      <c r="D1649" s="124">
        <v>0</v>
      </c>
      <c r="E1649" s="124">
        <v>0</v>
      </c>
      <c r="F1649" s="124">
        <v>0</v>
      </c>
      <c r="G1649" s="124">
        <v>0</v>
      </c>
      <c r="H1649" s="124">
        <v>0</v>
      </c>
      <c r="I1649" s="124">
        <v>0</v>
      </c>
      <c r="J1649" s="124">
        <v>0</v>
      </c>
      <c r="K1649" s="124">
        <v>0</v>
      </c>
      <c r="L1649" s="124">
        <v>0</v>
      </c>
      <c r="M1649" s="124">
        <v>0</v>
      </c>
      <c r="N1649" s="124">
        <v>0</v>
      </c>
      <c r="O1649" s="124">
        <v>0</v>
      </c>
      <c r="P1649" s="124">
        <v>0</v>
      </c>
      <c r="Q1649" s="124">
        <v>0</v>
      </c>
      <c r="R1649" s="124">
        <v>0</v>
      </c>
      <c r="S1649" s="124">
        <v>0</v>
      </c>
      <c r="T1649" s="124">
        <v>0</v>
      </c>
      <c r="U1649" s="124">
        <v>1000</v>
      </c>
      <c r="V1649" s="124">
        <v>224.41</v>
      </c>
      <c r="W1649" s="124">
        <v>0</v>
      </c>
      <c r="X1649" s="79">
        <v>0</v>
      </c>
      <c r="Y1649" s="125"/>
      <c r="Z1649" s="125"/>
      <c r="AA1649" s="125"/>
      <c r="AB1649" s="125"/>
      <c r="AC1649" s="126">
        <f t="shared" si="361"/>
        <v>-1</v>
      </c>
      <c r="AD1649" s="126">
        <f t="shared" si="362"/>
        <v>0</v>
      </c>
      <c r="AE1649" s="126">
        <f t="shared" si="363"/>
        <v>-1</v>
      </c>
      <c r="AF1649" s="126">
        <f t="shared" si="364"/>
        <v>0</v>
      </c>
      <c r="AG1649" s="126">
        <f t="shared" si="365"/>
        <v>0</v>
      </c>
      <c r="AH1649" s="126">
        <f t="shared" si="366"/>
        <v>0</v>
      </c>
      <c r="AI1649" s="126">
        <f t="shared" si="367"/>
        <v>0</v>
      </c>
      <c r="AJ1649" s="126">
        <f t="shared" si="368"/>
        <v>-1</v>
      </c>
      <c r="AK1649" s="126">
        <f t="shared" si="369"/>
        <v>0</v>
      </c>
      <c r="AL1649" s="127">
        <f t="shared" si="360"/>
        <v>-0.33333333333333331</v>
      </c>
      <c r="AM1649" s="127">
        <f t="shared" si="359"/>
        <v>-0.2</v>
      </c>
    </row>
    <row r="1650" spans="1:39" ht="15" customHeight="1" x14ac:dyDescent="0.2">
      <c r="A1650" s="62" t="s">
        <v>1694</v>
      </c>
      <c r="B1650" s="62" t="s">
        <v>308</v>
      </c>
      <c r="C1650" s="124">
        <v>846</v>
      </c>
      <c r="D1650" s="124">
        <v>846</v>
      </c>
      <c r="E1650" s="124">
        <v>720</v>
      </c>
      <c r="F1650" s="124">
        <v>720</v>
      </c>
      <c r="G1650" s="124">
        <v>720</v>
      </c>
      <c r="H1650" s="124">
        <v>960</v>
      </c>
      <c r="I1650" s="124">
        <v>720</v>
      </c>
      <c r="J1650" s="124">
        <v>720</v>
      </c>
      <c r="K1650" s="124">
        <v>924</v>
      </c>
      <c r="L1650" s="124">
        <v>0</v>
      </c>
      <c r="M1650" s="124">
        <v>0</v>
      </c>
      <c r="N1650" s="124">
        <v>852.02</v>
      </c>
      <c r="O1650" s="124">
        <v>868.19</v>
      </c>
      <c r="P1650" s="124">
        <v>686.04</v>
      </c>
      <c r="Q1650" s="124">
        <v>691.75</v>
      </c>
      <c r="R1650" s="124">
        <v>929.5</v>
      </c>
      <c r="S1650" s="124">
        <v>688.89</v>
      </c>
      <c r="T1650" s="124">
        <v>666.11</v>
      </c>
      <c r="U1650" s="124">
        <v>837.46</v>
      </c>
      <c r="V1650" s="124">
        <v>689.54</v>
      </c>
      <c r="W1650" s="124">
        <v>0</v>
      </c>
      <c r="X1650" s="79">
        <v>0</v>
      </c>
      <c r="Y1650" s="125"/>
      <c r="Z1650" s="125"/>
      <c r="AA1650" s="125"/>
      <c r="AB1650" s="125"/>
      <c r="AC1650" s="126">
        <f t="shared" si="361"/>
        <v>0</v>
      </c>
      <c r="AD1650" s="126">
        <f t="shared" si="362"/>
        <v>0</v>
      </c>
      <c r="AE1650" s="126">
        <f t="shared" si="363"/>
        <v>0.66666666666666663</v>
      </c>
      <c r="AF1650" s="126">
        <f t="shared" si="364"/>
        <v>0.6</v>
      </c>
      <c r="AG1650" s="126">
        <f t="shared" si="365"/>
        <v>-0.3125</v>
      </c>
      <c r="AH1650" s="126">
        <f t="shared" si="366"/>
        <v>0</v>
      </c>
      <c r="AI1650" s="126">
        <f t="shared" si="367"/>
        <v>0</v>
      </c>
      <c r="AJ1650" s="126">
        <f t="shared" si="368"/>
        <v>-0.36363636363636365</v>
      </c>
      <c r="AK1650" s="126">
        <f t="shared" si="369"/>
        <v>-1</v>
      </c>
      <c r="AL1650" s="127">
        <f t="shared" si="360"/>
        <v>-4.5496632996633007E-2</v>
      </c>
      <c r="AM1650" s="127">
        <f t="shared" si="359"/>
        <v>-0.33522727272727276</v>
      </c>
    </row>
    <row r="1651" spans="1:39" ht="15" customHeight="1" x14ac:dyDescent="0.2">
      <c r="A1651" s="62" t="s">
        <v>1695</v>
      </c>
      <c r="B1651" s="62" t="s">
        <v>1897</v>
      </c>
      <c r="C1651" s="124">
        <v>5595</v>
      </c>
      <c r="D1651" s="124">
        <v>4916</v>
      </c>
      <c r="E1651" s="124">
        <v>4840</v>
      </c>
      <c r="F1651" s="124">
        <v>0</v>
      </c>
      <c r="G1651" s="124">
        <v>0</v>
      </c>
      <c r="H1651" s="124">
        <v>0</v>
      </c>
      <c r="I1651" s="124">
        <v>0</v>
      </c>
      <c r="J1651" s="124">
        <v>0</v>
      </c>
      <c r="K1651" s="124">
        <v>0</v>
      </c>
      <c r="L1651" s="124">
        <v>0</v>
      </c>
      <c r="M1651" s="124">
        <v>0</v>
      </c>
      <c r="N1651" s="124">
        <v>4141.46</v>
      </c>
      <c r="O1651" s="124">
        <v>4270</v>
      </c>
      <c r="P1651" s="124">
        <v>4321.45</v>
      </c>
      <c r="Q1651" s="124">
        <v>2460.84</v>
      </c>
      <c r="R1651" s="124">
        <v>0</v>
      </c>
      <c r="S1651" s="124">
        <v>0</v>
      </c>
      <c r="T1651" s="124">
        <v>0</v>
      </c>
      <c r="U1651" s="124">
        <v>0</v>
      </c>
      <c r="V1651" s="124">
        <v>0</v>
      </c>
      <c r="W1651" s="124">
        <v>0</v>
      </c>
      <c r="X1651" s="79">
        <v>0</v>
      </c>
      <c r="Y1651" s="125"/>
      <c r="Z1651" s="125"/>
      <c r="AA1651" s="125"/>
      <c r="AB1651" s="125"/>
      <c r="AC1651" s="126">
        <f t="shared" si="361"/>
        <v>-0.60988765003091217</v>
      </c>
      <c r="AD1651" s="126">
        <f t="shared" si="362"/>
        <v>-0.76638067653970166</v>
      </c>
      <c r="AE1651" s="126">
        <f t="shared" si="363"/>
        <v>4.9824561403508834E-2</v>
      </c>
      <c r="AF1651" s="126">
        <f t="shared" si="364"/>
        <v>6.8181818181818066E-2</v>
      </c>
      <c r="AG1651" s="126">
        <f t="shared" si="365"/>
        <v>0.11389236545682105</v>
      </c>
      <c r="AH1651" s="126">
        <f t="shared" si="366"/>
        <v>-1.6900749063670343E-2</v>
      </c>
      <c r="AI1651" s="126">
        <f t="shared" si="367"/>
        <v>0.47092718700890512</v>
      </c>
      <c r="AJ1651" s="126">
        <f t="shared" si="368"/>
        <v>5.9084434084434083E-2</v>
      </c>
      <c r="AK1651" s="126">
        <f t="shared" si="369"/>
        <v>-1</v>
      </c>
      <c r="AL1651" s="127">
        <f t="shared" si="360"/>
        <v>-0.18125096772208851</v>
      </c>
      <c r="AM1651" s="127">
        <f t="shared" si="359"/>
        <v>-7.4599352502702027E-2</v>
      </c>
    </row>
    <row r="1652" spans="1:39" ht="15" customHeight="1" x14ac:dyDescent="0.2">
      <c r="A1652" s="62" t="s">
        <v>1696</v>
      </c>
      <c r="B1652" s="62" t="s">
        <v>1899</v>
      </c>
      <c r="C1652" s="124">
        <v>7131</v>
      </c>
      <c r="D1652" s="124">
        <v>5893</v>
      </c>
      <c r="E1652" s="124">
        <v>6382</v>
      </c>
      <c r="F1652" s="124">
        <v>9404</v>
      </c>
      <c r="G1652" s="124">
        <v>10794</v>
      </c>
      <c r="H1652" s="124">
        <v>12206</v>
      </c>
      <c r="I1652" s="124">
        <v>13083</v>
      </c>
      <c r="J1652" s="124">
        <v>13523</v>
      </c>
      <c r="K1652" s="124">
        <v>11828</v>
      </c>
      <c r="L1652" s="124">
        <v>0</v>
      </c>
      <c r="M1652" s="124">
        <v>0</v>
      </c>
      <c r="N1652" s="124">
        <v>5458.65</v>
      </c>
      <c r="O1652" s="124">
        <v>5780.25</v>
      </c>
      <c r="P1652" s="124">
        <v>6346.36</v>
      </c>
      <c r="Q1652" s="124">
        <v>8881.27</v>
      </c>
      <c r="R1652" s="124">
        <v>10602.76</v>
      </c>
      <c r="S1652" s="124">
        <v>11987.8</v>
      </c>
      <c r="T1652" s="124">
        <v>13162.06</v>
      </c>
      <c r="U1652" s="124">
        <v>12566.95</v>
      </c>
      <c r="V1652" s="124">
        <v>7928.03</v>
      </c>
      <c r="W1652" s="124">
        <v>0</v>
      </c>
      <c r="X1652" s="79">
        <v>0</v>
      </c>
      <c r="Y1652" s="125"/>
      <c r="Z1652" s="125"/>
      <c r="AA1652" s="125"/>
      <c r="AB1652" s="125"/>
      <c r="AC1652" s="126">
        <f t="shared" si="361"/>
        <v>0.12928187373358643</v>
      </c>
      <c r="AD1652" s="126">
        <f t="shared" si="362"/>
        <v>0.87783272110765775</v>
      </c>
      <c r="AE1652" s="126">
        <f t="shared" si="363"/>
        <v>-1.9245671980919966E-2</v>
      </c>
      <c r="AF1652" s="126">
        <f t="shared" si="364"/>
        <v>-0.35721683096160484</v>
      </c>
      <c r="AG1652" s="126">
        <f t="shared" si="365"/>
        <v>0.22549230218403143</v>
      </c>
      <c r="AH1652" s="126">
        <f t="shared" si="366"/>
        <v>0.14603054029839124</v>
      </c>
      <c r="AI1652" s="126">
        <f t="shared" si="367"/>
        <v>-2.2323439186260917E-2</v>
      </c>
      <c r="AJ1652" s="126">
        <f t="shared" si="368"/>
        <v>-0.57450544101797452</v>
      </c>
      <c r="AK1652" s="126">
        <f t="shared" si="369"/>
        <v>-1</v>
      </c>
      <c r="AL1652" s="127">
        <f t="shared" si="360"/>
        <v>-6.6072660647010395E-2</v>
      </c>
      <c r="AM1652" s="127">
        <f t="shared" si="359"/>
        <v>-0.24506120754436256</v>
      </c>
    </row>
    <row r="1653" spans="1:39" ht="15" customHeight="1" x14ac:dyDescent="0.2">
      <c r="A1653" s="62" t="s">
        <v>1697</v>
      </c>
      <c r="B1653" s="62" t="s">
        <v>312</v>
      </c>
      <c r="C1653" s="124">
        <v>0</v>
      </c>
      <c r="D1653" s="124">
        <v>0</v>
      </c>
      <c r="E1653" s="124">
        <v>0</v>
      </c>
      <c r="F1653" s="124">
        <v>0</v>
      </c>
      <c r="G1653" s="124">
        <v>0</v>
      </c>
      <c r="H1653" s="124">
        <v>0</v>
      </c>
      <c r="I1653" s="124">
        <v>0</v>
      </c>
      <c r="J1653" s="124">
        <v>0</v>
      </c>
      <c r="K1653" s="124">
        <v>0</v>
      </c>
      <c r="L1653" s="124">
        <v>0</v>
      </c>
      <c r="M1653" s="124">
        <v>0</v>
      </c>
      <c r="N1653" s="124">
        <v>0</v>
      </c>
      <c r="O1653" s="124">
        <v>0</v>
      </c>
      <c r="P1653" s="124">
        <v>235</v>
      </c>
      <c r="Q1653" s="124">
        <v>0</v>
      </c>
      <c r="R1653" s="124">
        <v>0</v>
      </c>
      <c r="S1653" s="124">
        <v>0</v>
      </c>
      <c r="T1653" s="124">
        <v>0</v>
      </c>
      <c r="U1653" s="124">
        <v>35</v>
      </c>
      <c r="V1653" s="124">
        <v>0</v>
      </c>
      <c r="W1653" s="124">
        <v>0</v>
      </c>
      <c r="X1653" s="79">
        <v>0</v>
      </c>
      <c r="Y1653" s="125"/>
      <c r="Z1653" s="125"/>
      <c r="AA1653" s="125"/>
      <c r="AB1653" s="125"/>
      <c r="AC1653" s="126">
        <f t="shared" si="361"/>
        <v>-2.0571007367490807E-2</v>
      </c>
      <c r="AD1653" s="126">
        <f t="shared" si="362"/>
        <v>0.3045133383505893</v>
      </c>
      <c r="AE1653" s="126">
        <f t="shared" si="363"/>
        <v>-1.8480763091123908E-2</v>
      </c>
      <c r="AF1653" s="126">
        <f t="shared" si="364"/>
        <v>-4.3597974177901469E-2</v>
      </c>
      <c r="AG1653" s="126">
        <f t="shared" si="365"/>
        <v>-9.629320246423724E-2</v>
      </c>
      <c r="AH1653" s="126">
        <f t="shared" si="366"/>
        <v>0.18154418027320934</v>
      </c>
      <c r="AI1653" s="126">
        <f t="shared" si="367"/>
        <v>-0.11777229534716731</v>
      </c>
      <c r="AJ1653" s="126">
        <f t="shared" si="368"/>
        <v>-0.80019255191459315</v>
      </c>
      <c r="AK1653" s="126">
        <f t="shared" si="369"/>
        <v>-1</v>
      </c>
      <c r="AL1653" s="127">
        <f t="shared" si="360"/>
        <v>-0.17898336397096834</v>
      </c>
      <c r="AM1653" s="127">
        <f t="shared" si="359"/>
        <v>-0.36654277389055767</v>
      </c>
    </row>
    <row r="1654" spans="1:39" ht="15" customHeight="1" x14ac:dyDescent="0.2">
      <c r="A1654" s="62" t="s">
        <v>1698</v>
      </c>
      <c r="B1654" s="62" t="s">
        <v>314</v>
      </c>
      <c r="C1654" s="124">
        <v>489</v>
      </c>
      <c r="D1654" s="124">
        <v>374</v>
      </c>
      <c r="E1654" s="124">
        <v>689</v>
      </c>
      <c r="F1654" s="124">
        <v>796</v>
      </c>
      <c r="G1654" s="124">
        <v>917</v>
      </c>
      <c r="H1654" s="124">
        <v>1158</v>
      </c>
      <c r="I1654" s="124">
        <v>1131</v>
      </c>
      <c r="J1654" s="124">
        <v>1091</v>
      </c>
      <c r="K1654" s="124">
        <v>1075</v>
      </c>
      <c r="L1654" s="124">
        <v>0</v>
      </c>
      <c r="M1654" s="124">
        <v>0</v>
      </c>
      <c r="N1654" s="124">
        <v>441.48</v>
      </c>
      <c r="O1654" s="124">
        <v>364.44</v>
      </c>
      <c r="P1654" s="124">
        <v>585.20000000000005</v>
      </c>
      <c r="Q1654" s="124">
        <v>1000.28</v>
      </c>
      <c r="R1654" s="124">
        <v>843.96</v>
      </c>
      <c r="S1654" s="124">
        <v>1116.6600000000001</v>
      </c>
      <c r="T1654" s="124">
        <v>1146.3699999999999</v>
      </c>
      <c r="U1654" s="124">
        <v>1121.28</v>
      </c>
      <c r="V1654" s="124">
        <v>789.65</v>
      </c>
      <c r="W1654" s="124">
        <v>0</v>
      </c>
      <c r="X1654" s="79">
        <v>0</v>
      </c>
      <c r="Y1654" s="125"/>
      <c r="Z1654" s="125"/>
      <c r="AA1654" s="125"/>
      <c r="AB1654" s="125"/>
      <c r="AC1654" s="126">
        <f t="shared" si="361"/>
        <v>-0.13413223140495872</v>
      </c>
      <c r="AD1654" s="126">
        <f t="shared" si="362"/>
        <v>1.3949603894244533</v>
      </c>
      <c r="AE1654" s="126">
        <f t="shared" si="363"/>
        <v>0.48792443806791025</v>
      </c>
      <c r="AF1654" s="126">
        <f t="shared" si="364"/>
        <v>-0.26942547207713946</v>
      </c>
      <c r="AG1654" s="126">
        <f t="shared" si="365"/>
        <v>4.6194456665200258E-2</v>
      </c>
      <c r="AH1654" s="126">
        <f t="shared" si="366"/>
        <v>-0.3955354639753294</v>
      </c>
      <c r="AI1654" s="126">
        <f t="shared" si="367"/>
        <v>-0.47828859644037341</v>
      </c>
      <c r="AJ1654" s="126">
        <f t="shared" si="368"/>
        <v>-1</v>
      </c>
      <c r="AK1654" s="126">
        <f t="shared" si="369"/>
        <v>0</v>
      </c>
      <c r="AL1654" s="127">
        <f t="shared" si="360"/>
        <v>-3.8700275526693022E-2</v>
      </c>
      <c r="AM1654" s="127">
        <f t="shared" si="359"/>
        <v>-0.36552592075010049</v>
      </c>
    </row>
    <row r="1655" spans="1:39" ht="15" customHeight="1" x14ac:dyDescent="0.2">
      <c r="A1655" s="62" t="s">
        <v>1699</v>
      </c>
      <c r="B1655" s="62" t="s">
        <v>316</v>
      </c>
      <c r="C1655" s="124">
        <v>270</v>
      </c>
      <c r="D1655" s="124">
        <v>648</v>
      </c>
      <c r="E1655" s="124">
        <v>648</v>
      </c>
      <c r="F1655" s="124">
        <v>648</v>
      </c>
      <c r="G1655" s="124">
        <v>828</v>
      </c>
      <c r="H1655" s="124">
        <v>108</v>
      </c>
      <c r="I1655" s="124">
        <v>108</v>
      </c>
      <c r="J1655" s="124">
        <v>108</v>
      </c>
      <c r="K1655" s="124">
        <v>108</v>
      </c>
      <c r="L1655" s="124">
        <v>0</v>
      </c>
      <c r="M1655" s="124">
        <v>0</v>
      </c>
      <c r="N1655" s="124">
        <v>5925.67</v>
      </c>
      <c r="O1655" s="124">
        <v>109.96</v>
      </c>
      <c r="P1655" s="124">
        <v>872.71</v>
      </c>
      <c r="Q1655" s="124">
        <v>42.96</v>
      </c>
      <c r="R1655" s="124">
        <v>684</v>
      </c>
      <c r="S1655" s="124">
        <v>35.99</v>
      </c>
      <c r="T1655" s="124">
        <v>648</v>
      </c>
      <c r="U1655" s="124">
        <v>75.05</v>
      </c>
      <c r="V1655" s="124">
        <v>322.35000000000002</v>
      </c>
      <c r="W1655" s="124">
        <v>0</v>
      </c>
      <c r="X1655" s="79">
        <v>0</v>
      </c>
      <c r="Y1655" s="125"/>
      <c r="Z1655" s="125"/>
      <c r="AA1655" s="125"/>
      <c r="AB1655" s="125"/>
      <c r="AC1655" s="126">
        <f t="shared" si="361"/>
        <v>1.1112308206709511</v>
      </c>
      <c r="AD1655" s="126">
        <f t="shared" si="362"/>
        <v>-6.1466178644330176E-2</v>
      </c>
      <c r="AE1655" s="126">
        <f t="shared" si="363"/>
        <v>-0.51902128058498176</v>
      </c>
      <c r="AF1655" s="126">
        <f t="shared" si="364"/>
        <v>-0.43078782208708521</v>
      </c>
      <c r="AG1655" s="126">
        <f t="shared" si="365"/>
        <v>-2.3352965347212686E-2</v>
      </c>
      <c r="AH1655" s="126">
        <f t="shared" si="366"/>
        <v>0.19963536918869643</v>
      </c>
      <c r="AI1655" s="126">
        <f t="shared" si="367"/>
        <v>-0.6022328735094693</v>
      </c>
      <c r="AJ1655" s="126">
        <f t="shared" si="368"/>
        <v>-1</v>
      </c>
      <c r="AK1655" s="126">
        <f t="shared" si="369"/>
        <v>0</v>
      </c>
      <c r="AL1655" s="127">
        <f t="shared" si="360"/>
        <v>-0.14733277003482576</v>
      </c>
      <c r="AM1655" s="127">
        <f t="shared" si="359"/>
        <v>-0.28519009393359712</v>
      </c>
    </row>
    <row r="1656" spans="1:39" ht="15" customHeight="1" x14ac:dyDescent="0.2">
      <c r="A1656" s="62" t="s">
        <v>1700</v>
      </c>
      <c r="B1656" s="62" t="s">
        <v>2026</v>
      </c>
      <c r="C1656" s="124">
        <v>937</v>
      </c>
      <c r="D1656" s="124">
        <v>1783</v>
      </c>
      <c r="E1656" s="124">
        <v>1947</v>
      </c>
      <c r="F1656" s="124">
        <v>2044</v>
      </c>
      <c r="G1656" s="124">
        <v>2194</v>
      </c>
      <c r="H1656" s="124">
        <v>2282</v>
      </c>
      <c r="I1656" s="124">
        <v>2369</v>
      </c>
      <c r="J1656" s="124">
        <v>2432</v>
      </c>
      <c r="K1656" s="124">
        <v>2067</v>
      </c>
      <c r="L1656" s="124">
        <v>0</v>
      </c>
      <c r="M1656" s="124">
        <v>0</v>
      </c>
      <c r="N1656" s="124">
        <v>908.09</v>
      </c>
      <c r="O1656" s="124">
        <v>1813.52</v>
      </c>
      <c r="P1656" s="124">
        <v>1835.96</v>
      </c>
      <c r="Q1656" s="124">
        <v>1896.08</v>
      </c>
      <c r="R1656" s="124">
        <v>2000.85</v>
      </c>
      <c r="S1656" s="124">
        <v>2080.0100000000002</v>
      </c>
      <c r="T1656" s="124">
        <v>2175.4</v>
      </c>
      <c r="U1656" s="124">
        <v>2025.67</v>
      </c>
      <c r="V1656" s="124">
        <v>1188.6099999999999</v>
      </c>
      <c r="W1656" s="124">
        <v>0</v>
      </c>
      <c r="X1656" s="79">
        <v>0</v>
      </c>
      <c r="Y1656" s="125"/>
      <c r="Z1656" s="125"/>
      <c r="AA1656" s="125"/>
      <c r="AB1656" s="125"/>
      <c r="AC1656" s="126">
        <f t="shared" si="361"/>
        <v>0</v>
      </c>
      <c r="AD1656" s="126">
        <f t="shared" si="362"/>
        <v>-1</v>
      </c>
      <c r="AE1656" s="126">
        <f t="shared" si="363"/>
        <v>0</v>
      </c>
      <c r="AF1656" s="126">
        <f t="shared" si="364"/>
        <v>-1</v>
      </c>
      <c r="AG1656" s="126">
        <f t="shared" si="365"/>
        <v>0</v>
      </c>
      <c r="AH1656" s="126">
        <f t="shared" si="366"/>
        <v>0</v>
      </c>
      <c r="AI1656" s="126">
        <f t="shared" si="367"/>
        <v>-0.52793834296724473</v>
      </c>
      <c r="AJ1656" s="126">
        <f t="shared" si="368"/>
        <v>0.90272108843537413</v>
      </c>
      <c r="AK1656" s="126">
        <f t="shared" si="369"/>
        <v>-1</v>
      </c>
      <c r="AL1656" s="127">
        <f t="shared" si="360"/>
        <v>-0.2916908060590967</v>
      </c>
      <c r="AM1656" s="127">
        <f t="shared" si="359"/>
        <v>-0.12504345090637412</v>
      </c>
    </row>
    <row r="1657" spans="1:39" ht="15" customHeight="1" x14ac:dyDescent="0.2">
      <c r="A1657" s="62" t="s">
        <v>1701</v>
      </c>
      <c r="B1657" s="62" t="s">
        <v>321</v>
      </c>
      <c r="C1657" s="124">
        <v>299</v>
      </c>
      <c r="D1657" s="124">
        <v>269</v>
      </c>
      <c r="E1657" s="124">
        <v>242</v>
      </c>
      <c r="F1657" s="124">
        <v>253</v>
      </c>
      <c r="G1657" s="124">
        <v>273</v>
      </c>
      <c r="H1657" s="124">
        <v>283</v>
      </c>
      <c r="I1657" s="124">
        <v>293</v>
      </c>
      <c r="J1657" s="124">
        <v>302</v>
      </c>
      <c r="K1657" s="124">
        <v>256</v>
      </c>
      <c r="L1657" s="124">
        <v>0</v>
      </c>
      <c r="M1657" s="124">
        <v>0</v>
      </c>
      <c r="N1657" s="124">
        <v>219.86</v>
      </c>
      <c r="O1657" s="124">
        <v>204.55</v>
      </c>
      <c r="P1657" s="124">
        <v>208.58</v>
      </c>
      <c r="Q1657" s="124">
        <v>257.06</v>
      </c>
      <c r="R1657" s="124">
        <v>286.32</v>
      </c>
      <c r="S1657" s="124">
        <v>291.27</v>
      </c>
      <c r="T1657" s="124">
        <v>302.22000000000003</v>
      </c>
      <c r="U1657" s="124">
        <v>254.17</v>
      </c>
      <c r="V1657" s="124">
        <v>173.95</v>
      </c>
      <c r="W1657" s="124">
        <v>0</v>
      </c>
      <c r="X1657" s="79">
        <v>0</v>
      </c>
      <c r="Y1657" s="125"/>
      <c r="Z1657" s="125"/>
      <c r="AA1657" s="125"/>
      <c r="AB1657" s="125"/>
      <c r="AC1657" s="126">
        <f t="shared" si="361"/>
        <v>-0.75169526998744252</v>
      </c>
      <c r="AD1657" s="126">
        <f t="shared" si="362"/>
        <v>2.6611598111935271</v>
      </c>
      <c r="AE1657" s="126">
        <f t="shared" si="363"/>
        <v>-0.35721521318721799</v>
      </c>
      <c r="AF1657" s="126">
        <f t="shared" si="364"/>
        <v>0.89785100286532959</v>
      </c>
      <c r="AG1657" s="126">
        <f t="shared" si="365"/>
        <v>0.16101758888805023</v>
      </c>
      <c r="AH1657" s="126">
        <f t="shared" si="366"/>
        <v>-0.74824447334200261</v>
      </c>
      <c r="AI1657" s="126">
        <f t="shared" si="367"/>
        <v>1.640495867768595</v>
      </c>
      <c r="AJ1657" s="126">
        <f t="shared" si="368"/>
        <v>-0.30291471048513302</v>
      </c>
      <c r="AK1657" s="126">
        <f t="shared" si="369"/>
        <v>-1</v>
      </c>
      <c r="AL1657" s="127">
        <f t="shared" si="360"/>
        <v>0.24449495596818954</v>
      </c>
      <c r="AM1657" s="127">
        <f t="shared" si="359"/>
        <v>-4.9929145434098078E-2</v>
      </c>
    </row>
    <row r="1658" spans="1:39" ht="15" customHeight="1" x14ac:dyDescent="0.2">
      <c r="A1658" s="62" t="s">
        <v>1702</v>
      </c>
      <c r="B1658" s="62" t="s">
        <v>323</v>
      </c>
      <c r="C1658" s="124">
        <v>0</v>
      </c>
      <c r="D1658" s="124">
        <v>0</v>
      </c>
      <c r="E1658" s="124">
        <v>0</v>
      </c>
      <c r="F1658" s="124">
        <v>0</v>
      </c>
      <c r="G1658" s="124">
        <v>0</v>
      </c>
      <c r="H1658" s="124">
        <v>0</v>
      </c>
      <c r="I1658" s="124">
        <v>0</v>
      </c>
      <c r="J1658" s="124">
        <v>0</v>
      </c>
      <c r="K1658" s="124">
        <v>0</v>
      </c>
      <c r="L1658" s="124">
        <v>0</v>
      </c>
      <c r="M1658" s="124">
        <v>0</v>
      </c>
      <c r="N1658" s="124">
        <v>18.95</v>
      </c>
      <c r="O1658" s="124">
        <v>0</v>
      </c>
      <c r="P1658" s="124">
        <v>28.95</v>
      </c>
      <c r="Q1658" s="124">
        <v>0</v>
      </c>
      <c r="R1658" s="124">
        <v>0</v>
      </c>
      <c r="S1658" s="124">
        <v>0</v>
      </c>
      <c r="T1658" s="124">
        <v>0</v>
      </c>
      <c r="U1658" s="124">
        <v>47.9</v>
      </c>
      <c r="V1658" s="124">
        <v>0</v>
      </c>
      <c r="W1658" s="124">
        <v>0</v>
      </c>
      <c r="X1658" s="79">
        <v>0</v>
      </c>
      <c r="Y1658" s="125"/>
      <c r="Z1658" s="125"/>
      <c r="AA1658" s="125"/>
      <c r="AB1658" s="125"/>
      <c r="AC1658" s="126">
        <f t="shared" ref="AC1658:AC1680" si="370">IFERROR((O1667-N1667)/N1667,0)</f>
        <v>5.4116817861446478</v>
      </c>
      <c r="AD1658" s="126">
        <f t="shared" ref="AD1658:AD1680" si="371">IFERROR((P1667-O1667)/O1667,0)</f>
        <v>0.12087728940976211</v>
      </c>
      <c r="AE1658" s="126">
        <f t="shared" ref="AE1658:AE1680" si="372">IFERROR((Q1667-P1667)/P1667,0)</f>
        <v>0.19179165625306485</v>
      </c>
      <c r="AF1658" s="126">
        <f t="shared" ref="AF1658:AF1680" si="373">IFERROR((R1667-Q1667)/Q1667,0)</f>
        <v>-0.18153680348909132</v>
      </c>
      <c r="AG1658" s="126">
        <f t="shared" ref="AG1658:AG1680" si="374">IFERROR((S1667-R1667)/R1667,0)</f>
        <v>-9.065316593638606E-2</v>
      </c>
      <c r="AH1658" s="126">
        <f t="shared" ref="AH1658:AH1680" si="375">IFERROR((T1667-S1667)/S1667,0)</f>
        <v>0.35947898907902887</v>
      </c>
      <c r="AI1658" s="126">
        <f t="shared" ref="AI1658:AI1680" si="376">IFERROR((U1667-T1667)/T1667,0)</f>
        <v>-0.4858671242076984</v>
      </c>
      <c r="AJ1658" s="126">
        <f t="shared" ref="AJ1658:AJ1680" si="377">IFERROR((V1667-U1667)/U1667,0)</f>
        <v>-1</v>
      </c>
      <c r="AK1658" s="126">
        <f t="shared" ref="AK1658:AK1680" si="378">IFERROR((W1667-V1667)/V1667,0)</f>
        <v>0</v>
      </c>
      <c r="AL1658" s="127">
        <f t="shared" si="360"/>
        <v>0.48064140302814745</v>
      </c>
      <c r="AM1658" s="127">
        <f t="shared" si="359"/>
        <v>-0.24340826021301112</v>
      </c>
    </row>
    <row r="1659" spans="1:39" ht="15" customHeight="1" x14ac:dyDescent="0.2">
      <c r="A1659" s="62" t="s">
        <v>1703</v>
      </c>
      <c r="B1659" s="62" t="s">
        <v>325</v>
      </c>
      <c r="C1659" s="124">
        <v>3500</v>
      </c>
      <c r="D1659" s="124">
        <v>1500</v>
      </c>
      <c r="E1659" s="124">
        <v>1500</v>
      </c>
      <c r="F1659" s="124">
        <v>2500</v>
      </c>
      <c r="G1659" s="124">
        <v>2500</v>
      </c>
      <c r="H1659" s="124">
        <v>2750</v>
      </c>
      <c r="I1659" s="124">
        <v>2750</v>
      </c>
      <c r="J1659" s="124">
        <v>2750</v>
      </c>
      <c r="K1659" s="124">
        <v>1750</v>
      </c>
      <c r="L1659" s="124">
        <v>0</v>
      </c>
      <c r="M1659" s="124">
        <v>0</v>
      </c>
      <c r="N1659" s="124">
        <v>1500</v>
      </c>
      <c r="O1659" s="124">
        <v>1500</v>
      </c>
      <c r="P1659" s="124">
        <v>1500</v>
      </c>
      <c r="Q1659" s="124">
        <v>2500</v>
      </c>
      <c r="R1659" s="124">
        <v>4000</v>
      </c>
      <c r="S1659" s="124">
        <v>2750</v>
      </c>
      <c r="T1659" s="124">
        <v>2750</v>
      </c>
      <c r="U1659" s="124">
        <v>2750</v>
      </c>
      <c r="V1659" s="124">
        <v>1750</v>
      </c>
      <c r="W1659" s="124">
        <v>0</v>
      </c>
      <c r="X1659" s="79">
        <v>0</v>
      </c>
      <c r="Y1659" s="125"/>
      <c r="Z1659" s="125"/>
      <c r="AA1659" s="125"/>
      <c r="AB1659" s="125"/>
      <c r="AC1659" s="126">
        <f t="shared" si="370"/>
        <v>-0.42780842089500093</v>
      </c>
      <c r="AD1659" s="126">
        <f t="shared" si="371"/>
        <v>-0.65283957079298605</v>
      </c>
      <c r="AE1659" s="126">
        <f t="shared" si="372"/>
        <v>1.0192235205427818</v>
      </c>
      <c r="AF1659" s="126">
        <f t="shared" si="373"/>
        <v>-0.17341795781220834</v>
      </c>
      <c r="AG1659" s="126">
        <f t="shared" si="374"/>
        <v>-0.9040951520626318</v>
      </c>
      <c r="AH1659" s="126">
        <f t="shared" si="375"/>
        <v>9.6546310832025153E-2</v>
      </c>
      <c r="AI1659" s="126">
        <f t="shared" si="376"/>
        <v>2.6800286327845382</v>
      </c>
      <c r="AJ1659" s="126">
        <f t="shared" si="377"/>
        <v>-0.99902742657070609</v>
      </c>
      <c r="AK1659" s="126">
        <f t="shared" si="378"/>
        <v>-1</v>
      </c>
      <c r="AL1659" s="127">
        <f t="shared" si="360"/>
        <v>-4.0154451552687549E-2</v>
      </c>
      <c r="AM1659" s="127">
        <f t="shared" si="359"/>
        <v>-2.5309527003354915E-2</v>
      </c>
    </row>
    <row r="1660" spans="1:39" ht="15" customHeight="1" x14ac:dyDescent="0.2">
      <c r="A1660" s="62" t="s">
        <v>1704</v>
      </c>
      <c r="B1660" s="62" t="s">
        <v>327</v>
      </c>
      <c r="C1660" s="124">
        <v>0</v>
      </c>
      <c r="D1660" s="124">
        <v>0</v>
      </c>
      <c r="E1660" s="124">
        <v>0</v>
      </c>
      <c r="F1660" s="124">
        <v>0</v>
      </c>
      <c r="G1660" s="124">
        <v>0</v>
      </c>
      <c r="H1660" s="124">
        <v>0</v>
      </c>
      <c r="I1660" s="124">
        <v>0</v>
      </c>
      <c r="J1660" s="124">
        <v>0</v>
      </c>
      <c r="K1660" s="124">
        <v>0</v>
      </c>
      <c r="L1660" s="124">
        <v>0</v>
      </c>
      <c r="M1660" s="124">
        <v>0</v>
      </c>
      <c r="N1660" s="124">
        <v>1876.28</v>
      </c>
      <c r="O1660" s="124">
        <v>731.96</v>
      </c>
      <c r="P1660" s="124">
        <v>171</v>
      </c>
      <c r="Q1660" s="124">
        <v>179.52</v>
      </c>
      <c r="R1660" s="124">
        <v>191.76</v>
      </c>
      <c r="S1660" s="124">
        <v>213.6</v>
      </c>
      <c r="T1660" s="124">
        <v>209.99</v>
      </c>
      <c r="U1660" s="124">
        <v>308.88</v>
      </c>
      <c r="V1660" s="124">
        <v>327.13</v>
      </c>
      <c r="W1660" s="124">
        <v>0</v>
      </c>
      <c r="X1660" s="79">
        <v>0</v>
      </c>
      <c r="Y1660" s="125"/>
      <c r="Z1660" s="125"/>
      <c r="AA1660" s="125"/>
      <c r="AB1660" s="125"/>
      <c r="AC1660" s="126">
        <f t="shared" si="370"/>
        <v>-0.25084442490020425</v>
      </c>
      <c r="AD1660" s="126">
        <f t="shared" si="371"/>
        <v>0.57578977729874148</v>
      </c>
      <c r="AE1660" s="126">
        <f t="shared" si="372"/>
        <v>-0.31695921080518674</v>
      </c>
      <c r="AF1660" s="126">
        <f t="shared" si="373"/>
        <v>0.27094117149264452</v>
      </c>
      <c r="AG1660" s="126">
        <f t="shared" si="374"/>
        <v>-0.16874743372063339</v>
      </c>
      <c r="AH1660" s="126">
        <f t="shared" si="375"/>
        <v>0.21557973433015154</v>
      </c>
      <c r="AI1660" s="126">
        <f t="shared" si="376"/>
        <v>-0.31590392408816842</v>
      </c>
      <c r="AJ1660" s="126">
        <f t="shared" si="377"/>
        <v>-0.70034302471811505</v>
      </c>
      <c r="AK1660" s="126">
        <f t="shared" si="378"/>
        <v>-1</v>
      </c>
      <c r="AL1660" s="127">
        <f t="shared" si="360"/>
        <v>-0.18783192612341892</v>
      </c>
      <c r="AM1660" s="127">
        <f t="shared" si="359"/>
        <v>-0.39388292963935306</v>
      </c>
    </row>
    <row r="1661" spans="1:39" ht="15" customHeight="1" x14ac:dyDescent="0.2">
      <c r="A1661" s="62" t="s">
        <v>1705</v>
      </c>
      <c r="B1661" s="62" t="s">
        <v>262</v>
      </c>
      <c r="C1661" s="124">
        <v>1250</v>
      </c>
      <c r="D1661" s="124">
        <v>1250</v>
      </c>
      <c r="E1661" s="124">
        <v>1400</v>
      </c>
      <c r="F1661" s="124">
        <v>1500</v>
      </c>
      <c r="G1661" s="124">
        <v>1200</v>
      </c>
      <c r="H1661" s="124">
        <v>1200</v>
      </c>
      <c r="I1661" s="124">
        <v>1200</v>
      </c>
      <c r="J1661" s="124">
        <v>1200</v>
      </c>
      <c r="K1661" s="124">
        <v>1200</v>
      </c>
      <c r="L1661" s="124">
        <v>0</v>
      </c>
      <c r="M1661" s="124">
        <v>0</v>
      </c>
      <c r="N1661" s="124">
        <v>626.77</v>
      </c>
      <c r="O1661" s="124">
        <v>707.8</v>
      </c>
      <c r="P1661" s="124">
        <v>1329.13</v>
      </c>
      <c r="Q1661" s="124">
        <v>1303.55</v>
      </c>
      <c r="R1661" s="124">
        <v>837.9</v>
      </c>
      <c r="S1661" s="124">
        <v>1026.8399999999999</v>
      </c>
      <c r="T1661" s="124">
        <v>1176.79</v>
      </c>
      <c r="U1661" s="124">
        <v>1150.52</v>
      </c>
      <c r="V1661" s="124">
        <v>489.54</v>
      </c>
      <c r="W1661" s="124">
        <v>0</v>
      </c>
      <c r="X1661" s="79">
        <v>0</v>
      </c>
      <c r="Y1661" s="125"/>
      <c r="Z1661" s="125"/>
      <c r="AA1661" s="125"/>
      <c r="AB1661" s="125"/>
      <c r="AC1661" s="126">
        <f t="shared" si="370"/>
        <v>-0.60462016145725528</v>
      </c>
      <c r="AD1661" s="126">
        <f t="shared" si="371"/>
        <v>-0.35198525716200368</v>
      </c>
      <c r="AE1661" s="126">
        <f t="shared" si="372"/>
        <v>-0.22770165460186145</v>
      </c>
      <c r="AF1661" s="126">
        <f t="shared" si="373"/>
        <v>0.7095782073813709</v>
      </c>
      <c r="AG1661" s="126">
        <f t="shared" si="374"/>
        <v>-0.46571453047937245</v>
      </c>
      <c r="AH1661" s="126">
        <f t="shared" si="375"/>
        <v>2.2571408937856474</v>
      </c>
      <c r="AI1661" s="126">
        <f t="shared" si="376"/>
        <v>-0.56866881861080054</v>
      </c>
      <c r="AJ1661" s="126">
        <f t="shared" si="377"/>
        <v>-0.53053771154661367</v>
      </c>
      <c r="AK1661" s="126">
        <f t="shared" si="378"/>
        <v>-1</v>
      </c>
      <c r="AL1661" s="127">
        <f t="shared" si="360"/>
        <v>-8.6945448076765436E-2</v>
      </c>
      <c r="AM1661" s="127">
        <f t="shared" si="359"/>
        <v>-6.1556033370227817E-2</v>
      </c>
    </row>
    <row r="1662" spans="1:39" ht="15" customHeight="1" x14ac:dyDescent="0.2">
      <c r="A1662" s="62" t="s">
        <v>1706</v>
      </c>
      <c r="B1662" s="62" t="s">
        <v>787</v>
      </c>
      <c r="C1662" s="124">
        <v>3300</v>
      </c>
      <c r="D1662" s="124">
        <v>3300</v>
      </c>
      <c r="E1662" s="124">
        <v>3500</v>
      </c>
      <c r="F1662" s="124">
        <v>4000</v>
      </c>
      <c r="G1662" s="124">
        <v>4000</v>
      </c>
      <c r="H1662" s="124">
        <v>4000</v>
      </c>
      <c r="I1662" s="124">
        <v>4000</v>
      </c>
      <c r="J1662" s="124">
        <v>4000</v>
      </c>
      <c r="K1662" s="124">
        <v>4000</v>
      </c>
      <c r="L1662" s="124">
        <v>0</v>
      </c>
      <c r="M1662" s="124">
        <v>0</v>
      </c>
      <c r="N1662" s="124">
        <v>2794.71</v>
      </c>
      <c r="O1662" s="124">
        <v>2737.22</v>
      </c>
      <c r="P1662" s="124">
        <v>3570.74</v>
      </c>
      <c r="Q1662" s="124">
        <v>3504.75</v>
      </c>
      <c r="R1662" s="124">
        <v>3351.95</v>
      </c>
      <c r="S1662" s="124">
        <v>3029.18</v>
      </c>
      <c r="T1662" s="124">
        <v>3579.11</v>
      </c>
      <c r="U1662" s="124">
        <v>3157.59</v>
      </c>
      <c r="V1662" s="124">
        <v>630.91</v>
      </c>
      <c r="W1662" s="124">
        <v>0</v>
      </c>
      <c r="X1662" s="79">
        <v>0</v>
      </c>
      <c r="Y1662" s="125"/>
      <c r="Z1662" s="125"/>
      <c r="AA1662" s="125"/>
      <c r="AB1662" s="125"/>
      <c r="AC1662" s="126">
        <f t="shared" si="370"/>
        <v>0.92384092857613931</v>
      </c>
      <c r="AD1662" s="126">
        <f t="shared" si="371"/>
        <v>0.76562157196138658</v>
      </c>
      <c r="AE1662" s="126">
        <f t="shared" si="372"/>
        <v>1.2798682853997564E-2</v>
      </c>
      <c r="AF1662" s="126">
        <f t="shared" si="373"/>
        <v>-5.3561330023291637E-2</v>
      </c>
      <c r="AG1662" s="126">
        <f t="shared" si="374"/>
        <v>0.14812691789631449</v>
      </c>
      <c r="AH1662" s="126">
        <f t="shared" si="375"/>
        <v>-0.58395726453506824</v>
      </c>
      <c r="AI1662" s="126">
        <f t="shared" si="376"/>
        <v>-0.42488169343759019</v>
      </c>
      <c r="AJ1662" s="126">
        <f t="shared" si="377"/>
        <v>-0.46272552330253852</v>
      </c>
      <c r="AK1662" s="126">
        <f t="shared" si="378"/>
        <v>-1</v>
      </c>
      <c r="AL1662" s="127">
        <f t="shared" si="360"/>
        <v>-7.4970856667850042E-2</v>
      </c>
      <c r="AM1662" s="127">
        <f t="shared" si="359"/>
        <v>-0.46468751267577646</v>
      </c>
    </row>
    <row r="1663" spans="1:39" ht="15" customHeight="1" x14ac:dyDescent="0.2">
      <c r="A1663" s="62" t="s">
        <v>1707</v>
      </c>
      <c r="B1663" s="62" t="s">
        <v>420</v>
      </c>
      <c r="C1663" s="124">
        <v>240</v>
      </c>
      <c r="D1663" s="124">
        <v>240</v>
      </c>
      <c r="E1663" s="124">
        <v>240</v>
      </c>
      <c r="F1663" s="124">
        <v>300</v>
      </c>
      <c r="G1663" s="124">
        <v>300</v>
      </c>
      <c r="H1663" s="124">
        <v>300</v>
      </c>
      <c r="I1663" s="124">
        <v>300</v>
      </c>
      <c r="J1663" s="124">
        <v>300</v>
      </c>
      <c r="K1663" s="124">
        <v>300</v>
      </c>
      <c r="L1663" s="124">
        <v>0</v>
      </c>
      <c r="M1663" s="124">
        <v>0</v>
      </c>
      <c r="N1663" s="124">
        <v>121</v>
      </c>
      <c r="O1663" s="124">
        <v>104.77</v>
      </c>
      <c r="P1663" s="124">
        <v>250.92</v>
      </c>
      <c r="Q1663" s="124">
        <v>373.35</v>
      </c>
      <c r="R1663" s="124">
        <v>272.76</v>
      </c>
      <c r="S1663" s="124">
        <v>285.36</v>
      </c>
      <c r="T1663" s="124">
        <v>172.49</v>
      </c>
      <c r="U1663" s="124">
        <v>89.99</v>
      </c>
      <c r="V1663" s="124">
        <v>0</v>
      </c>
      <c r="W1663" s="124">
        <v>0</v>
      </c>
      <c r="X1663" s="79">
        <v>0</v>
      </c>
      <c r="Y1663" s="125"/>
      <c r="Z1663" s="125"/>
      <c r="AA1663" s="125"/>
      <c r="AB1663" s="125"/>
      <c r="AC1663" s="126">
        <f t="shared" si="370"/>
        <v>7.1535580524344597E-2</v>
      </c>
      <c r="AD1663" s="126">
        <f t="shared" si="371"/>
        <v>-0.25161032605981931</v>
      </c>
      <c r="AE1663" s="126">
        <f t="shared" si="372"/>
        <v>-1</v>
      </c>
      <c r="AF1663" s="126">
        <f t="shared" si="373"/>
        <v>0</v>
      </c>
      <c r="AG1663" s="126">
        <f t="shared" si="374"/>
        <v>0</v>
      </c>
      <c r="AH1663" s="126">
        <f t="shared" si="375"/>
        <v>0</v>
      </c>
      <c r="AI1663" s="126">
        <f t="shared" si="376"/>
        <v>-1</v>
      </c>
      <c r="AJ1663" s="126">
        <f t="shared" si="377"/>
        <v>0</v>
      </c>
      <c r="AK1663" s="126">
        <f t="shared" si="378"/>
        <v>0</v>
      </c>
      <c r="AL1663" s="127">
        <f t="shared" si="360"/>
        <v>-0.2422305272817194</v>
      </c>
      <c r="AM1663" s="127">
        <f t="shared" si="359"/>
        <v>-0.2</v>
      </c>
    </row>
    <row r="1664" spans="1:39" ht="15" customHeight="1" x14ac:dyDescent="0.2">
      <c r="A1664" s="62" t="s">
        <v>1708</v>
      </c>
      <c r="B1664" s="62" t="s">
        <v>422</v>
      </c>
      <c r="C1664" s="124">
        <v>650</v>
      </c>
      <c r="D1664" s="124">
        <v>650</v>
      </c>
      <c r="E1664" s="124">
        <v>650</v>
      </c>
      <c r="F1664" s="124">
        <v>650</v>
      </c>
      <c r="G1664" s="124">
        <v>650</v>
      </c>
      <c r="H1664" s="124">
        <v>650</v>
      </c>
      <c r="I1664" s="124">
        <v>650</v>
      </c>
      <c r="J1664" s="124">
        <v>300</v>
      </c>
      <c r="K1664" s="124">
        <v>300</v>
      </c>
      <c r="L1664" s="124">
        <v>0</v>
      </c>
      <c r="M1664" s="124">
        <v>0</v>
      </c>
      <c r="N1664" s="124">
        <v>269.17</v>
      </c>
      <c r="O1664" s="124">
        <v>568.28</v>
      </c>
      <c r="P1664" s="124">
        <v>533.35</v>
      </c>
      <c r="Q1664" s="124">
        <v>256.52999999999997</v>
      </c>
      <c r="R1664" s="124">
        <v>146.02000000000001</v>
      </c>
      <c r="S1664" s="124">
        <v>142.61000000000001</v>
      </c>
      <c r="T1664" s="124">
        <v>171.08</v>
      </c>
      <c r="U1664" s="124">
        <v>68.05</v>
      </c>
      <c r="V1664" s="124">
        <v>0</v>
      </c>
      <c r="W1664" s="124">
        <v>0</v>
      </c>
      <c r="X1664" s="79">
        <v>0</v>
      </c>
      <c r="Y1664" s="125"/>
      <c r="Z1664" s="125"/>
      <c r="AA1664" s="125"/>
      <c r="AB1664" s="125"/>
      <c r="AC1664" s="126">
        <f t="shared" si="370"/>
        <v>2.5053304904051263E-2</v>
      </c>
      <c r="AD1664" s="126">
        <f t="shared" si="371"/>
        <v>0.75715028601144019</v>
      </c>
      <c r="AE1664" s="126">
        <f t="shared" si="372"/>
        <v>-1</v>
      </c>
      <c r="AF1664" s="126">
        <f t="shared" si="373"/>
        <v>0</v>
      </c>
      <c r="AG1664" s="126">
        <f t="shared" si="374"/>
        <v>0.24446689535266189</v>
      </c>
      <c r="AH1664" s="126">
        <f t="shared" si="375"/>
        <v>-1</v>
      </c>
      <c r="AI1664" s="126">
        <f t="shared" si="376"/>
        <v>0</v>
      </c>
      <c r="AJ1664" s="126">
        <f t="shared" si="377"/>
        <v>-1</v>
      </c>
      <c r="AK1664" s="126">
        <f t="shared" si="378"/>
        <v>0</v>
      </c>
      <c r="AL1664" s="127">
        <f t="shared" si="360"/>
        <v>-0.21925883485909409</v>
      </c>
      <c r="AM1664" s="127">
        <f t="shared" si="359"/>
        <v>-0.35110662092946765</v>
      </c>
    </row>
    <row r="1665" spans="1:39" ht="15" customHeight="1" x14ac:dyDescent="0.2">
      <c r="A1665" s="62" t="s">
        <v>1709</v>
      </c>
      <c r="B1665" s="62" t="s">
        <v>330</v>
      </c>
      <c r="C1665" s="124">
        <v>100</v>
      </c>
      <c r="D1665" s="124">
        <v>100</v>
      </c>
      <c r="E1665" s="124">
        <v>110</v>
      </c>
      <c r="F1665" s="124">
        <v>200</v>
      </c>
      <c r="G1665" s="124">
        <v>200</v>
      </c>
      <c r="H1665" s="124">
        <v>200</v>
      </c>
      <c r="I1665" s="124">
        <v>200</v>
      </c>
      <c r="J1665" s="124">
        <v>200</v>
      </c>
      <c r="K1665" s="124">
        <v>200</v>
      </c>
      <c r="L1665" s="124">
        <v>0</v>
      </c>
      <c r="M1665" s="124">
        <v>0</v>
      </c>
      <c r="N1665" s="124">
        <v>0</v>
      </c>
      <c r="O1665" s="124">
        <v>97.79</v>
      </c>
      <c r="P1665" s="124">
        <v>0</v>
      </c>
      <c r="Q1665" s="124">
        <v>9.99</v>
      </c>
      <c r="R1665" s="124">
        <v>0</v>
      </c>
      <c r="S1665" s="124">
        <v>0</v>
      </c>
      <c r="T1665" s="124">
        <v>31.14</v>
      </c>
      <c r="U1665" s="124">
        <v>14.7</v>
      </c>
      <c r="V1665" s="124">
        <v>27.97</v>
      </c>
      <c r="W1665" s="124">
        <v>0</v>
      </c>
      <c r="X1665" s="79">
        <v>0</v>
      </c>
      <c r="Y1665" s="125"/>
      <c r="Z1665" s="125"/>
      <c r="AA1665" s="125"/>
      <c r="AB1665" s="125"/>
      <c r="AC1665" s="126">
        <f t="shared" si="370"/>
        <v>-1</v>
      </c>
      <c r="AD1665" s="126">
        <f t="shared" si="371"/>
        <v>0</v>
      </c>
      <c r="AE1665" s="126">
        <f t="shared" si="372"/>
        <v>16.772037810507804</v>
      </c>
      <c r="AF1665" s="126">
        <f t="shared" si="373"/>
        <v>-0.9684581606778403</v>
      </c>
      <c r="AG1665" s="126">
        <f t="shared" si="374"/>
        <v>-1</v>
      </c>
      <c r="AH1665" s="126">
        <f t="shared" si="375"/>
        <v>0</v>
      </c>
      <c r="AI1665" s="126">
        <f t="shared" si="376"/>
        <v>0</v>
      </c>
      <c r="AJ1665" s="126">
        <f t="shared" si="377"/>
        <v>0</v>
      </c>
      <c r="AK1665" s="126">
        <f t="shared" si="378"/>
        <v>0</v>
      </c>
      <c r="AL1665" s="127">
        <f t="shared" si="360"/>
        <v>1.5337310722033293</v>
      </c>
      <c r="AM1665" s="127">
        <f t="shared" si="359"/>
        <v>-0.2</v>
      </c>
    </row>
    <row r="1666" spans="1:39" ht="15" customHeight="1" x14ac:dyDescent="0.2">
      <c r="A1666" s="62" t="s">
        <v>1710</v>
      </c>
      <c r="B1666" s="62" t="s">
        <v>696</v>
      </c>
      <c r="C1666" s="124">
        <v>100</v>
      </c>
      <c r="D1666" s="124">
        <v>100</v>
      </c>
      <c r="E1666" s="124">
        <v>110</v>
      </c>
      <c r="F1666" s="124">
        <v>110</v>
      </c>
      <c r="G1666" s="124">
        <v>110</v>
      </c>
      <c r="H1666" s="124">
        <v>110</v>
      </c>
      <c r="I1666" s="124">
        <v>100</v>
      </c>
      <c r="J1666" s="124">
        <v>100</v>
      </c>
      <c r="K1666" s="124">
        <v>100</v>
      </c>
      <c r="L1666" s="124">
        <v>0</v>
      </c>
      <c r="M1666" s="124">
        <v>0</v>
      </c>
      <c r="N1666" s="124">
        <v>119.45</v>
      </c>
      <c r="O1666" s="124">
        <v>29.66</v>
      </c>
      <c r="P1666" s="124">
        <v>108.59</v>
      </c>
      <c r="Q1666" s="124">
        <v>69.8</v>
      </c>
      <c r="R1666" s="124">
        <v>132.47</v>
      </c>
      <c r="S1666" s="124">
        <v>153.80000000000001</v>
      </c>
      <c r="T1666" s="124">
        <v>38.72</v>
      </c>
      <c r="U1666" s="124">
        <v>102.24</v>
      </c>
      <c r="V1666" s="124">
        <v>71.27</v>
      </c>
      <c r="W1666" s="124">
        <v>0</v>
      </c>
      <c r="X1666" s="79">
        <v>0</v>
      </c>
      <c r="Y1666" s="125"/>
      <c r="Z1666" s="125"/>
      <c r="AA1666" s="125"/>
      <c r="AB1666" s="125"/>
      <c r="AC1666" s="126">
        <f t="shared" si="370"/>
        <v>0</v>
      </c>
      <c r="AD1666" s="126">
        <f t="shared" si="371"/>
        <v>0</v>
      </c>
      <c r="AE1666" s="126">
        <f t="shared" si="372"/>
        <v>-1</v>
      </c>
      <c r="AF1666" s="126">
        <f t="shared" si="373"/>
        <v>0</v>
      </c>
      <c r="AG1666" s="126">
        <f t="shared" si="374"/>
        <v>-0.95486118835227907</v>
      </c>
      <c r="AH1666" s="126">
        <f t="shared" si="375"/>
        <v>1.0482966796032771</v>
      </c>
      <c r="AI1666" s="126">
        <f t="shared" si="376"/>
        <v>-1</v>
      </c>
      <c r="AJ1666" s="126">
        <f t="shared" si="377"/>
        <v>0</v>
      </c>
      <c r="AK1666" s="126">
        <f t="shared" si="378"/>
        <v>0</v>
      </c>
      <c r="AL1666" s="127">
        <f t="shared" si="360"/>
        <v>-0.21184050097211132</v>
      </c>
      <c r="AM1666" s="127">
        <f t="shared" si="359"/>
        <v>-0.18131290174980039</v>
      </c>
    </row>
    <row r="1667" spans="1:39" ht="15" customHeight="1" x14ac:dyDescent="0.2">
      <c r="A1667" s="62" t="s">
        <v>1711</v>
      </c>
      <c r="B1667" s="62" t="s">
        <v>264</v>
      </c>
      <c r="C1667" s="124">
        <v>3000</v>
      </c>
      <c r="D1667" s="124">
        <v>3000</v>
      </c>
      <c r="E1667" s="124">
        <v>3200</v>
      </c>
      <c r="F1667" s="124">
        <v>4000</v>
      </c>
      <c r="G1667" s="124">
        <v>4200</v>
      </c>
      <c r="H1667" s="124">
        <v>4200</v>
      </c>
      <c r="I1667" s="124">
        <v>4200</v>
      </c>
      <c r="J1667" s="124">
        <v>4200</v>
      </c>
      <c r="K1667" s="124">
        <v>4200</v>
      </c>
      <c r="L1667" s="124">
        <v>0</v>
      </c>
      <c r="M1667" s="124">
        <v>0</v>
      </c>
      <c r="N1667" s="124">
        <v>439.83</v>
      </c>
      <c r="O1667" s="124">
        <v>2820.05</v>
      </c>
      <c r="P1667" s="124">
        <v>3160.93</v>
      </c>
      <c r="Q1667" s="124">
        <v>3767.17</v>
      </c>
      <c r="R1667" s="124">
        <v>3083.29</v>
      </c>
      <c r="S1667" s="124">
        <v>2803.78</v>
      </c>
      <c r="T1667" s="124">
        <v>3811.68</v>
      </c>
      <c r="U1667" s="124">
        <v>1959.71</v>
      </c>
      <c r="V1667" s="124">
        <v>0</v>
      </c>
      <c r="W1667" s="124">
        <v>0</v>
      </c>
      <c r="X1667" s="79">
        <v>0</v>
      </c>
      <c r="Y1667" s="125"/>
      <c r="Z1667" s="125"/>
      <c r="AA1667" s="125"/>
      <c r="AB1667" s="125"/>
      <c r="AC1667" s="126">
        <f t="shared" si="370"/>
        <v>0</v>
      </c>
      <c r="AD1667" s="126">
        <f t="shared" si="371"/>
        <v>0</v>
      </c>
      <c r="AE1667" s="126">
        <f t="shared" si="372"/>
        <v>0</v>
      </c>
      <c r="AF1667" s="126">
        <f t="shared" si="373"/>
        <v>2.0737488538993802</v>
      </c>
      <c r="AG1667" s="126">
        <f t="shared" si="374"/>
        <v>3.6450654679973597E-2</v>
      </c>
      <c r="AH1667" s="126">
        <f t="shared" si="375"/>
        <v>-0.33679815342109048</v>
      </c>
      <c r="AI1667" s="126">
        <f t="shared" si="376"/>
        <v>2.5405721657241132E-2</v>
      </c>
      <c r="AJ1667" s="126">
        <f t="shared" si="377"/>
        <v>-0.45385171387216178</v>
      </c>
      <c r="AK1667" s="126">
        <f t="shared" si="378"/>
        <v>-1</v>
      </c>
      <c r="AL1667" s="127">
        <f t="shared" si="360"/>
        <v>3.8328373660371423E-2</v>
      </c>
      <c r="AM1667" s="127">
        <f t="shared" si="359"/>
        <v>-0.34575869819120753</v>
      </c>
    </row>
    <row r="1668" spans="1:39" ht="15" customHeight="1" x14ac:dyDescent="0.2">
      <c r="A1668" s="62" t="s">
        <v>1712</v>
      </c>
      <c r="B1668" s="62" t="s">
        <v>371</v>
      </c>
      <c r="C1668" s="124">
        <v>550</v>
      </c>
      <c r="D1668" s="124">
        <v>550</v>
      </c>
      <c r="E1668" s="124">
        <v>200</v>
      </c>
      <c r="F1668" s="124">
        <v>100</v>
      </c>
      <c r="G1668" s="124">
        <v>200</v>
      </c>
      <c r="H1668" s="124">
        <v>200</v>
      </c>
      <c r="I1668" s="124">
        <v>200</v>
      </c>
      <c r="J1668" s="124">
        <v>200</v>
      </c>
      <c r="K1668" s="124">
        <v>200</v>
      </c>
      <c r="L1668" s="124">
        <v>0</v>
      </c>
      <c r="M1668" s="124">
        <v>0</v>
      </c>
      <c r="N1668" s="124">
        <v>400.67</v>
      </c>
      <c r="O1668" s="124">
        <v>229.26</v>
      </c>
      <c r="P1668" s="124">
        <v>79.59</v>
      </c>
      <c r="Q1668" s="124">
        <v>160.71</v>
      </c>
      <c r="R1668" s="124">
        <v>132.84</v>
      </c>
      <c r="S1668" s="124">
        <v>12.74</v>
      </c>
      <c r="T1668" s="124">
        <v>13.97</v>
      </c>
      <c r="U1668" s="124">
        <v>51.41</v>
      </c>
      <c r="V1668" s="124">
        <v>0.05</v>
      </c>
      <c r="W1668" s="124">
        <v>0</v>
      </c>
      <c r="X1668" s="79">
        <v>0</v>
      </c>
      <c r="Y1668" s="125"/>
      <c r="Z1668" s="125"/>
      <c r="AA1668" s="125"/>
      <c r="AB1668" s="125"/>
      <c r="AC1668" s="126">
        <f t="shared" si="370"/>
        <v>0</v>
      </c>
      <c r="AD1668" s="126">
        <f t="shared" si="371"/>
        <v>0</v>
      </c>
      <c r="AE1668" s="126">
        <f t="shared" si="372"/>
        <v>-1</v>
      </c>
      <c r="AF1668" s="126">
        <f t="shared" si="373"/>
        <v>0</v>
      </c>
      <c r="AG1668" s="126">
        <f t="shared" si="374"/>
        <v>-1</v>
      </c>
      <c r="AH1668" s="126">
        <f t="shared" si="375"/>
        <v>0</v>
      </c>
      <c r="AI1668" s="126">
        <f t="shared" si="376"/>
        <v>0</v>
      </c>
      <c r="AJ1668" s="126">
        <f t="shared" si="377"/>
        <v>0.52737706974410448</v>
      </c>
      <c r="AK1668" s="126">
        <f t="shared" si="378"/>
        <v>-1</v>
      </c>
      <c r="AL1668" s="127">
        <f t="shared" si="360"/>
        <v>-0.27473588113954395</v>
      </c>
      <c r="AM1668" s="127">
        <f t="shared" ref="AM1668:AM1687" si="379">AVERAGE(AG1668:AK1668)</f>
        <v>-0.29452458605117909</v>
      </c>
    </row>
    <row r="1669" spans="1:39" ht="15" customHeight="1" x14ac:dyDescent="0.2">
      <c r="A1669" s="62" t="s">
        <v>1713</v>
      </c>
      <c r="B1669" s="62" t="s">
        <v>556</v>
      </c>
      <c r="C1669" s="124">
        <v>2680</v>
      </c>
      <c r="D1669" s="124">
        <v>2680</v>
      </c>
      <c r="E1669" s="124">
        <v>2680</v>
      </c>
      <c r="F1669" s="124">
        <v>2800</v>
      </c>
      <c r="G1669" s="124">
        <v>2800</v>
      </c>
      <c r="H1669" s="124">
        <v>2800</v>
      </c>
      <c r="I1669" s="124">
        <v>2500</v>
      </c>
      <c r="J1669" s="124">
        <v>2500</v>
      </c>
      <c r="K1669" s="124">
        <v>2500</v>
      </c>
      <c r="L1669" s="124">
        <v>0</v>
      </c>
      <c r="M1669" s="124">
        <v>0</v>
      </c>
      <c r="N1669" s="124">
        <v>2637.89</v>
      </c>
      <c r="O1669" s="124">
        <v>1976.19</v>
      </c>
      <c r="P1669" s="124">
        <v>3114.06</v>
      </c>
      <c r="Q1669" s="124">
        <v>2127.0300000000002</v>
      </c>
      <c r="R1669" s="124">
        <v>2703.33</v>
      </c>
      <c r="S1669" s="124">
        <v>2247.15</v>
      </c>
      <c r="T1669" s="124">
        <v>2731.59</v>
      </c>
      <c r="U1669" s="124">
        <v>1868.67</v>
      </c>
      <c r="V1669" s="124">
        <v>559.96</v>
      </c>
      <c r="W1669" s="124">
        <v>0</v>
      </c>
      <c r="X1669" s="79">
        <v>0</v>
      </c>
      <c r="Y1669" s="125"/>
      <c r="Z1669" s="125"/>
      <c r="AA1669" s="125"/>
      <c r="AB1669" s="125"/>
      <c r="AC1669" s="126">
        <f t="shared" si="370"/>
        <v>0</v>
      </c>
      <c r="AD1669" s="126">
        <f t="shared" si="371"/>
        <v>-1</v>
      </c>
      <c r="AE1669" s="126">
        <f t="shared" si="372"/>
        <v>0</v>
      </c>
      <c r="AF1669" s="126">
        <f t="shared" si="373"/>
        <v>0</v>
      </c>
      <c r="AG1669" s="126">
        <f t="shared" si="374"/>
        <v>-1</v>
      </c>
      <c r="AH1669" s="126">
        <f t="shared" si="375"/>
        <v>0</v>
      </c>
      <c r="AI1669" s="126">
        <f t="shared" si="376"/>
        <v>0</v>
      </c>
      <c r="AJ1669" s="126">
        <f t="shared" si="377"/>
        <v>0</v>
      </c>
      <c r="AK1669" s="126">
        <f t="shared" si="378"/>
        <v>0</v>
      </c>
      <c r="AL1669" s="127">
        <f t="shared" si="360"/>
        <v>-0.22222222222222221</v>
      </c>
      <c r="AM1669" s="127">
        <f t="shared" si="379"/>
        <v>-0.2</v>
      </c>
    </row>
    <row r="1670" spans="1:39" ht="15" customHeight="1" x14ac:dyDescent="0.2">
      <c r="A1670" s="62" t="s">
        <v>1714</v>
      </c>
      <c r="B1670" s="62" t="s">
        <v>425</v>
      </c>
      <c r="C1670" s="124">
        <v>2400</v>
      </c>
      <c r="D1670" s="124">
        <v>2400</v>
      </c>
      <c r="E1670" s="124">
        <v>600</v>
      </c>
      <c r="F1670" s="124">
        <v>1000</v>
      </c>
      <c r="G1670" s="124">
        <v>1000</v>
      </c>
      <c r="H1670" s="124">
        <v>1000</v>
      </c>
      <c r="I1670" s="124">
        <v>800</v>
      </c>
      <c r="J1670" s="124">
        <v>1300</v>
      </c>
      <c r="K1670" s="124">
        <v>1100</v>
      </c>
      <c r="L1670" s="124">
        <v>0</v>
      </c>
      <c r="M1670" s="124">
        <v>0</v>
      </c>
      <c r="N1670" s="124">
        <v>2415.5</v>
      </c>
      <c r="O1670" s="124">
        <v>955.04</v>
      </c>
      <c r="P1670" s="124">
        <v>618.88</v>
      </c>
      <c r="Q1670" s="124">
        <v>477.96</v>
      </c>
      <c r="R1670" s="124">
        <v>817.11</v>
      </c>
      <c r="S1670" s="124">
        <v>436.57</v>
      </c>
      <c r="T1670" s="124">
        <v>1421.97</v>
      </c>
      <c r="U1670" s="124">
        <v>613.34</v>
      </c>
      <c r="V1670" s="124">
        <v>287.94</v>
      </c>
      <c r="W1670" s="124">
        <v>0</v>
      </c>
      <c r="X1670" s="79">
        <v>0</v>
      </c>
      <c r="Y1670" s="125"/>
      <c r="Z1670" s="125"/>
      <c r="AA1670" s="125"/>
      <c r="AB1670" s="125"/>
      <c r="AC1670" s="126">
        <f t="shared" si="370"/>
        <v>0</v>
      </c>
      <c r="AD1670" s="126">
        <f t="shared" si="371"/>
        <v>1.3759970147862116E-3</v>
      </c>
      <c r="AE1670" s="126">
        <f t="shared" si="372"/>
        <v>-1</v>
      </c>
      <c r="AF1670" s="126">
        <f t="shared" si="373"/>
        <v>0</v>
      </c>
      <c r="AG1670" s="126">
        <f t="shared" si="374"/>
        <v>0</v>
      </c>
      <c r="AH1670" s="126">
        <f t="shared" si="375"/>
        <v>0</v>
      </c>
      <c r="AI1670" s="126">
        <f t="shared" si="376"/>
        <v>-0.6887817234156558</v>
      </c>
      <c r="AJ1670" s="126">
        <f t="shared" si="377"/>
        <v>-1</v>
      </c>
      <c r="AK1670" s="126">
        <f t="shared" si="378"/>
        <v>0</v>
      </c>
      <c r="AL1670" s="127">
        <f t="shared" si="360"/>
        <v>-0.29860063626676331</v>
      </c>
      <c r="AM1670" s="127">
        <f t="shared" si="379"/>
        <v>-0.3377563446831312</v>
      </c>
    </row>
    <row r="1671" spans="1:39" ht="15" customHeight="1" x14ac:dyDescent="0.2">
      <c r="A1671" s="62" t="s">
        <v>1715</v>
      </c>
      <c r="B1671" s="62" t="s">
        <v>558</v>
      </c>
      <c r="C1671" s="124">
        <v>3000</v>
      </c>
      <c r="D1671" s="124">
        <v>3000</v>
      </c>
      <c r="E1671" s="124">
        <v>3970</v>
      </c>
      <c r="F1671" s="124">
        <v>4070</v>
      </c>
      <c r="G1671" s="124">
        <v>4070</v>
      </c>
      <c r="H1671" s="124">
        <v>4070</v>
      </c>
      <c r="I1671" s="124">
        <v>4070</v>
      </c>
      <c r="J1671" s="124">
        <v>4070</v>
      </c>
      <c r="K1671" s="124">
        <v>4070</v>
      </c>
      <c r="L1671" s="124">
        <v>0</v>
      </c>
      <c r="M1671" s="124">
        <v>0</v>
      </c>
      <c r="N1671" s="124">
        <v>1516.3</v>
      </c>
      <c r="O1671" s="124">
        <v>2917.12</v>
      </c>
      <c r="P1671" s="124">
        <v>5150.53</v>
      </c>
      <c r="Q1671" s="124">
        <v>5216.45</v>
      </c>
      <c r="R1671" s="124">
        <v>4937.05</v>
      </c>
      <c r="S1671" s="124">
        <v>5668.36</v>
      </c>
      <c r="T1671" s="124">
        <v>2358.2800000000002</v>
      </c>
      <c r="U1671" s="124">
        <v>1356.29</v>
      </c>
      <c r="V1671" s="124">
        <v>728.7</v>
      </c>
      <c r="W1671" s="124">
        <v>0</v>
      </c>
      <c r="X1671" s="79">
        <v>0</v>
      </c>
      <c r="Y1671" s="125"/>
      <c r="Z1671" s="125"/>
      <c r="AA1671" s="125"/>
      <c r="AB1671" s="125"/>
      <c r="AC1671" s="126">
        <f t="shared" si="370"/>
        <v>2.3333333333333335</v>
      </c>
      <c r="AD1671" s="126">
        <f t="shared" si="371"/>
        <v>-0.85</v>
      </c>
      <c r="AE1671" s="126">
        <f t="shared" si="372"/>
        <v>2</v>
      </c>
      <c r="AF1671" s="126">
        <f t="shared" si="373"/>
        <v>-0.66666666666666663</v>
      </c>
      <c r="AG1671" s="126">
        <f t="shared" si="374"/>
        <v>7.333333333333333</v>
      </c>
      <c r="AH1671" s="126">
        <f t="shared" si="375"/>
        <v>-0.88</v>
      </c>
      <c r="AI1671" s="126">
        <f t="shared" si="376"/>
        <v>6.666666666666667</v>
      </c>
      <c r="AJ1671" s="126">
        <f t="shared" si="377"/>
        <v>-0.65217391304347827</v>
      </c>
      <c r="AK1671" s="126">
        <f t="shared" si="378"/>
        <v>-1</v>
      </c>
      <c r="AL1671" s="127">
        <f t="shared" ref="AL1671:AL1687" si="380">AVERAGE(AC1671:AK1671)</f>
        <v>1.5871658615136877</v>
      </c>
      <c r="AM1671" s="127">
        <f t="shared" si="379"/>
        <v>2.2935652173913046</v>
      </c>
    </row>
    <row r="1672" spans="1:39" ht="15" customHeight="1" x14ac:dyDescent="0.2">
      <c r="A1672" s="62" t="s">
        <v>1716</v>
      </c>
      <c r="B1672" s="62" t="s">
        <v>1577</v>
      </c>
      <c r="C1672" s="124">
        <v>970</v>
      </c>
      <c r="D1672" s="124">
        <v>970</v>
      </c>
      <c r="E1672" s="124">
        <v>0</v>
      </c>
      <c r="F1672" s="124">
        <v>0</v>
      </c>
      <c r="G1672" s="124">
        <v>0</v>
      </c>
      <c r="H1672" s="124">
        <v>0</v>
      </c>
      <c r="I1672" s="124">
        <v>0</v>
      </c>
      <c r="J1672" s="124">
        <v>0</v>
      </c>
      <c r="K1672" s="124">
        <v>0</v>
      </c>
      <c r="L1672" s="124">
        <v>0</v>
      </c>
      <c r="M1672" s="124">
        <v>0</v>
      </c>
      <c r="N1672" s="124">
        <v>186.9</v>
      </c>
      <c r="O1672" s="124">
        <v>200.27</v>
      </c>
      <c r="P1672" s="124">
        <v>149.88</v>
      </c>
      <c r="Q1672" s="124">
        <v>0</v>
      </c>
      <c r="R1672" s="124">
        <v>0</v>
      </c>
      <c r="S1672" s="124">
        <v>0</v>
      </c>
      <c r="T1672" s="124">
        <v>350</v>
      </c>
      <c r="U1672" s="124">
        <v>0</v>
      </c>
      <c r="V1672" s="124">
        <v>0</v>
      </c>
      <c r="W1672" s="124">
        <v>0</v>
      </c>
      <c r="X1672" s="79">
        <v>0</v>
      </c>
      <c r="Y1672" s="125"/>
      <c r="Z1672" s="125"/>
      <c r="AA1672" s="125"/>
      <c r="AB1672" s="125"/>
      <c r="AC1672" s="126">
        <f t="shared" si="370"/>
        <v>0</v>
      </c>
      <c r="AD1672" s="126">
        <f t="shared" si="371"/>
        <v>0.27659574468085107</v>
      </c>
      <c r="AE1672" s="126">
        <f t="shared" si="372"/>
        <v>-1</v>
      </c>
      <c r="AF1672" s="126">
        <f t="shared" si="373"/>
        <v>0</v>
      </c>
      <c r="AG1672" s="126">
        <f t="shared" si="374"/>
        <v>0</v>
      </c>
      <c r="AH1672" s="126">
        <f t="shared" si="375"/>
        <v>0</v>
      </c>
      <c r="AI1672" s="126">
        <f t="shared" si="376"/>
        <v>-0.10143661971830983</v>
      </c>
      <c r="AJ1672" s="126">
        <f t="shared" si="377"/>
        <v>-1</v>
      </c>
      <c r="AK1672" s="126">
        <f t="shared" si="378"/>
        <v>0</v>
      </c>
      <c r="AL1672" s="127">
        <f t="shared" si="380"/>
        <v>-0.2027600972263843</v>
      </c>
      <c r="AM1672" s="127">
        <f t="shared" si="379"/>
        <v>-0.22028732394366196</v>
      </c>
    </row>
    <row r="1673" spans="1:39" ht="15" customHeight="1" x14ac:dyDescent="0.2">
      <c r="A1673" s="62" t="s">
        <v>1717</v>
      </c>
      <c r="B1673" s="62" t="s">
        <v>376</v>
      </c>
      <c r="C1673" s="124">
        <v>475</v>
      </c>
      <c r="D1673" s="124">
        <v>475</v>
      </c>
      <c r="E1673" s="124">
        <v>480</v>
      </c>
      <c r="F1673" s="124">
        <v>500</v>
      </c>
      <c r="G1673" s="124">
        <v>500</v>
      </c>
      <c r="H1673" s="124">
        <v>500</v>
      </c>
      <c r="I1673" s="124">
        <v>500</v>
      </c>
      <c r="J1673" s="124">
        <v>500</v>
      </c>
      <c r="K1673" s="124">
        <v>500</v>
      </c>
      <c r="L1673" s="124">
        <v>0</v>
      </c>
      <c r="M1673" s="124">
        <v>0</v>
      </c>
      <c r="N1673" s="124">
        <v>187.6</v>
      </c>
      <c r="O1673" s="124">
        <v>192.3</v>
      </c>
      <c r="P1673" s="124">
        <v>337.9</v>
      </c>
      <c r="Q1673" s="124">
        <v>0</v>
      </c>
      <c r="R1673" s="124">
        <v>425.62</v>
      </c>
      <c r="S1673" s="124">
        <v>529.66999999999996</v>
      </c>
      <c r="T1673" s="124">
        <v>0</v>
      </c>
      <c r="U1673" s="124">
        <v>191.08</v>
      </c>
      <c r="V1673" s="124">
        <v>0</v>
      </c>
      <c r="W1673" s="124">
        <v>0</v>
      </c>
      <c r="X1673" s="79">
        <v>0</v>
      </c>
      <c r="Y1673" s="125"/>
      <c r="Z1673" s="125"/>
      <c r="AA1673" s="125"/>
      <c r="AB1673" s="125"/>
      <c r="AC1673" s="126">
        <f t="shared" si="370"/>
        <v>-0.17188680185963037</v>
      </c>
      <c r="AD1673" s="126">
        <f t="shared" si="371"/>
        <v>0.11437552631796792</v>
      </c>
      <c r="AE1673" s="126">
        <f t="shared" si="372"/>
        <v>-2.896224312697945E-2</v>
      </c>
      <c r="AF1673" s="126">
        <f t="shared" si="373"/>
        <v>-7.150690971505138E-3</v>
      </c>
      <c r="AG1673" s="126">
        <f t="shared" si="374"/>
        <v>-7.0862644917663697E-2</v>
      </c>
      <c r="AH1673" s="126">
        <f t="shared" si="375"/>
        <v>-1.4507077505774809E-2</v>
      </c>
      <c r="AI1673" s="126">
        <f t="shared" si="376"/>
        <v>0.1000349598726451</v>
      </c>
      <c r="AJ1673" s="126">
        <f t="shared" si="377"/>
        <v>-0.4331583193090307</v>
      </c>
      <c r="AK1673" s="126">
        <f t="shared" si="378"/>
        <v>-1</v>
      </c>
      <c r="AL1673" s="127">
        <f t="shared" si="380"/>
        <v>-0.16801303238888568</v>
      </c>
      <c r="AM1673" s="127">
        <f t="shared" si="379"/>
        <v>-0.28369861637196481</v>
      </c>
    </row>
    <row r="1674" spans="1:39" ht="15" customHeight="1" x14ac:dyDescent="0.2">
      <c r="A1674" s="62" t="s">
        <v>1718</v>
      </c>
      <c r="B1674" s="62" t="s">
        <v>338</v>
      </c>
      <c r="C1674" s="124">
        <v>230</v>
      </c>
      <c r="D1674" s="124">
        <v>230</v>
      </c>
      <c r="E1674" s="124">
        <v>230</v>
      </c>
      <c r="F1674" s="124">
        <v>230</v>
      </c>
      <c r="G1674" s="124">
        <v>230</v>
      </c>
      <c r="H1674" s="124">
        <v>230</v>
      </c>
      <c r="I1674" s="124">
        <v>0</v>
      </c>
      <c r="J1674" s="124">
        <v>0</v>
      </c>
      <c r="K1674" s="124">
        <v>0</v>
      </c>
      <c r="L1674" s="124">
        <v>0</v>
      </c>
      <c r="M1674" s="124">
        <v>0</v>
      </c>
      <c r="N1674" s="124">
        <v>196.55</v>
      </c>
      <c r="O1674" s="124">
        <v>0</v>
      </c>
      <c r="P1674" s="124">
        <v>45.49</v>
      </c>
      <c r="Q1674" s="124">
        <v>808.45</v>
      </c>
      <c r="R1674" s="124">
        <v>25.5</v>
      </c>
      <c r="S1674" s="124">
        <v>0</v>
      </c>
      <c r="T1674" s="124">
        <v>0</v>
      </c>
      <c r="U1674" s="124">
        <v>0</v>
      </c>
      <c r="V1674" s="124">
        <v>0</v>
      </c>
      <c r="W1674" s="124">
        <v>0</v>
      </c>
      <c r="X1674" s="79">
        <v>0</v>
      </c>
      <c r="Y1674" s="125"/>
      <c r="Z1674" s="125"/>
      <c r="AA1674" s="125"/>
      <c r="AB1674" s="125"/>
      <c r="AC1674" s="126">
        <f t="shared" si="370"/>
        <v>0.30380684386253959</v>
      </c>
      <c r="AD1674" s="126">
        <f t="shared" si="371"/>
        <v>-0.30256015709394102</v>
      </c>
      <c r="AE1674" s="126">
        <f t="shared" si="372"/>
        <v>-0.10796562339661374</v>
      </c>
      <c r="AF1674" s="126">
        <f t="shared" si="373"/>
        <v>-0.30177731763081828</v>
      </c>
      <c r="AG1674" s="126">
        <f t="shared" si="374"/>
        <v>1.887121188718297</v>
      </c>
      <c r="AH1674" s="126">
        <f t="shared" si="375"/>
        <v>-0.5088274002503772</v>
      </c>
      <c r="AI1674" s="126">
        <f t="shared" si="376"/>
        <v>-2.6936357002036858E-2</v>
      </c>
      <c r="AJ1674" s="126">
        <f t="shared" si="377"/>
        <v>6.5236858601235834E-2</v>
      </c>
      <c r="AK1674" s="126">
        <f t="shared" si="378"/>
        <v>-1</v>
      </c>
      <c r="AL1674" s="127">
        <f t="shared" si="380"/>
        <v>8.9978175647612935E-4</v>
      </c>
      <c r="AM1674" s="127">
        <f t="shared" si="379"/>
        <v>8.331885801342373E-2</v>
      </c>
    </row>
    <row r="1675" spans="1:39" ht="15" customHeight="1" x14ac:dyDescent="0.2">
      <c r="A1675" s="62" t="s">
        <v>1719</v>
      </c>
      <c r="B1675" s="62" t="s">
        <v>561</v>
      </c>
      <c r="C1675" s="124">
        <v>0</v>
      </c>
      <c r="D1675" s="124">
        <v>0</v>
      </c>
      <c r="E1675" s="124">
        <v>0</v>
      </c>
      <c r="F1675" s="124">
        <v>0</v>
      </c>
      <c r="G1675" s="124">
        <v>0</v>
      </c>
      <c r="H1675" s="124">
        <v>0</v>
      </c>
      <c r="I1675" s="124">
        <v>0</v>
      </c>
      <c r="J1675" s="124">
        <v>0</v>
      </c>
      <c r="K1675" s="124">
        <v>0</v>
      </c>
      <c r="L1675" s="124">
        <v>0</v>
      </c>
      <c r="M1675" s="124">
        <v>0</v>
      </c>
      <c r="N1675" s="124">
        <v>0</v>
      </c>
      <c r="O1675" s="124">
        <v>0</v>
      </c>
      <c r="P1675" s="124">
        <v>979.42</v>
      </c>
      <c r="Q1675" s="124">
        <v>0</v>
      </c>
      <c r="R1675" s="124">
        <v>7192.48</v>
      </c>
      <c r="S1675" s="124">
        <v>324.66000000000003</v>
      </c>
      <c r="T1675" s="124">
        <v>665</v>
      </c>
      <c r="U1675" s="124">
        <v>0</v>
      </c>
      <c r="V1675" s="124">
        <v>0</v>
      </c>
      <c r="W1675" s="124">
        <v>0</v>
      </c>
      <c r="X1675" s="79">
        <v>0</v>
      </c>
      <c r="Y1675" s="125"/>
      <c r="Z1675" s="125"/>
      <c r="AA1675" s="125"/>
      <c r="AB1675" s="125"/>
      <c r="AC1675" s="126">
        <f t="shared" si="370"/>
        <v>0</v>
      </c>
      <c r="AD1675" s="126">
        <f t="shared" si="371"/>
        <v>0</v>
      </c>
      <c r="AE1675" s="126">
        <f t="shared" si="372"/>
        <v>0</v>
      </c>
      <c r="AF1675" s="126">
        <f t="shared" si="373"/>
        <v>0</v>
      </c>
      <c r="AG1675" s="126">
        <f t="shared" si="374"/>
        <v>0.24436090225563897</v>
      </c>
      <c r="AH1675" s="126">
        <f t="shared" si="375"/>
        <v>-0.55189660960053699</v>
      </c>
      <c r="AI1675" s="126">
        <f t="shared" si="376"/>
        <v>0.16862686343546326</v>
      </c>
      <c r="AJ1675" s="126">
        <f t="shared" si="377"/>
        <v>-1</v>
      </c>
      <c r="AK1675" s="126">
        <f t="shared" si="378"/>
        <v>0</v>
      </c>
      <c r="AL1675" s="127">
        <f t="shared" si="380"/>
        <v>-0.12654542710104832</v>
      </c>
      <c r="AM1675" s="127">
        <f t="shared" si="379"/>
        <v>-0.22778176878188697</v>
      </c>
    </row>
    <row r="1676" spans="1:39" ht="15" customHeight="1" x14ac:dyDescent="0.2">
      <c r="A1676" s="62" t="s">
        <v>1720</v>
      </c>
      <c r="B1676" s="62" t="s">
        <v>1721</v>
      </c>
      <c r="C1676" s="124">
        <v>0</v>
      </c>
      <c r="D1676" s="124">
        <v>0</v>
      </c>
      <c r="E1676" s="124">
        <v>0</v>
      </c>
      <c r="F1676" s="124">
        <v>0</v>
      </c>
      <c r="G1676" s="124">
        <v>0</v>
      </c>
      <c r="H1676" s="124">
        <v>20300</v>
      </c>
      <c r="I1676" s="124">
        <v>20300</v>
      </c>
      <c r="J1676" s="124">
        <v>20300</v>
      </c>
      <c r="K1676" s="124">
        <v>20300</v>
      </c>
      <c r="L1676" s="124">
        <v>0</v>
      </c>
      <c r="M1676" s="124">
        <v>0</v>
      </c>
      <c r="N1676" s="124">
        <v>0</v>
      </c>
      <c r="O1676" s="124">
        <v>0</v>
      </c>
      <c r="P1676" s="124">
        <v>0</v>
      </c>
      <c r="Q1676" s="124">
        <v>7580.05</v>
      </c>
      <c r="R1676" s="124">
        <v>23299.17</v>
      </c>
      <c r="S1676" s="124">
        <v>24148.44</v>
      </c>
      <c r="T1676" s="124">
        <v>16015.29</v>
      </c>
      <c r="U1676" s="124">
        <v>16422.169999999998</v>
      </c>
      <c r="V1676" s="124">
        <v>8968.94</v>
      </c>
      <c r="W1676" s="124">
        <v>0</v>
      </c>
      <c r="X1676" s="79">
        <v>0</v>
      </c>
      <c r="Y1676" s="125"/>
      <c r="Z1676" s="125"/>
      <c r="AA1676" s="125"/>
      <c r="AB1676" s="125"/>
      <c r="AC1676" s="126">
        <f t="shared" si="370"/>
        <v>-5.3703703703703705E-2</v>
      </c>
      <c r="AD1676" s="126">
        <f t="shared" si="371"/>
        <v>-0.17260078277886493</v>
      </c>
      <c r="AE1676" s="126">
        <f t="shared" si="372"/>
        <v>2.8971076227350404E-2</v>
      </c>
      <c r="AF1676" s="126">
        <f t="shared" si="373"/>
        <v>-0.12010113780025285</v>
      </c>
      <c r="AG1676" s="126">
        <f t="shared" si="374"/>
        <v>0.2225705329153605</v>
      </c>
      <c r="AH1676" s="126">
        <f t="shared" si="375"/>
        <v>-0.35</v>
      </c>
      <c r="AI1676" s="126">
        <f t="shared" si="376"/>
        <v>0.24391847468770544</v>
      </c>
      <c r="AJ1676" s="126">
        <f t="shared" si="377"/>
        <v>-0.49127906976744184</v>
      </c>
      <c r="AK1676" s="126">
        <f t="shared" si="378"/>
        <v>-1</v>
      </c>
      <c r="AL1676" s="127">
        <f t="shared" si="380"/>
        <v>-0.18802495669109412</v>
      </c>
      <c r="AM1676" s="127">
        <f t="shared" si="379"/>
        <v>-0.27495801243287515</v>
      </c>
    </row>
    <row r="1677" spans="1:39" ht="15" customHeight="1" x14ac:dyDescent="0.2">
      <c r="A1677" s="62" t="s">
        <v>1722</v>
      </c>
      <c r="B1677" s="62" t="s">
        <v>270</v>
      </c>
      <c r="C1677" s="124">
        <v>0</v>
      </c>
      <c r="D1677" s="124">
        <v>0</v>
      </c>
      <c r="E1677" s="124">
        <v>0</v>
      </c>
      <c r="F1677" s="124">
        <v>0</v>
      </c>
      <c r="G1677" s="124">
        <v>0</v>
      </c>
      <c r="H1677" s="124">
        <v>0</v>
      </c>
      <c r="I1677" s="124">
        <v>0</v>
      </c>
      <c r="J1677" s="124">
        <v>0</v>
      </c>
      <c r="K1677" s="124">
        <v>0</v>
      </c>
      <c r="L1677" s="124">
        <v>0</v>
      </c>
      <c r="M1677" s="124">
        <v>0</v>
      </c>
      <c r="N1677" s="124">
        <v>0</v>
      </c>
      <c r="O1677" s="124">
        <v>0</v>
      </c>
      <c r="P1677" s="124">
        <v>101.74</v>
      </c>
      <c r="Q1677" s="124">
        <v>0</v>
      </c>
      <c r="R1677" s="124">
        <v>22.5</v>
      </c>
      <c r="S1677" s="124">
        <v>0</v>
      </c>
      <c r="T1677" s="124">
        <v>0</v>
      </c>
      <c r="U1677" s="124">
        <v>318.88</v>
      </c>
      <c r="V1677" s="124">
        <v>487.05</v>
      </c>
      <c r="W1677" s="124">
        <v>0</v>
      </c>
      <c r="X1677" s="79">
        <v>0</v>
      </c>
      <c r="Y1677" s="125"/>
      <c r="Z1677" s="125"/>
      <c r="AA1677" s="125"/>
      <c r="AB1677" s="125"/>
      <c r="AC1677" s="126">
        <f t="shared" si="370"/>
        <v>0</v>
      </c>
      <c r="AD1677" s="126">
        <f t="shared" si="371"/>
        <v>0</v>
      </c>
      <c r="AE1677" s="126">
        <f t="shared" si="372"/>
        <v>0</v>
      </c>
      <c r="AF1677" s="126">
        <f t="shared" si="373"/>
        <v>0</v>
      </c>
      <c r="AG1677" s="126">
        <f t="shared" si="374"/>
        <v>-1</v>
      </c>
      <c r="AH1677" s="126">
        <f t="shared" si="375"/>
        <v>0</v>
      </c>
      <c r="AI1677" s="126">
        <f t="shared" si="376"/>
        <v>0</v>
      </c>
      <c r="AJ1677" s="126">
        <f t="shared" si="377"/>
        <v>0</v>
      </c>
      <c r="AK1677" s="126">
        <f t="shared" si="378"/>
        <v>0</v>
      </c>
      <c r="AL1677" s="127">
        <f t="shared" si="380"/>
        <v>-0.1111111111111111</v>
      </c>
      <c r="AM1677" s="127">
        <f t="shared" si="379"/>
        <v>-0.2</v>
      </c>
    </row>
    <row r="1678" spans="1:39" ht="15" customHeight="1" x14ac:dyDescent="0.2">
      <c r="A1678" s="62" t="s">
        <v>1723</v>
      </c>
      <c r="B1678" s="62" t="s">
        <v>382</v>
      </c>
      <c r="C1678" s="124">
        <v>120</v>
      </c>
      <c r="D1678" s="124">
        <v>120</v>
      </c>
      <c r="E1678" s="124">
        <v>100</v>
      </c>
      <c r="F1678" s="124">
        <v>200</v>
      </c>
      <c r="G1678" s="124">
        <v>200</v>
      </c>
      <c r="H1678" s="124">
        <v>200</v>
      </c>
      <c r="I1678" s="124">
        <v>200</v>
      </c>
      <c r="J1678" s="124">
        <v>200</v>
      </c>
      <c r="K1678" s="124">
        <v>200</v>
      </c>
      <c r="L1678" s="124">
        <v>0</v>
      </c>
      <c r="M1678" s="124">
        <v>0</v>
      </c>
      <c r="N1678" s="124">
        <v>0</v>
      </c>
      <c r="O1678" s="124">
        <v>76</v>
      </c>
      <c r="P1678" s="124">
        <v>0</v>
      </c>
      <c r="Q1678" s="124">
        <v>0</v>
      </c>
      <c r="R1678" s="124">
        <v>64.98</v>
      </c>
      <c r="S1678" s="124">
        <v>0</v>
      </c>
      <c r="T1678" s="124">
        <v>0</v>
      </c>
      <c r="U1678" s="124">
        <v>0</v>
      </c>
      <c r="V1678" s="124">
        <v>0</v>
      </c>
      <c r="W1678" s="124">
        <v>0</v>
      </c>
      <c r="X1678" s="79">
        <v>0</v>
      </c>
      <c r="Y1678" s="125"/>
      <c r="Z1678" s="125"/>
      <c r="AA1678" s="125"/>
      <c r="AB1678" s="125"/>
      <c r="AC1678" s="126">
        <f t="shared" si="370"/>
        <v>6.6322963467349297E-2</v>
      </c>
      <c r="AD1678" s="126">
        <f t="shared" si="371"/>
        <v>-1.3238916256157651E-2</v>
      </c>
      <c r="AE1678" s="126">
        <f t="shared" si="372"/>
        <v>8.0949904662853123E-3</v>
      </c>
      <c r="AF1678" s="126">
        <f t="shared" si="373"/>
        <v>-1.6644599962171342E-2</v>
      </c>
      <c r="AG1678" s="126">
        <f t="shared" si="374"/>
        <v>0.44656023594280952</v>
      </c>
      <c r="AH1678" s="126">
        <f t="shared" si="375"/>
        <v>-1</v>
      </c>
      <c r="AI1678" s="126">
        <f t="shared" si="376"/>
        <v>0</v>
      </c>
      <c r="AJ1678" s="126">
        <f t="shared" si="377"/>
        <v>0</v>
      </c>
      <c r="AK1678" s="126">
        <f t="shared" si="378"/>
        <v>0</v>
      </c>
      <c r="AL1678" s="127">
        <f t="shared" si="380"/>
        <v>-5.6545036260209423E-2</v>
      </c>
      <c r="AM1678" s="127">
        <f t="shared" si="379"/>
        <v>-0.11068795281143809</v>
      </c>
    </row>
    <row r="1679" spans="1:39" ht="15" customHeight="1" x14ac:dyDescent="0.2">
      <c r="A1679" s="62" t="s">
        <v>1724</v>
      </c>
      <c r="B1679" s="62" t="s">
        <v>272</v>
      </c>
      <c r="C1679" s="124">
        <v>450</v>
      </c>
      <c r="D1679" s="124">
        <v>450</v>
      </c>
      <c r="E1679" s="124">
        <v>500</v>
      </c>
      <c r="F1679" s="124">
        <v>50</v>
      </c>
      <c r="G1679" s="124">
        <v>50</v>
      </c>
      <c r="H1679" s="124">
        <v>50</v>
      </c>
      <c r="I1679" s="124">
        <v>600</v>
      </c>
      <c r="J1679" s="124">
        <v>600</v>
      </c>
      <c r="K1679" s="124">
        <v>600</v>
      </c>
      <c r="L1679" s="124">
        <v>0</v>
      </c>
      <c r="M1679" s="124">
        <v>0</v>
      </c>
      <c r="N1679" s="124">
        <v>0</v>
      </c>
      <c r="O1679" s="124">
        <v>428.78</v>
      </c>
      <c r="P1679" s="124">
        <v>429.37</v>
      </c>
      <c r="Q1679" s="124">
        <v>0</v>
      </c>
      <c r="R1679" s="124">
        <v>0</v>
      </c>
      <c r="S1679" s="124">
        <v>0</v>
      </c>
      <c r="T1679" s="124">
        <v>410.58</v>
      </c>
      <c r="U1679" s="124">
        <v>127.78</v>
      </c>
      <c r="V1679" s="124">
        <v>0</v>
      </c>
      <c r="W1679" s="124">
        <v>0</v>
      </c>
      <c r="X1679" s="79">
        <v>0</v>
      </c>
      <c r="Y1679" s="125"/>
      <c r="Z1679" s="125"/>
      <c r="AA1679" s="125"/>
      <c r="AB1679" s="125"/>
      <c r="AC1679" s="126">
        <f t="shared" si="370"/>
        <v>0</v>
      </c>
      <c r="AD1679" s="126">
        <f t="shared" si="371"/>
        <v>0</v>
      </c>
      <c r="AE1679" s="126">
        <f t="shared" si="372"/>
        <v>0</v>
      </c>
      <c r="AF1679" s="126">
        <f t="shared" si="373"/>
        <v>0</v>
      </c>
      <c r="AG1679" s="126">
        <f t="shared" si="374"/>
        <v>0</v>
      </c>
      <c r="AH1679" s="126">
        <f t="shared" si="375"/>
        <v>0</v>
      </c>
      <c r="AI1679" s="126">
        <f t="shared" si="376"/>
        <v>0</v>
      </c>
      <c r="AJ1679" s="126">
        <f t="shared" si="377"/>
        <v>0</v>
      </c>
      <c r="AK1679" s="126">
        <f t="shared" si="378"/>
        <v>0</v>
      </c>
      <c r="AL1679" s="127">
        <f t="shared" si="380"/>
        <v>0</v>
      </c>
      <c r="AM1679" s="127">
        <f t="shared" si="379"/>
        <v>0</v>
      </c>
    </row>
    <row r="1680" spans="1:39" ht="15" customHeight="1" x14ac:dyDescent="0.2">
      <c r="A1680" s="62" t="s">
        <v>1725</v>
      </c>
      <c r="B1680" s="62" t="s">
        <v>274</v>
      </c>
      <c r="C1680" s="124">
        <v>270</v>
      </c>
      <c r="D1680" s="124">
        <v>270</v>
      </c>
      <c r="E1680" s="124">
        <v>190</v>
      </c>
      <c r="F1680" s="124">
        <v>50</v>
      </c>
      <c r="G1680" s="124">
        <v>50</v>
      </c>
      <c r="H1680" s="124">
        <v>1800</v>
      </c>
      <c r="I1680" s="124">
        <v>250</v>
      </c>
      <c r="J1680" s="124">
        <v>250</v>
      </c>
      <c r="K1680" s="124">
        <v>250</v>
      </c>
      <c r="L1680" s="124">
        <v>0</v>
      </c>
      <c r="M1680" s="124">
        <v>0</v>
      </c>
      <c r="N1680" s="124">
        <v>30</v>
      </c>
      <c r="O1680" s="124">
        <v>100</v>
      </c>
      <c r="P1680" s="124">
        <v>15</v>
      </c>
      <c r="Q1680" s="124">
        <v>45</v>
      </c>
      <c r="R1680" s="124">
        <v>15</v>
      </c>
      <c r="S1680" s="124">
        <v>125</v>
      </c>
      <c r="T1680" s="124">
        <v>15</v>
      </c>
      <c r="U1680" s="124">
        <v>115</v>
      </c>
      <c r="V1680" s="124">
        <v>40</v>
      </c>
      <c r="W1680" s="124">
        <v>0</v>
      </c>
      <c r="X1680" s="79"/>
      <c r="Y1680" s="125"/>
      <c r="Z1680" s="125"/>
      <c r="AA1680" s="125"/>
      <c r="AB1680" s="125"/>
      <c r="AC1680" s="126">
        <f t="shared" si="370"/>
        <v>0</v>
      </c>
      <c r="AD1680" s="126">
        <f t="shared" si="371"/>
        <v>0</v>
      </c>
      <c r="AE1680" s="126">
        <f t="shared" si="372"/>
        <v>0</v>
      </c>
      <c r="AF1680" s="126">
        <f t="shared" si="373"/>
        <v>0</v>
      </c>
      <c r="AG1680" s="126">
        <f t="shared" si="374"/>
        <v>0</v>
      </c>
      <c r="AH1680" s="126">
        <f t="shared" si="375"/>
        <v>0</v>
      </c>
      <c r="AI1680" s="126">
        <f t="shared" si="376"/>
        <v>0</v>
      </c>
      <c r="AJ1680" s="126">
        <f t="shared" si="377"/>
        <v>0</v>
      </c>
      <c r="AK1680" s="126">
        <f t="shared" si="378"/>
        <v>0</v>
      </c>
      <c r="AL1680" s="127">
        <f t="shared" si="380"/>
        <v>0</v>
      </c>
      <c r="AM1680" s="127">
        <f t="shared" si="379"/>
        <v>0</v>
      </c>
    </row>
    <row r="1681" spans="1:39" ht="15" customHeight="1" x14ac:dyDescent="0.2">
      <c r="A1681" s="62" t="s">
        <v>1726</v>
      </c>
      <c r="B1681" s="62" t="s">
        <v>276</v>
      </c>
      <c r="C1681" s="124">
        <v>280</v>
      </c>
      <c r="D1681" s="124">
        <v>280</v>
      </c>
      <c r="E1681" s="124">
        <v>300</v>
      </c>
      <c r="F1681" s="124">
        <v>50</v>
      </c>
      <c r="G1681" s="124">
        <v>50</v>
      </c>
      <c r="H1681" s="124">
        <v>50</v>
      </c>
      <c r="I1681" s="124">
        <v>500</v>
      </c>
      <c r="J1681" s="124">
        <v>500</v>
      </c>
      <c r="K1681" s="124">
        <v>500</v>
      </c>
      <c r="L1681" s="124">
        <v>0</v>
      </c>
      <c r="M1681" s="124">
        <v>0</v>
      </c>
      <c r="N1681" s="124">
        <v>0</v>
      </c>
      <c r="O1681" s="124">
        <v>235</v>
      </c>
      <c r="P1681" s="124">
        <v>300</v>
      </c>
      <c r="Q1681" s="124">
        <v>0</v>
      </c>
      <c r="R1681" s="124">
        <v>0</v>
      </c>
      <c r="S1681" s="124">
        <v>0</v>
      </c>
      <c r="T1681" s="124">
        <v>355</v>
      </c>
      <c r="U1681" s="124">
        <v>318.99</v>
      </c>
      <c r="V1681" s="124">
        <v>0</v>
      </c>
      <c r="W1681" s="124">
        <v>0</v>
      </c>
      <c r="X1681" s="79"/>
      <c r="Y1681" s="125"/>
      <c r="Z1681" s="125"/>
      <c r="AA1681" s="125"/>
      <c r="AB1681" s="125"/>
      <c r="AC1681" s="126">
        <f t="shared" ref="AC1681:AK1687" si="381">IFERROR((O1691-N1691)/N1691,0)</f>
        <v>0</v>
      </c>
      <c r="AD1681" s="126">
        <f t="shared" si="381"/>
        <v>0</v>
      </c>
      <c r="AE1681" s="126">
        <f t="shared" si="381"/>
        <v>0</v>
      </c>
      <c r="AF1681" s="126">
        <f t="shared" si="381"/>
        <v>0</v>
      </c>
      <c r="AG1681" s="126">
        <f t="shared" si="381"/>
        <v>0</v>
      </c>
      <c r="AH1681" s="126">
        <f t="shared" si="381"/>
        <v>0</v>
      </c>
      <c r="AI1681" s="126">
        <f t="shared" si="381"/>
        <v>0</v>
      </c>
      <c r="AJ1681" s="126">
        <f t="shared" si="381"/>
        <v>0</v>
      </c>
      <c r="AK1681" s="126">
        <f t="shared" si="381"/>
        <v>0</v>
      </c>
      <c r="AL1681" s="127">
        <f t="shared" si="380"/>
        <v>0</v>
      </c>
      <c r="AM1681" s="127">
        <f t="shared" si="379"/>
        <v>0</v>
      </c>
    </row>
    <row r="1682" spans="1:39" ht="15" customHeight="1" x14ac:dyDescent="0.2">
      <c r="A1682" s="62" t="s">
        <v>1731</v>
      </c>
      <c r="B1682" s="62" t="s">
        <v>567</v>
      </c>
      <c r="C1682" s="124">
        <v>15500</v>
      </c>
      <c r="D1682" s="124">
        <v>15500</v>
      </c>
      <c r="E1682" s="124">
        <v>15500</v>
      </c>
      <c r="F1682" s="124">
        <v>14400</v>
      </c>
      <c r="G1682" s="124">
        <v>14400</v>
      </c>
      <c r="H1682" s="124">
        <v>14400</v>
      </c>
      <c r="I1682" s="124">
        <v>14400</v>
      </c>
      <c r="J1682" s="124">
        <v>15000</v>
      </c>
      <c r="K1682" s="124">
        <v>15000</v>
      </c>
      <c r="L1682" s="124">
        <v>0</v>
      </c>
      <c r="M1682" s="124">
        <v>0</v>
      </c>
      <c r="N1682" s="124">
        <v>16046.2</v>
      </c>
      <c r="O1682" s="124">
        <v>13288.07</v>
      </c>
      <c r="P1682" s="124">
        <v>14807.9</v>
      </c>
      <c r="Q1682" s="124">
        <v>14379.03</v>
      </c>
      <c r="R1682" s="124">
        <v>14276.21</v>
      </c>
      <c r="S1682" s="124">
        <v>13264.56</v>
      </c>
      <c r="T1682" s="124">
        <v>13072.13</v>
      </c>
      <c r="U1682" s="124">
        <v>14379.8</v>
      </c>
      <c r="V1682" s="124">
        <v>8151.07</v>
      </c>
      <c r="W1682" s="124">
        <v>0</v>
      </c>
      <c r="X1682" s="79"/>
      <c r="Y1682" s="125"/>
      <c r="Z1682" s="125"/>
      <c r="AA1682" s="125"/>
      <c r="AB1682" s="125"/>
      <c r="AC1682" s="126">
        <f t="shared" si="381"/>
        <v>0</v>
      </c>
      <c r="AD1682" s="126">
        <f t="shared" si="381"/>
        <v>0</v>
      </c>
      <c r="AE1682" s="126">
        <f t="shared" si="381"/>
        <v>0</v>
      </c>
      <c r="AF1682" s="126">
        <f t="shared" si="381"/>
        <v>0</v>
      </c>
      <c r="AG1682" s="126">
        <f t="shared" si="381"/>
        <v>0</v>
      </c>
      <c r="AH1682" s="126">
        <f t="shared" si="381"/>
        <v>0</v>
      </c>
      <c r="AI1682" s="126">
        <f t="shared" si="381"/>
        <v>0</v>
      </c>
      <c r="AJ1682" s="126">
        <f t="shared" si="381"/>
        <v>0</v>
      </c>
      <c r="AK1682" s="126">
        <f t="shared" si="381"/>
        <v>0</v>
      </c>
      <c r="AL1682" s="127">
        <f t="shared" si="380"/>
        <v>0</v>
      </c>
      <c r="AM1682" s="127">
        <f t="shared" si="379"/>
        <v>0</v>
      </c>
    </row>
    <row r="1683" spans="1:39" ht="15" customHeight="1" x14ac:dyDescent="0.2">
      <c r="A1683" s="62" t="s">
        <v>1732</v>
      </c>
      <c r="B1683" s="62" t="s">
        <v>569</v>
      </c>
      <c r="C1683" s="124">
        <v>3000</v>
      </c>
      <c r="D1683" s="124">
        <v>3000</v>
      </c>
      <c r="E1683" s="124">
        <v>3000</v>
      </c>
      <c r="F1683" s="124">
        <v>3500</v>
      </c>
      <c r="G1683" s="124">
        <v>3500</v>
      </c>
      <c r="H1683" s="124">
        <v>3500</v>
      </c>
      <c r="I1683" s="124">
        <v>3500</v>
      </c>
      <c r="J1683" s="124">
        <v>3500</v>
      </c>
      <c r="K1683" s="124">
        <v>3500</v>
      </c>
      <c r="L1683" s="124">
        <v>0</v>
      </c>
      <c r="M1683" s="124">
        <v>0</v>
      </c>
      <c r="N1683" s="124">
        <v>3429.35</v>
      </c>
      <c r="O1683" s="124">
        <v>4471.21</v>
      </c>
      <c r="P1683" s="124">
        <v>3118.4</v>
      </c>
      <c r="Q1683" s="124">
        <v>2781.72</v>
      </c>
      <c r="R1683" s="124">
        <v>1942.26</v>
      </c>
      <c r="S1683" s="124">
        <v>5607.54</v>
      </c>
      <c r="T1683" s="124">
        <v>2754.27</v>
      </c>
      <c r="U1683" s="124">
        <v>2680.08</v>
      </c>
      <c r="V1683" s="124">
        <v>2854.92</v>
      </c>
      <c r="W1683" s="124">
        <v>0</v>
      </c>
      <c r="X1683" s="79"/>
      <c r="Y1683" s="125"/>
      <c r="Z1683" s="125"/>
      <c r="AA1683" s="125"/>
      <c r="AB1683" s="125"/>
      <c r="AC1683" s="126">
        <f t="shared" si="381"/>
        <v>0</v>
      </c>
      <c r="AD1683" s="126">
        <f t="shared" si="381"/>
        <v>0</v>
      </c>
      <c r="AE1683" s="126">
        <f t="shared" si="381"/>
        <v>0</v>
      </c>
      <c r="AF1683" s="126">
        <f t="shared" si="381"/>
        <v>0</v>
      </c>
      <c r="AG1683" s="126">
        <f t="shared" si="381"/>
        <v>0</v>
      </c>
      <c r="AH1683" s="126">
        <f t="shared" si="381"/>
        <v>0</v>
      </c>
      <c r="AI1683" s="126">
        <f t="shared" si="381"/>
        <v>0</v>
      </c>
      <c r="AJ1683" s="126">
        <f t="shared" si="381"/>
        <v>0</v>
      </c>
      <c r="AK1683" s="126">
        <f t="shared" si="381"/>
        <v>0</v>
      </c>
      <c r="AL1683" s="127">
        <f t="shared" si="380"/>
        <v>0</v>
      </c>
      <c r="AM1683" s="127">
        <f t="shared" si="379"/>
        <v>0</v>
      </c>
    </row>
    <row r="1684" spans="1:39" ht="15" customHeight="1" x14ac:dyDescent="0.2">
      <c r="A1684" s="62" t="s">
        <v>1727</v>
      </c>
      <c r="B1684" s="62" t="s">
        <v>278</v>
      </c>
      <c r="C1684" s="124">
        <v>230</v>
      </c>
      <c r="D1684" s="124">
        <v>240</v>
      </c>
      <c r="E1684" s="124">
        <v>240</v>
      </c>
      <c r="F1684" s="124">
        <v>240</v>
      </c>
      <c r="G1684" s="124">
        <v>240</v>
      </c>
      <c r="H1684" s="124">
        <v>240</v>
      </c>
      <c r="I1684" s="124">
        <v>240</v>
      </c>
      <c r="J1684" s="124">
        <v>240</v>
      </c>
      <c r="K1684" s="124">
        <v>240</v>
      </c>
      <c r="L1684" s="124">
        <v>0</v>
      </c>
      <c r="M1684" s="124">
        <v>0</v>
      </c>
      <c r="N1684" s="124">
        <v>239.4</v>
      </c>
      <c r="O1684" s="124">
        <v>239.4</v>
      </c>
      <c r="P1684" s="124">
        <v>239.4</v>
      </c>
      <c r="Q1684" s="124">
        <v>239.4</v>
      </c>
      <c r="R1684" s="124">
        <v>239.4</v>
      </c>
      <c r="S1684" s="124">
        <v>297.89999999999998</v>
      </c>
      <c r="T1684" s="124">
        <v>133.49</v>
      </c>
      <c r="U1684" s="124">
        <v>156</v>
      </c>
      <c r="V1684" s="124">
        <v>0</v>
      </c>
      <c r="W1684" s="124">
        <v>0</v>
      </c>
      <c r="X1684" s="79"/>
      <c r="Y1684" s="125"/>
      <c r="Z1684" s="125"/>
      <c r="AA1684" s="125"/>
      <c r="AB1684" s="125"/>
      <c r="AC1684" s="126">
        <f t="shared" si="381"/>
        <v>0</v>
      </c>
      <c r="AD1684" s="126">
        <f t="shared" si="381"/>
        <v>0</v>
      </c>
      <c r="AE1684" s="126">
        <f t="shared" si="381"/>
        <v>0</v>
      </c>
      <c r="AF1684" s="126">
        <f t="shared" si="381"/>
        <v>0</v>
      </c>
      <c r="AG1684" s="126">
        <f t="shared" si="381"/>
        <v>0</v>
      </c>
      <c r="AH1684" s="126">
        <f t="shared" si="381"/>
        <v>0</v>
      </c>
      <c r="AI1684" s="126">
        <f t="shared" si="381"/>
        <v>0</v>
      </c>
      <c r="AJ1684" s="126">
        <f t="shared" si="381"/>
        <v>0</v>
      </c>
      <c r="AK1684" s="126">
        <f t="shared" si="381"/>
        <v>0</v>
      </c>
      <c r="AL1684" s="127">
        <f t="shared" si="380"/>
        <v>0</v>
      </c>
      <c r="AM1684" s="127">
        <f t="shared" si="379"/>
        <v>0</v>
      </c>
    </row>
    <row r="1685" spans="1:39" ht="15" customHeight="1" x14ac:dyDescent="0.2">
      <c r="A1685" s="62" t="s">
        <v>1728</v>
      </c>
      <c r="B1685" s="62" t="s">
        <v>1528</v>
      </c>
      <c r="C1685" s="124">
        <v>5000</v>
      </c>
      <c r="D1685" s="124">
        <v>5000</v>
      </c>
      <c r="E1685" s="124">
        <v>6600</v>
      </c>
      <c r="F1685" s="124">
        <v>5250</v>
      </c>
      <c r="G1685" s="124">
        <v>8550</v>
      </c>
      <c r="H1685" s="124">
        <v>8550</v>
      </c>
      <c r="I1685" s="124">
        <v>8550</v>
      </c>
      <c r="J1685" s="124">
        <v>8550</v>
      </c>
      <c r="K1685" s="124">
        <v>8550</v>
      </c>
      <c r="L1685" s="124">
        <v>0</v>
      </c>
      <c r="M1685" s="124">
        <v>0</v>
      </c>
      <c r="N1685" s="124">
        <v>5400</v>
      </c>
      <c r="O1685" s="124">
        <v>5110</v>
      </c>
      <c r="P1685" s="124">
        <v>4228.01</v>
      </c>
      <c r="Q1685" s="124">
        <v>4350.5</v>
      </c>
      <c r="R1685" s="124">
        <v>3828</v>
      </c>
      <c r="S1685" s="124">
        <v>4680</v>
      </c>
      <c r="T1685" s="124">
        <v>3042</v>
      </c>
      <c r="U1685" s="124">
        <v>3784</v>
      </c>
      <c r="V1685" s="124">
        <v>1925</v>
      </c>
      <c r="W1685" s="124">
        <v>0</v>
      </c>
      <c r="X1685" s="79"/>
      <c r="Y1685" s="125"/>
      <c r="Z1685" s="125"/>
      <c r="AA1685" s="125"/>
      <c r="AB1685" s="125"/>
      <c r="AC1685" s="126">
        <f t="shared" si="381"/>
        <v>0</v>
      </c>
      <c r="AD1685" s="126">
        <f t="shared" si="381"/>
        <v>0</v>
      </c>
      <c r="AE1685" s="126">
        <f t="shared" si="381"/>
        <v>0</v>
      </c>
      <c r="AF1685" s="126">
        <f t="shared" si="381"/>
        <v>0</v>
      </c>
      <c r="AG1685" s="126">
        <f t="shared" si="381"/>
        <v>0</v>
      </c>
      <c r="AH1685" s="126">
        <f t="shared" si="381"/>
        <v>0</v>
      </c>
      <c r="AI1685" s="126">
        <f t="shared" si="381"/>
        <v>0</v>
      </c>
      <c r="AJ1685" s="126">
        <f t="shared" si="381"/>
        <v>0</v>
      </c>
      <c r="AK1685" s="126">
        <f t="shared" si="381"/>
        <v>0</v>
      </c>
      <c r="AL1685" s="127">
        <f t="shared" si="380"/>
        <v>0</v>
      </c>
      <c r="AM1685" s="127">
        <f t="shared" si="379"/>
        <v>0</v>
      </c>
    </row>
    <row r="1686" spans="1:39" ht="15" customHeight="1" x14ac:dyDescent="0.2">
      <c r="A1686" s="62" t="s">
        <v>1729</v>
      </c>
      <c r="B1686" s="62" t="s">
        <v>282</v>
      </c>
      <c r="C1686" s="124">
        <v>0</v>
      </c>
      <c r="D1686" s="124">
        <v>0</v>
      </c>
      <c r="E1686" s="124">
        <v>0</v>
      </c>
      <c r="F1686" s="124">
        <v>0</v>
      </c>
      <c r="G1686" s="124">
        <v>17000</v>
      </c>
      <c r="H1686" s="124">
        <v>0</v>
      </c>
      <c r="I1686" s="124">
        <v>0</v>
      </c>
      <c r="J1686" s="124">
        <v>0</v>
      </c>
      <c r="K1686" s="124">
        <v>0</v>
      </c>
      <c r="L1686" s="124">
        <v>0</v>
      </c>
      <c r="M1686" s="124">
        <v>0</v>
      </c>
      <c r="N1686" s="124">
        <v>0</v>
      </c>
      <c r="O1686" s="124">
        <v>0</v>
      </c>
      <c r="P1686" s="124">
        <v>0</v>
      </c>
      <c r="Q1686" s="124">
        <v>0</v>
      </c>
      <c r="R1686" s="124">
        <v>50</v>
      </c>
      <c r="S1686" s="124">
        <v>0</v>
      </c>
      <c r="T1686" s="124">
        <v>0</v>
      </c>
      <c r="U1686" s="124">
        <v>0</v>
      </c>
      <c r="V1686" s="124">
        <v>0</v>
      </c>
      <c r="W1686" s="124">
        <v>0</v>
      </c>
      <c r="X1686" s="79"/>
      <c r="Y1686" s="125"/>
      <c r="Z1686" s="125"/>
      <c r="AA1686" s="125"/>
      <c r="AB1686" s="125"/>
      <c r="AC1686" s="126">
        <f t="shared" si="381"/>
        <v>0</v>
      </c>
      <c r="AD1686" s="126">
        <f t="shared" si="381"/>
        <v>0</v>
      </c>
      <c r="AE1686" s="126">
        <f t="shared" si="381"/>
        <v>0</v>
      </c>
      <c r="AF1686" s="126">
        <f t="shared" si="381"/>
        <v>0</v>
      </c>
      <c r="AG1686" s="126">
        <f t="shared" si="381"/>
        <v>0</v>
      </c>
      <c r="AH1686" s="126">
        <f t="shared" si="381"/>
        <v>0</v>
      </c>
      <c r="AI1686" s="126">
        <f t="shared" si="381"/>
        <v>0</v>
      </c>
      <c r="AJ1686" s="126">
        <f t="shared" si="381"/>
        <v>0</v>
      </c>
      <c r="AK1686" s="126">
        <f t="shared" si="381"/>
        <v>0</v>
      </c>
      <c r="AL1686" s="127">
        <f t="shared" si="380"/>
        <v>0</v>
      </c>
      <c r="AM1686" s="127">
        <f t="shared" si="379"/>
        <v>0</v>
      </c>
    </row>
    <row r="1687" spans="1:39" ht="15" customHeight="1" x14ac:dyDescent="0.2">
      <c r="A1687" s="62" t="s">
        <v>1730</v>
      </c>
      <c r="B1687" s="62" t="s">
        <v>442</v>
      </c>
      <c r="C1687" s="124">
        <v>1700</v>
      </c>
      <c r="D1687" s="124">
        <v>1700</v>
      </c>
      <c r="E1687" s="124">
        <v>1700</v>
      </c>
      <c r="F1687" s="124">
        <v>1700</v>
      </c>
      <c r="G1687" s="124">
        <v>1700</v>
      </c>
      <c r="H1687" s="124">
        <v>1700</v>
      </c>
      <c r="I1687" s="124">
        <v>0</v>
      </c>
      <c r="J1687" s="124">
        <v>0</v>
      </c>
      <c r="K1687" s="124">
        <v>0</v>
      </c>
      <c r="L1687" s="124">
        <v>0</v>
      </c>
      <c r="M1687" s="124">
        <v>0</v>
      </c>
      <c r="N1687" s="124">
        <v>1644.83</v>
      </c>
      <c r="O1687" s="124">
        <v>1753.92</v>
      </c>
      <c r="P1687" s="124">
        <v>1730.7</v>
      </c>
      <c r="Q1687" s="124">
        <v>1744.71</v>
      </c>
      <c r="R1687" s="124">
        <v>1715.67</v>
      </c>
      <c r="S1687" s="124">
        <v>2481.8200000000002</v>
      </c>
      <c r="T1687" s="124">
        <v>0</v>
      </c>
      <c r="U1687" s="124">
        <v>0</v>
      </c>
      <c r="V1687" s="124">
        <v>0</v>
      </c>
      <c r="W1687" s="124">
        <v>0</v>
      </c>
      <c r="X1687" s="79"/>
      <c r="Y1687" s="125"/>
      <c r="Z1687" s="125"/>
      <c r="AA1687" s="125"/>
      <c r="AB1687" s="125"/>
      <c r="AC1687" s="126">
        <f t="shared" si="381"/>
        <v>9.0804618899535238E-3</v>
      </c>
      <c r="AD1687" s="126">
        <f t="shared" si="381"/>
        <v>4.5633501201992367E-2</v>
      </c>
      <c r="AE1687" s="126">
        <f t="shared" si="381"/>
        <v>4.8874439997251128E-2</v>
      </c>
      <c r="AF1687" s="126">
        <f t="shared" si="381"/>
        <v>2.6444397317194307E-2</v>
      </c>
      <c r="AG1687" s="126">
        <f t="shared" si="381"/>
        <v>5.6134472363556308E-2</v>
      </c>
      <c r="AH1687" s="126">
        <f t="shared" si="381"/>
        <v>3.7804992346908393E-2</v>
      </c>
      <c r="AI1687" s="126">
        <f t="shared" si="381"/>
        <v>1.4616754262952015E-2</v>
      </c>
      <c r="AJ1687" s="126">
        <f t="shared" si="381"/>
        <v>-3.3089961815405682E-2</v>
      </c>
      <c r="AK1687" s="126">
        <f t="shared" si="381"/>
        <v>0.11772291281463448</v>
      </c>
      <c r="AL1687" s="127">
        <f t="shared" si="380"/>
        <v>3.5913552264337428E-2</v>
      </c>
      <c r="AM1687" s="127">
        <f t="shared" si="379"/>
        <v>3.8637833994529101E-2</v>
      </c>
    </row>
    <row r="1688" spans="1:39" ht="15" customHeight="1" x14ac:dyDescent="0.2">
      <c r="A1688" s="62" t="s">
        <v>2320</v>
      </c>
      <c r="B1688" s="62" t="s">
        <v>286</v>
      </c>
      <c r="C1688" s="124">
        <v>0</v>
      </c>
      <c r="D1688" s="124">
        <v>0</v>
      </c>
      <c r="E1688" s="124">
        <v>0</v>
      </c>
      <c r="F1688" s="124">
        <v>0</v>
      </c>
      <c r="G1688" s="124">
        <v>0</v>
      </c>
      <c r="H1688" s="124">
        <v>0</v>
      </c>
      <c r="I1688" s="124">
        <v>0</v>
      </c>
      <c r="J1688" s="124">
        <v>0</v>
      </c>
      <c r="K1688" s="124">
        <v>0</v>
      </c>
      <c r="L1688" s="124">
        <v>0</v>
      </c>
      <c r="M1688" s="124">
        <v>0</v>
      </c>
      <c r="N1688" s="124">
        <v>0</v>
      </c>
      <c r="O1688" s="124">
        <v>0</v>
      </c>
      <c r="P1688" s="124">
        <v>0</v>
      </c>
      <c r="Q1688" s="124">
        <v>0</v>
      </c>
      <c r="R1688" s="124">
        <v>0</v>
      </c>
      <c r="S1688" s="124">
        <v>0</v>
      </c>
      <c r="T1688" s="124">
        <v>0</v>
      </c>
      <c r="U1688" s="124">
        <v>0</v>
      </c>
      <c r="V1688" s="124">
        <v>0</v>
      </c>
      <c r="W1688" s="124">
        <v>914.61</v>
      </c>
      <c r="X1688" s="79">
        <v>707.45</v>
      </c>
      <c r="Y1688" s="125"/>
      <c r="Z1688" s="125"/>
      <c r="AA1688" s="125"/>
      <c r="AB1688" s="125"/>
      <c r="AC1688" s="126"/>
      <c r="AD1688" s="126"/>
      <c r="AE1688" s="126"/>
      <c r="AF1688" s="126"/>
      <c r="AG1688" s="126"/>
      <c r="AH1688" s="126"/>
      <c r="AI1688" s="126"/>
      <c r="AJ1688" s="126"/>
      <c r="AK1688" s="126"/>
    </row>
    <row r="1689" spans="1:39" ht="15" customHeight="1" x14ac:dyDescent="0.2">
      <c r="A1689" s="62" t="s">
        <v>2321</v>
      </c>
      <c r="B1689" s="62" t="s">
        <v>300</v>
      </c>
      <c r="C1689" s="124">
        <v>0</v>
      </c>
      <c r="D1689" s="124">
        <v>0</v>
      </c>
      <c r="E1689" s="124">
        <v>0</v>
      </c>
      <c r="F1689" s="124">
        <v>0</v>
      </c>
      <c r="G1689" s="124">
        <v>0</v>
      </c>
      <c r="H1689" s="124">
        <v>0</v>
      </c>
      <c r="I1689" s="124">
        <v>0</v>
      </c>
      <c r="J1689" s="124">
        <v>0</v>
      </c>
      <c r="K1689" s="124">
        <v>0</v>
      </c>
      <c r="L1689" s="124">
        <v>0</v>
      </c>
      <c r="M1689" s="124">
        <v>0</v>
      </c>
      <c r="N1689" s="124">
        <v>0</v>
      </c>
      <c r="O1689" s="124">
        <v>0</v>
      </c>
      <c r="P1689" s="124">
        <v>0</v>
      </c>
      <c r="Q1689" s="124">
        <v>0</v>
      </c>
      <c r="R1689" s="124">
        <v>0</v>
      </c>
      <c r="S1689" s="124">
        <v>0</v>
      </c>
      <c r="T1689" s="124">
        <v>0</v>
      </c>
      <c r="U1689" s="124">
        <v>0</v>
      </c>
      <c r="V1689" s="124">
        <v>0</v>
      </c>
      <c r="W1689" s="124">
        <v>4011.94</v>
      </c>
      <c r="X1689" s="79">
        <v>24982.95</v>
      </c>
      <c r="Y1689" s="125"/>
      <c r="Z1689" s="125"/>
      <c r="AA1689" s="125"/>
      <c r="AB1689" s="125"/>
      <c r="AC1689" s="126"/>
      <c r="AD1689" s="126"/>
      <c r="AE1689" s="126"/>
      <c r="AF1689" s="126"/>
      <c r="AG1689" s="126"/>
      <c r="AH1689" s="126"/>
      <c r="AI1689" s="126"/>
      <c r="AJ1689" s="126"/>
      <c r="AK1689" s="126"/>
    </row>
    <row r="1690" spans="1:39" ht="15" customHeight="1" x14ac:dyDescent="0.2">
      <c r="A1690" s="62" t="s">
        <v>2513</v>
      </c>
      <c r="B1690" s="62" t="s">
        <v>2482</v>
      </c>
      <c r="C1690" s="124"/>
      <c r="D1690" s="124"/>
      <c r="E1690" s="124"/>
      <c r="F1690" s="124"/>
      <c r="G1690" s="124"/>
      <c r="H1690" s="124"/>
      <c r="I1690" s="124"/>
      <c r="J1690" s="124"/>
      <c r="K1690" s="124"/>
      <c r="L1690" s="124"/>
      <c r="M1690" s="124"/>
      <c r="N1690" s="124">
        <v>0</v>
      </c>
      <c r="O1690" s="124">
        <v>0</v>
      </c>
      <c r="P1690" s="124">
        <v>0</v>
      </c>
      <c r="Q1690" s="124">
        <v>0</v>
      </c>
      <c r="R1690" s="124">
        <v>0</v>
      </c>
      <c r="S1690" s="124">
        <v>0</v>
      </c>
      <c r="T1690" s="124">
        <v>0</v>
      </c>
      <c r="U1690" s="124">
        <v>0</v>
      </c>
      <c r="V1690" s="124">
        <v>0</v>
      </c>
      <c r="W1690" s="124">
        <v>0</v>
      </c>
      <c r="X1690" s="79">
        <v>65.95</v>
      </c>
      <c r="Y1690" s="125"/>
      <c r="Z1690" s="125"/>
      <c r="AA1690" s="125"/>
      <c r="AB1690" s="125"/>
      <c r="AC1690" s="126"/>
      <c r="AD1690" s="126"/>
      <c r="AE1690" s="126"/>
      <c r="AF1690" s="126"/>
      <c r="AG1690" s="126"/>
      <c r="AH1690" s="126"/>
      <c r="AI1690" s="126"/>
      <c r="AJ1690" s="126"/>
      <c r="AK1690" s="126"/>
    </row>
    <row r="1691" spans="1:39" ht="15" customHeight="1" x14ac:dyDescent="0.2">
      <c r="A1691" s="62" t="s">
        <v>2061</v>
      </c>
      <c r="B1691" s="62" t="s">
        <v>1920</v>
      </c>
      <c r="C1691" s="124">
        <v>0</v>
      </c>
      <c r="D1691" s="124">
        <v>0</v>
      </c>
      <c r="E1691" s="124">
        <v>0</v>
      </c>
      <c r="F1691" s="124">
        <v>0</v>
      </c>
      <c r="G1691" s="124">
        <v>0</v>
      </c>
      <c r="H1691" s="124">
        <v>0</v>
      </c>
      <c r="I1691" s="124">
        <v>0</v>
      </c>
      <c r="J1691" s="124">
        <v>0</v>
      </c>
      <c r="K1691" s="124">
        <v>0</v>
      </c>
      <c r="L1691" s="124">
        <v>13250</v>
      </c>
      <c r="M1691" s="124">
        <v>13250</v>
      </c>
      <c r="N1691" s="124">
        <v>0</v>
      </c>
      <c r="O1691" s="124">
        <v>0</v>
      </c>
      <c r="P1691" s="124">
        <v>0</v>
      </c>
      <c r="Q1691" s="124">
        <v>0</v>
      </c>
      <c r="R1691" s="124">
        <v>0</v>
      </c>
      <c r="S1691" s="124">
        <v>0</v>
      </c>
      <c r="T1691" s="124">
        <v>0</v>
      </c>
      <c r="U1691" s="124">
        <v>0</v>
      </c>
      <c r="V1691" s="124">
        <v>0</v>
      </c>
      <c r="W1691" s="124">
        <v>0</v>
      </c>
      <c r="X1691" s="79">
        <v>7556.99</v>
      </c>
      <c r="Y1691" s="125"/>
      <c r="Z1691" s="125"/>
      <c r="AA1691" s="125"/>
      <c r="AB1691" s="125"/>
      <c r="AC1691" s="126"/>
      <c r="AD1691" s="126"/>
      <c r="AE1691" s="126"/>
      <c r="AF1691" s="126"/>
      <c r="AG1691" s="126"/>
      <c r="AH1691" s="126"/>
      <c r="AI1691" s="126"/>
      <c r="AJ1691" s="126"/>
      <c r="AK1691" s="126"/>
    </row>
    <row r="1692" spans="1:39" ht="15" customHeight="1" x14ac:dyDescent="0.2">
      <c r="A1692" s="62" t="s">
        <v>2062</v>
      </c>
      <c r="B1692" s="62" t="s">
        <v>2063</v>
      </c>
      <c r="C1692" s="124">
        <v>0</v>
      </c>
      <c r="D1692" s="124">
        <v>0</v>
      </c>
      <c r="E1692" s="124">
        <v>0</v>
      </c>
      <c r="F1692" s="124">
        <v>0</v>
      </c>
      <c r="G1692" s="124">
        <v>0</v>
      </c>
      <c r="H1692" s="124">
        <v>0</v>
      </c>
      <c r="I1692" s="124">
        <v>0</v>
      </c>
      <c r="J1692" s="124">
        <v>0</v>
      </c>
      <c r="K1692" s="124">
        <v>0</v>
      </c>
      <c r="L1692" s="124">
        <v>1550</v>
      </c>
      <c r="M1692" s="124">
        <v>2800</v>
      </c>
      <c r="N1692" s="124">
        <v>0</v>
      </c>
      <c r="O1692" s="124">
        <v>0</v>
      </c>
      <c r="P1692" s="124">
        <v>0</v>
      </c>
      <c r="Q1692" s="124">
        <v>0</v>
      </c>
      <c r="R1692" s="124">
        <v>0</v>
      </c>
      <c r="S1692" s="124">
        <v>0</v>
      </c>
      <c r="T1692" s="124">
        <v>0</v>
      </c>
      <c r="U1692" s="124">
        <v>0</v>
      </c>
      <c r="V1692" s="124">
        <v>0</v>
      </c>
      <c r="W1692" s="124">
        <v>0</v>
      </c>
      <c r="X1692" s="79">
        <v>0</v>
      </c>
      <c r="Y1692" s="125"/>
      <c r="Z1692" s="125"/>
      <c r="AA1692" s="125"/>
      <c r="AB1692" s="125"/>
      <c r="AC1692" s="126"/>
      <c r="AD1692" s="126"/>
      <c r="AE1692" s="126"/>
      <c r="AF1692" s="126"/>
      <c r="AG1692" s="126"/>
      <c r="AH1692" s="126"/>
      <c r="AI1692" s="126"/>
      <c r="AJ1692" s="126"/>
      <c r="AK1692" s="126"/>
    </row>
    <row r="1693" spans="1:39" ht="15" customHeight="1" x14ac:dyDescent="0.2">
      <c r="A1693" s="62" t="s">
        <v>2064</v>
      </c>
      <c r="B1693" s="62" t="s">
        <v>2065</v>
      </c>
      <c r="C1693" s="124">
        <v>0</v>
      </c>
      <c r="D1693" s="124">
        <v>0</v>
      </c>
      <c r="E1693" s="124">
        <v>0</v>
      </c>
      <c r="F1693" s="124">
        <v>0</v>
      </c>
      <c r="G1693" s="124">
        <v>0</v>
      </c>
      <c r="H1693" s="124">
        <v>0</v>
      </c>
      <c r="I1693" s="124">
        <v>0</v>
      </c>
      <c r="J1693" s="124">
        <v>0</v>
      </c>
      <c r="K1693" s="124">
        <v>0</v>
      </c>
      <c r="L1693" s="124">
        <v>5200</v>
      </c>
      <c r="M1693" s="124">
        <v>5200</v>
      </c>
      <c r="N1693" s="124">
        <v>0</v>
      </c>
      <c r="O1693" s="124">
        <v>0</v>
      </c>
      <c r="P1693" s="124">
        <v>0</v>
      </c>
      <c r="Q1693" s="124">
        <v>0</v>
      </c>
      <c r="R1693" s="124">
        <v>0</v>
      </c>
      <c r="S1693" s="124">
        <v>0</v>
      </c>
      <c r="T1693" s="124">
        <v>0</v>
      </c>
      <c r="U1693" s="124">
        <v>0</v>
      </c>
      <c r="V1693" s="124">
        <v>0</v>
      </c>
      <c r="W1693" s="124">
        <v>0</v>
      </c>
      <c r="X1693" s="79">
        <v>5785.35</v>
      </c>
      <c r="Y1693" s="125"/>
      <c r="Z1693" s="125"/>
      <c r="AA1693" s="125"/>
      <c r="AB1693" s="125"/>
      <c r="AC1693" s="126"/>
      <c r="AD1693" s="126"/>
      <c r="AE1693" s="126"/>
      <c r="AF1693" s="126"/>
      <c r="AG1693" s="126"/>
      <c r="AH1693" s="126"/>
      <c r="AI1693" s="126"/>
      <c r="AJ1693" s="126"/>
      <c r="AK1693" s="126"/>
    </row>
    <row r="1694" spans="1:39" ht="15" customHeight="1" x14ac:dyDescent="0.2">
      <c r="A1694" s="62" t="s">
        <v>2066</v>
      </c>
      <c r="B1694" s="62" t="s">
        <v>2067</v>
      </c>
      <c r="C1694" s="124">
        <v>0</v>
      </c>
      <c r="D1694" s="124">
        <v>0</v>
      </c>
      <c r="E1694" s="124">
        <v>0</v>
      </c>
      <c r="F1694" s="124">
        <v>0</v>
      </c>
      <c r="G1694" s="124">
        <v>0</v>
      </c>
      <c r="H1694" s="124">
        <v>0</v>
      </c>
      <c r="I1694" s="124">
        <v>0</v>
      </c>
      <c r="J1694" s="124">
        <v>0</v>
      </c>
      <c r="K1694" s="124">
        <v>0</v>
      </c>
      <c r="L1694" s="124">
        <v>51500</v>
      </c>
      <c r="M1694" s="124">
        <v>51500</v>
      </c>
      <c r="N1694" s="124">
        <v>0</v>
      </c>
      <c r="O1694" s="124">
        <v>0</v>
      </c>
      <c r="P1694" s="124">
        <v>0</v>
      </c>
      <c r="Q1694" s="124">
        <v>0</v>
      </c>
      <c r="R1694" s="124">
        <v>0</v>
      </c>
      <c r="S1694" s="124">
        <v>0</v>
      </c>
      <c r="T1694" s="124">
        <v>0</v>
      </c>
      <c r="U1694" s="124">
        <v>0</v>
      </c>
      <c r="V1694" s="124">
        <v>0</v>
      </c>
      <c r="W1694" s="124">
        <v>0</v>
      </c>
      <c r="X1694" s="79">
        <v>0</v>
      </c>
      <c r="Y1694" s="125"/>
      <c r="Z1694" s="125"/>
      <c r="AA1694" s="125"/>
      <c r="AB1694" s="125"/>
      <c r="AC1694" s="126"/>
      <c r="AD1694" s="126"/>
      <c r="AE1694" s="126"/>
      <c r="AF1694" s="126"/>
      <c r="AG1694" s="126"/>
      <c r="AH1694" s="126"/>
      <c r="AI1694" s="126"/>
      <c r="AJ1694" s="126"/>
      <c r="AK1694" s="126"/>
    </row>
    <row r="1695" spans="1:39" ht="15" customHeight="1" x14ac:dyDescent="0.2">
      <c r="A1695" s="62" t="s">
        <v>2068</v>
      </c>
      <c r="B1695" s="62" t="s">
        <v>2069</v>
      </c>
      <c r="C1695" s="124">
        <v>0</v>
      </c>
      <c r="D1695" s="124">
        <v>0</v>
      </c>
      <c r="E1695" s="124">
        <v>0</v>
      </c>
      <c r="F1695" s="124">
        <v>0</v>
      </c>
      <c r="G1695" s="124">
        <v>0</v>
      </c>
      <c r="H1695" s="124">
        <v>0</v>
      </c>
      <c r="I1695" s="124">
        <v>0</v>
      </c>
      <c r="J1695" s="124">
        <v>0</v>
      </c>
      <c r="K1695" s="124">
        <v>0</v>
      </c>
      <c r="L1695" s="124">
        <v>62050</v>
      </c>
      <c r="M1695" s="124">
        <v>72050</v>
      </c>
      <c r="N1695" s="124">
        <v>0</v>
      </c>
      <c r="O1695" s="124">
        <v>0</v>
      </c>
      <c r="P1695" s="124">
        <v>0</v>
      </c>
      <c r="Q1695" s="124">
        <v>0</v>
      </c>
      <c r="R1695" s="124">
        <v>0</v>
      </c>
      <c r="S1695" s="124">
        <v>0</v>
      </c>
      <c r="T1695" s="124">
        <v>0</v>
      </c>
      <c r="U1695" s="124">
        <v>0</v>
      </c>
      <c r="V1695" s="124">
        <v>0</v>
      </c>
      <c r="W1695" s="124">
        <v>46069.62</v>
      </c>
      <c r="X1695" s="79">
        <v>74438.67</v>
      </c>
      <c r="Y1695" s="125"/>
      <c r="Z1695" s="125"/>
      <c r="AA1695" s="125"/>
      <c r="AB1695" s="125"/>
      <c r="AC1695" s="126"/>
      <c r="AD1695" s="126"/>
      <c r="AE1695" s="126"/>
      <c r="AF1695" s="126"/>
      <c r="AG1695" s="126"/>
      <c r="AH1695" s="126"/>
      <c r="AI1695" s="126"/>
      <c r="AJ1695" s="126"/>
      <c r="AK1695" s="126"/>
    </row>
    <row r="1696" spans="1:39" ht="15" customHeight="1" thickBot="1" x14ac:dyDescent="0.25">
      <c r="A1696" s="62" t="s">
        <v>2070</v>
      </c>
      <c r="B1696" s="62" t="s">
        <v>2071</v>
      </c>
      <c r="C1696" s="124">
        <v>0</v>
      </c>
      <c r="D1696" s="124">
        <v>0</v>
      </c>
      <c r="E1696" s="124">
        <v>0</v>
      </c>
      <c r="F1696" s="124">
        <v>0</v>
      </c>
      <c r="G1696" s="124">
        <v>0</v>
      </c>
      <c r="H1696" s="124">
        <v>0</v>
      </c>
      <c r="I1696" s="124">
        <v>0</v>
      </c>
      <c r="J1696" s="124">
        <v>0</v>
      </c>
      <c r="K1696" s="124">
        <v>0</v>
      </c>
      <c r="L1696" s="124">
        <v>3000</v>
      </c>
      <c r="M1696" s="124">
        <v>3000</v>
      </c>
      <c r="N1696" s="124">
        <v>0</v>
      </c>
      <c r="O1696" s="124">
        <v>0</v>
      </c>
      <c r="P1696" s="124">
        <v>0</v>
      </c>
      <c r="Q1696" s="124">
        <v>0</v>
      </c>
      <c r="R1696" s="124">
        <v>0</v>
      </c>
      <c r="S1696" s="124">
        <v>0</v>
      </c>
      <c r="T1696" s="124">
        <v>0</v>
      </c>
      <c r="U1696" s="124">
        <v>0</v>
      </c>
      <c r="V1696" s="124">
        <v>0</v>
      </c>
      <c r="W1696" s="124">
        <v>0</v>
      </c>
      <c r="X1696" s="79">
        <v>480</v>
      </c>
      <c r="Y1696" s="125"/>
      <c r="Z1696" s="125"/>
      <c r="AA1696" s="125"/>
      <c r="AB1696" s="125"/>
      <c r="AC1696" s="126"/>
      <c r="AD1696" s="126"/>
      <c r="AE1696" s="126"/>
      <c r="AF1696" s="126"/>
      <c r="AG1696" s="126"/>
      <c r="AH1696" s="126"/>
      <c r="AI1696" s="126"/>
      <c r="AJ1696" s="126"/>
      <c r="AK1696" s="126"/>
    </row>
    <row r="1697" spans="1:37" ht="15" customHeight="1" thickBot="1" x14ac:dyDescent="0.25">
      <c r="A1697" s="62"/>
      <c r="B1697" s="62"/>
      <c r="C1697" s="124"/>
      <c r="D1697" s="124"/>
      <c r="E1697" s="124"/>
      <c r="F1697" s="124"/>
      <c r="G1697" s="124"/>
      <c r="H1697" s="124"/>
      <c r="I1697" s="124"/>
      <c r="J1697" s="124"/>
      <c r="K1697" s="124"/>
      <c r="L1697" s="124"/>
      <c r="M1697" s="124"/>
      <c r="N1697" s="128">
        <f t="shared" ref="N1697:X1697" si="382">SUM(N2:N1696)</f>
        <v>26928952.840000015</v>
      </c>
      <c r="O1697" s="128">
        <f t="shared" si="382"/>
        <v>27173480.169999991</v>
      </c>
      <c r="P1697" s="128">
        <f t="shared" si="382"/>
        <v>28413501.210000001</v>
      </c>
      <c r="Q1697" s="128">
        <f t="shared" si="382"/>
        <v>29802195.169999968</v>
      </c>
      <c r="R1697" s="128">
        <f t="shared" si="382"/>
        <v>30590296.260000017</v>
      </c>
      <c r="S1697" s="128">
        <f t="shared" si="382"/>
        <v>32307466.399999987</v>
      </c>
      <c r="T1697" s="128">
        <f t="shared" si="382"/>
        <v>33528849.919999987</v>
      </c>
      <c r="U1697" s="128">
        <f t="shared" si="382"/>
        <v>34018932.880000025</v>
      </c>
      <c r="V1697" s="128">
        <f t="shared" si="382"/>
        <v>32893247.689999975</v>
      </c>
      <c r="W1697" s="128">
        <f t="shared" si="382"/>
        <v>36765536.62000002</v>
      </c>
      <c r="X1697" s="128">
        <f t="shared" si="382"/>
        <v>49733054.330000035</v>
      </c>
      <c r="Y1697" s="125"/>
      <c r="Z1697" s="125"/>
      <c r="AA1697" s="125"/>
      <c r="AB1697" s="125"/>
      <c r="AC1697" s="126"/>
      <c r="AD1697" s="126"/>
      <c r="AE1697" s="126"/>
      <c r="AF1697" s="126"/>
      <c r="AG1697" s="126"/>
      <c r="AH1697" s="126"/>
      <c r="AI1697" s="126"/>
      <c r="AJ1697" s="126"/>
      <c r="AK1697" s="126"/>
    </row>
    <row r="1698" spans="1:37" ht="15" customHeight="1" x14ac:dyDescent="0.2">
      <c r="A1698" s="62"/>
      <c r="B1698" s="62"/>
      <c r="C1698" s="124"/>
      <c r="D1698" s="124"/>
      <c r="E1698" s="124"/>
      <c r="F1698" s="124"/>
      <c r="G1698" s="124"/>
      <c r="H1698" s="124"/>
      <c r="I1698" s="124"/>
      <c r="J1698" s="124"/>
      <c r="K1698" s="124"/>
      <c r="L1698" s="124"/>
      <c r="M1698" s="124"/>
      <c r="N1698" s="129"/>
      <c r="O1698" s="130">
        <f>O1697-N1697</f>
        <v>244527.32999997586</v>
      </c>
      <c r="P1698" s="130">
        <f t="shared" ref="P1698:X1698" si="383">P1697-O1697</f>
        <v>1240021.0400000103</v>
      </c>
      <c r="Q1698" s="130">
        <f t="shared" si="383"/>
        <v>1388693.9599999674</v>
      </c>
      <c r="R1698" s="130">
        <f t="shared" si="383"/>
        <v>788101.09000004828</v>
      </c>
      <c r="S1698" s="130">
        <f t="shared" si="383"/>
        <v>1717170.1399999708</v>
      </c>
      <c r="T1698" s="130">
        <f t="shared" si="383"/>
        <v>1221383.5199999996</v>
      </c>
      <c r="U1698" s="130">
        <f t="shared" si="383"/>
        <v>490082.96000003815</v>
      </c>
      <c r="V1698" s="130">
        <f t="shared" si="383"/>
        <v>-1125685.1900000498</v>
      </c>
      <c r="W1698" s="130">
        <f t="shared" si="383"/>
        <v>3872288.9300000444</v>
      </c>
      <c r="X1698" s="130">
        <f t="shared" si="383"/>
        <v>12967517.710000016</v>
      </c>
      <c r="Y1698" s="125"/>
      <c r="Z1698" s="125"/>
      <c r="AA1698" s="125"/>
      <c r="AB1698" s="125"/>
      <c r="AC1698" s="126"/>
      <c r="AD1698" s="126"/>
      <c r="AE1698" s="126"/>
      <c r="AF1698" s="126"/>
      <c r="AG1698" s="126"/>
      <c r="AH1698" s="126"/>
      <c r="AI1698" s="126"/>
      <c r="AJ1698" s="126"/>
      <c r="AK1698" s="126"/>
    </row>
    <row r="1699" spans="1:37" ht="15" customHeight="1" x14ac:dyDescent="0.2">
      <c r="A1699" s="62"/>
      <c r="B1699" s="62"/>
      <c r="C1699" s="124"/>
      <c r="D1699" s="124"/>
      <c r="E1699" s="124"/>
      <c r="F1699" s="124"/>
      <c r="G1699" s="124"/>
      <c r="H1699" s="124"/>
      <c r="I1699" s="124"/>
      <c r="J1699" s="124"/>
      <c r="K1699" s="124"/>
      <c r="L1699" s="124"/>
      <c r="M1699" s="124"/>
      <c r="N1699" s="131"/>
      <c r="O1699" s="68">
        <f>O1698/N1697</f>
        <v>9.0804618899535238E-3</v>
      </c>
      <c r="P1699" s="68">
        <f t="shared" ref="P1699:W1699" si="384">P1698/O1697</f>
        <v>4.5633501201992367E-2</v>
      </c>
      <c r="Q1699" s="68">
        <f t="shared" si="384"/>
        <v>4.8874439997251128E-2</v>
      </c>
      <c r="R1699" s="68">
        <f t="shared" si="384"/>
        <v>2.6444397317194307E-2</v>
      </c>
      <c r="S1699" s="68">
        <f t="shared" si="384"/>
        <v>5.6134472363556308E-2</v>
      </c>
      <c r="T1699" s="68">
        <f t="shared" si="384"/>
        <v>3.7804992346908393E-2</v>
      </c>
      <c r="U1699" s="68">
        <f t="shared" si="384"/>
        <v>1.4616754262952015E-2</v>
      </c>
      <c r="V1699" s="68">
        <f t="shared" si="384"/>
        <v>-3.3089961815405682E-2</v>
      </c>
      <c r="W1699" s="68">
        <f t="shared" si="384"/>
        <v>0.11772291281463448</v>
      </c>
      <c r="X1699" s="68">
        <f>X1698/W1697</f>
        <v>0.35270851188789226</v>
      </c>
      <c r="Y1699" s="125"/>
      <c r="Z1699" s="125"/>
      <c r="AA1699" s="125"/>
      <c r="AB1699" s="125"/>
      <c r="AC1699" s="126"/>
      <c r="AD1699" s="126"/>
      <c r="AE1699" s="126"/>
      <c r="AF1699" s="126"/>
      <c r="AG1699" s="126"/>
      <c r="AH1699" s="126"/>
      <c r="AI1699" s="126"/>
      <c r="AJ1699" s="126"/>
      <c r="AK1699" s="126"/>
    </row>
    <row r="1700" spans="1:37" ht="15" customHeight="1" x14ac:dyDescent="0.2">
      <c r="A1700" s="62"/>
      <c r="B1700" s="62"/>
      <c r="C1700" s="124"/>
      <c r="D1700" s="124"/>
      <c r="E1700" s="124"/>
      <c r="F1700" s="124"/>
      <c r="G1700" s="124"/>
      <c r="H1700" s="124"/>
      <c r="I1700" s="124"/>
      <c r="J1700" s="124"/>
      <c r="K1700" s="124"/>
      <c r="L1700" s="124"/>
      <c r="M1700" s="124"/>
      <c r="N1700" s="124"/>
      <c r="O1700" s="124"/>
      <c r="P1700" s="124"/>
      <c r="Q1700" s="124"/>
      <c r="R1700" s="124"/>
      <c r="S1700" s="124"/>
      <c r="T1700" s="124"/>
      <c r="U1700" s="365" t="s">
        <v>2427</v>
      </c>
      <c r="V1700" s="366"/>
      <c r="W1700" s="132">
        <f>AVERAGE(T1699:X1699)</f>
        <v>9.7952641899396301E-2</v>
      </c>
      <c r="X1700" s="124"/>
      <c r="Y1700" s="125"/>
      <c r="Z1700" s="125"/>
      <c r="AA1700" s="125"/>
      <c r="AB1700" s="125"/>
      <c r="AC1700" s="126"/>
      <c r="AD1700" s="126"/>
      <c r="AE1700" s="126"/>
      <c r="AF1700" s="126"/>
      <c r="AG1700" s="126"/>
      <c r="AH1700" s="126"/>
      <c r="AI1700" s="126"/>
      <c r="AJ1700" s="126"/>
      <c r="AK1700" s="126"/>
    </row>
    <row r="1701" spans="1:37" ht="15" customHeight="1" x14ac:dyDescent="0.2">
      <c r="A1701" s="62"/>
      <c r="B1701" s="62"/>
      <c r="C1701" s="124"/>
      <c r="D1701" s="124"/>
      <c r="E1701" s="124"/>
      <c r="F1701" s="124"/>
      <c r="G1701" s="124"/>
      <c r="H1701" s="124"/>
      <c r="I1701" s="124"/>
      <c r="J1701" s="124"/>
      <c r="K1701" s="124"/>
      <c r="L1701" s="124"/>
      <c r="M1701" s="124"/>
      <c r="N1701" s="124"/>
      <c r="O1701" s="124"/>
      <c r="P1701" s="124"/>
      <c r="Q1701" s="124"/>
      <c r="R1701" s="124"/>
      <c r="S1701" s="124"/>
      <c r="T1701" s="124"/>
      <c r="U1701" s="124"/>
      <c r="V1701" s="124"/>
      <c r="W1701" s="124"/>
      <c r="X1701" s="124"/>
      <c r="Y1701" s="125"/>
      <c r="Z1701" s="125"/>
      <c r="AA1701" s="125"/>
      <c r="AB1701" s="125"/>
      <c r="AC1701" s="126"/>
      <c r="AD1701" s="126"/>
      <c r="AE1701" s="126"/>
      <c r="AF1701" s="126"/>
      <c r="AG1701" s="126"/>
      <c r="AH1701" s="126"/>
      <c r="AI1701" s="126"/>
      <c r="AJ1701" s="126"/>
      <c r="AK1701" s="126"/>
    </row>
    <row r="1702" spans="1:37" ht="15" customHeight="1" x14ac:dyDescent="0.2">
      <c r="A1702" s="62"/>
      <c r="B1702" s="62"/>
      <c r="C1702" s="124"/>
      <c r="D1702" s="124"/>
      <c r="E1702" s="124"/>
      <c r="F1702" s="124"/>
      <c r="G1702" s="124"/>
      <c r="H1702" s="124"/>
      <c r="I1702" s="124"/>
      <c r="J1702" s="124"/>
      <c r="K1702" s="124"/>
      <c r="L1702" s="124"/>
      <c r="M1702" s="124"/>
      <c r="N1702" s="124"/>
      <c r="O1702" s="124"/>
      <c r="P1702" s="124"/>
      <c r="Q1702" s="124"/>
      <c r="R1702" s="124"/>
      <c r="S1702" s="124"/>
      <c r="T1702" s="124"/>
      <c r="U1702" s="124"/>
      <c r="V1702" s="124"/>
      <c r="W1702" s="124"/>
      <c r="X1702" s="124"/>
      <c r="Y1702" s="125"/>
      <c r="Z1702" s="125"/>
      <c r="AA1702" s="125"/>
      <c r="AB1702" s="125"/>
      <c r="AC1702" s="126"/>
      <c r="AD1702" s="126"/>
      <c r="AE1702" s="126"/>
      <c r="AF1702" s="126"/>
      <c r="AG1702" s="126"/>
      <c r="AH1702" s="126"/>
      <c r="AI1702" s="126"/>
      <c r="AJ1702" s="126"/>
      <c r="AK1702" s="126"/>
    </row>
    <row r="1703" spans="1:37" ht="15" customHeight="1" x14ac:dyDescent="0.2">
      <c r="A1703" s="62"/>
      <c r="B1703" s="62"/>
      <c r="C1703" s="124"/>
      <c r="D1703" s="124"/>
      <c r="E1703" s="124"/>
      <c r="F1703" s="124"/>
      <c r="G1703" s="124"/>
      <c r="H1703" s="124"/>
      <c r="I1703" s="124"/>
      <c r="J1703" s="124"/>
      <c r="K1703" s="124"/>
      <c r="L1703" s="124"/>
      <c r="M1703" s="124"/>
      <c r="N1703" s="124"/>
      <c r="O1703" s="124"/>
      <c r="P1703" s="124"/>
      <c r="Q1703" s="124"/>
      <c r="R1703" s="124"/>
      <c r="S1703" s="124"/>
      <c r="T1703" s="124"/>
      <c r="U1703" s="124"/>
      <c r="V1703" s="124"/>
      <c r="W1703" s="124"/>
      <c r="X1703" s="124"/>
      <c r="Y1703" s="125"/>
      <c r="Z1703" s="125"/>
      <c r="AA1703" s="125"/>
      <c r="AB1703" s="125"/>
      <c r="AC1703" s="126"/>
      <c r="AD1703" s="126"/>
      <c r="AE1703" s="126"/>
      <c r="AF1703" s="126"/>
      <c r="AG1703" s="126"/>
      <c r="AH1703" s="126"/>
      <c r="AI1703" s="126"/>
      <c r="AJ1703" s="126"/>
      <c r="AK1703" s="126"/>
    </row>
    <row r="1704" spans="1:37" ht="15" customHeight="1" x14ac:dyDescent="0.2">
      <c r="A1704" s="62"/>
      <c r="B1704" s="62"/>
      <c r="C1704" s="124"/>
      <c r="D1704" s="124"/>
      <c r="E1704" s="124"/>
      <c r="F1704" s="124"/>
      <c r="G1704" s="124"/>
      <c r="H1704" s="124"/>
      <c r="I1704" s="124"/>
      <c r="J1704" s="124"/>
      <c r="K1704" s="124"/>
      <c r="L1704" s="124"/>
      <c r="M1704" s="124"/>
      <c r="N1704" s="124"/>
      <c r="O1704" s="124"/>
      <c r="P1704" s="124"/>
      <c r="Q1704" s="124"/>
      <c r="R1704" s="124"/>
      <c r="S1704" s="124"/>
      <c r="T1704" s="124"/>
      <c r="U1704" s="124"/>
      <c r="V1704" s="124"/>
      <c r="W1704" s="124"/>
      <c r="X1704" s="124"/>
      <c r="Y1704" s="125"/>
      <c r="Z1704" s="125"/>
      <c r="AA1704" s="125"/>
      <c r="AB1704" s="125"/>
      <c r="AC1704" s="126"/>
      <c r="AD1704" s="126"/>
      <c r="AE1704" s="126"/>
      <c r="AF1704" s="126"/>
      <c r="AG1704" s="126"/>
      <c r="AH1704" s="126"/>
      <c r="AI1704" s="126"/>
      <c r="AJ1704" s="126"/>
      <c r="AK1704" s="126"/>
    </row>
    <row r="1705" spans="1:37" ht="15" customHeight="1" x14ac:dyDescent="0.2">
      <c r="A1705" s="62"/>
      <c r="B1705" s="62"/>
      <c r="C1705" s="124"/>
      <c r="D1705" s="124"/>
      <c r="E1705" s="124"/>
      <c r="F1705" s="124"/>
      <c r="G1705" s="124"/>
      <c r="H1705" s="124"/>
      <c r="I1705" s="124"/>
      <c r="J1705" s="124"/>
      <c r="K1705" s="124"/>
      <c r="L1705" s="124"/>
      <c r="M1705" s="124"/>
      <c r="N1705" s="124"/>
      <c r="O1705" s="124"/>
      <c r="P1705" s="124"/>
      <c r="Q1705" s="124"/>
      <c r="R1705" s="124"/>
      <c r="S1705" s="124"/>
      <c r="T1705" s="124"/>
      <c r="U1705" s="124"/>
      <c r="V1705" s="124"/>
      <c r="W1705" s="124"/>
      <c r="X1705" s="124"/>
      <c r="Y1705" s="125"/>
      <c r="Z1705" s="125"/>
      <c r="AA1705" s="125"/>
      <c r="AB1705" s="125"/>
      <c r="AC1705" s="126"/>
      <c r="AD1705" s="126"/>
      <c r="AE1705" s="126"/>
      <c r="AF1705" s="126"/>
      <c r="AG1705" s="126"/>
      <c r="AH1705" s="126"/>
      <c r="AI1705" s="126"/>
      <c r="AJ1705" s="126"/>
      <c r="AK1705" s="126"/>
    </row>
    <row r="1706" spans="1:37" ht="15" customHeight="1" x14ac:dyDescent="0.2">
      <c r="A1706" s="62"/>
      <c r="B1706" s="62"/>
      <c r="C1706" s="124"/>
      <c r="D1706" s="124"/>
      <c r="E1706" s="124"/>
      <c r="F1706" s="124"/>
      <c r="G1706" s="124"/>
      <c r="H1706" s="124"/>
      <c r="I1706" s="124"/>
      <c r="J1706" s="124"/>
      <c r="K1706" s="124"/>
      <c r="L1706" s="124"/>
      <c r="M1706" s="124"/>
      <c r="N1706" s="124"/>
      <c r="O1706" s="124"/>
      <c r="P1706" s="124"/>
      <c r="Q1706" s="124"/>
      <c r="R1706" s="124"/>
      <c r="S1706" s="124"/>
      <c r="T1706" s="124"/>
      <c r="U1706" s="124"/>
      <c r="V1706" s="124"/>
      <c r="W1706" s="124"/>
      <c r="X1706" s="124"/>
      <c r="Y1706" s="125"/>
      <c r="Z1706" s="125"/>
      <c r="AA1706" s="125"/>
      <c r="AB1706" s="125"/>
      <c r="AC1706" s="126"/>
      <c r="AD1706" s="126"/>
      <c r="AE1706" s="126"/>
      <c r="AF1706" s="126"/>
      <c r="AG1706" s="126"/>
      <c r="AH1706" s="126"/>
      <c r="AI1706" s="126"/>
      <c r="AJ1706" s="126"/>
      <c r="AK1706" s="126"/>
    </row>
    <row r="1707" spans="1:37" ht="15" customHeight="1" x14ac:dyDescent="0.2">
      <c r="A1707" s="62"/>
      <c r="B1707" s="62"/>
      <c r="C1707" s="124"/>
      <c r="D1707" s="124"/>
      <c r="E1707" s="124"/>
      <c r="F1707" s="124"/>
      <c r="G1707" s="124"/>
      <c r="H1707" s="124"/>
      <c r="I1707" s="124"/>
      <c r="J1707" s="124"/>
      <c r="K1707" s="124"/>
      <c r="L1707" s="124"/>
      <c r="M1707" s="124"/>
      <c r="N1707" s="124"/>
      <c r="O1707" s="124"/>
      <c r="P1707" s="124"/>
      <c r="Q1707" s="124"/>
      <c r="R1707" s="124"/>
      <c r="S1707" s="124"/>
      <c r="T1707" s="124"/>
      <c r="U1707" s="124"/>
      <c r="V1707" s="124"/>
      <c r="W1707" s="124"/>
      <c r="X1707" s="124"/>
      <c r="Y1707" s="125"/>
      <c r="Z1707" s="125"/>
      <c r="AA1707" s="125"/>
      <c r="AB1707" s="125"/>
      <c r="AC1707" s="126"/>
      <c r="AD1707" s="126"/>
      <c r="AE1707" s="126"/>
      <c r="AF1707" s="126"/>
      <c r="AG1707" s="126"/>
      <c r="AH1707" s="126"/>
      <c r="AI1707" s="126"/>
      <c r="AJ1707" s="126"/>
      <c r="AK1707" s="126"/>
    </row>
    <row r="1708" spans="1:37" ht="15" customHeight="1" x14ac:dyDescent="0.2">
      <c r="A1708" s="62"/>
      <c r="B1708" s="62"/>
      <c r="C1708" s="124"/>
      <c r="D1708" s="124"/>
      <c r="E1708" s="124"/>
      <c r="F1708" s="124"/>
      <c r="G1708" s="124"/>
      <c r="H1708" s="124"/>
      <c r="I1708" s="124"/>
      <c r="J1708" s="124"/>
      <c r="K1708" s="124"/>
      <c r="L1708" s="124"/>
      <c r="M1708" s="124"/>
      <c r="N1708" s="124"/>
      <c r="O1708" s="124"/>
      <c r="P1708" s="124"/>
      <c r="Q1708" s="124"/>
      <c r="R1708" s="124"/>
      <c r="S1708" s="124"/>
      <c r="T1708" s="124"/>
      <c r="U1708" s="124"/>
      <c r="V1708" s="124"/>
      <c r="W1708" s="124"/>
      <c r="X1708" s="124"/>
      <c r="Y1708" s="125"/>
      <c r="Z1708" s="125"/>
      <c r="AA1708" s="125"/>
      <c r="AB1708" s="125"/>
      <c r="AC1708" s="126"/>
      <c r="AD1708" s="126"/>
      <c r="AE1708" s="126"/>
      <c r="AF1708" s="126"/>
      <c r="AG1708" s="126"/>
      <c r="AH1708" s="126"/>
      <c r="AI1708" s="126"/>
      <c r="AJ1708" s="126"/>
      <c r="AK1708" s="126"/>
    </row>
    <row r="1709" spans="1:37" ht="15" customHeight="1" x14ac:dyDescent="0.2">
      <c r="A1709" s="62"/>
      <c r="B1709" s="62"/>
      <c r="C1709" s="124"/>
      <c r="D1709" s="124"/>
      <c r="E1709" s="124"/>
      <c r="F1709" s="124"/>
      <c r="G1709" s="124"/>
      <c r="H1709" s="124"/>
      <c r="I1709" s="124"/>
      <c r="J1709" s="124"/>
      <c r="K1709" s="124"/>
      <c r="L1709" s="124"/>
      <c r="M1709" s="124"/>
      <c r="N1709" s="124"/>
      <c r="O1709" s="124"/>
      <c r="P1709" s="124"/>
      <c r="Q1709" s="124"/>
      <c r="R1709" s="124"/>
      <c r="S1709" s="124"/>
      <c r="T1709" s="124"/>
      <c r="U1709" s="124"/>
      <c r="V1709" s="124"/>
      <c r="W1709" s="124"/>
      <c r="X1709" s="124"/>
      <c r="Y1709" s="125"/>
      <c r="Z1709" s="125"/>
      <c r="AA1709" s="125"/>
      <c r="AB1709" s="125"/>
      <c r="AC1709" s="126"/>
      <c r="AD1709" s="126"/>
      <c r="AE1709" s="126"/>
      <c r="AF1709" s="126"/>
      <c r="AG1709" s="126"/>
      <c r="AH1709" s="126"/>
      <c r="AI1709" s="126"/>
      <c r="AJ1709" s="126"/>
      <c r="AK1709" s="126"/>
    </row>
    <row r="1710" spans="1:37" ht="15" customHeight="1" x14ac:dyDescent="0.2">
      <c r="A1710" s="62"/>
      <c r="B1710" s="62"/>
      <c r="C1710" s="124"/>
      <c r="D1710" s="124"/>
      <c r="E1710" s="124"/>
      <c r="F1710" s="124"/>
      <c r="G1710" s="124"/>
      <c r="H1710" s="124"/>
      <c r="I1710" s="124"/>
      <c r="J1710" s="124"/>
      <c r="K1710" s="124"/>
      <c r="L1710" s="124"/>
      <c r="M1710" s="124"/>
      <c r="N1710" s="124"/>
      <c r="O1710" s="124"/>
      <c r="P1710" s="124"/>
      <c r="Q1710" s="124"/>
      <c r="R1710" s="124"/>
      <c r="S1710" s="124"/>
      <c r="T1710" s="124"/>
      <c r="U1710" s="124"/>
      <c r="V1710" s="124"/>
      <c r="W1710" s="124"/>
      <c r="X1710" s="124"/>
      <c r="Y1710" s="125"/>
      <c r="Z1710" s="125"/>
      <c r="AA1710" s="125"/>
      <c r="AB1710" s="125"/>
      <c r="AC1710" s="126"/>
      <c r="AD1710" s="126"/>
      <c r="AE1710" s="126"/>
      <c r="AF1710" s="126"/>
      <c r="AG1710" s="126"/>
      <c r="AH1710" s="126"/>
      <c r="AI1710" s="126"/>
      <c r="AJ1710" s="126"/>
      <c r="AK1710" s="126"/>
    </row>
    <row r="1711" spans="1:37" ht="15" customHeight="1" x14ac:dyDescent="0.2">
      <c r="A1711" s="62"/>
      <c r="B1711" s="62"/>
      <c r="C1711" s="124"/>
      <c r="D1711" s="124"/>
      <c r="E1711" s="124"/>
      <c r="F1711" s="124"/>
      <c r="G1711" s="124"/>
      <c r="H1711" s="124"/>
      <c r="I1711" s="124"/>
      <c r="J1711" s="124"/>
      <c r="K1711" s="124"/>
      <c r="L1711" s="124"/>
      <c r="M1711" s="124"/>
      <c r="N1711" s="124"/>
      <c r="O1711" s="124"/>
      <c r="P1711" s="124"/>
      <c r="Q1711" s="124"/>
      <c r="R1711" s="124"/>
      <c r="S1711" s="124"/>
      <c r="T1711" s="124"/>
      <c r="U1711" s="124"/>
      <c r="V1711" s="124"/>
      <c r="W1711" s="124"/>
      <c r="X1711" s="124"/>
      <c r="Y1711" s="125"/>
      <c r="Z1711" s="125"/>
      <c r="AA1711" s="125"/>
      <c r="AB1711" s="125"/>
      <c r="AC1711" s="126"/>
      <c r="AD1711" s="126"/>
      <c r="AE1711" s="126"/>
      <c r="AF1711" s="126"/>
      <c r="AG1711" s="126"/>
      <c r="AH1711" s="126"/>
      <c r="AI1711" s="126"/>
      <c r="AJ1711" s="126"/>
      <c r="AK1711" s="126"/>
    </row>
    <row r="1712" spans="1:37" ht="15" customHeight="1" x14ac:dyDescent="0.2">
      <c r="A1712" s="62"/>
      <c r="B1712" s="62"/>
      <c r="C1712" s="124"/>
      <c r="D1712" s="124"/>
      <c r="E1712" s="124"/>
      <c r="F1712" s="124"/>
      <c r="G1712" s="124"/>
      <c r="H1712" s="124"/>
      <c r="I1712" s="124"/>
      <c r="J1712" s="124"/>
      <c r="K1712" s="124"/>
      <c r="L1712" s="124"/>
      <c r="M1712" s="124"/>
      <c r="N1712" s="124"/>
      <c r="O1712" s="124"/>
      <c r="P1712" s="124"/>
      <c r="Q1712" s="124"/>
      <c r="R1712" s="124"/>
      <c r="S1712" s="124"/>
      <c r="T1712" s="124"/>
      <c r="U1712" s="124"/>
      <c r="V1712" s="124"/>
      <c r="W1712" s="124"/>
      <c r="X1712" s="124"/>
      <c r="Y1712" s="125"/>
      <c r="Z1712" s="125"/>
      <c r="AA1712" s="125"/>
      <c r="AB1712" s="125"/>
      <c r="AC1712" s="126"/>
      <c r="AD1712" s="126"/>
      <c r="AE1712" s="126"/>
      <c r="AF1712" s="126"/>
      <c r="AG1712" s="126"/>
      <c r="AH1712" s="126"/>
      <c r="AI1712" s="126"/>
      <c r="AJ1712" s="126"/>
      <c r="AK1712" s="126"/>
    </row>
    <row r="1713" spans="1:37" ht="15" customHeight="1" x14ac:dyDescent="0.2">
      <c r="A1713" s="62"/>
      <c r="B1713" s="62"/>
      <c r="C1713" s="124"/>
      <c r="D1713" s="124"/>
      <c r="E1713" s="124"/>
      <c r="F1713" s="124"/>
      <c r="G1713" s="124"/>
      <c r="H1713" s="124"/>
      <c r="I1713" s="124"/>
      <c r="J1713" s="124"/>
      <c r="K1713" s="124"/>
      <c r="L1713" s="124"/>
      <c r="M1713" s="124"/>
      <c r="N1713" s="124"/>
      <c r="O1713" s="124"/>
      <c r="P1713" s="124"/>
      <c r="Q1713" s="124"/>
      <c r="R1713" s="124"/>
      <c r="S1713" s="124"/>
      <c r="T1713" s="124"/>
      <c r="U1713" s="124"/>
      <c r="V1713" s="124"/>
      <c r="W1713" s="124"/>
      <c r="X1713" s="124"/>
      <c r="Y1713" s="125"/>
      <c r="Z1713" s="125"/>
      <c r="AA1713" s="125"/>
      <c r="AB1713" s="125"/>
      <c r="AC1713" s="126"/>
      <c r="AD1713" s="126"/>
      <c r="AE1713" s="126"/>
      <c r="AF1713" s="126"/>
      <c r="AG1713" s="126"/>
      <c r="AH1713" s="126"/>
      <c r="AI1713" s="126"/>
      <c r="AJ1713" s="126"/>
      <c r="AK1713" s="126"/>
    </row>
    <row r="1714" spans="1:37" ht="15" customHeight="1" x14ac:dyDescent="0.2">
      <c r="A1714" s="62"/>
      <c r="B1714" s="62"/>
      <c r="C1714" s="124"/>
      <c r="D1714" s="124"/>
      <c r="E1714" s="124"/>
      <c r="F1714" s="124"/>
      <c r="G1714" s="124"/>
      <c r="H1714" s="124"/>
      <c r="I1714" s="124"/>
      <c r="J1714" s="124"/>
      <c r="K1714" s="124"/>
      <c r="L1714" s="124"/>
      <c r="M1714" s="124"/>
      <c r="N1714" s="124"/>
      <c r="O1714" s="124"/>
      <c r="P1714" s="124"/>
      <c r="Q1714" s="124"/>
      <c r="R1714" s="124"/>
      <c r="S1714" s="124"/>
      <c r="T1714" s="124"/>
      <c r="U1714" s="124"/>
      <c r="V1714" s="124"/>
      <c r="W1714" s="124"/>
      <c r="X1714" s="124"/>
      <c r="Y1714" s="125"/>
      <c r="Z1714" s="125"/>
      <c r="AA1714" s="125"/>
      <c r="AB1714" s="125"/>
      <c r="AC1714" s="126"/>
      <c r="AD1714" s="126"/>
      <c r="AE1714" s="126"/>
      <c r="AF1714" s="126"/>
      <c r="AG1714" s="126"/>
      <c r="AH1714" s="126"/>
      <c r="AI1714" s="126"/>
      <c r="AJ1714" s="126"/>
      <c r="AK1714" s="126"/>
    </row>
    <row r="1715" spans="1:37" ht="15" customHeight="1" x14ac:dyDescent="0.2">
      <c r="A1715" s="62"/>
      <c r="B1715" s="62"/>
      <c r="C1715" s="124"/>
      <c r="D1715" s="124"/>
      <c r="E1715" s="124"/>
      <c r="F1715" s="124"/>
      <c r="G1715" s="124"/>
      <c r="H1715" s="124"/>
      <c r="I1715" s="124"/>
      <c r="J1715" s="124"/>
      <c r="K1715" s="124"/>
      <c r="L1715" s="124"/>
      <c r="M1715" s="124"/>
      <c r="N1715" s="124"/>
      <c r="O1715" s="124"/>
      <c r="P1715" s="124"/>
      <c r="Q1715" s="124"/>
      <c r="R1715" s="124"/>
      <c r="S1715" s="124"/>
      <c r="T1715" s="124"/>
      <c r="U1715" s="124"/>
      <c r="V1715" s="124"/>
      <c r="W1715" s="124"/>
      <c r="X1715" s="124"/>
      <c r="Y1715" s="125"/>
      <c r="Z1715" s="125"/>
      <c r="AA1715" s="125"/>
      <c r="AB1715" s="125"/>
      <c r="AC1715" s="126"/>
      <c r="AD1715" s="126"/>
      <c r="AE1715" s="126"/>
      <c r="AF1715" s="126"/>
      <c r="AG1715" s="126"/>
      <c r="AH1715" s="126"/>
      <c r="AI1715" s="126"/>
      <c r="AJ1715" s="126"/>
      <c r="AK1715" s="126"/>
    </row>
    <row r="1716" spans="1:37" ht="15" customHeight="1" x14ac:dyDescent="0.2">
      <c r="A1716" s="62"/>
      <c r="B1716" s="62"/>
      <c r="C1716" s="124"/>
      <c r="D1716" s="124"/>
      <c r="E1716" s="124"/>
      <c r="F1716" s="124"/>
      <c r="G1716" s="124"/>
      <c r="H1716" s="124"/>
      <c r="I1716" s="124"/>
      <c r="J1716" s="124"/>
      <c r="K1716" s="124"/>
      <c r="L1716" s="124"/>
      <c r="M1716" s="124"/>
      <c r="N1716" s="124"/>
      <c r="O1716" s="124"/>
      <c r="P1716" s="124"/>
      <c r="Q1716" s="124"/>
      <c r="R1716" s="124"/>
      <c r="S1716" s="124"/>
      <c r="T1716" s="124"/>
      <c r="U1716" s="124"/>
      <c r="V1716" s="124"/>
      <c r="W1716" s="124"/>
      <c r="X1716" s="124"/>
      <c r="Y1716" s="125"/>
      <c r="Z1716" s="125"/>
      <c r="AA1716" s="125"/>
      <c r="AB1716" s="125"/>
      <c r="AC1716" s="126"/>
      <c r="AD1716" s="126"/>
      <c r="AE1716" s="126"/>
      <c r="AF1716" s="126"/>
      <c r="AG1716" s="126"/>
      <c r="AH1716" s="126"/>
      <c r="AI1716" s="126"/>
      <c r="AJ1716" s="126"/>
      <c r="AK1716" s="126"/>
    </row>
    <row r="1717" spans="1:37" ht="15" customHeight="1" x14ac:dyDescent="0.2">
      <c r="A1717" s="62"/>
      <c r="B1717" s="62"/>
      <c r="C1717" s="124"/>
      <c r="D1717" s="124"/>
      <c r="E1717" s="124"/>
      <c r="F1717" s="124"/>
      <c r="G1717" s="124"/>
      <c r="H1717" s="124"/>
      <c r="I1717" s="124"/>
      <c r="J1717" s="124"/>
      <c r="K1717" s="124"/>
      <c r="L1717" s="124"/>
      <c r="M1717" s="124"/>
      <c r="N1717" s="124"/>
      <c r="O1717" s="124"/>
      <c r="P1717" s="124"/>
      <c r="Q1717" s="124"/>
      <c r="R1717" s="124"/>
      <c r="S1717" s="124"/>
      <c r="T1717" s="124"/>
      <c r="U1717" s="124"/>
      <c r="V1717" s="124"/>
      <c r="W1717" s="124"/>
      <c r="X1717" s="124"/>
      <c r="Y1717" s="125"/>
      <c r="Z1717" s="125"/>
      <c r="AA1717" s="125"/>
      <c r="AB1717" s="125"/>
      <c r="AC1717" s="126"/>
      <c r="AD1717" s="126"/>
      <c r="AE1717" s="126"/>
      <c r="AF1717" s="126"/>
      <c r="AG1717" s="126"/>
      <c r="AH1717" s="126"/>
      <c r="AI1717" s="126"/>
      <c r="AJ1717" s="126"/>
      <c r="AK1717" s="126"/>
    </row>
    <row r="1718" spans="1:37" ht="15" customHeight="1" x14ac:dyDescent="0.2">
      <c r="A1718" s="62"/>
      <c r="B1718" s="62"/>
      <c r="C1718" s="124"/>
      <c r="D1718" s="124"/>
      <c r="E1718" s="124"/>
      <c r="F1718" s="124"/>
      <c r="G1718" s="124"/>
      <c r="H1718" s="124"/>
      <c r="I1718" s="124"/>
      <c r="J1718" s="124"/>
      <c r="K1718" s="124"/>
      <c r="L1718" s="124"/>
      <c r="M1718" s="124"/>
      <c r="N1718" s="124"/>
      <c r="O1718" s="124"/>
      <c r="P1718" s="124"/>
      <c r="Q1718" s="124"/>
      <c r="R1718" s="124"/>
      <c r="S1718" s="124"/>
      <c r="T1718" s="124"/>
      <c r="U1718" s="124"/>
      <c r="V1718" s="124"/>
      <c r="W1718" s="124"/>
      <c r="X1718" s="124"/>
      <c r="Y1718" s="125"/>
      <c r="Z1718" s="125"/>
      <c r="AA1718" s="125"/>
      <c r="AB1718" s="125"/>
      <c r="AC1718" s="126"/>
      <c r="AD1718" s="126"/>
      <c r="AE1718" s="126"/>
      <c r="AF1718" s="126"/>
      <c r="AG1718" s="126"/>
      <c r="AH1718" s="126"/>
      <c r="AI1718" s="126"/>
      <c r="AJ1718" s="126"/>
      <c r="AK1718" s="126"/>
    </row>
    <row r="1719" spans="1:37" ht="15" customHeight="1" x14ac:dyDescent="0.2">
      <c r="A1719" s="62"/>
      <c r="B1719" s="62"/>
      <c r="C1719" s="124"/>
      <c r="D1719" s="124"/>
      <c r="E1719" s="124"/>
      <c r="F1719" s="124"/>
      <c r="G1719" s="124"/>
      <c r="H1719" s="124"/>
      <c r="I1719" s="124"/>
      <c r="J1719" s="124"/>
      <c r="K1719" s="124"/>
      <c r="L1719" s="124"/>
      <c r="M1719" s="124"/>
      <c r="N1719" s="124"/>
      <c r="O1719" s="124"/>
      <c r="P1719" s="124"/>
      <c r="Q1719" s="124"/>
      <c r="R1719" s="124"/>
      <c r="S1719" s="124"/>
      <c r="T1719" s="124"/>
      <c r="U1719" s="124"/>
      <c r="V1719" s="124"/>
      <c r="W1719" s="124"/>
      <c r="X1719" s="124"/>
      <c r="Y1719" s="125"/>
      <c r="Z1719" s="125"/>
      <c r="AA1719" s="125"/>
      <c r="AB1719" s="125"/>
      <c r="AC1719" s="126"/>
      <c r="AD1719" s="126"/>
      <c r="AE1719" s="126"/>
      <c r="AF1719" s="126"/>
      <c r="AG1719" s="126"/>
      <c r="AH1719" s="126"/>
      <c r="AI1719" s="126"/>
      <c r="AJ1719" s="126"/>
      <c r="AK1719" s="126"/>
    </row>
    <row r="1720" spans="1:37" ht="15" customHeight="1" x14ac:dyDescent="0.2">
      <c r="A1720" s="62"/>
      <c r="B1720" s="62"/>
      <c r="C1720" s="124"/>
      <c r="D1720" s="124"/>
      <c r="E1720" s="124"/>
      <c r="F1720" s="124"/>
      <c r="G1720" s="124"/>
      <c r="H1720" s="124"/>
      <c r="I1720" s="124"/>
      <c r="J1720" s="124"/>
      <c r="K1720" s="124"/>
      <c r="L1720" s="124"/>
      <c r="M1720" s="124"/>
      <c r="N1720" s="124"/>
      <c r="O1720" s="124"/>
      <c r="P1720" s="124"/>
      <c r="Q1720" s="124"/>
      <c r="R1720" s="124"/>
      <c r="S1720" s="124"/>
      <c r="T1720" s="124"/>
      <c r="U1720" s="124"/>
      <c r="V1720" s="124"/>
      <c r="W1720" s="124"/>
      <c r="X1720" s="124"/>
      <c r="Y1720" s="125"/>
      <c r="Z1720" s="125"/>
      <c r="AA1720" s="125"/>
      <c r="AB1720" s="125"/>
      <c r="AC1720" s="126"/>
      <c r="AD1720" s="126"/>
      <c r="AE1720" s="126"/>
      <c r="AF1720" s="126"/>
      <c r="AG1720" s="126"/>
      <c r="AH1720" s="126"/>
      <c r="AI1720" s="126"/>
      <c r="AJ1720" s="126"/>
      <c r="AK1720" s="126"/>
    </row>
    <row r="1721" spans="1:37" ht="15" customHeight="1" x14ac:dyDescent="0.2">
      <c r="A1721" s="62"/>
      <c r="B1721" s="62"/>
      <c r="C1721" s="124"/>
      <c r="D1721" s="124"/>
      <c r="E1721" s="124"/>
      <c r="F1721" s="124"/>
      <c r="G1721" s="124"/>
      <c r="H1721" s="124"/>
      <c r="I1721" s="124"/>
      <c r="J1721" s="124"/>
      <c r="K1721" s="124"/>
      <c r="L1721" s="124"/>
      <c r="M1721" s="124"/>
      <c r="N1721" s="124"/>
      <c r="O1721" s="124"/>
      <c r="P1721" s="124"/>
      <c r="Q1721" s="124"/>
      <c r="R1721" s="124"/>
      <c r="S1721" s="124"/>
      <c r="T1721" s="124"/>
      <c r="U1721" s="124"/>
      <c r="V1721" s="124"/>
      <c r="W1721" s="124"/>
      <c r="X1721" s="124"/>
      <c r="Y1721" s="125"/>
      <c r="Z1721" s="125"/>
      <c r="AA1721" s="125"/>
      <c r="AB1721" s="125"/>
      <c r="AC1721" s="126"/>
      <c r="AD1721" s="126"/>
      <c r="AE1721" s="126"/>
      <c r="AF1721" s="126"/>
      <c r="AG1721" s="126"/>
      <c r="AH1721" s="126"/>
      <c r="AI1721" s="126"/>
      <c r="AJ1721" s="126"/>
      <c r="AK1721" s="126"/>
    </row>
    <row r="1722" spans="1:37" ht="15" customHeight="1" x14ac:dyDescent="0.2">
      <c r="A1722" s="62"/>
      <c r="B1722" s="62"/>
      <c r="C1722" s="124"/>
      <c r="D1722" s="124"/>
      <c r="E1722" s="124"/>
      <c r="F1722" s="124"/>
      <c r="G1722" s="124"/>
      <c r="H1722" s="124"/>
      <c r="I1722" s="124"/>
      <c r="J1722" s="124"/>
      <c r="K1722" s="124"/>
      <c r="L1722" s="124"/>
      <c r="M1722" s="124"/>
      <c r="N1722" s="124"/>
      <c r="O1722" s="124"/>
      <c r="P1722" s="124"/>
      <c r="Q1722" s="124"/>
      <c r="R1722" s="124"/>
      <c r="S1722" s="124"/>
      <c r="T1722" s="124"/>
      <c r="U1722" s="124"/>
      <c r="V1722" s="124"/>
      <c r="W1722" s="124"/>
      <c r="X1722" s="124"/>
      <c r="Y1722" s="125"/>
      <c r="Z1722" s="125"/>
      <c r="AA1722" s="125"/>
      <c r="AB1722" s="125"/>
      <c r="AC1722" s="126"/>
      <c r="AD1722" s="126"/>
      <c r="AE1722" s="126"/>
      <c r="AF1722" s="126"/>
      <c r="AG1722" s="126"/>
      <c r="AH1722" s="126"/>
      <c r="AI1722" s="126"/>
      <c r="AJ1722" s="126"/>
      <c r="AK1722" s="126"/>
    </row>
    <row r="1723" spans="1:37" ht="15" customHeight="1" x14ac:dyDescent="0.2">
      <c r="A1723" s="62"/>
      <c r="B1723" s="62"/>
      <c r="C1723" s="124"/>
      <c r="D1723" s="124"/>
      <c r="E1723" s="124"/>
      <c r="F1723" s="124"/>
      <c r="G1723" s="124"/>
      <c r="H1723" s="124"/>
      <c r="I1723" s="124"/>
      <c r="J1723" s="124"/>
      <c r="K1723" s="124"/>
      <c r="L1723" s="124"/>
      <c r="M1723" s="124"/>
      <c r="N1723" s="124"/>
      <c r="O1723" s="124"/>
      <c r="P1723" s="124"/>
      <c r="Q1723" s="124"/>
      <c r="R1723" s="124"/>
      <c r="S1723" s="124"/>
      <c r="T1723" s="124"/>
      <c r="U1723" s="124"/>
      <c r="V1723" s="124"/>
      <c r="W1723" s="124"/>
      <c r="X1723" s="124"/>
      <c r="Y1723" s="125"/>
      <c r="Z1723" s="125"/>
      <c r="AA1723" s="125"/>
      <c r="AB1723" s="125"/>
      <c r="AC1723" s="126"/>
      <c r="AD1723" s="126"/>
      <c r="AE1723" s="126"/>
      <c r="AF1723" s="126"/>
      <c r="AG1723" s="126"/>
      <c r="AH1723" s="126"/>
      <c r="AI1723" s="126"/>
      <c r="AJ1723" s="126"/>
      <c r="AK1723" s="126"/>
    </row>
    <row r="1724" spans="1:37" ht="15" customHeight="1" x14ac:dyDescent="0.2">
      <c r="A1724" s="62"/>
      <c r="B1724" s="62"/>
      <c r="C1724" s="124"/>
      <c r="D1724" s="124"/>
      <c r="E1724" s="124"/>
      <c r="F1724" s="124"/>
      <c r="G1724" s="124"/>
      <c r="H1724" s="124"/>
      <c r="I1724" s="124"/>
      <c r="J1724" s="124"/>
      <c r="K1724" s="124"/>
      <c r="L1724" s="124"/>
      <c r="M1724" s="124"/>
      <c r="N1724" s="124"/>
      <c r="O1724" s="124"/>
      <c r="P1724" s="124"/>
      <c r="Q1724" s="124"/>
      <c r="R1724" s="124"/>
      <c r="S1724" s="124"/>
      <c r="T1724" s="124"/>
      <c r="U1724" s="124"/>
      <c r="V1724" s="124"/>
      <c r="W1724" s="124"/>
      <c r="X1724" s="124"/>
      <c r="Y1724" s="125"/>
      <c r="Z1724" s="125"/>
      <c r="AA1724" s="125"/>
      <c r="AB1724" s="125"/>
      <c r="AC1724" s="126"/>
      <c r="AD1724" s="126"/>
      <c r="AE1724" s="126"/>
      <c r="AF1724" s="126"/>
      <c r="AG1724" s="126"/>
      <c r="AH1724" s="126"/>
      <c r="AI1724" s="126"/>
      <c r="AJ1724" s="126"/>
      <c r="AK1724" s="126"/>
    </row>
    <row r="1725" spans="1:37" ht="15" customHeight="1" x14ac:dyDescent="0.2">
      <c r="A1725" s="62"/>
      <c r="B1725" s="62"/>
      <c r="C1725" s="124"/>
      <c r="D1725" s="124"/>
      <c r="E1725" s="124"/>
      <c r="F1725" s="124"/>
      <c r="G1725" s="124"/>
      <c r="H1725" s="124"/>
      <c r="I1725" s="124"/>
      <c r="J1725" s="124"/>
      <c r="K1725" s="124"/>
      <c r="L1725" s="124"/>
      <c r="M1725" s="124"/>
      <c r="N1725" s="124"/>
      <c r="O1725" s="124"/>
      <c r="P1725" s="124"/>
      <c r="Q1725" s="124"/>
      <c r="R1725" s="124"/>
      <c r="S1725" s="124"/>
      <c r="T1725" s="124"/>
      <c r="U1725" s="124"/>
      <c r="V1725" s="124"/>
      <c r="W1725" s="124"/>
      <c r="X1725" s="124"/>
      <c r="Y1725" s="125"/>
      <c r="Z1725" s="125"/>
      <c r="AA1725" s="125"/>
      <c r="AB1725" s="125"/>
      <c r="AC1725" s="126"/>
      <c r="AD1725" s="126"/>
      <c r="AE1725" s="126"/>
      <c r="AF1725" s="126"/>
      <c r="AG1725" s="126"/>
      <c r="AH1725" s="126"/>
      <c r="AI1725" s="126"/>
      <c r="AJ1725" s="126"/>
      <c r="AK1725" s="126"/>
    </row>
    <row r="1726" spans="1:37" ht="15" customHeight="1" x14ac:dyDescent="0.2">
      <c r="A1726" s="62"/>
      <c r="B1726" s="62"/>
      <c r="C1726" s="124"/>
      <c r="D1726" s="124"/>
      <c r="E1726" s="124"/>
      <c r="F1726" s="124"/>
      <c r="G1726" s="124"/>
      <c r="H1726" s="124"/>
      <c r="I1726" s="124"/>
      <c r="J1726" s="124"/>
      <c r="K1726" s="124"/>
      <c r="L1726" s="124"/>
      <c r="M1726" s="124"/>
      <c r="N1726" s="124"/>
      <c r="O1726" s="124"/>
      <c r="P1726" s="124"/>
      <c r="Q1726" s="124"/>
      <c r="R1726" s="124"/>
      <c r="S1726" s="124"/>
      <c r="T1726" s="124"/>
      <c r="U1726" s="124"/>
      <c r="V1726" s="124"/>
      <c r="W1726" s="124"/>
      <c r="X1726" s="124"/>
      <c r="Y1726" s="125"/>
      <c r="Z1726" s="125"/>
      <c r="AA1726" s="125"/>
      <c r="AB1726" s="125"/>
      <c r="AC1726" s="126"/>
      <c r="AD1726" s="126"/>
      <c r="AE1726" s="126"/>
      <c r="AF1726" s="126"/>
      <c r="AG1726" s="126"/>
      <c r="AH1726" s="126"/>
      <c r="AI1726" s="126"/>
      <c r="AJ1726" s="126"/>
      <c r="AK1726" s="126"/>
    </row>
    <row r="1727" spans="1:37" ht="15" customHeight="1" x14ac:dyDescent="0.2">
      <c r="A1727" s="62"/>
      <c r="B1727" s="62"/>
      <c r="C1727" s="124"/>
      <c r="D1727" s="124"/>
      <c r="E1727" s="124"/>
      <c r="F1727" s="124"/>
      <c r="G1727" s="124"/>
      <c r="H1727" s="124"/>
      <c r="I1727" s="124"/>
      <c r="J1727" s="124"/>
      <c r="K1727" s="124"/>
      <c r="L1727" s="124"/>
      <c r="M1727" s="124"/>
      <c r="N1727" s="124"/>
      <c r="O1727" s="124"/>
      <c r="P1727" s="124"/>
      <c r="Q1727" s="124"/>
      <c r="R1727" s="124"/>
      <c r="S1727" s="124"/>
      <c r="T1727" s="124"/>
      <c r="U1727" s="124"/>
      <c r="V1727" s="124"/>
      <c r="W1727" s="124"/>
      <c r="X1727" s="124"/>
      <c r="Y1727" s="125"/>
      <c r="Z1727" s="125"/>
      <c r="AA1727" s="125"/>
      <c r="AB1727" s="125"/>
      <c r="AC1727" s="126"/>
      <c r="AD1727" s="126"/>
      <c r="AE1727" s="126"/>
      <c r="AF1727" s="126"/>
      <c r="AG1727" s="126"/>
      <c r="AH1727" s="126"/>
      <c r="AI1727" s="126"/>
      <c r="AJ1727" s="126"/>
      <c r="AK1727" s="126"/>
    </row>
    <row r="1728" spans="1:37" ht="15" customHeight="1" x14ac:dyDescent="0.2">
      <c r="A1728" s="62"/>
      <c r="B1728" s="62"/>
      <c r="C1728" s="124"/>
      <c r="D1728" s="124"/>
      <c r="E1728" s="124"/>
      <c r="F1728" s="124"/>
      <c r="G1728" s="124"/>
      <c r="H1728" s="124"/>
      <c r="I1728" s="124"/>
      <c r="J1728" s="124"/>
      <c r="K1728" s="124"/>
      <c r="L1728" s="124"/>
      <c r="M1728" s="124"/>
      <c r="N1728" s="124"/>
      <c r="O1728" s="124"/>
      <c r="P1728" s="124"/>
      <c r="Q1728" s="124"/>
      <c r="R1728" s="124"/>
      <c r="S1728" s="124"/>
      <c r="T1728" s="124"/>
      <c r="U1728" s="124"/>
      <c r="V1728" s="124"/>
      <c r="W1728" s="124"/>
      <c r="X1728" s="124"/>
      <c r="Y1728" s="125"/>
      <c r="Z1728" s="125"/>
      <c r="AA1728" s="125"/>
      <c r="AB1728" s="125"/>
      <c r="AC1728" s="126"/>
      <c r="AD1728" s="126"/>
      <c r="AE1728" s="126"/>
      <c r="AF1728" s="126"/>
      <c r="AG1728" s="126"/>
      <c r="AH1728" s="126"/>
      <c r="AI1728" s="126"/>
      <c r="AJ1728" s="126"/>
      <c r="AK1728" s="126"/>
    </row>
    <row r="1729" spans="1:37" ht="15" customHeight="1" x14ac:dyDescent="0.2">
      <c r="A1729" s="62"/>
      <c r="B1729" s="62"/>
      <c r="C1729" s="124"/>
      <c r="D1729" s="124"/>
      <c r="E1729" s="124"/>
      <c r="F1729" s="124"/>
      <c r="G1729" s="124"/>
      <c r="H1729" s="124"/>
      <c r="I1729" s="124"/>
      <c r="J1729" s="124"/>
      <c r="K1729" s="124"/>
      <c r="L1729" s="124"/>
      <c r="M1729" s="124"/>
      <c r="N1729" s="124"/>
      <c r="O1729" s="124"/>
      <c r="P1729" s="124"/>
      <c r="Q1729" s="124"/>
      <c r="R1729" s="124"/>
      <c r="S1729" s="124"/>
      <c r="T1729" s="124"/>
      <c r="U1729" s="124"/>
      <c r="V1729" s="124"/>
      <c r="W1729" s="124"/>
      <c r="X1729" s="124"/>
      <c r="Y1729" s="125"/>
      <c r="Z1729" s="125"/>
      <c r="AA1729" s="125"/>
      <c r="AB1729" s="125"/>
      <c r="AC1729" s="126"/>
      <c r="AD1729" s="126"/>
      <c r="AE1729" s="126"/>
      <c r="AF1729" s="126"/>
      <c r="AG1729" s="126"/>
      <c r="AH1729" s="126"/>
      <c r="AI1729" s="126"/>
      <c r="AJ1729" s="126"/>
      <c r="AK1729" s="126"/>
    </row>
    <row r="1730" spans="1:37" ht="15" customHeight="1" x14ac:dyDescent="0.2">
      <c r="A1730" s="62"/>
      <c r="B1730" s="62"/>
      <c r="C1730" s="124"/>
      <c r="D1730" s="124"/>
      <c r="E1730" s="124"/>
      <c r="F1730" s="124"/>
      <c r="G1730" s="124"/>
      <c r="H1730" s="124"/>
      <c r="I1730" s="124"/>
      <c r="J1730" s="124"/>
      <c r="K1730" s="124"/>
      <c r="L1730" s="124"/>
      <c r="M1730" s="124"/>
      <c r="N1730" s="124"/>
      <c r="O1730" s="124"/>
      <c r="P1730" s="124"/>
      <c r="Q1730" s="124"/>
      <c r="R1730" s="124"/>
      <c r="S1730" s="124"/>
      <c r="T1730" s="124"/>
      <c r="U1730" s="124"/>
      <c r="V1730" s="124"/>
      <c r="W1730" s="124"/>
      <c r="X1730" s="124"/>
      <c r="Y1730" s="125"/>
      <c r="Z1730" s="125"/>
      <c r="AA1730" s="125"/>
      <c r="AB1730" s="125"/>
      <c r="AC1730" s="126"/>
      <c r="AD1730" s="126"/>
      <c r="AE1730" s="126"/>
      <c r="AF1730" s="126"/>
      <c r="AG1730" s="126"/>
      <c r="AH1730" s="126"/>
      <c r="AI1730" s="126"/>
      <c r="AJ1730" s="126"/>
      <c r="AK1730" s="126"/>
    </row>
    <row r="1731" spans="1:37" ht="15" customHeight="1" x14ac:dyDescent="0.2">
      <c r="A1731" s="62"/>
      <c r="B1731" s="62"/>
      <c r="C1731" s="124"/>
      <c r="D1731" s="124"/>
      <c r="E1731" s="124"/>
      <c r="F1731" s="124"/>
      <c r="G1731" s="124"/>
      <c r="H1731" s="124"/>
      <c r="I1731" s="124"/>
      <c r="J1731" s="124"/>
      <c r="K1731" s="124"/>
      <c r="L1731" s="124"/>
      <c r="M1731" s="124"/>
      <c r="N1731" s="124"/>
      <c r="O1731" s="124"/>
      <c r="P1731" s="124"/>
      <c r="Q1731" s="124"/>
      <c r="R1731" s="124"/>
      <c r="S1731" s="124"/>
      <c r="T1731" s="124"/>
      <c r="U1731" s="124"/>
      <c r="V1731" s="124"/>
      <c r="W1731" s="124"/>
      <c r="X1731" s="124"/>
      <c r="Y1731" s="125"/>
      <c r="Z1731" s="125"/>
      <c r="AA1731" s="125"/>
      <c r="AB1731" s="125"/>
      <c r="AC1731" s="126"/>
      <c r="AD1731" s="126"/>
      <c r="AE1731" s="126"/>
      <c r="AF1731" s="126"/>
      <c r="AG1731" s="126"/>
      <c r="AH1731" s="126"/>
      <c r="AI1731" s="126"/>
      <c r="AJ1731" s="126"/>
      <c r="AK1731" s="126"/>
    </row>
    <row r="1732" spans="1:37" ht="15" customHeight="1" x14ac:dyDescent="0.2">
      <c r="A1732" s="62"/>
      <c r="B1732" s="62"/>
      <c r="C1732" s="124"/>
      <c r="D1732" s="124"/>
      <c r="E1732" s="124"/>
      <c r="F1732" s="124"/>
      <c r="G1732" s="124"/>
      <c r="H1732" s="124"/>
      <c r="I1732" s="124"/>
      <c r="J1732" s="124"/>
      <c r="K1732" s="124"/>
      <c r="L1732" s="124"/>
      <c r="M1732" s="124"/>
      <c r="N1732" s="124"/>
      <c r="O1732" s="124"/>
      <c r="P1732" s="124"/>
      <c r="Q1732" s="124"/>
      <c r="R1732" s="124"/>
      <c r="S1732" s="124"/>
      <c r="T1732" s="124"/>
      <c r="U1732" s="124"/>
      <c r="V1732" s="124"/>
      <c r="W1732" s="124"/>
      <c r="X1732" s="124"/>
      <c r="Y1732" s="125"/>
      <c r="Z1732" s="125"/>
      <c r="AA1732" s="125"/>
      <c r="AB1732" s="125"/>
      <c r="AC1732" s="126"/>
      <c r="AD1732" s="126"/>
      <c r="AE1732" s="126"/>
      <c r="AF1732" s="126"/>
      <c r="AG1732" s="126"/>
      <c r="AH1732" s="126"/>
      <c r="AI1732" s="126"/>
      <c r="AJ1732" s="126"/>
      <c r="AK1732" s="126"/>
    </row>
    <row r="1733" spans="1:37" ht="15" customHeight="1" x14ac:dyDescent="0.2">
      <c r="A1733" s="62"/>
      <c r="B1733" s="62"/>
      <c r="C1733" s="124"/>
      <c r="D1733" s="124"/>
      <c r="E1733" s="124"/>
      <c r="F1733" s="124"/>
      <c r="G1733" s="124"/>
      <c r="H1733" s="124"/>
      <c r="I1733" s="124"/>
      <c r="J1733" s="124"/>
      <c r="K1733" s="124"/>
      <c r="L1733" s="124"/>
      <c r="M1733" s="124"/>
      <c r="N1733" s="124"/>
      <c r="O1733" s="124"/>
      <c r="P1733" s="124"/>
      <c r="Q1733" s="124"/>
      <c r="R1733" s="124"/>
      <c r="S1733" s="124"/>
      <c r="T1733" s="124"/>
      <c r="U1733" s="124"/>
      <c r="V1733" s="124"/>
      <c r="W1733" s="124"/>
      <c r="X1733" s="124"/>
      <c r="Y1733" s="125"/>
      <c r="Z1733" s="125"/>
      <c r="AA1733" s="125"/>
      <c r="AB1733" s="125"/>
      <c r="AC1733" s="126"/>
      <c r="AD1733" s="126"/>
      <c r="AE1733" s="126"/>
      <c r="AF1733" s="126"/>
      <c r="AG1733" s="126"/>
      <c r="AH1733" s="126"/>
      <c r="AI1733" s="126"/>
      <c r="AJ1733" s="126"/>
      <c r="AK1733" s="126"/>
    </row>
    <row r="1734" spans="1:37" ht="15" customHeight="1" x14ac:dyDescent="0.2">
      <c r="A1734" s="62"/>
      <c r="B1734" s="62"/>
      <c r="C1734" s="124"/>
      <c r="D1734" s="124"/>
      <c r="E1734" s="124"/>
      <c r="F1734" s="124"/>
      <c r="G1734" s="124"/>
      <c r="H1734" s="124"/>
      <c r="I1734" s="124"/>
      <c r="J1734" s="124"/>
      <c r="K1734" s="124"/>
      <c r="L1734" s="124"/>
      <c r="M1734" s="124"/>
      <c r="N1734" s="124"/>
      <c r="O1734" s="124"/>
      <c r="P1734" s="124"/>
      <c r="Q1734" s="124"/>
      <c r="R1734" s="124"/>
      <c r="S1734" s="124"/>
      <c r="T1734" s="124"/>
      <c r="U1734" s="124"/>
      <c r="V1734" s="124"/>
      <c r="W1734" s="124"/>
      <c r="X1734" s="124"/>
      <c r="Y1734" s="125"/>
      <c r="Z1734" s="125"/>
      <c r="AA1734" s="125"/>
      <c r="AB1734" s="125"/>
      <c r="AC1734" s="126"/>
      <c r="AD1734" s="126"/>
      <c r="AE1734" s="126"/>
      <c r="AF1734" s="126"/>
      <c r="AG1734" s="126"/>
      <c r="AH1734" s="126"/>
      <c r="AI1734" s="126"/>
      <c r="AJ1734" s="126"/>
      <c r="AK1734" s="126"/>
    </row>
    <row r="1735" spans="1:37" ht="15" customHeight="1" x14ac:dyDescent="0.2">
      <c r="A1735" s="62"/>
      <c r="B1735" s="62"/>
      <c r="C1735" s="124"/>
      <c r="D1735" s="124"/>
      <c r="E1735" s="124"/>
      <c r="F1735" s="124"/>
      <c r="G1735" s="124"/>
      <c r="H1735" s="124"/>
      <c r="I1735" s="124"/>
      <c r="J1735" s="124"/>
      <c r="K1735" s="124"/>
      <c r="L1735" s="124"/>
      <c r="M1735" s="124"/>
      <c r="N1735" s="124"/>
      <c r="O1735" s="124"/>
      <c r="P1735" s="124"/>
      <c r="Q1735" s="124"/>
      <c r="R1735" s="124"/>
      <c r="S1735" s="124"/>
      <c r="T1735" s="124"/>
      <c r="U1735" s="124"/>
      <c r="V1735" s="124"/>
      <c r="W1735" s="124"/>
      <c r="X1735" s="124"/>
      <c r="Y1735" s="125"/>
      <c r="Z1735" s="125"/>
      <c r="AA1735" s="125"/>
      <c r="AB1735" s="125"/>
      <c r="AC1735" s="126"/>
      <c r="AD1735" s="126"/>
      <c r="AE1735" s="126"/>
      <c r="AF1735" s="126"/>
      <c r="AG1735" s="126"/>
      <c r="AH1735" s="126"/>
      <c r="AI1735" s="126"/>
      <c r="AJ1735" s="126"/>
      <c r="AK1735" s="126"/>
    </row>
    <row r="1736" spans="1:37" ht="15" customHeight="1" x14ac:dyDescent="0.2">
      <c r="A1736" s="62"/>
      <c r="B1736" s="62"/>
      <c r="C1736" s="124"/>
      <c r="D1736" s="124"/>
      <c r="E1736" s="124"/>
      <c r="F1736" s="124"/>
      <c r="G1736" s="124"/>
      <c r="H1736" s="124"/>
      <c r="I1736" s="124"/>
      <c r="J1736" s="124"/>
      <c r="K1736" s="124"/>
      <c r="L1736" s="124"/>
      <c r="M1736" s="124"/>
      <c r="N1736" s="124"/>
      <c r="O1736" s="124"/>
      <c r="P1736" s="124"/>
      <c r="Q1736" s="124"/>
      <c r="R1736" s="124"/>
      <c r="S1736" s="124"/>
      <c r="T1736" s="124"/>
      <c r="U1736" s="124"/>
      <c r="V1736" s="124"/>
      <c r="W1736" s="124"/>
      <c r="X1736" s="124"/>
      <c r="Y1736" s="125"/>
      <c r="Z1736" s="125"/>
      <c r="AA1736" s="125"/>
      <c r="AB1736" s="125"/>
      <c r="AC1736" s="126"/>
      <c r="AD1736" s="126"/>
      <c r="AE1736" s="126"/>
      <c r="AF1736" s="126"/>
      <c r="AG1736" s="126"/>
      <c r="AH1736" s="126"/>
      <c r="AI1736" s="126"/>
      <c r="AJ1736" s="126"/>
      <c r="AK1736" s="126"/>
    </row>
    <row r="1737" spans="1:37" ht="15" customHeight="1" x14ac:dyDescent="0.2">
      <c r="A1737" s="62"/>
      <c r="B1737" s="62"/>
      <c r="C1737" s="124"/>
      <c r="D1737" s="124"/>
      <c r="E1737" s="124"/>
      <c r="F1737" s="124"/>
      <c r="G1737" s="124"/>
      <c r="H1737" s="124"/>
      <c r="I1737" s="124"/>
      <c r="J1737" s="124"/>
      <c r="K1737" s="124"/>
      <c r="L1737" s="124"/>
      <c r="M1737" s="124"/>
      <c r="N1737" s="124"/>
      <c r="O1737" s="124"/>
      <c r="P1737" s="124"/>
      <c r="Q1737" s="124"/>
      <c r="R1737" s="124"/>
      <c r="S1737" s="124"/>
      <c r="T1737" s="124"/>
      <c r="U1737" s="124"/>
      <c r="V1737" s="124"/>
      <c r="W1737" s="124"/>
      <c r="X1737" s="124"/>
      <c r="Y1737" s="125"/>
      <c r="Z1737" s="125"/>
      <c r="AA1737" s="125"/>
      <c r="AB1737" s="125"/>
      <c r="AC1737" s="126"/>
      <c r="AD1737" s="126"/>
      <c r="AE1737" s="126"/>
      <c r="AF1737" s="126"/>
      <c r="AG1737" s="126"/>
      <c r="AH1737" s="126"/>
      <c r="AI1737" s="126"/>
      <c r="AJ1737" s="126"/>
      <c r="AK1737" s="126"/>
    </row>
    <row r="1738" spans="1:37" ht="15" customHeight="1" x14ac:dyDescent="0.2">
      <c r="A1738" s="62"/>
      <c r="B1738" s="62"/>
      <c r="C1738" s="124"/>
      <c r="D1738" s="124"/>
      <c r="E1738" s="124"/>
      <c r="F1738" s="124"/>
      <c r="G1738" s="124"/>
      <c r="H1738" s="124"/>
      <c r="I1738" s="124"/>
      <c r="J1738" s="124"/>
      <c r="K1738" s="124"/>
      <c r="L1738" s="124"/>
      <c r="M1738" s="124"/>
      <c r="N1738" s="124"/>
      <c r="O1738" s="124"/>
      <c r="P1738" s="124"/>
      <c r="Q1738" s="124"/>
      <c r="R1738" s="124"/>
      <c r="S1738" s="124"/>
      <c r="T1738" s="124"/>
      <c r="U1738" s="124"/>
      <c r="V1738" s="124"/>
      <c r="W1738" s="124"/>
      <c r="X1738" s="124"/>
      <c r="Y1738" s="125"/>
      <c r="Z1738" s="125"/>
      <c r="AA1738" s="125"/>
      <c r="AB1738" s="125"/>
      <c r="AC1738" s="126"/>
      <c r="AD1738" s="126"/>
      <c r="AE1738" s="126"/>
      <c r="AF1738" s="126"/>
      <c r="AG1738" s="126"/>
      <c r="AH1738" s="126"/>
      <c r="AI1738" s="126"/>
      <c r="AJ1738" s="126"/>
      <c r="AK1738" s="126"/>
    </row>
    <row r="1739" spans="1:37" ht="15" customHeight="1" x14ac:dyDescent="0.2">
      <c r="A1739" s="62"/>
      <c r="B1739" s="62"/>
      <c r="C1739" s="124"/>
      <c r="D1739" s="124"/>
      <c r="E1739" s="124"/>
      <c r="F1739" s="124"/>
      <c r="G1739" s="124"/>
      <c r="H1739" s="124"/>
      <c r="I1739" s="124"/>
      <c r="J1739" s="124"/>
      <c r="K1739" s="124"/>
      <c r="L1739" s="124"/>
      <c r="M1739" s="124"/>
      <c r="N1739" s="124"/>
      <c r="O1739" s="124"/>
      <c r="P1739" s="124"/>
      <c r="Q1739" s="124"/>
      <c r="R1739" s="124"/>
      <c r="S1739" s="124"/>
      <c r="T1739" s="124"/>
      <c r="U1739" s="124"/>
      <c r="V1739" s="124"/>
      <c r="W1739" s="124"/>
      <c r="X1739" s="124"/>
      <c r="Y1739" s="125"/>
      <c r="Z1739" s="125"/>
      <c r="AA1739" s="125"/>
      <c r="AB1739" s="125"/>
      <c r="AC1739" s="126"/>
      <c r="AD1739" s="126"/>
      <c r="AE1739" s="126"/>
      <c r="AF1739" s="126"/>
      <c r="AG1739" s="126"/>
      <c r="AH1739" s="126"/>
      <c r="AI1739" s="126"/>
      <c r="AJ1739" s="126"/>
      <c r="AK1739" s="126"/>
    </row>
    <row r="1740" spans="1:37" ht="15" customHeight="1" x14ac:dyDescent="0.2">
      <c r="A1740" s="62"/>
      <c r="B1740" s="62"/>
      <c r="C1740" s="124"/>
      <c r="D1740" s="124"/>
      <c r="E1740" s="124"/>
      <c r="F1740" s="124"/>
      <c r="G1740" s="124"/>
      <c r="H1740" s="124"/>
      <c r="I1740" s="124"/>
      <c r="J1740" s="124"/>
      <c r="K1740" s="124"/>
      <c r="L1740" s="124"/>
      <c r="M1740" s="124"/>
      <c r="N1740" s="124"/>
      <c r="O1740" s="124"/>
      <c r="P1740" s="124"/>
      <c r="Q1740" s="124"/>
      <c r="R1740" s="124"/>
      <c r="S1740" s="124"/>
      <c r="T1740" s="124"/>
      <c r="U1740" s="124"/>
      <c r="V1740" s="124"/>
      <c r="W1740" s="124"/>
      <c r="X1740" s="124"/>
      <c r="Y1740" s="125"/>
      <c r="Z1740" s="125"/>
      <c r="AA1740" s="125"/>
      <c r="AB1740" s="125"/>
      <c r="AC1740" s="126"/>
      <c r="AD1740" s="126"/>
      <c r="AE1740" s="126"/>
      <c r="AF1740" s="126"/>
      <c r="AG1740" s="126"/>
      <c r="AH1740" s="126"/>
      <c r="AI1740" s="126"/>
      <c r="AJ1740" s="126"/>
      <c r="AK1740" s="126"/>
    </row>
    <row r="1741" spans="1:37" ht="15" customHeight="1" x14ac:dyDescent="0.2">
      <c r="A1741" s="62"/>
      <c r="B1741" s="62"/>
      <c r="C1741" s="124"/>
      <c r="D1741" s="124"/>
      <c r="E1741" s="124"/>
      <c r="F1741" s="124"/>
      <c r="G1741" s="124"/>
      <c r="H1741" s="124"/>
      <c r="I1741" s="124"/>
      <c r="J1741" s="124"/>
      <c r="K1741" s="124"/>
      <c r="L1741" s="124"/>
      <c r="M1741" s="124"/>
      <c r="N1741" s="124"/>
      <c r="O1741" s="124"/>
      <c r="P1741" s="124"/>
      <c r="Q1741" s="124"/>
      <c r="R1741" s="124"/>
      <c r="S1741" s="124"/>
      <c r="T1741" s="124"/>
      <c r="U1741" s="124"/>
      <c r="V1741" s="124"/>
      <c r="W1741" s="124"/>
      <c r="X1741" s="124"/>
      <c r="Y1741" s="125"/>
      <c r="Z1741" s="125"/>
      <c r="AA1741" s="125"/>
      <c r="AB1741" s="125"/>
      <c r="AC1741" s="126"/>
      <c r="AD1741" s="126"/>
      <c r="AE1741" s="126"/>
      <c r="AF1741" s="126"/>
      <c r="AG1741" s="126"/>
      <c r="AH1741" s="126"/>
      <c r="AI1741" s="126"/>
      <c r="AJ1741" s="126"/>
      <c r="AK1741" s="126"/>
    </row>
    <row r="1742" spans="1:37" ht="15" customHeight="1" x14ac:dyDescent="0.2">
      <c r="A1742" s="62"/>
      <c r="B1742" s="62"/>
      <c r="C1742" s="124"/>
      <c r="D1742" s="124"/>
      <c r="E1742" s="124"/>
      <c r="F1742" s="124"/>
      <c r="G1742" s="124"/>
      <c r="H1742" s="124"/>
      <c r="I1742" s="124"/>
      <c r="J1742" s="124"/>
      <c r="K1742" s="124"/>
      <c r="L1742" s="124"/>
      <c r="M1742" s="124"/>
      <c r="N1742" s="124"/>
      <c r="O1742" s="124"/>
      <c r="P1742" s="124"/>
      <c r="Q1742" s="124"/>
      <c r="R1742" s="124"/>
      <c r="S1742" s="124"/>
      <c r="T1742" s="124"/>
      <c r="U1742" s="124"/>
      <c r="V1742" s="124"/>
      <c r="W1742" s="124"/>
      <c r="X1742" s="124"/>
      <c r="Y1742" s="125"/>
      <c r="Z1742" s="125"/>
      <c r="AA1742" s="125"/>
      <c r="AB1742" s="125"/>
      <c r="AC1742" s="126"/>
      <c r="AD1742" s="126"/>
      <c r="AE1742" s="126"/>
      <c r="AF1742" s="126"/>
      <c r="AG1742" s="126"/>
      <c r="AH1742" s="126"/>
      <c r="AI1742" s="126"/>
      <c r="AJ1742" s="126"/>
      <c r="AK1742" s="126"/>
    </row>
    <row r="1743" spans="1:37" ht="15" customHeight="1" x14ac:dyDescent="0.2">
      <c r="A1743" s="62"/>
      <c r="B1743" s="62"/>
      <c r="C1743" s="124"/>
      <c r="D1743" s="124"/>
      <c r="E1743" s="124"/>
      <c r="F1743" s="124"/>
      <c r="G1743" s="124"/>
      <c r="H1743" s="124"/>
      <c r="I1743" s="124"/>
      <c r="J1743" s="124"/>
      <c r="K1743" s="124"/>
      <c r="L1743" s="124"/>
      <c r="M1743" s="124"/>
      <c r="N1743" s="124"/>
      <c r="O1743" s="124"/>
      <c r="P1743" s="124"/>
      <c r="Q1743" s="124"/>
      <c r="R1743" s="124"/>
      <c r="S1743" s="124"/>
      <c r="T1743" s="124"/>
      <c r="U1743" s="124"/>
      <c r="V1743" s="124"/>
      <c r="W1743" s="124"/>
      <c r="X1743" s="124"/>
      <c r="Y1743" s="125"/>
      <c r="Z1743" s="125"/>
      <c r="AA1743" s="125"/>
      <c r="AB1743" s="125"/>
      <c r="AC1743" s="126"/>
      <c r="AD1743" s="126"/>
      <c r="AE1743" s="126"/>
      <c r="AF1743" s="126"/>
      <c r="AG1743" s="126"/>
      <c r="AH1743" s="126"/>
      <c r="AI1743" s="126"/>
      <c r="AJ1743" s="126"/>
      <c r="AK1743" s="126"/>
    </row>
    <row r="1744" spans="1:37" ht="15" customHeight="1" x14ac:dyDescent="0.2">
      <c r="A1744" s="62"/>
      <c r="B1744" s="62"/>
      <c r="C1744" s="124"/>
      <c r="D1744" s="124"/>
      <c r="E1744" s="124"/>
      <c r="F1744" s="124"/>
      <c r="G1744" s="124"/>
      <c r="H1744" s="124"/>
      <c r="I1744" s="124"/>
      <c r="J1744" s="124"/>
      <c r="K1744" s="124"/>
      <c r="L1744" s="124"/>
      <c r="M1744" s="124"/>
      <c r="N1744" s="124"/>
      <c r="O1744" s="124"/>
      <c r="P1744" s="124"/>
      <c r="Q1744" s="124"/>
      <c r="R1744" s="124"/>
      <c r="S1744" s="124"/>
      <c r="T1744" s="124"/>
      <c r="U1744" s="124"/>
      <c r="V1744" s="124"/>
      <c r="W1744" s="124"/>
      <c r="X1744" s="124"/>
      <c r="Y1744" s="125"/>
      <c r="Z1744" s="125"/>
      <c r="AA1744" s="125"/>
      <c r="AB1744" s="125"/>
      <c r="AC1744" s="126"/>
      <c r="AD1744" s="126"/>
      <c r="AE1744" s="126"/>
      <c r="AF1744" s="126"/>
      <c r="AG1744" s="126"/>
      <c r="AH1744" s="126"/>
      <c r="AI1744" s="126"/>
      <c r="AJ1744" s="126"/>
      <c r="AK1744" s="126"/>
    </row>
    <row r="1745" spans="1:37" ht="15" customHeight="1" x14ac:dyDescent="0.2">
      <c r="A1745" s="62"/>
      <c r="B1745" s="62"/>
      <c r="C1745" s="124"/>
      <c r="D1745" s="124"/>
      <c r="E1745" s="124"/>
      <c r="F1745" s="124"/>
      <c r="G1745" s="124"/>
      <c r="H1745" s="124"/>
      <c r="I1745" s="124"/>
      <c r="J1745" s="124"/>
      <c r="K1745" s="124"/>
      <c r="L1745" s="124"/>
      <c r="M1745" s="124"/>
      <c r="N1745" s="124"/>
      <c r="O1745" s="124"/>
      <c r="P1745" s="124"/>
      <c r="Q1745" s="124"/>
      <c r="R1745" s="124"/>
      <c r="S1745" s="124"/>
      <c r="T1745" s="124"/>
      <c r="U1745" s="124"/>
      <c r="V1745" s="124"/>
      <c r="W1745" s="124"/>
      <c r="X1745" s="124"/>
      <c r="Y1745" s="125"/>
      <c r="Z1745" s="125"/>
      <c r="AA1745" s="125"/>
      <c r="AB1745" s="125"/>
      <c r="AC1745" s="126"/>
      <c r="AD1745" s="126"/>
      <c r="AE1745" s="126"/>
      <c r="AF1745" s="126"/>
      <c r="AG1745" s="126"/>
      <c r="AH1745" s="126"/>
      <c r="AI1745" s="126"/>
      <c r="AJ1745" s="126"/>
      <c r="AK1745" s="126"/>
    </row>
    <row r="1746" spans="1:37" ht="15" customHeight="1" x14ac:dyDescent="0.2">
      <c r="A1746" s="62"/>
      <c r="B1746" s="62"/>
      <c r="C1746" s="124"/>
      <c r="D1746" s="124"/>
      <c r="E1746" s="124"/>
      <c r="F1746" s="124"/>
      <c r="G1746" s="124"/>
      <c r="H1746" s="124"/>
      <c r="I1746" s="124"/>
      <c r="J1746" s="124"/>
      <c r="K1746" s="124"/>
      <c r="L1746" s="124"/>
      <c r="M1746" s="124"/>
      <c r="N1746" s="124"/>
      <c r="O1746" s="124"/>
      <c r="P1746" s="124"/>
      <c r="Q1746" s="124"/>
      <c r="R1746" s="124"/>
      <c r="S1746" s="124"/>
      <c r="T1746" s="124"/>
      <c r="U1746" s="124"/>
      <c r="V1746" s="124"/>
      <c r="W1746" s="124"/>
      <c r="X1746" s="124"/>
      <c r="Y1746" s="125"/>
      <c r="Z1746" s="125"/>
      <c r="AA1746" s="125"/>
      <c r="AB1746" s="125"/>
      <c r="AC1746" s="126"/>
      <c r="AD1746" s="126"/>
      <c r="AE1746" s="126"/>
      <c r="AF1746" s="126"/>
      <c r="AG1746" s="126"/>
      <c r="AH1746" s="126"/>
      <c r="AI1746" s="126"/>
      <c r="AJ1746" s="126"/>
      <c r="AK1746" s="126"/>
    </row>
    <row r="1747" spans="1:37" ht="15" customHeight="1" x14ac:dyDescent="0.2">
      <c r="A1747" s="62"/>
      <c r="B1747" s="62"/>
      <c r="C1747" s="124"/>
      <c r="D1747" s="124"/>
      <c r="E1747" s="124"/>
      <c r="F1747" s="124"/>
      <c r="G1747" s="124"/>
      <c r="H1747" s="124"/>
      <c r="I1747" s="124"/>
      <c r="J1747" s="124"/>
      <c r="K1747" s="124"/>
      <c r="L1747" s="124"/>
      <c r="M1747" s="124"/>
      <c r="N1747" s="124"/>
      <c r="O1747" s="124"/>
      <c r="P1747" s="124"/>
      <c r="Q1747" s="124"/>
      <c r="R1747" s="124"/>
      <c r="S1747" s="124"/>
      <c r="T1747" s="124"/>
      <c r="U1747" s="124"/>
      <c r="V1747" s="124"/>
      <c r="W1747" s="124"/>
      <c r="X1747" s="124"/>
      <c r="Y1747" s="125"/>
      <c r="Z1747" s="125"/>
      <c r="AA1747" s="125"/>
      <c r="AB1747" s="125"/>
      <c r="AC1747" s="126"/>
      <c r="AD1747" s="126"/>
      <c r="AE1747" s="126"/>
      <c r="AF1747" s="126"/>
      <c r="AG1747" s="126"/>
      <c r="AH1747" s="126"/>
      <c r="AI1747" s="126"/>
      <c r="AJ1747" s="126"/>
      <c r="AK1747" s="126"/>
    </row>
    <row r="1748" spans="1:37" ht="15" customHeight="1" x14ac:dyDescent="0.2">
      <c r="A1748" s="62"/>
      <c r="B1748" s="62"/>
      <c r="C1748" s="124"/>
      <c r="D1748" s="124"/>
      <c r="E1748" s="124"/>
      <c r="F1748" s="124"/>
      <c r="G1748" s="124"/>
      <c r="H1748" s="124"/>
      <c r="I1748" s="124"/>
      <c r="J1748" s="124"/>
      <c r="K1748" s="124"/>
      <c r="L1748" s="124"/>
      <c r="M1748" s="124"/>
      <c r="N1748" s="124"/>
      <c r="O1748" s="124"/>
      <c r="P1748" s="124"/>
      <c r="Q1748" s="124"/>
      <c r="R1748" s="124"/>
      <c r="S1748" s="124"/>
      <c r="T1748" s="124"/>
      <c r="U1748" s="124"/>
      <c r="V1748" s="124"/>
      <c r="W1748" s="124"/>
      <c r="X1748" s="124"/>
      <c r="Y1748" s="125"/>
      <c r="Z1748" s="125"/>
      <c r="AA1748" s="125"/>
      <c r="AB1748" s="125"/>
      <c r="AC1748" s="126"/>
      <c r="AD1748" s="126"/>
      <c r="AE1748" s="126"/>
      <c r="AF1748" s="126"/>
      <c r="AG1748" s="126"/>
      <c r="AH1748" s="126"/>
      <c r="AI1748" s="126"/>
      <c r="AJ1748" s="126"/>
      <c r="AK1748" s="126"/>
    </row>
    <row r="1749" spans="1:37" ht="15" customHeight="1" x14ac:dyDescent="0.2">
      <c r="A1749" s="62"/>
      <c r="B1749" s="62"/>
      <c r="C1749" s="124"/>
      <c r="D1749" s="124"/>
      <c r="E1749" s="124"/>
      <c r="F1749" s="124"/>
      <c r="G1749" s="124"/>
      <c r="H1749" s="124"/>
      <c r="I1749" s="124"/>
      <c r="J1749" s="124"/>
      <c r="K1749" s="124"/>
      <c r="L1749" s="124"/>
      <c r="M1749" s="124"/>
      <c r="N1749" s="124"/>
      <c r="O1749" s="124"/>
      <c r="P1749" s="124"/>
      <c r="Q1749" s="124"/>
      <c r="R1749" s="124"/>
      <c r="S1749" s="124"/>
      <c r="T1749" s="124"/>
      <c r="U1749" s="124"/>
      <c r="V1749" s="124"/>
      <c r="W1749" s="124"/>
      <c r="X1749" s="124"/>
      <c r="Y1749" s="125"/>
      <c r="Z1749" s="125"/>
      <c r="AA1749" s="125"/>
      <c r="AB1749" s="125"/>
      <c r="AC1749" s="126"/>
      <c r="AD1749" s="126"/>
      <c r="AE1749" s="126"/>
      <c r="AF1749" s="126"/>
      <c r="AG1749" s="126"/>
      <c r="AH1749" s="126"/>
      <c r="AI1749" s="126"/>
      <c r="AJ1749" s="126"/>
      <c r="AK1749" s="126"/>
    </row>
    <row r="1750" spans="1:37" ht="15" customHeight="1" x14ac:dyDescent="0.2">
      <c r="A1750" s="62"/>
      <c r="B1750" s="62"/>
      <c r="C1750" s="124"/>
      <c r="D1750" s="124"/>
      <c r="E1750" s="124"/>
      <c r="F1750" s="124"/>
      <c r="G1750" s="124"/>
      <c r="H1750" s="124"/>
      <c r="I1750" s="124"/>
      <c r="J1750" s="124"/>
      <c r="K1750" s="124"/>
      <c r="L1750" s="124"/>
      <c r="M1750" s="124"/>
      <c r="N1750" s="124"/>
      <c r="O1750" s="124"/>
      <c r="P1750" s="124"/>
      <c r="Q1750" s="124"/>
      <c r="R1750" s="124"/>
      <c r="S1750" s="124"/>
      <c r="T1750" s="124"/>
      <c r="U1750" s="124"/>
      <c r="V1750" s="124"/>
      <c r="W1750" s="124"/>
      <c r="X1750" s="124"/>
      <c r="Y1750" s="125"/>
      <c r="Z1750" s="125"/>
      <c r="AA1750" s="125"/>
      <c r="AB1750" s="125"/>
      <c r="AC1750" s="126"/>
      <c r="AD1750" s="126"/>
      <c r="AE1750" s="126"/>
      <c r="AF1750" s="126"/>
      <c r="AG1750" s="126"/>
      <c r="AH1750" s="126"/>
      <c r="AI1750" s="126"/>
      <c r="AJ1750" s="126"/>
      <c r="AK1750" s="126"/>
    </row>
    <row r="1751" spans="1:37" ht="15" customHeight="1" x14ac:dyDescent="0.2">
      <c r="A1751" s="62"/>
      <c r="B1751" s="62"/>
      <c r="C1751" s="124"/>
      <c r="D1751" s="124"/>
      <c r="E1751" s="124"/>
      <c r="F1751" s="124"/>
      <c r="G1751" s="124"/>
      <c r="H1751" s="124"/>
      <c r="I1751" s="124"/>
      <c r="J1751" s="124"/>
      <c r="K1751" s="124"/>
      <c r="L1751" s="124"/>
      <c r="M1751" s="124"/>
      <c r="N1751" s="124"/>
      <c r="O1751" s="124"/>
      <c r="P1751" s="124"/>
      <c r="Q1751" s="124"/>
      <c r="R1751" s="124"/>
      <c r="S1751" s="124"/>
      <c r="T1751" s="124"/>
      <c r="U1751" s="124"/>
      <c r="V1751" s="124"/>
      <c r="W1751" s="124"/>
      <c r="X1751" s="124"/>
      <c r="Y1751" s="125"/>
      <c r="Z1751" s="125"/>
      <c r="AA1751" s="125"/>
      <c r="AB1751" s="125"/>
      <c r="AC1751" s="126"/>
      <c r="AD1751" s="126"/>
      <c r="AE1751" s="126"/>
      <c r="AF1751" s="126"/>
      <c r="AG1751" s="126"/>
      <c r="AH1751" s="126"/>
      <c r="AI1751" s="126"/>
      <c r="AJ1751" s="126"/>
      <c r="AK1751" s="126"/>
    </row>
    <row r="1752" spans="1:37" ht="15" customHeight="1" x14ac:dyDescent="0.2">
      <c r="A1752" s="62"/>
      <c r="B1752" s="62"/>
      <c r="C1752" s="124"/>
      <c r="D1752" s="124"/>
      <c r="E1752" s="124"/>
      <c r="F1752" s="124"/>
      <c r="G1752" s="124"/>
      <c r="H1752" s="124"/>
      <c r="I1752" s="124"/>
      <c r="J1752" s="124"/>
      <c r="K1752" s="124"/>
      <c r="L1752" s="124"/>
      <c r="M1752" s="124"/>
      <c r="N1752" s="124"/>
      <c r="O1752" s="124"/>
      <c r="P1752" s="124"/>
      <c r="Q1752" s="124"/>
      <c r="R1752" s="124"/>
      <c r="S1752" s="124"/>
      <c r="T1752" s="124"/>
      <c r="U1752" s="124"/>
      <c r="V1752" s="124"/>
      <c r="W1752" s="124"/>
      <c r="X1752" s="124"/>
      <c r="Y1752" s="125"/>
      <c r="Z1752" s="125"/>
      <c r="AA1752" s="125"/>
      <c r="AB1752" s="125"/>
      <c r="AC1752" s="126"/>
      <c r="AD1752" s="126"/>
      <c r="AE1752" s="126"/>
      <c r="AF1752" s="126"/>
      <c r="AG1752" s="126"/>
      <c r="AH1752" s="126"/>
      <c r="AI1752" s="126"/>
      <c r="AJ1752" s="126"/>
      <c r="AK1752" s="126"/>
    </row>
    <row r="1753" spans="1:37" ht="15" customHeight="1" x14ac:dyDescent="0.2">
      <c r="A1753" s="62"/>
      <c r="B1753" s="62"/>
      <c r="C1753" s="124"/>
      <c r="D1753" s="124"/>
      <c r="E1753" s="124"/>
      <c r="F1753" s="124"/>
      <c r="G1753" s="124"/>
      <c r="H1753" s="124"/>
      <c r="I1753" s="124"/>
      <c r="J1753" s="124"/>
      <c r="K1753" s="124"/>
      <c r="L1753" s="124"/>
      <c r="M1753" s="124"/>
      <c r="N1753" s="124"/>
      <c r="O1753" s="124"/>
      <c r="P1753" s="124"/>
      <c r="Q1753" s="124"/>
      <c r="R1753" s="124"/>
      <c r="S1753" s="124"/>
      <c r="T1753" s="124"/>
      <c r="U1753" s="124"/>
      <c r="V1753" s="124"/>
      <c r="W1753" s="124"/>
      <c r="X1753" s="124"/>
      <c r="Y1753" s="125"/>
      <c r="Z1753" s="125"/>
      <c r="AA1753" s="125"/>
      <c r="AB1753" s="125"/>
      <c r="AC1753" s="126"/>
      <c r="AD1753" s="126"/>
      <c r="AE1753" s="126"/>
      <c r="AF1753" s="126"/>
      <c r="AG1753" s="126"/>
      <c r="AH1753" s="126"/>
      <c r="AI1753" s="126"/>
      <c r="AJ1753" s="126"/>
      <c r="AK1753" s="126"/>
    </row>
    <row r="1754" spans="1:37" ht="15" customHeight="1" x14ac:dyDescent="0.2">
      <c r="A1754" s="62"/>
      <c r="B1754" s="62"/>
      <c r="C1754" s="124"/>
      <c r="D1754" s="124"/>
      <c r="E1754" s="124"/>
      <c r="F1754" s="124"/>
      <c r="G1754" s="124"/>
      <c r="H1754" s="124"/>
      <c r="I1754" s="124"/>
      <c r="J1754" s="124"/>
      <c r="K1754" s="124"/>
      <c r="L1754" s="124"/>
      <c r="M1754" s="124"/>
      <c r="N1754" s="124"/>
      <c r="O1754" s="124"/>
      <c r="P1754" s="124"/>
      <c r="Q1754" s="124"/>
      <c r="R1754" s="124"/>
      <c r="S1754" s="124"/>
      <c r="T1754" s="124"/>
      <c r="U1754" s="124"/>
      <c r="V1754" s="124"/>
      <c r="W1754" s="124"/>
      <c r="X1754" s="124"/>
      <c r="Y1754" s="125"/>
      <c r="Z1754" s="125"/>
      <c r="AA1754" s="125"/>
      <c r="AB1754" s="125"/>
      <c r="AC1754" s="126"/>
      <c r="AD1754" s="126"/>
      <c r="AE1754" s="126"/>
      <c r="AF1754" s="126"/>
      <c r="AG1754" s="126"/>
      <c r="AH1754" s="126"/>
      <c r="AI1754" s="126"/>
      <c r="AJ1754" s="126"/>
      <c r="AK1754" s="126"/>
    </row>
    <row r="1755" spans="1:37" ht="15" customHeight="1" x14ac:dyDescent="0.2">
      <c r="A1755" s="62"/>
      <c r="B1755" s="62"/>
      <c r="C1755" s="124"/>
      <c r="D1755" s="124"/>
      <c r="E1755" s="124"/>
      <c r="F1755" s="124"/>
      <c r="G1755" s="124"/>
      <c r="H1755" s="124"/>
      <c r="I1755" s="124"/>
      <c r="J1755" s="124"/>
      <c r="K1755" s="124"/>
      <c r="L1755" s="124"/>
      <c r="M1755" s="124"/>
      <c r="N1755" s="124"/>
      <c r="O1755" s="124"/>
      <c r="P1755" s="124"/>
      <c r="Q1755" s="124"/>
      <c r="R1755" s="124"/>
      <c r="S1755" s="124"/>
      <c r="T1755" s="124"/>
      <c r="U1755" s="124"/>
      <c r="V1755" s="124"/>
      <c r="W1755" s="124"/>
      <c r="X1755" s="124"/>
      <c r="Y1755" s="125"/>
      <c r="Z1755" s="125"/>
      <c r="AA1755" s="125"/>
      <c r="AB1755" s="125"/>
      <c r="AC1755" s="126"/>
      <c r="AD1755" s="126"/>
      <c r="AE1755" s="126"/>
      <c r="AF1755" s="126"/>
      <c r="AG1755" s="126"/>
      <c r="AH1755" s="126"/>
      <c r="AI1755" s="126"/>
      <c r="AJ1755" s="126"/>
      <c r="AK1755" s="126"/>
    </row>
    <row r="1756" spans="1:37" ht="15" customHeight="1" x14ac:dyDescent="0.2">
      <c r="A1756" s="62"/>
      <c r="B1756" s="62"/>
      <c r="C1756" s="124"/>
      <c r="D1756" s="124"/>
      <c r="E1756" s="124"/>
      <c r="F1756" s="124"/>
      <c r="G1756" s="124"/>
      <c r="H1756" s="124"/>
      <c r="I1756" s="124"/>
      <c r="J1756" s="124"/>
      <c r="K1756" s="124"/>
      <c r="L1756" s="124"/>
      <c r="M1756" s="124"/>
      <c r="N1756" s="124"/>
      <c r="O1756" s="124"/>
      <c r="P1756" s="124"/>
      <c r="Q1756" s="124"/>
      <c r="R1756" s="124"/>
      <c r="S1756" s="124"/>
      <c r="T1756" s="124"/>
      <c r="U1756" s="124"/>
      <c r="V1756" s="124"/>
      <c r="W1756" s="124"/>
      <c r="X1756" s="124"/>
      <c r="Y1756" s="125"/>
      <c r="Z1756" s="125"/>
      <c r="AA1756" s="125"/>
      <c r="AB1756" s="125"/>
      <c r="AC1756" s="126"/>
      <c r="AD1756" s="126"/>
      <c r="AE1756" s="126"/>
      <c r="AF1756" s="126"/>
      <c r="AG1756" s="126"/>
      <c r="AH1756" s="126"/>
      <c r="AI1756" s="126"/>
      <c r="AJ1756" s="126"/>
      <c r="AK1756" s="126"/>
    </row>
    <row r="1757" spans="1:37" ht="15" customHeight="1" x14ac:dyDescent="0.2">
      <c r="A1757" s="62"/>
      <c r="B1757" s="62"/>
      <c r="C1757" s="124"/>
      <c r="D1757" s="124"/>
      <c r="E1757" s="124"/>
      <c r="F1757" s="124"/>
      <c r="G1757" s="124"/>
      <c r="H1757" s="124"/>
      <c r="I1757" s="124"/>
      <c r="J1757" s="124"/>
      <c r="K1757" s="124"/>
      <c r="L1757" s="124"/>
      <c r="M1757" s="124"/>
      <c r="N1757" s="124"/>
      <c r="O1757" s="124"/>
      <c r="P1757" s="124"/>
      <c r="Q1757" s="124"/>
      <c r="R1757" s="124"/>
      <c r="S1757" s="124"/>
      <c r="T1757" s="124"/>
      <c r="U1757" s="124"/>
      <c r="V1757" s="124"/>
      <c r="W1757" s="124"/>
      <c r="X1757" s="124"/>
      <c r="Y1757" s="125"/>
      <c r="Z1757" s="125"/>
      <c r="AA1757" s="125"/>
      <c r="AB1757" s="125"/>
      <c r="AC1757" s="126"/>
      <c r="AD1757" s="126"/>
      <c r="AE1757" s="126"/>
      <c r="AF1757" s="126"/>
      <c r="AG1757" s="126"/>
      <c r="AH1757" s="126"/>
      <c r="AI1757" s="126"/>
      <c r="AJ1757" s="126"/>
      <c r="AK1757" s="126"/>
    </row>
    <row r="1758" spans="1:37" ht="15" customHeight="1" x14ac:dyDescent="0.2">
      <c r="A1758" s="62"/>
      <c r="B1758" s="62"/>
      <c r="C1758" s="124"/>
      <c r="D1758" s="124"/>
      <c r="E1758" s="124"/>
      <c r="F1758" s="124"/>
      <c r="G1758" s="124"/>
      <c r="H1758" s="124"/>
      <c r="I1758" s="124"/>
      <c r="J1758" s="124"/>
      <c r="K1758" s="124"/>
      <c r="L1758" s="124"/>
      <c r="M1758" s="124"/>
      <c r="N1758" s="124"/>
      <c r="O1758" s="124"/>
      <c r="P1758" s="124"/>
      <c r="Q1758" s="124"/>
      <c r="R1758" s="124"/>
      <c r="S1758" s="124"/>
      <c r="T1758" s="124"/>
      <c r="U1758" s="124"/>
      <c r="V1758" s="124"/>
      <c r="W1758" s="124"/>
      <c r="X1758" s="124"/>
      <c r="Y1758" s="125"/>
      <c r="Z1758" s="125"/>
      <c r="AA1758" s="125"/>
      <c r="AB1758" s="125"/>
      <c r="AC1758" s="126"/>
      <c r="AD1758" s="126"/>
      <c r="AE1758" s="126"/>
      <c r="AF1758" s="126"/>
      <c r="AG1758" s="126"/>
      <c r="AH1758" s="126"/>
      <c r="AI1758" s="126"/>
      <c r="AJ1758" s="126"/>
      <c r="AK1758" s="126"/>
    </row>
    <row r="1759" spans="1:37" ht="15" customHeight="1" x14ac:dyDescent="0.2">
      <c r="A1759" s="62"/>
      <c r="B1759" s="62"/>
      <c r="C1759" s="124"/>
      <c r="D1759" s="124"/>
      <c r="E1759" s="124"/>
      <c r="F1759" s="124"/>
      <c r="G1759" s="124"/>
      <c r="H1759" s="124"/>
      <c r="I1759" s="124"/>
      <c r="J1759" s="124"/>
      <c r="K1759" s="124"/>
      <c r="L1759" s="124"/>
      <c r="M1759" s="124"/>
      <c r="N1759" s="124"/>
      <c r="O1759" s="124"/>
      <c r="P1759" s="124"/>
      <c r="Q1759" s="124"/>
      <c r="R1759" s="124"/>
      <c r="S1759" s="124"/>
      <c r="T1759" s="124"/>
      <c r="U1759" s="124"/>
      <c r="V1759" s="124"/>
      <c r="W1759" s="124"/>
      <c r="X1759" s="124"/>
      <c r="Y1759" s="125"/>
      <c r="Z1759" s="125"/>
      <c r="AA1759" s="125"/>
      <c r="AB1759" s="125"/>
      <c r="AC1759" s="126"/>
      <c r="AD1759" s="126"/>
      <c r="AE1759" s="126"/>
      <c r="AF1759" s="126"/>
      <c r="AG1759" s="126"/>
      <c r="AH1759" s="126"/>
      <c r="AI1759" s="126"/>
      <c r="AJ1759" s="126"/>
      <c r="AK1759" s="126"/>
    </row>
    <row r="1760" spans="1:37" ht="15" customHeight="1" x14ac:dyDescent="0.2">
      <c r="A1760" s="62"/>
      <c r="B1760" s="62"/>
      <c r="C1760" s="124"/>
      <c r="D1760" s="124"/>
      <c r="E1760" s="124"/>
      <c r="F1760" s="124"/>
      <c r="G1760" s="124"/>
      <c r="H1760" s="124"/>
      <c r="I1760" s="124"/>
      <c r="J1760" s="124"/>
      <c r="K1760" s="124"/>
      <c r="L1760" s="124"/>
      <c r="M1760" s="124"/>
      <c r="N1760" s="124"/>
      <c r="O1760" s="124"/>
      <c r="P1760" s="124"/>
      <c r="Q1760" s="124"/>
      <c r="R1760" s="124"/>
      <c r="S1760" s="124"/>
      <c r="T1760" s="124"/>
      <c r="U1760" s="124"/>
      <c r="V1760" s="124"/>
      <c r="W1760" s="124"/>
      <c r="X1760" s="124"/>
      <c r="Y1760" s="125"/>
      <c r="Z1760" s="125"/>
      <c r="AA1760" s="125"/>
      <c r="AB1760" s="125"/>
      <c r="AC1760" s="126"/>
      <c r="AD1760" s="126"/>
      <c r="AE1760" s="126"/>
      <c r="AF1760" s="126"/>
      <c r="AG1760" s="126"/>
      <c r="AH1760" s="126"/>
      <c r="AI1760" s="126"/>
      <c r="AJ1760" s="126"/>
      <c r="AK1760" s="126"/>
    </row>
    <row r="1761" spans="1:37" ht="15" customHeight="1" x14ac:dyDescent="0.2">
      <c r="A1761" s="62"/>
      <c r="B1761" s="62"/>
      <c r="C1761" s="124"/>
      <c r="D1761" s="124"/>
      <c r="E1761" s="124"/>
      <c r="F1761" s="124"/>
      <c r="G1761" s="124"/>
      <c r="H1761" s="124"/>
      <c r="I1761" s="124"/>
      <c r="J1761" s="124"/>
      <c r="K1761" s="124"/>
      <c r="L1761" s="124"/>
      <c r="M1761" s="124"/>
      <c r="N1761" s="124"/>
      <c r="O1761" s="124"/>
      <c r="P1761" s="124"/>
      <c r="Q1761" s="124"/>
      <c r="R1761" s="124"/>
      <c r="S1761" s="124"/>
      <c r="T1761" s="124"/>
      <c r="U1761" s="124"/>
      <c r="V1761" s="124"/>
      <c r="W1761" s="124"/>
      <c r="X1761" s="124"/>
      <c r="Y1761" s="125"/>
      <c r="Z1761" s="125"/>
      <c r="AA1761" s="125"/>
      <c r="AB1761" s="125"/>
      <c r="AC1761" s="126"/>
      <c r="AD1761" s="126"/>
      <c r="AE1761" s="126"/>
      <c r="AF1761" s="126"/>
      <c r="AG1761" s="126"/>
      <c r="AH1761" s="126"/>
      <c r="AI1761" s="126"/>
      <c r="AJ1761" s="126"/>
      <c r="AK1761" s="126"/>
    </row>
    <row r="1762" spans="1:37" ht="15" customHeight="1" x14ac:dyDescent="0.2">
      <c r="A1762" s="62"/>
      <c r="B1762" s="62"/>
      <c r="C1762" s="124"/>
      <c r="D1762" s="124"/>
      <c r="E1762" s="124"/>
      <c r="F1762" s="124"/>
      <c r="G1762" s="124"/>
      <c r="H1762" s="124"/>
      <c r="I1762" s="124"/>
      <c r="J1762" s="124"/>
      <c r="K1762" s="124"/>
      <c r="L1762" s="124"/>
      <c r="M1762" s="124"/>
      <c r="N1762" s="124"/>
      <c r="O1762" s="124"/>
      <c r="P1762" s="124"/>
      <c r="Q1762" s="124"/>
      <c r="R1762" s="124"/>
      <c r="S1762" s="124"/>
      <c r="T1762" s="124"/>
      <c r="U1762" s="124"/>
      <c r="V1762" s="124"/>
      <c r="W1762" s="124"/>
      <c r="X1762" s="124"/>
      <c r="Y1762" s="125"/>
      <c r="Z1762" s="125"/>
      <c r="AA1762" s="125"/>
      <c r="AB1762" s="125"/>
      <c r="AC1762" s="126"/>
      <c r="AD1762" s="126"/>
      <c r="AE1762" s="126"/>
      <c r="AF1762" s="126"/>
      <c r="AG1762" s="126"/>
      <c r="AH1762" s="126"/>
      <c r="AI1762" s="126"/>
      <c r="AJ1762" s="126"/>
      <c r="AK1762" s="126"/>
    </row>
    <row r="1763" spans="1:37" ht="15" customHeight="1" x14ac:dyDescent="0.2">
      <c r="A1763" s="62"/>
      <c r="B1763" s="62"/>
      <c r="C1763" s="124"/>
      <c r="D1763" s="124"/>
      <c r="E1763" s="124"/>
      <c r="F1763" s="124"/>
      <c r="G1763" s="124"/>
      <c r="H1763" s="124"/>
      <c r="I1763" s="124"/>
      <c r="J1763" s="124"/>
      <c r="K1763" s="124"/>
      <c r="L1763" s="124"/>
      <c r="M1763" s="124"/>
      <c r="N1763" s="124"/>
      <c r="O1763" s="124"/>
      <c r="P1763" s="124"/>
      <c r="Q1763" s="124"/>
      <c r="R1763" s="124"/>
      <c r="S1763" s="124"/>
      <c r="T1763" s="124"/>
      <c r="U1763" s="124"/>
      <c r="V1763" s="124"/>
      <c r="W1763" s="124"/>
      <c r="X1763" s="124"/>
      <c r="Y1763" s="125"/>
      <c r="Z1763" s="125"/>
      <c r="AA1763" s="125"/>
      <c r="AB1763" s="125"/>
      <c r="AC1763" s="126"/>
      <c r="AD1763" s="126"/>
      <c r="AE1763" s="126"/>
      <c r="AF1763" s="126"/>
      <c r="AG1763" s="126"/>
      <c r="AH1763" s="126"/>
      <c r="AI1763" s="126"/>
      <c r="AJ1763" s="126"/>
      <c r="AK1763" s="126"/>
    </row>
    <row r="1764" spans="1:37" ht="15" customHeight="1" x14ac:dyDescent="0.2">
      <c r="A1764" s="62"/>
      <c r="B1764" s="62"/>
      <c r="C1764" s="124"/>
      <c r="D1764" s="124"/>
      <c r="E1764" s="124"/>
      <c r="F1764" s="124"/>
      <c r="G1764" s="124"/>
      <c r="H1764" s="124"/>
      <c r="I1764" s="124"/>
      <c r="J1764" s="124"/>
      <c r="K1764" s="124"/>
      <c r="L1764" s="124"/>
      <c r="M1764" s="124"/>
      <c r="N1764" s="124"/>
      <c r="O1764" s="124"/>
      <c r="P1764" s="124"/>
      <c r="Q1764" s="124"/>
      <c r="R1764" s="124"/>
      <c r="S1764" s="124"/>
      <c r="T1764" s="124"/>
      <c r="U1764" s="124"/>
      <c r="V1764" s="124"/>
      <c r="W1764" s="124"/>
      <c r="X1764" s="124"/>
      <c r="Y1764" s="125"/>
      <c r="Z1764" s="125"/>
      <c r="AA1764" s="125"/>
      <c r="AB1764" s="125"/>
      <c r="AC1764" s="126"/>
      <c r="AD1764" s="126"/>
      <c r="AE1764" s="126"/>
      <c r="AF1764" s="126"/>
      <c r="AG1764" s="126"/>
      <c r="AH1764" s="126"/>
      <c r="AI1764" s="126"/>
      <c r="AJ1764" s="126"/>
      <c r="AK1764" s="126"/>
    </row>
    <row r="1765" spans="1:37" ht="15" customHeight="1" x14ac:dyDescent="0.2">
      <c r="A1765" s="62"/>
      <c r="B1765" s="62"/>
      <c r="C1765" s="124"/>
      <c r="D1765" s="124"/>
      <c r="E1765" s="124"/>
      <c r="F1765" s="124"/>
      <c r="G1765" s="124"/>
      <c r="H1765" s="124"/>
      <c r="I1765" s="124"/>
      <c r="J1765" s="124"/>
      <c r="K1765" s="124"/>
      <c r="L1765" s="124"/>
      <c r="M1765" s="124"/>
      <c r="N1765" s="124"/>
      <c r="O1765" s="124"/>
      <c r="P1765" s="124"/>
      <c r="Q1765" s="124"/>
      <c r="R1765" s="124"/>
      <c r="S1765" s="124"/>
      <c r="T1765" s="124"/>
      <c r="U1765" s="124"/>
      <c r="V1765" s="124"/>
      <c r="W1765" s="124"/>
      <c r="X1765" s="124"/>
      <c r="Y1765" s="125"/>
      <c r="Z1765" s="125"/>
      <c r="AA1765" s="125"/>
      <c r="AB1765" s="125"/>
      <c r="AC1765" s="126"/>
      <c r="AD1765" s="126"/>
      <c r="AE1765" s="126"/>
      <c r="AF1765" s="126"/>
      <c r="AG1765" s="126"/>
      <c r="AH1765" s="126"/>
      <c r="AI1765" s="126"/>
      <c r="AJ1765" s="126"/>
      <c r="AK1765" s="126"/>
    </row>
    <row r="1766" spans="1:37" ht="15" customHeight="1" x14ac:dyDescent="0.2">
      <c r="A1766" s="62"/>
      <c r="B1766" s="62"/>
      <c r="C1766" s="124"/>
      <c r="D1766" s="124"/>
      <c r="E1766" s="124"/>
      <c r="F1766" s="124"/>
      <c r="G1766" s="124"/>
      <c r="H1766" s="124"/>
      <c r="I1766" s="124"/>
      <c r="J1766" s="124"/>
      <c r="K1766" s="124"/>
      <c r="L1766" s="124"/>
      <c r="M1766" s="124"/>
      <c r="N1766" s="124"/>
      <c r="O1766" s="124"/>
      <c r="P1766" s="124"/>
      <c r="Q1766" s="124"/>
      <c r="R1766" s="124"/>
      <c r="S1766" s="124"/>
      <c r="T1766" s="124"/>
      <c r="U1766" s="124"/>
      <c r="V1766" s="124"/>
      <c r="W1766" s="124"/>
      <c r="X1766" s="124"/>
      <c r="Y1766" s="125"/>
      <c r="Z1766" s="125"/>
      <c r="AA1766" s="125"/>
      <c r="AB1766" s="125"/>
      <c r="AC1766" s="126"/>
      <c r="AD1766" s="126"/>
      <c r="AE1766" s="126"/>
      <c r="AF1766" s="126"/>
      <c r="AG1766" s="126"/>
      <c r="AH1766" s="126"/>
      <c r="AI1766" s="126"/>
      <c r="AJ1766" s="126"/>
      <c r="AK1766" s="126"/>
    </row>
    <row r="1767" spans="1:37" ht="15" customHeight="1" x14ac:dyDescent="0.2">
      <c r="A1767" s="62"/>
      <c r="B1767" s="62"/>
      <c r="C1767" s="124"/>
      <c r="D1767" s="124"/>
      <c r="E1767" s="124"/>
      <c r="F1767" s="124"/>
      <c r="G1767" s="124"/>
      <c r="H1767" s="124"/>
      <c r="I1767" s="124"/>
      <c r="J1767" s="124"/>
      <c r="K1767" s="124"/>
      <c r="L1767" s="124"/>
      <c r="M1767" s="124"/>
      <c r="N1767" s="124"/>
      <c r="O1767" s="124"/>
      <c r="P1767" s="124"/>
      <c r="Q1767" s="124"/>
      <c r="R1767" s="124"/>
      <c r="S1767" s="124"/>
      <c r="T1767" s="124"/>
      <c r="U1767" s="124"/>
      <c r="V1767" s="124"/>
      <c r="W1767" s="124"/>
      <c r="X1767" s="124"/>
      <c r="Y1767" s="125"/>
      <c r="Z1767" s="125"/>
      <c r="AA1767" s="125"/>
      <c r="AB1767" s="125"/>
      <c r="AC1767" s="126"/>
      <c r="AD1767" s="126"/>
      <c r="AE1767" s="126"/>
      <c r="AF1767" s="126"/>
      <c r="AG1767" s="126"/>
      <c r="AH1767" s="126"/>
      <c r="AI1767" s="126"/>
      <c r="AJ1767" s="126"/>
      <c r="AK1767" s="126"/>
    </row>
    <row r="1768" spans="1:37" ht="15" customHeight="1" x14ac:dyDescent="0.2">
      <c r="A1768" s="62"/>
      <c r="B1768" s="62"/>
      <c r="C1768" s="124"/>
      <c r="D1768" s="124"/>
      <c r="E1768" s="124"/>
      <c r="F1768" s="124"/>
      <c r="G1768" s="124"/>
      <c r="H1768" s="124"/>
      <c r="I1768" s="124"/>
      <c r="J1768" s="124"/>
      <c r="K1768" s="124"/>
      <c r="L1768" s="124"/>
      <c r="M1768" s="124"/>
      <c r="N1768" s="124"/>
      <c r="O1768" s="124"/>
      <c r="P1768" s="124"/>
      <c r="Q1768" s="124"/>
      <c r="R1768" s="124"/>
      <c r="S1768" s="124"/>
      <c r="T1768" s="124"/>
      <c r="U1768" s="124"/>
      <c r="V1768" s="124"/>
      <c r="W1768" s="124"/>
      <c r="X1768" s="124"/>
      <c r="Y1768" s="125"/>
      <c r="Z1768" s="125"/>
      <c r="AA1768" s="125"/>
      <c r="AB1768" s="125"/>
      <c r="AC1768" s="126"/>
      <c r="AD1768" s="126"/>
      <c r="AE1768" s="126"/>
      <c r="AF1768" s="126"/>
      <c r="AG1768" s="126"/>
      <c r="AH1768" s="126"/>
      <c r="AI1768" s="126"/>
      <c r="AJ1768" s="126"/>
      <c r="AK1768" s="126"/>
    </row>
    <row r="1769" spans="1:37" ht="15" customHeight="1" x14ac:dyDescent="0.2">
      <c r="A1769" s="62"/>
      <c r="B1769" s="62"/>
      <c r="C1769" s="124"/>
      <c r="D1769" s="124"/>
      <c r="E1769" s="124"/>
      <c r="F1769" s="124"/>
      <c r="G1769" s="124"/>
      <c r="H1769" s="124"/>
      <c r="I1769" s="124"/>
      <c r="J1769" s="124"/>
      <c r="K1769" s="124"/>
      <c r="L1769" s="124"/>
      <c r="M1769" s="124"/>
      <c r="N1769" s="124"/>
      <c r="O1769" s="124"/>
      <c r="P1769" s="124"/>
      <c r="Q1769" s="124"/>
      <c r="R1769" s="124"/>
      <c r="S1769" s="124"/>
      <c r="T1769" s="124"/>
      <c r="U1769" s="124"/>
      <c r="V1769" s="124"/>
      <c r="W1769" s="124"/>
      <c r="X1769" s="124"/>
      <c r="Y1769" s="125"/>
      <c r="Z1769" s="125"/>
      <c r="AA1769" s="125"/>
      <c r="AB1769" s="125"/>
      <c r="AC1769" s="126"/>
      <c r="AD1769" s="126"/>
      <c r="AE1769" s="126"/>
      <c r="AF1769" s="126"/>
      <c r="AG1769" s="126"/>
      <c r="AH1769" s="126"/>
      <c r="AI1769" s="126"/>
      <c r="AJ1769" s="126"/>
      <c r="AK1769" s="126"/>
    </row>
    <row r="1770" spans="1:37" ht="15" customHeight="1" x14ac:dyDescent="0.2">
      <c r="A1770" s="62"/>
      <c r="B1770" s="62"/>
      <c r="C1770" s="124"/>
      <c r="D1770" s="124"/>
      <c r="E1770" s="124"/>
      <c r="F1770" s="124"/>
      <c r="G1770" s="124"/>
      <c r="H1770" s="124"/>
      <c r="I1770" s="124"/>
      <c r="J1770" s="124"/>
      <c r="K1770" s="124"/>
      <c r="L1770" s="124"/>
      <c r="M1770" s="124"/>
      <c r="N1770" s="124"/>
      <c r="O1770" s="124"/>
      <c r="P1770" s="124"/>
      <c r="Q1770" s="124"/>
      <c r="R1770" s="124"/>
      <c r="S1770" s="124"/>
      <c r="T1770" s="124"/>
      <c r="U1770" s="124"/>
      <c r="V1770" s="124"/>
      <c r="W1770" s="124"/>
      <c r="X1770" s="124"/>
      <c r="Y1770" s="125"/>
      <c r="Z1770" s="125"/>
      <c r="AA1770" s="125"/>
      <c r="AB1770" s="125"/>
      <c r="AC1770" s="126"/>
      <c r="AD1770" s="126"/>
      <c r="AE1770" s="126"/>
      <c r="AF1770" s="126"/>
      <c r="AG1770" s="126"/>
      <c r="AH1770" s="126"/>
      <c r="AI1770" s="126"/>
      <c r="AJ1770" s="126"/>
      <c r="AK1770" s="126"/>
    </row>
    <row r="1771" spans="1:37" ht="15" customHeight="1" x14ac:dyDescent="0.2">
      <c r="A1771" s="62"/>
      <c r="B1771" s="62"/>
      <c r="C1771" s="124"/>
      <c r="D1771" s="124"/>
      <c r="E1771" s="124"/>
      <c r="F1771" s="124"/>
      <c r="G1771" s="124"/>
      <c r="H1771" s="124"/>
      <c r="I1771" s="124"/>
      <c r="J1771" s="124"/>
      <c r="K1771" s="124"/>
      <c r="L1771" s="124"/>
      <c r="M1771" s="124"/>
      <c r="N1771" s="124"/>
      <c r="O1771" s="124"/>
      <c r="P1771" s="124"/>
      <c r="Q1771" s="124"/>
      <c r="R1771" s="124"/>
      <c r="S1771" s="124"/>
      <c r="T1771" s="124"/>
      <c r="U1771" s="124"/>
      <c r="V1771" s="124"/>
      <c r="W1771" s="124"/>
      <c r="X1771" s="124"/>
      <c r="Y1771" s="125"/>
      <c r="Z1771" s="125"/>
      <c r="AA1771" s="125"/>
      <c r="AB1771" s="125"/>
      <c r="AC1771" s="126"/>
      <c r="AD1771" s="126"/>
      <c r="AE1771" s="126"/>
      <c r="AF1771" s="126"/>
      <c r="AG1771" s="126"/>
      <c r="AH1771" s="126"/>
      <c r="AI1771" s="126"/>
      <c r="AJ1771" s="126"/>
      <c r="AK1771" s="126"/>
    </row>
    <row r="1772" spans="1:37" ht="15" customHeight="1" x14ac:dyDescent="0.2">
      <c r="A1772" s="62"/>
      <c r="B1772" s="62"/>
      <c r="C1772" s="124"/>
      <c r="D1772" s="124"/>
      <c r="E1772" s="124"/>
      <c r="F1772" s="124"/>
      <c r="G1772" s="124"/>
      <c r="H1772" s="124"/>
      <c r="I1772" s="124"/>
      <c r="J1772" s="124"/>
      <c r="K1772" s="124"/>
      <c r="L1772" s="124"/>
      <c r="M1772" s="124"/>
      <c r="N1772" s="124"/>
      <c r="O1772" s="124"/>
      <c r="P1772" s="124"/>
      <c r="Q1772" s="124"/>
      <c r="R1772" s="124"/>
      <c r="S1772" s="124"/>
      <c r="T1772" s="124"/>
      <c r="U1772" s="124"/>
      <c r="V1772" s="124"/>
      <c r="W1772" s="124"/>
      <c r="X1772" s="124"/>
      <c r="Y1772" s="125"/>
      <c r="Z1772" s="125"/>
      <c r="AA1772" s="125"/>
      <c r="AB1772" s="125"/>
      <c r="AC1772" s="126"/>
      <c r="AD1772" s="126"/>
      <c r="AE1772" s="126"/>
      <c r="AF1772" s="126"/>
      <c r="AG1772" s="126"/>
      <c r="AH1772" s="126"/>
      <c r="AI1772" s="126"/>
      <c r="AJ1772" s="126"/>
      <c r="AK1772" s="126"/>
    </row>
    <row r="1773" spans="1:37" ht="15" customHeight="1" x14ac:dyDescent="0.2">
      <c r="A1773" s="62"/>
      <c r="B1773" s="62"/>
      <c r="C1773" s="124"/>
      <c r="D1773" s="124"/>
      <c r="E1773" s="124"/>
      <c r="F1773" s="124"/>
      <c r="G1773" s="124"/>
      <c r="H1773" s="124"/>
      <c r="I1773" s="124"/>
      <c r="J1773" s="124"/>
      <c r="K1773" s="124"/>
      <c r="L1773" s="124"/>
      <c r="M1773" s="124"/>
      <c r="N1773" s="124"/>
      <c r="O1773" s="124"/>
      <c r="P1773" s="124"/>
      <c r="Q1773" s="124"/>
      <c r="R1773" s="124"/>
      <c r="S1773" s="124"/>
      <c r="T1773" s="124"/>
      <c r="U1773" s="124"/>
      <c r="V1773" s="124"/>
      <c r="W1773" s="124"/>
      <c r="X1773" s="124"/>
      <c r="Y1773" s="125"/>
      <c r="Z1773" s="125"/>
      <c r="AA1773" s="125"/>
      <c r="AB1773" s="125"/>
      <c r="AC1773" s="126"/>
      <c r="AD1773" s="126"/>
      <c r="AE1773" s="126"/>
      <c r="AF1773" s="126"/>
      <c r="AG1773" s="126"/>
      <c r="AH1773" s="126"/>
      <c r="AI1773" s="126"/>
      <c r="AJ1773" s="126"/>
      <c r="AK1773" s="126"/>
    </row>
    <row r="1774" spans="1:37" ht="15" customHeight="1" x14ac:dyDescent="0.2">
      <c r="A1774" s="62"/>
      <c r="B1774" s="62"/>
      <c r="C1774" s="124"/>
      <c r="D1774" s="124"/>
      <c r="E1774" s="124"/>
      <c r="F1774" s="124"/>
      <c r="G1774" s="124"/>
      <c r="H1774" s="124"/>
      <c r="I1774" s="124"/>
      <c r="J1774" s="124"/>
      <c r="K1774" s="124"/>
      <c r="L1774" s="124"/>
      <c r="M1774" s="124"/>
      <c r="N1774" s="124"/>
      <c r="O1774" s="124"/>
      <c r="P1774" s="124"/>
      <c r="Q1774" s="124"/>
      <c r="R1774" s="124"/>
      <c r="S1774" s="124"/>
      <c r="T1774" s="124"/>
      <c r="U1774" s="124"/>
      <c r="V1774" s="124"/>
      <c r="W1774" s="124"/>
      <c r="X1774" s="124"/>
      <c r="Y1774" s="125"/>
      <c r="Z1774" s="125"/>
      <c r="AA1774" s="125"/>
      <c r="AB1774" s="125"/>
      <c r="AC1774" s="126"/>
      <c r="AD1774" s="126"/>
      <c r="AE1774" s="126"/>
      <c r="AF1774" s="126"/>
      <c r="AG1774" s="126"/>
      <c r="AH1774" s="126"/>
      <c r="AI1774" s="126"/>
      <c r="AJ1774" s="126"/>
      <c r="AK1774" s="126"/>
    </row>
    <row r="1775" spans="1:37" ht="15" customHeight="1" x14ac:dyDescent="0.2">
      <c r="A1775" s="62"/>
      <c r="B1775" s="62"/>
      <c r="C1775" s="124"/>
      <c r="D1775" s="124"/>
      <c r="E1775" s="124"/>
      <c r="F1775" s="124"/>
      <c r="G1775" s="124"/>
      <c r="H1775" s="124"/>
      <c r="I1775" s="124"/>
      <c r="J1775" s="124"/>
      <c r="K1775" s="124"/>
      <c r="L1775" s="124"/>
      <c r="M1775" s="124"/>
      <c r="N1775" s="124"/>
      <c r="O1775" s="124"/>
      <c r="P1775" s="124"/>
      <c r="Q1775" s="124"/>
      <c r="R1775" s="124"/>
      <c r="S1775" s="124"/>
      <c r="T1775" s="124"/>
      <c r="U1775" s="124"/>
      <c r="V1775" s="124"/>
      <c r="W1775" s="124"/>
      <c r="X1775" s="124"/>
      <c r="Y1775" s="125"/>
      <c r="Z1775" s="125"/>
      <c r="AA1775" s="125"/>
      <c r="AB1775" s="125"/>
      <c r="AC1775" s="126"/>
      <c r="AD1775" s="126"/>
      <c r="AE1775" s="126"/>
      <c r="AF1775" s="126"/>
      <c r="AG1775" s="126"/>
      <c r="AH1775" s="126"/>
      <c r="AI1775" s="126"/>
      <c r="AJ1775" s="126"/>
      <c r="AK1775" s="126"/>
    </row>
    <row r="1776" spans="1:37" ht="15" customHeight="1" x14ac:dyDescent="0.2">
      <c r="A1776" s="62"/>
      <c r="B1776" s="62"/>
      <c r="C1776" s="124"/>
      <c r="D1776" s="124"/>
      <c r="E1776" s="124"/>
      <c r="F1776" s="124"/>
      <c r="G1776" s="124"/>
      <c r="H1776" s="124"/>
      <c r="I1776" s="124"/>
      <c r="J1776" s="124"/>
      <c r="K1776" s="124"/>
      <c r="L1776" s="124"/>
      <c r="M1776" s="124"/>
      <c r="N1776" s="124"/>
      <c r="O1776" s="124"/>
      <c r="P1776" s="124"/>
      <c r="Q1776" s="124"/>
      <c r="R1776" s="124"/>
      <c r="S1776" s="124"/>
      <c r="T1776" s="124"/>
      <c r="U1776" s="124"/>
      <c r="V1776" s="124"/>
      <c r="W1776" s="124"/>
      <c r="X1776" s="124"/>
      <c r="Y1776" s="125"/>
      <c r="Z1776" s="125"/>
      <c r="AA1776" s="125"/>
      <c r="AB1776" s="125"/>
      <c r="AC1776" s="126"/>
      <c r="AD1776" s="126"/>
      <c r="AE1776" s="126"/>
      <c r="AF1776" s="126"/>
      <c r="AG1776" s="126"/>
      <c r="AH1776" s="126"/>
      <c r="AI1776" s="126"/>
      <c r="AJ1776" s="126"/>
      <c r="AK1776" s="126"/>
    </row>
    <row r="1777" spans="1:37" ht="15" customHeight="1" x14ac:dyDescent="0.2">
      <c r="A1777" s="62"/>
      <c r="B1777" s="62"/>
      <c r="C1777" s="124"/>
      <c r="D1777" s="124"/>
      <c r="E1777" s="124"/>
      <c r="F1777" s="124"/>
      <c r="G1777" s="124"/>
      <c r="H1777" s="124"/>
      <c r="I1777" s="124"/>
      <c r="J1777" s="124"/>
      <c r="K1777" s="124"/>
      <c r="L1777" s="124"/>
      <c r="M1777" s="124"/>
      <c r="N1777" s="124"/>
      <c r="O1777" s="124"/>
      <c r="P1777" s="124"/>
      <c r="Q1777" s="124"/>
      <c r="R1777" s="124"/>
      <c r="S1777" s="124"/>
      <c r="T1777" s="124"/>
      <c r="U1777" s="124"/>
      <c r="V1777" s="124"/>
      <c r="W1777" s="124"/>
      <c r="X1777" s="124"/>
      <c r="Y1777" s="125"/>
      <c r="Z1777" s="125"/>
      <c r="AA1777" s="125"/>
      <c r="AB1777" s="125"/>
      <c r="AC1777" s="126"/>
      <c r="AD1777" s="126"/>
      <c r="AE1777" s="126"/>
      <c r="AF1777" s="126"/>
      <c r="AG1777" s="126"/>
      <c r="AH1777" s="126"/>
      <c r="AI1777" s="126"/>
      <c r="AJ1777" s="126"/>
      <c r="AK1777" s="126"/>
    </row>
    <row r="1778" spans="1:37" ht="15" customHeight="1" x14ac:dyDescent="0.2">
      <c r="A1778" s="62"/>
      <c r="B1778" s="62"/>
      <c r="C1778" s="124"/>
      <c r="D1778" s="124"/>
      <c r="E1778" s="124"/>
      <c r="F1778" s="124"/>
      <c r="G1778" s="124"/>
      <c r="H1778" s="124"/>
      <c r="I1778" s="124"/>
      <c r="J1778" s="124"/>
      <c r="K1778" s="124"/>
      <c r="L1778" s="124"/>
      <c r="M1778" s="124"/>
      <c r="N1778" s="124"/>
      <c r="O1778" s="124"/>
      <c r="P1778" s="124"/>
      <c r="Q1778" s="124"/>
      <c r="R1778" s="124"/>
      <c r="S1778" s="124"/>
      <c r="T1778" s="124"/>
      <c r="U1778" s="124"/>
      <c r="V1778" s="124"/>
      <c r="W1778" s="124"/>
      <c r="X1778" s="124"/>
      <c r="Y1778" s="125"/>
      <c r="Z1778" s="125"/>
      <c r="AA1778" s="125"/>
      <c r="AB1778" s="125"/>
      <c r="AC1778" s="126"/>
      <c r="AD1778" s="126"/>
      <c r="AE1778" s="126"/>
      <c r="AF1778" s="126"/>
      <c r="AG1778" s="126"/>
      <c r="AH1778" s="126"/>
      <c r="AI1778" s="126"/>
      <c r="AJ1778" s="126"/>
      <c r="AK1778" s="126"/>
    </row>
    <row r="1779" spans="1:37" ht="15" customHeight="1" x14ac:dyDescent="0.2">
      <c r="A1779" s="62"/>
      <c r="B1779" s="62"/>
      <c r="C1779" s="124"/>
      <c r="D1779" s="124"/>
      <c r="E1779" s="124"/>
      <c r="F1779" s="124"/>
      <c r="G1779" s="124"/>
      <c r="H1779" s="124"/>
      <c r="I1779" s="124"/>
      <c r="J1779" s="124"/>
      <c r="K1779" s="124"/>
      <c r="L1779" s="124"/>
      <c r="M1779" s="124"/>
      <c r="N1779" s="124"/>
      <c r="O1779" s="124"/>
      <c r="P1779" s="124"/>
      <c r="Q1779" s="124"/>
      <c r="R1779" s="124"/>
      <c r="S1779" s="124"/>
      <c r="T1779" s="124"/>
      <c r="U1779" s="124"/>
      <c r="V1779" s="124"/>
      <c r="W1779" s="124"/>
      <c r="X1779" s="124"/>
      <c r="Y1779" s="125"/>
      <c r="Z1779" s="125"/>
      <c r="AA1779" s="125"/>
      <c r="AB1779" s="125"/>
      <c r="AC1779" s="126"/>
      <c r="AD1779" s="126"/>
      <c r="AE1779" s="126"/>
      <c r="AF1779" s="126"/>
      <c r="AG1779" s="126"/>
      <c r="AH1779" s="126"/>
      <c r="AI1779" s="126"/>
      <c r="AJ1779" s="126"/>
      <c r="AK1779" s="126"/>
    </row>
    <row r="1780" spans="1:37" ht="15" customHeight="1" x14ac:dyDescent="0.2">
      <c r="A1780" s="62"/>
      <c r="B1780" s="62"/>
      <c r="C1780" s="124"/>
      <c r="D1780" s="124"/>
      <c r="E1780" s="124"/>
      <c r="F1780" s="124"/>
      <c r="G1780" s="124"/>
      <c r="H1780" s="124"/>
      <c r="I1780" s="124"/>
      <c r="J1780" s="124"/>
      <c r="K1780" s="124"/>
      <c r="L1780" s="124"/>
      <c r="M1780" s="124"/>
      <c r="N1780" s="124"/>
      <c r="O1780" s="124"/>
      <c r="P1780" s="124"/>
      <c r="Q1780" s="124"/>
      <c r="R1780" s="124"/>
      <c r="S1780" s="124"/>
      <c r="T1780" s="124"/>
      <c r="U1780" s="124"/>
      <c r="V1780" s="124"/>
      <c r="W1780" s="124"/>
      <c r="X1780" s="124"/>
      <c r="Y1780" s="125"/>
      <c r="Z1780" s="125"/>
      <c r="AA1780" s="125"/>
      <c r="AB1780" s="125"/>
      <c r="AC1780" s="126"/>
      <c r="AD1780" s="126"/>
      <c r="AE1780" s="126"/>
      <c r="AF1780" s="126"/>
      <c r="AG1780" s="126"/>
      <c r="AH1780" s="126"/>
      <c r="AI1780" s="126"/>
      <c r="AJ1780" s="126"/>
      <c r="AK1780" s="126"/>
    </row>
    <row r="1781" spans="1:37" ht="15" customHeight="1" x14ac:dyDescent="0.2">
      <c r="A1781" s="62"/>
      <c r="B1781" s="62"/>
      <c r="C1781" s="124"/>
      <c r="D1781" s="124"/>
      <c r="E1781" s="124"/>
      <c r="F1781" s="124"/>
      <c r="G1781" s="124"/>
      <c r="H1781" s="124"/>
      <c r="I1781" s="124"/>
      <c r="J1781" s="124"/>
      <c r="K1781" s="124"/>
      <c r="L1781" s="124"/>
      <c r="M1781" s="124"/>
      <c r="N1781" s="124"/>
      <c r="O1781" s="124"/>
      <c r="P1781" s="124"/>
      <c r="Q1781" s="124"/>
      <c r="R1781" s="124"/>
      <c r="S1781" s="124"/>
      <c r="T1781" s="124"/>
      <c r="U1781" s="124"/>
      <c r="V1781" s="124"/>
      <c r="W1781" s="124"/>
      <c r="X1781" s="124"/>
      <c r="Y1781" s="125"/>
      <c r="Z1781" s="125"/>
      <c r="AA1781" s="125"/>
      <c r="AB1781" s="125"/>
      <c r="AC1781" s="126"/>
      <c r="AD1781" s="126"/>
      <c r="AE1781" s="126"/>
      <c r="AF1781" s="126"/>
      <c r="AG1781" s="126"/>
      <c r="AH1781" s="126"/>
      <c r="AI1781" s="126"/>
      <c r="AJ1781" s="126"/>
      <c r="AK1781" s="126"/>
    </row>
    <row r="1782" spans="1:37" ht="15" customHeight="1" x14ac:dyDescent="0.2">
      <c r="A1782" s="62"/>
      <c r="B1782" s="62"/>
      <c r="C1782" s="124"/>
      <c r="D1782" s="124"/>
      <c r="E1782" s="124"/>
      <c r="F1782" s="124"/>
      <c r="G1782" s="124"/>
      <c r="H1782" s="124"/>
      <c r="I1782" s="124"/>
      <c r="J1782" s="124"/>
      <c r="K1782" s="124"/>
      <c r="L1782" s="124"/>
      <c r="M1782" s="124"/>
      <c r="N1782" s="124"/>
      <c r="O1782" s="124"/>
      <c r="P1782" s="124"/>
      <c r="Q1782" s="124"/>
      <c r="R1782" s="124"/>
      <c r="S1782" s="124"/>
      <c r="T1782" s="124"/>
      <c r="U1782" s="124"/>
      <c r="V1782" s="124"/>
      <c r="W1782" s="124"/>
      <c r="X1782" s="124"/>
      <c r="Y1782" s="125"/>
      <c r="Z1782" s="125"/>
      <c r="AA1782" s="125"/>
      <c r="AB1782" s="125"/>
      <c r="AC1782" s="126"/>
      <c r="AD1782" s="126"/>
      <c r="AE1782" s="126"/>
      <c r="AF1782" s="126"/>
      <c r="AG1782" s="126"/>
      <c r="AH1782" s="126"/>
      <c r="AI1782" s="126"/>
      <c r="AJ1782" s="126"/>
      <c r="AK1782" s="126"/>
    </row>
    <row r="1783" spans="1:37" ht="15" customHeight="1" x14ac:dyDescent="0.2">
      <c r="A1783" s="62"/>
      <c r="B1783" s="62"/>
      <c r="C1783" s="124"/>
      <c r="D1783" s="124"/>
      <c r="E1783" s="124"/>
      <c r="F1783" s="124"/>
      <c r="G1783" s="124"/>
      <c r="H1783" s="124"/>
      <c r="I1783" s="124"/>
      <c r="J1783" s="124"/>
      <c r="K1783" s="124"/>
      <c r="L1783" s="124"/>
      <c r="M1783" s="124"/>
      <c r="N1783" s="124"/>
      <c r="O1783" s="124"/>
      <c r="P1783" s="124"/>
      <c r="Q1783" s="124"/>
      <c r="R1783" s="124"/>
      <c r="S1783" s="124"/>
      <c r="T1783" s="124"/>
      <c r="U1783" s="124"/>
      <c r="V1783" s="124"/>
      <c r="W1783" s="124"/>
      <c r="X1783" s="124"/>
      <c r="Y1783" s="125"/>
      <c r="Z1783" s="125"/>
      <c r="AA1783" s="125"/>
      <c r="AB1783" s="125"/>
      <c r="AC1783" s="126"/>
      <c r="AD1783" s="126"/>
      <c r="AE1783" s="126"/>
      <c r="AF1783" s="126"/>
      <c r="AG1783" s="126"/>
      <c r="AH1783" s="126"/>
      <c r="AI1783" s="126"/>
      <c r="AJ1783" s="126"/>
      <c r="AK1783" s="126"/>
    </row>
    <row r="1784" spans="1:37" ht="15" customHeight="1" x14ac:dyDescent="0.2">
      <c r="A1784" s="62"/>
      <c r="B1784" s="62"/>
      <c r="C1784" s="124"/>
      <c r="D1784" s="124"/>
      <c r="E1784" s="124"/>
      <c r="F1784" s="124"/>
      <c r="G1784" s="124"/>
      <c r="H1784" s="124"/>
      <c r="I1784" s="124"/>
      <c r="J1784" s="124"/>
      <c r="K1784" s="124"/>
      <c r="L1784" s="124"/>
      <c r="M1784" s="124"/>
      <c r="N1784" s="124"/>
      <c r="O1784" s="124"/>
      <c r="P1784" s="124"/>
      <c r="Q1784" s="124"/>
      <c r="R1784" s="124"/>
      <c r="S1784" s="124"/>
      <c r="T1784" s="124"/>
      <c r="U1784" s="124"/>
      <c r="V1784" s="124"/>
      <c r="W1784" s="124"/>
      <c r="X1784" s="124"/>
      <c r="Y1784" s="125"/>
      <c r="Z1784" s="125"/>
      <c r="AA1784" s="125"/>
      <c r="AB1784" s="125"/>
      <c r="AC1784" s="126"/>
      <c r="AD1784" s="126"/>
      <c r="AE1784" s="126"/>
      <c r="AF1784" s="126"/>
      <c r="AG1784" s="126"/>
      <c r="AH1784" s="126"/>
      <c r="AI1784" s="126"/>
      <c r="AJ1784" s="126"/>
      <c r="AK1784" s="126"/>
    </row>
    <row r="1785" spans="1:37" ht="15" customHeight="1" x14ac:dyDescent="0.2">
      <c r="A1785" s="62"/>
      <c r="B1785" s="62"/>
      <c r="C1785" s="124"/>
      <c r="D1785" s="124"/>
      <c r="E1785" s="124"/>
      <c r="F1785" s="124"/>
      <c r="G1785" s="124"/>
      <c r="H1785" s="124"/>
      <c r="I1785" s="124"/>
      <c r="J1785" s="124"/>
      <c r="K1785" s="124"/>
      <c r="L1785" s="124"/>
      <c r="M1785" s="124"/>
      <c r="N1785" s="124"/>
      <c r="O1785" s="124"/>
      <c r="P1785" s="124"/>
      <c r="Q1785" s="124"/>
      <c r="R1785" s="124"/>
      <c r="S1785" s="124"/>
      <c r="T1785" s="124"/>
      <c r="U1785" s="124"/>
      <c r="V1785" s="124"/>
      <c r="W1785" s="124"/>
      <c r="X1785" s="124"/>
      <c r="Y1785" s="125"/>
      <c r="Z1785" s="125"/>
      <c r="AA1785" s="125"/>
      <c r="AB1785" s="125"/>
      <c r="AC1785" s="126"/>
      <c r="AD1785" s="126"/>
      <c r="AE1785" s="126"/>
      <c r="AF1785" s="126"/>
      <c r="AG1785" s="126"/>
      <c r="AH1785" s="126"/>
      <c r="AI1785" s="126"/>
      <c r="AJ1785" s="126"/>
      <c r="AK1785" s="126"/>
    </row>
    <row r="1786" spans="1:37" ht="15" customHeight="1" x14ac:dyDescent="0.2">
      <c r="A1786" s="62"/>
      <c r="B1786" s="62"/>
      <c r="C1786" s="124"/>
      <c r="D1786" s="124"/>
      <c r="E1786" s="124"/>
      <c r="F1786" s="124"/>
      <c r="G1786" s="124"/>
      <c r="H1786" s="124"/>
      <c r="I1786" s="124"/>
      <c r="J1786" s="124"/>
      <c r="K1786" s="124"/>
      <c r="L1786" s="124"/>
      <c r="M1786" s="124"/>
      <c r="N1786" s="124"/>
      <c r="O1786" s="124"/>
      <c r="P1786" s="124"/>
      <c r="Q1786" s="124"/>
      <c r="R1786" s="124"/>
      <c r="S1786" s="124"/>
      <c r="T1786" s="124"/>
      <c r="U1786" s="124"/>
      <c r="V1786" s="124"/>
      <c r="W1786" s="124"/>
      <c r="X1786" s="124"/>
      <c r="Y1786" s="125"/>
      <c r="Z1786" s="125"/>
      <c r="AA1786" s="125"/>
      <c r="AB1786" s="125"/>
      <c r="AC1786" s="126"/>
      <c r="AD1786" s="126"/>
      <c r="AE1786" s="126"/>
      <c r="AF1786" s="126"/>
      <c r="AG1786" s="126"/>
      <c r="AH1786" s="126"/>
      <c r="AI1786" s="126"/>
      <c r="AJ1786" s="126"/>
      <c r="AK1786" s="126"/>
    </row>
    <row r="1787" spans="1:37" ht="15" customHeight="1" x14ac:dyDescent="0.2">
      <c r="A1787" s="62"/>
      <c r="B1787" s="62"/>
      <c r="C1787" s="124"/>
      <c r="D1787" s="124"/>
      <c r="E1787" s="124"/>
      <c r="F1787" s="124"/>
      <c r="G1787" s="124"/>
      <c r="H1787" s="124"/>
      <c r="I1787" s="124"/>
      <c r="J1787" s="124"/>
      <c r="K1787" s="124"/>
      <c r="L1787" s="124"/>
      <c r="M1787" s="124"/>
      <c r="N1787" s="124"/>
      <c r="O1787" s="124"/>
      <c r="P1787" s="124"/>
      <c r="Q1787" s="124"/>
      <c r="R1787" s="124"/>
      <c r="S1787" s="124"/>
      <c r="T1787" s="124"/>
      <c r="U1787" s="124"/>
      <c r="V1787" s="124"/>
      <c r="W1787" s="124"/>
      <c r="X1787" s="124"/>
      <c r="Y1787" s="125"/>
      <c r="Z1787" s="125"/>
      <c r="AA1787" s="125"/>
      <c r="AB1787" s="125"/>
      <c r="AC1787" s="126"/>
      <c r="AD1787" s="126"/>
      <c r="AE1787" s="126"/>
      <c r="AF1787" s="126"/>
      <c r="AG1787" s="126"/>
      <c r="AH1787" s="126"/>
      <c r="AI1787" s="126"/>
      <c r="AJ1787" s="126"/>
      <c r="AK1787" s="126"/>
    </row>
    <row r="1788" spans="1:37" ht="15" customHeight="1" x14ac:dyDescent="0.2">
      <c r="A1788" s="62"/>
      <c r="B1788" s="62"/>
      <c r="C1788" s="124"/>
      <c r="D1788" s="124"/>
      <c r="E1788" s="124"/>
      <c r="F1788" s="124"/>
      <c r="G1788" s="124"/>
      <c r="H1788" s="124"/>
      <c r="I1788" s="124"/>
      <c r="J1788" s="124"/>
      <c r="K1788" s="124"/>
      <c r="L1788" s="124"/>
      <c r="M1788" s="124"/>
      <c r="N1788" s="124"/>
      <c r="O1788" s="124"/>
      <c r="P1788" s="124"/>
      <c r="Q1788" s="124"/>
      <c r="R1788" s="124"/>
      <c r="S1788" s="124"/>
      <c r="T1788" s="124"/>
      <c r="U1788" s="124"/>
      <c r="V1788" s="124"/>
      <c r="W1788" s="124"/>
      <c r="X1788" s="124"/>
      <c r="Y1788" s="125"/>
      <c r="Z1788" s="125"/>
      <c r="AA1788" s="125"/>
      <c r="AB1788" s="125"/>
      <c r="AC1788" s="126"/>
      <c r="AD1788" s="126"/>
      <c r="AE1788" s="126"/>
      <c r="AF1788" s="126"/>
      <c r="AG1788" s="126"/>
      <c r="AH1788" s="126"/>
      <c r="AI1788" s="126"/>
      <c r="AJ1788" s="126"/>
      <c r="AK1788" s="126"/>
    </row>
    <row r="1789" spans="1:37" ht="15" customHeight="1" x14ac:dyDescent="0.2">
      <c r="A1789" s="62"/>
      <c r="B1789" s="62"/>
      <c r="C1789" s="124"/>
      <c r="D1789" s="124"/>
      <c r="E1789" s="124"/>
      <c r="F1789" s="124"/>
      <c r="G1789" s="124"/>
      <c r="H1789" s="124"/>
      <c r="I1789" s="124"/>
      <c r="J1789" s="124"/>
      <c r="K1789" s="124"/>
      <c r="L1789" s="124"/>
      <c r="M1789" s="124"/>
      <c r="N1789" s="124"/>
      <c r="O1789" s="124"/>
      <c r="P1789" s="124"/>
      <c r="Q1789" s="124"/>
      <c r="R1789" s="124"/>
      <c r="S1789" s="124"/>
      <c r="T1789" s="124"/>
      <c r="U1789" s="124"/>
      <c r="V1789" s="124"/>
      <c r="W1789" s="124"/>
      <c r="X1789" s="124"/>
      <c r="Y1789" s="125"/>
      <c r="Z1789" s="125"/>
      <c r="AA1789" s="125"/>
      <c r="AB1789" s="125"/>
      <c r="AC1789" s="126"/>
      <c r="AD1789" s="126"/>
      <c r="AE1789" s="126"/>
      <c r="AF1789" s="126"/>
      <c r="AG1789" s="126"/>
      <c r="AH1789" s="126"/>
      <c r="AI1789" s="126"/>
      <c r="AJ1789" s="126"/>
      <c r="AK1789" s="126"/>
    </row>
    <row r="1790" spans="1:37" ht="15" customHeight="1" x14ac:dyDescent="0.2">
      <c r="A1790" s="62"/>
      <c r="B1790" s="62"/>
      <c r="C1790" s="124"/>
      <c r="D1790" s="124"/>
      <c r="E1790" s="124"/>
      <c r="F1790" s="124"/>
      <c r="G1790" s="124"/>
      <c r="H1790" s="124"/>
      <c r="I1790" s="124"/>
      <c r="J1790" s="124"/>
      <c r="K1790" s="124"/>
      <c r="L1790" s="124"/>
      <c r="M1790" s="124"/>
      <c r="N1790" s="124"/>
      <c r="O1790" s="124"/>
      <c r="P1790" s="124"/>
      <c r="Q1790" s="124"/>
      <c r="R1790" s="124"/>
      <c r="S1790" s="124"/>
      <c r="T1790" s="124"/>
      <c r="U1790" s="124"/>
      <c r="V1790" s="124"/>
      <c r="W1790" s="124"/>
      <c r="X1790" s="124"/>
      <c r="Y1790" s="125"/>
      <c r="Z1790" s="125"/>
      <c r="AA1790" s="125"/>
      <c r="AB1790" s="125"/>
      <c r="AC1790" s="126"/>
      <c r="AD1790" s="126"/>
      <c r="AE1790" s="126"/>
      <c r="AF1790" s="126"/>
      <c r="AG1790" s="126"/>
      <c r="AH1790" s="126"/>
      <c r="AI1790" s="126"/>
      <c r="AJ1790" s="126"/>
      <c r="AK1790" s="126"/>
    </row>
    <row r="1791" spans="1:37" ht="15" customHeight="1" x14ac:dyDescent="0.2">
      <c r="A1791" s="62"/>
      <c r="B1791" s="62"/>
      <c r="C1791" s="124"/>
      <c r="D1791" s="124"/>
      <c r="E1791" s="124"/>
      <c r="F1791" s="124"/>
      <c r="G1791" s="124"/>
      <c r="H1791" s="124"/>
      <c r="I1791" s="124"/>
      <c r="J1791" s="124"/>
      <c r="K1791" s="124"/>
      <c r="L1791" s="124"/>
      <c r="M1791" s="124"/>
      <c r="N1791" s="124"/>
      <c r="O1791" s="124"/>
      <c r="P1791" s="124"/>
      <c r="Q1791" s="124"/>
      <c r="R1791" s="124"/>
      <c r="S1791" s="124"/>
      <c r="T1791" s="124"/>
      <c r="U1791" s="124"/>
      <c r="V1791" s="124"/>
      <c r="W1791" s="124"/>
      <c r="X1791" s="124"/>
      <c r="Y1791" s="125"/>
      <c r="Z1791" s="125"/>
      <c r="AA1791" s="125"/>
      <c r="AB1791" s="125"/>
      <c r="AC1791" s="126"/>
      <c r="AD1791" s="126"/>
      <c r="AE1791" s="126"/>
      <c r="AF1791" s="126"/>
      <c r="AG1791" s="126"/>
      <c r="AH1791" s="126"/>
      <c r="AI1791" s="126"/>
      <c r="AJ1791" s="126"/>
      <c r="AK1791" s="126"/>
    </row>
    <row r="1792" spans="1:37" ht="15" customHeight="1" x14ac:dyDescent="0.2">
      <c r="A1792" s="62"/>
      <c r="B1792" s="62"/>
      <c r="C1792" s="124"/>
      <c r="D1792" s="124"/>
      <c r="E1792" s="124"/>
      <c r="F1792" s="124"/>
      <c r="G1792" s="124"/>
      <c r="H1792" s="124"/>
      <c r="I1792" s="124"/>
      <c r="J1792" s="124"/>
      <c r="K1792" s="124"/>
      <c r="L1792" s="124"/>
      <c r="M1792" s="124"/>
      <c r="N1792" s="124"/>
      <c r="O1792" s="124"/>
      <c r="P1792" s="124"/>
      <c r="Q1792" s="124"/>
      <c r="R1792" s="124"/>
      <c r="S1792" s="124"/>
      <c r="T1792" s="124"/>
      <c r="U1792" s="124"/>
      <c r="V1792" s="124"/>
      <c r="W1792" s="124"/>
      <c r="X1792" s="124"/>
      <c r="Y1792" s="125"/>
      <c r="Z1792" s="125"/>
      <c r="AA1792" s="125"/>
      <c r="AB1792" s="125"/>
      <c r="AC1792" s="126"/>
      <c r="AD1792" s="126"/>
      <c r="AE1792" s="126"/>
      <c r="AF1792" s="126"/>
      <c r="AG1792" s="126"/>
      <c r="AH1792" s="126"/>
      <c r="AI1792" s="126"/>
      <c r="AJ1792" s="126"/>
      <c r="AK1792" s="126"/>
    </row>
    <row r="1793" spans="1:37" ht="15" customHeight="1" x14ac:dyDescent="0.2">
      <c r="A1793" s="62"/>
      <c r="B1793" s="62"/>
      <c r="C1793" s="124"/>
      <c r="D1793" s="124"/>
      <c r="E1793" s="124"/>
      <c r="F1793" s="124"/>
      <c r="G1793" s="124"/>
      <c r="H1793" s="124"/>
      <c r="I1793" s="124"/>
      <c r="J1793" s="124"/>
      <c r="K1793" s="124"/>
      <c r="L1793" s="124"/>
      <c r="M1793" s="124"/>
      <c r="N1793" s="124"/>
      <c r="O1793" s="124"/>
      <c r="P1793" s="124"/>
      <c r="Q1793" s="124"/>
      <c r="R1793" s="124"/>
      <c r="S1793" s="124"/>
      <c r="T1793" s="124"/>
      <c r="U1793" s="124"/>
      <c r="V1793" s="124"/>
      <c r="W1793" s="124"/>
      <c r="X1793" s="124"/>
      <c r="Y1793" s="125"/>
      <c r="Z1793" s="125"/>
      <c r="AA1793" s="125"/>
      <c r="AB1793" s="125"/>
      <c r="AC1793" s="126"/>
      <c r="AD1793" s="126"/>
      <c r="AE1793" s="126"/>
      <c r="AF1793" s="126"/>
      <c r="AG1793" s="126"/>
      <c r="AH1793" s="126"/>
      <c r="AI1793" s="126"/>
      <c r="AJ1793" s="126"/>
      <c r="AK1793" s="126"/>
    </row>
    <row r="1794" spans="1:37" ht="15" customHeight="1" x14ac:dyDescent="0.2">
      <c r="A1794" s="62"/>
      <c r="B1794" s="62"/>
      <c r="C1794" s="124"/>
      <c r="D1794" s="124"/>
      <c r="E1794" s="124"/>
      <c r="F1794" s="124"/>
      <c r="G1794" s="124"/>
      <c r="H1794" s="124"/>
      <c r="I1794" s="124"/>
      <c r="J1794" s="124"/>
      <c r="K1794" s="124"/>
      <c r="L1794" s="124"/>
      <c r="M1794" s="124"/>
      <c r="N1794" s="124"/>
      <c r="O1794" s="124"/>
      <c r="P1794" s="124"/>
      <c r="Q1794" s="124"/>
      <c r="R1794" s="124"/>
      <c r="S1794" s="124"/>
      <c r="T1794" s="124"/>
      <c r="U1794" s="124"/>
      <c r="V1794" s="124"/>
      <c r="W1794" s="124"/>
      <c r="X1794" s="124"/>
      <c r="Y1794" s="125"/>
      <c r="Z1794" s="125"/>
      <c r="AA1794" s="125"/>
      <c r="AB1794" s="125"/>
      <c r="AC1794" s="126"/>
      <c r="AD1794" s="126"/>
      <c r="AE1794" s="126"/>
      <c r="AF1794" s="126"/>
      <c r="AG1794" s="126"/>
      <c r="AH1794" s="126"/>
      <c r="AI1794" s="126"/>
      <c r="AJ1794" s="126"/>
      <c r="AK1794" s="126"/>
    </row>
    <row r="1795" spans="1:37" ht="15" customHeight="1" x14ac:dyDescent="0.2">
      <c r="A1795" s="62"/>
      <c r="B1795" s="62"/>
      <c r="C1795" s="124"/>
      <c r="D1795" s="124"/>
      <c r="E1795" s="124"/>
      <c r="F1795" s="124"/>
      <c r="G1795" s="124"/>
      <c r="H1795" s="124"/>
      <c r="I1795" s="124"/>
      <c r="J1795" s="124"/>
      <c r="K1795" s="124"/>
      <c r="L1795" s="124"/>
      <c r="M1795" s="124"/>
      <c r="N1795" s="124"/>
      <c r="O1795" s="124"/>
      <c r="P1795" s="124"/>
      <c r="Q1795" s="124"/>
      <c r="R1795" s="124"/>
      <c r="S1795" s="124"/>
      <c r="T1795" s="124"/>
      <c r="U1795" s="124"/>
      <c r="V1795" s="124"/>
      <c r="W1795" s="124"/>
      <c r="X1795" s="124"/>
      <c r="Y1795" s="125"/>
      <c r="Z1795" s="125"/>
      <c r="AA1795" s="125"/>
      <c r="AB1795" s="125"/>
      <c r="AC1795" s="126"/>
      <c r="AD1795" s="126"/>
      <c r="AE1795" s="126"/>
      <c r="AF1795" s="126"/>
      <c r="AG1795" s="126"/>
      <c r="AH1795" s="126"/>
      <c r="AI1795" s="126"/>
      <c r="AJ1795" s="126"/>
      <c r="AK1795" s="126"/>
    </row>
    <row r="1796" spans="1:37" ht="15" customHeight="1" x14ac:dyDescent="0.2">
      <c r="A1796" s="62"/>
      <c r="B1796" s="62"/>
      <c r="C1796" s="124"/>
      <c r="D1796" s="124"/>
      <c r="E1796" s="124"/>
      <c r="F1796" s="124"/>
      <c r="G1796" s="124"/>
      <c r="H1796" s="124"/>
      <c r="I1796" s="124"/>
      <c r="J1796" s="124"/>
      <c r="K1796" s="124"/>
      <c r="L1796" s="124"/>
      <c r="M1796" s="124"/>
      <c r="N1796" s="124"/>
      <c r="O1796" s="124"/>
      <c r="P1796" s="124"/>
      <c r="Q1796" s="124"/>
      <c r="R1796" s="124"/>
      <c r="S1796" s="124"/>
      <c r="T1796" s="124"/>
      <c r="U1796" s="124"/>
      <c r="V1796" s="124"/>
      <c r="W1796" s="124"/>
      <c r="X1796" s="124"/>
      <c r="Y1796" s="125"/>
      <c r="Z1796" s="125"/>
      <c r="AA1796" s="125"/>
      <c r="AB1796" s="125"/>
      <c r="AC1796" s="126"/>
      <c r="AD1796" s="126"/>
      <c r="AE1796" s="126"/>
      <c r="AF1796" s="126"/>
      <c r="AG1796" s="126"/>
      <c r="AH1796" s="126"/>
      <c r="AI1796" s="126"/>
      <c r="AJ1796" s="126"/>
      <c r="AK1796" s="126"/>
    </row>
    <row r="1797" spans="1:37" ht="15" customHeight="1" x14ac:dyDescent="0.2">
      <c r="A1797" s="62"/>
      <c r="B1797" s="62"/>
      <c r="C1797" s="124"/>
      <c r="D1797" s="124"/>
      <c r="E1797" s="124"/>
      <c r="F1797" s="124"/>
      <c r="G1797" s="124"/>
      <c r="H1797" s="124"/>
      <c r="I1797" s="124"/>
      <c r="J1797" s="124"/>
      <c r="K1797" s="124"/>
      <c r="L1797" s="124"/>
      <c r="M1797" s="124"/>
      <c r="N1797" s="124"/>
      <c r="O1797" s="124"/>
      <c r="P1797" s="124"/>
      <c r="Q1797" s="124"/>
      <c r="R1797" s="124"/>
      <c r="S1797" s="124"/>
      <c r="T1797" s="124"/>
      <c r="U1797" s="124"/>
      <c r="V1797" s="124"/>
      <c r="W1797" s="124"/>
      <c r="X1797" s="124"/>
      <c r="Y1797" s="125"/>
      <c r="Z1797" s="125"/>
      <c r="AA1797" s="125"/>
      <c r="AB1797" s="125"/>
      <c r="AC1797" s="126"/>
      <c r="AD1797" s="126"/>
      <c r="AE1797" s="126"/>
      <c r="AF1797" s="126"/>
      <c r="AG1797" s="126"/>
      <c r="AH1797" s="126"/>
      <c r="AI1797" s="126"/>
      <c r="AJ1797" s="126"/>
      <c r="AK1797" s="126"/>
    </row>
    <row r="1798" spans="1:37" ht="15" customHeight="1" x14ac:dyDescent="0.2">
      <c r="A1798" s="62"/>
      <c r="B1798" s="62"/>
      <c r="C1798" s="124"/>
      <c r="D1798" s="124"/>
      <c r="E1798" s="124"/>
      <c r="F1798" s="124"/>
      <c r="G1798" s="124"/>
      <c r="H1798" s="124"/>
      <c r="I1798" s="124"/>
      <c r="J1798" s="124"/>
      <c r="K1798" s="124"/>
      <c r="L1798" s="124"/>
      <c r="M1798" s="124"/>
      <c r="N1798" s="124"/>
      <c r="O1798" s="124"/>
      <c r="P1798" s="124"/>
      <c r="Q1798" s="124"/>
      <c r="R1798" s="124"/>
      <c r="S1798" s="124"/>
      <c r="T1798" s="124"/>
      <c r="U1798" s="124"/>
      <c r="V1798" s="124"/>
      <c r="W1798" s="124"/>
      <c r="X1798" s="124"/>
      <c r="Y1798" s="125"/>
      <c r="Z1798" s="125"/>
      <c r="AA1798" s="125"/>
      <c r="AB1798" s="125"/>
      <c r="AC1798" s="126"/>
      <c r="AD1798" s="126"/>
      <c r="AE1798" s="126"/>
      <c r="AF1798" s="126"/>
      <c r="AG1798" s="126"/>
      <c r="AH1798" s="126"/>
      <c r="AI1798" s="126"/>
      <c r="AJ1798" s="126"/>
      <c r="AK1798" s="126"/>
    </row>
    <row r="1799" spans="1:37" ht="15" customHeight="1" x14ac:dyDescent="0.2">
      <c r="A1799" s="62"/>
      <c r="B1799" s="62"/>
      <c r="C1799" s="124"/>
      <c r="D1799" s="124"/>
      <c r="E1799" s="124"/>
      <c r="F1799" s="124"/>
      <c r="G1799" s="124"/>
      <c r="H1799" s="124"/>
      <c r="I1799" s="124"/>
      <c r="J1799" s="124"/>
      <c r="K1799" s="124"/>
      <c r="L1799" s="124"/>
      <c r="M1799" s="124"/>
      <c r="N1799" s="124"/>
      <c r="O1799" s="124"/>
      <c r="P1799" s="124"/>
      <c r="Q1799" s="124"/>
      <c r="R1799" s="124"/>
      <c r="S1799" s="124"/>
      <c r="T1799" s="124"/>
      <c r="U1799" s="124"/>
      <c r="V1799" s="124"/>
      <c r="W1799" s="124"/>
      <c r="X1799" s="124"/>
      <c r="Y1799" s="125"/>
      <c r="Z1799" s="125"/>
      <c r="AA1799" s="125"/>
      <c r="AB1799" s="125"/>
      <c r="AC1799" s="126"/>
      <c r="AD1799" s="126"/>
      <c r="AE1799" s="126"/>
      <c r="AF1799" s="126"/>
      <c r="AG1799" s="126"/>
      <c r="AH1799" s="126"/>
      <c r="AI1799" s="126"/>
      <c r="AJ1799" s="126"/>
      <c r="AK1799" s="126"/>
    </row>
    <row r="1800" spans="1:37" ht="15" customHeight="1" x14ac:dyDescent="0.2">
      <c r="A1800" s="62"/>
      <c r="B1800" s="62"/>
      <c r="C1800" s="124"/>
      <c r="D1800" s="124"/>
      <c r="E1800" s="124"/>
      <c r="F1800" s="124"/>
      <c r="G1800" s="124"/>
      <c r="H1800" s="124"/>
      <c r="I1800" s="124"/>
      <c r="J1800" s="124"/>
      <c r="K1800" s="124"/>
      <c r="L1800" s="124"/>
      <c r="M1800" s="124"/>
      <c r="N1800" s="124"/>
      <c r="O1800" s="124"/>
      <c r="P1800" s="124"/>
      <c r="Q1800" s="124"/>
      <c r="R1800" s="124"/>
      <c r="S1800" s="124"/>
      <c r="T1800" s="124"/>
      <c r="U1800" s="124"/>
      <c r="V1800" s="124"/>
      <c r="W1800" s="124"/>
      <c r="X1800" s="124"/>
      <c r="Y1800" s="125"/>
      <c r="Z1800" s="125"/>
      <c r="AA1800" s="125"/>
      <c r="AB1800" s="125"/>
      <c r="AC1800" s="126"/>
      <c r="AD1800" s="126"/>
      <c r="AE1800" s="126"/>
      <c r="AF1800" s="126"/>
      <c r="AG1800" s="126"/>
      <c r="AH1800" s="126"/>
      <c r="AI1800" s="126"/>
      <c r="AJ1800" s="126"/>
      <c r="AK1800" s="126"/>
    </row>
    <row r="1801" spans="1:37" ht="15" customHeight="1" x14ac:dyDescent="0.2">
      <c r="A1801" s="62"/>
      <c r="B1801" s="62"/>
      <c r="C1801" s="124"/>
      <c r="D1801" s="124"/>
      <c r="E1801" s="124"/>
      <c r="F1801" s="124"/>
      <c r="G1801" s="124"/>
      <c r="H1801" s="124"/>
      <c r="I1801" s="124"/>
      <c r="J1801" s="124"/>
      <c r="K1801" s="124"/>
      <c r="L1801" s="124"/>
      <c r="M1801" s="124"/>
      <c r="N1801" s="124"/>
      <c r="O1801" s="124"/>
      <c r="P1801" s="124"/>
      <c r="Q1801" s="124"/>
      <c r="R1801" s="124"/>
      <c r="S1801" s="124"/>
      <c r="T1801" s="124"/>
      <c r="U1801" s="124"/>
      <c r="V1801" s="124"/>
      <c r="W1801" s="124"/>
      <c r="X1801" s="124"/>
      <c r="Y1801" s="125"/>
      <c r="Z1801" s="125"/>
      <c r="AA1801" s="125"/>
      <c r="AB1801" s="125"/>
      <c r="AC1801" s="126"/>
      <c r="AD1801" s="126"/>
      <c r="AE1801" s="126"/>
      <c r="AF1801" s="126"/>
      <c r="AG1801" s="126"/>
      <c r="AH1801" s="126"/>
      <c r="AI1801" s="126"/>
      <c r="AJ1801" s="126"/>
      <c r="AK1801" s="126"/>
    </row>
    <row r="1802" spans="1:37" ht="15" customHeight="1" x14ac:dyDescent="0.2">
      <c r="A1802" s="62"/>
      <c r="B1802" s="62"/>
      <c r="C1802" s="124"/>
      <c r="D1802" s="124"/>
      <c r="E1802" s="124"/>
      <c r="F1802" s="124"/>
      <c r="G1802" s="124"/>
      <c r="H1802" s="124"/>
      <c r="I1802" s="124"/>
      <c r="J1802" s="124"/>
      <c r="K1802" s="124"/>
      <c r="L1802" s="124"/>
      <c r="M1802" s="124"/>
      <c r="N1802" s="124"/>
      <c r="O1802" s="124"/>
      <c r="P1802" s="124"/>
      <c r="Q1802" s="124"/>
      <c r="R1802" s="124"/>
      <c r="S1802" s="124"/>
      <c r="T1802" s="124"/>
      <c r="U1802" s="124"/>
      <c r="V1802" s="124"/>
      <c r="W1802" s="124"/>
      <c r="X1802" s="124"/>
      <c r="Y1802" s="125"/>
      <c r="Z1802" s="125"/>
      <c r="AA1802" s="125"/>
      <c r="AB1802" s="125"/>
      <c r="AC1802" s="126"/>
      <c r="AD1802" s="126"/>
      <c r="AE1802" s="126"/>
      <c r="AF1802" s="126"/>
      <c r="AG1802" s="126"/>
      <c r="AH1802" s="126"/>
      <c r="AI1802" s="126"/>
      <c r="AJ1802" s="126"/>
      <c r="AK1802" s="126"/>
    </row>
    <row r="1803" spans="1:37" ht="15" customHeight="1" x14ac:dyDescent="0.2">
      <c r="A1803" s="62"/>
      <c r="B1803" s="62"/>
      <c r="C1803" s="124"/>
      <c r="D1803" s="124"/>
      <c r="E1803" s="124"/>
      <c r="F1803" s="124"/>
      <c r="G1803" s="124"/>
      <c r="H1803" s="124"/>
      <c r="I1803" s="124"/>
      <c r="J1803" s="124"/>
      <c r="K1803" s="124"/>
      <c r="L1803" s="124"/>
      <c r="M1803" s="124"/>
      <c r="N1803" s="124"/>
      <c r="O1803" s="124"/>
      <c r="P1803" s="124"/>
      <c r="Q1803" s="124"/>
      <c r="R1803" s="124"/>
      <c r="S1803" s="124"/>
      <c r="T1803" s="124"/>
      <c r="U1803" s="124"/>
      <c r="V1803" s="124"/>
      <c r="W1803" s="124"/>
      <c r="X1803" s="124"/>
      <c r="Y1803" s="125"/>
      <c r="Z1803" s="125"/>
      <c r="AA1803" s="125"/>
      <c r="AB1803" s="125"/>
      <c r="AC1803" s="126"/>
      <c r="AD1803" s="126"/>
      <c r="AE1803" s="126"/>
      <c r="AF1803" s="126"/>
      <c r="AG1803" s="126"/>
      <c r="AH1803" s="126"/>
      <c r="AI1803" s="126"/>
      <c r="AJ1803" s="126"/>
      <c r="AK1803" s="126"/>
    </row>
    <row r="1804" spans="1:37" ht="15" customHeight="1" x14ac:dyDescent="0.2">
      <c r="A1804" s="62"/>
      <c r="B1804" s="62"/>
      <c r="C1804" s="124"/>
      <c r="D1804" s="124"/>
      <c r="E1804" s="124"/>
      <c r="F1804" s="124"/>
      <c r="G1804" s="124"/>
      <c r="H1804" s="124"/>
      <c r="I1804" s="124"/>
      <c r="J1804" s="124"/>
      <c r="K1804" s="124"/>
      <c r="L1804" s="124"/>
      <c r="M1804" s="124"/>
      <c r="N1804" s="124"/>
      <c r="O1804" s="124"/>
      <c r="P1804" s="124"/>
      <c r="Q1804" s="124"/>
      <c r="R1804" s="124"/>
      <c r="S1804" s="124"/>
      <c r="T1804" s="124"/>
      <c r="U1804" s="124"/>
      <c r="V1804" s="124"/>
      <c r="W1804" s="124"/>
      <c r="X1804" s="124"/>
      <c r="Y1804" s="125"/>
      <c r="Z1804" s="125"/>
      <c r="AA1804" s="125"/>
      <c r="AB1804" s="125"/>
      <c r="AC1804" s="126"/>
      <c r="AD1804" s="126"/>
      <c r="AE1804" s="126"/>
      <c r="AF1804" s="126"/>
      <c r="AG1804" s="126"/>
      <c r="AH1804" s="126"/>
      <c r="AI1804" s="126"/>
      <c r="AJ1804" s="126"/>
      <c r="AK1804" s="126"/>
    </row>
    <row r="1805" spans="1:37" ht="15" customHeight="1" x14ac:dyDescent="0.2">
      <c r="A1805" s="62"/>
      <c r="B1805" s="62"/>
      <c r="C1805" s="124"/>
      <c r="D1805" s="124"/>
      <c r="E1805" s="124"/>
      <c r="F1805" s="124"/>
      <c r="G1805" s="124"/>
      <c r="H1805" s="124"/>
      <c r="I1805" s="124"/>
      <c r="J1805" s="124"/>
      <c r="K1805" s="124"/>
      <c r="L1805" s="124"/>
      <c r="M1805" s="124"/>
      <c r="N1805" s="124"/>
      <c r="O1805" s="124"/>
      <c r="P1805" s="124"/>
      <c r="Q1805" s="124"/>
      <c r="R1805" s="124"/>
      <c r="S1805" s="124"/>
      <c r="T1805" s="124"/>
      <c r="U1805" s="124"/>
      <c r="V1805" s="124"/>
      <c r="W1805" s="124"/>
      <c r="X1805" s="124"/>
      <c r="Y1805" s="125"/>
      <c r="Z1805" s="125"/>
      <c r="AA1805" s="125"/>
      <c r="AB1805" s="125"/>
      <c r="AC1805" s="126"/>
      <c r="AD1805" s="126"/>
      <c r="AE1805" s="126"/>
      <c r="AF1805" s="126"/>
      <c r="AG1805" s="126"/>
      <c r="AH1805" s="126"/>
      <c r="AI1805" s="126"/>
      <c r="AJ1805" s="126"/>
      <c r="AK1805" s="126"/>
    </row>
    <row r="1806" spans="1:37" ht="15" customHeight="1" x14ac:dyDescent="0.2">
      <c r="A1806" s="62"/>
      <c r="B1806" s="62"/>
      <c r="C1806" s="124"/>
      <c r="D1806" s="124"/>
      <c r="E1806" s="124"/>
      <c r="F1806" s="124"/>
      <c r="G1806" s="124"/>
      <c r="H1806" s="124"/>
      <c r="I1806" s="124"/>
      <c r="J1806" s="124"/>
      <c r="K1806" s="124"/>
      <c r="L1806" s="124"/>
      <c r="M1806" s="124"/>
      <c r="N1806" s="124"/>
      <c r="O1806" s="124"/>
      <c r="P1806" s="124"/>
      <c r="Q1806" s="124"/>
      <c r="R1806" s="124"/>
      <c r="S1806" s="124"/>
      <c r="T1806" s="124"/>
      <c r="U1806" s="124"/>
      <c r="V1806" s="124"/>
      <c r="W1806" s="124"/>
      <c r="X1806" s="124"/>
      <c r="Y1806" s="125"/>
      <c r="Z1806" s="125"/>
      <c r="AA1806" s="125"/>
      <c r="AB1806" s="125"/>
      <c r="AC1806" s="126"/>
      <c r="AD1806" s="126"/>
      <c r="AE1806" s="126"/>
      <c r="AF1806" s="126"/>
      <c r="AG1806" s="126"/>
      <c r="AH1806" s="126"/>
      <c r="AI1806" s="126"/>
      <c r="AJ1806" s="126"/>
      <c r="AK1806" s="126"/>
    </row>
    <row r="1807" spans="1:37" ht="15" customHeight="1" x14ac:dyDescent="0.2">
      <c r="A1807" s="62"/>
      <c r="B1807" s="62"/>
      <c r="C1807" s="124"/>
      <c r="D1807" s="124"/>
      <c r="E1807" s="124"/>
      <c r="F1807" s="124"/>
      <c r="G1807" s="124"/>
      <c r="H1807" s="124"/>
      <c r="I1807" s="124"/>
      <c r="J1807" s="124"/>
      <c r="K1807" s="124"/>
      <c r="L1807" s="124"/>
      <c r="M1807" s="124"/>
      <c r="N1807" s="124"/>
      <c r="O1807" s="124"/>
      <c r="P1807" s="124"/>
      <c r="Q1807" s="124"/>
      <c r="R1807" s="124"/>
      <c r="S1807" s="124"/>
      <c r="T1807" s="124"/>
      <c r="U1807" s="124"/>
      <c r="V1807" s="124"/>
      <c r="W1807" s="124"/>
      <c r="X1807" s="124"/>
      <c r="Y1807" s="125"/>
      <c r="Z1807" s="125"/>
      <c r="AA1807" s="125"/>
      <c r="AB1807" s="125"/>
      <c r="AC1807" s="126"/>
      <c r="AD1807" s="126"/>
      <c r="AE1807" s="126"/>
      <c r="AF1807" s="126"/>
      <c r="AG1807" s="126"/>
      <c r="AH1807" s="126"/>
      <c r="AI1807" s="126"/>
      <c r="AJ1807" s="126"/>
      <c r="AK1807" s="126"/>
    </row>
    <row r="1808" spans="1:37" ht="15" customHeight="1" x14ac:dyDescent="0.2">
      <c r="A1808" s="62"/>
      <c r="B1808" s="62"/>
      <c r="C1808" s="124"/>
      <c r="D1808" s="124"/>
      <c r="E1808" s="124"/>
      <c r="F1808" s="124"/>
      <c r="G1808" s="124"/>
      <c r="H1808" s="124"/>
      <c r="I1808" s="124"/>
      <c r="J1808" s="124"/>
      <c r="K1808" s="124"/>
      <c r="L1808" s="124"/>
      <c r="M1808" s="124"/>
      <c r="N1808" s="124"/>
      <c r="O1808" s="124"/>
      <c r="P1808" s="124"/>
      <c r="Q1808" s="124"/>
      <c r="R1808" s="124"/>
      <c r="S1808" s="124"/>
      <c r="T1808" s="124"/>
      <c r="U1808" s="124"/>
      <c r="V1808" s="124"/>
      <c r="W1808" s="124"/>
      <c r="X1808" s="124"/>
      <c r="Y1808" s="125"/>
      <c r="Z1808" s="125"/>
      <c r="AA1808" s="125"/>
      <c r="AB1808" s="125"/>
      <c r="AC1808" s="126"/>
      <c r="AD1808" s="126"/>
      <c r="AE1808" s="126"/>
      <c r="AF1808" s="126"/>
      <c r="AG1808" s="126"/>
      <c r="AH1808" s="126"/>
      <c r="AI1808" s="126"/>
      <c r="AJ1808" s="126"/>
      <c r="AK1808" s="126"/>
    </row>
    <row r="1809" spans="1:37" ht="15" customHeight="1" x14ac:dyDescent="0.2">
      <c r="A1809" s="62"/>
      <c r="B1809" s="62"/>
      <c r="C1809" s="124"/>
      <c r="D1809" s="124"/>
      <c r="E1809" s="124"/>
      <c r="F1809" s="124"/>
      <c r="G1809" s="124"/>
      <c r="H1809" s="124"/>
      <c r="I1809" s="124"/>
      <c r="J1809" s="124"/>
      <c r="K1809" s="124"/>
      <c r="L1809" s="124"/>
      <c r="M1809" s="124"/>
      <c r="N1809" s="124"/>
      <c r="O1809" s="124"/>
      <c r="P1809" s="124"/>
      <c r="Q1809" s="124"/>
      <c r="R1809" s="124"/>
      <c r="S1809" s="124"/>
      <c r="T1809" s="124"/>
      <c r="U1809" s="124"/>
      <c r="V1809" s="124"/>
      <c r="W1809" s="124"/>
      <c r="X1809" s="124"/>
      <c r="Y1809" s="125"/>
      <c r="Z1809" s="125"/>
      <c r="AA1809" s="125"/>
      <c r="AB1809" s="125"/>
      <c r="AC1809" s="126"/>
      <c r="AD1809" s="126"/>
      <c r="AE1809" s="126"/>
      <c r="AF1809" s="126"/>
      <c r="AG1809" s="126"/>
      <c r="AH1809" s="126"/>
      <c r="AI1809" s="126"/>
      <c r="AJ1809" s="126"/>
      <c r="AK1809" s="126"/>
    </row>
    <row r="1810" spans="1:37" ht="15" customHeight="1" x14ac:dyDescent="0.2">
      <c r="A1810" s="62"/>
      <c r="B1810" s="62"/>
      <c r="C1810" s="124"/>
      <c r="D1810" s="124"/>
      <c r="E1810" s="124"/>
      <c r="F1810" s="124"/>
      <c r="G1810" s="124"/>
      <c r="H1810" s="124"/>
      <c r="I1810" s="124"/>
      <c r="J1810" s="124"/>
      <c r="K1810" s="124"/>
      <c r="L1810" s="124"/>
      <c r="M1810" s="124"/>
      <c r="N1810" s="124"/>
      <c r="O1810" s="124"/>
      <c r="P1810" s="124"/>
      <c r="Q1810" s="124"/>
      <c r="R1810" s="124"/>
      <c r="S1810" s="124"/>
      <c r="T1810" s="124"/>
      <c r="U1810" s="124"/>
      <c r="V1810" s="124"/>
      <c r="W1810" s="124"/>
      <c r="X1810" s="124"/>
      <c r="Y1810" s="125"/>
      <c r="Z1810" s="125"/>
      <c r="AA1810" s="125"/>
      <c r="AB1810" s="125"/>
      <c r="AC1810" s="126"/>
      <c r="AD1810" s="126"/>
      <c r="AE1810" s="126"/>
      <c r="AF1810" s="126"/>
      <c r="AG1810" s="126"/>
      <c r="AH1810" s="126"/>
      <c r="AI1810" s="126"/>
      <c r="AJ1810" s="126"/>
      <c r="AK1810" s="126"/>
    </row>
    <row r="1811" spans="1:37" ht="15" customHeight="1" x14ac:dyDescent="0.2">
      <c r="A1811" s="62"/>
      <c r="B1811" s="62"/>
      <c r="C1811" s="124"/>
      <c r="D1811" s="124"/>
      <c r="E1811" s="124"/>
      <c r="F1811" s="124"/>
      <c r="G1811" s="124"/>
      <c r="H1811" s="124"/>
      <c r="I1811" s="124"/>
      <c r="J1811" s="124"/>
      <c r="K1811" s="124"/>
      <c r="L1811" s="124"/>
      <c r="M1811" s="124"/>
      <c r="N1811" s="124"/>
      <c r="O1811" s="124"/>
      <c r="P1811" s="124"/>
      <c r="Q1811" s="124"/>
      <c r="R1811" s="124"/>
      <c r="S1811" s="124"/>
      <c r="T1811" s="124"/>
      <c r="U1811" s="124"/>
      <c r="V1811" s="124"/>
      <c r="W1811" s="124"/>
      <c r="X1811" s="124"/>
      <c r="Y1811" s="125"/>
      <c r="Z1811" s="125"/>
      <c r="AA1811" s="125"/>
      <c r="AB1811" s="125"/>
      <c r="AC1811" s="126"/>
      <c r="AD1811" s="126"/>
      <c r="AE1811" s="126"/>
      <c r="AF1811" s="126"/>
      <c r="AG1811" s="126"/>
      <c r="AH1811" s="126"/>
      <c r="AI1811" s="126"/>
      <c r="AJ1811" s="126"/>
      <c r="AK1811" s="126"/>
    </row>
    <row r="1812" spans="1:37" ht="15" customHeight="1" x14ac:dyDescent="0.2">
      <c r="A1812" s="62"/>
      <c r="B1812" s="62"/>
      <c r="C1812" s="124"/>
      <c r="D1812" s="124"/>
      <c r="E1812" s="124"/>
      <c r="F1812" s="124"/>
      <c r="G1812" s="124"/>
      <c r="H1812" s="124"/>
      <c r="I1812" s="124"/>
      <c r="J1812" s="124"/>
      <c r="K1812" s="124"/>
      <c r="L1812" s="124"/>
      <c r="M1812" s="124"/>
      <c r="N1812" s="124"/>
      <c r="O1812" s="124"/>
      <c r="P1812" s="124"/>
      <c r="Q1812" s="124"/>
      <c r="R1812" s="124"/>
      <c r="S1812" s="124"/>
      <c r="T1812" s="124"/>
      <c r="U1812" s="124"/>
      <c r="V1812" s="124"/>
      <c r="W1812" s="124"/>
      <c r="X1812" s="124"/>
      <c r="Y1812" s="125"/>
      <c r="Z1812" s="125"/>
      <c r="AA1812" s="125"/>
      <c r="AB1812" s="125"/>
      <c r="AC1812" s="126"/>
      <c r="AD1812" s="126"/>
      <c r="AE1812" s="126"/>
      <c r="AF1812" s="126"/>
      <c r="AG1812" s="126"/>
      <c r="AH1812" s="126"/>
      <c r="AI1812" s="126"/>
      <c r="AJ1812" s="126"/>
      <c r="AK1812" s="126"/>
    </row>
    <row r="1813" spans="1:37" ht="15" customHeight="1" x14ac:dyDescent="0.2">
      <c r="A1813" s="62"/>
      <c r="B1813" s="62"/>
      <c r="C1813" s="124"/>
      <c r="D1813" s="124"/>
      <c r="E1813" s="124"/>
      <c r="F1813" s="124"/>
      <c r="G1813" s="124"/>
      <c r="H1813" s="124"/>
      <c r="I1813" s="124"/>
      <c r="J1813" s="124"/>
      <c r="K1813" s="124"/>
      <c r="L1813" s="124"/>
      <c r="M1813" s="124"/>
      <c r="N1813" s="124"/>
      <c r="O1813" s="124"/>
      <c r="P1813" s="124"/>
      <c r="Q1813" s="124"/>
      <c r="R1813" s="124"/>
      <c r="S1813" s="124"/>
      <c r="T1813" s="124"/>
      <c r="U1813" s="124"/>
      <c r="V1813" s="124"/>
      <c r="W1813" s="124"/>
      <c r="X1813" s="124"/>
      <c r="Y1813" s="125"/>
      <c r="Z1813" s="125"/>
      <c r="AA1813" s="125"/>
      <c r="AB1813" s="125"/>
      <c r="AC1813" s="126"/>
      <c r="AD1813" s="126"/>
      <c r="AE1813" s="126"/>
      <c r="AF1813" s="126"/>
      <c r="AG1813" s="126"/>
      <c r="AH1813" s="126"/>
      <c r="AI1813" s="126"/>
      <c r="AJ1813" s="126"/>
      <c r="AK1813" s="126"/>
    </row>
    <row r="1814" spans="1:37" ht="15" customHeight="1" x14ac:dyDescent="0.2">
      <c r="A1814" s="62"/>
      <c r="B1814" s="62"/>
      <c r="C1814" s="124"/>
      <c r="D1814" s="124"/>
      <c r="E1814" s="124"/>
      <c r="F1814" s="124"/>
      <c r="G1814" s="124"/>
      <c r="H1814" s="124"/>
      <c r="I1814" s="124"/>
      <c r="J1814" s="124"/>
      <c r="K1814" s="124"/>
      <c r="L1814" s="124"/>
      <c r="M1814" s="124"/>
      <c r="N1814" s="124"/>
      <c r="O1814" s="124"/>
      <c r="P1814" s="124"/>
      <c r="Q1814" s="124"/>
      <c r="R1814" s="124"/>
      <c r="S1814" s="124"/>
      <c r="T1814" s="124"/>
      <c r="U1814" s="124"/>
      <c r="V1814" s="124"/>
      <c r="W1814" s="124"/>
      <c r="X1814" s="124"/>
      <c r="Y1814" s="125"/>
      <c r="Z1814" s="125"/>
      <c r="AA1814" s="125"/>
      <c r="AB1814" s="125"/>
      <c r="AC1814" s="126"/>
      <c r="AD1814" s="126"/>
      <c r="AE1814" s="126"/>
      <c r="AF1814" s="126"/>
      <c r="AG1814" s="126"/>
      <c r="AH1814" s="126"/>
      <c r="AI1814" s="126"/>
      <c r="AJ1814" s="126"/>
      <c r="AK1814" s="126"/>
    </row>
    <row r="1815" spans="1:37" ht="15" customHeight="1" x14ac:dyDescent="0.2">
      <c r="A1815" s="62"/>
      <c r="B1815" s="62"/>
      <c r="C1815" s="124"/>
      <c r="D1815" s="124"/>
      <c r="E1815" s="124"/>
      <c r="F1815" s="124"/>
      <c r="G1815" s="124"/>
      <c r="H1815" s="124"/>
      <c r="I1815" s="124"/>
      <c r="J1815" s="124"/>
      <c r="K1815" s="124"/>
      <c r="L1815" s="124"/>
      <c r="M1815" s="124"/>
      <c r="N1815" s="124"/>
      <c r="O1815" s="124"/>
      <c r="P1815" s="124"/>
      <c r="Q1815" s="124"/>
      <c r="R1815" s="124"/>
      <c r="S1815" s="124"/>
      <c r="T1815" s="124"/>
      <c r="U1815" s="124"/>
      <c r="V1815" s="124"/>
      <c r="W1815" s="124"/>
      <c r="X1815" s="124"/>
      <c r="Y1815" s="125"/>
      <c r="Z1815" s="125"/>
      <c r="AA1815" s="125"/>
      <c r="AB1815" s="125"/>
      <c r="AC1815" s="126"/>
      <c r="AD1815" s="126"/>
      <c r="AE1815" s="126"/>
      <c r="AF1815" s="126"/>
      <c r="AG1815" s="126"/>
      <c r="AH1815" s="126"/>
      <c r="AI1815" s="126"/>
      <c r="AJ1815" s="126"/>
      <c r="AK1815" s="126"/>
    </row>
    <row r="1816" spans="1:37" ht="15" customHeight="1" x14ac:dyDescent="0.2">
      <c r="A1816" s="62"/>
      <c r="B1816" s="62"/>
      <c r="C1816" s="124"/>
      <c r="D1816" s="124"/>
      <c r="E1816" s="124"/>
      <c r="F1816" s="124"/>
      <c r="G1816" s="124"/>
      <c r="H1816" s="124"/>
      <c r="I1816" s="124"/>
      <c r="J1816" s="124"/>
      <c r="K1816" s="124"/>
      <c r="L1816" s="124"/>
      <c r="M1816" s="124"/>
      <c r="N1816" s="124"/>
      <c r="O1816" s="124"/>
      <c r="P1816" s="124"/>
      <c r="Q1816" s="124"/>
      <c r="R1816" s="124"/>
      <c r="S1816" s="124"/>
      <c r="T1816" s="124"/>
      <c r="U1816" s="124"/>
      <c r="V1816" s="124"/>
      <c r="W1816" s="124"/>
      <c r="X1816" s="124"/>
      <c r="Y1816" s="125"/>
      <c r="Z1816" s="125"/>
      <c r="AA1816" s="125"/>
      <c r="AB1816" s="125"/>
      <c r="AC1816" s="126"/>
      <c r="AD1816" s="126"/>
      <c r="AE1816" s="126"/>
      <c r="AF1816" s="126"/>
      <c r="AG1816" s="126"/>
      <c r="AH1816" s="126"/>
      <c r="AI1816" s="126"/>
      <c r="AJ1816" s="126"/>
      <c r="AK1816" s="126"/>
    </row>
    <row r="1817" spans="1:37" ht="15" customHeight="1" x14ac:dyDescent="0.2">
      <c r="A1817" s="62"/>
      <c r="B1817" s="62"/>
      <c r="C1817" s="124"/>
      <c r="D1817" s="124"/>
      <c r="E1817" s="124"/>
      <c r="F1817" s="124"/>
      <c r="G1817" s="124"/>
      <c r="H1817" s="124"/>
      <c r="I1817" s="124"/>
      <c r="J1817" s="124"/>
      <c r="K1817" s="124"/>
      <c r="L1817" s="124"/>
      <c r="M1817" s="124"/>
      <c r="N1817" s="124"/>
      <c r="O1817" s="124"/>
      <c r="P1817" s="124"/>
      <c r="Q1817" s="124"/>
      <c r="R1817" s="124"/>
      <c r="S1817" s="124"/>
      <c r="T1817" s="124"/>
      <c r="U1817" s="124"/>
      <c r="V1817" s="124"/>
      <c r="W1817" s="124"/>
      <c r="X1817" s="124"/>
      <c r="Y1817" s="125"/>
      <c r="Z1817" s="125"/>
      <c r="AA1817" s="125"/>
      <c r="AB1817" s="125"/>
      <c r="AC1817" s="126"/>
      <c r="AD1817" s="126"/>
      <c r="AE1817" s="126"/>
      <c r="AF1817" s="126"/>
      <c r="AG1817" s="126"/>
      <c r="AH1817" s="126"/>
      <c r="AI1817" s="126"/>
      <c r="AJ1817" s="126"/>
      <c r="AK1817" s="126"/>
    </row>
    <row r="1818" spans="1:37" ht="15" customHeight="1" x14ac:dyDescent="0.2">
      <c r="A1818" s="62"/>
      <c r="B1818" s="62"/>
      <c r="C1818" s="124"/>
      <c r="D1818" s="124"/>
      <c r="E1818" s="124"/>
      <c r="F1818" s="124"/>
      <c r="G1818" s="124"/>
      <c r="H1818" s="124"/>
      <c r="I1818" s="124"/>
      <c r="J1818" s="124"/>
      <c r="K1818" s="124"/>
      <c r="L1818" s="124"/>
      <c r="M1818" s="124"/>
      <c r="N1818" s="124"/>
      <c r="O1818" s="124"/>
      <c r="P1818" s="124"/>
      <c r="Q1818" s="124"/>
      <c r="R1818" s="124"/>
      <c r="S1818" s="124"/>
      <c r="T1818" s="124"/>
      <c r="U1818" s="124"/>
      <c r="V1818" s="124"/>
      <c r="W1818" s="124"/>
      <c r="X1818" s="124"/>
      <c r="Y1818" s="125"/>
      <c r="Z1818" s="125"/>
      <c r="AA1818" s="125"/>
      <c r="AB1818" s="125"/>
      <c r="AC1818" s="126"/>
      <c r="AD1818" s="126"/>
      <c r="AE1818" s="126"/>
      <c r="AF1818" s="126"/>
      <c r="AG1818" s="126"/>
      <c r="AH1818" s="126"/>
      <c r="AI1818" s="126"/>
      <c r="AJ1818" s="126"/>
      <c r="AK1818" s="126"/>
    </row>
    <row r="1819" spans="1:37" ht="15" customHeight="1" x14ac:dyDescent="0.2">
      <c r="A1819" s="62"/>
      <c r="B1819" s="62"/>
      <c r="C1819" s="124"/>
      <c r="D1819" s="124"/>
      <c r="E1819" s="124"/>
      <c r="F1819" s="124"/>
      <c r="G1819" s="124"/>
      <c r="H1819" s="124"/>
      <c r="I1819" s="124"/>
      <c r="J1819" s="124"/>
      <c r="K1819" s="124"/>
      <c r="L1819" s="124"/>
      <c r="M1819" s="124"/>
      <c r="N1819" s="124"/>
      <c r="O1819" s="124"/>
      <c r="P1819" s="124"/>
      <c r="Q1819" s="124"/>
      <c r="R1819" s="124"/>
      <c r="S1819" s="124"/>
      <c r="T1819" s="124"/>
      <c r="U1819" s="124"/>
      <c r="V1819" s="124"/>
      <c r="W1819" s="124"/>
      <c r="X1819" s="124"/>
      <c r="Y1819" s="125"/>
      <c r="Z1819" s="125"/>
      <c r="AA1819" s="125"/>
      <c r="AB1819" s="125"/>
      <c r="AC1819" s="126"/>
      <c r="AD1819" s="126"/>
      <c r="AE1819" s="126"/>
      <c r="AF1819" s="126"/>
      <c r="AG1819" s="126"/>
      <c r="AH1819" s="126"/>
      <c r="AI1819" s="126"/>
      <c r="AJ1819" s="126"/>
      <c r="AK1819" s="126"/>
    </row>
    <row r="1820" spans="1:37" ht="15" customHeight="1" x14ac:dyDescent="0.2">
      <c r="A1820" s="62"/>
      <c r="B1820" s="62"/>
      <c r="C1820" s="124"/>
      <c r="D1820" s="124"/>
      <c r="E1820" s="124"/>
      <c r="F1820" s="124"/>
      <c r="G1820" s="124"/>
      <c r="H1820" s="124"/>
      <c r="I1820" s="124"/>
      <c r="J1820" s="124"/>
      <c r="K1820" s="124"/>
      <c r="L1820" s="124"/>
      <c r="M1820" s="124"/>
      <c r="N1820" s="124"/>
      <c r="O1820" s="124"/>
      <c r="P1820" s="124"/>
      <c r="Q1820" s="124"/>
      <c r="R1820" s="124"/>
      <c r="S1820" s="124"/>
      <c r="T1820" s="124"/>
      <c r="U1820" s="124"/>
      <c r="V1820" s="124"/>
      <c r="W1820" s="124"/>
      <c r="X1820" s="124"/>
      <c r="Y1820" s="125"/>
      <c r="Z1820" s="125"/>
      <c r="AA1820" s="125"/>
      <c r="AB1820" s="125"/>
      <c r="AC1820" s="126"/>
      <c r="AD1820" s="126"/>
      <c r="AE1820" s="126"/>
      <c r="AF1820" s="126"/>
      <c r="AG1820" s="126"/>
      <c r="AH1820" s="126"/>
      <c r="AI1820" s="126"/>
      <c r="AJ1820" s="126"/>
      <c r="AK1820" s="126"/>
    </row>
    <row r="1821" spans="1:37" ht="15" customHeight="1" x14ac:dyDescent="0.2">
      <c r="A1821" s="62"/>
      <c r="B1821" s="62"/>
      <c r="C1821" s="124"/>
      <c r="D1821" s="124"/>
      <c r="E1821" s="124"/>
      <c r="F1821" s="124"/>
      <c r="G1821" s="124"/>
      <c r="H1821" s="124"/>
      <c r="I1821" s="124"/>
      <c r="J1821" s="124"/>
      <c r="K1821" s="124"/>
      <c r="L1821" s="124"/>
      <c r="M1821" s="124"/>
      <c r="N1821" s="124"/>
      <c r="O1821" s="124"/>
      <c r="P1821" s="124"/>
      <c r="Q1821" s="124"/>
      <c r="R1821" s="124"/>
      <c r="S1821" s="124"/>
      <c r="T1821" s="124"/>
      <c r="U1821" s="124"/>
      <c r="V1821" s="124"/>
      <c r="W1821" s="124"/>
      <c r="X1821" s="124"/>
      <c r="Y1821" s="125"/>
      <c r="Z1821" s="125"/>
      <c r="AA1821" s="125"/>
      <c r="AB1821" s="125"/>
      <c r="AC1821" s="126"/>
      <c r="AD1821" s="126"/>
      <c r="AE1821" s="126"/>
      <c r="AF1821" s="126"/>
      <c r="AG1821" s="126"/>
      <c r="AH1821" s="126"/>
      <c r="AI1821" s="126"/>
      <c r="AJ1821" s="126"/>
      <c r="AK1821" s="126"/>
    </row>
    <row r="1822" spans="1:37" ht="15" customHeight="1" x14ac:dyDescent="0.2">
      <c r="A1822" s="62"/>
      <c r="B1822" s="62"/>
      <c r="C1822" s="124"/>
      <c r="D1822" s="124"/>
      <c r="E1822" s="124"/>
      <c r="F1822" s="124"/>
      <c r="G1822" s="124"/>
      <c r="H1822" s="124"/>
      <c r="I1822" s="124"/>
      <c r="J1822" s="124"/>
      <c r="K1822" s="124"/>
      <c r="L1822" s="124"/>
      <c r="M1822" s="124"/>
      <c r="N1822" s="124"/>
      <c r="O1822" s="124"/>
      <c r="P1822" s="124"/>
      <c r="Q1822" s="124"/>
      <c r="R1822" s="124"/>
      <c r="S1822" s="124"/>
      <c r="T1822" s="124"/>
      <c r="U1822" s="124"/>
      <c r="V1822" s="124"/>
      <c r="W1822" s="124"/>
      <c r="X1822" s="124"/>
      <c r="Y1822" s="125"/>
      <c r="Z1822" s="125"/>
      <c r="AA1822" s="125"/>
      <c r="AB1822" s="125"/>
      <c r="AC1822" s="126"/>
      <c r="AD1822" s="126"/>
      <c r="AE1822" s="126"/>
      <c r="AF1822" s="126"/>
      <c r="AG1822" s="126"/>
      <c r="AH1822" s="126"/>
      <c r="AI1822" s="126"/>
      <c r="AJ1822" s="126"/>
      <c r="AK1822" s="126"/>
    </row>
    <row r="1823" spans="1:37" ht="15" customHeight="1" x14ac:dyDescent="0.2">
      <c r="A1823" s="62"/>
      <c r="B1823" s="62"/>
      <c r="C1823" s="124"/>
      <c r="D1823" s="124"/>
      <c r="E1823" s="124"/>
      <c r="F1823" s="124"/>
      <c r="G1823" s="124"/>
      <c r="H1823" s="124"/>
      <c r="I1823" s="124"/>
      <c r="J1823" s="124"/>
      <c r="K1823" s="124"/>
      <c r="L1823" s="124"/>
      <c r="M1823" s="124"/>
      <c r="N1823" s="124"/>
      <c r="O1823" s="124"/>
      <c r="P1823" s="124"/>
      <c r="Q1823" s="124"/>
      <c r="R1823" s="124"/>
      <c r="S1823" s="124"/>
      <c r="T1823" s="124"/>
      <c r="U1823" s="124"/>
      <c r="V1823" s="124"/>
      <c r="W1823" s="124"/>
      <c r="X1823" s="124"/>
      <c r="Y1823" s="125"/>
      <c r="Z1823" s="125"/>
      <c r="AA1823" s="125"/>
      <c r="AB1823" s="125"/>
      <c r="AC1823" s="126"/>
      <c r="AD1823" s="126"/>
      <c r="AE1823" s="126"/>
      <c r="AF1823" s="126"/>
      <c r="AG1823" s="126"/>
      <c r="AH1823" s="126"/>
      <c r="AI1823" s="126"/>
      <c r="AJ1823" s="126"/>
      <c r="AK1823" s="126"/>
    </row>
    <row r="1824" spans="1:37" ht="15" customHeight="1" x14ac:dyDescent="0.2">
      <c r="A1824" s="62"/>
      <c r="B1824" s="62"/>
      <c r="C1824" s="124"/>
      <c r="D1824" s="124"/>
      <c r="E1824" s="124"/>
      <c r="F1824" s="124"/>
      <c r="G1824" s="124"/>
      <c r="H1824" s="124"/>
      <c r="I1824" s="124"/>
      <c r="J1824" s="124"/>
      <c r="K1824" s="124"/>
      <c r="L1824" s="124"/>
      <c r="M1824" s="124"/>
      <c r="N1824" s="124"/>
      <c r="O1824" s="124"/>
      <c r="P1824" s="124"/>
      <c r="Q1824" s="124"/>
      <c r="R1824" s="124"/>
      <c r="S1824" s="124"/>
      <c r="T1824" s="124"/>
      <c r="U1824" s="124"/>
      <c r="V1824" s="124"/>
      <c r="W1824" s="124"/>
      <c r="X1824" s="124"/>
      <c r="Y1824" s="125"/>
      <c r="Z1824" s="125"/>
      <c r="AA1824" s="125"/>
      <c r="AB1824" s="125"/>
      <c r="AC1824" s="126"/>
      <c r="AD1824" s="126"/>
      <c r="AE1824" s="126"/>
      <c r="AF1824" s="126"/>
      <c r="AG1824" s="126"/>
      <c r="AH1824" s="126"/>
      <c r="AI1824" s="126"/>
      <c r="AJ1824" s="126"/>
      <c r="AK1824" s="126"/>
    </row>
    <row r="1825" spans="1:37" ht="15" customHeight="1" x14ac:dyDescent="0.2">
      <c r="A1825" s="62"/>
      <c r="B1825" s="62"/>
      <c r="C1825" s="124"/>
      <c r="D1825" s="124"/>
      <c r="E1825" s="124"/>
      <c r="F1825" s="124"/>
      <c r="G1825" s="124"/>
      <c r="H1825" s="124"/>
      <c r="I1825" s="124"/>
      <c r="J1825" s="124"/>
      <c r="K1825" s="124"/>
      <c r="L1825" s="124"/>
      <c r="M1825" s="124"/>
      <c r="N1825" s="124"/>
      <c r="O1825" s="124"/>
      <c r="P1825" s="124"/>
      <c r="Q1825" s="124"/>
      <c r="R1825" s="124"/>
      <c r="S1825" s="124"/>
      <c r="T1825" s="124"/>
      <c r="U1825" s="124"/>
      <c r="V1825" s="124"/>
      <c r="W1825" s="124"/>
      <c r="X1825" s="124"/>
      <c r="Y1825" s="125"/>
      <c r="Z1825" s="125"/>
      <c r="AA1825" s="125"/>
      <c r="AB1825" s="125"/>
      <c r="AC1825" s="126"/>
      <c r="AD1825" s="126"/>
      <c r="AE1825" s="126"/>
      <c r="AF1825" s="126"/>
      <c r="AG1825" s="126"/>
      <c r="AH1825" s="126"/>
      <c r="AI1825" s="126"/>
      <c r="AJ1825" s="126"/>
      <c r="AK1825" s="126"/>
    </row>
    <row r="1826" spans="1:37" ht="15" customHeight="1" x14ac:dyDescent="0.2">
      <c r="A1826" s="62"/>
      <c r="B1826" s="62"/>
      <c r="C1826" s="124"/>
      <c r="D1826" s="124"/>
      <c r="E1826" s="124"/>
      <c r="F1826" s="124"/>
      <c r="G1826" s="124"/>
      <c r="H1826" s="124"/>
      <c r="I1826" s="124"/>
      <c r="J1826" s="124"/>
      <c r="K1826" s="124"/>
      <c r="L1826" s="124"/>
      <c r="M1826" s="124"/>
      <c r="N1826" s="124"/>
      <c r="O1826" s="124"/>
      <c r="P1826" s="124"/>
      <c r="Q1826" s="124"/>
      <c r="R1826" s="124"/>
      <c r="S1826" s="124"/>
      <c r="T1826" s="124"/>
      <c r="U1826" s="124"/>
      <c r="V1826" s="124"/>
      <c r="W1826" s="124"/>
      <c r="X1826" s="124"/>
      <c r="Y1826" s="125"/>
      <c r="Z1826" s="125"/>
      <c r="AA1826" s="125"/>
      <c r="AB1826" s="125"/>
      <c r="AC1826" s="126"/>
      <c r="AD1826" s="126"/>
      <c r="AE1826" s="126"/>
      <c r="AF1826" s="126"/>
      <c r="AG1826" s="126"/>
      <c r="AH1826" s="126"/>
      <c r="AI1826" s="126"/>
      <c r="AJ1826" s="126"/>
      <c r="AK1826" s="126"/>
    </row>
    <row r="1827" spans="1:37" ht="15" customHeight="1" x14ac:dyDescent="0.2">
      <c r="A1827" s="62"/>
      <c r="B1827" s="62"/>
      <c r="C1827" s="124"/>
      <c r="D1827" s="124"/>
      <c r="E1827" s="124"/>
      <c r="F1827" s="124"/>
      <c r="G1827" s="124"/>
      <c r="H1827" s="124"/>
      <c r="I1827" s="124"/>
      <c r="J1827" s="124"/>
      <c r="K1827" s="124"/>
      <c r="L1827" s="124"/>
      <c r="M1827" s="124"/>
      <c r="N1827" s="124"/>
      <c r="O1827" s="124"/>
      <c r="P1827" s="124"/>
      <c r="Q1827" s="124"/>
      <c r="R1827" s="124"/>
      <c r="S1827" s="124"/>
      <c r="T1827" s="124"/>
      <c r="U1827" s="124"/>
      <c r="V1827" s="124"/>
      <c r="W1827" s="124"/>
      <c r="X1827" s="124"/>
      <c r="Y1827" s="125"/>
      <c r="Z1827" s="125"/>
      <c r="AA1827" s="125"/>
      <c r="AB1827" s="125"/>
      <c r="AC1827" s="126"/>
      <c r="AD1827" s="126"/>
      <c r="AE1827" s="126"/>
      <c r="AF1827" s="126"/>
      <c r="AG1827" s="126"/>
      <c r="AH1827" s="126"/>
      <c r="AI1827" s="126"/>
      <c r="AJ1827" s="126"/>
      <c r="AK1827" s="126"/>
    </row>
    <row r="1828" spans="1:37" ht="15" customHeight="1" x14ac:dyDescent="0.2">
      <c r="A1828" s="62"/>
      <c r="B1828" s="62"/>
      <c r="C1828" s="124"/>
      <c r="D1828" s="124"/>
      <c r="E1828" s="124"/>
      <c r="F1828" s="124"/>
      <c r="G1828" s="124"/>
      <c r="H1828" s="124"/>
      <c r="I1828" s="124"/>
      <c r="J1828" s="124"/>
      <c r="K1828" s="124"/>
      <c r="L1828" s="124"/>
      <c r="M1828" s="124"/>
      <c r="N1828" s="124"/>
      <c r="O1828" s="124"/>
      <c r="P1828" s="124"/>
      <c r="Q1828" s="124"/>
      <c r="R1828" s="124"/>
      <c r="S1828" s="124"/>
      <c r="T1828" s="124"/>
      <c r="U1828" s="124"/>
      <c r="V1828" s="124"/>
      <c r="W1828" s="124"/>
      <c r="X1828" s="124"/>
      <c r="Y1828" s="125"/>
      <c r="Z1828" s="125"/>
      <c r="AA1828" s="125"/>
      <c r="AB1828" s="125"/>
      <c r="AC1828" s="126"/>
      <c r="AD1828" s="126"/>
      <c r="AE1828" s="126"/>
      <c r="AF1828" s="126"/>
      <c r="AG1828" s="126"/>
      <c r="AH1828" s="126"/>
      <c r="AI1828" s="126"/>
      <c r="AJ1828" s="126"/>
      <c r="AK1828" s="126"/>
    </row>
    <row r="1829" spans="1:37" ht="15" customHeight="1" x14ac:dyDescent="0.2">
      <c r="A1829" s="62"/>
      <c r="B1829" s="62"/>
      <c r="C1829" s="124"/>
      <c r="D1829" s="124"/>
      <c r="E1829" s="124"/>
      <c r="F1829" s="124"/>
      <c r="G1829" s="124"/>
      <c r="H1829" s="124"/>
      <c r="I1829" s="124"/>
      <c r="J1829" s="124"/>
      <c r="K1829" s="124"/>
      <c r="L1829" s="124"/>
      <c r="M1829" s="124"/>
      <c r="N1829" s="124"/>
      <c r="O1829" s="124"/>
      <c r="P1829" s="124"/>
      <c r="Q1829" s="124"/>
      <c r="R1829" s="124"/>
      <c r="S1829" s="124"/>
      <c r="T1829" s="124"/>
      <c r="U1829" s="124"/>
      <c r="V1829" s="124"/>
      <c r="W1829" s="124"/>
      <c r="X1829" s="124"/>
      <c r="Y1829" s="125"/>
      <c r="Z1829" s="125"/>
      <c r="AA1829" s="125"/>
      <c r="AB1829" s="125"/>
      <c r="AC1829" s="126"/>
      <c r="AD1829" s="126"/>
      <c r="AE1829" s="126"/>
      <c r="AF1829" s="126"/>
      <c r="AG1829" s="126"/>
      <c r="AH1829" s="126"/>
      <c r="AI1829" s="126"/>
      <c r="AJ1829" s="126"/>
      <c r="AK1829" s="126"/>
    </row>
    <row r="1830" spans="1:37" ht="15" customHeight="1" x14ac:dyDescent="0.2">
      <c r="A1830" s="62"/>
      <c r="B1830" s="62"/>
      <c r="C1830" s="124"/>
      <c r="D1830" s="124"/>
      <c r="E1830" s="124"/>
      <c r="F1830" s="124"/>
      <c r="G1830" s="124"/>
      <c r="H1830" s="124"/>
      <c r="I1830" s="124"/>
      <c r="J1830" s="124"/>
      <c r="K1830" s="124"/>
      <c r="L1830" s="124"/>
      <c r="M1830" s="124"/>
      <c r="N1830" s="124"/>
      <c r="O1830" s="124"/>
      <c r="P1830" s="124"/>
      <c r="Q1830" s="124"/>
      <c r="R1830" s="124"/>
      <c r="S1830" s="124"/>
      <c r="T1830" s="124"/>
      <c r="U1830" s="124"/>
      <c r="V1830" s="124"/>
      <c r="W1830" s="124"/>
      <c r="X1830" s="124"/>
      <c r="Y1830" s="125"/>
      <c r="Z1830" s="125"/>
      <c r="AA1830" s="125"/>
      <c r="AB1830" s="125"/>
      <c r="AC1830" s="126"/>
      <c r="AD1830" s="126"/>
      <c r="AE1830" s="126"/>
      <c r="AF1830" s="126"/>
      <c r="AG1830" s="126"/>
      <c r="AH1830" s="126"/>
      <c r="AI1830" s="126"/>
      <c r="AJ1830" s="126"/>
      <c r="AK1830" s="126"/>
    </row>
    <row r="1831" spans="1:37" ht="15" customHeight="1" x14ac:dyDescent="0.2">
      <c r="A1831" s="62"/>
      <c r="B1831" s="62"/>
      <c r="C1831" s="124"/>
      <c r="D1831" s="124"/>
      <c r="E1831" s="124"/>
      <c r="F1831" s="124"/>
      <c r="G1831" s="124"/>
      <c r="H1831" s="124"/>
      <c r="I1831" s="124"/>
      <c r="J1831" s="124"/>
      <c r="K1831" s="124"/>
      <c r="L1831" s="124"/>
      <c r="M1831" s="124"/>
      <c r="N1831" s="124"/>
      <c r="O1831" s="124"/>
      <c r="P1831" s="124"/>
      <c r="Q1831" s="124"/>
      <c r="R1831" s="124"/>
      <c r="S1831" s="124"/>
      <c r="T1831" s="124"/>
      <c r="U1831" s="124"/>
      <c r="V1831" s="124"/>
      <c r="W1831" s="124"/>
      <c r="X1831" s="124"/>
      <c r="Y1831" s="125"/>
      <c r="Z1831" s="125"/>
      <c r="AA1831" s="125"/>
      <c r="AB1831" s="125"/>
      <c r="AC1831" s="126"/>
      <c r="AD1831" s="126"/>
      <c r="AE1831" s="126"/>
      <c r="AF1831" s="126"/>
      <c r="AG1831" s="126"/>
      <c r="AH1831" s="126"/>
      <c r="AI1831" s="126"/>
      <c r="AJ1831" s="126"/>
      <c r="AK1831" s="126"/>
    </row>
    <row r="1832" spans="1:37" ht="15" customHeight="1" x14ac:dyDescent="0.2">
      <c r="A1832" s="62"/>
      <c r="B1832" s="62"/>
      <c r="C1832" s="124"/>
      <c r="D1832" s="124"/>
      <c r="E1832" s="124"/>
      <c r="F1832" s="124"/>
      <c r="G1832" s="124"/>
      <c r="H1832" s="124"/>
      <c r="I1832" s="124"/>
      <c r="J1832" s="124"/>
      <c r="K1832" s="124"/>
      <c r="L1832" s="124"/>
      <c r="M1832" s="124"/>
      <c r="N1832" s="124"/>
      <c r="O1832" s="124"/>
      <c r="P1832" s="124"/>
      <c r="Q1832" s="124"/>
      <c r="R1832" s="124"/>
      <c r="S1832" s="124"/>
      <c r="T1832" s="124"/>
      <c r="U1832" s="124"/>
      <c r="V1832" s="124"/>
      <c r="W1832" s="124"/>
      <c r="X1832" s="124"/>
      <c r="Y1832" s="125"/>
      <c r="Z1832" s="125"/>
      <c r="AA1832" s="125"/>
      <c r="AB1832" s="125"/>
      <c r="AC1832" s="126"/>
      <c r="AD1832" s="126"/>
      <c r="AE1832" s="126"/>
      <c r="AF1832" s="126"/>
      <c r="AG1832" s="126"/>
      <c r="AH1832" s="126"/>
      <c r="AI1832" s="126"/>
      <c r="AJ1832" s="126"/>
      <c r="AK1832" s="126"/>
    </row>
    <row r="1833" spans="1:37" ht="15" customHeight="1" x14ac:dyDescent="0.2">
      <c r="A1833" s="62"/>
      <c r="B1833" s="62"/>
      <c r="C1833" s="124"/>
      <c r="D1833" s="124"/>
      <c r="E1833" s="124"/>
      <c r="F1833" s="124"/>
      <c r="G1833" s="124"/>
      <c r="H1833" s="124"/>
      <c r="I1833" s="124"/>
      <c r="J1833" s="124"/>
      <c r="K1833" s="124"/>
      <c r="L1833" s="124"/>
      <c r="M1833" s="124"/>
      <c r="N1833" s="124"/>
      <c r="O1833" s="124"/>
      <c r="P1833" s="124"/>
      <c r="Q1833" s="124"/>
      <c r="R1833" s="124"/>
      <c r="S1833" s="124"/>
      <c r="T1833" s="124"/>
      <c r="U1833" s="124"/>
      <c r="V1833" s="124"/>
      <c r="W1833" s="124"/>
      <c r="X1833" s="124"/>
      <c r="Y1833" s="125"/>
      <c r="Z1833" s="125"/>
      <c r="AA1833" s="125"/>
      <c r="AB1833" s="125"/>
      <c r="AC1833" s="126"/>
      <c r="AD1833" s="126"/>
      <c r="AE1833" s="126"/>
      <c r="AF1833" s="126"/>
      <c r="AG1833" s="126"/>
      <c r="AH1833" s="126"/>
      <c r="AI1833" s="126"/>
      <c r="AJ1833" s="126"/>
      <c r="AK1833" s="126"/>
    </row>
    <row r="1834" spans="1:37" ht="15" customHeight="1" x14ac:dyDescent="0.2">
      <c r="A1834" s="62"/>
      <c r="B1834" s="62"/>
      <c r="C1834" s="124"/>
      <c r="D1834" s="124"/>
      <c r="E1834" s="124"/>
      <c r="F1834" s="124"/>
      <c r="G1834" s="124"/>
      <c r="H1834" s="124"/>
      <c r="I1834" s="124"/>
      <c r="J1834" s="124"/>
      <c r="K1834" s="124"/>
      <c r="L1834" s="124"/>
      <c r="M1834" s="124"/>
      <c r="N1834" s="124"/>
      <c r="O1834" s="124"/>
      <c r="P1834" s="124"/>
      <c r="Q1834" s="124"/>
      <c r="R1834" s="124"/>
      <c r="S1834" s="124"/>
      <c r="T1834" s="124"/>
      <c r="U1834" s="124"/>
      <c r="V1834" s="124"/>
      <c r="W1834" s="124"/>
      <c r="X1834" s="124"/>
      <c r="Y1834" s="125"/>
      <c r="Z1834" s="125"/>
      <c r="AA1834" s="125"/>
      <c r="AB1834" s="125"/>
      <c r="AC1834" s="126"/>
      <c r="AD1834" s="126"/>
      <c r="AE1834" s="126"/>
      <c r="AF1834" s="126"/>
      <c r="AG1834" s="126"/>
      <c r="AH1834" s="126"/>
      <c r="AI1834" s="126"/>
      <c r="AJ1834" s="126"/>
      <c r="AK1834" s="126"/>
    </row>
    <row r="1835" spans="1:37" ht="15" customHeight="1" x14ac:dyDescent="0.2">
      <c r="A1835" s="62"/>
      <c r="B1835" s="62"/>
      <c r="C1835" s="124"/>
      <c r="D1835" s="124"/>
      <c r="E1835" s="124"/>
      <c r="F1835" s="124"/>
      <c r="G1835" s="124"/>
      <c r="H1835" s="124"/>
      <c r="I1835" s="124"/>
      <c r="J1835" s="124"/>
      <c r="K1835" s="124"/>
      <c r="L1835" s="124"/>
      <c r="M1835" s="124"/>
      <c r="N1835" s="124"/>
      <c r="O1835" s="124"/>
      <c r="P1835" s="124"/>
      <c r="Q1835" s="124"/>
      <c r="R1835" s="124"/>
      <c r="S1835" s="124"/>
      <c r="T1835" s="124"/>
      <c r="U1835" s="124"/>
      <c r="V1835" s="124"/>
      <c r="W1835" s="124"/>
      <c r="X1835" s="124"/>
      <c r="Y1835" s="125"/>
      <c r="Z1835" s="125"/>
      <c r="AA1835" s="125"/>
      <c r="AB1835" s="125"/>
      <c r="AC1835" s="126"/>
      <c r="AD1835" s="126"/>
      <c r="AE1835" s="126"/>
      <c r="AF1835" s="126"/>
      <c r="AG1835" s="126"/>
      <c r="AH1835" s="126"/>
      <c r="AI1835" s="126"/>
      <c r="AJ1835" s="126"/>
      <c r="AK1835" s="126"/>
    </row>
    <row r="1836" spans="1:37" ht="15" customHeight="1" x14ac:dyDescent="0.2">
      <c r="A1836" s="62"/>
      <c r="B1836" s="62"/>
      <c r="C1836" s="124"/>
      <c r="D1836" s="124"/>
      <c r="E1836" s="124"/>
      <c r="F1836" s="124"/>
      <c r="G1836" s="124"/>
      <c r="H1836" s="124"/>
      <c r="I1836" s="124"/>
      <c r="J1836" s="124"/>
      <c r="K1836" s="124"/>
      <c r="L1836" s="124"/>
      <c r="M1836" s="124"/>
      <c r="N1836" s="124"/>
      <c r="O1836" s="124"/>
      <c r="P1836" s="124"/>
      <c r="Q1836" s="124"/>
      <c r="R1836" s="124"/>
      <c r="S1836" s="124"/>
      <c r="T1836" s="124"/>
      <c r="U1836" s="124"/>
      <c r="V1836" s="124"/>
      <c r="W1836" s="124"/>
      <c r="X1836" s="124"/>
      <c r="Y1836" s="125"/>
      <c r="Z1836" s="125"/>
      <c r="AA1836" s="125"/>
      <c r="AB1836" s="125"/>
      <c r="AC1836" s="126"/>
      <c r="AD1836" s="126"/>
      <c r="AE1836" s="126"/>
      <c r="AF1836" s="126"/>
      <c r="AG1836" s="126"/>
      <c r="AH1836" s="126"/>
      <c r="AI1836" s="126"/>
      <c r="AJ1836" s="126"/>
      <c r="AK1836" s="126"/>
    </row>
    <row r="1837" spans="1:37" ht="15" customHeight="1" x14ac:dyDescent="0.2">
      <c r="A1837" s="62"/>
      <c r="B1837" s="62"/>
      <c r="C1837" s="124"/>
      <c r="D1837" s="124"/>
      <c r="E1837" s="124"/>
      <c r="F1837" s="124"/>
      <c r="G1837" s="124"/>
      <c r="H1837" s="124"/>
      <c r="I1837" s="124"/>
      <c r="J1837" s="124"/>
      <c r="K1837" s="124"/>
      <c r="L1837" s="124"/>
      <c r="M1837" s="124"/>
      <c r="N1837" s="124"/>
      <c r="O1837" s="124"/>
      <c r="P1837" s="124"/>
      <c r="Q1837" s="124"/>
      <c r="R1837" s="124"/>
      <c r="S1837" s="124"/>
      <c r="T1837" s="124"/>
      <c r="U1837" s="124"/>
      <c r="V1837" s="124"/>
      <c r="W1837" s="124"/>
      <c r="X1837" s="124"/>
      <c r="Y1837" s="125"/>
      <c r="Z1837" s="125"/>
      <c r="AA1837" s="125"/>
      <c r="AB1837" s="125"/>
      <c r="AC1837" s="126"/>
      <c r="AD1837" s="126"/>
      <c r="AE1837" s="126"/>
      <c r="AF1837" s="126"/>
      <c r="AG1837" s="126"/>
      <c r="AH1837" s="126"/>
      <c r="AI1837" s="126"/>
      <c r="AJ1837" s="126"/>
      <c r="AK1837" s="126"/>
    </row>
    <row r="1838" spans="1:37" ht="15" customHeight="1" x14ac:dyDescent="0.2">
      <c r="A1838" s="62"/>
      <c r="B1838" s="62"/>
      <c r="C1838" s="124"/>
      <c r="D1838" s="124"/>
      <c r="E1838" s="124"/>
      <c r="F1838" s="124"/>
      <c r="G1838" s="124"/>
      <c r="H1838" s="124"/>
      <c r="I1838" s="124"/>
      <c r="J1838" s="124"/>
      <c r="K1838" s="124"/>
      <c r="L1838" s="124"/>
      <c r="M1838" s="124"/>
      <c r="N1838" s="124"/>
      <c r="O1838" s="124"/>
      <c r="P1838" s="124"/>
      <c r="Q1838" s="124"/>
      <c r="R1838" s="124"/>
      <c r="S1838" s="124"/>
      <c r="T1838" s="124"/>
      <c r="U1838" s="124"/>
      <c r="V1838" s="124"/>
      <c r="W1838" s="124"/>
      <c r="X1838" s="124"/>
      <c r="Y1838" s="125"/>
      <c r="Z1838" s="125"/>
      <c r="AA1838" s="125"/>
      <c r="AB1838" s="125"/>
      <c r="AC1838" s="126"/>
      <c r="AD1838" s="126"/>
      <c r="AE1838" s="126"/>
      <c r="AF1838" s="126"/>
      <c r="AG1838" s="126"/>
      <c r="AH1838" s="126"/>
      <c r="AI1838" s="126"/>
      <c r="AJ1838" s="126"/>
      <c r="AK1838" s="126"/>
    </row>
    <row r="1839" spans="1:37" ht="15" customHeight="1" x14ac:dyDescent="0.2">
      <c r="A1839" s="62"/>
      <c r="B1839" s="62"/>
      <c r="C1839" s="124"/>
      <c r="D1839" s="124"/>
      <c r="E1839" s="124"/>
      <c r="F1839" s="124"/>
      <c r="G1839" s="124"/>
      <c r="H1839" s="124"/>
      <c r="I1839" s="124"/>
      <c r="J1839" s="124"/>
      <c r="K1839" s="124"/>
      <c r="L1839" s="124"/>
      <c r="M1839" s="124"/>
      <c r="N1839" s="124"/>
      <c r="O1839" s="124"/>
      <c r="P1839" s="124"/>
      <c r="Q1839" s="124"/>
      <c r="R1839" s="124"/>
      <c r="S1839" s="124"/>
      <c r="T1839" s="124"/>
      <c r="U1839" s="124"/>
      <c r="V1839" s="124"/>
      <c r="W1839" s="124"/>
      <c r="X1839" s="124"/>
      <c r="Y1839" s="125"/>
      <c r="Z1839" s="125"/>
      <c r="AA1839" s="125"/>
      <c r="AB1839" s="125"/>
      <c r="AC1839" s="126"/>
      <c r="AD1839" s="126"/>
      <c r="AE1839" s="126"/>
      <c r="AF1839" s="126"/>
      <c r="AG1839" s="126"/>
      <c r="AH1839" s="126"/>
      <c r="AI1839" s="126"/>
      <c r="AJ1839" s="126"/>
      <c r="AK1839" s="126"/>
    </row>
    <row r="1840" spans="1:37" ht="15" customHeight="1" x14ac:dyDescent="0.2">
      <c r="A1840" s="62"/>
      <c r="B1840" s="62"/>
      <c r="C1840" s="124"/>
      <c r="D1840" s="124"/>
      <c r="E1840" s="124"/>
      <c r="F1840" s="124"/>
      <c r="G1840" s="124"/>
      <c r="H1840" s="124"/>
      <c r="I1840" s="124"/>
      <c r="J1840" s="124"/>
      <c r="K1840" s="124"/>
      <c r="L1840" s="124"/>
      <c r="M1840" s="124"/>
      <c r="N1840" s="124"/>
      <c r="O1840" s="124"/>
      <c r="P1840" s="124"/>
      <c r="Q1840" s="124"/>
      <c r="R1840" s="124"/>
      <c r="S1840" s="124"/>
      <c r="T1840" s="124"/>
      <c r="U1840" s="124"/>
      <c r="V1840" s="124"/>
      <c r="W1840" s="124"/>
      <c r="X1840" s="124"/>
      <c r="Y1840" s="125"/>
      <c r="Z1840" s="125"/>
      <c r="AA1840" s="125"/>
      <c r="AB1840" s="125"/>
      <c r="AC1840" s="126"/>
      <c r="AD1840" s="126"/>
      <c r="AE1840" s="126"/>
      <c r="AF1840" s="126"/>
      <c r="AG1840" s="126"/>
      <c r="AH1840" s="126"/>
      <c r="AI1840" s="126"/>
      <c r="AJ1840" s="126"/>
      <c r="AK1840" s="126"/>
    </row>
    <row r="1841" spans="1:37" ht="15" customHeight="1" x14ac:dyDescent="0.2">
      <c r="A1841" s="62"/>
      <c r="B1841" s="62"/>
      <c r="C1841" s="124"/>
      <c r="D1841" s="124"/>
      <c r="E1841" s="124"/>
      <c r="F1841" s="124"/>
      <c r="G1841" s="124"/>
      <c r="H1841" s="124"/>
      <c r="I1841" s="124"/>
      <c r="J1841" s="124"/>
      <c r="K1841" s="124"/>
      <c r="L1841" s="124"/>
      <c r="M1841" s="124"/>
      <c r="N1841" s="124"/>
      <c r="O1841" s="124"/>
      <c r="P1841" s="124"/>
      <c r="Q1841" s="124"/>
      <c r="R1841" s="124"/>
      <c r="S1841" s="124"/>
      <c r="T1841" s="124"/>
      <c r="U1841" s="124"/>
      <c r="V1841" s="124"/>
      <c r="W1841" s="124"/>
      <c r="X1841" s="124"/>
      <c r="Y1841" s="125"/>
      <c r="Z1841" s="125"/>
      <c r="AA1841" s="125"/>
      <c r="AB1841" s="125"/>
      <c r="AC1841" s="126"/>
      <c r="AD1841" s="126"/>
      <c r="AE1841" s="126"/>
      <c r="AF1841" s="126"/>
      <c r="AG1841" s="126"/>
      <c r="AH1841" s="126"/>
      <c r="AI1841" s="126"/>
      <c r="AJ1841" s="126"/>
      <c r="AK1841" s="126"/>
    </row>
    <row r="1842" spans="1:37" ht="15" customHeight="1" x14ac:dyDescent="0.2">
      <c r="A1842" s="62"/>
      <c r="B1842" s="62"/>
      <c r="C1842" s="124"/>
      <c r="D1842" s="124"/>
      <c r="E1842" s="124"/>
      <c r="F1842" s="124"/>
      <c r="G1842" s="124"/>
      <c r="H1842" s="124"/>
      <c r="I1842" s="124"/>
      <c r="J1842" s="124"/>
      <c r="K1842" s="124"/>
      <c r="L1842" s="124"/>
      <c r="M1842" s="124"/>
      <c r="N1842" s="124"/>
      <c r="O1842" s="124"/>
      <c r="P1842" s="124"/>
      <c r="Q1842" s="124"/>
      <c r="R1842" s="124"/>
      <c r="S1842" s="124"/>
      <c r="T1842" s="124"/>
      <c r="U1842" s="124"/>
      <c r="V1842" s="124"/>
      <c r="W1842" s="124"/>
      <c r="X1842" s="124"/>
      <c r="Y1842" s="125"/>
      <c r="Z1842" s="125"/>
      <c r="AA1842" s="125"/>
      <c r="AB1842" s="125"/>
      <c r="AC1842" s="126"/>
      <c r="AD1842" s="126"/>
      <c r="AE1842" s="126"/>
      <c r="AF1842" s="126"/>
      <c r="AG1842" s="126"/>
      <c r="AH1842" s="126"/>
      <c r="AI1842" s="126"/>
      <c r="AJ1842" s="126"/>
      <c r="AK1842" s="126"/>
    </row>
    <row r="1843" spans="1:37" ht="15" customHeight="1" x14ac:dyDescent="0.2">
      <c r="A1843" s="62"/>
      <c r="B1843" s="62"/>
      <c r="C1843" s="124"/>
      <c r="D1843" s="124"/>
      <c r="E1843" s="124"/>
      <c r="F1843" s="124"/>
      <c r="G1843" s="124"/>
      <c r="H1843" s="124"/>
      <c r="I1843" s="124"/>
      <c r="J1843" s="124"/>
      <c r="K1843" s="124"/>
      <c r="L1843" s="124"/>
      <c r="M1843" s="124"/>
      <c r="N1843" s="124"/>
      <c r="O1843" s="124"/>
      <c r="P1843" s="124"/>
      <c r="Q1843" s="124"/>
      <c r="R1843" s="124"/>
      <c r="S1843" s="124"/>
      <c r="T1843" s="124"/>
      <c r="U1843" s="124"/>
      <c r="V1843" s="124"/>
      <c r="W1843" s="124"/>
      <c r="X1843" s="124"/>
      <c r="Y1843" s="125"/>
      <c r="Z1843" s="125"/>
      <c r="AA1843" s="125"/>
      <c r="AB1843" s="125"/>
      <c r="AC1843" s="126"/>
      <c r="AD1843" s="126"/>
      <c r="AE1843" s="126"/>
      <c r="AF1843" s="126"/>
      <c r="AG1843" s="126"/>
      <c r="AH1843" s="126"/>
      <c r="AI1843" s="126"/>
      <c r="AJ1843" s="126"/>
      <c r="AK1843" s="126"/>
    </row>
    <row r="1844" spans="1:37" ht="15" customHeight="1" x14ac:dyDescent="0.2">
      <c r="A1844" s="62"/>
      <c r="B1844" s="62"/>
      <c r="C1844" s="124"/>
      <c r="D1844" s="124"/>
      <c r="E1844" s="124"/>
      <c r="F1844" s="124"/>
      <c r="G1844" s="124"/>
      <c r="H1844" s="124"/>
      <c r="I1844" s="124"/>
      <c r="J1844" s="124"/>
      <c r="K1844" s="124"/>
      <c r="L1844" s="124"/>
      <c r="M1844" s="124"/>
      <c r="N1844" s="124"/>
      <c r="O1844" s="124"/>
      <c r="P1844" s="124"/>
      <c r="Q1844" s="124"/>
      <c r="R1844" s="124"/>
      <c r="S1844" s="124"/>
      <c r="T1844" s="124"/>
      <c r="U1844" s="124"/>
      <c r="V1844" s="124"/>
      <c r="W1844" s="124"/>
      <c r="X1844" s="124"/>
      <c r="Y1844" s="125"/>
      <c r="Z1844" s="125"/>
      <c r="AA1844" s="125"/>
      <c r="AB1844" s="125"/>
      <c r="AC1844" s="126"/>
      <c r="AD1844" s="126"/>
      <c r="AE1844" s="126"/>
      <c r="AF1844" s="126"/>
      <c r="AG1844" s="126"/>
      <c r="AH1844" s="126"/>
      <c r="AI1844" s="126"/>
      <c r="AJ1844" s="126"/>
      <c r="AK1844" s="126"/>
    </row>
    <row r="1845" spans="1:37" ht="15" customHeight="1" x14ac:dyDescent="0.2">
      <c r="A1845" s="62"/>
      <c r="B1845" s="62"/>
      <c r="C1845" s="124"/>
      <c r="D1845" s="124"/>
      <c r="E1845" s="124"/>
      <c r="F1845" s="124"/>
      <c r="G1845" s="124"/>
      <c r="H1845" s="124"/>
      <c r="I1845" s="124"/>
      <c r="J1845" s="124"/>
      <c r="K1845" s="124"/>
      <c r="L1845" s="124"/>
      <c r="M1845" s="124"/>
      <c r="N1845" s="124"/>
      <c r="O1845" s="124"/>
      <c r="P1845" s="124"/>
      <c r="Q1845" s="124"/>
      <c r="R1845" s="124"/>
      <c r="S1845" s="124"/>
      <c r="T1845" s="124"/>
      <c r="U1845" s="124"/>
      <c r="V1845" s="124"/>
      <c r="W1845" s="124"/>
      <c r="X1845" s="124"/>
      <c r="Y1845" s="125"/>
      <c r="Z1845" s="125"/>
      <c r="AA1845" s="125"/>
      <c r="AB1845" s="125"/>
      <c r="AC1845" s="126"/>
      <c r="AD1845" s="126"/>
      <c r="AE1845" s="126"/>
      <c r="AF1845" s="126"/>
      <c r="AG1845" s="126"/>
      <c r="AH1845" s="126"/>
      <c r="AI1845" s="126"/>
      <c r="AJ1845" s="126"/>
      <c r="AK1845" s="126"/>
    </row>
    <row r="1846" spans="1:37" ht="15" customHeight="1" x14ac:dyDescent="0.2">
      <c r="A1846" s="62"/>
      <c r="B1846" s="62"/>
      <c r="C1846" s="124"/>
      <c r="D1846" s="124"/>
      <c r="E1846" s="124"/>
      <c r="F1846" s="124"/>
      <c r="G1846" s="124"/>
      <c r="H1846" s="124"/>
      <c r="I1846" s="124"/>
      <c r="J1846" s="124"/>
      <c r="K1846" s="124"/>
      <c r="L1846" s="124"/>
      <c r="M1846" s="124"/>
      <c r="N1846" s="124"/>
      <c r="O1846" s="124"/>
      <c r="P1846" s="124"/>
      <c r="Q1846" s="124"/>
      <c r="R1846" s="124"/>
      <c r="S1846" s="124"/>
      <c r="T1846" s="124"/>
      <c r="U1846" s="124"/>
      <c r="V1846" s="124"/>
      <c r="W1846" s="124"/>
      <c r="X1846" s="124"/>
      <c r="Y1846" s="125"/>
      <c r="Z1846" s="125"/>
      <c r="AA1846" s="125"/>
      <c r="AB1846" s="125"/>
      <c r="AC1846" s="126"/>
      <c r="AD1846" s="126"/>
      <c r="AE1846" s="126"/>
      <c r="AF1846" s="126"/>
      <c r="AG1846" s="126"/>
      <c r="AH1846" s="126"/>
      <c r="AI1846" s="126"/>
      <c r="AJ1846" s="126"/>
      <c r="AK1846" s="126"/>
    </row>
    <row r="1847" spans="1:37" ht="15" customHeight="1" x14ac:dyDescent="0.2">
      <c r="A1847" s="62"/>
      <c r="B1847" s="62"/>
      <c r="C1847" s="124"/>
      <c r="D1847" s="124"/>
      <c r="E1847" s="124"/>
      <c r="F1847" s="124"/>
      <c r="G1847" s="124"/>
      <c r="H1847" s="124"/>
      <c r="I1847" s="124"/>
      <c r="J1847" s="124"/>
      <c r="K1847" s="124"/>
      <c r="L1847" s="124"/>
      <c r="M1847" s="124"/>
      <c r="N1847" s="124"/>
      <c r="O1847" s="124"/>
      <c r="P1847" s="124"/>
      <c r="Q1847" s="124"/>
      <c r="R1847" s="124"/>
      <c r="S1847" s="124"/>
      <c r="T1847" s="124"/>
      <c r="U1847" s="124"/>
      <c r="V1847" s="124"/>
      <c r="W1847" s="124"/>
      <c r="X1847" s="124"/>
      <c r="Y1847" s="125"/>
      <c r="Z1847" s="125"/>
      <c r="AA1847" s="125"/>
      <c r="AB1847" s="125"/>
      <c r="AC1847" s="126"/>
      <c r="AD1847" s="126"/>
      <c r="AE1847" s="126"/>
      <c r="AF1847" s="126"/>
      <c r="AG1847" s="126"/>
      <c r="AH1847" s="126"/>
      <c r="AI1847" s="126"/>
      <c r="AJ1847" s="126"/>
      <c r="AK1847" s="126"/>
    </row>
    <row r="1848" spans="1:37" ht="15" customHeight="1" x14ac:dyDescent="0.2">
      <c r="A1848" s="62"/>
      <c r="B1848" s="62"/>
      <c r="C1848" s="124"/>
      <c r="D1848" s="124"/>
      <c r="E1848" s="124"/>
      <c r="F1848" s="124"/>
      <c r="G1848" s="124"/>
      <c r="H1848" s="124"/>
      <c r="I1848" s="124"/>
      <c r="J1848" s="124"/>
      <c r="K1848" s="124"/>
      <c r="L1848" s="124"/>
      <c r="M1848" s="124"/>
      <c r="N1848" s="124"/>
      <c r="O1848" s="124"/>
      <c r="P1848" s="124"/>
      <c r="Q1848" s="124"/>
      <c r="R1848" s="124"/>
      <c r="S1848" s="124"/>
      <c r="T1848" s="124"/>
      <c r="U1848" s="124"/>
      <c r="V1848" s="124"/>
      <c r="W1848" s="124"/>
      <c r="X1848" s="124"/>
      <c r="Y1848" s="125"/>
      <c r="Z1848" s="125"/>
      <c r="AA1848" s="125"/>
      <c r="AB1848" s="125"/>
      <c r="AC1848" s="126"/>
      <c r="AD1848" s="126"/>
      <c r="AE1848" s="126"/>
      <c r="AF1848" s="126"/>
      <c r="AG1848" s="126"/>
      <c r="AH1848" s="126"/>
      <c r="AI1848" s="126"/>
      <c r="AJ1848" s="126"/>
      <c r="AK1848" s="126"/>
    </row>
    <row r="1849" spans="1:37" ht="15" customHeight="1" x14ac:dyDescent="0.2">
      <c r="A1849" s="62"/>
      <c r="B1849" s="62"/>
      <c r="C1849" s="124"/>
      <c r="D1849" s="124"/>
      <c r="E1849" s="124"/>
      <c r="F1849" s="124"/>
      <c r="G1849" s="124"/>
      <c r="H1849" s="124"/>
      <c r="I1849" s="124"/>
      <c r="J1849" s="124"/>
      <c r="K1849" s="124"/>
      <c r="L1849" s="124"/>
      <c r="M1849" s="124"/>
      <c r="N1849" s="124"/>
      <c r="O1849" s="124"/>
      <c r="P1849" s="124"/>
      <c r="Q1849" s="124"/>
      <c r="R1849" s="124"/>
      <c r="S1849" s="124"/>
      <c r="T1849" s="124"/>
      <c r="U1849" s="124"/>
      <c r="V1849" s="124"/>
      <c r="W1849" s="124"/>
      <c r="X1849" s="124"/>
      <c r="Y1849" s="125"/>
      <c r="Z1849" s="125"/>
      <c r="AA1849" s="125"/>
      <c r="AB1849" s="125"/>
      <c r="AC1849" s="126"/>
      <c r="AD1849" s="126"/>
      <c r="AE1849" s="126"/>
      <c r="AF1849" s="126"/>
      <c r="AG1849" s="126"/>
      <c r="AH1849" s="126"/>
      <c r="AI1849" s="126"/>
      <c r="AJ1849" s="126"/>
      <c r="AK1849" s="126"/>
    </row>
    <row r="1850" spans="1:37" ht="15" customHeight="1" x14ac:dyDescent="0.2">
      <c r="A1850" s="62"/>
      <c r="B1850" s="62"/>
      <c r="C1850" s="124"/>
      <c r="D1850" s="124"/>
      <c r="E1850" s="124"/>
      <c r="F1850" s="124"/>
      <c r="G1850" s="124"/>
      <c r="H1850" s="124"/>
      <c r="I1850" s="124"/>
      <c r="J1850" s="124"/>
      <c r="K1850" s="124"/>
      <c r="L1850" s="124"/>
      <c r="M1850" s="124"/>
      <c r="N1850" s="124"/>
      <c r="O1850" s="124"/>
      <c r="P1850" s="124"/>
      <c r="Q1850" s="124"/>
      <c r="R1850" s="124"/>
      <c r="S1850" s="124"/>
      <c r="T1850" s="124"/>
      <c r="U1850" s="124"/>
      <c r="V1850" s="124"/>
      <c r="W1850" s="124"/>
      <c r="X1850" s="124"/>
      <c r="Y1850" s="125"/>
      <c r="Z1850" s="125"/>
      <c r="AA1850" s="125"/>
      <c r="AB1850" s="125"/>
      <c r="AC1850" s="126"/>
      <c r="AD1850" s="126"/>
      <c r="AE1850" s="126"/>
      <c r="AF1850" s="126"/>
      <c r="AG1850" s="126"/>
      <c r="AH1850" s="126"/>
      <c r="AI1850" s="126"/>
      <c r="AJ1850" s="126"/>
      <c r="AK1850" s="126"/>
    </row>
    <row r="1851" spans="1:37" ht="15" customHeight="1" x14ac:dyDescent="0.2">
      <c r="A1851" s="62"/>
      <c r="B1851" s="62"/>
      <c r="C1851" s="124"/>
      <c r="D1851" s="124"/>
      <c r="E1851" s="124"/>
      <c r="F1851" s="124"/>
      <c r="G1851" s="124"/>
      <c r="H1851" s="124"/>
      <c r="I1851" s="124"/>
      <c r="J1851" s="124"/>
      <c r="K1851" s="124"/>
      <c r="L1851" s="124"/>
      <c r="M1851" s="124"/>
      <c r="N1851" s="124"/>
      <c r="O1851" s="124"/>
      <c r="P1851" s="124"/>
      <c r="Q1851" s="124"/>
      <c r="R1851" s="124"/>
      <c r="S1851" s="124"/>
      <c r="T1851" s="124"/>
      <c r="U1851" s="124"/>
      <c r="V1851" s="124"/>
      <c r="W1851" s="124"/>
      <c r="X1851" s="124"/>
      <c r="Y1851" s="125"/>
      <c r="Z1851" s="125"/>
      <c r="AA1851" s="125"/>
      <c r="AB1851" s="125"/>
      <c r="AC1851" s="126"/>
      <c r="AD1851" s="126"/>
      <c r="AE1851" s="126"/>
      <c r="AF1851" s="126"/>
      <c r="AG1851" s="126"/>
      <c r="AH1851" s="126"/>
      <c r="AI1851" s="126"/>
      <c r="AJ1851" s="126"/>
      <c r="AK1851" s="126"/>
    </row>
    <row r="1852" spans="1:37" ht="15" customHeight="1" x14ac:dyDescent="0.2">
      <c r="A1852" s="62"/>
      <c r="B1852" s="62"/>
      <c r="C1852" s="124"/>
      <c r="D1852" s="124"/>
      <c r="E1852" s="124"/>
      <c r="F1852" s="124"/>
      <c r="G1852" s="124"/>
      <c r="H1852" s="124"/>
      <c r="I1852" s="124"/>
      <c r="J1852" s="124"/>
      <c r="K1852" s="124"/>
      <c r="L1852" s="124"/>
      <c r="M1852" s="124"/>
      <c r="N1852" s="124"/>
      <c r="O1852" s="124"/>
      <c r="P1852" s="124"/>
      <c r="Q1852" s="124"/>
      <c r="R1852" s="124"/>
      <c r="S1852" s="124"/>
      <c r="T1852" s="124"/>
      <c r="U1852" s="124"/>
      <c r="V1852" s="124"/>
      <c r="W1852" s="124"/>
      <c r="X1852" s="124"/>
      <c r="Y1852" s="125"/>
      <c r="Z1852" s="125"/>
      <c r="AA1852" s="125"/>
      <c r="AB1852" s="125"/>
      <c r="AC1852" s="126"/>
      <c r="AD1852" s="126"/>
      <c r="AE1852" s="126"/>
      <c r="AF1852" s="126"/>
      <c r="AG1852" s="126"/>
      <c r="AH1852" s="126"/>
      <c r="AI1852" s="126"/>
      <c r="AJ1852" s="126"/>
      <c r="AK1852" s="126"/>
    </row>
    <row r="1853" spans="1:37" ht="15" customHeight="1" x14ac:dyDescent="0.2">
      <c r="A1853" s="62"/>
      <c r="B1853" s="62"/>
      <c r="C1853" s="124"/>
      <c r="D1853" s="124"/>
      <c r="E1853" s="124"/>
      <c r="F1853" s="124"/>
      <c r="G1853" s="124"/>
      <c r="H1853" s="124"/>
      <c r="I1853" s="124"/>
      <c r="J1853" s="124"/>
      <c r="K1853" s="124"/>
      <c r="L1853" s="124"/>
      <c r="M1853" s="124"/>
      <c r="N1853" s="124"/>
      <c r="O1853" s="124"/>
      <c r="P1853" s="124"/>
      <c r="Q1853" s="124"/>
      <c r="R1853" s="124"/>
      <c r="S1853" s="124"/>
      <c r="T1853" s="124"/>
      <c r="U1853" s="124"/>
      <c r="V1853" s="124"/>
      <c r="W1853" s="124"/>
      <c r="X1853" s="124"/>
      <c r="Y1853" s="125"/>
      <c r="Z1853" s="125"/>
      <c r="AA1853" s="125"/>
      <c r="AB1853" s="125"/>
      <c r="AC1853" s="126"/>
      <c r="AD1853" s="126"/>
      <c r="AE1853" s="126"/>
      <c r="AF1853" s="126"/>
      <c r="AG1853" s="126"/>
      <c r="AH1853" s="126"/>
      <c r="AI1853" s="126"/>
      <c r="AJ1853" s="126"/>
      <c r="AK1853" s="126"/>
    </row>
    <row r="1854" spans="1:37" ht="15" customHeight="1" x14ac:dyDescent="0.2">
      <c r="A1854" s="62"/>
      <c r="B1854" s="62"/>
      <c r="C1854" s="124"/>
      <c r="D1854" s="124"/>
      <c r="E1854" s="124"/>
      <c r="F1854" s="124"/>
      <c r="G1854" s="124"/>
      <c r="H1854" s="124"/>
      <c r="I1854" s="124"/>
      <c r="J1854" s="124"/>
      <c r="K1854" s="124"/>
      <c r="L1854" s="124"/>
      <c r="M1854" s="124"/>
      <c r="N1854" s="124"/>
      <c r="O1854" s="124"/>
      <c r="P1854" s="124"/>
      <c r="Q1854" s="124"/>
      <c r="R1854" s="124"/>
      <c r="S1854" s="124"/>
      <c r="T1854" s="124"/>
      <c r="U1854" s="124"/>
      <c r="V1854" s="124"/>
      <c r="W1854" s="124"/>
      <c r="X1854" s="124"/>
      <c r="Y1854" s="125"/>
      <c r="Z1854" s="125"/>
      <c r="AA1854" s="125"/>
      <c r="AB1854" s="125"/>
      <c r="AC1854" s="126"/>
      <c r="AD1854" s="126"/>
      <c r="AE1854" s="126"/>
      <c r="AF1854" s="126"/>
      <c r="AG1854" s="126"/>
      <c r="AH1854" s="126"/>
      <c r="AI1854" s="126"/>
      <c r="AJ1854" s="126"/>
      <c r="AK1854" s="126"/>
    </row>
    <row r="1855" spans="1:37" ht="15" customHeight="1" x14ac:dyDescent="0.2">
      <c r="A1855" s="62"/>
      <c r="B1855" s="62"/>
      <c r="C1855" s="124"/>
      <c r="D1855" s="124"/>
      <c r="E1855" s="124"/>
      <c r="F1855" s="124"/>
      <c r="G1855" s="124"/>
      <c r="H1855" s="124"/>
      <c r="I1855" s="124"/>
      <c r="J1855" s="124"/>
      <c r="K1855" s="124"/>
      <c r="L1855" s="124"/>
      <c r="M1855" s="124"/>
      <c r="N1855" s="124"/>
      <c r="O1855" s="124"/>
      <c r="P1855" s="124"/>
      <c r="Q1855" s="124"/>
      <c r="R1855" s="124"/>
      <c r="S1855" s="124"/>
      <c r="T1855" s="124"/>
      <c r="U1855" s="124"/>
      <c r="V1855" s="124"/>
      <c r="W1855" s="124"/>
      <c r="X1855" s="124"/>
      <c r="Y1855" s="125"/>
      <c r="Z1855" s="125"/>
      <c r="AA1855" s="125"/>
      <c r="AB1855" s="125"/>
      <c r="AC1855" s="126"/>
      <c r="AD1855" s="126"/>
      <c r="AE1855" s="126"/>
      <c r="AF1855" s="126"/>
      <c r="AG1855" s="126"/>
      <c r="AH1855" s="126"/>
      <c r="AI1855" s="126"/>
      <c r="AJ1855" s="126"/>
      <c r="AK1855" s="126"/>
    </row>
    <row r="1856" spans="1:37" ht="15" customHeight="1" x14ac:dyDescent="0.2">
      <c r="A1856" s="62"/>
      <c r="B1856" s="62"/>
      <c r="C1856" s="124"/>
      <c r="D1856" s="124"/>
      <c r="E1856" s="124"/>
      <c r="F1856" s="124"/>
      <c r="G1856" s="124"/>
      <c r="H1856" s="124"/>
      <c r="I1856" s="124"/>
      <c r="J1856" s="124"/>
      <c r="K1856" s="124"/>
      <c r="L1856" s="124"/>
      <c r="M1856" s="124"/>
      <c r="N1856" s="124"/>
      <c r="O1856" s="124"/>
      <c r="P1856" s="124"/>
      <c r="Q1856" s="124"/>
      <c r="R1856" s="124"/>
      <c r="S1856" s="124"/>
      <c r="T1856" s="124"/>
      <c r="U1856" s="124"/>
      <c r="V1856" s="124"/>
      <c r="W1856" s="124"/>
      <c r="X1856" s="124"/>
      <c r="Y1856" s="125"/>
      <c r="Z1856" s="125"/>
      <c r="AA1856" s="125"/>
      <c r="AB1856" s="125"/>
      <c r="AC1856" s="126"/>
      <c r="AD1856" s="126"/>
      <c r="AE1856" s="126"/>
      <c r="AF1856" s="126"/>
      <c r="AG1856" s="126"/>
      <c r="AH1856" s="126"/>
      <c r="AI1856" s="126"/>
      <c r="AJ1856" s="126"/>
      <c r="AK1856" s="126"/>
    </row>
    <row r="1857" spans="1:37" ht="15" customHeight="1" x14ac:dyDescent="0.2">
      <c r="A1857" s="62"/>
      <c r="B1857" s="62"/>
      <c r="C1857" s="124"/>
      <c r="D1857" s="124"/>
      <c r="E1857" s="124"/>
      <c r="F1857" s="124"/>
      <c r="G1857" s="124"/>
      <c r="H1857" s="124"/>
      <c r="I1857" s="124"/>
      <c r="J1857" s="124"/>
      <c r="K1857" s="124"/>
      <c r="L1857" s="124"/>
      <c r="M1857" s="124"/>
      <c r="N1857" s="124"/>
      <c r="O1857" s="124"/>
      <c r="P1857" s="124"/>
      <c r="Q1857" s="124"/>
      <c r="R1857" s="124"/>
      <c r="S1857" s="124"/>
      <c r="T1857" s="124"/>
      <c r="U1857" s="124"/>
      <c r="V1857" s="124"/>
      <c r="W1857" s="124"/>
      <c r="X1857" s="124"/>
      <c r="Y1857" s="125"/>
      <c r="Z1857" s="125"/>
      <c r="AA1857" s="125"/>
      <c r="AB1857" s="125"/>
      <c r="AC1857" s="126"/>
      <c r="AD1857" s="126"/>
      <c r="AE1857" s="126"/>
      <c r="AF1857" s="126"/>
      <c r="AG1857" s="126"/>
      <c r="AH1857" s="126"/>
      <c r="AI1857" s="126"/>
      <c r="AJ1857" s="126"/>
      <c r="AK1857" s="126"/>
    </row>
    <row r="1858" spans="1:37" ht="15" customHeight="1" x14ac:dyDescent="0.2">
      <c r="A1858" s="62"/>
      <c r="B1858" s="62"/>
      <c r="C1858" s="124"/>
      <c r="D1858" s="124"/>
      <c r="E1858" s="124"/>
      <c r="F1858" s="124"/>
      <c r="G1858" s="124"/>
      <c r="H1858" s="124"/>
      <c r="I1858" s="124"/>
      <c r="J1858" s="124"/>
      <c r="K1858" s="124"/>
      <c r="L1858" s="124"/>
      <c r="M1858" s="124"/>
      <c r="N1858" s="124"/>
      <c r="O1858" s="124"/>
      <c r="P1858" s="124"/>
      <c r="Q1858" s="124"/>
      <c r="R1858" s="124"/>
      <c r="S1858" s="124"/>
      <c r="T1858" s="124"/>
      <c r="U1858" s="124"/>
      <c r="V1858" s="124"/>
      <c r="W1858" s="124"/>
      <c r="X1858" s="124"/>
      <c r="Y1858" s="125"/>
      <c r="Z1858" s="125"/>
      <c r="AA1858" s="125"/>
      <c r="AB1858" s="125"/>
      <c r="AC1858" s="126"/>
      <c r="AD1858" s="126"/>
      <c r="AE1858" s="126"/>
      <c r="AF1858" s="126"/>
      <c r="AG1858" s="126"/>
      <c r="AH1858" s="126"/>
      <c r="AI1858" s="126"/>
      <c r="AJ1858" s="126"/>
      <c r="AK1858" s="126"/>
    </row>
    <row r="1859" spans="1:37" ht="15" customHeight="1" x14ac:dyDescent="0.2">
      <c r="A1859" s="62"/>
      <c r="B1859" s="62"/>
      <c r="C1859" s="124"/>
      <c r="D1859" s="124"/>
      <c r="E1859" s="124"/>
      <c r="F1859" s="124"/>
      <c r="G1859" s="124"/>
      <c r="H1859" s="124"/>
      <c r="I1859" s="124"/>
      <c r="J1859" s="124"/>
      <c r="K1859" s="124"/>
      <c r="L1859" s="124"/>
      <c r="M1859" s="124"/>
      <c r="N1859" s="124"/>
      <c r="O1859" s="124"/>
      <c r="P1859" s="124"/>
      <c r="Q1859" s="124"/>
      <c r="R1859" s="124"/>
      <c r="S1859" s="124"/>
      <c r="T1859" s="124"/>
      <c r="U1859" s="124"/>
      <c r="V1859" s="124"/>
      <c r="W1859" s="124"/>
      <c r="X1859" s="124"/>
      <c r="Y1859" s="125"/>
      <c r="Z1859" s="125"/>
      <c r="AA1859" s="125"/>
      <c r="AB1859" s="125"/>
      <c r="AC1859" s="126"/>
      <c r="AD1859" s="126"/>
      <c r="AE1859" s="126"/>
      <c r="AF1859" s="126"/>
      <c r="AG1859" s="126"/>
      <c r="AH1859" s="126"/>
      <c r="AI1859" s="126"/>
      <c r="AJ1859" s="126"/>
      <c r="AK1859" s="126"/>
    </row>
    <row r="1860" spans="1:37" ht="15" customHeight="1" x14ac:dyDescent="0.2">
      <c r="A1860" s="62"/>
      <c r="B1860" s="62"/>
      <c r="C1860" s="124"/>
      <c r="D1860" s="124"/>
      <c r="E1860" s="124"/>
      <c r="F1860" s="124"/>
      <c r="G1860" s="124"/>
      <c r="H1860" s="124"/>
      <c r="I1860" s="124"/>
      <c r="J1860" s="124"/>
      <c r="K1860" s="124"/>
      <c r="L1860" s="124"/>
      <c r="M1860" s="124"/>
      <c r="N1860" s="124"/>
      <c r="O1860" s="124"/>
      <c r="P1860" s="124"/>
      <c r="Q1860" s="124"/>
      <c r="R1860" s="124"/>
      <c r="S1860" s="124"/>
      <c r="T1860" s="124"/>
      <c r="U1860" s="124"/>
      <c r="V1860" s="124"/>
      <c r="W1860" s="124"/>
      <c r="X1860" s="124"/>
      <c r="Y1860" s="125"/>
      <c r="Z1860" s="125"/>
      <c r="AA1860" s="125"/>
      <c r="AB1860" s="125"/>
      <c r="AC1860" s="126"/>
      <c r="AD1860" s="126"/>
      <c r="AE1860" s="126"/>
      <c r="AF1860" s="126"/>
      <c r="AG1860" s="126"/>
      <c r="AH1860" s="126"/>
      <c r="AI1860" s="126"/>
      <c r="AJ1860" s="126"/>
      <c r="AK1860" s="126"/>
    </row>
    <row r="1861" spans="1:37" ht="15" customHeight="1" x14ac:dyDescent="0.2">
      <c r="A1861" s="62"/>
      <c r="B1861" s="62"/>
      <c r="C1861" s="124"/>
      <c r="D1861" s="124"/>
      <c r="E1861" s="124"/>
      <c r="F1861" s="124"/>
      <c r="G1861" s="124"/>
      <c r="H1861" s="124"/>
      <c r="I1861" s="124"/>
      <c r="J1861" s="124"/>
      <c r="K1861" s="124"/>
      <c r="L1861" s="124"/>
      <c r="M1861" s="124"/>
      <c r="N1861" s="124"/>
      <c r="O1861" s="124"/>
      <c r="P1861" s="124"/>
      <c r="Q1861" s="124"/>
      <c r="R1861" s="124"/>
      <c r="S1861" s="124"/>
      <c r="T1861" s="124"/>
      <c r="U1861" s="124"/>
      <c r="V1861" s="124"/>
      <c r="W1861" s="124"/>
      <c r="X1861" s="124"/>
      <c r="Y1861" s="125"/>
      <c r="Z1861" s="125"/>
      <c r="AA1861" s="125"/>
      <c r="AB1861" s="125"/>
      <c r="AC1861" s="126"/>
      <c r="AD1861" s="126"/>
      <c r="AE1861" s="126"/>
      <c r="AF1861" s="126"/>
      <c r="AG1861" s="126"/>
      <c r="AH1861" s="126"/>
      <c r="AI1861" s="126"/>
      <c r="AJ1861" s="126"/>
      <c r="AK1861" s="126"/>
    </row>
    <row r="1862" spans="1:37" ht="15" customHeight="1" x14ac:dyDescent="0.2">
      <c r="A1862" s="62"/>
      <c r="B1862" s="62"/>
      <c r="C1862" s="124"/>
      <c r="D1862" s="124"/>
      <c r="E1862" s="124"/>
      <c r="F1862" s="124"/>
      <c r="G1862" s="124"/>
      <c r="H1862" s="124"/>
      <c r="I1862" s="124"/>
      <c r="J1862" s="124"/>
      <c r="K1862" s="124"/>
      <c r="L1862" s="124"/>
      <c r="M1862" s="124"/>
      <c r="N1862" s="124"/>
      <c r="O1862" s="124"/>
      <c r="P1862" s="124"/>
      <c r="Q1862" s="124"/>
      <c r="R1862" s="124"/>
      <c r="S1862" s="124"/>
      <c r="T1862" s="124"/>
      <c r="U1862" s="124"/>
      <c r="V1862" s="124"/>
      <c r="W1862" s="124"/>
      <c r="X1862" s="124"/>
      <c r="Y1862" s="125"/>
      <c r="Z1862" s="125"/>
      <c r="AA1862" s="125"/>
      <c r="AB1862" s="125"/>
      <c r="AC1862" s="126"/>
      <c r="AD1862" s="126"/>
      <c r="AE1862" s="126"/>
      <c r="AF1862" s="126"/>
      <c r="AG1862" s="126"/>
      <c r="AH1862" s="126"/>
      <c r="AI1862" s="126"/>
      <c r="AJ1862" s="126"/>
      <c r="AK1862" s="126"/>
    </row>
    <row r="1863" spans="1:37" ht="15" customHeight="1" x14ac:dyDescent="0.2">
      <c r="A1863" s="62"/>
      <c r="B1863" s="62"/>
      <c r="C1863" s="124"/>
      <c r="D1863" s="124"/>
      <c r="E1863" s="124"/>
      <c r="F1863" s="124"/>
      <c r="G1863" s="124"/>
      <c r="H1863" s="124"/>
      <c r="I1863" s="124"/>
      <c r="J1863" s="124"/>
      <c r="K1863" s="124"/>
      <c r="L1863" s="124"/>
      <c r="M1863" s="124"/>
      <c r="N1863" s="124"/>
      <c r="O1863" s="124"/>
      <c r="P1863" s="124"/>
      <c r="Q1863" s="124"/>
      <c r="R1863" s="124"/>
      <c r="S1863" s="124"/>
      <c r="T1863" s="124"/>
      <c r="U1863" s="124"/>
      <c r="V1863" s="124"/>
      <c r="W1863" s="124"/>
      <c r="X1863" s="124"/>
      <c r="Y1863" s="125"/>
      <c r="Z1863" s="125"/>
      <c r="AA1863" s="125"/>
      <c r="AB1863" s="125"/>
      <c r="AC1863" s="126"/>
      <c r="AD1863" s="126"/>
      <c r="AE1863" s="126"/>
      <c r="AF1863" s="126"/>
      <c r="AG1863" s="126"/>
      <c r="AH1863" s="126"/>
      <c r="AI1863" s="126"/>
      <c r="AJ1863" s="126"/>
      <c r="AK1863" s="126"/>
    </row>
    <row r="1864" spans="1:37" ht="15" customHeight="1" x14ac:dyDescent="0.2">
      <c r="A1864" s="62"/>
      <c r="B1864" s="62"/>
      <c r="C1864" s="124"/>
      <c r="D1864" s="124"/>
      <c r="E1864" s="124"/>
      <c r="F1864" s="124"/>
      <c r="G1864" s="124"/>
      <c r="H1864" s="124"/>
      <c r="I1864" s="124"/>
      <c r="J1864" s="124"/>
      <c r="K1864" s="124"/>
      <c r="L1864" s="124"/>
      <c r="M1864" s="124"/>
      <c r="N1864" s="124"/>
      <c r="O1864" s="124"/>
      <c r="P1864" s="124"/>
      <c r="Q1864" s="124"/>
      <c r="R1864" s="124"/>
      <c r="S1864" s="124"/>
      <c r="T1864" s="124"/>
      <c r="U1864" s="124"/>
      <c r="V1864" s="124"/>
      <c r="W1864" s="124"/>
      <c r="X1864" s="124"/>
      <c r="Y1864" s="125"/>
      <c r="Z1864" s="125"/>
      <c r="AA1864" s="125"/>
      <c r="AB1864" s="125"/>
      <c r="AC1864" s="126"/>
      <c r="AD1864" s="126"/>
      <c r="AE1864" s="126"/>
      <c r="AF1864" s="126"/>
      <c r="AG1864" s="126"/>
      <c r="AH1864" s="126"/>
      <c r="AI1864" s="126"/>
      <c r="AJ1864" s="126"/>
      <c r="AK1864" s="126"/>
    </row>
    <row r="1865" spans="1:37" ht="15" customHeight="1" x14ac:dyDescent="0.2">
      <c r="A1865" s="62"/>
      <c r="B1865" s="62"/>
      <c r="C1865" s="124"/>
      <c r="D1865" s="124"/>
      <c r="E1865" s="124"/>
      <c r="F1865" s="124"/>
      <c r="G1865" s="124"/>
      <c r="H1865" s="124"/>
      <c r="I1865" s="124"/>
      <c r="J1865" s="124"/>
      <c r="K1865" s="124"/>
      <c r="L1865" s="124"/>
      <c r="M1865" s="124"/>
      <c r="N1865" s="124"/>
      <c r="O1865" s="124"/>
      <c r="P1865" s="124"/>
      <c r="Q1865" s="124"/>
      <c r="R1865" s="124"/>
      <c r="S1865" s="124"/>
      <c r="T1865" s="124"/>
      <c r="U1865" s="124"/>
      <c r="V1865" s="124"/>
      <c r="W1865" s="124"/>
      <c r="X1865" s="124"/>
      <c r="Y1865" s="125"/>
      <c r="Z1865" s="125"/>
      <c r="AA1865" s="125"/>
      <c r="AB1865" s="125"/>
      <c r="AC1865" s="126"/>
      <c r="AD1865" s="126"/>
      <c r="AE1865" s="126"/>
      <c r="AF1865" s="126"/>
      <c r="AG1865" s="126"/>
      <c r="AH1865" s="126"/>
      <c r="AI1865" s="126"/>
      <c r="AJ1865" s="126"/>
      <c r="AK1865" s="126"/>
    </row>
    <row r="1866" spans="1:37" ht="15" customHeight="1" x14ac:dyDescent="0.2">
      <c r="A1866" s="62"/>
      <c r="B1866" s="62"/>
      <c r="C1866" s="124"/>
      <c r="D1866" s="124"/>
      <c r="E1866" s="124"/>
      <c r="F1866" s="124"/>
      <c r="G1866" s="124"/>
      <c r="H1866" s="124"/>
      <c r="I1866" s="124"/>
      <c r="J1866" s="124"/>
      <c r="K1866" s="124"/>
      <c r="L1866" s="124"/>
      <c r="M1866" s="124"/>
      <c r="N1866" s="124"/>
      <c r="O1866" s="124"/>
      <c r="P1866" s="124"/>
      <c r="Q1866" s="124"/>
      <c r="R1866" s="124"/>
      <c r="S1866" s="124"/>
      <c r="T1866" s="124"/>
      <c r="U1866" s="124"/>
      <c r="V1866" s="124"/>
      <c r="W1866" s="124"/>
      <c r="X1866" s="124"/>
      <c r="Y1866" s="125"/>
      <c r="Z1866" s="125"/>
      <c r="AA1866" s="125"/>
      <c r="AB1866" s="125"/>
      <c r="AC1866" s="126"/>
      <c r="AD1866" s="126"/>
      <c r="AE1866" s="126"/>
      <c r="AF1866" s="126"/>
      <c r="AG1866" s="126"/>
      <c r="AH1866" s="126"/>
      <c r="AI1866" s="126"/>
      <c r="AJ1866" s="126"/>
      <c r="AK1866" s="126"/>
    </row>
    <row r="1867" spans="1:37" ht="15" customHeight="1" x14ac:dyDescent="0.2">
      <c r="A1867" s="62"/>
      <c r="B1867" s="62"/>
      <c r="C1867" s="124"/>
      <c r="D1867" s="124"/>
      <c r="E1867" s="124"/>
      <c r="F1867" s="124"/>
      <c r="G1867" s="124"/>
      <c r="H1867" s="124"/>
      <c r="I1867" s="124"/>
      <c r="J1867" s="124"/>
      <c r="K1867" s="124"/>
      <c r="L1867" s="124"/>
      <c r="M1867" s="124"/>
      <c r="N1867" s="124"/>
      <c r="O1867" s="124"/>
      <c r="P1867" s="124"/>
      <c r="Q1867" s="124"/>
      <c r="R1867" s="124"/>
      <c r="S1867" s="124"/>
      <c r="T1867" s="124"/>
      <c r="U1867" s="124"/>
      <c r="V1867" s="124"/>
      <c r="W1867" s="124"/>
      <c r="X1867" s="124"/>
      <c r="Y1867" s="125"/>
      <c r="Z1867" s="125"/>
      <c r="AA1867" s="125"/>
      <c r="AB1867" s="125"/>
      <c r="AC1867" s="126"/>
      <c r="AD1867" s="126"/>
      <c r="AE1867" s="126"/>
      <c r="AF1867" s="126"/>
      <c r="AG1867" s="126"/>
      <c r="AH1867" s="126"/>
      <c r="AI1867" s="126"/>
      <c r="AJ1867" s="126"/>
      <c r="AK1867" s="126"/>
    </row>
    <row r="1868" spans="1:37" ht="15" customHeight="1" x14ac:dyDescent="0.2">
      <c r="A1868" s="62"/>
      <c r="B1868" s="62"/>
      <c r="C1868" s="124"/>
      <c r="D1868" s="124"/>
      <c r="E1868" s="124"/>
      <c r="F1868" s="124"/>
      <c r="G1868" s="124"/>
      <c r="H1868" s="124"/>
      <c r="I1868" s="124"/>
      <c r="J1868" s="124"/>
      <c r="K1868" s="124"/>
      <c r="L1868" s="124"/>
      <c r="M1868" s="124"/>
      <c r="N1868" s="124"/>
      <c r="O1868" s="124"/>
      <c r="P1868" s="124"/>
      <c r="Q1868" s="124"/>
      <c r="R1868" s="124"/>
      <c r="S1868" s="124"/>
      <c r="T1868" s="124"/>
      <c r="U1868" s="124"/>
      <c r="V1868" s="124"/>
      <c r="W1868" s="124"/>
      <c r="X1868" s="124"/>
      <c r="Y1868" s="125"/>
      <c r="Z1868" s="125"/>
      <c r="AA1868" s="125"/>
      <c r="AB1868" s="125"/>
      <c r="AC1868" s="126"/>
      <c r="AD1868" s="126"/>
      <c r="AE1868" s="126"/>
      <c r="AF1868" s="126"/>
      <c r="AG1868" s="126"/>
      <c r="AH1868" s="126"/>
      <c r="AI1868" s="126"/>
      <c r="AJ1868" s="126"/>
      <c r="AK1868" s="126"/>
    </row>
    <row r="1869" spans="1:37" ht="15" customHeight="1" x14ac:dyDescent="0.2">
      <c r="A1869" s="62"/>
      <c r="B1869" s="62"/>
      <c r="C1869" s="124"/>
      <c r="D1869" s="124"/>
      <c r="E1869" s="124"/>
      <c r="F1869" s="124"/>
      <c r="G1869" s="124"/>
      <c r="H1869" s="124"/>
      <c r="I1869" s="124"/>
      <c r="J1869" s="124"/>
      <c r="K1869" s="124"/>
      <c r="L1869" s="124"/>
      <c r="M1869" s="124"/>
      <c r="N1869" s="124"/>
      <c r="O1869" s="124"/>
      <c r="P1869" s="124"/>
      <c r="Q1869" s="124"/>
      <c r="R1869" s="124"/>
      <c r="S1869" s="124"/>
      <c r="T1869" s="124"/>
      <c r="U1869" s="124"/>
      <c r="V1869" s="124"/>
      <c r="W1869" s="124"/>
      <c r="X1869" s="124"/>
      <c r="Y1869" s="125"/>
      <c r="Z1869" s="125"/>
      <c r="AA1869" s="125"/>
      <c r="AB1869" s="125"/>
      <c r="AC1869" s="126"/>
      <c r="AD1869" s="126"/>
      <c r="AE1869" s="126"/>
      <c r="AF1869" s="126"/>
      <c r="AG1869" s="126"/>
      <c r="AH1869" s="126"/>
      <c r="AI1869" s="126"/>
      <c r="AJ1869" s="126"/>
      <c r="AK1869" s="126"/>
    </row>
    <row r="1870" spans="1:37" ht="15" customHeight="1" x14ac:dyDescent="0.2">
      <c r="A1870" s="62"/>
      <c r="B1870" s="62"/>
      <c r="C1870" s="124"/>
      <c r="D1870" s="124"/>
      <c r="E1870" s="124"/>
      <c r="F1870" s="124"/>
      <c r="G1870" s="124"/>
      <c r="H1870" s="124"/>
      <c r="I1870" s="124"/>
      <c r="J1870" s="124"/>
      <c r="K1870" s="124"/>
      <c r="L1870" s="124"/>
      <c r="M1870" s="124"/>
      <c r="N1870" s="124"/>
      <c r="O1870" s="124"/>
      <c r="P1870" s="124"/>
      <c r="Q1870" s="124"/>
      <c r="R1870" s="124"/>
      <c r="S1870" s="124"/>
      <c r="T1870" s="124"/>
      <c r="U1870" s="124"/>
      <c r="V1870" s="124"/>
      <c r="W1870" s="124"/>
      <c r="X1870" s="124"/>
      <c r="Y1870" s="125"/>
      <c r="Z1870" s="125"/>
      <c r="AA1870" s="125"/>
      <c r="AB1870" s="125"/>
      <c r="AC1870" s="126"/>
      <c r="AD1870" s="126"/>
      <c r="AE1870" s="126"/>
      <c r="AF1870" s="126"/>
      <c r="AG1870" s="126"/>
      <c r="AH1870" s="126"/>
      <c r="AI1870" s="126"/>
      <c r="AJ1870" s="126"/>
      <c r="AK1870" s="126"/>
    </row>
    <row r="1871" spans="1:37" ht="15" customHeight="1" x14ac:dyDescent="0.2">
      <c r="A1871" s="62"/>
      <c r="B1871" s="62"/>
      <c r="C1871" s="124"/>
      <c r="D1871" s="124"/>
      <c r="E1871" s="124"/>
      <c r="F1871" s="124"/>
      <c r="G1871" s="124"/>
      <c r="H1871" s="124"/>
      <c r="I1871" s="124"/>
      <c r="J1871" s="124"/>
      <c r="K1871" s="124"/>
      <c r="L1871" s="124"/>
      <c r="M1871" s="124"/>
      <c r="N1871" s="124"/>
      <c r="O1871" s="124"/>
      <c r="P1871" s="124"/>
      <c r="Q1871" s="124"/>
      <c r="R1871" s="124"/>
      <c r="S1871" s="124"/>
      <c r="T1871" s="124"/>
      <c r="U1871" s="124"/>
      <c r="V1871" s="124"/>
      <c r="W1871" s="124"/>
      <c r="X1871" s="124"/>
      <c r="Y1871" s="125"/>
      <c r="Z1871" s="125"/>
      <c r="AA1871" s="125"/>
      <c r="AB1871" s="125"/>
      <c r="AC1871" s="126"/>
      <c r="AD1871" s="126"/>
      <c r="AE1871" s="126"/>
      <c r="AF1871" s="126"/>
      <c r="AG1871" s="126"/>
      <c r="AH1871" s="126"/>
      <c r="AI1871" s="126"/>
      <c r="AJ1871" s="126"/>
      <c r="AK1871" s="126"/>
    </row>
    <row r="1872" spans="1:37" ht="15" customHeight="1" x14ac:dyDescent="0.2">
      <c r="A1872" s="62"/>
      <c r="B1872" s="62"/>
      <c r="C1872" s="124"/>
      <c r="D1872" s="124"/>
      <c r="E1872" s="124"/>
      <c r="F1872" s="124"/>
      <c r="G1872" s="124"/>
      <c r="H1872" s="124"/>
      <c r="I1872" s="124"/>
      <c r="J1872" s="124"/>
      <c r="K1872" s="124"/>
      <c r="L1872" s="124"/>
      <c r="M1872" s="124"/>
      <c r="N1872" s="124"/>
      <c r="O1872" s="124"/>
      <c r="P1872" s="124"/>
      <c r="Q1872" s="124"/>
      <c r="R1872" s="124"/>
      <c r="S1872" s="124"/>
      <c r="T1872" s="124"/>
      <c r="U1872" s="124"/>
      <c r="V1872" s="124"/>
      <c r="W1872" s="124"/>
      <c r="X1872" s="124"/>
      <c r="Y1872" s="125"/>
      <c r="Z1872" s="125"/>
      <c r="AA1872" s="125"/>
      <c r="AB1872" s="125"/>
      <c r="AC1872" s="126"/>
      <c r="AD1872" s="126"/>
      <c r="AE1872" s="126"/>
      <c r="AF1872" s="126"/>
      <c r="AG1872" s="126"/>
      <c r="AH1872" s="126"/>
      <c r="AI1872" s="126"/>
      <c r="AJ1872" s="126"/>
      <c r="AK1872" s="126"/>
    </row>
    <row r="1873" spans="1:37" ht="15" customHeight="1" x14ac:dyDescent="0.2">
      <c r="A1873" s="62"/>
      <c r="B1873" s="62"/>
      <c r="C1873" s="124"/>
      <c r="D1873" s="124"/>
      <c r="E1873" s="124"/>
      <c r="F1873" s="124"/>
      <c r="G1873" s="124"/>
      <c r="H1873" s="124"/>
      <c r="I1873" s="124"/>
      <c r="J1873" s="124"/>
      <c r="K1873" s="124"/>
      <c r="L1873" s="124"/>
      <c r="M1873" s="124"/>
      <c r="N1873" s="124"/>
      <c r="O1873" s="124"/>
      <c r="P1873" s="124"/>
      <c r="Q1873" s="124"/>
      <c r="R1873" s="124"/>
      <c r="S1873" s="124"/>
      <c r="T1873" s="124"/>
      <c r="U1873" s="124"/>
      <c r="V1873" s="124"/>
      <c r="W1873" s="124"/>
      <c r="X1873" s="124"/>
      <c r="Y1873" s="125"/>
      <c r="Z1873" s="125"/>
      <c r="AA1873" s="125"/>
      <c r="AB1873" s="125"/>
      <c r="AC1873" s="126"/>
      <c r="AD1873" s="126"/>
      <c r="AE1873" s="126"/>
      <c r="AF1873" s="126"/>
      <c r="AG1873" s="126"/>
      <c r="AH1873" s="126"/>
      <c r="AI1873" s="126"/>
      <c r="AJ1873" s="126"/>
      <c r="AK1873" s="126"/>
    </row>
    <row r="1874" spans="1:37" ht="15" customHeight="1" x14ac:dyDescent="0.2">
      <c r="A1874" s="62"/>
      <c r="B1874" s="62"/>
      <c r="C1874" s="124"/>
      <c r="D1874" s="124"/>
      <c r="E1874" s="124"/>
      <c r="F1874" s="124"/>
      <c r="G1874" s="124"/>
      <c r="H1874" s="124"/>
      <c r="I1874" s="124"/>
      <c r="J1874" s="124"/>
      <c r="K1874" s="124"/>
      <c r="L1874" s="124"/>
      <c r="M1874" s="124"/>
      <c r="N1874" s="124"/>
      <c r="O1874" s="124"/>
      <c r="P1874" s="124"/>
      <c r="Q1874" s="124"/>
      <c r="R1874" s="124"/>
      <c r="S1874" s="124"/>
      <c r="T1874" s="124"/>
      <c r="U1874" s="124"/>
      <c r="V1874" s="124"/>
      <c r="W1874" s="124"/>
      <c r="X1874" s="124"/>
      <c r="Y1874" s="125"/>
      <c r="Z1874" s="125"/>
      <c r="AA1874" s="125"/>
      <c r="AB1874" s="125"/>
      <c r="AC1874" s="126"/>
      <c r="AD1874" s="126"/>
      <c r="AE1874" s="126"/>
      <c r="AF1874" s="126"/>
      <c r="AG1874" s="126"/>
      <c r="AH1874" s="126"/>
      <c r="AI1874" s="126"/>
      <c r="AJ1874" s="126"/>
      <c r="AK1874" s="126"/>
    </row>
    <row r="1875" spans="1:37" ht="15" customHeight="1" x14ac:dyDescent="0.2">
      <c r="A1875" s="62"/>
      <c r="B1875" s="62"/>
      <c r="C1875" s="124"/>
      <c r="D1875" s="124"/>
      <c r="E1875" s="124"/>
      <c r="F1875" s="124"/>
      <c r="G1875" s="124"/>
      <c r="H1875" s="124"/>
      <c r="I1875" s="124"/>
      <c r="J1875" s="124"/>
      <c r="K1875" s="124"/>
      <c r="L1875" s="124"/>
      <c r="M1875" s="124"/>
      <c r="N1875" s="124"/>
      <c r="O1875" s="124"/>
      <c r="P1875" s="124"/>
      <c r="Q1875" s="124"/>
      <c r="R1875" s="124"/>
      <c r="S1875" s="124"/>
      <c r="T1875" s="124"/>
      <c r="U1875" s="124"/>
      <c r="V1875" s="124"/>
      <c r="W1875" s="124"/>
      <c r="X1875" s="124"/>
      <c r="Y1875" s="125"/>
      <c r="Z1875" s="125"/>
      <c r="AA1875" s="125"/>
      <c r="AB1875" s="125"/>
      <c r="AC1875" s="126"/>
      <c r="AD1875" s="126"/>
      <c r="AE1875" s="126"/>
      <c r="AF1875" s="126"/>
      <c r="AG1875" s="126"/>
      <c r="AH1875" s="126"/>
      <c r="AI1875" s="126"/>
      <c r="AJ1875" s="126"/>
      <c r="AK1875" s="126"/>
    </row>
    <row r="1876" spans="1:37" ht="15" customHeight="1" x14ac:dyDescent="0.2">
      <c r="A1876" s="62"/>
      <c r="B1876" s="62"/>
      <c r="C1876" s="124"/>
      <c r="D1876" s="124"/>
      <c r="E1876" s="124"/>
      <c r="F1876" s="124"/>
      <c r="G1876" s="124"/>
      <c r="H1876" s="124"/>
      <c r="I1876" s="124"/>
      <c r="J1876" s="124"/>
      <c r="K1876" s="124"/>
      <c r="L1876" s="124"/>
      <c r="M1876" s="124"/>
      <c r="N1876" s="124"/>
      <c r="O1876" s="124"/>
      <c r="P1876" s="124"/>
      <c r="Q1876" s="124"/>
      <c r="R1876" s="124"/>
      <c r="S1876" s="124"/>
      <c r="T1876" s="124"/>
      <c r="U1876" s="124"/>
      <c r="V1876" s="124"/>
      <c r="W1876" s="124"/>
      <c r="X1876" s="124"/>
      <c r="Y1876" s="125"/>
      <c r="Z1876" s="125"/>
      <c r="AA1876" s="125"/>
      <c r="AB1876" s="125"/>
      <c r="AC1876" s="126"/>
      <c r="AD1876" s="126"/>
      <c r="AE1876" s="126"/>
      <c r="AF1876" s="126"/>
      <c r="AG1876" s="126"/>
      <c r="AH1876" s="126"/>
      <c r="AI1876" s="126"/>
      <c r="AJ1876" s="126"/>
      <c r="AK1876" s="126"/>
    </row>
    <row r="1877" spans="1:37" ht="15" customHeight="1" x14ac:dyDescent="0.2">
      <c r="A1877" s="62"/>
      <c r="B1877" s="62"/>
      <c r="C1877" s="124"/>
      <c r="D1877" s="124"/>
      <c r="E1877" s="124"/>
      <c r="F1877" s="124"/>
      <c r="G1877" s="124"/>
      <c r="H1877" s="124"/>
      <c r="I1877" s="124"/>
      <c r="J1877" s="124"/>
      <c r="K1877" s="124"/>
      <c r="L1877" s="124"/>
      <c r="M1877" s="124"/>
      <c r="N1877" s="124"/>
      <c r="O1877" s="124"/>
      <c r="P1877" s="124"/>
      <c r="Q1877" s="124"/>
      <c r="R1877" s="124"/>
      <c r="S1877" s="124"/>
      <c r="T1877" s="124"/>
      <c r="U1877" s="124"/>
      <c r="V1877" s="124"/>
      <c r="W1877" s="124"/>
      <c r="X1877" s="124"/>
      <c r="Y1877" s="125"/>
      <c r="Z1877" s="125"/>
      <c r="AA1877" s="125"/>
      <c r="AB1877" s="125"/>
      <c r="AC1877" s="126"/>
      <c r="AD1877" s="126"/>
      <c r="AE1877" s="126"/>
      <c r="AF1877" s="126"/>
      <c r="AG1877" s="126"/>
      <c r="AH1877" s="126"/>
      <c r="AI1877" s="126"/>
      <c r="AJ1877" s="126"/>
      <c r="AK1877" s="126"/>
    </row>
    <row r="1878" spans="1:37" ht="15" customHeight="1" x14ac:dyDescent="0.2">
      <c r="A1878" s="62"/>
      <c r="B1878" s="62"/>
      <c r="C1878" s="124"/>
      <c r="D1878" s="124"/>
      <c r="E1878" s="124"/>
      <c r="F1878" s="124"/>
      <c r="G1878" s="124"/>
      <c r="H1878" s="124"/>
      <c r="I1878" s="124"/>
      <c r="J1878" s="124"/>
      <c r="K1878" s="124"/>
      <c r="L1878" s="124"/>
      <c r="M1878" s="124"/>
      <c r="N1878" s="124"/>
      <c r="O1878" s="124"/>
      <c r="P1878" s="124"/>
      <c r="Q1878" s="124"/>
      <c r="R1878" s="124"/>
      <c r="S1878" s="124"/>
      <c r="T1878" s="124"/>
      <c r="U1878" s="124"/>
      <c r="V1878" s="124"/>
      <c r="W1878" s="124"/>
      <c r="X1878" s="124"/>
      <c r="Y1878" s="125"/>
      <c r="Z1878" s="125"/>
      <c r="AA1878" s="125"/>
      <c r="AB1878" s="125"/>
      <c r="AC1878" s="126"/>
      <c r="AD1878" s="126"/>
      <c r="AE1878" s="126"/>
      <c r="AF1878" s="126"/>
      <c r="AG1878" s="126"/>
      <c r="AH1878" s="126"/>
      <c r="AI1878" s="126"/>
      <c r="AJ1878" s="126"/>
      <c r="AK1878" s="126"/>
    </row>
    <row r="1879" spans="1:37" ht="15" customHeight="1" x14ac:dyDescent="0.2">
      <c r="A1879" s="62"/>
      <c r="B1879" s="62"/>
      <c r="C1879" s="124"/>
      <c r="D1879" s="124"/>
      <c r="E1879" s="124"/>
      <c r="F1879" s="124"/>
      <c r="G1879" s="124"/>
      <c r="H1879" s="124"/>
      <c r="I1879" s="124"/>
      <c r="J1879" s="124"/>
      <c r="K1879" s="124"/>
      <c r="L1879" s="124"/>
      <c r="M1879" s="124"/>
      <c r="N1879" s="124"/>
      <c r="O1879" s="124"/>
      <c r="P1879" s="124"/>
      <c r="Q1879" s="124"/>
      <c r="R1879" s="124"/>
      <c r="S1879" s="124"/>
      <c r="T1879" s="124"/>
      <c r="U1879" s="124"/>
      <c r="V1879" s="124"/>
      <c r="W1879" s="124"/>
      <c r="X1879" s="124"/>
      <c r="Y1879" s="125"/>
      <c r="Z1879" s="125"/>
      <c r="AA1879" s="125"/>
      <c r="AB1879" s="125"/>
      <c r="AC1879" s="126"/>
      <c r="AD1879" s="126"/>
      <c r="AE1879" s="126"/>
      <c r="AF1879" s="126"/>
      <c r="AG1879" s="126"/>
      <c r="AH1879" s="126"/>
      <c r="AI1879" s="126"/>
      <c r="AJ1879" s="126"/>
      <c r="AK1879" s="126"/>
    </row>
    <row r="1880" spans="1:37" ht="15" customHeight="1" x14ac:dyDescent="0.2">
      <c r="A1880" s="62"/>
      <c r="B1880" s="62"/>
      <c r="C1880" s="124"/>
      <c r="D1880" s="124"/>
      <c r="E1880" s="124"/>
      <c r="F1880" s="124"/>
      <c r="G1880" s="124"/>
      <c r="H1880" s="124"/>
      <c r="I1880" s="124"/>
      <c r="J1880" s="124"/>
      <c r="K1880" s="124"/>
      <c r="L1880" s="124"/>
      <c r="M1880" s="124"/>
      <c r="N1880" s="124"/>
      <c r="O1880" s="124"/>
      <c r="P1880" s="124"/>
      <c r="Q1880" s="124"/>
      <c r="R1880" s="124"/>
      <c r="S1880" s="124"/>
      <c r="T1880" s="124"/>
      <c r="U1880" s="124"/>
      <c r="V1880" s="124"/>
      <c r="W1880" s="124"/>
      <c r="X1880" s="124"/>
      <c r="Y1880" s="125"/>
      <c r="Z1880" s="125"/>
      <c r="AA1880" s="125"/>
      <c r="AB1880" s="125"/>
      <c r="AC1880" s="126"/>
      <c r="AD1880" s="126"/>
      <c r="AE1880" s="126"/>
      <c r="AF1880" s="126"/>
      <c r="AG1880" s="126"/>
      <c r="AH1880" s="126"/>
      <c r="AI1880" s="126"/>
      <c r="AJ1880" s="126"/>
      <c r="AK1880" s="126"/>
    </row>
    <row r="1881" spans="1:37" ht="15" customHeight="1" x14ac:dyDescent="0.2">
      <c r="A1881" s="62"/>
      <c r="B1881" s="62"/>
      <c r="C1881" s="124"/>
      <c r="D1881" s="124"/>
      <c r="E1881" s="124"/>
      <c r="F1881" s="124"/>
      <c r="G1881" s="124"/>
      <c r="H1881" s="124"/>
      <c r="I1881" s="124"/>
      <c r="J1881" s="124"/>
      <c r="K1881" s="124"/>
      <c r="L1881" s="124"/>
      <c r="M1881" s="124"/>
      <c r="N1881" s="124"/>
      <c r="O1881" s="124"/>
      <c r="P1881" s="124"/>
      <c r="Q1881" s="124"/>
      <c r="R1881" s="124"/>
      <c r="S1881" s="124"/>
      <c r="T1881" s="124"/>
      <c r="U1881" s="124"/>
      <c r="V1881" s="124"/>
      <c r="W1881" s="124"/>
      <c r="X1881" s="124"/>
      <c r="Y1881" s="125"/>
      <c r="Z1881" s="125"/>
      <c r="AA1881" s="125"/>
      <c r="AB1881" s="125"/>
      <c r="AC1881" s="126"/>
      <c r="AD1881" s="126"/>
      <c r="AE1881" s="126"/>
      <c r="AF1881" s="126"/>
      <c r="AG1881" s="126"/>
      <c r="AH1881" s="126"/>
      <c r="AI1881" s="126"/>
      <c r="AJ1881" s="126"/>
      <c r="AK1881" s="126"/>
    </row>
    <row r="1882" spans="1:37" ht="15" customHeight="1" x14ac:dyDescent="0.2">
      <c r="A1882" s="62"/>
      <c r="B1882" s="62"/>
      <c r="C1882" s="124"/>
      <c r="D1882" s="124"/>
      <c r="E1882" s="124"/>
      <c r="F1882" s="124"/>
      <c r="G1882" s="124"/>
      <c r="H1882" s="124"/>
      <c r="I1882" s="124"/>
      <c r="J1882" s="124"/>
      <c r="K1882" s="124"/>
      <c r="L1882" s="124"/>
      <c r="M1882" s="124"/>
      <c r="N1882" s="124"/>
      <c r="O1882" s="124"/>
      <c r="P1882" s="124"/>
      <c r="Q1882" s="124"/>
      <c r="R1882" s="124"/>
      <c r="S1882" s="124"/>
      <c r="T1882" s="124"/>
      <c r="U1882" s="124"/>
      <c r="V1882" s="124"/>
      <c r="W1882" s="124"/>
      <c r="X1882" s="124"/>
      <c r="Y1882" s="125"/>
      <c r="Z1882" s="125"/>
      <c r="AA1882" s="125"/>
      <c r="AB1882" s="125"/>
      <c r="AC1882" s="126"/>
      <c r="AD1882" s="126"/>
      <c r="AE1882" s="126"/>
      <c r="AF1882" s="126"/>
      <c r="AG1882" s="126"/>
      <c r="AH1882" s="126"/>
      <c r="AI1882" s="126"/>
      <c r="AJ1882" s="126"/>
      <c r="AK1882" s="126"/>
    </row>
    <row r="1883" spans="1:37" ht="15" customHeight="1" x14ac:dyDescent="0.2">
      <c r="A1883" s="62"/>
      <c r="B1883" s="62"/>
      <c r="C1883" s="124"/>
      <c r="D1883" s="124"/>
      <c r="E1883" s="124"/>
      <c r="F1883" s="124"/>
      <c r="G1883" s="124"/>
      <c r="H1883" s="124"/>
      <c r="I1883" s="124"/>
      <c r="J1883" s="124"/>
      <c r="K1883" s="124"/>
      <c r="L1883" s="124"/>
      <c r="M1883" s="124"/>
      <c r="N1883" s="124"/>
      <c r="O1883" s="124"/>
      <c r="P1883" s="124"/>
      <c r="Q1883" s="124"/>
      <c r="R1883" s="124"/>
      <c r="S1883" s="124"/>
      <c r="T1883" s="124"/>
      <c r="U1883" s="124"/>
      <c r="V1883" s="124"/>
      <c r="W1883" s="124"/>
      <c r="X1883" s="124"/>
      <c r="Y1883" s="125"/>
      <c r="Z1883" s="125"/>
      <c r="AA1883" s="125"/>
      <c r="AB1883" s="125"/>
      <c r="AC1883" s="126"/>
      <c r="AD1883" s="126"/>
      <c r="AE1883" s="126"/>
      <c r="AF1883" s="126"/>
      <c r="AG1883" s="126"/>
      <c r="AH1883" s="126"/>
      <c r="AI1883" s="126"/>
      <c r="AJ1883" s="126"/>
      <c r="AK1883" s="126"/>
    </row>
    <row r="1884" spans="1:37" ht="15" customHeight="1" x14ac:dyDescent="0.2">
      <c r="A1884" s="62"/>
      <c r="B1884" s="62"/>
      <c r="C1884" s="124"/>
      <c r="D1884" s="124"/>
      <c r="E1884" s="124"/>
      <c r="F1884" s="124"/>
      <c r="G1884" s="124"/>
      <c r="H1884" s="124"/>
      <c r="I1884" s="124"/>
      <c r="J1884" s="124"/>
      <c r="K1884" s="124"/>
      <c r="L1884" s="124"/>
      <c r="M1884" s="124"/>
      <c r="N1884" s="124"/>
      <c r="O1884" s="124"/>
      <c r="P1884" s="124"/>
      <c r="Q1884" s="124"/>
      <c r="R1884" s="124"/>
      <c r="S1884" s="124"/>
      <c r="T1884" s="124"/>
      <c r="U1884" s="124"/>
      <c r="V1884" s="124"/>
      <c r="W1884" s="124"/>
      <c r="X1884" s="124"/>
      <c r="Y1884" s="125"/>
      <c r="Z1884" s="125"/>
      <c r="AA1884" s="125"/>
      <c r="AB1884" s="125"/>
      <c r="AC1884" s="126"/>
      <c r="AD1884" s="126"/>
      <c r="AE1884" s="126"/>
      <c r="AF1884" s="126"/>
      <c r="AG1884" s="126"/>
      <c r="AH1884" s="126"/>
      <c r="AI1884" s="126"/>
      <c r="AJ1884" s="126"/>
      <c r="AK1884" s="126"/>
    </row>
    <row r="1885" spans="1:37" ht="15" customHeight="1" x14ac:dyDescent="0.2">
      <c r="A1885" s="62"/>
      <c r="B1885" s="62"/>
      <c r="C1885" s="124"/>
      <c r="D1885" s="124"/>
      <c r="E1885" s="124"/>
      <c r="F1885" s="124"/>
      <c r="G1885" s="124"/>
      <c r="H1885" s="124"/>
      <c r="I1885" s="124"/>
      <c r="J1885" s="124"/>
      <c r="K1885" s="124"/>
      <c r="L1885" s="124"/>
      <c r="M1885" s="124"/>
      <c r="N1885" s="124"/>
      <c r="O1885" s="124"/>
      <c r="P1885" s="124"/>
      <c r="Q1885" s="124"/>
      <c r="R1885" s="124"/>
      <c r="S1885" s="124"/>
      <c r="T1885" s="124"/>
      <c r="U1885" s="124"/>
      <c r="V1885" s="124"/>
      <c r="W1885" s="124"/>
      <c r="X1885" s="124"/>
      <c r="Y1885" s="125"/>
      <c r="Z1885" s="125"/>
      <c r="AA1885" s="125"/>
      <c r="AB1885" s="125"/>
      <c r="AC1885" s="126"/>
      <c r="AD1885" s="126"/>
      <c r="AE1885" s="126"/>
      <c r="AF1885" s="126"/>
      <c r="AG1885" s="126"/>
      <c r="AH1885" s="126"/>
      <c r="AI1885" s="126"/>
      <c r="AJ1885" s="126"/>
      <c r="AK1885" s="126"/>
    </row>
    <row r="1886" spans="1:37" ht="15" customHeight="1" x14ac:dyDescent="0.2">
      <c r="A1886" s="62"/>
      <c r="B1886" s="62"/>
      <c r="C1886" s="124"/>
      <c r="D1886" s="124"/>
      <c r="E1886" s="124"/>
      <c r="F1886" s="124"/>
      <c r="G1886" s="124"/>
      <c r="H1886" s="124"/>
      <c r="I1886" s="124"/>
      <c r="J1886" s="124"/>
      <c r="K1886" s="124"/>
      <c r="L1886" s="124"/>
      <c r="M1886" s="124"/>
      <c r="N1886" s="124"/>
      <c r="O1886" s="124"/>
      <c r="P1886" s="124"/>
      <c r="Q1886" s="124"/>
      <c r="R1886" s="124"/>
      <c r="S1886" s="124"/>
      <c r="T1886" s="124"/>
      <c r="U1886" s="124"/>
      <c r="V1886" s="124"/>
      <c r="W1886" s="124"/>
      <c r="X1886" s="124"/>
      <c r="Y1886" s="125"/>
      <c r="Z1886" s="125"/>
      <c r="AA1886" s="125"/>
      <c r="AB1886" s="125"/>
      <c r="AC1886" s="126"/>
      <c r="AD1886" s="126"/>
      <c r="AE1886" s="126"/>
      <c r="AF1886" s="126"/>
      <c r="AG1886" s="126"/>
      <c r="AH1886" s="126"/>
      <c r="AI1886" s="126"/>
      <c r="AJ1886" s="126"/>
      <c r="AK1886" s="126"/>
    </row>
    <row r="1887" spans="1:37" ht="15" customHeight="1" x14ac:dyDescent="0.2">
      <c r="A1887" s="62"/>
      <c r="B1887" s="62"/>
      <c r="C1887" s="124"/>
      <c r="D1887" s="124"/>
      <c r="E1887" s="124"/>
      <c r="F1887" s="124"/>
      <c r="G1887" s="124"/>
      <c r="H1887" s="124"/>
      <c r="I1887" s="124"/>
      <c r="J1887" s="124"/>
      <c r="K1887" s="124"/>
      <c r="L1887" s="124"/>
      <c r="M1887" s="124"/>
      <c r="N1887" s="124"/>
      <c r="O1887" s="124"/>
      <c r="P1887" s="124"/>
      <c r="Q1887" s="124"/>
      <c r="R1887" s="124"/>
      <c r="S1887" s="124"/>
      <c r="T1887" s="124"/>
      <c r="U1887" s="124"/>
      <c r="V1887" s="124"/>
      <c r="W1887" s="124"/>
      <c r="X1887" s="124"/>
      <c r="Y1887" s="125"/>
      <c r="Z1887" s="125"/>
      <c r="AA1887" s="125"/>
      <c r="AB1887" s="125"/>
      <c r="AC1887" s="126"/>
      <c r="AD1887" s="126"/>
      <c r="AE1887" s="126"/>
      <c r="AF1887" s="126"/>
      <c r="AG1887" s="126"/>
      <c r="AH1887" s="126"/>
      <c r="AI1887" s="126"/>
      <c r="AJ1887" s="126"/>
      <c r="AK1887" s="126"/>
    </row>
    <row r="1888" spans="1:37" ht="15" customHeight="1" x14ac:dyDescent="0.2">
      <c r="A1888" s="62"/>
      <c r="B1888" s="62"/>
      <c r="C1888" s="124"/>
      <c r="D1888" s="124"/>
      <c r="E1888" s="124"/>
      <c r="F1888" s="124"/>
      <c r="G1888" s="124"/>
      <c r="H1888" s="124"/>
      <c r="I1888" s="124"/>
      <c r="J1888" s="124"/>
      <c r="K1888" s="124"/>
      <c r="L1888" s="124"/>
      <c r="M1888" s="124"/>
      <c r="N1888" s="124"/>
      <c r="O1888" s="124"/>
      <c r="P1888" s="124"/>
      <c r="Q1888" s="124"/>
      <c r="R1888" s="124"/>
      <c r="S1888" s="124"/>
      <c r="T1888" s="124"/>
      <c r="U1888" s="124"/>
      <c r="V1888" s="124"/>
      <c r="W1888" s="124"/>
      <c r="X1888" s="124"/>
      <c r="Y1888" s="125"/>
      <c r="Z1888" s="125"/>
      <c r="AA1888" s="125"/>
      <c r="AB1888" s="125"/>
      <c r="AC1888" s="126"/>
      <c r="AD1888" s="126"/>
      <c r="AE1888" s="126"/>
      <c r="AF1888" s="126"/>
      <c r="AG1888" s="126"/>
      <c r="AH1888" s="126"/>
      <c r="AI1888" s="126"/>
      <c r="AJ1888" s="126"/>
      <c r="AK1888" s="126"/>
    </row>
    <row r="1889" spans="1:37" ht="15" customHeight="1" x14ac:dyDescent="0.2">
      <c r="A1889" s="62"/>
      <c r="B1889" s="62"/>
      <c r="C1889" s="124"/>
      <c r="D1889" s="124"/>
      <c r="E1889" s="124"/>
      <c r="F1889" s="124"/>
      <c r="G1889" s="124"/>
      <c r="H1889" s="124"/>
      <c r="I1889" s="124"/>
      <c r="J1889" s="124"/>
      <c r="K1889" s="124"/>
      <c r="L1889" s="124"/>
      <c r="M1889" s="124"/>
      <c r="N1889" s="124"/>
      <c r="O1889" s="124"/>
      <c r="P1889" s="124"/>
      <c r="Q1889" s="124"/>
      <c r="R1889" s="124"/>
      <c r="S1889" s="124"/>
      <c r="T1889" s="124"/>
      <c r="U1889" s="124"/>
      <c r="V1889" s="124"/>
      <c r="W1889" s="124"/>
      <c r="X1889" s="124"/>
      <c r="Y1889" s="125"/>
      <c r="Z1889" s="125"/>
      <c r="AA1889" s="125"/>
      <c r="AB1889" s="125"/>
      <c r="AC1889" s="126"/>
      <c r="AD1889" s="126"/>
      <c r="AE1889" s="126"/>
      <c r="AF1889" s="126"/>
      <c r="AG1889" s="126"/>
      <c r="AH1889" s="126"/>
      <c r="AI1889" s="126"/>
      <c r="AJ1889" s="126"/>
      <c r="AK1889" s="126"/>
    </row>
    <row r="1890" spans="1:37" ht="15" customHeight="1" x14ac:dyDescent="0.2">
      <c r="A1890" s="62"/>
      <c r="B1890" s="62"/>
      <c r="C1890" s="124"/>
      <c r="D1890" s="124"/>
      <c r="E1890" s="124"/>
      <c r="F1890" s="124"/>
      <c r="G1890" s="124"/>
      <c r="H1890" s="124"/>
      <c r="I1890" s="124"/>
      <c r="J1890" s="124"/>
      <c r="K1890" s="124"/>
      <c r="L1890" s="124"/>
      <c r="M1890" s="124"/>
      <c r="N1890" s="124"/>
      <c r="O1890" s="124"/>
      <c r="P1890" s="124"/>
      <c r="Q1890" s="124"/>
      <c r="R1890" s="124"/>
      <c r="S1890" s="124"/>
      <c r="T1890" s="124"/>
      <c r="U1890" s="124"/>
      <c r="V1890" s="124"/>
      <c r="W1890" s="124"/>
      <c r="X1890" s="124"/>
      <c r="Y1890" s="125"/>
      <c r="Z1890" s="125"/>
      <c r="AA1890" s="125"/>
      <c r="AB1890" s="125"/>
      <c r="AC1890" s="126"/>
      <c r="AD1890" s="126"/>
      <c r="AE1890" s="126"/>
      <c r="AF1890" s="126"/>
      <c r="AG1890" s="126"/>
      <c r="AH1890" s="126"/>
      <c r="AI1890" s="126"/>
      <c r="AJ1890" s="126"/>
      <c r="AK1890" s="126"/>
    </row>
    <row r="1891" spans="1:37" ht="15" customHeight="1" x14ac:dyDescent="0.2">
      <c r="A1891" s="62"/>
      <c r="B1891" s="62"/>
      <c r="C1891" s="124"/>
      <c r="D1891" s="124"/>
      <c r="E1891" s="124"/>
      <c r="F1891" s="124"/>
      <c r="G1891" s="124"/>
      <c r="H1891" s="124"/>
      <c r="I1891" s="124"/>
      <c r="J1891" s="124"/>
      <c r="K1891" s="124"/>
      <c r="L1891" s="124"/>
      <c r="M1891" s="124"/>
      <c r="N1891" s="124"/>
      <c r="O1891" s="124"/>
      <c r="P1891" s="124"/>
      <c r="Q1891" s="124"/>
      <c r="R1891" s="124"/>
      <c r="S1891" s="124"/>
      <c r="T1891" s="124"/>
      <c r="U1891" s="124"/>
      <c r="V1891" s="124"/>
      <c r="W1891" s="124"/>
      <c r="X1891" s="124"/>
      <c r="Y1891" s="125"/>
      <c r="Z1891" s="125"/>
      <c r="AA1891" s="125"/>
      <c r="AB1891" s="125"/>
      <c r="AC1891" s="126"/>
      <c r="AD1891" s="126"/>
      <c r="AE1891" s="126"/>
      <c r="AF1891" s="126"/>
      <c r="AG1891" s="126"/>
      <c r="AH1891" s="126"/>
      <c r="AI1891" s="126"/>
      <c r="AJ1891" s="126"/>
      <c r="AK1891" s="126"/>
    </row>
    <row r="1892" spans="1:37" ht="15" customHeight="1" x14ac:dyDescent="0.2">
      <c r="A1892" s="62"/>
      <c r="B1892" s="62"/>
      <c r="C1892" s="124"/>
      <c r="D1892" s="124"/>
      <c r="E1892" s="124"/>
      <c r="F1892" s="124"/>
      <c r="G1892" s="124"/>
      <c r="H1892" s="124"/>
      <c r="I1892" s="124"/>
      <c r="J1892" s="124"/>
      <c r="K1892" s="124"/>
      <c r="L1892" s="124"/>
      <c r="M1892" s="124"/>
      <c r="N1892" s="124"/>
      <c r="O1892" s="124"/>
      <c r="P1892" s="124"/>
      <c r="Q1892" s="124"/>
      <c r="R1892" s="124"/>
      <c r="S1892" s="124"/>
      <c r="T1892" s="124"/>
      <c r="U1892" s="124"/>
      <c r="V1892" s="124"/>
      <c r="W1892" s="124"/>
      <c r="X1892" s="124"/>
      <c r="Y1892" s="125"/>
      <c r="Z1892" s="125"/>
      <c r="AA1892" s="125"/>
      <c r="AB1892" s="125"/>
      <c r="AC1892" s="126"/>
      <c r="AD1892" s="126"/>
      <c r="AE1892" s="126"/>
      <c r="AF1892" s="126"/>
      <c r="AG1892" s="126"/>
      <c r="AH1892" s="126"/>
      <c r="AI1892" s="126"/>
      <c r="AJ1892" s="126"/>
      <c r="AK1892" s="126"/>
    </row>
    <row r="1893" spans="1:37" ht="15" customHeight="1" x14ac:dyDescent="0.2">
      <c r="A1893" s="62"/>
      <c r="B1893" s="62"/>
      <c r="C1893" s="124"/>
      <c r="D1893" s="124"/>
      <c r="E1893" s="124"/>
      <c r="F1893" s="124"/>
      <c r="G1893" s="124"/>
      <c r="H1893" s="124"/>
      <c r="I1893" s="124"/>
      <c r="J1893" s="124"/>
      <c r="K1893" s="124"/>
      <c r="L1893" s="124"/>
      <c r="M1893" s="124"/>
      <c r="N1893" s="124"/>
      <c r="O1893" s="124"/>
      <c r="P1893" s="124"/>
      <c r="Q1893" s="124"/>
      <c r="R1893" s="124"/>
      <c r="S1893" s="124"/>
      <c r="T1893" s="124"/>
      <c r="U1893" s="124"/>
      <c r="V1893" s="124"/>
      <c r="W1893" s="124"/>
      <c r="X1893" s="124"/>
      <c r="Y1893" s="125"/>
      <c r="Z1893" s="125"/>
      <c r="AA1893" s="125"/>
      <c r="AB1893" s="125"/>
      <c r="AC1893" s="126"/>
      <c r="AD1893" s="126"/>
      <c r="AE1893" s="126"/>
      <c r="AF1893" s="126"/>
      <c r="AG1893" s="126"/>
      <c r="AH1893" s="126"/>
      <c r="AI1893" s="126"/>
      <c r="AJ1893" s="126"/>
      <c r="AK1893" s="126"/>
    </row>
    <row r="1894" spans="1:37" ht="15" customHeight="1" x14ac:dyDescent="0.2">
      <c r="A1894" s="62"/>
      <c r="B1894" s="62"/>
      <c r="C1894" s="124"/>
      <c r="D1894" s="124"/>
      <c r="E1894" s="124"/>
      <c r="F1894" s="124"/>
      <c r="G1894" s="124"/>
      <c r="H1894" s="124"/>
      <c r="I1894" s="124"/>
      <c r="J1894" s="124"/>
      <c r="K1894" s="124"/>
      <c r="L1894" s="124"/>
      <c r="M1894" s="124"/>
      <c r="N1894" s="124"/>
      <c r="O1894" s="124"/>
      <c r="P1894" s="124"/>
      <c r="Q1894" s="124"/>
      <c r="R1894" s="124"/>
      <c r="S1894" s="124"/>
      <c r="T1894" s="124"/>
      <c r="U1894" s="124"/>
      <c r="V1894" s="124"/>
      <c r="W1894" s="124"/>
      <c r="X1894" s="124"/>
      <c r="Y1894" s="125"/>
      <c r="Z1894" s="125"/>
      <c r="AA1894" s="125"/>
      <c r="AB1894" s="125"/>
      <c r="AC1894" s="126"/>
      <c r="AD1894" s="126"/>
      <c r="AE1894" s="126"/>
      <c r="AF1894" s="126"/>
      <c r="AG1894" s="126"/>
      <c r="AH1894" s="126"/>
      <c r="AI1894" s="126"/>
      <c r="AJ1894" s="126"/>
      <c r="AK1894" s="126"/>
    </row>
    <row r="1895" spans="1:37" ht="15" customHeight="1" x14ac:dyDescent="0.2">
      <c r="A1895" s="62"/>
      <c r="B1895" s="62"/>
      <c r="C1895" s="124"/>
      <c r="D1895" s="124"/>
      <c r="E1895" s="124"/>
      <c r="F1895" s="124"/>
      <c r="G1895" s="124"/>
      <c r="H1895" s="124"/>
      <c r="I1895" s="124"/>
      <c r="J1895" s="124"/>
      <c r="K1895" s="124"/>
      <c r="L1895" s="124"/>
      <c r="M1895" s="124"/>
      <c r="N1895" s="124"/>
      <c r="O1895" s="124"/>
      <c r="P1895" s="124"/>
      <c r="Q1895" s="124"/>
      <c r="R1895" s="124"/>
      <c r="S1895" s="124"/>
      <c r="T1895" s="124"/>
      <c r="U1895" s="124"/>
      <c r="V1895" s="124"/>
      <c r="W1895" s="124"/>
      <c r="X1895" s="124"/>
      <c r="Y1895" s="125"/>
      <c r="Z1895" s="125"/>
      <c r="AA1895" s="125"/>
      <c r="AB1895" s="125"/>
      <c r="AC1895" s="126"/>
      <c r="AD1895" s="126"/>
      <c r="AE1895" s="126"/>
      <c r="AF1895" s="126"/>
      <c r="AG1895" s="126"/>
      <c r="AH1895" s="126"/>
      <c r="AI1895" s="126"/>
      <c r="AJ1895" s="126"/>
      <c r="AK1895" s="126"/>
    </row>
    <row r="1896" spans="1:37" ht="15" customHeight="1" x14ac:dyDescent="0.2">
      <c r="A1896" s="62"/>
      <c r="B1896" s="62"/>
      <c r="C1896" s="124"/>
      <c r="D1896" s="124"/>
      <c r="E1896" s="124"/>
      <c r="F1896" s="124"/>
      <c r="G1896" s="124"/>
      <c r="H1896" s="124"/>
      <c r="I1896" s="124"/>
      <c r="J1896" s="124"/>
      <c r="K1896" s="124"/>
      <c r="L1896" s="124"/>
      <c r="M1896" s="124"/>
      <c r="N1896" s="124"/>
      <c r="O1896" s="124"/>
      <c r="P1896" s="124"/>
      <c r="Q1896" s="124"/>
      <c r="R1896" s="124"/>
      <c r="S1896" s="124"/>
      <c r="T1896" s="124"/>
      <c r="U1896" s="124"/>
      <c r="V1896" s="124"/>
      <c r="W1896" s="124"/>
      <c r="X1896" s="124"/>
      <c r="Y1896" s="125"/>
      <c r="Z1896" s="125"/>
      <c r="AA1896" s="125"/>
      <c r="AB1896" s="125"/>
      <c r="AC1896" s="126"/>
      <c r="AD1896" s="126"/>
      <c r="AE1896" s="126"/>
      <c r="AF1896" s="126"/>
      <c r="AG1896" s="126"/>
      <c r="AH1896" s="126"/>
      <c r="AI1896" s="126"/>
      <c r="AJ1896" s="126"/>
      <c r="AK1896" s="126"/>
    </row>
    <row r="1897" spans="1:37" ht="15" customHeight="1" x14ac:dyDescent="0.2">
      <c r="A1897" s="62"/>
      <c r="B1897" s="62"/>
      <c r="C1897" s="124"/>
      <c r="D1897" s="124"/>
      <c r="E1897" s="124"/>
      <c r="F1897" s="124"/>
      <c r="G1897" s="124"/>
      <c r="H1897" s="124"/>
      <c r="I1897" s="124"/>
      <c r="J1897" s="124"/>
      <c r="K1897" s="124"/>
      <c r="L1897" s="124"/>
      <c r="M1897" s="124"/>
      <c r="N1897" s="124"/>
      <c r="O1897" s="124"/>
      <c r="P1897" s="124"/>
      <c r="Q1897" s="124"/>
      <c r="R1897" s="124"/>
      <c r="S1897" s="124"/>
      <c r="T1897" s="124"/>
      <c r="U1897" s="124"/>
      <c r="V1897" s="124"/>
      <c r="W1897" s="124"/>
      <c r="X1897" s="124"/>
      <c r="Y1897" s="125"/>
      <c r="Z1897" s="125"/>
      <c r="AA1897" s="125"/>
      <c r="AB1897" s="125"/>
      <c r="AC1897" s="126"/>
      <c r="AD1897" s="126"/>
      <c r="AE1897" s="126"/>
      <c r="AF1897" s="126"/>
      <c r="AG1897" s="126"/>
      <c r="AH1897" s="126"/>
      <c r="AI1897" s="126"/>
      <c r="AJ1897" s="126"/>
      <c r="AK1897" s="126"/>
    </row>
    <row r="1898" spans="1:37" ht="15" customHeight="1" x14ac:dyDescent="0.2">
      <c r="A1898" s="62"/>
      <c r="B1898" s="62"/>
      <c r="C1898" s="124"/>
      <c r="D1898" s="124"/>
      <c r="E1898" s="124"/>
      <c r="F1898" s="124"/>
      <c r="G1898" s="124"/>
      <c r="H1898" s="124"/>
      <c r="I1898" s="124"/>
      <c r="J1898" s="124"/>
      <c r="K1898" s="124"/>
      <c r="L1898" s="124"/>
      <c r="M1898" s="124"/>
      <c r="N1898" s="124"/>
      <c r="O1898" s="124"/>
      <c r="P1898" s="124"/>
      <c r="Q1898" s="124"/>
      <c r="R1898" s="124"/>
      <c r="S1898" s="124"/>
      <c r="T1898" s="124"/>
      <c r="U1898" s="124"/>
      <c r="V1898" s="124"/>
      <c r="W1898" s="124"/>
      <c r="X1898" s="124"/>
      <c r="Y1898" s="125"/>
      <c r="Z1898" s="125"/>
      <c r="AA1898" s="125"/>
      <c r="AB1898" s="125"/>
      <c r="AC1898" s="126"/>
      <c r="AD1898" s="126"/>
      <c r="AE1898" s="126"/>
      <c r="AF1898" s="126"/>
      <c r="AG1898" s="126"/>
      <c r="AH1898" s="126"/>
      <c r="AI1898" s="126"/>
      <c r="AJ1898" s="126"/>
      <c r="AK1898" s="126"/>
    </row>
    <row r="1899" spans="1:37" ht="15" customHeight="1" x14ac:dyDescent="0.2">
      <c r="A1899" s="62"/>
      <c r="B1899" s="62"/>
      <c r="C1899" s="124"/>
      <c r="D1899" s="124"/>
      <c r="E1899" s="124"/>
      <c r="F1899" s="124"/>
      <c r="G1899" s="124"/>
      <c r="H1899" s="124"/>
      <c r="I1899" s="124"/>
      <c r="J1899" s="124"/>
      <c r="K1899" s="124"/>
      <c r="L1899" s="124"/>
      <c r="M1899" s="124"/>
      <c r="N1899" s="124"/>
      <c r="O1899" s="124"/>
      <c r="P1899" s="124"/>
      <c r="Q1899" s="124"/>
      <c r="R1899" s="124"/>
      <c r="S1899" s="124"/>
      <c r="T1899" s="124"/>
      <c r="U1899" s="124"/>
      <c r="V1899" s="124"/>
      <c r="W1899" s="124"/>
      <c r="X1899" s="124"/>
      <c r="Y1899" s="125"/>
      <c r="Z1899" s="125"/>
      <c r="AA1899" s="125"/>
      <c r="AB1899" s="125"/>
      <c r="AC1899" s="126"/>
      <c r="AD1899" s="126"/>
      <c r="AE1899" s="126"/>
      <c r="AF1899" s="126"/>
      <c r="AG1899" s="126"/>
      <c r="AH1899" s="126"/>
      <c r="AI1899" s="126"/>
      <c r="AJ1899" s="126"/>
      <c r="AK1899" s="126"/>
    </row>
    <row r="1900" spans="1:37" ht="15" customHeight="1" x14ac:dyDescent="0.2">
      <c r="A1900" s="62"/>
      <c r="B1900" s="62"/>
      <c r="C1900" s="124"/>
      <c r="D1900" s="124"/>
      <c r="E1900" s="124"/>
      <c r="F1900" s="124"/>
      <c r="G1900" s="124"/>
      <c r="H1900" s="124"/>
      <c r="I1900" s="124"/>
      <c r="J1900" s="124"/>
      <c r="K1900" s="124"/>
      <c r="L1900" s="124"/>
      <c r="M1900" s="124"/>
      <c r="N1900" s="124"/>
      <c r="O1900" s="124"/>
      <c r="P1900" s="124"/>
      <c r="Q1900" s="124"/>
      <c r="R1900" s="124"/>
      <c r="S1900" s="124"/>
      <c r="T1900" s="124"/>
      <c r="U1900" s="124"/>
      <c r="V1900" s="124"/>
      <c r="W1900" s="124"/>
      <c r="X1900" s="124"/>
      <c r="Y1900" s="125"/>
      <c r="Z1900" s="125"/>
      <c r="AA1900" s="125"/>
      <c r="AB1900" s="125"/>
      <c r="AC1900" s="126"/>
      <c r="AD1900" s="126"/>
      <c r="AE1900" s="126"/>
      <c r="AF1900" s="126"/>
      <c r="AG1900" s="126"/>
      <c r="AH1900" s="126"/>
      <c r="AI1900" s="126"/>
      <c r="AJ1900" s="126"/>
      <c r="AK1900" s="126"/>
    </row>
    <row r="1901" spans="1:37" ht="15" customHeight="1" x14ac:dyDescent="0.2">
      <c r="A1901" s="62"/>
      <c r="B1901" s="62"/>
      <c r="C1901" s="124"/>
      <c r="D1901" s="124"/>
      <c r="E1901" s="124"/>
      <c r="F1901" s="124"/>
      <c r="G1901" s="124"/>
      <c r="H1901" s="124"/>
      <c r="I1901" s="124"/>
      <c r="J1901" s="124"/>
      <c r="K1901" s="124"/>
      <c r="L1901" s="124"/>
      <c r="M1901" s="124"/>
      <c r="N1901" s="124"/>
      <c r="O1901" s="124"/>
      <c r="P1901" s="124"/>
      <c r="Q1901" s="124"/>
      <c r="R1901" s="124"/>
      <c r="S1901" s="124"/>
      <c r="T1901" s="124"/>
      <c r="U1901" s="124"/>
      <c r="V1901" s="124"/>
      <c r="W1901" s="124"/>
      <c r="X1901" s="124"/>
      <c r="Y1901" s="125"/>
      <c r="Z1901" s="125"/>
      <c r="AA1901" s="125"/>
      <c r="AB1901" s="125"/>
      <c r="AC1901" s="126"/>
      <c r="AD1901" s="126"/>
      <c r="AE1901" s="126"/>
      <c r="AF1901" s="126"/>
      <c r="AG1901" s="126"/>
      <c r="AH1901" s="126"/>
      <c r="AI1901" s="126"/>
      <c r="AJ1901" s="126"/>
      <c r="AK1901" s="126"/>
    </row>
    <row r="1902" spans="1:37" ht="15" customHeight="1" x14ac:dyDescent="0.2">
      <c r="A1902" s="62"/>
      <c r="B1902" s="62"/>
      <c r="C1902" s="124"/>
      <c r="D1902" s="124"/>
      <c r="E1902" s="124"/>
      <c r="F1902" s="124"/>
      <c r="G1902" s="124"/>
      <c r="H1902" s="124"/>
      <c r="I1902" s="124"/>
      <c r="J1902" s="124"/>
      <c r="K1902" s="124"/>
      <c r="L1902" s="124"/>
      <c r="M1902" s="124"/>
      <c r="N1902" s="124"/>
      <c r="O1902" s="124"/>
      <c r="P1902" s="124"/>
      <c r="Q1902" s="124"/>
      <c r="R1902" s="124"/>
      <c r="S1902" s="124"/>
      <c r="T1902" s="124"/>
      <c r="U1902" s="124"/>
      <c r="V1902" s="124"/>
      <c r="W1902" s="124"/>
      <c r="X1902" s="124"/>
      <c r="Y1902" s="125"/>
      <c r="Z1902" s="125"/>
      <c r="AA1902" s="125"/>
      <c r="AB1902" s="125"/>
      <c r="AC1902" s="126"/>
      <c r="AD1902" s="126"/>
      <c r="AE1902" s="126"/>
      <c r="AF1902" s="126"/>
      <c r="AG1902" s="126"/>
      <c r="AH1902" s="126"/>
      <c r="AI1902" s="126"/>
      <c r="AJ1902" s="126"/>
      <c r="AK1902" s="126"/>
    </row>
    <row r="1903" spans="1:37" ht="15" customHeight="1" x14ac:dyDescent="0.2">
      <c r="A1903" s="62"/>
      <c r="B1903" s="62"/>
      <c r="C1903" s="124"/>
      <c r="D1903" s="124"/>
      <c r="E1903" s="124"/>
      <c r="F1903" s="124"/>
      <c r="G1903" s="124"/>
      <c r="H1903" s="124"/>
      <c r="I1903" s="124"/>
      <c r="J1903" s="124"/>
      <c r="K1903" s="124"/>
      <c r="L1903" s="124"/>
      <c r="M1903" s="124"/>
      <c r="N1903" s="124"/>
      <c r="O1903" s="124"/>
      <c r="P1903" s="124"/>
      <c r="Q1903" s="124"/>
      <c r="R1903" s="124"/>
      <c r="S1903" s="124"/>
      <c r="T1903" s="124"/>
      <c r="U1903" s="124"/>
      <c r="V1903" s="124"/>
      <c r="W1903" s="124"/>
      <c r="X1903" s="124"/>
      <c r="Y1903" s="125"/>
      <c r="Z1903" s="125"/>
      <c r="AA1903" s="125"/>
      <c r="AB1903" s="125"/>
      <c r="AC1903" s="126"/>
      <c r="AD1903" s="126"/>
      <c r="AE1903" s="126"/>
      <c r="AF1903" s="126"/>
      <c r="AG1903" s="126"/>
      <c r="AH1903" s="126"/>
      <c r="AI1903" s="126"/>
      <c r="AJ1903" s="126"/>
      <c r="AK1903" s="126"/>
    </row>
    <row r="1904" spans="1:37" ht="15" customHeight="1" x14ac:dyDescent="0.2">
      <c r="A1904" s="62"/>
      <c r="B1904" s="62"/>
      <c r="C1904" s="124"/>
      <c r="D1904" s="124"/>
      <c r="E1904" s="124"/>
      <c r="F1904" s="124"/>
      <c r="G1904" s="124"/>
      <c r="H1904" s="124"/>
      <c r="I1904" s="124"/>
      <c r="J1904" s="124"/>
      <c r="K1904" s="124"/>
      <c r="L1904" s="124"/>
      <c r="M1904" s="124"/>
      <c r="N1904" s="124"/>
      <c r="O1904" s="124"/>
      <c r="P1904" s="124"/>
      <c r="Q1904" s="124"/>
      <c r="R1904" s="124"/>
      <c r="S1904" s="124"/>
      <c r="T1904" s="124"/>
      <c r="U1904" s="124"/>
      <c r="V1904" s="124"/>
      <c r="W1904" s="124"/>
      <c r="X1904" s="124"/>
      <c r="Y1904" s="125"/>
      <c r="Z1904" s="125"/>
      <c r="AA1904" s="125"/>
      <c r="AB1904" s="125"/>
      <c r="AC1904" s="126"/>
      <c r="AD1904" s="126"/>
      <c r="AE1904" s="126"/>
      <c r="AF1904" s="126"/>
      <c r="AG1904" s="126"/>
      <c r="AH1904" s="126"/>
      <c r="AI1904" s="126"/>
      <c r="AJ1904" s="126"/>
      <c r="AK1904" s="126"/>
    </row>
    <row r="1905" spans="1:37" ht="15" customHeight="1" x14ac:dyDescent="0.2">
      <c r="A1905" s="62"/>
      <c r="B1905" s="62"/>
      <c r="C1905" s="124"/>
      <c r="D1905" s="124"/>
      <c r="E1905" s="124"/>
      <c r="F1905" s="124"/>
      <c r="G1905" s="124"/>
      <c r="H1905" s="124"/>
      <c r="I1905" s="124"/>
      <c r="J1905" s="124"/>
      <c r="K1905" s="124"/>
      <c r="L1905" s="124"/>
      <c r="M1905" s="124"/>
      <c r="N1905" s="124"/>
      <c r="O1905" s="124"/>
      <c r="P1905" s="124"/>
      <c r="Q1905" s="124"/>
      <c r="R1905" s="124"/>
      <c r="S1905" s="124"/>
      <c r="T1905" s="124"/>
      <c r="U1905" s="124"/>
      <c r="V1905" s="124"/>
      <c r="W1905" s="124"/>
      <c r="X1905" s="124"/>
      <c r="Y1905" s="125"/>
      <c r="Z1905" s="125"/>
      <c r="AA1905" s="125"/>
      <c r="AB1905" s="125"/>
      <c r="AC1905" s="126"/>
      <c r="AD1905" s="126"/>
      <c r="AE1905" s="126"/>
      <c r="AF1905" s="126"/>
      <c r="AG1905" s="126"/>
      <c r="AH1905" s="126"/>
      <c r="AI1905" s="126"/>
      <c r="AJ1905" s="126"/>
      <c r="AK1905" s="126"/>
    </row>
    <row r="1906" spans="1:37" ht="15" customHeight="1" x14ac:dyDescent="0.2">
      <c r="A1906" s="62"/>
      <c r="B1906" s="62"/>
      <c r="C1906" s="124"/>
      <c r="D1906" s="124"/>
      <c r="E1906" s="124"/>
      <c r="F1906" s="124"/>
      <c r="G1906" s="124"/>
      <c r="H1906" s="124"/>
      <c r="I1906" s="124"/>
      <c r="J1906" s="124"/>
      <c r="K1906" s="124"/>
      <c r="L1906" s="124"/>
      <c r="M1906" s="124"/>
      <c r="N1906" s="124"/>
      <c r="O1906" s="124"/>
      <c r="P1906" s="124"/>
      <c r="Q1906" s="124"/>
      <c r="R1906" s="124"/>
      <c r="S1906" s="124"/>
      <c r="T1906" s="124"/>
      <c r="U1906" s="124"/>
      <c r="V1906" s="124"/>
      <c r="W1906" s="124"/>
      <c r="X1906" s="124"/>
      <c r="Y1906" s="125"/>
      <c r="Z1906" s="125"/>
      <c r="AA1906" s="125"/>
      <c r="AB1906" s="125"/>
      <c r="AC1906" s="126"/>
      <c r="AD1906" s="126"/>
      <c r="AE1906" s="126"/>
      <c r="AF1906" s="126"/>
      <c r="AG1906" s="126"/>
      <c r="AH1906" s="126"/>
      <c r="AI1906" s="126"/>
      <c r="AJ1906" s="126"/>
      <c r="AK1906" s="126"/>
    </row>
    <row r="1907" spans="1:37" ht="15" customHeight="1" x14ac:dyDescent="0.2">
      <c r="A1907" s="62"/>
      <c r="B1907" s="62"/>
      <c r="C1907" s="124"/>
      <c r="D1907" s="124"/>
      <c r="E1907" s="124"/>
      <c r="F1907" s="124"/>
      <c r="G1907" s="124"/>
      <c r="H1907" s="124"/>
      <c r="I1907" s="124"/>
      <c r="J1907" s="124"/>
      <c r="K1907" s="124"/>
      <c r="L1907" s="124"/>
      <c r="M1907" s="124"/>
      <c r="N1907" s="124"/>
      <c r="O1907" s="124"/>
      <c r="P1907" s="124"/>
      <c r="Q1907" s="124"/>
      <c r="R1907" s="124"/>
      <c r="S1907" s="124"/>
      <c r="T1907" s="124"/>
      <c r="U1907" s="124"/>
      <c r="V1907" s="124"/>
      <c r="W1907" s="124"/>
      <c r="X1907" s="124"/>
      <c r="Y1907" s="125"/>
      <c r="Z1907" s="125"/>
      <c r="AA1907" s="125"/>
      <c r="AB1907" s="125"/>
      <c r="AC1907" s="126"/>
      <c r="AD1907" s="126"/>
      <c r="AE1907" s="126"/>
      <c r="AF1907" s="126"/>
      <c r="AG1907" s="126"/>
      <c r="AH1907" s="126"/>
      <c r="AI1907" s="126"/>
      <c r="AJ1907" s="126"/>
      <c r="AK1907" s="126"/>
    </row>
    <row r="1908" spans="1:37" ht="15" customHeight="1" x14ac:dyDescent="0.2">
      <c r="A1908" s="62"/>
      <c r="B1908" s="62"/>
      <c r="C1908" s="124"/>
      <c r="D1908" s="124"/>
      <c r="E1908" s="124"/>
      <c r="F1908" s="124"/>
      <c r="G1908" s="124"/>
      <c r="H1908" s="124"/>
      <c r="I1908" s="124"/>
      <c r="J1908" s="124"/>
      <c r="K1908" s="124"/>
      <c r="L1908" s="124"/>
      <c r="M1908" s="124"/>
      <c r="N1908" s="124"/>
      <c r="O1908" s="124"/>
      <c r="P1908" s="124"/>
      <c r="Q1908" s="124"/>
      <c r="R1908" s="124"/>
      <c r="S1908" s="124"/>
      <c r="T1908" s="124"/>
      <c r="U1908" s="124"/>
      <c r="V1908" s="124"/>
      <c r="W1908" s="124"/>
      <c r="X1908" s="124"/>
      <c r="Y1908" s="125"/>
      <c r="Z1908" s="125"/>
      <c r="AA1908" s="125"/>
      <c r="AB1908" s="125"/>
      <c r="AC1908" s="126"/>
      <c r="AD1908" s="126"/>
      <c r="AE1908" s="126"/>
      <c r="AF1908" s="126"/>
      <c r="AG1908" s="126"/>
      <c r="AH1908" s="126"/>
      <c r="AI1908" s="126"/>
      <c r="AJ1908" s="126"/>
      <c r="AK1908" s="126"/>
    </row>
    <row r="1909" spans="1:37" ht="15" customHeight="1" x14ac:dyDescent="0.2">
      <c r="A1909" s="62"/>
      <c r="B1909" s="62"/>
      <c r="C1909" s="124"/>
      <c r="D1909" s="124"/>
      <c r="E1909" s="124"/>
      <c r="F1909" s="124"/>
      <c r="G1909" s="124"/>
      <c r="H1909" s="124"/>
      <c r="I1909" s="124"/>
      <c r="J1909" s="124"/>
      <c r="K1909" s="124"/>
      <c r="L1909" s="124"/>
      <c r="M1909" s="124"/>
      <c r="N1909" s="124"/>
      <c r="O1909" s="124"/>
      <c r="P1909" s="124"/>
      <c r="Q1909" s="124"/>
      <c r="R1909" s="124"/>
      <c r="S1909" s="124"/>
      <c r="T1909" s="124"/>
      <c r="U1909" s="124"/>
      <c r="V1909" s="124"/>
      <c r="W1909" s="124"/>
      <c r="X1909" s="124"/>
      <c r="Y1909" s="125"/>
      <c r="Z1909" s="125"/>
      <c r="AA1909" s="125"/>
      <c r="AB1909" s="125"/>
      <c r="AC1909" s="126"/>
      <c r="AD1909" s="126"/>
      <c r="AE1909" s="126"/>
      <c r="AF1909" s="126"/>
      <c r="AG1909" s="126"/>
      <c r="AH1909" s="126"/>
      <c r="AI1909" s="126"/>
      <c r="AJ1909" s="126"/>
      <c r="AK1909" s="126"/>
    </row>
    <row r="1910" spans="1:37" ht="15" customHeight="1" x14ac:dyDescent="0.2">
      <c r="A1910" s="62"/>
      <c r="B1910" s="62"/>
      <c r="C1910" s="124"/>
      <c r="D1910" s="124"/>
      <c r="E1910" s="124"/>
      <c r="F1910" s="124"/>
      <c r="G1910" s="124"/>
      <c r="H1910" s="124"/>
      <c r="I1910" s="124"/>
      <c r="J1910" s="124"/>
      <c r="K1910" s="124"/>
      <c r="L1910" s="124"/>
      <c r="M1910" s="124"/>
      <c r="N1910" s="124"/>
      <c r="O1910" s="124"/>
      <c r="P1910" s="124"/>
      <c r="Q1910" s="124"/>
      <c r="R1910" s="124"/>
      <c r="S1910" s="124"/>
      <c r="T1910" s="124"/>
      <c r="U1910" s="124"/>
      <c r="V1910" s="124"/>
      <c r="W1910" s="124"/>
      <c r="X1910" s="124"/>
      <c r="Y1910" s="125"/>
      <c r="Z1910" s="125"/>
      <c r="AA1910" s="125"/>
      <c r="AB1910" s="125"/>
      <c r="AC1910" s="126"/>
      <c r="AD1910" s="126"/>
      <c r="AE1910" s="126"/>
      <c r="AF1910" s="126"/>
      <c r="AG1910" s="126"/>
      <c r="AH1910" s="126"/>
      <c r="AI1910" s="126"/>
      <c r="AJ1910" s="126"/>
      <c r="AK1910" s="126"/>
    </row>
    <row r="1911" spans="1:37" ht="15" customHeight="1" x14ac:dyDescent="0.2">
      <c r="A1911" s="62"/>
      <c r="B1911" s="62"/>
      <c r="C1911" s="124"/>
      <c r="D1911" s="124"/>
      <c r="E1911" s="124"/>
      <c r="F1911" s="124"/>
      <c r="G1911" s="124"/>
      <c r="H1911" s="124"/>
      <c r="I1911" s="124"/>
      <c r="J1911" s="124"/>
      <c r="K1911" s="124"/>
      <c r="L1911" s="124"/>
      <c r="M1911" s="124"/>
      <c r="N1911" s="124"/>
      <c r="O1911" s="124"/>
      <c r="P1911" s="124"/>
      <c r="Q1911" s="124"/>
      <c r="R1911" s="124"/>
      <c r="S1911" s="124"/>
      <c r="T1911" s="124"/>
      <c r="U1911" s="124"/>
      <c r="V1911" s="124"/>
      <c r="W1911" s="124"/>
      <c r="X1911" s="124"/>
      <c r="Y1911" s="125"/>
      <c r="Z1911" s="125"/>
      <c r="AA1911" s="125"/>
      <c r="AB1911" s="125"/>
      <c r="AC1911" s="126"/>
      <c r="AD1911" s="126"/>
      <c r="AE1911" s="126"/>
      <c r="AF1911" s="126"/>
      <c r="AG1911" s="126"/>
      <c r="AH1911" s="126"/>
      <c r="AI1911" s="126"/>
      <c r="AJ1911" s="126"/>
      <c r="AK1911" s="126"/>
    </row>
    <row r="1912" spans="1:37" ht="15" customHeight="1" x14ac:dyDescent="0.2">
      <c r="A1912" s="62"/>
      <c r="B1912" s="62"/>
      <c r="C1912" s="124"/>
      <c r="D1912" s="124"/>
      <c r="E1912" s="124"/>
      <c r="F1912" s="124"/>
      <c r="G1912" s="124"/>
      <c r="H1912" s="124"/>
      <c r="I1912" s="124"/>
      <c r="J1912" s="124"/>
      <c r="K1912" s="124"/>
      <c r="L1912" s="124"/>
      <c r="M1912" s="124"/>
      <c r="N1912" s="124"/>
      <c r="O1912" s="124"/>
      <c r="P1912" s="124"/>
      <c r="Q1912" s="124"/>
      <c r="R1912" s="124"/>
      <c r="S1912" s="124"/>
      <c r="T1912" s="124"/>
      <c r="U1912" s="124"/>
      <c r="V1912" s="124"/>
      <c r="W1912" s="124"/>
      <c r="X1912" s="124"/>
      <c r="Y1912" s="125"/>
      <c r="Z1912" s="125"/>
      <c r="AA1912" s="125"/>
      <c r="AB1912" s="125"/>
      <c r="AC1912" s="126"/>
      <c r="AD1912" s="126"/>
      <c r="AE1912" s="126"/>
      <c r="AF1912" s="126"/>
      <c r="AG1912" s="126"/>
      <c r="AH1912" s="126"/>
      <c r="AI1912" s="126"/>
      <c r="AJ1912" s="126"/>
      <c r="AK1912" s="126"/>
    </row>
    <row r="1913" spans="1:37" ht="15" customHeight="1" x14ac:dyDescent="0.2">
      <c r="A1913" s="62"/>
      <c r="B1913" s="62"/>
      <c r="C1913" s="124"/>
      <c r="D1913" s="124"/>
      <c r="E1913" s="124"/>
      <c r="F1913" s="124"/>
      <c r="G1913" s="124"/>
      <c r="H1913" s="124"/>
      <c r="I1913" s="124"/>
      <c r="J1913" s="124"/>
      <c r="K1913" s="124"/>
      <c r="L1913" s="124"/>
      <c r="M1913" s="124"/>
      <c r="N1913" s="124"/>
      <c r="O1913" s="124"/>
      <c r="P1913" s="124"/>
      <c r="Q1913" s="124"/>
      <c r="R1913" s="124"/>
      <c r="S1913" s="124"/>
      <c r="T1913" s="124"/>
      <c r="U1913" s="124"/>
      <c r="V1913" s="124"/>
      <c r="W1913" s="124"/>
      <c r="X1913" s="124"/>
      <c r="Y1913" s="125"/>
      <c r="Z1913" s="125"/>
      <c r="AA1913" s="125"/>
      <c r="AB1913" s="125"/>
      <c r="AC1913" s="126"/>
      <c r="AD1913" s="126"/>
      <c r="AE1913" s="126"/>
      <c r="AF1913" s="126"/>
      <c r="AG1913" s="126"/>
      <c r="AH1913" s="126"/>
      <c r="AI1913" s="126"/>
      <c r="AJ1913" s="126"/>
      <c r="AK1913" s="126"/>
    </row>
    <row r="1914" spans="1:37" ht="15" customHeight="1" x14ac:dyDescent="0.2">
      <c r="A1914" s="62"/>
      <c r="B1914" s="62"/>
      <c r="C1914" s="124"/>
      <c r="D1914" s="124"/>
      <c r="E1914" s="124"/>
      <c r="F1914" s="124"/>
      <c r="G1914" s="124"/>
      <c r="H1914" s="124"/>
      <c r="I1914" s="124"/>
      <c r="J1914" s="124"/>
      <c r="K1914" s="124"/>
      <c r="L1914" s="124"/>
      <c r="M1914" s="124"/>
      <c r="N1914" s="124"/>
      <c r="O1914" s="124"/>
      <c r="P1914" s="124"/>
      <c r="Q1914" s="124"/>
      <c r="R1914" s="124"/>
      <c r="S1914" s="124"/>
      <c r="T1914" s="124"/>
      <c r="U1914" s="124"/>
      <c r="V1914" s="124"/>
      <c r="W1914" s="124"/>
      <c r="X1914" s="124"/>
      <c r="Y1914" s="125"/>
      <c r="Z1914" s="125"/>
      <c r="AA1914" s="125"/>
      <c r="AB1914" s="125"/>
      <c r="AC1914" s="126"/>
      <c r="AD1914" s="126"/>
      <c r="AE1914" s="126"/>
      <c r="AF1914" s="126"/>
      <c r="AG1914" s="126"/>
      <c r="AH1914" s="126"/>
      <c r="AI1914" s="126"/>
      <c r="AJ1914" s="126"/>
      <c r="AK1914" s="126"/>
    </row>
    <row r="1915" spans="1:37" ht="15" customHeight="1" x14ac:dyDescent="0.2">
      <c r="A1915" s="62"/>
      <c r="B1915" s="62"/>
      <c r="C1915" s="124"/>
      <c r="D1915" s="124"/>
      <c r="E1915" s="124"/>
      <c r="F1915" s="124"/>
      <c r="G1915" s="124"/>
      <c r="H1915" s="124"/>
      <c r="I1915" s="124"/>
      <c r="J1915" s="124"/>
      <c r="K1915" s="124"/>
      <c r="L1915" s="124"/>
      <c r="M1915" s="124"/>
      <c r="N1915" s="124"/>
      <c r="O1915" s="124"/>
      <c r="P1915" s="124"/>
      <c r="Q1915" s="124"/>
      <c r="R1915" s="124"/>
      <c r="S1915" s="124"/>
      <c r="T1915" s="124"/>
      <c r="U1915" s="124"/>
      <c r="V1915" s="124"/>
      <c r="W1915" s="124"/>
      <c r="X1915" s="124"/>
      <c r="Y1915" s="125"/>
      <c r="Z1915" s="125"/>
      <c r="AA1915" s="125"/>
      <c r="AB1915" s="125"/>
      <c r="AC1915" s="126"/>
      <c r="AD1915" s="126"/>
      <c r="AE1915" s="126"/>
      <c r="AF1915" s="126"/>
      <c r="AG1915" s="126"/>
      <c r="AH1915" s="126"/>
      <c r="AI1915" s="126"/>
      <c r="AJ1915" s="126"/>
      <c r="AK1915" s="126"/>
    </row>
    <row r="1916" spans="1:37" ht="15" customHeight="1" x14ac:dyDescent="0.2">
      <c r="A1916" s="62"/>
      <c r="B1916" s="62"/>
      <c r="C1916" s="124"/>
      <c r="D1916" s="124"/>
      <c r="E1916" s="124"/>
      <c r="F1916" s="124"/>
      <c r="G1916" s="124"/>
      <c r="H1916" s="124"/>
      <c r="I1916" s="124"/>
      <c r="J1916" s="124"/>
      <c r="K1916" s="124"/>
      <c r="L1916" s="124"/>
      <c r="M1916" s="124"/>
      <c r="N1916" s="124"/>
      <c r="O1916" s="124"/>
      <c r="P1916" s="124"/>
      <c r="Q1916" s="124"/>
      <c r="R1916" s="124"/>
      <c r="S1916" s="124"/>
      <c r="T1916" s="124"/>
      <c r="U1916" s="124"/>
      <c r="V1916" s="124"/>
      <c r="W1916" s="124"/>
      <c r="X1916" s="124"/>
      <c r="Y1916" s="125"/>
      <c r="Z1916" s="125"/>
      <c r="AA1916" s="125"/>
      <c r="AB1916" s="125"/>
      <c r="AC1916" s="126"/>
      <c r="AD1916" s="126"/>
      <c r="AE1916" s="126"/>
      <c r="AF1916" s="126"/>
      <c r="AG1916" s="126"/>
      <c r="AH1916" s="126"/>
      <c r="AI1916" s="126"/>
      <c r="AJ1916" s="126"/>
      <c r="AK1916" s="126"/>
    </row>
    <row r="1917" spans="1:37" ht="15" customHeight="1" x14ac:dyDescent="0.2">
      <c r="A1917" s="62"/>
      <c r="B1917" s="62"/>
      <c r="C1917" s="124"/>
      <c r="D1917" s="124"/>
      <c r="E1917" s="124"/>
      <c r="F1917" s="124"/>
      <c r="G1917" s="124"/>
      <c r="H1917" s="124"/>
      <c r="I1917" s="124"/>
      <c r="J1917" s="124"/>
      <c r="K1917" s="124"/>
      <c r="L1917" s="124"/>
      <c r="M1917" s="124"/>
      <c r="N1917" s="124"/>
      <c r="O1917" s="124"/>
      <c r="P1917" s="124"/>
      <c r="Q1917" s="124"/>
      <c r="R1917" s="124"/>
      <c r="S1917" s="124"/>
      <c r="T1917" s="124"/>
      <c r="U1917" s="124"/>
      <c r="V1917" s="124"/>
      <c r="W1917" s="124"/>
      <c r="X1917" s="124"/>
      <c r="Y1917" s="125"/>
      <c r="Z1917" s="125"/>
      <c r="AA1917" s="125"/>
      <c r="AB1917" s="125"/>
      <c r="AC1917" s="126"/>
      <c r="AD1917" s="126"/>
      <c r="AE1917" s="126"/>
      <c r="AF1917" s="126"/>
      <c r="AG1917" s="126"/>
      <c r="AH1917" s="126"/>
      <c r="AI1917" s="126"/>
      <c r="AJ1917" s="126"/>
      <c r="AK1917" s="126"/>
    </row>
    <row r="1918" spans="1:37" ht="15" customHeight="1" x14ac:dyDescent="0.2">
      <c r="A1918" s="62"/>
      <c r="B1918" s="62"/>
      <c r="C1918" s="124"/>
      <c r="D1918" s="124"/>
      <c r="E1918" s="124"/>
      <c r="F1918" s="124"/>
      <c r="G1918" s="124"/>
      <c r="H1918" s="124"/>
      <c r="I1918" s="124"/>
      <c r="J1918" s="124"/>
      <c r="K1918" s="124"/>
      <c r="L1918" s="124"/>
      <c r="M1918" s="124"/>
      <c r="N1918" s="124"/>
      <c r="O1918" s="124"/>
      <c r="P1918" s="124"/>
      <c r="Q1918" s="124"/>
      <c r="R1918" s="124"/>
      <c r="S1918" s="124"/>
      <c r="T1918" s="124"/>
      <c r="U1918" s="124"/>
      <c r="V1918" s="124"/>
      <c r="W1918" s="124"/>
      <c r="X1918" s="124"/>
      <c r="Y1918" s="125"/>
      <c r="Z1918" s="125"/>
      <c r="AA1918" s="125"/>
      <c r="AB1918" s="125"/>
      <c r="AC1918" s="126"/>
      <c r="AD1918" s="126"/>
      <c r="AE1918" s="126"/>
      <c r="AF1918" s="126"/>
      <c r="AG1918" s="126"/>
      <c r="AH1918" s="126"/>
      <c r="AI1918" s="126"/>
      <c r="AJ1918" s="126"/>
      <c r="AK1918" s="126"/>
    </row>
    <row r="1919" spans="1:37" ht="15" customHeight="1" x14ac:dyDescent="0.2">
      <c r="A1919" s="62"/>
      <c r="B1919" s="62"/>
      <c r="C1919" s="124"/>
      <c r="D1919" s="124"/>
      <c r="E1919" s="124"/>
      <c r="F1919" s="124"/>
      <c r="G1919" s="124"/>
      <c r="H1919" s="124"/>
      <c r="I1919" s="124"/>
      <c r="J1919" s="124"/>
      <c r="K1919" s="124"/>
      <c r="L1919" s="124"/>
      <c r="M1919" s="124"/>
      <c r="N1919" s="124"/>
      <c r="O1919" s="124"/>
      <c r="P1919" s="124"/>
      <c r="Q1919" s="124"/>
      <c r="R1919" s="124"/>
      <c r="S1919" s="124"/>
      <c r="T1919" s="124"/>
      <c r="U1919" s="124"/>
      <c r="V1919" s="124"/>
      <c r="W1919" s="124"/>
      <c r="X1919" s="124"/>
      <c r="Y1919" s="125"/>
      <c r="Z1919" s="125"/>
      <c r="AA1919" s="125"/>
      <c r="AB1919" s="125"/>
      <c r="AC1919" s="126"/>
      <c r="AD1919" s="126"/>
      <c r="AE1919" s="126"/>
      <c r="AF1919" s="126"/>
      <c r="AG1919" s="126"/>
      <c r="AH1919" s="126"/>
      <c r="AI1919" s="126"/>
      <c r="AJ1919" s="126"/>
      <c r="AK1919" s="126"/>
    </row>
    <row r="1920" spans="1:37" ht="15" customHeight="1" x14ac:dyDescent="0.2">
      <c r="A1920" s="62"/>
      <c r="B1920" s="62"/>
      <c r="C1920" s="124"/>
      <c r="D1920" s="124"/>
      <c r="E1920" s="124"/>
      <c r="F1920" s="124"/>
      <c r="G1920" s="124"/>
      <c r="H1920" s="124"/>
      <c r="I1920" s="124"/>
      <c r="J1920" s="124"/>
      <c r="K1920" s="124"/>
      <c r="L1920" s="124"/>
      <c r="M1920" s="124"/>
      <c r="N1920" s="124"/>
      <c r="O1920" s="124"/>
      <c r="P1920" s="124"/>
      <c r="Q1920" s="124"/>
      <c r="R1920" s="124"/>
      <c r="S1920" s="124"/>
      <c r="T1920" s="124"/>
      <c r="U1920" s="124"/>
      <c r="V1920" s="124"/>
      <c r="W1920" s="124"/>
      <c r="X1920" s="124"/>
      <c r="Y1920" s="125"/>
      <c r="Z1920" s="125"/>
      <c r="AA1920" s="125"/>
      <c r="AB1920" s="125"/>
      <c r="AC1920" s="126"/>
      <c r="AD1920" s="126"/>
      <c r="AE1920" s="126"/>
      <c r="AF1920" s="126"/>
      <c r="AG1920" s="126"/>
      <c r="AH1920" s="126"/>
      <c r="AI1920" s="126"/>
      <c r="AJ1920" s="126"/>
      <c r="AK1920" s="126"/>
    </row>
    <row r="1921" spans="1:37" ht="15" customHeight="1" x14ac:dyDescent="0.2">
      <c r="A1921" s="62"/>
      <c r="B1921" s="62"/>
      <c r="C1921" s="124"/>
      <c r="D1921" s="124"/>
      <c r="E1921" s="124"/>
      <c r="F1921" s="124"/>
      <c r="G1921" s="124"/>
      <c r="H1921" s="124"/>
      <c r="I1921" s="124"/>
      <c r="J1921" s="124"/>
      <c r="K1921" s="124"/>
      <c r="L1921" s="124"/>
      <c r="M1921" s="124"/>
      <c r="N1921" s="124"/>
      <c r="O1921" s="124"/>
      <c r="P1921" s="124"/>
      <c r="Q1921" s="124"/>
      <c r="R1921" s="124"/>
      <c r="S1921" s="124"/>
      <c r="T1921" s="124"/>
      <c r="U1921" s="124"/>
      <c r="V1921" s="124"/>
      <c r="W1921" s="124"/>
      <c r="X1921" s="124"/>
      <c r="Y1921" s="125"/>
      <c r="Z1921" s="125"/>
      <c r="AA1921" s="125"/>
      <c r="AB1921" s="125"/>
      <c r="AC1921" s="126"/>
      <c r="AD1921" s="126"/>
      <c r="AE1921" s="126"/>
      <c r="AF1921" s="126"/>
      <c r="AG1921" s="126"/>
      <c r="AH1921" s="126"/>
      <c r="AI1921" s="126"/>
      <c r="AJ1921" s="126"/>
      <c r="AK1921" s="126"/>
    </row>
    <row r="1922" spans="1:37" ht="15" customHeight="1" x14ac:dyDescent="0.2">
      <c r="A1922" s="62"/>
      <c r="B1922" s="62"/>
      <c r="C1922" s="124"/>
      <c r="D1922" s="124"/>
      <c r="E1922" s="124"/>
      <c r="F1922" s="124"/>
      <c r="G1922" s="124"/>
      <c r="H1922" s="124"/>
      <c r="I1922" s="124"/>
      <c r="J1922" s="124"/>
      <c r="K1922" s="124"/>
      <c r="L1922" s="124"/>
      <c r="M1922" s="124"/>
      <c r="N1922" s="124"/>
      <c r="O1922" s="124"/>
      <c r="P1922" s="124"/>
      <c r="Q1922" s="124"/>
      <c r="R1922" s="124"/>
      <c r="S1922" s="124"/>
      <c r="T1922" s="124"/>
      <c r="U1922" s="124"/>
      <c r="V1922" s="124"/>
      <c r="W1922" s="124"/>
      <c r="X1922" s="124"/>
      <c r="Y1922" s="125"/>
      <c r="Z1922" s="125"/>
      <c r="AA1922" s="125"/>
      <c r="AB1922" s="125"/>
      <c r="AC1922" s="126"/>
      <c r="AD1922" s="126"/>
      <c r="AE1922" s="126"/>
      <c r="AF1922" s="126"/>
      <c r="AG1922" s="126"/>
      <c r="AH1922" s="126"/>
      <c r="AI1922" s="126"/>
      <c r="AJ1922" s="126"/>
      <c r="AK1922" s="126"/>
    </row>
    <row r="1923" spans="1:37" ht="15" customHeight="1" x14ac:dyDescent="0.2">
      <c r="A1923" s="62"/>
      <c r="B1923" s="62"/>
      <c r="C1923" s="124"/>
      <c r="D1923" s="124"/>
      <c r="E1923" s="124"/>
      <c r="F1923" s="124"/>
      <c r="G1923" s="124"/>
      <c r="H1923" s="124"/>
      <c r="I1923" s="124"/>
      <c r="J1923" s="124"/>
      <c r="K1923" s="124"/>
      <c r="L1923" s="124"/>
      <c r="M1923" s="124"/>
      <c r="N1923" s="124"/>
      <c r="O1923" s="124"/>
      <c r="P1923" s="124"/>
      <c r="Q1923" s="124"/>
      <c r="R1923" s="124"/>
      <c r="S1923" s="124"/>
      <c r="T1923" s="124"/>
      <c r="U1923" s="124"/>
      <c r="V1923" s="124"/>
      <c r="W1923" s="124"/>
      <c r="X1923" s="124"/>
      <c r="Y1923" s="125"/>
      <c r="Z1923" s="125"/>
      <c r="AA1923" s="125"/>
      <c r="AB1923" s="125"/>
      <c r="AC1923" s="126"/>
      <c r="AD1923" s="126"/>
      <c r="AE1923" s="126"/>
      <c r="AF1923" s="126"/>
      <c r="AG1923" s="126"/>
      <c r="AH1923" s="126"/>
      <c r="AI1923" s="126"/>
      <c r="AJ1923" s="126"/>
      <c r="AK1923" s="126"/>
    </row>
    <row r="1924" spans="1:37" ht="15" customHeight="1" x14ac:dyDescent="0.2">
      <c r="A1924" s="62"/>
      <c r="B1924" s="62"/>
      <c r="C1924" s="124"/>
      <c r="D1924" s="124"/>
      <c r="E1924" s="124"/>
      <c r="F1924" s="124"/>
      <c r="G1924" s="124"/>
      <c r="H1924" s="124"/>
      <c r="I1924" s="124"/>
      <c r="J1924" s="124"/>
      <c r="K1924" s="124"/>
      <c r="L1924" s="124"/>
      <c r="M1924" s="124"/>
      <c r="N1924" s="124"/>
      <c r="O1924" s="124"/>
      <c r="P1924" s="124"/>
      <c r="Q1924" s="124"/>
      <c r="R1924" s="124"/>
      <c r="S1924" s="124"/>
      <c r="T1924" s="124"/>
      <c r="U1924" s="124"/>
      <c r="V1924" s="124"/>
      <c r="W1924" s="124"/>
      <c r="X1924" s="124"/>
      <c r="Y1924" s="125"/>
      <c r="Z1924" s="125"/>
      <c r="AA1924" s="125"/>
      <c r="AB1924" s="125"/>
      <c r="AC1924" s="126"/>
      <c r="AD1924" s="126"/>
      <c r="AE1924" s="126"/>
      <c r="AF1924" s="126"/>
      <c r="AG1924" s="126"/>
      <c r="AH1924" s="126"/>
      <c r="AI1924" s="126"/>
      <c r="AJ1924" s="126"/>
      <c r="AK1924" s="126"/>
    </row>
    <row r="1925" spans="1:37" ht="15" customHeight="1" x14ac:dyDescent="0.2">
      <c r="A1925" s="62"/>
      <c r="B1925" s="62"/>
      <c r="C1925" s="124"/>
      <c r="D1925" s="124"/>
      <c r="E1925" s="124"/>
      <c r="F1925" s="124"/>
      <c r="G1925" s="124"/>
      <c r="H1925" s="124"/>
      <c r="I1925" s="124"/>
      <c r="J1925" s="124"/>
      <c r="K1925" s="124"/>
      <c r="L1925" s="124"/>
      <c r="M1925" s="124"/>
      <c r="N1925" s="124"/>
      <c r="O1925" s="124"/>
      <c r="P1925" s="124"/>
      <c r="Q1925" s="124"/>
      <c r="R1925" s="124"/>
      <c r="S1925" s="124"/>
      <c r="T1925" s="124"/>
      <c r="U1925" s="124"/>
      <c r="V1925" s="124"/>
      <c r="W1925" s="124"/>
      <c r="X1925" s="124"/>
      <c r="Y1925" s="125"/>
      <c r="Z1925" s="125"/>
      <c r="AA1925" s="125"/>
      <c r="AB1925" s="125"/>
      <c r="AC1925" s="126"/>
      <c r="AD1925" s="126"/>
      <c r="AE1925" s="126"/>
      <c r="AF1925" s="126"/>
      <c r="AG1925" s="126"/>
      <c r="AH1925" s="126"/>
      <c r="AI1925" s="126"/>
      <c r="AJ1925" s="126"/>
      <c r="AK1925" s="126"/>
    </row>
    <row r="1926" spans="1:37" ht="15" customHeight="1" x14ac:dyDescent="0.2">
      <c r="A1926" s="62"/>
      <c r="B1926" s="62"/>
      <c r="C1926" s="124"/>
      <c r="D1926" s="124"/>
      <c r="E1926" s="124"/>
      <c r="F1926" s="124"/>
      <c r="G1926" s="124"/>
      <c r="H1926" s="124"/>
      <c r="I1926" s="124"/>
      <c r="J1926" s="124"/>
      <c r="K1926" s="124"/>
      <c r="L1926" s="124"/>
      <c r="M1926" s="124"/>
      <c r="N1926" s="124"/>
      <c r="O1926" s="124"/>
      <c r="P1926" s="124"/>
      <c r="Q1926" s="124"/>
      <c r="R1926" s="124"/>
      <c r="S1926" s="124"/>
      <c r="T1926" s="124"/>
      <c r="U1926" s="124"/>
      <c r="V1926" s="124"/>
      <c r="W1926" s="124"/>
      <c r="X1926" s="124"/>
      <c r="Y1926" s="125"/>
      <c r="Z1926" s="125"/>
      <c r="AA1926" s="125"/>
      <c r="AB1926" s="125"/>
      <c r="AC1926" s="126"/>
      <c r="AD1926" s="126"/>
      <c r="AE1926" s="126"/>
      <c r="AF1926" s="126"/>
      <c r="AG1926" s="126"/>
      <c r="AH1926" s="126"/>
      <c r="AI1926" s="126"/>
      <c r="AJ1926" s="126"/>
      <c r="AK1926" s="126"/>
    </row>
    <row r="1927" spans="1:37" ht="15" customHeight="1" x14ac:dyDescent="0.2">
      <c r="A1927" s="62"/>
      <c r="B1927" s="62"/>
      <c r="C1927" s="124"/>
      <c r="D1927" s="124"/>
      <c r="E1927" s="124"/>
      <c r="F1927" s="124"/>
      <c r="G1927" s="124"/>
      <c r="H1927" s="124"/>
      <c r="I1927" s="124"/>
      <c r="J1927" s="124"/>
      <c r="K1927" s="124"/>
      <c r="L1927" s="124"/>
      <c r="M1927" s="124"/>
      <c r="N1927" s="124"/>
      <c r="O1927" s="124"/>
      <c r="P1927" s="124"/>
      <c r="Q1927" s="124"/>
      <c r="R1927" s="124"/>
      <c r="S1927" s="124"/>
      <c r="T1927" s="124"/>
      <c r="U1927" s="124"/>
      <c r="V1927" s="124"/>
      <c r="W1927" s="124"/>
      <c r="X1927" s="124"/>
      <c r="Y1927" s="125"/>
      <c r="Z1927" s="125"/>
      <c r="AA1927" s="125"/>
      <c r="AB1927" s="125"/>
      <c r="AC1927" s="126"/>
      <c r="AD1927" s="126"/>
      <c r="AE1927" s="126"/>
      <c r="AF1927" s="126"/>
      <c r="AG1927" s="126"/>
      <c r="AH1927" s="126"/>
      <c r="AI1927" s="126"/>
      <c r="AJ1927" s="126"/>
      <c r="AK1927" s="126"/>
    </row>
    <row r="1928" spans="1:37" ht="15" customHeight="1" x14ac:dyDescent="0.2">
      <c r="A1928" s="62"/>
      <c r="B1928" s="62"/>
      <c r="C1928" s="124"/>
      <c r="D1928" s="124"/>
      <c r="E1928" s="124"/>
      <c r="F1928" s="124"/>
      <c r="G1928" s="124"/>
      <c r="H1928" s="124"/>
      <c r="I1928" s="124"/>
      <c r="J1928" s="124"/>
      <c r="K1928" s="124"/>
      <c r="L1928" s="124"/>
      <c r="M1928" s="124"/>
      <c r="N1928" s="124"/>
      <c r="O1928" s="124"/>
      <c r="P1928" s="124"/>
      <c r="Q1928" s="124"/>
      <c r="R1928" s="124"/>
      <c r="S1928" s="124"/>
      <c r="T1928" s="124"/>
      <c r="U1928" s="124"/>
      <c r="V1928" s="124"/>
      <c r="W1928" s="124"/>
      <c r="X1928" s="124"/>
      <c r="Y1928" s="125"/>
      <c r="Z1928" s="125"/>
      <c r="AA1928" s="125"/>
      <c r="AB1928" s="125"/>
      <c r="AC1928" s="126"/>
      <c r="AD1928" s="126"/>
      <c r="AE1928" s="126"/>
      <c r="AF1928" s="126"/>
      <c r="AG1928" s="126"/>
      <c r="AH1928" s="126"/>
      <c r="AI1928" s="126"/>
      <c r="AJ1928" s="126"/>
      <c r="AK1928" s="126"/>
    </row>
    <row r="1929" spans="1:37" ht="15" customHeight="1" x14ac:dyDescent="0.2">
      <c r="A1929" s="62"/>
      <c r="B1929" s="62"/>
      <c r="C1929" s="124"/>
      <c r="D1929" s="124"/>
      <c r="E1929" s="124"/>
      <c r="F1929" s="124"/>
      <c r="G1929" s="124"/>
      <c r="H1929" s="124"/>
      <c r="I1929" s="124"/>
      <c r="J1929" s="124"/>
      <c r="K1929" s="124"/>
      <c r="L1929" s="124"/>
      <c r="M1929" s="124"/>
      <c r="N1929" s="124"/>
      <c r="O1929" s="124"/>
      <c r="P1929" s="124"/>
      <c r="Q1929" s="124"/>
      <c r="R1929" s="124"/>
      <c r="S1929" s="124"/>
      <c r="T1929" s="124"/>
      <c r="U1929" s="124"/>
      <c r="V1929" s="124"/>
      <c r="W1929" s="124"/>
      <c r="X1929" s="124"/>
      <c r="Y1929" s="125"/>
      <c r="Z1929" s="125"/>
      <c r="AA1929" s="125"/>
      <c r="AB1929" s="125"/>
      <c r="AC1929" s="126"/>
      <c r="AD1929" s="126"/>
      <c r="AE1929" s="126"/>
      <c r="AF1929" s="126"/>
      <c r="AG1929" s="126"/>
      <c r="AH1929" s="126"/>
      <c r="AI1929" s="126"/>
      <c r="AJ1929" s="126"/>
      <c r="AK1929" s="126"/>
    </row>
    <row r="1930" spans="1:37" ht="15" customHeight="1" x14ac:dyDescent="0.2">
      <c r="A1930" s="62"/>
      <c r="B1930" s="62"/>
      <c r="C1930" s="124"/>
      <c r="D1930" s="124"/>
      <c r="E1930" s="124"/>
      <c r="F1930" s="124"/>
      <c r="G1930" s="124"/>
      <c r="H1930" s="124"/>
      <c r="I1930" s="124"/>
      <c r="J1930" s="124"/>
      <c r="K1930" s="124"/>
      <c r="L1930" s="124"/>
      <c r="M1930" s="124"/>
      <c r="N1930" s="124"/>
      <c r="O1930" s="124"/>
      <c r="P1930" s="124"/>
      <c r="Q1930" s="124"/>
      <c r="R1930" s="124"/>
      <c r="S1930" s="124"/>
      <c r="T1930" s="124"/>
      <c r="U1930" s="124"/>
      <c r="V1930" s="124"/>
      <c r="W1930" s="124"/>
      <c r="X1930" s="124"/>
      <c r="Y1930" s="125"/>
      <c r="Z1930" s="125"/>
      <c r="AA1930" s="125"/>
      <c r="AB1930" s="125"/>
      <c r="AC1930" s="126"/>
      <c r="AD1930" s="126"/>
      <c r="AE1930" s="126"/>
      <c r="AF1930" s="126"/>
      <c r="AG1930" s="126"/>
      <c r="AH1930" s="126"/>
      <c r="AI1930" s="126"/>
      <c r="AJ1930" s="126"/>
      <c r="AK1930" s="126"/>
    </row>
    <row r="1931" spans="1:37" ht="15" customHeight="1" x14ac:dyDescent="0.2">
      <c r="A1931" s="62"/>
      <c r="B1931" s="62"/>
      <c r="C1931" s="124"/>
      <c r="D1931" s="124"/>
      <c r="E1931" s="124"/>
      <c r="F1931" s="124"/>
      <c r="G1931" s="124"/>
      <c r="H1931" s="124"/>
      <c r="I1931" s="124"/>
      <c r="J1931" s="124"/>
      <c r="K1931" s="124"/>
      <c r="L1931" s="124"/>
      <c r="M1931" s="124"/>
      <c r="N1931" s="124"/>
      <c r="O1931" s="124"/>
      <c r="P1931" s="124"/>
      <c r="Q1931" s="124"/>
      <c r="R1931" s="124"/>
      <c r="S1931" s="124"/>
      <c r="T1931" s="124"/>
      <c r="U1931" s="124"/>
      <c r="V1931" s="124"/>
      <c r="W1931" s="124"/>
      <c r="X1931" s="124"/>
      <c r="Y1931" s="125"/>
      <c r="Z1931" s="125"/>
      <c r="AA1931" s="125"/>
      <c r="AB1931" s="125"/>
      <c r="AC1931" s="126"/>
      <c r="AD1931" s="126"/>
      <c r="AE1931" s="126"/>
      <c r="AF1931" s="126"/>
      <c r="AG1931" s="126"/>
      <c r="AH1931" s="126"/>
      <c r="AI1931" s="126"/>
      <c r="AJ1931" s="126"/>
      <c r="AK1931" s="126"/>
    </row>
    <row r="1932" spans="1:37" ht="15" customHeight="1" x14ac:dyDescent="0.2">
      <c r="A1932" s="62"/>
      <c r="B1932" s="62"/>
      <c r="C1932" s="124"/>
      <c r="D1932" s="124"/>
      <c r="E1932" s="124"/>
      <c r="F1932" s="124"/>
      <c r="G1932" s="124"/>
      <c r="H1932" s="124"/>
      <c r="I1932" s="124"/>
      <c r="J1932" s="124"/>
      <c r="K1932" s="124"/>
      <c r="L1932" s="124"/>
      <c r="M1932" s="124"/>
      <c r="N1932" s="124"/>
      <c r="O1932" s="124"/>
      <c r="P1932" s="124"/>
      <c r="Q1932" s="124"/>
      <c r="R1932" s="124"/>
      <c r="S1932" s="124"/>
      <c r="T1932" s="124"/>
      <c r="U1932" s="124"/>
      <c r="V1932" s="124"/>
      <c r="W1932" s="124"/>
      <c r="X1932" s="124"/>
      <c r="Y1932" s="125"/>
      <c r="Z1932" s="125"/>
      <c r="AA1932" s="125"/>
      <c r="AB1932" s="125"/>
      <c r="AC1932" s="126"/>
      <c r="AD1932" s="126"/>
      <c r="AE1932" s="126"/>
      <c r="AF1932" s="126"/>
      <c r="AG1932" s="126"/>
      <c r="AH1932" s="126"/>
      <c r="AI1932" s="126"/>
      <c r="AJ1932" s="126"/>
      <c r="AK1932" s="126"/>
    </row>
    <row r="1933" spans="1:37" ht="15" customHeight="1" x14ac:dyDescent="0.2">
      <c r="A1933" s="62"/>
      <c r="B1933" s="62"/>
      <c r="C1933" s="124"/>
      <c r="D1933" s="124"/>
      <c r="E1933" s="124"/>
      <c r="F1933" s="124"/>
      <c r="G1933" s="124"/>
      <c r="H1933" s="124"/>
      <c r="I1933" s="124"/>
      <c r="J1933" s="124"/>
      <c r="K1933" s="124"/>
      <c r="L1933" s="124"/>
      <c r="M1933" s="124"/>
      <c r="N1933" s="124"/>
      <c r="O1933" s="124"/>
      <c r="P1933" s="124"/>
      <c r="Q1933" s="124"/>
      <c r="R1933" s="124"/>
      <c r="S1933" s="124"/>
      <c r="T1933" s="124"/>
      <c r="U1933" s="124"/>
      <c r="V1933" s="124"/>
      <c r="W1933" s="124"/>
      <c r="X1933" s="124"/>
      <c r="Y1933" s="125"/>
      <c r="Z1933" s="125"/>
      <c r="AA1933" s="125"/>
      <c r="AB1933" s="125"/>
      <c r="AC1933" s="126"/>
      <c r="AD1933" s="126"/>
      <c r="AE1933" s="126"/>
      <c r="AF1933" s="126"/>
      <c r="AG1933" s="126"/>
      <c r="AH1933" s="126"/>
      <c r="AI1933" s="126"/>
      <c r="AJ1933" s="126"/>
      <c r="AK1933" s="126"/>
    </row>
    <row r="1934" spans="1:37" ht="15" customHeight="1" x14ac:dyDescent="0.2">
      <c r="A1934" s="62"/>
      <c r="B1934" s="62"/>
      <c r="C1934" s="124"/>
      <c r="D1934" s="124"/>
      <c r="E1934" s="124"/>
      <c r="F1934" s="124"/>
      <c r="G1934" s="124"/>
      <c r="H1934" s="124"/>
      <c r="I1934" s="124"/>
      <c r="J1934" s="124"/>
      <c r="K1934" s="124"/>
      <c r="L1934" s="124"/>
      <c r="M1934" s="124"/>
      <c r="N1934" s="124"/>
      <c r="O1934" s="124"/>
      <c r="P1934" s="124"/>
      <c r="Q1934" s="124"/>
      <c r="R1934" s="124"/>
      <c r="S1934" s="124"/>
      <c r="T1934" s="124"/>
      <c r="U1934" s="124"/>
      <c r="V1934" s="124"/>
      <c r="W1934" s="124"/>
      <c r="X1934" s="124"/>
      <c r="Y1934" s="125"/>
      <c r="Z1934" s="125"/>
      <c r="AA1934" s="125"/>
      <c r="AB1934" s="125"/>
      <c r="AC1934" s="126"/>
      <c r="AD1934" s="126"/>
      <c r="AE1934" s="126"/>
      <c r="AF1934" s="126"/>
      <c r="AG1934" s="126"/>
      <c r="AH1934" s="126"/>
      <c r="AI1934" s="126"/>
      <c r="AJ1934" s="126"/>
      <c r="AK1934" s="126"/>
    </row>
    <row r="1935" spans="1:37" ht="15" customHeight="1" x14ac:dyDescent="0.2">
      <c r="A1935" s="62"/>
      <c r="B1935" s="62"/>
      <c r="C1935" s="124"/>
      <c r="D1935" s="124"/>
      <c r="E1935" s="124"/>
      <c r="F1935" s="124"/>
      <c r="G1935" s="124"/>
      <c r="H1935" s="124"/>
      <c r="I1935" s="124"/>
      <c r="J1935" s="124"/>
      <c r="K1935" s="124"/>
      <c r="L1935" s="124"/>
      <c r="M1935" s="124"/>
      <c r="N1935" s="124"/>
      <c r="O1935" s="124"/>
      <c r="P1935" s="124"/>
      <c r="Q1935" s="124"/>
      <c r="R1935" s="124"/>
      <c r="S1935" s="124"/>
      <c r="T1935" s="124"/>
      <c r="U1935" s="124"/>
      <c r="V1935" s="124"/>
      <c r="W1935" s="124"/>
      <c r="X1935" s="124"/>
      <c r="Y1935" s="125"/>
      <c r="Z1935" s="125"/>
      <c r="AA1935" s="125"/>
      <c r="AB1935" s="125"/>
      <c r="AC1935" s="126"/>
      <c r="AD1935" s="126"/>
      <c r="AE1935" s="126"/>
      <c r="AF1935" s="126"/>
      <c r="AG1935" s="126"/>
      <c r="AH1935" s="126"/>
      <c r="AI1935" s="126"/>
      <c r="AJ1935" s="126"/>
      <c r="AK1935" s="126"/>
    </row>
    <row r="1936" spans="1:37" ht="15" customHeight="1" x14ac:dyDescent="0.2">
      <c r="A1936" s="62"/>
      <c r="B1936" s="62"/>
      <c r="C1936" s="124"/>
      <c r="D1936" s="124"/>
      <c r="E1936" s="124"/>
      <c r="F1936" s="124"/>
      <c r="G1936" s="124"/>
      <c r="H1936" s="124"/>
      <c r="I1936" s="124"/>
      <c r="J1936" s="124"/>
      <c r="K1936" s="124"/>
      <c r="L1936" s="124"/>
      <c r="M1936" s="124"/>
      <c r="N1936" s="124"/>
      <c r="O1936" s="124"/>
      <c r="P1936" s="124"/>
      <c r="Q1936" s="124"/>
      <c r="R1936" s="124"/>
      <c r="S1936" s="124"/>
      <c r="T1936" s="124"/>
      <c r="U1936" s="124"/>
      <c r="V1936" s="124"/>
      <c r="W1936" s="124"/>
      <c r="X1936" s="124"/>
      <c r="Y1936" s="125"/>
      <c r="Z1936" s="125"/>
      <c r="AA1936" s="125"/>
      <c r="AB1936" s="125"/>
      <c r="AC1936" s="126"/>
      <c r="AD1936" s="126"/>
      <c r="AE1936" s="126"/>
      <c r="AF1936" s="126"/>
      <c r="AG1936" s="126"/>
      <c r="AH1936" s="126"/>
      <c r="AI1936" s="126"/>
      <c r="AJ1936" s="126"/>
      <c r="AK1936" s="126"/>
    </row>
    <row r="1937" spans="1:37" ht="15" customHeight="1" x14ac:dyDescent="0.2">
      <c r="A1937" s="62"/>
      <c r="B1937" s="62"/>
      <c r="C1937" s="124"/>
      <c r="D1937" s="124"/>
      <c r="E1937" s="124"/>
      <c r="F1937" s="124"/>
      <c r="G1937" s="124"/>
      <c r="H1937" s="124"/>
      <c r="I1937" s="124"/>
      <c r="J1937" s="124"/>
      <c r="K1937" s="124"/>
      <c r="L1937" s="124"/>
      <c r="M1937" s="124"/>
      <c r="N1937" s="124"/>
      <c r="O1937" s="124"/>
      <c r="P1937" s="124"/>
      <c r="Q1937" s="124"/>
      <c r="R1937" s="124"/>
      <c r="S1937" s="124"/>
      <c r="T1937" s="124"/>
      <c r="U1937" s="124"/>
      <c r="V1937" s="124"/>
      <c r="W1937" s="124"/>
      <c r="X1937" s="124"/>
      <c r="Y1937" s="125"/>
      <c r="Z1937" s="125"/>
      <c r="AA1937" s="125"/>
      <c r="AB1937" s="125"/>
      <c r="AC1937" s="126"/>
      <c r="AD1937" s="126"/>
      <c r="AE1937" s="126"/>
      <c r="AF1937" s="126"/>
      <c r="AG1937" s="126"/>
      <c r="AH1937" s="126"/>
      <c r="AI1937" s="126"/>
      <c r="AJ1937" s="126"/>
      <c r="AK1937" s="126"/>
    </row>
    <row r="1938" spans="1:37" ht="15" customHeight="1" x14ac:dyDescent="0.2">
      <c r="A1938" s="62"/>
      <c r="B1938" s="62"/>
      <c r="C1938" s="124"/>
      <c r="D1938" s="124"/>
      <c r="E1938" s="124"/>
      <c r="F1938" s="124"/>
      <c r="G1938" s="124"/>
      <c r="H1938" s="124"/>
      <c r="I1938" s="124"/>
      <c r="J1938" s="124"/>
      <c r="K1938" s="124"/>
      <c r="L1938" s="124"/>
      <c r="M1938" s="124"/>
      <c r="N1938" s="124"/>
      <c r="O1938" s="124"/>
      <c r="P1938" s="124"/>
      <c r="Q1938" s="124"/>
      <c r="R1938" s="124"/>
      <c r="S1938" s="124"/>
      <c r="T1938" s="124"/>
      <c r="U1938" s="124"/>
      <c r="V1938" s="124"/>
      <c r="W1938" s="124"/>
      <c r="X1938" s="124"/>
      <c r="Y1938" s="125"/>
      <c r="Z1938" s="125"/>
      <c r="AA1938" s="125"/>
      <c r="AB1938" s="125"/>
      <c r="AC1938" s="126"/>
      <c r="AD1938" s="126"/>
      <c r="AE1938" s="126"/>
      <c r="AF1938" s="126"/>
      <c r="AG1938" s="126"/>
      <c r="AH1938" s="126"/>
      <c r="AI1938" s="126"/>
      <c r="AJ1938" s="126"/>
      <c r="AK1938" s="126"/>
    </row>
    <row r="1939" spans="1:37" ht="15" customHeight="1" x14ac:dyDescent="0.2">
      <c r="A1939" s="62"/>
      <c r="B1939" s="62"/>
      <c r="C1939" s="124"/>
      <c r="D1939" s="124"/>
      <c r="E1939" s="124"/>
      <c r="F1939" s="124"/>
      <c r="G1939" s="124"/>
      <c r="H1939" s="124"/>
      <c r="I1939" s="124"/>
      <c r="J1939" s="124"/>
      <c r="K1939" s="124"/>
      <c r="L1939" s="124"/>
      <c r="M1939" s="124"/>
      <c r="N1939" s="124"/>
      <c r="O1939" s="124"/>
      <c r="P1939" s="124"/>
      <c r="Q1939" s="124"/>
      <c r="R1939" s="124"/>
      <c r="S1939" s="124"/>
      <c r="T1939" s="124"/>
      <c r="U1939" s="124"/>
      <c r="V1939" s="124"/>
      <c r="W1939" s="124"/>
      <c r="X1939" s="124"/>
      <c r="Y1939" s="125"/>
      <c r="Z1939" s="125"/>
      <c r="AA1939" s="125"/>
      <c r="AB1939" s="125"/>
      <c r="AC1939" s="126"/>
      <c r="AD1939" s="126"/>
      <c r="AE1939" s="126"/>
      <c r="AF1939" s="126"/>
      <c r="AG1939" s="126"/>
      <c r="AH1939" s="126"/>
      <c r="AI1939" s="126"/>
      <c r="AJ1939" s="126"/>
      <c r="AK1939" s="126"/>
    </row>
    <row r="1940" spans="1:37" ht="15" customHeight="1" x14ac:dyDescent="0.2">
      <c r="A1940" s="62"/>
      <c r="B1940" s="62"/>
      <c r="C1940" s="124"/>
      <c r="D1940" s="124"/>
      <c r="E1940" s="124"/>
      <c r="F1940" s="124"/>
      <c r="G1940" s="124"/>
      <c r="H1940" s="124"/>
      <c r="I1940" s="124"/>
      <c r="J1940" s="124"/>
      <c r="K1940" s="124"/>
      <c r="L1940" s="124"/>
      <c r="M1940" s="124"/>
      <c r="N1940" s="124"/>
      <c r="O1940" s="124"/>
      <c r="P1940" s="124"/>
      <c r="Q1940" s="124"/>
      <c r="R1940" s="124"/>
      <c r="S1940" s="124"/>
      <c r="T1940" s="124"/>
      <c r="U1940" s="124"/>
      <c r="V1940" s="124"/>
      <c r="W1940" s="124"/>
      <c r="X1940" s="124"/>
      <c r="Y1940" s="125"/>
      <c r="Z1940" s="125"/>
      <c r="AA1940" s="125"/>
      <c r="AB1940" s="125"/>
      <c r="AC1940" s="126"/>
      <c r="AD1940" s="126"/>
      <c r="AE1940" s="126"/>
      <c r="AF1940" s="126"/>
      <c r="AG1940" s="126"/>
      <c r="AH1940" s="126"/>
      <c r="AI1940" s="126"/>
      <c r="AJ1940" s="126"/>
      <c r="AK1940" s="126"/>
    </row>
    <row r="1941" spans="1:37" ht="15" customHeight="1" x14ac:dyDescent="0.2">
      <c r="A1941" s="62"/>
      <c r="B1941" s="62"/>
      <c r="C1941" s="124"/>
      <c r="D1941" s="124"/>
      <c r="E1941" s="124"/>
      <c r="F1941" s="124"/>
      <c r="G1941" s="124"/>
      <c r="H1941" s="124"/>
      <c r="I1941" s="124"/>
      <c r="J1941" s="124"/>
      <c r="K1941" s="124"/>
      <c r="L1941" s="124"/>
      <c r="M1941" s="124"/>
      <c r="N1941" s="124"/>
      <c r="O1941" s="124"/>
      <c r="P1941" s="124"/>
      <c r="Q1941" s="124"/>
      <c r="R1941" s="124"/>
      <c r="S1941" s="124"/>
      <c r="T1941" s="124"/>
      <c r="U1941" s="124"/>
      <c r="V1941" s="124"/>
      <c r="W1941" s="124"/>
      <c r="X1941" s="124"/>
      <c r="Y1941" s="125"/>
      <c r="Z1941" s="125"/>
      <c r="AA1941" s="125"/>
      <c r="AB1941" s="125"/>
      <c r="AC1941" s="126"/>
      <c r="AD1941" s="126"/>
      <c r="AE1941" s="126"/>
      <c r="AF1941" s="126"/>
      <c r="AG1941" s="126"/>
      <c r="AH1941" s="126"/>
      <c r="AI1941" s="126"/>
      <c r="AJ1941" s="126"/>
      <c r="AK1941" s="126"/>
    </row>
    <row r="1942" spans="1:37" ht="15" customHeight="1" x14ac:dyDescent="0.2">
      <c r="A1942" s="62"/>
      <c r="B1942" s="62"/>
      <c r="C1942" s="124"/>
      <c r="D1942" s="124"/>
      <c r="E1942" s="124"/>
      <c r="F1942" s="124"/>
      <c r="G1942" s="124"/>
      <c r="H1942" s="124"/>
      <c r="I1942" s="124"/>
      <c r="J1942" s="124"/>
      <c r="K1942" s="124"/>
      <c r="L1942" s="124"/>
      <c r="M1942" s="124"/>
      <c r="N1942" s="124"/>
      <c r="O1942" s="124"/>
      <c r="P1942" s="124"/>
      <c r="Q1942" s="124"/>
      <c r="R1942" s="124"/>
      <c r="S1942" s="124"/>
      <c r="T1942" s="124"/>
      <c r="U1942" s="124"/>
      <c r="V1942" s="124"/>
      <c r="W1942" s="124"/>
      <c r="X1942" s="124"/>
      <c r="Y1942" s="125"/>
      <c r="Z1942" s="125"/>
      <c r="AA1942" s="125"/>
      <c r="AB1942" s="125"/>
      <c r="AC1942" s="126"/>
      <c r="AD1942" s="126"/>
      <c r="AE1942" s="126"/>
      <c r="AF1942" s="126"/>
      <c r="AG1942" s="126"/>
      <c r="AH1942" s="126"/>
      <c r="AI1942" s="126"/>
      <c r="AJ1942" s="126"/>
      <c r="AK1942" s="126"/>
    </row>
    <row r="1943" spans="1:37" ht="15" customHeight="1" x14ac:dyDescent="0.2">
      <c r="A1943" s="62"/>
      <c r="B1943" s="62"/>
      <c r="C1943" s="124"/>
      <c r="D1943" s="124"/>
      <c r="E1943" s="124"/>
      <c r="F1943" s="124"/>
      <c r="G1943" s="124"/>
      <c r="H1943" s="124"/>
      <c r="I1943" s="124"/>
      <c r="J1943" s="124"/>
      <c r="K1943" s="124"/>
      <c r="L1943" s="124"/>
      <c r="M1943" s="124"/>
      <c r="N1943" s="124"/>
      <c r="O1943" s="124"/>
      <c r="P1943" s="124"/>
      <c r="Q1943" s="124"/>
      <c r="R1943" s="124"/>
      <c r="S1943" s="124"/>
      <c r="T1943" s="124"/>
      <c r="U1943" s="124"/>
      <c r="V1943" s="124"/>
      <c r="W1943" s="124"/>
      <c r="X1943" s="124"/>
      <c r="Y1943" s="125"/>
      <c r="Z1943" s="125"/>
      <c r="AA1943" s="125"/>
      <c r="AB1943" s="125"/>
      <c r="AC1943" s="126"/>
      <c r="AD1943" s="126"/>
      <c r="AE1943" s="126"/>
      <c r="AF1943" s="126"/>
      <c r="AG1943" s="126"/>
      <c r="AH1943" s="126"/>
      <c r="AI1943" s="126"/>
      <c r="AJ1943" s="126"/>
      <c r="AK1943" s="126"/>
    </row>
    <row r="1944" spans="1:37" ht="15" customHeight="1" x14ac:dyDescent="0.2">
      <c r="A1944" s="62"/>
      <c r="B1944" s="62"/>
      <c r="C1944" s="124"/>
      <c r="D1944" s="124"/>
      <c r="E1944" s="124"/>
      <c r="F1944" s="124"/>
      <c r="G1944" s="124"/>
      <c r="H1944" s="124"/>
      <c r="I1944" s="124"/>
      <c r="J1944" s="124"/>
      <c r="K1944" s="124"/>
      <c r="L1944" s="124"/>
      <c r="M1944" s="124"/>
      <c r="N1944" s="124"/>
      <c r="O1944" s="124"/>
      <c r="P1944" s="124"/>
      <c r="Q1944" s="124"/>
      <c r="R1944" s="124"/>
      <c r="S1944" s="124"/>
      <c r="T1944" s="124"/>
      <c r="U1944" s="124"/>
      <c r="V1944" s="124"/>
      <c r="W1944" s="124"/>
      <c r="X1944" s="124"/>
      <c r="Y1944" s="125"/>
      <c r="Z1944" s="125"/>
      <c r="AA1944" s="125"/>
      <c r="AB1944" s="125"/>
      <c r="AC1944" s="126"/>
      <c r="AD1944" s="126"/>
      <c r="AE1944" s="126"/>
      <c r="AF1944" s="126"/>
      <c r="AG1944" s="126"/>
      <c r="AH1944" s="126"/>
      <c r="AI1944" s="126"/>
      <c r="AJ1944" s="126"/>
      <c r="AK1944" s="126"/>
    </row>
    <row r="1945" spans="1:37" ht="15" customHeight="1" x14ac:dyDescent="0.2">
      <c r="A1945" s="62"/>
      <c r="B1945" s="62"/>
      <c r="C1945" s="124"/>
      <c r="D1945" s="124"/>
      <c r="E1945" s="124"/>
      <c r="F1945" s="124"/>
      <c r="G1945" s="124"/>
      <c r="H1945" s="124"/>
      <c r="I1945" s="124"/>
      <c r="J1945" s="124"/>
      <c r="K1945" s="124"/>
      <c r="L1945" s="124"/>
      <c r="M1945" s="124"/>
      <c r="N1945" s="124"/>
      <c r="O1945" s="124"/>
      <c r="P1945" s="124"/>
      <c r="Q1945" s="124"/>
      <c r="R1945" s="124"/>
      <c r="S1945" s="124"/>
      <c r="T1945" s="124"/>
      <c r="U1945" s="124"/>
      <c r="V1945" s="124"/>
      <c r="W1945" s="124"/>
      <c r="X1945" s="124"/>
      <c r="Y1945" s="125"/>
      <c r="Z1945" s="125"/>
      <c r="AA1945" s="125"/>
      <c r="AB1945" s="125"/>
      <c r="AC1945" s="126"/>
      <c r="AD1945" s="126"/>
      <c r="AE1945" s="126"/>
      <c r="AF1945" s="126"/>
      <c r="AG1945" s="126"/>
      <c r="AH1945" s="126"/>
      <c r="AI1945" s="126"/>
      <c r="AJ1945" s="126"/>
      <c r="AK1945" s="126"/>
    </row>
    <row r="1946" spans="1:37" ht="15" customHeight="1" x14ac:dyDescent="0.2">
      <c r="A1946" s="62"/>
      <c r="B1946" s="62"/>
      <c r="C1946" s="124"/>
      <c r="D1946" s="124"/>
      <c r="E1946" s="124"/>
      <c r="F1946" s="124"/>
      <c r="G1946" s="124"/>
      <c r="H1946" s="124"/>
      <c r="I1946" s="124"/>
      <c r="J1946" s="124"/>
      <c r="K1946" s="124"/>
      <c r="L1946" s="124"/>
      <c r="M1946" s="124"/>
      <c r="N1946" s="124"/>
      <c r="O1946" s="124"/>
      <c r="P1946" s="124"/>
      <c r="Q1946" s="124"/>
      <c r="R1946" s="124"/>
      <c r="S1946" s="124"/>
      <c r="T1946" s="124"/>
      <c r="U1946" s="124"/>
      <c r="V1946" s="124"/>
      <c r="W1946" s="124"/>
      <c r="X1946" s="124"/>
      <c r="Y1946" s="125"/>
      <c r="Z1946" s="125"/>
      <c r="AA1946" s="125"/>
      <c r="AB1946" s="125"/>
      <c r="AC1946" s="126"/>
      <c r="AD1946" s="126"/>
      <c r="AE1946" s="126"/>
      <c r="AF1946" s="126"/>
      <c r="AG1946" s="126"/>
      <c r="AH1946" s="126"/>
      <c r="AI1946" s="126"/>
      <c r="AJ1946" s="126"/>
      <c r="AK1946" s="126"/>
    </row>
    <row r="1947" spans="1:37" ht="15" customHeight="1" x14ac:dyDescent="0.2">
      <c r="A1947" s="62"/>
      <c r="B1947" s="62"/>
      <c r="C1947" s="124"/>
      <c r="D1947" s="124"/>
      <c r="E1947" s="124"/>
      <c r="F1947" s="124"/>
      <c r="G1947" s="124"/>
      <c r="H1947" s="124"/>
      <c r="I1947" s="124"/>
      <c r="J1947" s="124"/>
      <c r="K1947" s="124"/>
      <c r="L1947" s="124"/>
      <c r="M1947" s="124"/>
      <c r="N1947" s="124"/>
      <c r="O1947" s="124"/>
      <c r="P1947" s="124"/>
      <c r="Q1947" s="124"/>
      <c r="R1947" s="124"/>
      <c r="S1947" s="124"/>
      <c r="T1947" s="124"/>
      <c r="U1947" s="124"/>
      <c r="V1947" s="124"/>
      <c r="W1947" s="124"/>
      <c r="X1947" s="124"/>
      <c r="Y1947" s="125"/>
      <c r="Z1947" s="125"/>
      <c r="AA1947" s="125"/>
      <c r="AB1947" s="125"/>
      <c r="AC1947" s="126"/>
      <c r="AD1947" s="126"/>
      <c r="AE1947" s="126"/>
      <c r="AF1947" s="126"/>
      <c r="AG1947" s="126"/>
      <c r="AH1947" s="126"/>
      <c r="AI1947" s="126"/>
      <c r="AJ1947" s="126"/>
      <c r="AK1947" s="126"/>
    </row>
    <row r="1948" spans="1:37" ht="15" customHeight="1" x14ac:dyDescent="0.2">
      <c r="A1948" s="62"/>
      <c r="B1948" s="62"/>
      <c r="C1948" s="124"/>
      <c r="D1948" s="124"/>
      <c r="E1948" s="124"/>
      <c r="F1948" s="124"/>
      <c r="G1948" s="124"/>
      <c r="H1948" s="124"/>
      <c r="I1948" s="124"/>
      <c r="J1948" s="124"/>
      <c r="K1948" s="124"/>
      <c r="L1948" s="124"/>
      <c r="M1948" s="124"/>
      <c r="N1948" s="124"/>
      <c r="O1948" s="124"/>
      <c r="P1948" s="124"/>
      <c r="Q1948" s="124"/>
      <c r="R1948" s="124"/>
      <c r="S1948" s="124"/>
      <c r="T1948" s="124"/>
      <c r="U1948" s="124"/>
      <c r="V1948" s="124"/>
      <c r="W1948" s="124"/>
      <c r="X1948" s="124"/>
      <c r="Y1948" s="125"/>
      <c r="Z1948" s="125"/>
      <c r="AA1948" s="125"/>
      <c r="AB1948" s="125"/>
      <c r="AC1948" s="126"/>
      <c r="AD1948" s="126"/>
      <c r="AE1948" s="126"/>
      <c r="AF1948" s="126"/>
      <c r="AG1948" s="126"/>
      <c r="AH1948" s="126"/>
      <c r="AI1948" s="126"/>
      <c r="AJ1948" s="126"/>
      <c r="AK1948" s="126"/>
    </row>
    <row r="1949" spans="1:37" ht="15" customHeight="1" x14ac:dyDescent="0.2">
      <c r="A1949" s="62"/>
      <c r="B1949" s="62"/>
      <c r="C1949" s="124"/>
      <c r="D1949" s="124"/>
      <c r="E1949" s="124"/>
      <c r="F1949" s="124"/>
      <c r="G1949" s="124"/>
      <c r="H1949" s="124"/>
      <c r="I1949" s="124"/>
      <c r="J1949" s="124"/>
      <c r="K1949" s="124"/>
      <c r="L1949" s="124"/>
      <c r="M1949" s="124"/>
      <c r="N1949" s="124"/>
      <c r="O1949" s="124"/>
      <c r="P1949" s="124"/>
      <c r="Q1949" s="124"/>
      <c r="R1949" s="124"/>
      <c r="S1949" s="124"/>
      <c r="T1949" s="124"/>
      <c r="U1949" s="124"/>
      <c r="V1949" s="124"/>
      <c r="W1949" s="124"/>
      <c r="X1949" s="124"/>
      <c r="Y1949" s="125"/>
      <c r="Z1949" s="125"/>
      <c r="AA1949" s="125"/>
      <c r="AB1949" s="125"/>
      <c r="AC1949" s="126"/>
      <c r="AD1949" s="126"/>
      <c r="AE1949" s="126"/>
      <c r="AF1949" s="126"/>
      <c r="AG1949" s="126"/>
      <c r="AH1949" s="126"/>
      <c r="AI1949" s="126"/>
      <c r="AJ1949" s="126"/>
      <c r="AK1949" s="126"/>
    </row>
    <row r="1950" spans="1:37" ht="15" customHeight="1" x14ac:dyDescent="0.2">
      <c r="A1950" s="62"/>
      <c r="B1950" s="62"/>
      <c r="C1950" s="124"/>
      <c r="D1950" s="124"/>
      <c r="E1950" s="124"/>
      <c r="F1950" s="124"/>
      <c r="G1950" s="124"/>
      <c r="H1950" s="124"/>
      <c r="I1950" s="124"/>
      <c r="J1950" s="124"/>
      <c r="K1950" s="124"/>
      <c r="L1950" s="124"/>
      <c r="M1950" s="124"/>
      <c r="N1950" s="124"/>
      <c r="O1950" s="124"/>
      <c r="P1950" s="124"/>
      <c r="Q1950" s="124"/>
      <c r="R1950" s="124"/>
      <c r="S1950" s="124"/>
      <c r="T1950" s="124"/>
      <c r="U1950" s="124"/>
      <c r="V1950" s="124"/>
      <c r="W1950" s="124"/>
      <c r="X1950" s="124"/>
      <c r="Y1950" s="125"/>
      <c r="Z1950" s="125"/>
      <c r="AA1950" s="125"/>
      <c r="AB1950" s="125"/>
      <c r="AC1950" s="126"/>
      <c r="AD1950" s="126"/>
      <c r="AE1950" s="126"/>
      <c r="AF1950" s="126"/>
      <c r="AG1950" s="126"/>
      <c r="AH1950" s="126"/>
      <c r="AI1950" s="126"/>
      <c r="AJ1950" s="126"/>
      <c r="AK1950" s="126"/>
    </row>
    <row r="1951" spans="1:37" ht="15" customHeight="1" x14ac:dyDescent="0.2">
      <c r="A1951" s="62"/>
      <c r="B1951" s="62"/>
      <c r="C1951" s="124"/>
      <c r="D1951" s="124"/>
      <c r="E1951" s="124"/>
      <c r="F1951" s="124"/>
      <c r="G1951" s="124"/>
      <c r="H1951" s="124"/>
      <c r="I1951" s="124"/>
      <c r="J1951" s="124"/>
      <c r="K1951" s="124"/>
      <c r="L1951" s="124"/>
      <c r="M1951" s="124"/>
      <c r="N1951" s="124"/>
      <c r="O1951" s="124"/>
      <c r="P1951" s="124"/>
      <c r="Q1951" s="124"/>
      <c r="R1951" s="124"/>
      <c r="S1951" s="124"/>
      <c r="T1951" s="124"/>
      <c r="U1951" s="124"/>
      <c r="V1951" s="124"/>
      <c r="W1951" s="124"/>
      <c r="X1951" s="124"/>
      <c r="Y1951" s="125"/>
      <c r="Z1951" s="125"/>
      <c r="AA1951" s="125"/>
      <c r="AB1951" s="125"/>
      <c r="AC1951" s="126"/>
      <c r="AD1951" s="126"/>
      <c r="AE1951" s="126"/>
      <c r="AF1951" s="126"/>
      <c r="AG1951" s="126"/>
      <c r="AH1951" s="126"/>
      <c r="AI1951" s="126"/>
      <c r="AJ1951" s="126"/>
      <c r="AK1951" s="126"/>
    </row>
    <row r="1952" spans="1:37" ht="15" customHeight="1" x14ac:dyDescent="0.2">
      <c r="A1952" s="62"/>
      <c r="B1952" s="62"/>
      <c r="C1952" s="124"/>
      <c r="D1952" s="124"/>
      <c r="E1952" s="124"/>
      <c r="F1952" s="124"/>
      <c r="G1952" s="124"/>
      <c r="H1952" s="124"/>
      <c r="I1952" s="124"/>
      <c r="J1952" s="124"/>
      <c r="K1952" s="124"/>
      <c r="L1952" s="124"/>
      <c r="M1952" s="124"/>
      <c r="N1952" s="124"/>
      <c r="O1952" s="124"/>
      <c r="P1952" s="124"/>
      <c r="Q1952" s="124"/>
      <c r="R1952" s="124"/>
      <c r="S1952" s="124"/>
      <c r="T1952" s="124"/>
      <c r="U1952" s="124"/>
      <c r="V1952" s="124"/>
      <c r="W1952" s="124"/>
      <c r="X1952" s="124"/>
      <c r="Y1952" s="125"/>
      <c r="Z1952" s="125"/>
      <c r="AA1952" s="125"/>
      <c r="AB1952" s="125"/>
      <c r="AC1952" s="126"/>
      <c r="AD1952" s="126"/>
      <c r="AE1952" s="126"/>
      <c r="AF1952" s="126"/>
      <c r="AG1952" s="126"/>
      <c r="AH1952" s="126"/>
      <c r="AI1952" s="126"/>
      <c r="AJ1952" s="126"/>
      <c r="AK1952" s="126"/>
    </row>
    <row r="1953" spans="1:37" ht="15" customHeight="1" x14ac:dyDescent="0.2">
      <c r="A1953" s="62"/>
      <c r="B1953" s="62"/>
      <c r="C1953" s="124"/>
      <c r="D1953" s="124"/>
      <c r="E1953" s="124"/>
      <c r="F1953" s="124"/>
      <c r="G1953" s="124"/>
      <c r="H1953" s="124"/>
      <c r="I1953" s="124"/>
      <c r="J1953" s="124"/>
      <c r="K1953" s="124"/>
      <c r="L1953" s="124"/>
      <c r="M1953" s="124"/>
      <c r="N1953" s="124"/>
      <c r="O1953" s="124"/>
      <c r="P1953" s="124"/>
      <c r="Q1953" s="124"/>
      <c r="R1953" s="124"/>
      <c r="S1953" s="124"/>
      <c r="T1953" s="124"/>
      <c r="U1953" s="124"/>
      <c r="V1953" s="124"/>
      <c r="W1953" s="124"/>
      <c r="X1953" s="124"/>
      <c r="Y1953" s="125"/>
      <c r="Z1953" s="125"/>
      <c r="AA1953" s="125"/>
      <c r="AB1953" s="125"/>
      <c r="AC1953" s="126"/>
      <c r="AD1953" s="126"/>
      <c r="AE1953" s="126"/>
      <c r="AF1953" s="126"/>
      <c r="AG1953" s="126"/>
      <c r="AH1953" s="126"/>
      <c r="AI1953" s="126"/>
      <c r="AJ1953" s="126"/>
      <c r="AK1953" s="126"/>
    </row>
    <row r="1954" spans="1:37" ht="15" customHeight="1" x14ac:dyDescent="0.2">
      <c r="A1954" s="62"/>
      <c r="B1954" s="62"/>
      <c r="C1954" s="124"/>
      <c r="D1954" s="124"/>
      <c r="E1954" s="124"/>
      <c r="F1954" s="124"/>
      <c r="G1954" s="124"/>
      <c r="H1954" s="124"/>
      <c r="I1954" s="124"/>
      <c r="J1954" s="124"/>
      <c r="K1954" s="124"/>
      <c r="L1954" s="124"/>
      <c r="M1954" s="124"/>
      <c r="N1954" s="124"/>
      <c r="O1954" s="124"/>
      <c r="P1954" s="124"/>
      <c r="Q1954" s="124"/>
      <c r="R1954" s="124"/>
      <c r="S1954" s="124"/>
      <c r="T1954" s="124"/>
      <c r="U1954" s="124"/>
      <c r="V1954" s="124"/>
      <c r="W1954" s="124"/>
      <c r="X1954" s="124"/>
      <c r="Y1954" s="125"/>
      <c r="Z1954" s="125"/>
      <c r="AA1954" s="125"/>
      <c r="AB1954" s="125"/>
      <c r="AC1954" s="126"/>
      <c r="AD1954" s="126"/>
      <c r="AE1954" s="126"/>
      <c r="AF1954" s="126"/>
      <c r="AG1954" s="126"/>
      <c r="AH1954" s="126"/>
      <c r="AI1954" s="126"/>
      <c r="AJ1954" s="126"/>
      <c r="AK1954" s="126"/>
    </row>
    <row r="1955" spans="1:37" ht="15" customHeight="1" x14ac:dyDescent="0.2">
      <c r="A1955" s="62"/>
      <c r="B1955" s="62"/>
      <c r="C1955" s="124"/>
      <c r="D1955" s="124"/>
      <c r="E1955" s="124"/>
      <c r="F1955" s="124"/>
      <c r="G1955" s="124"/>
      <c r="H1955" s="124"/>
      <c r="I1955" s="124"/>
      <c r="J1955" s="124"/>
      <c r="K1955" s="124"/>
      <c r="L1955" s="124"/>
      <c r="M1955" s="124"/>
      <c r="N1955" s="124"/>
      <c r="O1955" s="124"/>
      <c r="P1955" s="124"/>
      <c r="Q1955" s="124"/>
      <c r="R1955" s="124"/>
      <c r="S1955" s="124"/>
      <c r="T1955" s="124"/>
      <c r="U1955" s="124"/>
      <c r="V1955" s="124"/>
      <c r="W1955" s="124"/>
      <c r="X1955" s="124"/>
      <c r="Y1955" s="125"/>
      <c r="Z1955" s="125"/>
      <c r="AA1955" s="125"/>
      <c r="AB1955" s="125"/>
      <c r="AC1955" s="126"/>
      <c r="AD1955" s="126"/>
      <c r="AE1955" s="126"/>
      <c r="AF1955" s="126"/>
      <c r="AG1955" s="126"/>
      <c r="AH1955" s="126"/>
      <c r="AI1955" s="126"/>
      <c r="AJ1955" s="126"/>
      <c r="AK1955" s="126"/>
    </row>
    <row r="1956" spans="1:37" ht="15" customHeight="1" x14ac:dyDescent="0.2">
      <c r="A1956" s="62"/>
      <c r="B1956" s="62"/>
      <c r="C1956" s="124"/>
      <c r="D1956" s="124"/>
      <c r="E1956" s="124"/>
      <c r="F1956" s="124"/>
      <c r="G1956" s="124"/>
      <c r="H1956" s="124"/>
      <c r="I1956" s="124"/>
      <c r="J1956" s="124"/>
      <c r="K1956" s="124"/>
      <c r="L1956" s="124"/>
      <c r="M1956" s="124"/>
      <c r="N1956" s="124"/>
      <c r="O1956" s="124"/>
      <c r="P1956" s="124"/>
      <c r="Q1956" s="124"/>
      <c r="R1956" s="124"/>
      <c r="S1956" s="124"/>
      <c r="T1956" s="124"/>
      <c r="U1956" s="124"/>
      <c r="V1956" s="124"/>
      <c r="W1956" s="124"/>
      <c r="X1956" s="124"/>
      <c r="Y1956" s="125"/>
      <c r="Z1956" s="125"/>
      <c r="AA1956" s="125"/>
      <c r="AB1956" s="125"/>
      <c r="AC1956" s="126"/>
      <c r="AD1956" s="126"/>
      <c r="AE1956" s="126"/>
      <c r="AF1956" s="126"/>
      <c r="AG1956" s="126"/>
      <c r="AH1956" s="126"/>
      <c r="AI1956" s="126"/>
      <c r="AJ1956" s="126"/>
      <c r="AK1956" s="126"/>
    </row>
    <row r="1957" spans="1:37" ht="15" customHeight="1" x14ac:dyDescent="0.2">
      <c r="A1957" s="62"/>
      <c r="B1957" s="62"/>
      <c r="C1957" s="124"/>
      <c r="D1957" s="124"/>
      <c r="E1957" s="124"/>
      <c r="F1957" s="124"/>
      <c r="G1957" s="124"/>
      <c r="H1957" s="124"/>
      <c r="I1957" s="124"/>
      <c r="J1957" s="124"/>
      <c r="K1957" s="124"/>
      <c r="L1957" s="124"/>
      <c r="M1957" s="124"/>
      <c r="N1957" s="124"/>
      <c r="O1957" s="124"/>
      <c r="P1957" s="124"/>
      <c r="Q1957" s="124"/>
      <c r="R1957" s="124"/>
      <c r="S1957" s="124"/>
      <c r="T1957" s="124"/>
      <c r="U1957" s="124"/>
      <c r="V1957" s="124"/>
      <c r="W1957" s="124"/>
      <c r="X1957" s="124"/>
      <c r="Y1957" s="125"/>
      <c r="Z1957" s="125"/>
      <c r="AA1957" s="125"/>
      <c r="AB1957" s="125"/>
      <c r="AC1957" s="126"/>
      <c r="AD1957" s="126"/>
      <c r="AE1957" s="126"/>
      <c r="AF1957" s="126"/>
      <c r="AG1957" s="126"/>
      <c r="AH1957" s="126"/>
      <c r="AI1957" s="126"/>
      <c r="AJ1957" s="126"/>
      <c r="AK1957" s="126"/>
    </row>
    <row r="1958" spans="1:37" ht="15" customHeight="1" x14ac:dyDescent="0.2">
      <c r="A1958" s="62"/>
      <c r="B1958" s="62"/>
      <c r="C1958" s="124"/>
      <c r="D1958" s="124"/>
      <c r="E1958" s="124"/>
      <c r="F1958" s="124"/>
      <c r="G1958" s="124"/>
      <c r="H1958" s="124"/>
      <c r="I1958" s="124"/>
      <c r="J1958" s="124"/>
      <c r="K1958" s="124"/>
      <c r="L1958" s="124"/>
      <c r="M1958" s="124"/>
      <c r="N1958" s="124"/>
      <c r="O1958" s="124"/>
      <c r="P1958" s="124"/>
      <c r="Q1958" s="124"/>
      <c r="R1958" s="124"/>
      <c r="S1958" s="124"/>
      <c r="T1958" s="124"/>
      <c r="U1958" s="124"/>
      <c r="V1958" s="124"/>
      <c r="W1958" s="124"/>
      <c r="X1958" s="124"/>
      <c r="Y1958" s="125"/>
      <c r="Z1958" s="125"/>
      <c r="AA1958" s="125"/>
      <c r="AB1958" s="125"/>
      <c r="AC1958" s="126"/>
      <c r="AD1958" s="126"/>
      <c r="AE1958" s="126"/>
      <c r="AF1958" s="126"/>
      <c r="AG1958" s="126"/>
      <c r="AH1958" s="126"/>
      <c r="AI1958" s="126"/>
      <c r="AJ1958" s="126"/>
      <c r="AK1958" s="126"/>
    </row>
    <row r="1959" spans="1:37" ht="15" customHeight="1" x14ac:dyDescent="0.2">
      <c r="A1959" s="62"/>
      <c r="B1959" s="62"/>
      <c r="C1959" s="124"/>
      <c r="D1959" s="124"/>
      <c r="E1959" s="124"/>
      <c r="F1959" s="124"/>
      <c r="G1959" s="124"/>
      <c r="H1959" s="124"/>
      <c r="I1959" s="124"/>
      <c r="J1959" s="124"/>
      <c r="K1959" s="124"/>
      <c r="L1959" s="124"/>
      <c r="M1959" s="124"/>
      <c r="N1959" s="124"/>
      <c r="O1959" s="124"/>
      <c r="P1959" s="124"/>
      <c r="Q1959" s="124"/>
      <c r="R1959" s="124"/>
      <c r="S1959" s="124"/>
      <c r="T1959" s="124"/>
      <c r="U1959" s="124"/>
      <c r="V1959" s="124"/>
      <c r="W1959" s="124"/>
      <c r="X1959" s="124"/>
      <c r="Y1959" s="125"/>
      <c r="Z1959" s="125"/>
      <c r="AA1959" s="125"/>
      <c r="AB1959" s="125"/>
      <c r="AC1959" s="126"/>
      <c r="AD1959" s="126"/>
      <c r="AE1959" s="126"/>
      <c r="AF1959" s="126"/>
      <c r="AG1959" s="126"/>
      <c r="AH1959" s="126"/>
      <c r="AI1959" s="126"/>
      <c r="AJ1959" s="126"/>
      <c r="AK1959" s="126"/>
    </row>
    <row r="1960" spans="1:37" ht="15" customHeight="1" x14ac:dyDescent="0.2">
      <c r="A1960" s="62"/>
      <c r="B1960" s="62"/>
      <c r="C1960" s="124"/>
      <c r="D1960" s="124"/>
      <c r="E1960" s="124"/>
      <c r="F1960" s="124"/>
      <c r="G1960" s="124"/>
      <c r="H1960" s="124"/>
      <c r="I1960" s="124"/>
      <c r="J1960" s="124"/>
      <c r="K1960" s="124"/>
      <c r="L1960" s="124"/>
      <c r="M1960" s="124"/>
      <c r="N1960" s="124"/>
      <c r="O1960" s="124"/>
      <c r="P1960" s="124"/>
      <c r="Q1960" s="124"/>
      <c r="R1960" s="124"/>
      <c r="S1960" s="124"/>
      <c r="T1960" s="124"/>
      <c r="U1960" s="124"/>
      <c r="V1960" s="124"/>
      <c r="W1960" s="124"/>
      <c r="X1960" s="124"/>
      <c r="Y1960" s="125"/>
      <c r="Z1960" s="125"/>
      <c r="AA1960" s="125"/>
      <c r="AB1960" s="125"/>
      <c r="AC1960" s="126"/>
      <c r="AD1960" s="126"/>
      <c r="AE1960" s="126"/>
      <c r="AF1960" s="126"/>
      <c r="AG1960" s="126"/>
      <c r="AH1960" s="126"/>
      <c r="AI1960" s="126"/>
      <c r="AJ1960" s="126"/>
      <c r="AK1960" s="126"/>
    </row>
    <row r="1961" spans="1:37" ht="15" customHeight="1" x14ac:dyDescent="0.2">
      <c r="A1961" s="62"/>
      <c r="B1961" s="62"/>
      <c r="C1961" s="124"/>
      <c r="D1961" s="124"/>
      <c r="E1961" s="124"/>
      <c r="F1961" s="124"/>
      <c r="G1961" s="124"/>
      <c r="H1961" s="124"/>
      <c r="I1961" s="124"/>
      <c r="J1961" s="124"/>
      <c r="K1961" s="124"/>
      <c r="L1961" s="124"/>
      <c r="M1961" s="124"/>
      <c r="N1961" s="124"/>
      <c r="O1961" s="124"/>
      <c r="P1961" s="124"/>
      <c r="Q1961" s="124"/>
      <c r="R1961" s="124"/>
      <c r="S1961" s="124"/>
      <c r="T1961" s="124"/>
      <c r="U1961" s="124"/>
      <c r="V1961" s="124"/>
      <c r="W1961" s="124"/>
      <c r="X1961" s="124"/>
      <c r="Y1961" s="125"/>
      <c r="Z1961" s="125"/>
      <c r="AA1961" s="125"/>
      <c r="AB1961" s="125"/>
      <c r="AC1961" s="126"/>
      <c r="AD1961" s="126"/>
      <c r="AE1961" s="126"/>
      <c r="AF1961" s="126"/>
      <c r="AG1961" s="126"/>
      <c r="AH1961" s="126"/>
      <c r="AI1961" s="126"/>
      <c r="AJ1961" s="126"/>
      <c r="AK1961" s="126"/>
    </row>
    <row r="1962" spans="1:37" ht="15" customHeight="1" x14ac:dyDescent="0.2">
      <c r="A1962" s="62"/>
      <c r="B1962" s="62"/>
      <c r="C1962" s="124"/>
      <c r="D1962" s="124"/>
      <c r="E1962" s="124"/>
      <c r="F1962" s="124"/>
      <c r="G1962" s="124"/>
      <c r="H1962" s="124"/>
      <c r="I1962" s="124"/>
      <c r="J1962" s="124"/>
      <c r="K1962" s="124"/>
      <c r="L1962" s="124"/>
      <c r="M1962" s="124"/>
      <c r="N1962" s="124"/>
      <c r="O1962" s="124"/>
      <c r="P1962" s="124"/>
      <c r="Q1962" s="124"/>
      <c r="R1962" s="124"/>
      <c r="S1962" s="124"/>
      <c r="T1962" s="124"/>
      <c r="U1962" s="124"/>
      <c r="V1962" s="124"/>
      <c r="W1962" s="124"/>
      <c r="X1962" s="124"/>
      <c r="Y1962" s="125"/>
      <c r="Z1962" s="125"/>
      <c r="AA1962" s="125"/>
      <c r="AB1962" s="125"/>
      <c r="AC1962" s="126"/>
      <c r="AD1962" s="126"/>
      <c r="AE1962" s="126"/>
      <c r="AF1962" s="126"/>
      <c r="AG1962" s="126"/>
      <c r="AH1962" s="126"/>
      <c r="AI1962" s="126"/>
      <c r="AJ1962" s="126"/>
      <c r="AK1962" s="126"/>
    </row>
    <row r="1963" spans="1:37" ht="15" customHeight="1" x14ac:dyDescent="0.2">
      <c r="A1963" s="62"/>
      <c r="B1963" s="62"/>
      <c r="C1963" s="124"/>
      <c r="D1963" s="124"/>
      <c r="E1963" s="124"/>
      <c r="F1963" s="124"/>
      <c r="G1963" s="124"/>
      <c r="H1963" s="124"/>
      <c r="I1963" s="124"/>
      <c r="J1963" s="124"/>
      <c r="K1963" s="124"/>
      <c r="L1963" s="124"/>
      <c r="M1963" s="124"/>
      <c r="N1963" s="124"/>
      <c r="O1963" s="124"/>
      <c r="P1963" s="124"/>
      <c r="Q1963" s="124"/>
      <c r="R1963" s="124"/>
      <c r="S1963" s="124"/>
      <c r="T1963" s="124"/>
      <c r="U1963" s="124"/>
      <c r="V1963" s="124"/>
      <c r="W1963" s="124"/>
      <c r="X1963" s="124"/>
      <c r="Y1963" s="125"/>
      <c r="Z1963" s="125"/>
      <c r="AA1963" s="125"/>
      <c r="AB1963" s="125"/>
      <c r="AC1963" s="126"/>
      <c r="AD1963" s="126"/>
      <c r="AE1963" s="126"/>
      <c r="AF1963" s="126"/>
      <c r="AG1963" s="126"/>
      <c r="AH1963" s="126"/>
      <c r="AI1963" s="126"/>
      <c r="AJ1963" s="126"/>
      <c r="AK1963" s="126"/>
    </row>
    <row r="1964" spans="1:37" ht="15" customHeight="1" x14ac:dyDescent="0.2">
      <c r="A1964" s="62"/>
      <c r="B1964" s="62"/>
      <c r="C1964" s="124"/>
      <c r="D1964" s="124"/>
      <c r="E1964" s="124"/>
      <c r="F1964" s="124"/>
      <c r="G1964" s="124"/>
      <c r="H1964" s="124"/>
      <c r="I1964" s="124"/>
      <c r="J1964" s="124"/>
      <c r="K1964" s="124"/>
      <c r="L1964" s="124"/>
      <c r="M1964" s="124"/>
      <c r="N1964" s="124"/>
      <c r="O1964" s="124"/>
      <c r="P1964" s="124"/>
      <c r="Q1964" s="124"/>
      <c r="R1964" s="124"/>
      <c r="S1964" s="124"/>
      <c r="T1964" s="124"/>
      <c r="U1964" s="124"/>
      <c r="V1964" s="124"/>
      <c r="W1964" s="124"/>
      <c r="X1964" s="124"/>
      <c r="Y1964" s="125"/>
      <c r="Z1964" s="125"/>
      <c r="AA1964" s="125"/>
      <c r="AB1964" s="125"/>
      <c r="AC1964" s="126"/>
      <c r="AD1964" s="126"/>
      <c r="AE1964" s="126"/>
      <c r="AF1964" s="126"/>
      <c r="AG1964" s="126"/>
      <c r="AH1964" s="126"/>
      <c r="AI1964" s="126"/>
      <c r="AJ1964" s="126"/>
      <c r="AK1964" s="126"/>
    </row>
    <row r="1965" spans="1:37" ht="15" customHeight="1" x14ac:dyDescent="0.2">
      <c r="A1965" s="62"/>
      <c r="B1965" s="62"/>
      <c r="C1965" s="124"/>
      <c r="D1965" s="124"/>
      <c r="E1965" s="124"/>
      <c r="F1965" s="124"/>
      <c r="G1965" s="124"/>
      <c r="H1965" s="124"/>
      <c r="I1965" s="124"/>
      <c r="J1965" s="124"/>
      <c r="K1965" s="124"/>
      <c r="L1965" s="124"/>
      <c r="M1965" s="124"/>
      <c r="N1965" s="124"/>
      <c r="O1965" s="124"/>
      <c r="P1965" s="124"/>
      <c r="Q1965" s="124"/>
      <c r="R1965" s="124"/>
      <c r="S1965" s="124"/>
      <c r="T1965" s="124"/>
      <c r="U1965" s="124"/>
      <c r="V1965" s="124"/>
      <c r="W1965" s="124"/>
      <c r="X1965" s="124"/>
      <c r="Y1965" s="125"/>
      <c r="Z1965" s="125"/>
      <c r="AA1965" s="125"/>
      <c r="AB1965" s="125"/>
      <c r="AC1965" s="126"/>
      <c r="AD1965" s="126"/>
      <c r="AE1965" s="126"/>
      <c r="AF1965" s="126"/>
      <c r="AG1965" s="126"/>
      <c r="AH1965" s="126"/>
      <c r="AI1965" s="126"/>
      <c r="AJ1965" s="126"/>
      <c r="AK1965" s="126"/>
    </row>
    <row r="1966" spans="1:37" ht="15" customHeight="1" x14ac:dyDescent="0.2">
      <c r="A1966" s="62"/>
      <c r="B1966" s="62"/>
      <c r="C1966" s="124"/>
      <c r="D1966" s="124"/>
      <c r="E1966" s="124"/>
      <c r="F1966" s="124"/>
      <c r="G1966" s="124"/>
      <c r="H1966" s="124"/>
      <c r="I1966" s="124"/>
      <c r="J1966" s="124"/>
      <c r="K1966" s="124"/>
      <c r="L1966" s="124"/>
      <c r="M1966" s="124"/>
      <c r="N1966" s="124"/>
      <c r="O1966" s="124"/>
      <c r="P1966" s="124"/>
      <c r="Q1966" s="124"/>
      <c r="R1966" s="124"/>
      <c r="S1966" s="124"/>
      <c r="T1966" s="124"/>
      <c r="U1966" s="124"/>
      <c r="V1966" s="124"/>
      <c r="W1966" s="124"/>
      <c r="X1966" s="124"/>
      <c r="Y1966" s="125"/>
      <c r="Z1966" s="125"/>
      <c r="AA1966" s="125"/>
      <c r="AB1966" s="125"/>
      <c r="AC1966" s="126"/>
      <c r="AD1966" s="126"/>
      <c r="AE1966" s="126"/>
      <c r="AF1966" s="126"/>
      <c r="AG1966" s="126"/>
      <c r="AH1966" s="126"/>
      <c r="AI1966" s="126"/>
      <c r="AJ1966" s="126"/>
      <c r="AK1966" s="126"/>
    </row>
    <row r="1967" spans="1:37" ht="15" customHeight="1" x14ac:dyDescent="0.2">
      <c r="A1967" s="62"/>
      <c r="B1967" s="62"/>
      <c r="C1967" s="124"/>
      <c r="D1967" s="124"/>
      <c r="E1967" s="124"/>
      <c r="F1967" s="124"/>
      <c r="G1967" s="124"/>
      <c r="H1967" s="124"/>
      <c r="I1967" s="124"/>
      <c r="J1967" s="124"/>
      <c r="K1967" s="124"/>
      <c r="L1967" s="124"/>
      <c r="M1967" s="124"/>
      <c r="N1967" s="124"/>
      <c r="O1967" s="124"/>
      <c r="P1967" s="124"/>
      <c r="Q1967" s="124"/>
      <c r="R1967" s="124"/>
      <c r="S1967" s="124"/>
      <c r="T1967" s="124"/>
      <c r="U1967" s="124"/>
      <c r="V1967" s="124"/>
      <c r="W1967" s="124"/>
      <c r="X1967" s="124"/>
      <c r="Y1967" s="125"/>
      <c r="Z1967" s="125"/>
      <c r="AA1967" s="125"/>
      <c r="AB1967" s="125"/>
      <c r="AC1967" s="126"/>
      <c r="AD1967" s="126"/>
      <c r="AE1967" s="126"/>
      <c r="AF1967" s="126"/>
      <c r="AG1967" s="126"/>
      <c r="AH1967" s="126"/>
      <c r="AI1967" s="126"/>
      <c r="AJ1967" s="126"/>
      <c r="AK1967" s="126"/>
    </row>
    <row r="1968" spans="1:37" ht="15" customHeight="1" x14ac:dyDescent="0.2">
      <c r="A1968" s="62"/>
      <c r="B1968" s="62"/>
      <c r="C1968" s="124"/>
      <c r="D1968" s="124"/>
      <c r="E1968" s="124"/>
      <c r="F1968" s="124"/>
      <c r="G1968" s="124"/>
      <c r="H1968" s="124"/>
      <c r="I1968" s="124"/>
      <c r="J1968" s="124"/>
      <c r="K1968" s="124"/>
      <c r="L1968" s="124"/>
      <c r="M1968" s="124"/>
      <c r="N1968" s="124"/>
      <c r="O1968" s="124"/>
      <c r="P1968" s="124"/>
      <c r="Q1968" s="124"/>
      <c r="R1968" s="124"/>
      <c r="S1968" s="124"/>
      <c r="T1968" s="124"/>
      <c r="U1968" s="124"/>
      <c r="V1968" s="124"/>
      <c r="W1968" s="124"/>
      <c r="X1968" s="124"/>
      <c r="Y1968" s="125"/>
      <c r="Z1968" s="125"/>
      <c r="AA1968" s="125"/>
      <c r="AB1968" s="125"/>
      <c r="AC1968" s="126"/>
      <c r="AD1968" s="126"/>
      <c r="AE1968" s="126"/>
      <c r="AF1968" s="126"/>
      <c r="AG1968" s="126"/>
      <c r="AH1968" s="126"/>
      <c r="AI1968" s="126"/>
      <c r="AJ1968" s="126"/>
      <c r="AK1968" s="126"/>
    </row>
    <row r="1969" spans="1:37" ht="15" customHeight="1" x14ac:dyDescent="0.2">
      <c r="A1969" s="62"/>
      <c r="B1969" s="62"/>
      <c r="C1969" s="124"/>
      <c r="D1969" s="124"/>
      <c r="E1969" s="124"/>
      <c r="F1969" s="124"/>
      <c r="G1969" s="124"/>
      <c r="H1969" s="124"/>
      <c r="I1969" s="124"/>
      <c r="J1969" s="124"/>
      <c r="K1969" s="124"/>
      <c r="L1969" s="124"/>
      <c r="M1969" s="124"/>
      <c r="N1969" s="124"/>
      <c r="O1969" s="124"/>
      <c r="P1969" s="124"/>
      <c r="Q1969" s="124"/>
      <c r="R1969" s="124"/>
      <c r="S1969" s="124"/>
      <c r="T1969" s="124"/>
      <c r="U1969" s="124"/>
      <c r="V1969" s="124"/>
      <c r="W1969" s="124"/>
      <c r="X1969" s="124"/>
      <c r="Y1969" s="125"/>
      <c r="Z1969" s="125"/>
      <c r="AA1969" s="125"/>
      <c r="AB1969" s="125"/>
      <c r="AC1969" s="126"/>
      <c r="AD1969" s="126"/>
      <c r="AE1969" s="126"/>
      <c r="AF1969" s="126"/>
      <c r="AG1969" s="126"/>
      <c r="AH1969" s="126"/>
      <c r="AI1969" s="126"/>
      <c r="AJ1969" s="126"/>
      <c r="AK1969" s="126"/>
    </row>
    <row r="1970" spans="1:37" ht="15" customHeight="1" x14ac:dyDescent="0.2">
      <c r="A1970" s="62"/>
      <c r="B1970" s="62"/>
      <c r="C1970" s="124"/>
      <c r="D1970" s="124"/>
      <c r="E1970" s="124"/>
      <c r="F1970" s="124"/>
      <c r="G1970" s="124"/>
      <c r="H1970" s="124"/>
      <c r="I1970" s="124"/>
      <c r="J1970" s="124"/>
      <c r="K1970" s="124"/>
      <c r="L1970" s="124"/>
      <c r="M1970" s="124"/>
      <c r="N1970" s="124"/>
      <c r="O1970" s="124"/>
      <c r="P1970" s="124"/>
      <c r="Q1970" s="124"/>
      <c r="R1970" s="124"/>
      <c r="S1970" s="124"/>
      <c r="T1970" s="124"/>
      <c r="U1970" s="124"/>
      <c r="V1970" s="124"/>
      <c r="W1970" s="124"/>
      <c r="X1970" s="124"/>
      <c r="Y1970" s="125"/>
      <c r="Z1970" s="125"/>
      <c r="AA1970" s="125"/>
      <c r="AB1970" s="125"/>
      <c r="AC1970" s="126"/>
      <c r="AD1970" s="126"/>
      <c r="AE1970" s="126"/>
      <c r="AF1970" s="126"/>
      <c r="AG1970" s="126"/>
      <c r="AH1970" s="126"/>
      <c r="AI1970" s="126"/>
      <c r="AJ1970" s="126"/>
      <c r="AK1970" s="126"/>
    </row>
    <row r="1971" spans="1:37" ht="15" customHeight="1" x14ac:dyDescent="0.2">
      <c r="A1971" s="62"/>
      <c r="B1971" s="62"/>
      <c r="C1971" s="124"/>
      <c r="D1971" s="124"/>
      <c r="E1971" s="124"/>
      <c r="F1971" s="124"/>
      <c r="G1971" s="124"/>
      <c r="H1971" s="124"/>
      <c r="I1971" s="124"/>
      <c r="J1971" s="124"/>
      <c r="K1971" s="124"/>
      <c r="L1971" s="124"/>
      <c r="M1971" s="124"/>
      <c r="N1971" s="124"/>
      <c r="O1971" s="124"/>
      <c r="P1971" s="124"/>
      <c r="Q1971" s="124"/>
      <c r="R1971" s="124"/>
      <c r="S1971" s="124"/>
      <c r="T1971" s="124"/>
      <c r="U1971" s="124"/>
      <c r="V1971" s="124"/>
      <c r="W1971" s="124"/>
      <c r="X1971" s="124"/>
      <c r="Y1971" s="125"/>
      <c r="Z1971" s="125"/>
      <c r="AA1971" s="125"/>
      <c r="AB1971" s="125"/>
      <c r="AC1971" s="126"/>
      <c r="AD1971" s="126"/>
      <c r="AE1971" s="126"/>
      <c r="AF1971" s="126"/>
      <c r="AG1971" s="126"/>
      <c r="AH1971" s="126"/>
      <c r="AI1971" s="126"/>
      <c r="AJ1971" s="126"/>
      <c r="AK1971" s="126"/>
    </row>
    <row r="1972" spans="1:37" ht="15" customHeight="1" x14ac:dyDescent="0.2">
      <c r="A1972" s="62"/>
      <c r="B1972" s="62"/>
      <c r="C1972" s="124"/>
      <c r="D1972" s="124"/>
      <c r="E1972" s="124"/>
      <c r="F1972" s="124"/>
      <c r="G1972" s="124"/>
      <c r="H1972" s="124"/>
      <c r="I1972" s="124"/>
      <c r="J1972" s="124"/>
      <c r="K1972" s="124"/>
      <c r="L1972" s="124"/>
      <c r="M1972" s="124"/>
      <c r="N1972" s="124"/>
      <c r="O1972" s="124"/>
      <c r="P1972" s="124"/>
      <c r="Q1972" s="124"/>
      <c r="R1972" s="124"/>
      <c r="S1972" s="124"/>
      <c r="T1972" s="124"/>
      <c r="U1972" s="124"/>
      <c r="V1972" s="124"/>
      <c r="W1972" s="124"/>
      <c r="X1972" s="124"/>
      <c r="Y1972" s="125"/>
      <c r="Z1972" s="125"/>
      <c r="AA1972" s="125"/>
      <c r="AB1972" s="125"/>
      <c r="AC1972" s="126"/>
      <c r="AD1972" s="126"/>
      <c r="AE1972" s="126"/>
      <c r="AF1972" s="126"/>
      <c r="AG1972" s="126"/>
      <c r="AH1972" s="126"/>
      <c r="AI1972" s="126"/>
      <c r="AJ1972" s="126"/>
      <c r="AK1972" s="126"/>
    </row>
    <row r="1973" spans="1:37" ht="15" customHeight="1" x14ac:dyDescent="0.2">
      <c r="A1973" s="62"/>
      <c r="B1973" s="62"/>
      <c r="C1973" s="124"/>
      <c r="D1973" s="124"/>
      <c r="E1973" s="124"/>
      <c r="F1973" s="124"/>
      <c r="G1973" s="124"/>
      <c r="H1973" s="124"/>
      <c r="I1973" s="124"/>
      <c r="J1973" s="124"/>
      <c r="K1973" s="124"/>
      <c r="L1973" s="124"/>
      <c r="M1973" s="124"/>
      <c r="N1973" s="124"/>
      <c r="O1973" s="124"/>
      <c r="P1973" s="124"/>
      <c r="Q1973" s="124"/>
      <c r="R1973" s="124"/>
      <c r="S1973" s="124"/>
      <c r="T1973" s="124"/>
      <c r="U1973" s="124"/>
      <c r="V1973" s="124"/>
      <c r="W1973" s="124"/>
      <c r="X1973" s="124"/>
      <c r="Y1973" s="125"/>
      <c r="Z1973" s="125"/>
      <c r="AA1973" s="125"/>
      <c r="AB1973" s="125"/>
      <c r="AC1973" s="126"/>
      <c r="AD1973" s="126"/>
      <c r="AE1973" s="126"/>
      <c r="AF1973" s="126"/>
      <c r="AG1973" s="126"/>
      <c r="AH1973" s="126"/>
      <c r="AI1973" s="126"/>
      <c r="AJ1973" s="126"/>
      <c r="AK1973" s="126"/>
    </row>
    <row r="1974" spans="1:37" ht="15" customHeight="1" x14ac:dyDescent="0.2">
      <c r="A1974" s="62"/>
      <c r="B1974" s="62"/>
      <c r="C1974" s="124"/>
      <c r="D1974" s="124"/>
      <c r="E1974" s="124"/>
      <c r="F1974" s="124"/>
      <c r="G1974" s="124"/>
      <c r="H1974" s="124"/>
      <c r="I1974" s="124"/>
      <c r="J1974" s="124"/>
      <c r="K1974" s="124"/>
      <c r="L1974" s="124"/>
      <c r="M1974" s="124"/>
      <c r="N1974" s="124"/>
      <c r="O1974" s="124"/>
      <c r="P1974" s="124"/>
      <c r="Q1974" s="124"/>
      <c r="R1974" s="124"/>
      <c r="S1974" s="124"/>
      <c r="T1974" s="124"/>
      <c r="U1974" s="124"/>
      <c r="V1974" s="124"/>
      <c r="W1974" s="124"/>
      <c r="X1974" s="124"/>
      <c r="Y1974" s="125"/>
      <c r="Z1974" s="125"/>
      <c r="AA1974" s="125"/>
      <c r="AB1974" s="125"/>
      <c r="AC1974" s="126"/>
      <c r="AD1974" s="126"/>
      <c r="AE1974" s="126"/>
      <c r="AF1974" s="126"/>
      <c r="AG1974" s="126"/>
      <c r="AH1974" s="126"/>
      <c r="AI1974" s="126"/>
      <c r="AJ1974" s="126"/>
      <c r="AK1974" s="126"/>
    </row>
    <row r="1975" spans="1:37" ht="15" customHeight="1" x14ac:dyDescent="0.2">
      <c r="A1975" s="62"/>
      <c r="B1975" s="62"/>
      <c r="C1975" s="124"/>
      <c r="D1975" s="124"/>
      <c r="E1975" s="124"/>
      <c r="F1975" s="124"/>
      <c r="G1975" s="124"/>
      <c r="H1975" s="124"/>
      <c r="I1975" s="124"/>
      <c r="J1975" s="124"/>
      <c r="K1975" s="124"/>
      <c r="L1975" s="124"/>
      <c r="M1975" s="124"/>
      <c r="N1975" s="124"/>
      <c r="O1975" s="124"/>
      <c r="P1975" s="124"/>
      <c r="Q1975" s="124"/>
      <c r="R1975" s="124"/>
      <c r="S1975" s="124"/>
      <c r="T1975" s="124"/>
      <c r="U1975" s="124"/>
      <c r="V1975" s="124"/>
      <c r="W1975" s="124"/>
      <c r="X1975" s="124"/>
      <c r="Y1975" s="125"/>
      <c r="Z1975" s="125"/>
      <c r="AA1975" s="125"/>
      <c r="AB1975" s="125"/>
      <c r="AC1975" s="126"/>
      <c r="AD1975" s="126"/>
      <c r="AE1975" s="126"/>
      <c r="AF1975" s="126"/>
      <c r="AG1975" s="126"/>
      <c r="AH1975" s="126"/>
      <c r="AI1975" s="126"/>
      <c r="AJ1975" s="126"/>
      <c r="AK1975" s="126"/>
    </row>
    <row r="1976" spans="1:37" ht="15" customHeight="1" x14ac:dyDescent="0.2">
      <c r="A1976" s="62"/>
      <c r="B1976" s="62"/>
      <c r="C1976" s="124"/>
      <c r="D1976" s="124"/>
      <c r="E1976" s="124"/>
      <c r="F1976" s="124"/>
      <c r="G1976" s="124"/>
      <c r="H1976" s="124"/>
      <c r="I1976" s="124"/>
      <c r="J1976" s="124"/>
      <c r="K1976" s="124"/>
      <c r="L1976" s="124"/>
      <c r="M1976" s="124"/>
      <c r="N1976" s="124"/>
      <c r="O1976" s="124"/>
      <c r="P1976" s="124"/>
      <c r="Q1976" s="124"/>
      <c r="R1976" s="124"/>
      <c r="S1976" s="124"/>
      <c r="T1976" s="124"/>
      <c r="U1976" s="124"/>
      <c r="V1976" s="124"/>
      <c r="W1976" s="124"/>
      <c r="X1976" s="124"/>
      <c r="Y1976" s="125"/>
      <c r="Z1976" s="125"/>
      <c r="AA1976" s="125"/>
      <c r="AB1976" s="125"/>
      <c r="AC1976" s="126"/>
      <c r="AD1976" s="126"/>
      <c r="AE1976" s="126"/>
      <c r="AF1976" s="126"/>
      <c r="AG1976" s="126"/>
      <c r="AH1976" s="126"/>
      <c r="AI1976" s="126"/>
      <c r="AJ1976" s="126"/>
      <c r="AK1976" s="126"/>
    </row>
    <row r="1977" spans="1:37" ht="15" customHeight="1" x14ac:dyDescent="0.2">
      <c r="A1977" s="62"/>
      <c r="B1977" s="62"/>
      <c r="C1977" s="124"/>
      <c r="D1977" s="124"/>
      <c r="E1977" s="124"/>
      <c r="F1977" s="124"/>
      <c r="G1977" s="124"/>
      <c r="H1977" s="124"/>
      <c r="I1977" s="124"/>
      <c r="J1977" s="124"/>
      <c r="K1977" s="124"/>
      <c r="L1977" s="124"/>
      <c r="M1977" s="124"/>
      <c r="N1977" s="124"/>
      <c r="O1977" s="124"/>
      <c r="P1977" s="124"/>
      <c r="Q1977" s="124"/>
      <c r="R1977" s="124"/>
      <c r="S1977" s="124"/>
      <c r="T1977" s="124"/>
      <c r="U1977" s="124"/>
      <c r="V1977" s="124"/>
      <c r="W1977" s="124"/>
      <c r="X1977" s="124"/>
      <c r="Y1977" s="125"/>
      <c r="Z1977" s="125"/>
      <c r="AA1977" s="125"/>
      <c r="AB1977" s="125"/>
      <c r="AC1977" s="126"/>
      <c r="AD1977" s="126"/>
      <c r="AE1977" s="126"/>
      <c r="AF1977" s="126"/>
      <c r="AG1977" s="126"/>
      <c r="AH1977" s="126"/>
      <c r="AI1977" s="126"/>
      <c r="AJ1977" s="126"/>
      <c r="AK1977" s="126"/>
    </row>
    <row r="1978" spans="1:37" ht="15" customHeight="1" x14ac:dyDescent="0.2">
      <c r="A1978" s="62"/>
      <c r="B1978" s="62"/>
      <c r="C1978" s="124"/>
      <c r="D1978" s="124"/>
      <c r="E1978" s="124"/>
      <c r="F1978" s="124"/>
      <c r="G1978" s="124"/>
      <c r="H1978" s="124"/>
      <c r="I1978" s="124"/>
      <c r="J1978" s="124"/>
      <c r="K1978" s="124"/>
      <c r="L1978" s="124"/>
      <c r="M1978" s="124"/>
      <c r="N1978" s="124"/>
      <c r="O1978" s="124"/>
      <c r="P1978" s="124"/>
      <c r="Q1978" s="124"/>
      <c r="R1978" s="124"/>
      <c r="S1978" s="124"/>
      <c r="T1978" s="124"/>
      <c r="U1978" s="124"/>
      <c r="V1978" s="124"/>
      <c r="W1978" s="124"/>
      <c r="X1978" s="124"/>
      <c r="Y1978" s="125"/>
      <c r="Z1978" s="125"/>
      <c r="AA1978" s="125"/>
      <c r="AB1978" s="125"/>
      <c r="AC1978" s="126"/>
      <c r="AD1978" s="126"/>
      <c r="AE1978" s="126"/>
      <c r="AF1978" s="126"/>
      <c r="AG1978" s="126"/>
      <c r="AH1978" s="126"/>
      <c r="AI1978" s="126"/>
      <c r="AJ1978" s="126"/>
      <c r="AK1978" s="126"/>
    </row>
    <row r="1979" spans="1:37" ht="15" customHeight="1" x14ac:dyDescent="0.2">
      <c r="A1979" s="62"/>
      <c r="B1979" s="62"/>
      <c r="C1979" s="124"/>
      <c r="D1979" s="124"/>
      <c r="E1979" s="124"/>
      <c r="F1979" s="124"/>
      <c r="G1979" s="124"/>
      <c r="H1979" s="124"/>
      <c r="I1979" s="124"/>
      <c r="J1979" s="124"/>
      <c r="K1979" s="124"/>
      <c r="L1979" s="124"/>
      <c r="M1979" s="124"/>
      <c r="N1979" s="124"/>
      <c r="O1979" s="124"/>
      <c r="P1979" s="124"/>
      <c r="Q1979" s="124"/>
      <c r="R1979" s="124"/>
      <c r="S1979" s="124"/>
      <c r="T1979" s="124"/>
      <c r="U1979" s="124"/>
      <c r="V1979" s="124"/>
      <c r="W1979" s="124"/>
      <c r="X1979" s="124"/>
      <c r="Y1979" s="125"/>
      <c r="Z1979" s="125"/>
      <c r="AA1979" s="125"/>
      <c r="AB1979" s="125"/>
      <c r="AC1979" s="126"/>
      <c r="AD1979" s="126"/>
      <c r="AE1979" s="126"/>
      <c r="AF1979" s="126"/>
      <c r="AG1979" s="126"/>
      <c r="AH1979" s="126"/>
      <c r="AI1979" s="126"/>
      <c r="AJ1979" s="126"/>
      <c r="AK1979" s="126"/>
    </row>
    <row r="1980" spans="1:37" ht="15" customHeight="1" x14ac:dyDescent="0.2">
      <c r="A1980" s="62"/>
      <c r="B1980" s="62"/>
      <c r="C1980" s="124"/>
      <c r="D1980" s="124"/>
      <c r="E1980" s="124"/>
      <c r="F1980" s="124"/>
      <c r="G1980" s="124"/>
      <c r="H1980" s="124"/>
      <c r="I1980" s="124"/>
      <c r="J1980" s="124"/>
      <c r="K1980" s="124"/>
      <c r="L1980" s="124"/>
      <c r="M1980" s="124"/>
      <c r="N1980" s="124"/>
      <c r="O1980" s="124"/>
      <c r="P1980" s="124"/>
      <c r="Q1980" s="124"/>
      <c r="R1980" s="124"/>
      <c r="S1980" s="124"/>
      <c r="T1980" s="124"/>
      <c r="U1980" s="124"/>
      <c r="V1980" s="124"/>
      <c r="W1980" s="124"/>
      <c r="X1980" s="124"/>
      <c r="Y1980" s="125"/>
      <c r="Z1980" s="125"/>
      <c r="AA1980" s="125"/>
      <c r="AB1980" s="125"/>
      <c r="AC1980" s="126"/>
      <c r="AD1980" s="126"/>
      <c r="AE1980" s="126"/>
      <c r="AF1980" s="126"/>
      <c r="AG1980" s="126"/>
      <c r="AH1980" s="126"/>
      <c r="AI1980" s="126"/>
      <c r="AJ1980" s="126"/>
      <c r="AK1980" s="126"/>
    </row>
    <row r="1981" spans="1:37" ht="15" customHeight="1" x14ac:dyDescent="0.2">
      <c r="A1981" s="62"/>
      <c r="B1981" s="62"/>
      <c r="C1981" s="124"/>
      <c r="D1981" s="124"/>
      <c r="E1981" s="124"/>
      <c r="F1981" s="124"/>
      <c r="G1981" s="124"/>
      <c r="H1981" s="124"/>
      <c r="I1981" s="124"/>
      <c r="J1981" s="124"/>
      <c r="K1981" s="124"/>
      <c r="L1981" s="124"/>
      <c r="M1981" s="124"/>
      <c r="N1981" s="124"/>
      <c r="O1981" s="124"/>
      <c r="P1981" s="124"/>
      <c r="Q1981" s="124"/>
      <c r="R1981" s="124"/>
      <c r="S1981" s="124"/>
      <c r="T1981" s="124"/>
      <c r="U1981" s="124"/>
      <c r="V1981" s="124"/>
      <c r="W1981" s="124"/>
      <c r="X1981" s="124"/>
      <c r="Y1981" s="125"/>
      <c r="Z1981" s="125"/>
      <c r="AA1981" s="125"/>
      <c r="AB1981" s="125"/>
      <c r="AC1981" s="126"/>
      <c r="AD1981" s="126"/>
      <c r="AE1981" s="126"/>
      <c r="AF1981" s="126"/>
      <c r="AG1981" s="126"/>
      <c r="AH1981" s="126"/>
      <c r="AI1981" s="126"/>
      <c r="AJ1981" s="126"/>
      <c r="AK1981" s="126"/>
    </row>
    <row r="1982" spans="1:37" ht="15" customHeight="1" x14ac:dyDescent="0.2">
      <c r="A1982" s="62"/>
      <c r="B1982" s="62"/>
      <c r="C1982" s="124"/>
      <c r="D1982" s="124"/>
      <c r="E1982" s="124"/>
      <c r="F1982" s="124"/>
      <c r="G1982" s="124"/>
      <c r="H1982" s="124"/>
      <c r="I1982" s="124"/>
      <c r="J1982" s="124"/>
      <c r="K1982" s="124"/>
      <c r="L1982" s="124"/>
      <c r="M1982" s="124"/>
      <c r="N1982" s="124"/>
      <c r="O1982" s="124"/>
      <c r="P1982" s="124"/>
      <c r="Q1982" s="124"/>
      <c r="R1982" s="124"/>
      <c r="S1982" s="124"/>
      <c r="T1982" s="124"/>
      <c r="U1982" s="124"/>
      <c r="V1982" s="124"/>
      <c r="W1982" s="124"/>
      <c r="X1982" s="124"/>
      <c r="Y1982" s="125"/>
      <c r="Z1982" s="125"/>
      <c r="AA1982" s="125"/>
      <c r="AB1982" s="125"/>
      <c r="AC1982" s="126"/>
      <c r="AD1982" s="126"/>
      <c r="AE1982" s="126"/>
      <c r="AF1982" s="126"/>
      <c r="AG1982" s="126"/>
      <c r="AH1982" s="126"/>
      <c r="AI1982" s="126"/>
      <c r="AJ1982" s="126"/>
      <c r="AK1982" s="126"/>
    </row>
    <row r="1983" spans="1:37" ht="15" customHeight="1" x14ac:dyDescent="0.2">
      <c r="A1983" s="62"/>
      <c r="B1983" s="62"/>
      <c r="C1983" s="124"/>
      <c r="D1983" s="124"/>
      <c r="E1983" s="124"/>
      <c r="F1983" s="124"/>
      <c r="G1983" s="124"/>
      <c r="H1983" s="124"/>
      <c r="I1983" s="124"/>
      <c r="J1983" s="124"/>
      <c r="K1983" s="124"/>
      <c r="L1983" s="124"/>
      <c r="M1983" s="124"/>
      <c r="N1983" s="124"/>
      <c r="O1983" s="124"/>
      <c r="P1983" s="124"/>
      <c r="Q1983" s="124"/>
      <c r="R1983" s="124"/>
      <c r="S1983" s="124"/>
      <c r="T1983" s="124"/>
      <c r="U1983" s="124"/>
      <c r="V1983" s="124"/>
      <c r="W1983" s="124"/>
      <c r="X1983" s="124"/>
      <c r="Y1983" s="125"/>
      <c r="Z1983" s="125"/>
      <c r="AA1983" s="125"/>
      <c r="AB1983" s="125"/>
      <c r="AC1983" s="126"/>
      <c r="AD1983" s="126"/>
      <c r="AE1983" s="126"/>
      <c r="AF1983" s="126"/>
      <c r="AG1983" s="126"/>
      <c r="AH1983" s="126"/>
      <c r="AI1983" s="126"/>
      <c r="AJ1983" s="126"/>
      <c r="AK1983" s="126"/>
    </row>
    <row r="1984" spans="1:37" ht="15" customHeight="1" x14ac:dyDescent="0.2">
      <c r="A1984" s="62"/>
      <c r="B1984" s="62"/>
      <c r="C1984" s="124"/>
      <c r="D1984" s="124"/>
      <c r="E1984" s="124"/>
      <c r="F1984" s="124"/>
      <c r="G1984" s="124"/>
      <c r="H1984" s="124"/>
      <c r="I1984" s="124"/>
      <c r="J1984" s="124"/>
      <c r="K1984" s="124"/>
      <c r="L1984" s="124"/>
      <c r="M1984" s="124"/>
      <c r="N1984" s="124"/>
      <c r="O1984" s="124"/>
      <c r="P1984" s="124"/>
      <c r="Q1984" s="124"/>
      <c r="R1984" s="124"/>
      <c r="S1984" s="124"/>
      <c r="T1984" s="124"/>
      <c r="U1984" s="124"/>
      <c r="V1984" s="124"/>
      <c r="W1984" s="124"/>
      <c r="X1984" s="124"/>
      <c r="Y1984" s="125"/>
      <c r="Z1984" s="125"/>
      <c r="AA1984" s="125"/>
      <c r="AB1984" s="125"/>
      <c r="AC1984" s="126"/>
      <c r="AD1984" s="126"/>
      <c r="AE1984" s="126"/>
      <c r="AF1984" s="126"/>
      <c r="AG1984" s="126"/>
      <c r="AH1984" s="126"/>
      <c r="AI1984" s="126"/>
      <c r="AJ1984" s="126"/>
      <c r="AK1984" s="126"/>
    </row>
    <row r="1985" spans="1:37" ht="15" customHeight="1" x14ac:dyDescent="0.2">
      <c r="A1985" s="62"/>
      <c r="B1985" s="62"/>
      <c r="C1985" s="124"/>
      <c r="D1985" s="124"/>
      <c r="E1985" s="124"/>
      <c r="F1985" s="124"/>
      <c r="G1985" s="124"/>
      <c r="H1985" s="124"/>
      <c r="I1985" s="124"/>
      <c r="J1985" s="124"/>
      <c r="K1985" s="124"/>
      <c r="L1985" s="124"/>
      <c r="M1985" s="124"/>
      <c r="N1985" s="124"/>
      <c r="O1985" s="124"/>
      <c r="P1985" s="124"/>
      <c r="Q1985" s="124"/>
      <c r="R1985" s="124"/>
      <c r="S1985" s="124"/>
      <c r="T1985" s="124"/>
      <c r="U1985" s="124"/>
      <c r="V1985" s="124"/>
      <c r="W1985" s="124"/>
      <c r="X1985" s="124"/>
      <c r="Y1985" s="125"/>
      <c r="Z1985" s="125"/>
      <c r="AA1985" s="125"/>
      <c r="AB1985" s="125"/>
      <c r="AC1985" s="126"/>
      <c r="AD1985" s="126"/>
      <c r="AE1985" s="126"/>
      <c r="AF1985" s="126"/>
      <c r="AG1985" s="126"/>
      <c r="AH1985" s="126"/>
      <c r="AI1985" s="126"/>
      <c r="AJ1985" s="126"/>
      <c r="AK1985" s="126"/>
    </row>
    <row r="1986" spans="1:37" ht="15" customHeight="1" x14ac:dyDescent="0.2">
      <c r="A1986" s="62"/>
      <c r="B1986" s="62"/>
      <c r="C1986" s="124"/>
      <c r="D1986" s="124"/>
      <c r="E1986" s="124"/>
      <c r="F1986" s="124"/>
      <c r="G1986" s="124"/>
      <c r="H1986" s="124"/>
      <c r="I1986" s="124"/>
      <c r="J1986" s="124"/>
      <c r="K1986" s="124"/>
      <c r="L1986" s="124"/>
      <c r="M1986" s="124"/>
      <c r="N1986" s="124"/>
      <c r="O1986" s="124"/>
      <c r="P1986" s="124"/>
      <c r="Q1986" s="124"/>
      <c r="R1986" s="124"/>
      <c r="S1986" s="124"/>
      <c r="T1986" s="124"/>
      <c r="U1986" s="124"/>
      <c r="V1986" s="124"/>
      <c r="W1986" s="124"/>
      <c r="X1986" s="124"/>
      <c r="Y1986" s="125"/>
      <c r="Z1986" s="125"/>
      <c r="AA1986" s="125"/>
      <c r="AB1986" s="125"/>
      <c r="AC1986" s="126"/>
      <c r="AD1986" s="126"/>
      <c r="AE1986" s="126"/>
      <c r="AF1986" s="126"/>
      <c r="AG1986" s="126"/>
      <c r="AH1986" s="126"/>
      <c r="AI1986" s="126"/>
      <c r="AJ1986" s="126"/>
      <c r="AK1986" s="126"/>
    </row>
    <row r="1987" spans="1:37" ht="15" customHeight="1" x14ac:dyDescent="0.2">
      <c r="A1987" s="62"/>
      <c r="B1987" s="62"/>
      <c r="C1987" s="124"/>
      <c r="D1987" s="124"/>
      <c r="E1987" s="124"/>
      <c r="F1987" s="124"/>
      <c r="G1987" s="124"/>
      <c r="H1987" s="124"/>
      <c r="I1987" s="124"/>
      <c r="J1987" s="124"/>
      <c r="K1987" s="124"/>
      <c r="L1987" s="124"/>
      <c r="M1987" s="124"/>
      <c r="N1987" s="124"/>
      <c r="O1987" s="124"/>
      <c r="P1987" s="124"/>
      <c r="Q1987" s="124"/>
      <c r="R1987" s="124"/>
      <c r="S1987" s="124"/>
      <c r="T1987" s="124"/>
      <c r="U1987" s="124"/>
      <c r="V1987" s="124"/>
      <c r="W1987" s="124"/>
      <c r="X1987" s="124"/>
      <c r="Y1987" s="125"/>
      <c r="Z1987" s="125"/>
      <c r="AA1987" s="125"/>
      <c r="AB1987" s="125"/>
      <c r="AC1987" s="126"/>
      <c r="AD1987" s="126"/>
      <c r="AE1987" s="126"/>
      <c r="AF1987" s="126"/>
      <c r="AG1987" s="126"/>
      <c r="AH1987" s="126"/>
      <c r="AI1987" s="126"/>
      <c r="AJ1987" s="126"/>
      <c r="AK1987" s="126"/>
    </row>
    <row r="1988" spans="1:37" ht="15" customHeight="1" x14ac:dyDescent="0.2">
      <c r="A1988" s="62"/>
      <c r="B1988" s="62"/>
      <c r="C1988" s="124"/>
      <c r="D1988" s="124"/>
      <c r="E1988" s="124"/>
      <c r="F1988" s="124"/>
      <c r="G1988" s="124"/>
      <c r="H1988" s="124"/>
      <c r="I1988" s="124"/>
      <c r="J1988" s="124"/>
      <c r="K1988" s="124"/>
      <c r="L1988" s="124"/>
      <c r="M1988" s="124"/>
      <c r="N1988" s="124"/>
      <c r="O1988" s="124"/>
      <c r="P1988" s="124"/>
      <c r="Q1988" s="124"/>
      <c r="R1988" s="124"/>
      <c r="S1988" s="124"/>
      <c r="T1988" s="124"/>
      <c r="U1988" s="124"/>
      <c r="V1988" s="124"/>
      <c r="W1988" s="124"/>
      <c r="X1988" s="124"/>
      <c r="Y1988" s="125"/>
      <c r="Z1988" s="125"/>
      <c r="AA1988" s="125"/>
      <c r="AB1988" s="125"/>
      <c r="AC1988" s="126"/>
      <c r="AD1988" s="126"/>
      <c r="AE1988" s="126"/>
      <c r="AF1988" s="126"/>
      <c r="AG1988" s="126"/>
      <c r="AH1988" s="126"/>
      <c r="AI1988" s="126"/>
      <c r="AJ1988" s="126"/>
      <c r="AK1988" s="126"/>
    </row>
    <row r="1989" spans="1:37" ht="15" customHeight="1" x14ac:dyDescent="0.2">
      <c r="A1989" s="62"/>
      <c r="B1989" s="62"/>
      <c r="C1989" s="124"/>
      <c r="D1989" s="124"/>
      <c r="E1989" s="124"/>
      <c r="F1989" s="124"/>
      <c r="G1989" s="124"/>
      <c r="H1989" s="124"/>
      <c r="I1989" s="124"/>
      <c r="J1989" s="124"/>
      <c r="K1989" s="124"/>
      <c r="L1989" s="124"/>
      <c r="M1989" s="124"/>
      <c r="N1989" s="124"/>
      <c r="O1989" s="124"/>
      <c r="P1989" s="124"/>
      <c r="Q1989" s="124"/>
      <c r="R1989" s="124"/>
      <c r="S1989" s="124"/>
      <c r="T1989" s="124"/>
      <c r="U1989" s="124"/>
      <c r="V1989" s="124"/>
      <c r="W1989" s="124"/>
      <c r="X1989" s="124"/>
      <c r="Y1989" s="125"/>
      <c r="Z1989" s="125"/>
      <c r="AA1989" s="125"/>
      <c r="AB1989" s="125"/>
      <c r="AC1989" s="126"/>
      <c r="AD1989" s="126"/>
      <c r="AE1989" s="126"/>
      <c r="AF1989" s="126"/>
      <c r="AG1989" s="126"/>
      <c r="AH1989" s="126"/>
      <c r="AI1989" s="126"/>
      <c r="AJ1989" s="126"/>
      <c r="AK1989" s="126"/>
    </row>
    <row r="1990" spans="1:37" ht="15" customHeight="1" x14ac:dyDescent="0.2">
      <c r="A1990" s="62"/>
      <c r="B1990" s="62"/>
      <c r="C1990" s="124"/>
      <c r="D1990" s="124"/>
      <c r="E1990" s="124"/>
      <c r="F1990" s="124"/>
      <c r="G1990" s="124"/>
      <c r="H1990" s="124"/>
      <c r="I1990" s="124"/>
      <c r="J1990" s="124"/>
      <c r="K1990" s="124"/>
      <c r="L1990" s="124"/>
      <c r="M1990" s="124"/>
      <c r="N1990" s="124"/>
      <c r="O1990" s="124"/>
      <c r="P1990" s="124"/>
      <c r="Q1990" s="124"/>
      <c r="R1990" s="124"/>
      <c r="S1990" s="124"/>
      <c r="T1990" s="124"/>
      <c r="U1990" s="124"/>
      <c r="V1990" s="124"/>
      <c r="W1990" s="124"/>
      <c r="X1990" s="124"/>
      <c r="Y1990" s="125"/>
      <c r="Z1990" s="125"/>
      <c r="AA1990" s="125"/>
      <c r="AB1990" s="125"/>
      <c r="AC1990" s="126"/>
      <c r="AD1990" s="126"/>
      <c r="AE1990" s="126"/>
      <c r="AF1990" s="126"/>
      <c r="AG1990" s="126"/>
      <c r="AH1990" s="126"/>
      <c r="AI1990" s="126"/>
      <c r="AJ1990" s="126"/>
      <c r="AK1990" s="126"/>
    </row>
    <row r="1991" spans="1:37" ht="15" customHeight="1" x14ac:dyDescent="0.2">
      <c r="A1991" s="62"/>
      <c r="B1991" s="62"/>
      <c r="C1991" s="124"/>
      <c r="D1991" s="124"/>
      <c r="E1991" s="124"/>
      <c r="F1991" s="124"/>
      <c r="G1991" s="124"/>
      <c r="H1991" s="124"/>
      <c r="I1991" s="124"/>
      <c r="J1991" s="124"/>
      <c r="K1991" s="124"/>
      <c r="L1991" s="124"/>
      <c r="M1991" s="124"/>
      <c r="N1991" s="124"/>
      <c r="O1991" s="124"/>
      <c r="P1991" s="124"/>
      <c r="Q1991" s="124"/>
      <c r="R1991" s="124"/>
      <c r="S1991" s="124"/>
      <c r="T1991" s="124"/>
      <c r="U1991" s="124"/>
      <c r="V1991" s="124"/>
      <c r="W1991" s="124"/>
      <c r="X1991" s="124"/>
      <c r="Y1991" s="125"/>
      <c r="Z1991" s="125"/>
      <c r="AA1991" s="125"/>
      <c r="AB1991" s="125"/>
      <c r="AC1991" s="126"/>
      <c r="AD1991" s="126"/>
      <c r="AE1991" s="126"/>
      <c r="AF1991" s="126"/>
      <c r="AG1991" s="126"/>
      <c r="AH1991" s="126"/>
      <c r="AI1991" s="126"/>
      <c r="AJ1991" s="126"/>
      <c r="AK1991" s="126"/>
    </row>
    <row r="1992" spans="1:37" ht="15" customHeight="1" x14ac:dyDescent="0.2">
      <c r="A1992" s="62"/>
      <c r="B1992" s="62"/>
      <c r="C1992" s="124"/>
      <c r="D1992" s="124"/>
      <c r="E1992" s="124"/>
      <c r="F1992" s="124"/>
      <c r="G1992" s="124"/>
      <c r="H1992" s="124"/>
      <c r="I1992" s="124"/>
      <c r="J1992" s="124"/>
      <c r="K1992" s="124"/>
      <c r="L1992" s="124"/>
      <c r="M1992" s="124"/>
      <c r="N1992" s="124"/>
      <c r="O1992" s="124"/>
      <c r="P1992" s="124"/>
      <c r="Q1992" s="124"/>
      <c r="R1992" s="124"/>
      <c r="S1992" s="124"/>
      <c r="T1992" s="124"/>
      <c r="U1992" s="124"/>
      <c r="V1992" s="124"/>
      <c r="W1992" s="124"/>
      <c r="X1992" s="124"/>
      <c r="Y1992" s="125"/>
      <c r="Z1992" s="125"/>
      <c r="AA1992" s="125"/>
      <c r="AB1992" s="125"/>
      <c r="AC1992" s="126"/>
      <c r="AD1992" s="126"/>
      <c r="AE1992" s="126"/>
      <c r="AF1992" s="126"/>
      <c r="AG1992" s="126"/>
      <c r="AH1992" s="126"/>
      <c r="AI1992" s="126"/>
      <c r="AJ1992" s="126"/>
      <c r="AK1992" s="126"/>
    </row>
    <row r="1993" spans="1:37" ht="15" customHeight="1" x14ac:dyDescent="0.2">
      <c r="A1993" s="62"/>
      <c r="B1993" s="62"/>
      <c r="C1993" s="124"/>
      <c r="D1993" s="124"/>
      <c r="E1993" s="124"/>
      <c r="F1993" s="124"/>
      <c r="G1993" s="124"/>
      <c r="H1993" s="124"/>
      <c r="I1993" s="124"/>
      <c r="J1993" s="124"/>
      <c r="K1993" s="124"/>
      <c r="L1993" s="124"/>
      <c r="M1993" s="124"/>
      <c r="N1993" s="124"/>
      <c r="O1993" s="124"/>
      <c r="P1993" s="124"/>
      <c r="Q1993" s="124"/>
      <c r="R1993" s="124"/>
      <c r="S1993" s="124"/>
      <c r="T1993" s="124"/>
      <c r="U1993" s="124"/>
      <c r="V1993" s="124"/>
      <c r="W1993" s="124"/>
      <c r="X1993" s="124"/>
      <c r="Y1993" s="125"/>
      <c r="Z1993" s="125"/>
      <c r="AA1993" s="125"/>
      <c r="AB1993" s="125"/>
      <c r="AC1993" s="126"/>
      <c r="AD1993" s="126"/>
      <c r="AE1993" s="126"/>
      <c r="AF1993" s="126"/>
      <c r="AG1993" s="126"/>
      <c r="AH1993" s="126"/>
      <c r="AI1993" s="126"/>
      <c r="AJ1993" s="126"/>
      <c r="AK1993" s="126"/>
    </row>
    <row r="1994" spans="1:37" ht="15" customHeight="1" x14ac:dyDescent="0.2">
      <c r="A1994" s="62"/>
      <c r="B1994" s="62"/>
      <c r="C1994" s="124"/>
      <c r="D1994" s="124"/>
      <c r="E1994" s="124"/>
      <c r="F1994" s="124"/>
      <c r="G1994" s="124"/>
      <c r="H1994" s="124"/>
      <c r="I1994" s="124"/>
      <c r="J1994" s="124"/>
      <c r="K1994" s="124"/>
      <c r="L1994" s="124"/>
      <c r="M1994" s="124"/>
      <c r="N1994" s="124"/>
      <c r="O1994" s="124"/>
      <c r="P1994" s="124"/>
      <c r="Q1994" s="124"/>
      <c r="R1994" s="124"/>
      <c r="S1994" s="124"/>
      <c r="T1994" s="124"/>
      <c r="U1994" s="124"/>
      <c r="V1994" s="124"/>
      <c r="W1994" s="124"/>
      <c r="X1994" s="124"/>
      <c r="Y1994" s="125"/>
      <c r="Z1994" s="125"/>
      <c r="AA1994" s="125"/>
      <c r="AB1994" s="125"/>
      <c r="AC1994" s="126"/>
      <c r="AD1994" s="126"/>
      <c r="AE1994" s="126"/>
      <c r="AF1994" s="126"/>
      <c r="AG1994" s="126"/>
      <c r="AH1994" s="126"/>
      <c r="AI1994" s="126"/>
      <c r="AJ1994" s="126"/>
      <c r="AK1994" s="126"/>
    </row>
    <row r="1995" spans="1:37" ht="15" customHeight="1" x14ac:dyDescent="0.2">
      <c r="A1995" s="62"/>
      <c r="B1995" s="62"/>
      <c r="C1995" s="124"/>
      <c r="D1995" s="124"/>
      <c r="E1995" s="124"/>
      <c r="F1995" s="124"/>
      <c r="G1995" s="124"/>
      <c r="H1995" s="124"/>
      <c r="I1995" s="124"/>
      <c r="J1995" s="124"/>
      <c r="K1995" s="124"/>
      <c r="L1995" s="124"/>
      <c r="M1995" s="124"/>
      <c r="N1995" s="124"/>
      <c r="O1995" s="124"/>
      <c r="P1995" s="124"/>
      <c r="Q1995" s="124"/>
      <c r="R1995" s="124"/>
      <c r="S1995" s="124"/>
      <c r="T1995" s="124"/>
      <c r="U1995" s="124"/>
      <c r="V1995" s="124"/>
      <c r="W1995" s="124"/>
      <c r="X1995" s="124"/>
      <c r="Y1995" s="125"/>
      <c r="Z1995" s="125"/>
      <c r="AA1995" s="125"/>
      <c r="AB1995" s="125"/>
      <c r="AC1995" s="126"/>
      <c r="AD1995" s="126"/>
      <c r="AE1995" s="126"/>
      <c r="AF1995" s="126"/>
      <c r="AG1995" s="126"/>
      <c r="AH1995" s="126"/>
      <c r="AI1995" s="126"/>
      <c r="AJ1995" s="126"/>
      <c r="AK1995" s="126"/>
    </row>
    <row r="1996" spans="1:37" ht="15" customHeight="1" x14ac:dyDescent="0.2">
      <c r="A1996" s="62"/>
      <c r="B1996" s="62"/>
      <c r="C1996" s="124"/>
      <c r="D1996" s="124"/>
      <c r="E1996" s="124"/>
      <c r="F1996" s="124"/>
      <c r="G1996" s="124"/>
      <c r="H1996" s="124"/>
      <c r="I1996" s="124"/>
      <c r="J1996" s="124"/>
      <c r="K1996" s="124"/>
      <c r="L1996" s="124"/>
      <c r="M1996" s="124"/>
      <c r="N1996" s="124"/>
      <c r="O1996" s="124"/>
      <c r="P1996" s="124"/>
      <c r="Q1996" s="124"/>
      <c r="R1996" s="124"/>
      <c r="S1996" s="124"/>
      <c r="T1996" s="124"/>
      <c r="U1996" s="124"/>
      <c r="V1996" s="124"/>
      <c r="W1996" s="124"/>
      <c r="X1996" s="124"/>
      <c r="Y1996" s="125"/>
      <c r="Z1996" s="125"/>
      <c r="AA1996" s="125"/>
      <c r="AB1996" s="125"/>
      <c r="AC1996" s="126"/>
      <c r="AD1996" s="126"/>
      <c r="AE1996" s="126"/>
      <c r="AF1996" s="126"/>
      <c r="AG1996" s="126"/>
      <c r="AH1996" s="126"/>
      <c r="AI1996" s="126"/>
      <c r="AJ1996" s="126"/>
      <c r="AK1996" s="126"/>
    </row>
    <row r="1997" spans="1:37" ht="15" customHeight="1" x14ac:dyDescent="0.2">
      <c r="A1997" s="62"/>
      <c r="B1997" s="62"/>
      <c r="C1997" s="124"/>
      <c r="D1997" s="124"/>
      <c r="E1997" s="124"/>
      <c r="F1997" s="124"/>
      <c r="G1997" s="124"/>
      <c r="H1997" s="124"/>
      <c r="I1997" s="124"/>
      <c r="J1997" s="124"/>
      <c r="K1997" s="124"/>
      <c r="L1997" s="124"/>
      <c r="M1997" s="124"/>
      <c r="N1997" s="124"/>
      <c r="O1997" s="124"/>
      <c r="P1997" s="124"/>
      <c r="Q1997" s="124"/>
      <c r="R1997" s="124"/>
      <c r="S1997" s="124"/>
      <c r="T1997" s="124"/>
      <c r="U1997" s="124"/>
      <c r="V1997" s="124"/>
      <c r="W1997" s="124"/>
      <c r="X1997" s="124"/>
      <c r="Y1997" s="125"/>
      <c r="Z1997" s="125"/>
      <c r="AA1997" s="125"/>
      <c r="AB1997" s="125"/>
      <c r="AC1997" s="126"/>
      <c r="AD1997" s="126"/>
      <c r="AE1997" s="126"/>
      <c r="AF1997" s="126"/>
      <c r="AG1997" s="126"/>
      <c r="AH1997" s="126"/>
      <c r="AI1997" s="126"/>
      <c r="AJ1997" s="126"/>
      <c r="AK1997" s="126"/>
    </row>
    <row r="1998" spans="1:37" ht="15" customHeight="1" x14ac:dyDescent="0.2">
      <c r="A1998" s="62"/>
      <c r="B1998" s="62"/>
      <c r="C1998" s="124"/>
      <c r="D1998" s="124"/>
      <c r="E1998" s="124"/>
      <c r="F1998" s="124"/>
      <c r="G1998" s="124"/>
      <c r="H1998" s="124"/>
      <c r="I1998" s="124"/>
      <c r="J1998" s="124"/>
      <c r="K1998" s="124"/>
      <c r="L1998" s="124"/>
      <c r="M1998" s="124"/>
      <c r="N1998" s="124"/>
      <c r="O1998" s="124"/>
      <c r="P1998" s="124"/>
      <c r="Q1998" s="124"/>
      <c r="R1998" s="124"/>
      <c r="S1998" s="124"/>
      <c r="T1998" s="124"/>
      <c r="U1998" s="124"/>
      <c r="V1998" s="124"/>
      <c r="W1998" s="124"/>
      <c r="X1998" s="124"/>
      <c r="Y1998" s="125"/>
      <c r="Z1998" s="125"/>
      <c r="AA1998" s="125"/>
      <c r="AB1998" s="125"/>
      <c r="AC1998" s="126"/>
      <c r="AD1998" s="126"/>
      <c r="AE1998" s="126"/>
      <c r="AF1998" s="126"/>
      <c r="AG1998" s="126"/>
      <c r="AH1998" s="126"/>
      <c r="AI1998" s="126"/>
      <c r="AJ1998" s="126"/>
      <c r="AK1998" s="126"/>
    </row>
    <row r="1999" spans="1:37" ht="15" customHeight="1" x14ac:dyDescent="0.2">
      <c r="A1999" s="62"/>
      <c r="B1999" s="62"/>
      <c r="C1999" s="124"/>
      <c r="D1999" s="124"/>
      <c r="E1999" s="124"/>
      <c r="F1999" s="124"/>
      <c r="G1999" s="124"/>
      <c r="H1999" s="124"/>
      <c r="I1999" s="124"/>
      <c r="J1999" s="124"/>
      <c r="K1999" s="124"/>
      <c r="L1999" s="124"/>
      <c r="M1999" s="124"/>
      <c r="N1999" s="124"/>
      <c r="O1999" s="124"/>
      <c r="P1999" s="124"/>
      <c r="Q1999" s="124"/>
      <c r="R1999" s="124"/>
      <c r="S1999" s="124"/>
      <c r="T1999" s="124"/>
      <c r="U1999" s="124"/>
      <c r="V1999" s="124"/>
      <c r="W1999" s="124"/>
      <c r="X1999" s="124"/>
      <c r="Y1999" s="125"/>
      <c r="Z1999" s="125"/>
      <c r="AA1999" s="125"/>
      <c r="AB1999" s="125"/>
      <c r="AC1999" s="126"/>
      <c r="AD1999" s="126"/>
      <c r="AE1999" s="126"/>
      <c r="AF1999" s="126"/>
      <c r="AG1999" s="126"/>
      <c r="AH1999" s="126"/>
      <c r="AI1999" s="126"/>
      <c r="AJ1999" s="126"/>
      <c r="AK1999" s="126"/>
    </row>
    <row r="2000" spans="1:37" ht="15" customHeight="1" x14ac:dyDescent="0.2">
      <c r="A2000" s="62"/>
      <c r="B2000" s="62"/>
      <c r="C2000" s="124"/>
      <c r="D2000" s="124"/>
      <c r="E2000" s="124"/>
      <c r="F2000" s="124"/>
      <c r="G2000" s="124"/>
      <c r="H2000" s="124"/>
      <c r="I2000" s="124"/>
      <c r="J2000" s="124"/>
      <c r="K2000" s="124"/>
      <c r="L2000" s="124"/>
      <c r="M2000" s="124"/>
      <c r="N2000" s="124"/>
      <c r="O2000" s="124"/>
      <c r="P2000" s="124"/>
      <c r="Q2000" s="124"/>
      <c r="R2000" s="124"/>
      <c r="S2000" s="124"/>
      <c r="T2000" s="124"/>
      <c r="U2000" s="124"/>
      <c r="V2000" s="124"/>
      <c r="W2000" s="124"/>
      <c r="X2000" s="124"/>
      <c r="Y2000" s="125"/>
      <c r="Z2000" s="125"/>
      <c r="AA2000" s="125"/>
      <c r="AB2000" s="125"/>
      <c r="AC2000" s="126"/>
      <c r="AD2000" s="126"/>
      <c r="AE2000" s="126"/>
      <c r="AF2000" s="126"/>
      <c r="AG2000" s="126"/>
      <c r="AH2000" s="126"/>
      <c r="AI2000" s="126"/>
      <c r="AJ2000" s="126"/>
      <c r="AK2000" s="126"/>
    </row>
    <row r="2001" spans="1:37" ht="15" customHeight="1" x14ac:dyDescent="0.2">
      <c r="A2001" s="62"/>
      <c r="B2001" s="62"/>
      <c r="C2001" s="124"/>
      <c r="D2001" s="124"/>
      <c r="E2001" s="124"/>
      <c r="F2001" s="124"/>
      <c r="G2001" s="124"/>
      <c r="H2001" s="124"/>
      <c r="I2001" s="124"/>
      <c r="J2001" s="124"/>
      <c r="K2001" s="124"/>
      <c r="L2001" s="124"/>
      <c r="M2001" s="124"/>
      <c r="N2001" s="124"/>
      <c r="O2001" s="124"/>
      <c r="P2001" s="124"/>
      <c r="Q2001" s="124"/>
      <c r="R2001" s="124"/>
      <c r="S2001" s="124"/>
      <c r="T2001" s="124"/>
      <c r="U2001" s="124"/>
      <c r="V2001" s="124"/>
      <c r="W2001" s="124"/>
      <c r="X2001" s="124"/>
      <c r="Y2001" s="125"/>
      <c r="Z2001" s="125"/>
      <c r="AA2001" s="125"/>
      <c r="AB2001" s="125"/>
      <c r="AC2001" s="126"/>
      <c r="AD2001" s="126"/>
      <c r="AE2001" s="126"/>
      <c r="AF2001" s="126"/>
      <c r="AG2001" s="126"/>
      <c r="AH2001" s="126"/>
      <c r="AI2001" s="126"/>
      <c r="AJ2001" s="126"/>
      <c r="AK2001" s="126"/>
    </row>
    <row r="2002" spans="1:37" ht="15" customHeight="1" x14ac:dyDescent="0.2">
      <c r="A2002" s="62"/>
      <c r="B2002" s="62"/>
      <c r="C2002" s="124"/>
      <c r="D2002" s="124"/>
      <c r="E2002" s="124"/>
      <c r="F2002" s="124"/>
      <c r="G2002" s="124"/>
      <c r="H2002" s="124"/>
      <c r="I2002" s="124"/>
      <c r="J2002" s="124"/>
      <c r="K2002" s="124"/>
      <c r="L2002" s="124"/>
      <c r="M2002" s="124"/>
      <c r="N2002" s="124"/>
      <c r="O2002" s="124"/>
      <c r="P2002" s="124"/>
      <c r="Q2002" s="124"/>
      <c r="R2002" s="124"/>
      <c r="S2002" s="124"/>
      <c r="T2002" s="124"/>
      <c r="U2002" s="124"/>
      <c r="V2002" s="124"/>
      <c r="W2002" s="124"/>
      <c r="X2002" s="124"/>
      <c r="Y2002" s="125"/>
      <c r="Z2002" s="125"/>
      <c r="AA2002" s="125"/>
      <c r="AB2002" s="125"/>
      <c r="AC2002" s="126"/>
      <c r="AD2002" s="126"/>
      <c r="AE2002" s="126"/>
      <c r="AF2002" s="126"/>
      <c r="AG2002" s="126"/>
      <c r="AH2002" s="126"/>
      <c r="AI2002" s="126"/>
      <c r="AJ2002" s="126"/>
      <c r="AK2002" s="126"/>
    </row>
    <row r="2003" spans="1:37" ht="15" customHeight="1" x14ac:dyDescent="0.2">
      <c r="A2003" s="62"/>
      <c r="B2003" s="62"/>
      <c r="C2003" s="124"/>
      <c r="D2003" s="124"/>
      <c r="E2003" s="124"/>
      <c r="F2003" s="124"/>
      <c r="G2003" s="124"/>
      <c r="H2003" s="124"/>
      <c r="I2003" s="124"/>
      <c r="J2003" s="124"/>
      <c r="K2003" s="124"/>
      <c r="L2003" s="124"/>
      <c r="M2003" s="124"/>
      <c r="N2003" s="124"/>
      <c r="O2003" s="124"/>
      <c r="P2003" s="124"/>
      <c r="Q2003" s="124"/>
      <c r="R2003" s="124"/>
      <c r="S2003" s="124"/>
      <c r="T2003" s="124"/>
      <c r="U2003" s="124"/>
      <c r="V2003" s="124"/>
      <c r="W2003" s="124"/>
      <c r="X2003" s="124"/>
      <c r="Y2003" s="125"/>
      <c r="Z2003" s="125"/>
      <c r="AA2003" s="125"/>
      <c r="AB2003" s="125"/>
      <c r="AC2003" s="126"/>
      <c r="AD2003" s="126"/>
      <c r="AE2003" s="126"/>
      <c r="AF2003" s="126"/>
      <c r="AG2003" s="126"/>
      <c r="AH2003" s="126"/>
      <c r="AI2003" s="126"/>
      <c r="AJ2003" s="126"/>
      <c r="AK2003" s="126"/>
    </row>
    <row r="2004" spans="1:37" ht="15" customHeight="1" x14ac:dyDescent="0.2">
      <c r="A2004" s="62"/>
      <c r="B2004" s="62"/>
      <c r="C2004" s="124"/>
      <c r="D2004" s="124"/>
      <c r="E2004" s="124"/>
      <c r="F2004" s="124"/>
      <c r="G2004" s="124"/>
      <c r="H2004" s="124"/>
      <c r="I2004" s="124"/>
      <c r="J2004" s="124"/>
      <c r="K2004" s="124"/>
      <c r="L2004" s="124"/>
      <c r="M2004" s="124"/>
      <c r="N2004" s="124"/>
      <c r="O2004" s="124"/>
      <c r="P2004" s="124"/>
      <c r="Q2004" s="124"/>
      <c r="R2004" s="124"/>
      <c r="S2004" s="124"/>
      <c r="T2004" s="124"/>
      <c r="U2004" s="124"/>
      <c r="V2004" s="124"/>
      <c r="W2004" s="124"/>
      <c r="X2004" s="124"/>
      <c r="Y2004" s="125"/>
      <c r="Z2004" s="125"/>
      <c r="AA2004" s="125"/>
      <c r="AB2004" s="125"/>
      <c r="AC2004" s="126"/>
      <c r="AD2004" s="126"/>
      <c r="AE2004" s="126"/>
      <c r="AF2004" s="126"/>
      <c r="AG2004" s="126"/>
      <c r="AH2004" s="126"/>
      <c r="AI2004" s="126"/>
      <c r="AJ2004" s="126"/>
      <c r="AK2004" s="126"/>
    </row>
    <row r="2005" spans="1:37" ht="15" customHeight="1" x14ac:dyDescent="0.2">
      <c r="A2005" s="62"/>
      <c r="B2005" s="62"/>
      <c r="C2005" s="124"/>
      <c r="D2005" s="124"/>
      <c r="E2005" s="124"/>
      <c r="F2005" s="124"/>
      <c r="G2005" s="124"/>
      <c r="H2005" s="124"/>
      <c r="I2005" s="124"/>
      <c r="J2005" s="124"/>
      <c r="K2005" s="124"/>
      <c r="L2005" s="124"/>
      <c r="M2005" s="124"/>
      <c r="N2005" s="124"/>
      <c r="O2005" s="124"/>
      <c r="P2005" s="124"/>
      <c r="Q2005" s="124"/>
      <c r="R2005" s="124"/>
      <c r="S2005" s="124"/>
      <c r="T2005" s="124"/>
      <c r="U2005" s="124"/>
      <c r="V2005" s="124"/>
      <c r="W2005" s="124"/>
      <c r="X2005" s="124"/>
      <c r="Y2005" s="125"/>
      <c r="Z2005" s="125"/>
      <c r="AA2005" s="125"/>
      <c r="AB2005" s="125"/>
      <c r="AC2005" s="126"/>
      <c r="AD2005" s="126"/>
      <c r="AE2005" s="126"/>
      <c r="AF2005" s="126"/>
      <c r="AG2005" s="126"/>
      <c r="AH2005" s="126"/>
      <c r="AI2005" s="126"/>
      <c r="AJ2005" s="126"/>
      <c r="AK2005" s="126"/>
    </row>
    <row r="2006" spans="1:37" ht="15" customHeight="1" x14ac:dyDescent="0.2">
      <c r="A2006" s="62"/>
      <c r="B2006" s="62"/>
      <c r="C2006" s="124"/>
      <c r="D2006" s="124"/>
      <c r="E2006" s="124"/>
      <c r="F2006" s="124"/>
      <c r="G2006" s="124"/>
      <c r="H2006" s="124"/>
      <c r="I2006" s="124"/>
      <c r="J2006" s="124"/>
      <c r="K2006" s="124"/>
      <c r="L2006" s="124"/>
      <c r="M2006" s="124"/>
      <c r="N2006" s="124"/>
      <c r="O2006" s="124"/>
      <c r="P2006" s="124"/>
      <c r="Q2006" s="124"/>
      <c r="R2006" s="124"/>
      <c r="S2006" s="124"/>
      <c r="T2006" s="124"/>
      <c r="U2006" s="124"/>
      <c r="V2006" s="124"/>
      <c r="W2006" s="124"/>
      <c r="X2006" s="124"/>
      <c r="Y2006" s="125"/>
      <c r="Z2006" s="125"/>
      <c r="AA2006" s="125"/>
      <c r="AB2006" s="125"/>
      <c r="AC2006" s="126"/>
      <c r="AD2006" s="126"/>
      <c r="AE2006" s="126"/>
      <c r="AF2006" s="126"/>
      <c r="AG2006" s="126"/>
      <c r="AH2006" s="126"/>
      <c r="AI2006" s="126"/>
      <c r="AJ2006" s="126"/>
      <c r="AK2006" s="126"/>
    </row>
    <row r="2007" spans="1:37" ht="15" customHeight="1" x14ac:dyDescent="0.2">
      <c r="A2007" s="62"/>
      <c r="B2007" s="62"/>
      <c r="C2007" s="124"/>
      <c r="D2007" s="124"/>
      <c r="E2007" s="124"/>
      <c r="F2007" s="124"/>
      <c r="G2007" s="124"/>
      <c r="H2007" s="124"/>
      <c r="I2007" s="124"/>
      <c r="J2007" s="124"/>
      <c r="K2007" s="124"/>
      <c r="L2007" s="124"/>
      <c r="M2007" s="124"/>
      <c r="N2007" s="124"/>
      <c r="O2007" s="124"/>
      <c r="P2007" s="124"/>
      <c r="Q2007" s="124"/>
      <c r="R2007" s="124"/>
      <c r="S2007" s="124"/>
      <c r="T2007" s="124"/>
      <c r="U2007" s="124"/>
      <c r="V2007" s="124"/>
      <c r="W2007" s="124"/>
      <c r="X2007" s="124"/>
      <c r="Y2007" s="125"/>
      <c r="Z2007" s="125"/>
      <c r="AA2007" s="125"/>
      <c r="AB2007" s="125"/>
      <c r="AC2007" s="126"/>
      <c r="AD2007" s="126"/>
      <c r="AE2007" s="126"/>
      <c r="AF2007" s="126"/>
      <c r="AG2007" s="126"/>
      <c r="AH2007" s="126"/>
      <c r="AI2007" s="126"/>
      <c r="AJ2007" s="126"/>
      <c r="AK2007" s="126"/>
    </row>
    <row r="2008" spans="1:37" ht="15" customHeight="1" x14ac:dyDescent="0.2">
      <c r="A2008" s="62"/>
      <c r="B2008" s="62"/>
      <c r="C2008" s="124"/>
      <c r="D2008" s="124"/>
      <c r="E2008" s="124"/>
      <c r="F2008" s="124"/>
      <c r="G2008" s="124"/>
      <c r="H2008" s="124"/>
      <c r="I2008" s="124"/>
      <c r="J2008" s="124"/>
      <c r="K2008" s="124"/>
      <c r="L2008" s="124"/>
      <c r="M2008" s="124"/>
      <c r="N2008" s="124"/>
      <c r="O2008" s="124"/>
      <c r="P2008" s="124"/>
      <c r="Q2008" s="124"/>
      <c r="R2008" s="124"/>
      <c r="S2008" s="124"/>
      <c r="T2008" s="124"/>
      <c r="U2008" s="124"/>
      <c r="V2008" s="124"/>
      <c r="W2008" s="124"/>
      <c r="X2008" s="124"/>
      <c r="Y2008" s="125"/>
      <c r="Z2008" s="125"/>
      <c r="AA2008" s="125"/>
      <c r="AB2008" s="125"/>
      <c r="AC2008" s="126"/>
      <c r="AD2008" s="126"/>
      <c r="AE2008" s="126"/>
      <c r="AF2008" s="126"/>
      <c r="AG2008" s="126"/>
      <c r="AH2008" s="126"/>
      <c r="AI2008" s="126"/>
      <c r="AJ2008" s="126"/>
      <c r="AK2008" s="126"/>
    </row>
    <row r="2009" spans="1:37" ht="15" customHeight="1" x14ac:dyDescent="0.2">
      <c r="A2009" s="62"/>
      <c r="B2009" s="62"/>
      <c r="C2009" s="124"/>
      <c r="D2009" s="124"/>
      <c r="E2009" s="124"/>
      <c r="F2009" s="124"/>
      <c r="G2009" s="124"/>
      <c r="H2009" s="124"/>
      <c r="I2009" s="124"/>
      <c r="J2009" s="124"/>
      <c r="K2009" s="124"/>
      <c r="L2009" s="124"/>
      <c r="M2009" s="124"/>
      <c r="N2009" s="124"/>
      <c r="O2009" s="124"/>
      <c r="P2009" s="124"/>
      <c r="Q2009" s="124"/>
      <c r="R2009" s="124"/>
      <c r="S2009" s="124"/>
      <c r="T2009" s="124"/>
      <c r="U2009" s="124"/>
      <c r="V2009" s="124"/>
      <c r="W2009" s="124"/>
      <c r="X2009" s="124"/>
      <c r="Y2009" s="125"/>
      <c r="Z2009" s="125"/>
      <c r="AA2009" s="125"/>
      <c r="AB2009" s="125"/>
      <c r="AC2009" s="126"/>
      <c r="AD2009" s="126"/>
      <c r="AE2009" s="126"/>
      <c r="AF2009" s="126"/>
      <c r="AG2009" s="126"/>
      <c r="AH2009" s="126"/>
      <c r="AI2009" s="126"/>
      <c r="AJ2009" s="126"/>
      <c r="AK2009" s="126"/>
    </row>
    <row r="2010" spans="1:37" ht="15" customHeight="1" x14ac:dyDescent="0.2">
      <c r="A2010" s="62"/>
      <c r="B2010" s="62"/>
      <c r="C2010" s="124"/>
      <c r="D2010" s="124"/>
      <c r="E2010" s="124"/>
      <c r="F2010" s="124"/>
      <c r="G2010" s="124"/>
      <c r="H2010" s="124"/>
      <c r="I2010" s="124"/>
      <c r="J2010" s="124"/>
      <c r="K2010" s="124"/>
      <c r="L2010" s="124"/>
      <c r="M2010" s="124"/>
      <c r="N2010" s="124"/>
      <c r="O2010" s="124"/>
      <c r="P2010" s="124"/>
      <c r="Q2010" s="124"/>
      <c r="R2010" s="124"/>
      <c r="S2010" s="124"/>
      <c r="T2010" s="124"/>
      <c r="U2010" s="124"/>
      <c r="V2010" s="124"/>
      <c r="W2010" s="124"/>
      <c r="X2010" s="124"/>
      <c r="Y2010" s="125"/>
      <c r="Z2010" s="125"/>
      <c r="AA2010" s="125"/>
      <c r="AB2010" s="125"/>
      <c r="AC2010" s="126"/>
      <c r="AD2010" s="126"/>
      <c r="AE2010" s="126"/>
      <c r="AF2010" s="126"/>
      <c r="AG2010" s="126"/>
      <c r="AH2010" s="126"/>
      <c r="AI2010" s="126"/>
      <c r="AJ2010" s="126"/>
      <c r="AK2010" s="126"/>
    </row>
    <row r="2011" spans="1:37" ht="15" customHeight="1" x14ac:dyDescent="0.2">
      <c r="A2011" s="62"/>
      <c r="B2011" s="62"/>
      <c r="C2011" s="124"/>
      <c r="D2011" s="124"/>
      <c r="E2011" s="124"/>
      <c r="F2011" s="124"/>
      <c r="G2011" s="124"/>
      <c r="H2011" s="124"/>
      <c r="I2011" s="124"/>
      <c r="J2011" s="124"/>
      <c r="K2011" s="124"/>
      <c r="L2011" s="124"/>
      <c r="M2011" s="124"/>
      <c r="N2011" s="124"/>
      <c r="O2011" s="124"/>
      <c r="P2011" s="124"/>
      <c r="Q2011" s="124"/>
      <c r="R2011" s="124"/>
      <c r="S2011" s="124"/>
      <c r="T2011" s="124"/>
      <c r="U2011" s="124"/>
      <c r="V2011" s="124"/>
      <c r="W2011" s="124"/>
      <c r="X2011" s="124"/>
      <c r="Y2011" s="125"/>
      <c r="Z2011" s="125"/>
      <c r="AA2011" s="125"/>
      <c r="AB2011" s="125"/>
      <c r="AC2011" s="126"/>
      <c r="AD2011" s="126"/>
      <c r="AE2011" s="126"/>
      <c r="AF2011" s="126"/>
      <c r="AG2011" s="126"/>
      <c r="AH2011" s="126"/>
      <c r="AI2011" s="126"/>
      <c r="AJ2011" s="126"/>
      <c r="AK2011" s="126"/>
    </row>
    <row r="2012" spans="1:37" ht="15" customHeight="1" x14ac:dyDescent="0.2">
      <c r="A2012" s="62"/>
      <c r="B2012" s="62"/>
      <c r="C2012" s="124"/>
      <c r="D2012" s="124"/>
      <c r="E2012" s="124"/>
      <c r="F2012" s="124"/>
      <c r="G2012" s="124"/>
      <c r="H2012" s="124"/>
      <c r="I2012" s="124"/>
      <c r="J2012" s="124"/>
      <c r="K2012" s="124"/>
      <c r="L2012" s="124"/>
      <c r="M2012" s="124"/>
      <c r="N2012" s="124"/>
      <c r="O2012" s="124"/>
      <c r="P2012" s="124"/>
      <c r="Q2012" s="124"/>
      <c r="R2012" s="124"/>
      <c r="S2012" s="124"/>
      <c r="T2012" s="124"/>
      <c r="U2012" s="124"/>
      <c r="V2012" s="124"/>
      <c r="W2012" s="124"/>
      <c r="X2012" s="124"/>
      <c r="Y2012" s="125"/>
      <c r="Z2012" s="125"/>
      <c r="AA2012" s="125"/>
      <c r="AB2012" s="125"/>
      <c r="AC2012" s="126"/>
      <c r="AD2012" s="126"/>
      <c r="AE2012" s="126"/>
      <c r="AF2012" s="126"/>
      <c r="AG2012" s="126"/>
      <c r="AH2012" s="126"/>
      <c r="AI2012" s="126"/>
      <c r="AJ2012" s="126"/>
      <c r="AK2012" s="126"/>
    </row>
    <row r="2013" spans="1:37" ht="15" customHeight="1" x14ac:dyDescent="0.2">
      <c r="A2013" s="62"/>
      <c r="B2013" s="62"/>
      <c r="C2013" s="124"/>
      <c r="D2013" s="124"/>
      <c r="E2013" s="124"/>
      <c r="F2013" s="124"/>
      <c r="G2013" s="124"/>
      <c r="H2013" s="124"/>
      <c r="I2013" s="124"/>
      <c r="J2013" s="124"/>
      <c r="K2013" s="124"/>
      <c r="L2013" s="124"/>
      <c r="M2013" s="124"/>
      <c r="N2013" s="124"/>
      <c r="O2013" s="124"/>
      <c r="P2013" s="124"/>
      <c r="Q2013" s="124"/>
      <c r="R2013" s="124"/>
      <c r="S2013" s="124"/>
      <c r="T2013" s="124"/>
      <c r="U2013" s="124"/>
      <c r="V2013" s="124"/>
      <c r="W2013" s="124"/>
      <c r="X2013" s="124"/>
      <c r="Y2013" s="125"/>
      <c r="Z2013" s="125"/>
      <c r="AA2013" s="125"/>
      <c r="AB2013" s="125"/>
      <c r="AC2013" s="126"/>
      <c r="AD2013" s="126"/>
      <c r="AE2013" s="126"/>
      <c r="AF2013" s="126"/>
      <c r="AG2013" s="126"/>
      <c r="AH2013" s="126"/>
      <c r="AI2013" s="126"/>
      <c r="AJ2013" s="126"/>
      <c r="AK2013" s="126"/>
    </row>
    <row r="2014" spans="1:37" ht="15" customHeight="1" x14ac:dyDescent="0.2">
      <c r="A2014" s="62"/>
      <c r="B2014" s="62"/>
      <c r="C2014" s="124"/>
      <c r="D2014" s="124"/>
      <c r="E2014" s="124"/>
      <c r="F2014" s="124"/>
      <c r="G2014" s="124"/>
      <c r="H2014" s="124"/>
      <c r="I2014" s="124"/>
      <c r="J2014" s="124"/>
      <c r="K2014" s="124"/>
      <c r="L2014" s="124"/>
      <c r="M2014" s="124"/>
      <c r="N2014" s="124"/>
      <c r="O2014" s="124"/>
      <c r="P2014" s="124"/>
      <c r="Q2014" s="124"/>
      <c r="R2014" s="124"/>
      <c r="S2014" s="124"/>
      <c r="T2014" s="124"/>
      <c r="U2014" s="124"/>
      <c r="V2014" s="124"/>
      <c r="W2014" s="124"/>
      <c r="X2014" s="124"/>
      <c r="Y2014" s="125"/>
      <c r="Z2014" s="125"/>
      <c r="AA2014" s="125"/>
      <c r="AB2014" s="125"/>
      <c r="AC2014" s="126"/>
      <c r="AD2014" s="126"/>
      <c r="AE2014" s="126"/>
      <c r="AF2014" s="126"/>
      <c r="AG2014" s="126"/>
      <c r="AH2014" s="126"/>
      <c r="AI2014" s="126"/>
      <c r="AJ2014" s="126"/>
      <c r="AK2014" s="126"/>
    </row>
    <row r="2015" spans="1:37" ht="15" customHeight="1" x14ac:dyDescent="0.2">
      <c r="A2015" s="62"/>
      <c r="B2015" s="62"/>
      <c r="C2015" s="124"/>
      <c r="D2015" s="124"/>
      <c r="E2015" s="124"/>
      <c r="F2015" s="124"/>
      <c r="G2015" s="124"/>
      <c r="H2015" s="124"/>
      <c r="I2015" s="124"/>
      <c r="J2015" s="124"/>
      <c r="K2015" s="124"/>
      <c r="L2015" s="124"/>
      <c r="M2015" s="124"/>
      <c r="N2015" s="124"/>
      <c r="O2015" s="124"/>
      <c r="P2015" s="124"/>
      <c r="Q2015" s="124"/>
      <c r="R2015" s="124"/>
      <c r="S2015" s="124"/>
      <c r="T2015" s="124"/>
      <c r="U2015" s="124"/>
      <c r="V2015" s="124"/>
      <c r="W2015" s="124"/>
      <c r="X2015" s="124"/>
      <c r="Y2015" s="125"/>
      <c r="Z2015" s="125"/>
      <c r="AA2015" s="125"/>
      <c r="AB2015" s="125"/>
      <c r="AC2015" s="126"/>
      <c r="AD2015" s="126"/>
      <c r="AE2015" s="126"/>
      <c r="AF2015" s="126"/>
      <c r="AG2015" s="126"/>
      <c r="AH2015" s="126"/>
      <c r="AI2015" s="126"/>
      <c r="AJ2015" s="126"/>
      <c r="AK2015" s="126"/>
    </row>
    <row r="2016" spans="1:37" ht="15" customHeight="1" x14ac:dyDescent="0.2">
      <c r="A2016" s="62"/>
      <c r="B2016" s="62"/>
      <c r="C2016" s="124"/>
      <c r="D2016" s="124"/>
      <c r="E2016" s="124"/>
      <c r="F2016" s="124"/>
      <c r="G2016" s="124"/>
      <c r="H2016" s="124"/>
      <c r="I2016" s="124"/>
      <c r="J2016" s="124"/>
      <c r="K2016" s="124"/>
      <c r="L2016" s="124"/>
      <c r="M2016" s="124"/>
      <c r="N2016" s="124"/>
      <c r="O2016" s="124"/>
      <c r="P2016" s="124"/>
      <c r="Q2016" s="124"/>
      <c r="R2016" s="124"/>
      <c r="S2016" s="124"/>
      <c r="T2016" s="124"/>
      <c r="U2016" s="124"/>
      <c r="V2016" s="124"/>
      <c r="W2016" s="124"/>
      <c r="X2016" s="124"/>
      <c r="Y2016" s="125"/>
      <c r="Z2016" s="125"/>
      <c r="AA2016" s="125"/>
      <c r="AB2016" s="125"/>
      <c r="AC2016" s="126"/>
      <c r="AD2016" s="126"/>
      <c r="AE2016" s="126"/>
      <c r="AF2016" s="126"/>
      <c r="AG2016" s="126"/>
      <c r="AH2016" s="126"/>
      <c r="AI2016" s="126"/>
      <c r="AJ2016" s="126"/>
      <c r="AK2016" s="126"/>
    </row>
    <row r="2017" spans="1:37" ht="15" customHeight="1" x14ac:dyDescent="0.2">
      <c r="A2017" s="62"/>
      <c r="B2017" s="62"/>
      <c r="C2017" s="124"/>
      <c r="D2017" s="124"/>
      <c r="E2017" s="124"/>
      <c r="F2017" s="124"/>
      <c r="G2017" s="124"/>
      <c r="H2017" s="124"/>
      <c r="I2017" s="124"/>
      <c r="J2017" s="124"/>
      <c r="K2017" s="124"/>
      <c r="L2017" s="124"/>
      <c r="M2017" s="124"/>
      <c r="N2017" s="124"/>
      <c r="O2017" s="124"/>
      <c r="P2017" s="124"/>
      <c r="Q2017" s="124"/>
      <c r="R2017" s="124"/>
      <c r="S2017" s="124"/>
      <c r="T2017" s="124"/>
      <c r="U2017" s="124"/>
      <c r="V2017" s="124"/>
      <c r="W2017" s="124"/>
      <c r="X2017" s="124"/>
      <c r="Y2017" s="125"/>
      <c r="Z2017" s="125"/>
      <c r="AA2017" s="125"/>
      <c r="AB2017" s="125"/>
      <c r="AC2017" s="126"/>
      <c r="AD2017" s="126"/>
      <c r="AE2017" s="126"/>
      <c r="AF2017" s="126"/>
      <c r="AG2017" s="126"/>
      <c r="AH2017" s="126"/>
      <c r="AI2017" s="126"/>
      <c r="AJ2017" s="126"/>
      <c r="AK2017" s="126"/>
    </row>
    <row r="2018" spans="1:37" ht="15" customHeight="1" x14ac:dyDescent="0.2">
      <c r="A2018" s="62"/>
      <c r="B2018" s="62"/>
      <c r="C2018" s="124"/>
      <c r="D2018" s="124"/>
      <c r="E2018" s="124"/>
      <c r="F2018" s="124"/>
      <c r="G2018" s="124"/>
      <c r="H2018" s="124"/>
      <c r="I2018" s="124"/>
      <c r="J2018" s="124"/>
      <c r="K2018" s="124"/>
      <c r="L2018" s="124"/>
      <c r="M2018" s="124"/>
      <c r="N2018" s="124"/>
      <c r="O2018" s="124"/>
      <c r="P2018" s="124"/>
      <c r="Q2018" s="124"/>
      <c r="R2018" s="124"/>
      <c r="S2018" s="124"/>
      <c r="T2018" s="124"/>
      <c r="U2018" s="124"/>
      <c r="V2018" s="124"/>
      <c r="W2018" s="124"/>
      <c r="X2018" s="124"/>
      <c r="Y2018" s="125"/>
      <c r="Z2018" s="125"/>
      <c r="AA2018" s="125"/>
      <c r="AB2018" s="125"/>
      <c r="AC2018" s="126"/>
      <c r="AD2018" s="126"/>
      <c r="AE2018" s="126"/>
      <c r="AF2018" s="126"/>
      <c r="AG2018" s="126"/>
      <c r="AH2018" s="126"/>
      <c r="AI2018" s="126"/>
      <c r="AJ2018" s="126"/>
      <c r="AK2018" s="126"/>
    </row>
    <row r="2019" spans="1:37" ht="15" customHeight="1" x14ac:dyDescent="0.2">
      <c r="A2019" s="62"/>
      <c r="B2019" s="62"/>
      <c r="C2019" s="124"/>
      <c r="D2019" s="124"/>
      <c r="E2019" s="124"/>
      <c r="F2019" s="124"/>
      <c r="G2019" s="124"/>
      <c r="H2019" s="124"/>
      <c r="I2019" s="124"/>
      <c r="J2019" s="124"/>
      <c r="K2019" s="124"/>
      <c r="L2019" s="124"/>
      <c r="M2019" s="124"/>
      <c r="N2019" s="124"/>
      <c r="O2019" s="124"/>
      <c r="P2019" s="124"/>
      <c r="Q2019" s="124"/>
      <c r="R2019" s="124"/>
      <c r="S2019" s="124"/>
      <c r="T2019" s="124"/>
      <c r="U2019" s="124"/>
      <c r="V2019" s="124"/>
      <c r="W2019" s="124"/>
      <c r="X2019" s="124"/>
      <c r="Y2019" s="125"/>
      <c r="Z2019" s="125"/>
      <c r="AA2019" s="125"/>
      <c r="AB2019" s="125"/>
      <c r="AC2019" s="126"/>
      <c r="AD2019" s="126"/>
      <c r="AE2019" s="126"/>
      <c r="AF2019" s="126"/>
      <c r="AG2019" s="126"/>
      <c r="AH2019" s="126"/>
      <c r="AI2019" s="126"/>
      <c r="AJ2019" s="126"/>
      <c r="AK2019" s="126"/>
    </row>
    <row r="2020" spans="1:37" ht="15" customHeight="1" x14ac:dyDescent="0.2">
      <c r="A2020" s="62"/>
      <c r="B2020" s="62"/>
      <c r="C2020" s="124"/>
      <c r="D2020" s="124"/>
      <c r="E2020" s="124"/>
      <c r="F2020" s="124"/>
      <c r="G2020" s="124"/>
      <c r="H2020" s="124"/>
      <c r="I2020" s="124"/>
      <c r="J2020" s="124"/>
      <c r="K2020" s="124"/>
      <c r="L2020" s="124"/>
      <c r="M2020" s="124"/>
      <c r="N2020" s="124"/>
      <c r="O2020" s="124"/>
      <c r="P2020" s="124"/>
      <c r="Q2020" s="124"/>
      <c r="R2020" s="124"/>
      <c r="S2020" s="124"/>
      <c r="T2020" s="124"/>
      <c r="U2020" s="124"/>
      <c r="V2020" s="124"/>
      <c r="W2020" s="124"/>
      <c r="X2020" s="124"/>
      <c r="Y2020" s="125"/>
      <c r="Z2020" s="125"/>
      <c r="AA2020" s="125"/>
      <c r="AB2020" s="125"/>
      <c r="AC2020" s="126"/>
      <c r="AD2020" s="126"/>
      <c r="AE2020" s="126"/>
      <c r="AF2020" s="126"/>
      <c r="AG2020" s="126"/>
      <c r="AH2020" s="126"/>
      <c r="AI2020" s="126"/>
      <c r="AJ2020" s="126"/>
      <c r="AK2020" s="126"/>
    </row>
    <row r="2021" spans="1:37" ht="15" customHeight="1" x14ac:dyDescent="0.2">
      <c r="A2021" s="62"/>
      <c r="B2021" s="62"/>
      <c r="C2021" s="124"/>
      <c r="D2021" s="124"/>
      <c r="E2021" s="124"/>
      <c r="F2021" s="124"/>
      <c r="G2021" s="124"/>
      <c r="H2021" s="124"/>
      <c r="I2021" s="124"/>
      <c r="J2021" s="124"/>
      <c r="K2021" s="124"/>
      <c r="L2021" s="124"/>
      <c r="M2021" s="124"/>
      <c r="N2021" s="124"/>
      <c r="O2021" s="124"/>
      <c r="P2021" s="124"/>
      <c r="Q2021" s="124"/>
      <c r="R2021" s="124"/>
      <c r="S2021" s="124"/>
      <c r="T2021" s="124"/>
      <c r="U2021" s="124"/>
      <c r="V2021" s="124"/>
      <c r="W2021" s="124"/>
      <c r="X2021" s="124"/>
      <c r="Y2021" s="125"/>
      <c r="Z2021" s="125"/>
      <c r="AA2021" s="125"/>
      <c r="AB2021" s="125"/>
      <c r="AC2021" s="126"/>
      <c r="AD2021" s="126"/>
      <c r="AE2021" s="126"/>
      <c r="AF2021" s="126"/>
      <c r="AG2021" s="126"/>
      <c r="AH2021" s="126"/>
      <c r="AI2021" s="126"/>
      <c r="AJ2021" s="126"/>
      <c r="AK2021" s="126"/>
    </row>
    <row r="2022" spans="1:37" ht="15" customHeight="1" x14ac:dyDescent="0.2">
      <c r="A2022" s="62"/>
      <c r="B2022" s="62"/>
      <c r="C2022" s="124"/>
      <c r="D2022" s="124"/>
      <c r="E2022" s="124"/>
      <c r="F2022" s="124"/>
      <c r="G2022" s="124"/>
      <c r="H2022" s="124"/>
      <c r="I2022" s="124"/>
      <c r="J2022" s="124"/>
      <c r="K2022" s="124"/>
      <c r="L2022" s="124"/>
      <c r="M2022" s="124"/>
      <c r="N2022" s="124"/>
      <c r="O2022" s="124"/>
      <c r="P2022" s="124"/>
      <c r="Q2022" s="124"/>
      <c r="R2022" s="124"/>
      <c r="S2022" s="124"/>
      <c r="T2022" s="124"/>
      <c r="U2022" s="124"/>
      <c r="V2022" s="124"/>
      <c r="W2022" s="124"/>
      <c r="X2022" s="124"/>
      <c r="Y2022" s="125"/>
      <c r="Z2022" s="125"/>
      <c r="AA2022" s="125"/>
      <c r="AB2022" s="125"/>
      <c r="AC2022" s="126"/>
      <c r="AD2022" s="126"/>
      <c r="AE2022" s="126"/>
      <c r="AF2022" s="126"/>
      <c r="AG2022" s="126"/>
      <c r="AH2022" s="126"/>
      <c r="AI2022" s="126"/>
      <c r="AJ2022" s="126"/>
      <c r="AK2022" s="126"/>
    </row>
    <row r="2023" spans="1:37" ht="15" customHeight="1" x14ac:dyDescent="0.2">
      <c r="A2023" s="62"/>
      <c r="B2023" s="62"/>
      <c r="C2023" s="124"/>
      <c r="D2023" s="124"/>
      <c r="E2023" s="124"/>
      <c r="F2023" s="124"/>
      <c r="G2023" s="124"/>
      <c r="H2023" s="124"/>
      <c r="I2023" s="124"/>
      <c r="J2023" s="124"/>
      <c r="K2023" s="124"/>
      <c r="L2023" s="124"/>
      <c r="M2023" s="124"/>
      <c r="N2023" s="124"/>
      <c r="O2023" s="124"/>
      <c r="P2023" s="124"/>
      <c r="Q2023" s="124"/>
      <c r="R2023" s="124"/>
      <c r="S2023" s="124"/>
      <c r="T2023" s="124"/>
      <c r="U2023" s="124"/>
      <c r="V2023" s="124"/>
      <c r="W2023" s="124"/>
      <c r="X2023" s="124"/>
      <c r="Y2023" s="125"/>
      <c r="Z2023" s="125"/>
      <c r="AA2023" s="125"/>
      <c r="AB2023" s="125"/>
      <c r="AC2023" s="126"/>
      <c r="AD2023" s="126"/>
      <c r="AE2023" s="126"/>
      <c r="AF2023" s="126"/>
      <c r="AG2023" s="126"/>
      <c r="AH2023" s="126"/>
      <c r="AI2023" s="126"/>
      <c r="AJ2023" s="126"/>
      <c r="AK2023" s="126"/>
    </row>
    <row r="2024" spans="1:37" ht="15" customHeight="1" x14ac:dyDescent="0.2">
      <c r="A2024" s="62"/>
      <c r="B2024" s="62"/>
      <c r="C2024" s="124"/>
      <c r="D2024" s="124"/>
      <c r="E2024" s="124"/>
      <c r="F2024" s="124"/>
      <c r="G2024" s="124"/>
      <c r="H2024" s="124"/>
      <c r="I2024" s="124"/>
      <c r="J2024" s="124"/>
      <c r="K2024" s="124"/>
      <c r="L2024" s="124"/>
      <c r="M2024" s="124"/>
      <c r="N2024" s="124"/>
      <c r="O2024" s="124"/>
      <c r="P2024" s="124"/>
      <c r="Q2024" s="124"/>
      <c r="R2024" s="124"/>
      <c r="S2024" s="124"/>
      <c r="T2024" s="124"/>
      <c r="U2024" s="124"/>
      <c r="V2024" s="124"/>
      <c r="W2024" s="124"/>
      <c r="X2024" s="124"/>
      <c r="Y2024" s="125"/>
      <c r="Z2024" s="125"/>
      <c r="AA2024" s="125"/>
      <c r="AB2024" s="125"/>
      <c r="AC2024" s="126"/>
      <c r="AD2024" s="126"/>
      <c r="AE2024" s="126"/>
      <c r="AF2024" s="126"/>
      <c r="AG2024" s="126"/>
      <c r="AH2024" s="126"/>
      <c r="AI2024" s="126"/>
      <c r="AJ2024" s="126"/>
      <c r="AK2024" s="126"/>
    </row>
    <row r="2025" spans="1:37" ht="15" customHeight="1" x14ac:dyDescent="0.2">
      <c r="A2025" s="62"/>
      <c r="B2025" s="62"/>
      <c r="C2025" s="124"/>
      <c r="D2025" s="124"/>
      <c r="E2025" s="124"/>
      <c r="F2025" s="124"/>
      <c r="G2025" s="124"/>
      <c r="H2025" s="124"/>
      <c r="I2025" s="124"/>
      <c r="J2025" s="124"/>
      <c r="K2025" s="124"/>
      <c r="L2025" s="124"/>
      <c r="M2025" s="124"/>
      <c r="N2025" s="124"/>
      <c r="O2025" s="124"/>
      <c r="P2025" s="124"/>
      <c r="Q2025" s="124"/>
      <c r="R2025" s="124"/>
      <c r="S2025" s="124"/>
      <c r="T2025" s="124"/>
      <c r="U2025" s="124"/>
      <c r="V2025" s="124"/>
      <c r="W2025" s="124"/>
      <c r="X2025" s="124"/>
      <c r="Y2025" s="125"/>
      <c r="Z2025" s="125"/>
      <c r="AA2025" s="125"/>
      <c r="AB2025" s="125"/>
      <c r="AC2025" s="126"/>
      <c r="AD2025" s="126"/>
      <c r="AE2025" s="126"/>
      <c r="AF2025" s="126"/>
      <c r="AG2025" s="126"/>
      <c r="AH2025" s="126"/>
      <c r="AI2025" s="126"/>
      <c r="AJ2025" s="126"/>
      <c r="AK2025" s="126"/>
    </row>
    <row r="2026" spans="1:37" ht="15" customHeight="1" x14ac:dyDescent="0.2">
      <c r="A2026" s="62"/>
      <c r="B2026" s="62"/>
      <c r="C2026" s="124"/>
      <c r="D2026" s="124"/>
      <c r="E2026" s="124"/>
      <c r="F2026" s="124"/>
      <c r="G2026" s="124"/>
      <c r="H2026" s="124"/>
      <c r="I2026" s="124"/>
      <c r="J2026" s="124"/>
      <c r="K2026" s="124"/>
      <c r="L2026" s="124"/>
      <c r="M2026" s="124"/>
      <c r="N2026" s="124"/>
      <c r="O2026" s="124"/>
      <c r="P2026" s="124"/>
      <c r="Q2026" s="124"/>
      <c r="R2026" s="124"/>
      <c r="S2026" s="124"/>
      <c r="T2026" s="124"/>
      <c r="U2026" s="124"/>
      <c r="V2026" s="124"/>
      <c r="W2026" s="124"/>
      <c r="X2026" s="124"/>
      <c r="Y2026" s="125"/>
      <c r="Z2026" s="125"/>
      <c r="AA2026" s="125"/>
      <c r="AB2026" s="125"/>
      <c r="AC2026" s="126"/>
      <c r="AD2026" s="126"/>
      <c r="AE2026" s="126"/>
      <c r="AF2026" s="126"/>
      <c r="AG2026" s="126"/>
      <c r="AH2026" s="126"/>
      <c r="AI2026" s="126"/>
      <c r="AJ2026" s="126"/>
      <c r="AK2026" s="126"/>
    </row>
    <row r="2027" spans="1:37" ht="15" customHeight="1" x14ac:dyDescent="0.2">
      <c r="A2027" s="62"/>
      <c r="B2027" s="62"/>
      <c r="C2027" s="124"/>
      <c r="D2027" s="124"/>
      <c r="E2027" s="124"/>
      <c r="F2027" s="124"/>
      <c r="G2027" s="124"/>
      <c r="H2027" s="124"/>
      <c r="I2027" s="124"/>
      <c r="J2027" s="124"/>
      <c r="K2027" s="124"/>
      <c r="L2027" s="124"/>
      <c r="M2027" s="124"/>
      <c r="N2027" s="124"/>
      <c r="O2027" s="124"/>
      <c r="P2027" s="124"/>
      <c r="Q2027" s="124"/>
      <c r="R2027" s="124"/>
      <c r="S2027" s="124"/>
      <c r="T2027" s="124"/>
      <c r="U2027" s="124"/>
      <c r="V2027" s="124"/>
      <c r="W2027" s="124"/>
      <c r="X2027" s="124"/>
      <c r="AC2027" s="126"/>
      <c r="AD2027" s="126"/>
      <c r="AE2027" s="126"/>
      <c r="AF2027" s="126"/>
      <c r="AG2027" s="126"/>
      <c r="AH2027" s="126"/>
      <c r="AI2027" s="126"/>
      <c r="AJ2027" s="126"/>
      <c r="AK2027" s="126"/>
    </row>
    <row r="2028" spans="1:37" ht="15" customHeight="1" x14ac:dyDescent="0.2">
      <c r="A2028" s="62"/>
      <c r="B2028" s="62"/>
      <c r="C2028" s="124"/>
      <c r="D2028" s="124"/>
      <c r="E2028" s="124"/>
      <c r="F2028" s="124"/>
      <c r="G2028" s="124"/>
      <c r="H2028" s="124"/>
      <c r="I2028" s="124"/>
      <c r="J2028" s="124"/>
      <c r="K2028" s="124"/>
      <c r="L2028" s="124"/>
      <c r="M2028" s="124"/>
      <c r="N2028" s="124"/>
      <c r="O2028" s="124"/>
      <c r="P2028" s="124"/>
      <c r="Q2028" s="124"/>
      <c r="R2028" s="124"/>
      <c r="S2028" s="124"/>
      <c r="T2028" s="124"/>
      <c r="U2028" s="124"/>
      <c r="V2028" s="124"/>
      <c r="W2028" s="124"/>
      <c r="X2028" s="124"/>
      <c r="AC2028" s="126"/>
      <c r="AD2028" s="126"/>
      <c r="AE2028" s="126"/>
      <c r="AF2028" s="126"/>
      <c r="AG2028" s="126"/>
      <c r="AH2028" s="126"/>
      <c r="AI2028" s="126"/>
      <c r="AJ2028" s="126"/>
      <c r="AK2028" s="126"/>
    </row>
    <row r="2029" spans="1:37" ht="15" customHeight="1" x14ac:dyDescent="0.2">
      <c r="A2029" s="62"/>
      <c r="B2029" s="62"/>
      <c r="C2029" s="124"/>
      <c r="D2029" s="124"/>
      <c r="E2029" s="124"/>
      <c r="F2029" s="124"/>
      <c r="G2029" s="124"/>
      <c r="H2029" s="124"/>
      <c r="I2029" s="124"/>
      <c r="J2029" s="124"/>
      <c r="K2029" s="124"/>
      <c r="L2029" s="124"/>
      <c r="M2029" s="124"/>
      <c r="N2029" s="124"/>
      <c r="O2029" s="124"/>
      <c r="P2029" s="124"/>
      <c r="Q2029" s="124"/>
      <c r="R2029" s="124"/>
      <c r="S2029" s="124"/>
      <c r="T2029" s="124"/>
      <c r="U2029" s="124"/>
      <c r="V2029" s="124"/>
      <c r="W2029" s="124"/>
      <c r="X2029" s="124"/>
      <c r="AC2029" s="126"/>
      <c r="AD2029" s="126"/>
      <c r="AE2029" s="126"/>
      <c r="AF2029" s="126"/>
      <c r="AG2029" s="126"/>
      <c r="AH2029" s="126"/>
      <c r="AI2029" s="126"/>
      <c r="AJ2029" s="126"/>
      <c r="AK2029" s="126"/>
    </row>
    <row r="2030" spans="1:37" ht="15" customHeight="1" x14ac:dyDescent="0.2">
      <c r="A2030" s="62"/>
      <c r="B2030" s="62"/>
      <c r="C2030" s="124"/>
      <c r="D2030" s="124"/>
      <c r="E2030" s="124"/>
      <c r="F2030" s="124"/>
      <c r="G2030" s="124"/>
      <c r="H2030" s="124"/>
      <c r="I2030" s="124"/>
      <c r="J2030" s="124"/>
      <c r="K2030" s="124"/>
      <c r="L2030" s="124"/>
      <c r="M2030" s="124"/>
      <c r="N2030" s="124"/>
      <c r="O2030" s="124"/>
      <c r="P2030" s="124"/>
      <c r="Q2030" s="124"/>
      <c r="R2030" s="124"/>
      <c r="S2030" s="124"/>
      <c r="T2030" s="124"/>
      <c r="U2030" s="124"/>
      <c r="V2030" s="124"/>
      <c r="W2030" s="124"/>
      <c r="X2030" s="124"/>
      <c r="AC2030" s="126"/>
      <c r="AD2030" s="126"/>
      <c r="AE2030" s="126"/>
      <c r="AF2030" s="126"/>
      <c r="AG2030" s="126"/>
      <c r="AH2030" s="126"/>
      <c r="AI2030" s="126"/>
      <c r="AJ2030" s="126"/>
      <c r="AK2030" s="126"/>
    </row>
    <row r="2031" spans="1:37" ht="15" customHeight="1" x14ac:dyDescent="0.2">
      <c r="A2031" s="62"/>
      <c r="B2031" s="62"/>
      <c r="C2031" s="124"/>
      <c r="D2031" s="124"/>
      <c r="E2031" s="124"/>
      <c r="F2031" s="124"/>
      <c r="G2031" s="124"/>
      <c r="H2031" s="124"/>
      <c r="I2031" s="124"/>
      <c r="J2031" s="124"/>
      <c r="K2031" s="124"/>
      <c r="L2031" s="124"/>
      <c r="M2031" s="124"/>
      <c r="N2031" s="124"/>
      <c r="O2031" s="124"/>
      <c r="P2031" s="124"/>
      <c r="Q2031" s="124"/>
      <c r="R2031" s="124"/>
      <c r="S2031" s="124"/>
      <c r="T2031" s="124"/>
      <c r="U2031" s="124"/>
      <c r="V2031" s="124"/>
      <c r="W2031" s="124"/>
      <c r="X2031" s="124"/>
      <c r="AC2031" s="126"/>
      <c r="AD2031" s="126"/>
      <c r="AE2031" s="126"/>
      <c r="AF2031" s="126"/>
      <c r="AG2031" s="126"/>
      <c r="AH2031" s="126"/>
      <c r="AI2031" s="126"/>
      <c r="AJ2031" s="126"/>
      <c r="AK2031" s="126"/>
    </row>
    <row r="2032" spans="1:37" ht="15" customHeight="1" x14ac:dyDescent="0.2">
      <c r="A2032" s="62"/>
      <c r="B2032" s="62"/>
      <c r="C2032" s="124"/>
      <c r="D2032" s="124"/>
      <c r="E2032" s="124"/>
      <c r="F2032" s="124"/>
      <c r="G2032" s="124"/>
      <c r="H2032" s="124"/>
      <c r="I2032" s="124"/>
      <c r="J2032" s="124"/>
      <c r="K2032" s="124"/>
      <c r="L2032" s="124"/>
      <c r="M2032" s="124"/>
      <c r="N2032" s="124"/>
      <c r="O2032" s="124"/>
      <c r="P2032" s="124"/>
      <c r="Q2032" s="124"/>
      <c r="R2032" s="124"/>
      <c r="S2032" s="124"/>
      <c r="T2032" s="124"/>
      <c r="U2032" s="124"/>
      <c r="V2032" s="124"/>
      <c r="W2032" s="124"/>
      <c r="X2032" s="124"/>
      <c r="AC2032" s="126"/>
      <c r="AD2032" s="126"/>
      <c r="AE2032" s="126"/>
      <c r="AF2032" s="126"/>
      <c r="AG2032" s="126"/>
      <c r="AH2032" s="126"/>
      <c r="AI2032" s="126"/>
      <c r="AJ2032" s="126"/>
      <c r="AK2032" s="126"/>
    </row>
    <row r="2033" spans="1:37" ht="15" customHeight="1" x14ac:dyDescent="0.2">
      <c r="A2033" s="62"/>
      <c r="B2033" s="62"/>
      <c r="C2033" s="124"/>
      <c r="D2033" s="124"/>
      <c r="E2033" s="124"/>
      <c r="F2033" s="124"/>
      <c r="G2033" s="124"/>
      <c r="H2033" s="124"/>
      <c r="I2033" s="124"/>
      <c r="J2033" s="124"/>
      <c r="K2033" s="124"/>
      <c r="L2033" s="124"/>
      <c r="M2033" s="124"/>
      <c r="N2033" s="124"/>
      <c r="O2033" s="124"/>
      <c r="P2033" s="124"/>
      <c r="Q2033" s="124"/>
      <c r="R2033" s="124"/>
      <c r="S2033" s="124"/>
      <c r="T2033" s="124"/>
      <c r="U2033" s="124"/>
      <c r="V2033" s="124"/>
      <c r="W2033" s="124"/>
      <c r="X2033" s="124"/>
      <c r="AC2033" s="126"/>
      <c r="AD2033" s="126"/>
      <c r="AE2033" s="126"/>
      <c r="AF2033" s="126"/>
      <c r="AG2033" s="126"/>
      <c r="AH2033" s="126"/>
      <c r="AI2033" s="126"/>
      <c r="AJ2033" s="126"/>
      <c r="AK2033" s="126"/>
    </row>
    <row r="2034" spans="1:37" ht="15" customHeight="1" x14ac:dyDescent="0.2">
      <c r="A2034" s="62"/>
      <c r="B2034" s="62"/>
      <c r="C2034" s="124"/>
      <c r="D2034" s="124"/>
      <c r="E2034" s="124"/>
      <c r="F2034" s="124"/>
      <c r="G2034" s="124"/>
      <c r="H2034" s="124"/>
      <c r="I2034" s="124"/>
      <c r="J2034" s="124"/>
      <c r="K2034" s="124"/>
      <c r="L2034" s="124"/>
      <c r="M2034" s="124"/>
      <c r="N2034" s="124"/>
      <c r="O2034" s="124"/>
      <c r="P2034" s="124"/>
      <c r="Q2034" s="124"/>
      <c r="R2034" s="124"/>
      <c r="S2034" s="124"/>
      <c r="T2034" s="124"/>
      <c r="U2034" s="124"/>
      <c r="V2034" s="124"/>
      <c r="W2034" s="124"/>
      <c r="X2034" s="124"/>
      <c r="AC2034" s="126"/>
      <c r="AD2034" s="126"/>
      <c r="AE2034" s="126"/>
      <c r="AF2034" s="126"/>
      <c r="AG2034" s="126"/>
      <c r="AH2034" s="126"/>
      <c r="AI2034" s="126"/>
      <c r="AJ2034" s="126"/>
      <c r="AK2034" s="126"/>
    </row>
    <row r="2035" spans="1:37" ht="15" customHeight="1" x14ac:dyDescent="0.2">
      <c r="A2035" s="62"/>
      <c r="B2035" s="62"/>
      <c r="C2035" s="124"/>
      <c r="D2035" s="124"/>
      <c r="E2035" s="124"/>
      <c r="F2035" s="124"/>
      <c r="G2035" s="124"/>
      <c r="H2035" s="124"/>
      <c r="I2035" s="124"/>
      <c r="J2035" s="124"/>
      <c r="K2035" s="124"/>
      <c r="L2035" s="124"/>
      <c r="M2035" s="124"/>
      <c r="N2035" s="124"/>
      <c r="O2035" s="124"/>
      <c r="P2035" s="124"/>
      <c r="Q2035" s="124"/>
      <c r="R2035" s="124"/>
      <c r="S2035" s="124"/>
      <c r="T2035" s="124"/>
      <c r="U2035" s="124"/>
      <c r="V2035" s="124"/>
      <c r="W2035" s="124"/>
      <c r="X2035" s="124"/>
      <c r="AC2035" s="126"/>
      <c r="AD2035" s="126"/>
      <c r="AE2035" s="126"/>
      <c r="AF2035" s="126"/>
      <c r="AG2035" s="126"/>
      <c r="AH2035" s="126"/>
      <c r="AI2035" s="126"/>
      <c r="AJ2035" s="126"/>
      <c r="AK2035" s="126"/>
    </row>
    <row r="2036" spans="1:37" ht="15" customHeight="1" x14ac:dyDescent="0.2">
      <c r="A2036" s="62"/>
      <c r="B2036" s="62"/>
      <c r="C2036" s="124"/>
      <c r="D2036" s="124"/>
      <c r="E2036" s="124"/>
      <c r="F2036" s="124"/>
      <c r="G2036" s="124"/>
      <c r="H2036" s="124"/>
      <c r="I2036" s="124"/>
      <c r="J2036" s="124"/>
      <c r="K2036" s="124"/>
      <c r="L2036" s="124"/>
      <c r="M2036" s="124"/>
      <c r="N2036" s="124"/>
      <c r="O2036" s="124"/>
      <c r="P2036" s="124"/>
      <c r="Q2036" s="124"/>
      <c r="R2036" s="124"/>
      <c r="S2036" s="124"/>
      <c r="T2036" s="124"/>
      <c r="U2036" s="124"/>
      <c r="V2036" s="124"/>
      <c r="W2036" s="124"/>
      <c r="X2036" s="124"/>
      <c r="AC2036" s="126"/>
      <c r="AD2036" s="126"/>
      <c r="AE2036" s="126"/>
      <c r="AF2036" s="126"/>
      <c r="AG2036" s="126"/>
      <c r="AH2036" s="126"/>
      <c r="AI2036" s="126"/>
      <c r="AJ2036" s="126"/>
      <c r="AK2036" s="126"/>
    </row>
    <row r="2037" spans="1:37" ht="15" customHeight="1" x14ac:dyDescent="0.2">
      <c r="A2037" s="62"/>
      <c r="B2037" s="62"/>
      <c r="C2037" s="133"/>
      <c r="D2037" s="133"/>
      <c r="E2037" s="133"/>
      <c r="F2037" s="133"/>
      <c r="G2037" s="133"/>
      <c r="H2037" s="133"/>
      <c r="I2037" s="133"/>
      <c r="J2037" s="133"/>
      <c r="K2037" s="133"/>
      <c r="L2037" s="133"/>
      <c r="M2037" s="133"/>
      <c r="N2037" s="134"/>
      <c r="O2037" s="134"/>
      <c r="P2037" s="134"/>
      <c r="Q2037" s="62"/>
      <c r="R2037" s="134"/>
      <c r="S2037" s="134"/>
      <c r="T2037" s="134"/>
      <c r="U2037" s="134"/>
      <c r="V2037" s="134"/>
      <c r="W2037" s="134"/>
      <c r="X2037" s="134"/>
      <c r="AC2037" s="126"/>
      <c r="AD2037" s="126"/>
      <c r="AE2037" s="126"/>
      <c r="AF2037" s="126"/>
      <c r="AG2037" s="126"/>
      <c r="AH2037" s="126"/>
      <c r="AI2037" s="126"/>
      <c r="AJ2037" s="126"/>
      <c r="AK2037" s="126"/>
    </row>
    <row r="2038" spans="1:37" ht="15" customHeight="1" x14ac:dyDescent="0.2">
      <c r="A2038" s="62"/>
      <c r="B2038" s="62"/>
      <c r="C2038" s="133"/>
      <c r="D2038" s="133"/>
      <c r="E2038" s="133"/>
      <c r="F2038" s="133"/>
      <c r="G2038" s="133"/>
      <c r="H2038" s="133"/>
      <c r="I2038" s="133"/>
      <c r="J2038" s="133"/>
      <c r="K2038" s="133"/>
      <c r="L2038" s="133"/>
      <c r="M2038" s="133"/>
      <c r="N2038" s="134"/>
      <c r="O2038" s="134"/>
      <c r="P2038" s="134"/>
      <c r="Q2038" s="62"/>
      <c r="R2038" s="134"/>
      <c r="S2038" s="134"/>
      <c r="T2038" s="134"/>
      <c r="U2038" s="134"/>
      <c r="V2038" s="134"/>
      <c r="W2038" s="134"/>
      <c r="X2038" s="134"/>
      <c r="AC2038" s="126"/>
      <c r="AD2038" s="126"/>
      <c r="AE2038" s="126"/>
      <c r="AF2038" s="126"/>
      <c r="AG2038" s="126"/>
      <c r="AH2038" s="126"/>
      <c r="AI2038" s="126"/>
      <c r="AJ2038" s="126"/>
      <c r="AK2038" s="126"/>
    </row>
    <row r="2039" spans="1:37" ht="15" customHeight="1" x14ac:dyDescent="0.2">
      <c r="A2039" s="62"/>
      <c r="B2039" s="62"/>
      <c r="C2039" s="133"/>
      <c r="D2039" s="133"/>
      <c r="E2039" s="133"/>
      <c r="F2039" s="133"/>
      <c r="G2039" s="133"/>
      <c r="H2039" s="133"/>
      <c r="I2039" s="133"/>
      <c r="J2039" s="133"/>
      <c r="K2039" s="133"/>
      <c r="L2039" s="133"/>
      <c r="M2039" s="133"/>
      <c r="N2039" s="134"/>
      <c r="O2039" s="134"/>
      <c r="P2039" s="134"/>
      <c r="Q2039" s="62"/>
      <c r="R2039" s="134"/>
      <c r="S2039" s="134"/>
      <c r="T2039" s="134"/>
      <c r="U2039" s="134"/>
      <c r="V2039" s="134"/>
      <c r="W2039" s="134"/>
      <c r="X2039" s="134"/>
      <c r="AC2039" s="126"/>
      <c r="AD2039" s="126"/>
      <c r="AE2039" s="126"/>
      <c r="AF2039" s="126"/>
      <c r="AG2039" s="126"/>
      <c r="AH2039" s="126"/>
      <c r="AI2039" s="126"/>
      <c r="AJ2039" s="126"/>
      <c r="AK2039" s="126"/>
    </row>
    <row r="2040" spans="1:37" ht="15" customHeight="1" x14ac:dyDescent="0.2">
      <c r="A2040" s="62"/>
      <c r="B2040" s="62"/>
      <c r="C2040" s="133"/>
      <c r="D2040" s="133"/>
      <c r="E2040" s="133"/>
      <c r="F2040" s="133"/>
      <c r="G2040" s="133"/>
      <c r="H2040" s="133"/>
      <c r="I2040" s="133"/>
      <c r="J2040" s="133"/>
      <c r="K2040" s="133"/>
      <c r="L2040" s="133"/>
      <c r="M2040" s="133"/>
      <c r="N2040" s="134"/>
      <c r="O2040" s="134"/>
      <c r="P2040" s="134"/>
      <c r="Q2040" s="62"/>
      <c r="R2040" s="134"/>
      <c r="S2040" s="134"/>
      <c r="T2040" s="134"/>
      <c r="U2040" s="134"/>
      <c r="V2040" s="134"/>
      <c r="W2040" s="134"/>
      <c r="X2040" s="134"/>
      <c r="AC2040" s="126"/>
      <c r="AD2040" s="126"/>
      <c r="AE2040" s="126"/>
      <c r="AF2040" s="126"/>
      <c r="AG2040" s="126"/>
      <c r="AH2040" s="126"/>
      <c r="AI2040" s="126"/>
      <c r="AJ2040" s="126"/>
      <c r="AK2040" s="126"/>
    </row>
    <row r="2041" spans="1:37" ht="15" customHeight="1" x14ac:dyDescent="0.2">
      <c r="A2041" s="62"/>
      <c r="B2041" s="62"/>
      <c r="C2041" s="133"/>
      <c r="D2041" s="133"/>
      <c r="E2041" s="133"/>
      <c r="F2041" s="133"/>
      <c r="G2041" s="133"/>
      <c r="H2041" s="133"/>
      <c r="I2041" s="133"/>
      <c r="J2041" s="133"/>
      <c r="K2041" s="133"/>
      <c r="L2041" s="133"/>
      <c r="M2041" s="133"/>
      <c r="N2041" s="134"/>
      <c r="O2041" s="134"/>
      <c r="P2041" s="134"/>
      <c r="Q2041" s="62"/>
      <c r="R2041" s="134"/>
      <c r="S2041" s="134"/>
      <c r="T2041" s="134"/>
      <c r="U2041" s="134"/>
      <c r="V2041" s="134"/>
      <c r="W2041" s="134"/>
      <c r="X2041" s="134"/>
      <c r="AC2041" s="126"/>
      <c r="AD2041" s="126"/>
      <c r="AE2041" s="126"/>
      <c r="AF2041" s="126"/>
      <c r="AG2041" s="126"/>
      <c r="AH2041" s="126"/>
      <c r="AI2041" s="126"/>
      <c r="AJ2041" s="126"/>
      <c r="AK2041" s="126"/>
    </row>
    <row r="2042" spans="1:37" ht="15" customHeight="1" x14ac:dyDescent="0.2">
      <c r="A2042" s="62"/>
      <c r="B2042" s="62"/>
      <c r="C2042" s="133"/>
      <c r="D2042" s="133"/>
      <c r="E2042" s="133"/>
      <c r="F2042" s="133"/>
      <c r="G2042" s="133"/>
      <c r="H2042" s="133"/>
      <c r="I2042" s="133"/>
      <c r="J2042" s="133"/>
      <c r="K2042" s="133"/>
      <c r="L2042" s="133"/>
      <c r="M2042" s="133"/>
      <c r="N2042" s="134"/>
      <c r="O2042" s="134"/>
      <c r="P2042" s="134"/>
      <c r="Q2042" s="62"/>
      <c r="R2042" s="134"/>
      <c r="S2042" s="134"/>
      <c r="T2042" s="134"/>
      <c r="U2042" s="134"/>
      <c r="V2042" s="134"/>
      <c r="W2042" s="134"/>
      <c r="X2042" s="134"/>
      <c r="AC2042" s="126"/>
      <c r="AD2042" s="126"/>
      <c r="AE2042" s="126"/>
      <c r="AF2042" s="126"/>
      <c r="AG2042" s="126"/>
      <c r="AH2042" s="126"/>
      <c r="AI2042" s="126"/>
      <c r="AJ2042" s="126"/>
      <c r="AK2042" s="126"/>
    </row>
    <row r="2043" spans="1:37" ht="15" customHeight="1" x14ac:dyDescent="0.2">
      <c r="A2043" s="62"/>
      <c r="B2043" s="62"/>
      <c r="C2043" s="133"/>
      <c r="D2043" s="133"/>
      <c r="E2043" s="133"/>
      <c r="F2043" s="133"/>
      <c r="G2043" s="133"/>
      <c r="H2043" s="133"/>
      <c r="I2043" s="133"/>
      <c r="J2043" s="133"/>
      <c r="K2043" s="133"/>
      <c r="L2043" s="133"/>
      <c r="M2043" s="133"/>
      <c r="N2043" s="134"/>
      <c r="O2043" s="134"/>
      <c r="P2043" s="134"/>
      <c r="Q2043" s="62"/>
      <c r="R2043" s="134"/>
      <c r="S2043" s="134"/>
      <c r="T2043" s="134"/>
      <c r="U2043" s="134"/>
      <c r="V2043" s="134"/>
      <c r="W2043" s="134"/>
      <c r="X2043" s="134"/>
      <c r="AC2043" s="126"/>
      <c r="AD2043" s="126"/>
      <c r="AE2043" s="126"/>
      <c r="AF2043" s="126"/>
      <c r="AG2043" s="126"/>
      <c r="AH2043" s="126"/>
      <c r="AI2043" s="126"/>
      <c r="AJ2043" s="126"/>
      <c r="AK2043" s="126"/>
    </row>
    <row r="2044" spans="1:37" ht="15" customHeight="1" x14ac:dyDescent="0.2">
      <c r="A2044" s="62"/>
      <c r="B2044" s="62"/>
      <c r="C2044" s="133"/>
      <c r="D2044" s="133"/>
      <c r="E2044" s="133"/>
      <c r="F2044" s="133"/>
      <c r="G2044" s="133"/>
      <c r="H2044" s="133"/>
      <c r="I2044" s="133"/>
      <c r="J2044" s="133"/>
      <c r="K2044" s="133"/>
      <c r="L2044" s="133"/>
      <c r="M2044" s="133"/>
      <c r="N2044" s="134"/>
      <c r="O2044" s="134"/>
      <c r="P2044" s="134"/>
      <c r="Q2044" s="62"/>
      <c r="R2044" s="134"/>
      <c r="S2044" s="134"/>
      <c r="T2044" s="134"/>
      <c r="U2044" s="134"/>
      <c r="V2044" s="134"/>
      <c r="W2044" s="134"/>
      <c r="X2044" s="134"/>
      <c r="AC2044" s="126"/>
      <c r="AD2044" s="126"/>
      <c r="AE2044" s="126"/>
      <c r="AF2044" s="126"/>
      <c r="AG2044" s="126"/>
      <c r="AH2044" s="126"/>
      <c r="AI2044" s="126"/>
      <c r="AJ2044" s="126"/>
      <c r="AK2044" s="126"/>
    </row>
    <row r="2045" spans="1:37" ht="15" customHeight="1" x14ac:dyDescent="0.2">
      <c r="A2045" s="62"/>
      <c r="B2045" s="62"/>
      <c r="C2045" s="133"/>
      <c r="D2045" s="133"/>
      <c r="E2045" s="133"/>
      <c r="F2045" s="133"/>
      <c r="G2045" s="133"/>
      <c r="H2045" s="133"/>
      <c r="I2045" s="133"/>
      <c r="J2045" s="133"/>
      <c r="K2045" s="133"/>
      <c r="L2045" s="133"/>
      <c r="M2045" s="133"/>
      <c r="N2045" s="134"/>
      <c r="O2045" s="134"/>
      <c r="P2045" s="134"/>
      <c r="Q2045" s="62"/>
      <c r="R2045" s="134"/>
      <c r="S2045" s="134"/>
      <c r="T2045" s="134"/>
      <c r="U2045" s="134"/>
      <c r="V2045" s="134"/>
      <c r="W2045" s="134"/>
      <c r="X2045" s="134"/>
      <c r="AC2045" s="126"/>
      <c r="AD2045" s="126"/>
      <c r="AE2045" s="126"/>
      <c r="AF2045" s="126"/>
      <c r="AG2045" s="126"/>
      <c r="AH2045" s="126"/>
      <c r="AI2045" s="126"/>
      <c r="AJ2045" s="126"/>
      <c r="AK2045" s="126"/>
    </row>
    <row r="2046" spans="1:37" ht="15" customHeight="1" x14ac:dyDescent="0.2">
      <c r="A2046" s="62"/>
      <c r="B2046" s="62"/>
      <c r="C2046" s="133"/>
      <c r="D2046" s="133"/>
      <c r="E2046" s="133"/>
      <c r="F2046" s="133"/>
      <c r="G2046" s="133"/>
      <c r="H2046" s="133"/>
      <c r="I2046" s="133"/>
      <c r="J2046" s="133"/>
      <c r="K2046" s="133"/>
      <c r="L2046" s="133"/>
      <c r="M2046" s="133"/>
      <c r="N2046" s="134"/>
      <c r="O2046" s="134"/>
      <c r="P2046" s="134"/>
      <c r="Q2046" s="62"/>
      <c r="R2046" s="134"/>
      <c r="S2046" s="134"/>
      <c r="T2046" s="134"/>
      <c r="U2046" s="134"/>
      <c r="V2046" s="134"/>
      <c r="W2046" s="134"/>
      <c r="X2046" s="134"/>
      <c r="AC2046" s="126"/>
      <c r="AD2046" s="126"/>
      <c r="AE2046" s="126"/>
      <c r="AF2046" s="126"/>
      <c r="AG2046" s="126"/>
      <c r="AH2046" s="126"/>
      <c r="AI2046" s="126"/>
      <c r="AJ2046" s="126"/>
      <c r="AK2046" s="126"/>
    </row>
    <row r="2047" spans="1:37" ht="15" customHeight="1" x14ac:dyDescent="0.2">
      <c r="A2047" s="62"/>
      <c r="B2047" s="62"/>
      <c r="C2047" s="133"/>
      <c r="D2047" s="133"/>
      <c r="E2047" s="133"/>
      <c r="F2047" s="133"/>
      <c r="G2047" s="133"/>
      <c r="H2047" s="133"/>
      <c r="I2047" s="133"/>
      <c r="J2047" s="133"/>
      <c r="K2047" s="133"/>
      <c r="L2047" s="133"/>
      <c r="M2047" s="133"/>
      <c r="N2047" s="134"/>
      <c r="O2047" s="134"/>
      <c r="P2047" s="134"/>
      <c r="Q2047" s="62"/>
      <c r="R2047" s="134"/>
      <c r="S2047" s="134"/>
      <c r="T2047" s="134"/>
      <c r="U2047" s="134"/>
      <c r="V2047" s="134"/>
      <c r="W2047" s="134"/>
      <c r="X2047" s="134"/>
      <c r="AC2047" s="126"/>
      <c r="AD2047" s="126"/>
      <c r="AE2047" s="126"/>
      <c r="AF2047" s="126"/>
      <c r="AG2047" s="126"/>
      <c r="AH2047" s="126"/>
      <c r="AI2047" s="126"/>
      <c r="AJ2047" s="126"/>
      <c r="AK2047" s="126"/>
    </row>
    <row r="2048" spans="1:37" ht="15" customHeight="1" x14ac:dyDescent="0.2">
      <c r="A2048" s="62"/>
      <c r="B2048" s="62"/>
      <c r="C2048" s="133"/>
      <c r="D2048" s="133"/>
      <c r="E2048" s="133"/>
      <c r="F2048" s="133"/>
      <c r="G2048" s="133"/>
      <c r="H2048" s="133"/>
      <c r="I2048" s="133"/>
      <c r="J2048" s="133"/>
      <c r="K2048" s="133"/>
      <c r="L2048" s="133"/>
      <c r="M2048" s="133"/>
      <c r="N2048" s="134"/>
      <c r="O2048" s="134"/>
      <c r="P2048" s="134"/>
      <c r="Q2048" s="62"/>
      <c r="R2048" s="134"/>
      <c r="S2048" s="134"/>
      <c r="T2048" s="134"/>
      <c r="U2048" s="134"/>
      <c r="V2048" s="134"/>
      <c r="W2048" s="134"/>
      <c r="X2048" s="134"/>
      <c r="AC2048" s="126"/>
      <c r="AD2048" s="126"/>
      <c r="AE2048" s="126"/>
      <c r="AF2048" s="126"/>
      <c r="AG2048" s="126"/>
      <c r="AH2048" s="126"/>
      <c r="AI2048" s="126"/>
      <c r="AJ2048" s="126"/>
      <c r="AK2048" s="126"/>
    </row>
    <row r="2049" spans="1:37" ht="15" customHeight="1" x14ac:dyDescent="0.2">
      <c r="A2049" s="62"/>
      <c r="B2049" s="62"/>
      <c r="C2049" s="133"/>
      <c r="D2049" s="133"/>
      <c r="E2049" s="133"/>
      <c r="F2049" s="133"/>
      <c r="G2049" s="133"/>
      <c r="H2049" s="133"/>
      <c r="I2049" s="133"/>
      <c r="J2049" s="133"/>
      <c r="K2049" s="133"/>
      <c r="L2049" s="133"/>
      <c r="M2049" s="133"/>
      <c r="N2049" s="134"/>
      <c r="O2049" s="134"/>
      <c r="P2049" s="134"/>
      <c r="Q2049" s="62"/>
      <c r="R2049" s="134"/>
      <c r="S2049" s="134"/>
      <c r="T2049" s="134"/>
      <c r="U2049" s="134"/>
      <c r="V2049" s="134"/>
      <c r="W2049" s="134"/>
      <c r="X2049" s="134"/>
      <c r="AC2049" s="126"/>
      <c r="AD2049" s="126"/>
      <c r="AE2049" s="126"/>
      <c r="AF2049" s="126"/>
      <c r="AG2049" s="126"/>
      <c r="AH2049" s="126"/>
      <c r="AI2049" s="126"/>
      <c r="AJ2049" s="126"/>
      <c r="AK2049" s="126"/>
    </row>
    <row r="2050" spans="1:37" ht="15" customHeight="1" x14ac:dyDescent="0.2">
      <c r="A2050" s="62"/>
      <c r="B2050" s="62"/>
      <c r="C2050" s="133"/>
      <c r="D2050" s="133"/>
      <c r="E2050" s="133"/>
      <c r="F2050" s="133"/>
      <c r="G2050" s="133"/>
      <c r="H2050" s="133"/>
      <c r="I2050" s="133"/>
      <c r="J2050" s="133"/>
      <c r="K2050" s="133"/>
      <c r="L2050" s="133"/>
      <c r="M2050" s="133"/>
      <c r="N2050" s="134"/>
      <c r="O2050" s="134"/>
      <c r="P2050" s="134"/>
      <c r="Q2050" s="62"/>
      <c r="R2050" s="134"/>
      <c r="S2050" s="134"/>
      <c r="T2050" s="134"/>
      <c r="U2050" s="134"/>
      <c r="V2050" s="134"/>
      <c r="W2050" s="134"/>
      <c r="X2050" s="134"/>
      <c r="AC2050" s="126"/>
      <c r="AD2050" s="126"/>
      <c r="AE2050" s="126"/>
      <c r="AF2050" s="126"/>
      <c r="AG2050" s="126"/>
      <c r="AH2050" s="126"/>
      <c r="AI2050" s="126"/>
      <c r="AJ2050" s="126"/>
      <c r="AK2050" s="126"/>
    </row>
    <row r="2051" spans="1:37" ht="15" customHeight="1" x14ac:dyDescent="0.2">
      <c r="A2051" s="62"/>
      <c r="B2051" s="62"/>
      <c r="C2051" s="133"/>
      <c r="D2051" s="133"/>
      <c r="E2051" s="133"/>
      <c r="F2051" s="133"/>
      <c r="G2051" s="133"/>
      <c r="H2051" s="133"/>
      <c r="I2051" s="133"/>
      <c r="J2051" s="133"/>
      <c r="K2051" s="133"/>
      <c r="L2051" s="133"/>
      <c r="M2051" s="133"/>
      <c r="N2051" s="134"/>
      <c r="O2051" s="134"/>
      <c r="P2051" s="134"/>
      <c r="Q2051" s="62"/>
      <c r="R2051" s="134"/>
      <c r="S2051" s="134"/>
      <c r="T2051" s="134"/>
      <c r="U2051" s="134"/>
      <c r="V2051" s="134"/>
      <c r="W2051" s="134"/>
      <c r="X2051" s="134"/>
      <c r="AC2051" s="126"/>
      <c r="AD2051" s="126"/>
      <c r="AE2051" s="126"/>
      <c r="AF2051" s="126"/>
      <c r="AG2051" s="126"/>
      <c r="AH2051" s="126"/>
      <c r="AI2051" s="126"/>
      <c r="AJ2051" s="126"/>
      <c r="AK2051" s="126"/>
    </row>
    <row r="2052" spans="1:37" ht="15" customHeight="1" x14ac:dyDescent="0.2">
      <c r="A2052" s="62"/>
      <c r="B2052" s="62"/>
      <c r="C2052" s="133"/>
      <c r="D2052" s="133"/>
      <c r="E2052" s="133"/>
      <c r="F2052" s="133"/>
      <c r="G2052" s="133"/>
      <c r="H2052" s="133"/>
      <c r="I2052" s="133"/>
      <c r="J2052" s="133"/>
      <c r="K2052" s="133"/>
      <c r="L2052" s="133"/>
      <c r="M2052" s="133"/>
      <c r="N2052" s="134"/>
      <c r="O2052" s="134"/>
      <c r="P2052" s="134"/>
      <c r="Q2052" s="62"/>
      <c r="R2052" s="134"/>
      <c r="S2052" s="134"/>
      <c r="T2052" s="134"/>
      <c r="U2052" s="134"/>
      <c r="V2052" s="134"/>
      <c r="W2052" s="134"/>
      <c r="X2052" s="134"/>
      <c r="AC2052" s="126"/>
      <c r="AD2052" s="126"/>
      <c r="AE2052" s="126"/>
      <c r="AF2052" s="126"/>
      <c r="AG2052" s="126"/>
      <c r="AH2052" s="126"/>
      <c r="AI2052" s="126"/>
      <c r="AJ2052" s="126"/>
      <c r="AK2052" s="126"/>
    </row>
    <row r="2053" spans="1:37" ht="15" customHeight="1" x14ac:dyDescent="0.2">
      <c r="A2053" s="62"/>
      <c r="B2053" s="62"/>
      <c r="C2053" s="133"/>
      <c r="D2053" s="133"/>
      <c r="E2053" s="133"/>
      <c r="F2053" s="133"/>
      <c r="G2053" s="133"/>
      <c r="H2053" s="133"/>
      <c r="I2053" s="133"/>
      <c r="J2053" s="133"/>
      <c r="K2053" s="133"/>
      <c r="L2053" s="133"/>
      <c r="M2053" s="133"/>
      <c r="N2053" s="134"/>
      <c r="O2053" s="134"/>
      <c r="P2053" s="134"/>
      <c r="Q2053" s="62"/>
      <c r="R2053" s="134"/>
      <c r="S2053" s="134"/>
      <c r="T2053" s="134"/>
      <c r="U2053" s="134"/>
      <c r="V2053" s="134"/>
      <c r="W2053" s="134"/>
      <c r="X2053" s="134"/>
      <c r="AC2053" s="126"/>
      <c r="AD2053" s="126"/>
      <c r="AE2053" s="126"/>
      <c r="AF2053" s="126"/>
      <c r="AG2053" s="126"/>
      <c r="AH2053" s="126"/>
      <c r="AI2053" s="126"/>
      <c r="AJ2053" s="126"/>
      <c r="AK2053" s="126"/>
    </row>
    <row r="2054" spans="1:37" ht="15" customHeight="1" x14ac:dyDescent="0.2">
      <c r="A2054" s="62"/>
      <c r="B2054" s="62"/>
      <c r="C2054" s="133"/>
      <c r="D2054" s="133"/>
      <c r="E2054" s="133"/>
      <c r="F2054" s="133"/>
      <c r="G2054" s="133"/>
      <c r="H2054" s="133"/>
      <c r="I2054" s="133"/>
      <c r="J2054" s="133"/>
      <c r="K2054" s="133"/>
      <c r="L2054" s="133"/>
      <c r="M2054" s="133"/>
      <c r="N2054" s="134"/>
      <c r="O2054" s="134"/>
      <c r="P2054" s="134"/>
      <c r="Q2054" s="62"/>
      <c r="R2054" s="134"/>
      <c r="S2054" s="134"/>
      <c r="T2054" s="134"/>
      <c r="U2054" s="134"/>
      <c r="V2054" s="134"/>
      <c r="W2054" s="134"/>
      <c r="X2054" s="134"/>
      <c r="AC2054" s="126"/>
      <c r="AD2054" s="126"/>
      <c r="AE2054" s="126"/>
      <c r="AF2054" s="126"/>
      <c r="AG2054" s="126"/>
      <c r="AH2054" s="126"/>
      <c r="AI2054" s="126"/>
      <c r="AJ2054" s="126"/>
      <c r="AK2054" s="126"/>
    </row>
    <row r="2055" spans="1:37" ht="15" customHeight="1" x14ac:dyDescent="0.2">
      <c r="A2055" s="62"/>
      <c r="B2055" s="62"/>
      <c r="C2055" s="133"/>
      <c r="D2055" s="133"/>
      <c r="E2055" s="133"/>
      <c r="F2055" s="133"/>
      <c r="G2055" s="133"/>
      <c r="H2055" s="133"/>
      <c r="I2055" s="133"/>
      <c r="J2055" s="133"/>
      <c r="K2055" s="133"/>
      <c r="L2055" s="133"/>
      <c r="M2055" s="133"/>
      <c r="N2055" s="134"/>
      <c r="O2055" s="134"/>
      <c r="P2055" s="134"/>
      <c r="Q2055" s="62"/>
      <c r="R2055" s="134"/>
      <c r="S2055" s="134"/>
      <c r="T2055" s="134"/>
      <c r="U2055" s="134"/>
      <c r="V2055" s="134"/>
      <c r="W2055" s="134"/>
      <c r="X2055" s="134"/>
      <c r="AC2055" s="126"/>
      <c r="AD2055" s="126"/>
      <c r="AE2055" s="126"/>
      <c r="AF2055" s="126"/>
      <c r="AG2055" s="126"/>
      <c r="AH2055" s="126"/>
      <c r="AI2055" s="126"/>
      <c r="AJ2055" s="126"/>
      <c r="AK2055" s="126"/>
    </row>
    <row r="2056" spans="1:37" ht="15" customHeight="1" x14ac:dyDescent="0.2">
      <c r="A2056" s="62"/>
      <c r="B2056" s="62"/>
      <c r="C2056" s="133"/>
      <c r="D2056" s="133"/>
      <c r="E2056" s="133"/>
      <c r="F2056" s="133"/>
      <c r="G2056" s="133"/>
      <c r="H2056" s="133"/>
      <c r="I2056" s="133"/>
      <c r="J2056" s="133"/>
      <c r="K2056" s="133"/>
      <c r="L2056" s="133"/>
      <c r="M2056" s="133"/>
      <c r="N2056" s="134"/>
      <c r="O2056" s="134"/>
      <c r="P2056" s="134"/>
      <c r="Q2056" s="62"/>
      <c r="R2056" s="134"/>
      <c r="S2056" s="134"/>
      <c r="T2056" s="134"/>
      <c r="U2056" s="134"/>
      <c r="V2056" s="134"/>
      <c r="W2056" s="134"/>
      <c r="X2056" s="134"/>
      <c r="AC2056" s="126"/>
      <c r="AD2056" s="126"/>
      <c r="AE2056" s="126"/>
      <c r="AF2056" s="126"/>
      <c r="AG2056" s="126"/>
      <c r="AH2056" s="126"/>
      <c r="AI2056" s="126"/>
      <c r="AJ2056" s="126"/>
      <c r="AK2056" s="126"/>
    </row>
    <row r="2057" spans="1:37" ht="15" customHeight="1" x14ac:dyDescent="0.2">
      <c r="A2057" s="62"/>
      <c r="B2057" s="62"/>
      <c r="C2057" s="133"/>
      <c r="D2057" s="133"/>
      <c r="E2057" s="133"/>
      <c r="F2057" s="133"/>
      <c r="G2057" s="133"/>
      <c r="H2057" s="133"/>
      <c r="I2057" s="133"/>
      <c r="J2057" s="133"/>
      <c r="K2057" s="133"/>
      <c r="L2057" s="133"/>
      <c r="M2057" s="133"/>
      <c r="N2057" s="134"/>
      <c r="O2057" s="134"/>
      <c r="P2057" s="134"/>
      <c r="Q2057" s="62"/>
      <c r="R2057" s="134"/>
      <c r="S2057" s="134"/>
      <c r="T2057" s="134"/>
      <c r="U2057" s="134"/>
      <c r="V2057" s="134"/>
      <c r="W2057" s="134"/>
      <c r="X2057" s="134"/>
      <c r="AC2057" s="126"/>
      <c r="AD2057" s="126"/>
      <c r="AE2057" s="126"/>
      <c r="AF2057" s="126"/>
      <c r="AG2057" s="126"/>
      <c r="AH2057" s="126"/>
      <c r="AI2057" s="126"/>
      <c r="AJ2057" s="126"/>
      <c r="AK2057" s="126"/>
    </row>
    <row r="2058" spans="1:37" ht="15" customHeight="1" x14ac:dyDescent="0.2">
      <c r="A2058" s="62"/>
      <c r="B2058" s="62"/>
      <c r="C2058" s="133"/>
      <c r="D2058" s="133"/>
      <c r="E2058" s="133"/>
      <c r="F2058" s="133"/>
      <c r="G2058" s="133"/>
      <c r="H2058" s="133"/>
      <c r="I2058" s="133"/>
      <c r="J2058" s="133"/>
      <c r="K2058" s="133"/>
      <c r="L2058" s="133"/>
      <c r="M2058" s="133"/>
      <c r="N2058" s="134"/>
      <c r="O2058" s="134"/>
      <c r="P2058" s="134"/>
      <c r="Q2058" s="62"/>
      <c r="R2058" s="134"/>
      <c r="S2058" s="134"/>
      <c r="T2058" s="134"/>
      <c r="U2058" s="134"/>
      <c r="V2058" s="134"/>
      <c r="W2058" s="134"/>
      <c r="X2058" s="134"/>
      <c r="AC2058" s="126"/>
      <c r="AD2058" s="126"/>
      <c r="AE2058" s="126"/>
      <c r="AF2058" s="126"/>
      <c r="AG2058" s="126"/>
      <c r="AH2058" s="126"/>
      <c r="AI2058" s="126"/>
      <c r="AJ2058" s="126"/>
      <c r="AK2058" s="126"/>
    </row>
    <row r="2059" spans="1:37" ht="15" customHeight="1" x14ac:dyDescent="0.2">
      <c r="A2059" s="62"/>
      <c r="B2059" s="62"/>
      <c r="C2059" s="133"/>
      <c r="D2059" s="133"/>
      <c r="E2059" s="133"/>
      <c r="F2059" s="133"/>
      <c r="G2059" s="133"/>
      <c r="H2059" s="133"/>
      <c r="I2059" s="133"/>
      <c r="J2059" s="133"/>
      <c r="K2059" s="133"/>
      <c r="L2059" s="133"/>
      <c r="M2059" s="133"/>
      <c r="N2059" s="134"/>
      <c r="O2059" s="134"/>
      <c r="P2059" s="134"/>
      <c r="Q2059" s="62"/>
      <c r="R2059" s="134"/>
      <c r="S2059" s="134"/>
      <c r="T2059" s="134"/>
      <c r="U2059" s="134"/>
      <c r="V2059" s="134"/>
      <c r="W2059" s="134"/>
      <c r="X2059" s="134"/>
      <c r="AC2059" s="126"/>
      <c r="AD2059" s="126"/>
      <c r="AE2059" s="126"/>
      <c r="AF2059" s="126"/>
      <c r="AG2059" s="126"/>
      <c r="AH2059" s="126"/>
      <c r="AI2059" s="126"/>
      <c r="AJ2059" s="126"/>
      <c r="AK2059" s="126"/>
    </row>
    <row r="2060" spans="1:37" ht="15" customHeight="1" x14ac:dyDescent="0.2">
      <c r="A2060" s="62"/>
      <c r="B2060" s="62"/>
      <c r="C2060" s="133"/>
      <c r="D2060" s="133"/>
      <c r="E2060" s="133"/>
      <c r="F2060" s="133"/>
      <c r="G2060" s="133"/>
      <c r="H2060" s="133"/>
      <c r="I2060" s="133"/>
      <c r="J2060" s="133"/>
      <c r="K2060" s="133"/>
      <c r="L2060" s="133"/>
      <c r="M2060" s="133"/>
      <c r="N2060" s="134"/>
      <c r="O2060" s="134"/>
      <c r="P2060" s="134"/>
      <c r="Q2060" s="62"/>
      <c r="R2060" s="134"/>
      <c r="S2060" s="134"/>
      <c r="T2060" s="134"/>
      <c r="U2060" s="134"/>
      <c r="V2060" s="134"/>
      <c r="W2060" s="134"/>
      <c r="X2060" s="134"/>
      <c r="AC2060" s="126"/>
      <c r="AD2060" s="126"/>
      <c r="AE2060" s="126"/>
      <c r="AF2060" s="126"/>
      <c r="AG2060" s="126"/>
      <c r="AH2060" s="126"/>
      <c r="AI2060" s="126"/>
      <c r="AJ2060" s="126"/>
      <c r="AK2060" s="126"/>
    </row>
    <row r="2061" spans="1:37" ht="15" customHeight="1" x14ac:dyDescent="0.2">
      <c r="A2061" s="62"/>
      <c r="B2061" s="62"/>
      <c r="C2061" s="133"/>
      <c r="D2061" s="133"/>
      <c r="E2061" s="133"/>
      <c r="F2061" s="133"/>
      <c r="G2061" s="133"/>
      <c r="H2061" s="133"/>
      <c r="I2061" s="133"/>
      <c r="J2061" s="133"/>
      <c r="K2061" s="133"/>
      <c r="L2061" s="133"/>
      <c r="M2061" s="133"/>
      <c r="N2061" s="134"/>
      <c r="O2061" s="134"/>
      <c r="P2061" s="134"/>
      <c r="Q2061" s="62"/>
      <c r="R2061" s="134"/>
      <c r="S2061" s="134"/>
      <c r="T2061" s="134"/>
      <c r="U2061" s="134"/>
      <c r="V2061" s="134"/>
      <c r="W2061" s="134"/>
      <c r="X2061" s="134"/>
      <c r="AC2061" s="126"/>
      <c r="AD2061" s="126"/>
      <c r="AE2061" s="126"/>
      <c r="AF2061" s="126"/>
      <c r="AG2061" s="126"/>
      <c r="AH2061" s="126"/>
      <c r="AI2061" s="126"/>
      <c r="AJ2061" s="126"/>
      <c r="AK2061" s="126"/>
    </row>
    <row r="2062" spans="1:37" ht="15" customHeight="1" x14ac:dyDescent="0.2">
      <c r="A2062" s="62"/>
      <c r="B2062" s="62"/>
      <c r="C2062" s="133"/>
      <c r="D2062" s="133"/>
      <c r="E2062" s="133"/>
      <c r="F2062" s="133"/>
      <c r="G2062" s="133"/>
      <c r="H2062" s="133"/>
      <c r="I2062" s="133"/>
      <c r="J2062" s="133"/>
      <c r="K2062" s="133"/>
      <c r="L2062" s="133"/>
      <c r="M2062" s="133"/>
      <c r="N2062" s="134"/>
      <c r="O2062" s="134"/>
      <c r="P2062" s="134"/>
      <c r="Q2062" s="62"/>
      <c r="R2062" s="134"/>
      <c r="S2062" s="134"/>
      <c r="T2062" s="134"/>
      <c r="U2062" s="134"/>
      <c r="V2062" s="134"/>
      <c r="W2062" s="134"/>
      <c r="X2062" s="134"/>
      <c r="AC2062" s="126"/>
      <c r="AD2062" s="126"/>
      <c r="AE2062" s="126"/>
      <c r="AF2062" s="126"/>
      <c r="AG2062" s="126"/>
      <c r="AH2062" s="126"/>
      <c r="AI2062" s="126"/>
      <c r="AJ2062" s="126"/>
      <c r="AK2062" s="126"/>
    </row>
    <row r="2063" spans="1:37" ht="15" customHeight="1" x14ac:dyDescent="0.2">
      <c r="A2063" s="62"/>
      <c r="B2063" s="62"/>
      <c r="C2063" s="133"/>
      <c r="D2063" s="133"/>
      <c r="E2063" s="133"/>
      <c r="F2063" s="133"/>
      <c r="G2063" s="133"/>
      <c r="H2063" s="133"/>
      <c r="I2063" s="133"/>
      <c r="J2063" s="133"/>
      <c r="K2063" s="133"/>
      <c r="L2063" s="133"/>
      <c r="M2063" s="133"/>
      <c r="N2063" s="134"/>
      <c r="O2063" s="134"/>
      <c r="P2063" s="134"/>
      <c r="Q2063" s="62"/>
      <c r="R2063" s="134"/>
      <c r="S2063" s="134"/>
      <c r="T2063" s="134"/>
      <c r="U2063" s="134"/>
      <c r="V2063" s="134"/>
      <c r="W2063" s="134"/>
      <c r="X2063" s="134"/>
      <c r="AC2063" s="126"/>
      <c r="AD2063" s="126"/>
      <c r="AE2063" s="126"/>
      <c r="AF2063" s="126"/>
      <c r="AG2063" s="126"/>
      <c r="AH2063" s="126"/>
      <c r="AI2063" s="126"/>
      <c r="AJ2063" s="126"/>
      <c r="AK2063" s="126"/>
    </row>
    <row r="2064" spans="1:37" ht="15" customHeight="1" x14ac:dyDescent="0.2">
      <c r="A2064" s="62"/>
      <c r="B2064" s="62"/>
      <c r="C2064" s="133"/>
      <c r="D2064" s="133"/>
      <c r="E2064" s="133"/>
      <c r="F2064" s="133"/>
      <c r="G2064" s="133"/>
      <c r="H2064" s="133"/>
      <c r="I2064" s="133"/>
      <c r="J2064" s="133"/>
      <c r="K2064" s="133"/>
      <c r="L2064" s="133"/>
      <c r="M2064" s="133"/>
      <c r="N2064" s="134"/>
      <c r="O2064" s="134"/>
      <c r="P2064" s="134"/>
      <c r="Q2064" s="62"/>
      <c r="R2064" s="134"/>
      <c r="S2064" s="134"/>
      <c r="T2064" s="134"/>
      <c r="U2064" s="134"/>
      <c r="V2064" s="134"/>
      <c r="W2064" s="134"/>
      <c r="X2064" s="134"/>
      <c r="AC2064" s="126"/>
      <c r="AD2064" s="126"/>
      <c r="AE2064" s="126"/>
      <c r="AF2064" s="126"/>
      <c r="AG2064" s="126"/>
      <c r="AH2064" s="126"/>
      <c r="AI2064" s="126"/>
      <c r="AJ2064" s="126"/>
      <c r="AK2064" s="126"/>
    </row>
    <row r="2065" spans="1:37" ht="15" customHeight="1" x14ac:dyDescent="0.2">
      <c r="A2065" s="62"/>
      <c r="B2065" s="62"/>
      <c r="C2065" s="133"/>
      <c r="D2065" s="133"/>
      <c r="E2065" s="133"/>
      <c r="F2065" s="133"/>
      <c r="G2065" s="133"/>
      <c r="H2065" s="133"/>
      <c r="I2065" s="133"/>
      <c r="J2065" s="133"/>
      <c r="K2065" s="133"/>
      <c r="L2065" s="133"/>
      <c r="M2065" s="133"/>
      <c r="N2065" s="134"/>
      <c r="O2065" s="134"/>
      <c r="P2065" s="134"/>
      <c r="Q2065" s="62"/>
      <c r="R2065" s="134"/>
      <c r="S2065" s="134"/>
      <c r="T2065" s="134"/>
      <c r="U2065" s="134"/>
      <c r="V2065" s="134"/>
      <c r="W2065" s="134"/>
      <c r="X2065" s="134"/>
      <c r="AC2065" s="126"/>
      <c r="AD2065" s="126"/>
      <c r="AE2065" s="126"/>
      <c r="AF2065" s="126"/>
      <c r="AG2065" s="126"/>
      <c r="AH2065" s="126"/>
      <c r="AI2065" s="126"/>
      <c r="AJ2065" s="126"/>
      <c r="AK2065" s="126"/>
    </row>
    <row r="2066" spans="1:37" ht="15" customHeight="1" x14ac:dyDescent="0.2">
      <c r="A2066" s="62"/>
      <c r="B2066" s="62"/>
      <c r="C2066" s="133"/>
      <c r="D2066" s="133"/>
      <c r="E2066" s="133"/>
      <c r="F2066" s="133"/>
      <c r="G2066" s="133"/>
      <c r="H2066" s="133"/>
      <c r="I2066" s="133"/>
      <c r="J2066" s="133"/>
      <c r="K2066" s="133"/>
      <c r="L2066" s="133"/>
      <c r="M2066" s="133"/>
      <c r="N2066" s="134"/>
      <c r="O2066" s="134"/>
      <c r="P2066" s="134"/>
      <c r="Q2066" s="62"/>
      <c r="R2066" s="134"/>
      <c r="S2066" s="134"/>
      <c r="T2066" s="134"/>
      <c r="U2066" s="134"/>
      <c r="V2066" s="134"/>
      <c r="W2066" s="134"/>
      <c r="X2066" s="134"/>
      <c r="AC2066" s="126"/>
      <c r="AD2066" s="126"/>
      <c r="AE2066" s="126"/>
      <c r="AF2066" s="126"/>
      <c r="AG2066" s="126"/>
      <c r="AH2066" s="126"/>
      <c r="AI2066" s="126"/>
      <c r="AJ2066" s="126"/>
      <c r="AK2066" s="126"/>
    </row>
    <row r="2067" spans="1:37" ht="15" customHeight="1" x14ac:dyDescent="0.2">
      <c r="A2067" s="62"/>
      <c r="B2067" s="62"/>
      <c r="C2067" s="133"/>
      <c r="D2067" s="133"/>
      <c r="E2067" s="133"/>
      <c r="F2067" s="133"/>
      <c r="G2067" s="133"/>
      <c r="H2067" s="133"/>
      <c r="I2067" s="133"/>
      <c r="J2067" s="133"/>
      <c r="K2067" s="133"/>
      <c r="L2067" s="133"/>
      <c r="M2067" s="133"/>
      <c r="N2067" s="134"/>
      <c r="O2067" s="134"/>
      <c r="P2067" s="134"/>
      <c r="Q2067" s="62"/>
      <c r="R2067" s="134"/>
      <c r="S2067" s="134"/>
      <c r="T2067" s="134"/>
      <c r="U2067" s="134"/>
      <c r="V2067" s="134"/>
      <c r="W2067" s="134"/>
      <c r="X2067" s="134"/>
      <c r="AC2067" s="126"/>
      <c r="AD2067" s="126"/>
      <c r="AE2067" s="126"/>
      <c r="AF2067" s="126"/>
      <c r="AG2067" s="126"/>
      <c r="AH2067" s="126"/>
      <c r="AI2067" s="126"/>
      <c r="AJ2067" s="126"/>
      <c r="AK2067" s="126"/>
    </row>
    <row r="2068" spans="1:37" ht="15" customHeight="1" x14ac:dyDescent="0.2">
      <c r="A2068" s="62"/>
      <c r="B2068" s="62"/>
      <c r="C2068" s="133"/>
      <c r="D2068" s="133"/>
      <c r="E2068" s="133"/>
      <c r="F2068" s="133"/>
      <c r="G2068" s="133"/>
      <c r="H2068" s="133"/>
      <c r="I2068" s="133"/>
      <c r="J2068" s="133"/>
      <c r="K2068" s="133"/>
      <c r="L2068" s="133"/>
      <c r="M2068" s="133"/>
      <c r="N2068" s="134"/>
      <c r="O2068" s="134"/>
      <c r="P2068" s="134"/>
      <c r="Q2068" s="62"/>
      <c r="R2068" s="134"/>
      <c r="S2068" s="134"/>
      <c r="T2068" s="134"/>
      <c r="U2068" s="134"/>
      <c r="V2068" s="134"/>
      <c r="W2068" s="134"/>
      <c r="X2068" s="134"/>
      <c r="AC2068" s="126"/>
      <c r="AD2068" s="126"/>
      <c r="AE2068" s="126"/>
      <c r="AF2068" s="126"/>
      <c r="AG2068" s="126"/>
      <c r="AH2068" s="126"/>
      <c r="AI2068" s="126"/>
      <c r="AJ2068" s="126"/>
      <c r="AK2068" s="126"/>
    </row>
    <row r="2069" spans="1:37" ht="15" customHeight="1" x14ac:dyDescent="0.2">
      <c r="A2069" s="62"/>
      <c r="B2069" s="62"/>
      <c r="C2069" s="133"/>
      <c r="D2069" s="133"/>
      <c r="E2069" s="133"/>
      <c r="F2069" s="133"/>
      <c r="G2069" s="133"/>
      <c r="H2069" s="133"/>
      <c r="I2069" s="133"/>
      <c r="J2069" s="133"/>
      <c r="K2069" s="133"/>
      <c r="L2069" s="133"/>
      <c r="M2069" s="133"/>
      <c r="N2069" s="134"/>
      <c r="O2069" s="134"/>
      <c r="P2069" s="134"/>
      <c r="Q2069" s="62"/>
      <c r="R2069" s="134"/>
      <c r="S2069" s="134"/>
      <c r="T2069" s="134"/>
      <c r="U2069" s="134"/>
      <c r="V2069" s="134"/>
      <c r="W2069" s="134"/>
      <c r="X2069" s="134"/>
      <c r="AC2069" s="126"/>
      <c r="AD2069" s="126"/>
      <c r="AE2069" s="126"/>
      <c r="AF2069" s="126"/>
      <c r="AG2069" s="126"/>
      <c r="AH2069" s="126"/>
      <c r="AI2069" s="126"/>
      <c r="AJ2069" s="126"/>
      <c r="AK2069" s="126"/>
    </row>
    <row r="2070" spans="1:37" ht="15" customHeight="1" x14ac:dyDescent="0.2">
      <c r="A2070" s="62"/>
      <c r="B2070" s="62"/>
      <c r="C2070" s="133"/>
      <c r="D2070" s="133"/>
      <c r="E2070" s="133"/>
      <c r="F2070" s="133"/>
      <c r="G2070" s="133"/>
      <c r="H2070" s="133"/>
      <c r="I2070" s="133"/>
      <c r="J2070" s="133"/>
      <c r="K2070" s="133"/>
      <c r="L2070" s="133"/>
      <c r="M2070" s="133"/>
      <c r="N2070" s="134"/>
      <c r="O2070" s="134"/>
      <c r="P2070" s="134"/>
      <c r="Q2070" s="62"/>
      <c r="R2070" s="134"/>
      <c r="S2070" s="134"/>
      <c r="T2070" s="134"/>
      <c r="U2070" s="134"/>
      <c r="V2070" s="134"/>
      <c r="W2070" s="134"/>
      <c r="X2070" s="134"/>
      <c r="AC2070" s="126"/>
      <c r="AD2070" s="126"/>
      <c r="AE2070" s="126"/>
      <c r="AF2070" s="126"/>
      <c r="AG2070" s="126"/>
      <c r="AH2070" s="126"/>
      <c r="AI2070" s="126"/>
      <c r="AJ2070" s="126"/>
      <c r="AK2070" s="126"/>
    </row>
    <row r="2071" spans="1:37" ht="15" customHeight="1" x14ac:dyDescent="0.2">
      <c r="A2071" s="62"/>
      <c r="B2071" s="62"/>
      <c r="C2071" s="133"/>
      <c r="D2071" s="133"/>
      <c r="E2071" s="133"/>
      <c r="F2071" s="133"/>
      <c r="G2071" s="133"/>
      <c r="H2071" s="133"/>
      <c r="I2071" s="133"/>
      <c r="J2071" s="133"/>
      <c r="K2071" s="133"/>
      <c r="L2071" s="133"/>
      <c r="M2071" s="133"/>
      <c r="N2071" s="134"/>
      <c r="O2071" s="134"/>
      <c r="P2071" s="134"/>
      <c r="Q2071" s="62"/>
      <c r="R2071" s="134"/>
      <c r="S2071" s="134"/>
      <c r="T2071" s="134"/>
      <c r="U2071" s="134"/>
      <c r="V2071" s="134"/>
      <c r="W2071" s="134"/>
      <c r="X2071" s="134"/>
      <c r="AC2071" s="126"/>
      <c r="AD2071" s="126"/>
      <c r="AE2071" s="126"/>
      <c r="AF2071" s="126"/>
      <c r="AG2071" s="126"/>
      <c r="AH2071" s="126"/>
      <c r="AI2071" s="126"/>
      <c r="AJ2071" s="126"/>
      <c r="AK2071" s="126"/>
    </row>
    <row r="2072" spans="1:37" ht="15" customHeight="1" x14ac:dyDescent="0.2">
      <c r="A2072" s="62"/>
      <c r="B2072" s="62"/>
      <c r="C2072" s="133"/>
      <c r="D2072" s="133"/>
      <c r="E2072" s="133"/>
      <c r="F2072" s="133"/>
      <c r="G2072" s="133"/>
      <c r="H2072" s="133"/>
      <c r="I2072" s="133"/>
      <c r="J2072" s="133"/>
      <c r="K2072" s="133"/>
      <c r="L2072" s="133"/>
      <c r="M2072" s="133"/>
      <c r="N2072" s="134"/>
      <c r="O2072" s="134"/>
      <c r="P2072" s="134"/>
      <c r="Q2072" s="62"/>
      <c r="R2072" s="134"/>
      <c r="S2072" s="134"/>
      <c r="T2072" s="134"/>
      <c r="U2072" s="134"/>
      <c r="V2072" s="134"/>
      <c r="W2072" s="134"/>
      <c r="X2072" s="134"/>
      <c r="AC2072" s="126"/>
      <c r="AD2072" s="126"/>
      <c r="AE2072" s="126"/>
      <c r="AF2072" s="126"/>
      <c r="AG2072" s="126"/>
      <c r="AH2072" s="126"/>
      <c r="AI2072" s="126"/>
      <c r="AJ2072" s="126"/>
      <c r="AK2072" s="126"/>
    </row>
    <row r="2073" spans="1:37" ht="15" customHeight="1" x14ac:dyDescent="0.2">
      <c r="A2073" s="62"/>
      <c r="B2073" s="62"/>
      <c r="C2073" s="133"/>
      <c r="D2073" s="133"/>
      <c r="E2073" s="133"/>
      <c r="F2073" s="133"/>
      <c r="G2073" s="133"/>
      <c r="H2073" s="133"/>
      <c r="I2073" s="133"/>
      <c r="J2073" s="133"/>
      <c r="K2073" s="133"/>
      <c r="L2073" s="133"/>
      <c r="M2073" s="133"/>
      <c r="N2073" s="134"/>
      <c r="O2073" s="134"/>
      <c r="P2073" s="134"/>
      <c r="Q2073" s="62"/>
      <c r="R2073" s="134"/>
      <c r="S2073" s="134"/>
      <c r="T2073" s="134"/>
      <c r="U2073" s="134"/>
      <c r="V2073" s="134"/>
      <c r="W2073" s="134"/>
      <c r="X2073" s="134"/>
      <c r="AC2073" s="126"/>
      <c r="AD2073" s="126"/>
      <c r="AE2073" s="126"/>
      <c r="AF2073" s="126"/>
      <c r="AG2073" s="126"/>
      <c r="AH2073" s="126"/>
      <c r="AI2073" s="126"/>
      <c r="AJ2073" s="126"/>
      <c r="AK2073" s="126"/>
    </row>
    <row r="2074" spans="1:37" ht="15" customHeight="1" x14ac:dyDescent="0.2">
      <c r="A2074" s="62"/>
      <c r="B2074" s="62"/>
      <c r="C2074" s="133"/>
      <c r="D2074" s="133"/>
      <c r="E2074" s="133"/>
      <c r="F2074" s="133"/>
      <c r="G2074" s="133"/>
      <c r="H2074" s="133"/>
      <c r="I2074" s="133"/>
      <c r="J2074" s="133"/>
      <c r="K2074" s="133"/>
      <c r="L2074" s="133"/>
      <c r="M2074" s="133"/>
      <c r="N2074" s="134"/>
      <c r="O2074" s="134"/>
      <c r="P2074" s="134"/>
      <c r="Q2074" s="62"/>
      <c r="R2074" s="134"/>
      <c r="S2074" s="134"/>
      <c r="T2074" s="134"/>
      <c r="U2074" s="134"/>
      <c r="V2074" s="134"/>
      <c r="W2074" s="134"/>
      <c r="X2074" s="134"/>
      <c r="AC2074" s="126"/>
      <c r="AD2074" s="126"/>
      <c r="AE2074" s="126"/>
      <c r="AF2074" s="126"/>
      <c r="AG2074" s="126"/>
      <c r="AH2074" s="126"/>
      <c r="AI2074" s="126"/>
      <c r="AJ2074" s="126"/>
      <c r="AK2074" s="126"/>
    </row>
    <row r="2075" spans="1:37" ht="15" customHeight="1" x14ac:dyDescent="0.2">
      <c r="A2075" s="62"/>
      <c r="B2075" s="62"/>
      <c r="C2075" s="133"/>
      <c r="D2075" s="133"/>
      <c r="E2075" s="133"/>
      <c r="F2075" s="133"/>
      <c r="G2075" s="133"/>
      <c r="H2075" s="133"/>
      <c r="I2075" s="133"/>
      <c r="J2075" s="133"/>
      <c r="K2075" s="133"/>
      <c r="L2075" s="133"/>
      <c r="M2075" s="133"/>
      <c r="N2075" s="134"/>
      <c r="O2075" s="134"/>
      <c r="P2075" s="134"/>
      <c r="Q2075" s="62"/>
      <c r="R2075" s="134"/>
      <c r="S2075" s="134"/>
      <c r="T2075" s="134"/>
      <c r="U2075" s="134"/>
      <c r="V2075" s="134"/>
      <c r="W2075" s="134"/>
      <c r="X2075" s="134"/>
      <c r="AC2075" s="126"/>
      <c r="AD2075" s="126"/>
      <c r="AE2075" s="126"/>
      <c r="AF2075" s="126"/>
      <c r="AG2075" s="126"/>
      <c r="AH2075" s="126"/>
      <c r="AI2075" s="126"/>
      <c r="AJ2075" s="126"/>
      <c r="AK2075" s="126"/>
    </row>
    <row r="2076" spans="1:37" ht="15" customHeight="1" x14ac:dyDescent="0.2">
      <c r="A2076" s="62"/>
      <c r="B2076" s="62"/>
      <c r="C2076" s="133"/>
      <c r="D2076" s="133"/>
      <c r="E2076" s="133"/>
      <c r="F2076" s="133"/>
      <c r="G2076" s="133"/>
      <c r="H2076" s="133"/>
      <c r="I2076" s="133"/>
      <c r="J2076" s="133"/>
      <c r="K2076" s="133"/>
      <c r="L2076" s="133"/>
      <c r="M2076" s="133"/>
      <c r="N2076" s="134"/>
      <c r="O2076" s="134"/>
      <c r="P2076" s="134"/>
      <c r="Q2076" s="62"/>
      <c r="R2076" s="134"/>
      <c r="S2076" s="134"/>
      <c r="T2076" s="134"/>
      <c r="U2076" s="134"/>
      <c r="V2076" s="134"/>
      <c r="W2076" s="134"/>
      <c r="X2076" s="134"/>
      <c r="AC2076" s="126"/>
      <c r="AD2076" s="126"/>
      <c r="AE2076" s="126"/>
      <c r="AF2076" s="126"/>
      <c r="AG2076" s="126"/>
      <c r="AH2076" s="126"/>
      <c r="AI2076" s="126"/>
      <c r="AJ2076" s="126"/>
      <c r="AK2076" s="126"/>
    </row>
    <row r="2077" spans="1:37" ht="15" customHeight="1" x14ac:dyDescent="0.2">
      <c r="A2077" s="62"/>
      <c r="B2077" s="62"/>
      <c r="C2077" s="133"/>
      <c r="D2077" s="133"/>
      <c r="E2077" s="133"/>
      <c r="F2077" s="133"/>
      <c r="G2077" s="133"/>
      <c r="H2077" s="133"/>
      <c r="I2077" s="133"/>
      <c r="J2077" s="133"/>
      <c r="K2077" s="133"/>
      <c r="L2077" s="133"/>
      <c r="M2077" s="133"/>
      <c r="N2077" s="134"/>
      <c r="O2077" s="134"/>
      <c r="P2077" s="134"/>
      <c r="Q2077" s="62"/>
      <c r="R2077" s="134"/>
      <c r="S2077" s="134"/>
      <c r="T2077" s="134"/>
      <c r="U2077" s="134"/>
      <c r="V2077" s="134"/>
      <c r="W2077" s="134"/>
      <c r="X2077" s="134"/>
      <c r="AC2077" s="126"/>
      <c r="AD2077" s="126"/>
      <c r="AE2077" s="126"/>
      <c r="AF2077" s="126"/>
      <c r="AG2077" s="126"/>
      <c r="AH2077" s="126"/>
      <c r="AI2077" s="126"/>
      <c r="AJ2077" s="126"/>
      <c r="AK2077" s="126"/>
    </row>
    <row r="2078" spans="1:37" ht="15" customHeight="1" x14ac:dyDescent="0.2">
      <c r="A2078" s="62"/>
      <c r="B2078" s="62"/>
      <c r="C2078" s="133"/>
      <c r="D2078" s="133"/>
      <c r="E2078" s="133"/>
      <c r="F2078" s="133"/>
      <c r="G2078" s="133"/>
      <c r="H2078" s="133"/>
      <c r="I2078" s="133"/>
      <c r="J2078" s="133"/>
      <c r="K2078" s="133"/>
      <c r="L2078" s="133"/>
      <c r="M2078" s="133"/>
      <c r="N2078" s="134"/>
      <c r="O2078" s="134"/>
      <c r="P2078" s="134"/>
      <c r="Q2078" s="62"/>
      <c r="R2078" s="134"/>
      <c r="S2078" s="134"/>
      <c r="T2078" s="134"/>
      <c r="U2078" s="134"/>
      <c r="V2078" s="134"/>
      <c r="W2078" s="134"/>
      <c r="X2078" s="134"/>
      <c r="AC2078" s="126"/>
      <c r="AD2078" s="126"/>
      <c r="AE2078" s="126"/>
      <c r="AF2078" s="126"/>
      <c r="AG2078" s="126"/>
      <c r="AH2078" s="126"/>
      <c r="AI2078" s="126"/>
      <c r="AJ2078" s="126"/>
      <c r="AK2078" s="126"/>
    </row>
    <row r="2079" spans="1:37" ht="15" customHeight="1" x14ac:dyDescent="0.2">
      <c r="A2079" s="62"/>
      <c r="B2079" s="62"/>
      <c r="C2079" s="133"/>
      <c r="D2079" s="133"/>
      <c r="E2079" s="133"/>
      <c r="F2079" s="133"/>
      <c r="G2079" s="133"/>
      <c r="H2079" s="133"/>
      <c r="I2079" s="133"/>
      <c r="J2079" s="133"/>
      <c r="K2079" s="133"/>
      <c r="L2079" s="133"/>
      <c r="M2079" s="133"/>
      <c r="N2079" s="134"/>
      <c r="O2079" s="134"/>
      <c r="P2079" s="134"/>
      <c r="Q2079" s="62"/>
      <c r="R2079" s="134"/>
      <c r="S2079" s="134"/>
      <c r="T2079" s="134"/>
      <c r="U2079" s="134"/>
      <c r="V2079" s="134"/>
      <c r="W2079" s="134"/>
      <c r="X2079" s="134"/>
      <c r="AC2079" s="126"/>
      <c r="AD2079" s="126"/>
      <c r="AE2079" s="126"/>
      <c r="AF2079" s="126"/>
      <c r="AG2079" s="126"/>
      <c r="AH2079" s="126"/>
      <c r="AI2079" s="126"/>
      <c r="AJ2079" s="126"/>
      <c r="AK2079" s="126"/>
    </row>
    <row r="2080" spans="1:37" ht="15" customHeight="1" x14ac:dyDescent="0.2">
      <c r="A2080" s="62"/>
      <c r="B2080" s="62"/>
      <c r="C2080" s="133"/>
      <c r="D2080" s="133"/>
      <c r="E2080" s="133"/>
      <c r="F2080" s="133"/>
      <c r="G2080" s="133"/>
      <c r="H2080" s="133"/>
      <c r="I2080" s="133"/>
      <c r="J2080" s="133"/>
      <c r="K2080" s="133"/>
      <c r="L2080" s="133"/>
      <c r="M2080" s="133"/>
      <c r="N2080" s="134"/>
      <c r="O2080" s="134"/>
      <c r="P2080" s="134"/>
      <c r="Q2080" s="62"/>
      <c r="R2080" s="134"/>
      <c r="S2080" s="134"/>
      <c r="T2080" s="134"/>
      <c r="U2080" s="134"/>
      <c r="V2080" s="134"/>
      <c r="W2080" s="134"/>
      <c r="X2080" s="134"/>
      <c r="AC2080" s="126"/>
      <c r="AD2080" s="126"/>
      <c r="AE2080" s="126"/>
      <c r="AF2080" s="126"/>
      <c r="AG2080" s="126"/>
      <c r="AH2080" s="126"/>
      <c r="AI2080" s="126"/>
      <c r="AJ2080" s="126"/>
      <c r="AK2080" s="126"/>
    </row>
    <row r="2081" spans="1:37" ht="15" customHeight="1" x14ac:dyDescent="0.2">
      <c r="A2081" s="62"/>
      <c r="B2081" s="62"/>
      <c r="C2081" s="133"/>
      <c r="D2081" s="133"/>
      <c r="E2081" s="133"/>
      <c r="F2081" s="133"/>
      <c r="G2081" s="133"/>
      <c r="H2081" s="133"/>
      <c r="I2081" s="133"/>
      <c r="J2081" s="133"/>
      <c r="K2081" s="133"/>
      <c r="L2081" s="133"/>
      <c r="M2081" s="133"/>
      <c r="N2081" s="134"/>
      <c r="O2081" s="134"/>
      <c r="P2081" s="134"/>
      <c r="Q2081" s="62"/>
      <c r="R2081" s="134"/>
      <c r="S2081" s="134"/>
      <c r="T2081" s="134"/>
      <c r="U2081" s="134"/>
      <c r="V2081" s="134"/>
      <c r="W2081" s="134"/>
      <c r="X2081" s="134"/>
      <c r="AC2081" s="126"/>
      <c r="AD2081" s="126"/>
      <c r="AE2081" s="126"/>
      <c r="AF2081" s="126"/>
      <c r="AG2081" s="126"/>
      <c r="AH2081" s="126"/>
      <c r="AI2081" s="126"/>
      <c r="AJ2081" s="126"/>
      <c r="AK2081" s="126"/>
    </row>
    <row r="2082" spans="1:37" ht="15" customHeight="1" x14ac:dyDescent="0.2">
      <c r="A2082" s="62"/>
      <c r="B2082" s="62"/>
      <c r="C2082" s="133"/>
      <c r="D2082" s="133"/>
      <c r="E2082" s="133"/>
      <c r="F2082" s="133"/>
      <c r="G2082" s="133"/>
      <c r="H2082" s="133"/>
      <c r="I2082" s="133"/>
      <c r="J2082" s="133"/>
      <c r="K2082" s="133"/>
      <c r="L2082" s="133"/>
      <c r="M2082" s="133"/>
      <c r="N2082" s="134"/>
      <c r="O2082" s="134"/>
      <c r="P2082" s="134"/>
      <c r="Q2082" s="62"/>
      <c r="R2082" s="134"/>
      <c r="S2082" s="134"/>
      <c r="T2082" s="134"/>
      <c r="U2082" s="134"/>
      <c r="V2082" s="134"/>
      <c r="W2082" s="134"/>
      <c r="X2082" s="134"/>
      <c r="AC2082" s="126"/>
      <c r="AD2082" s="126"/>
      <c r="AE2082" s="126"/>
      <c r="AF2082" s="126"/>
      <c r="AG2082" s="126"/>
      <c r="AH2082" s="126"/>
      <c r="AI2082" s="126"/>
      <c r="AJ2082" s="126"/>
      <c r="AK2082" s="126"/>
    </row>
    <row r="2083" spans="1:37" ht="15" customHeight="1" x14ac:dyDescent="0.2">
      <c r="A2083" s="62"/>
      <c r="B2083" s="62"/>
      <c r="C2083" s="133"/>
      <c r="D2083" s="133"/>
      <c r="E2083" s="133"/>
      <c r="F2083" s="133"/>
      <c r="G2083" s="133"/>
      <c r="H2083" s="133"/>
      <c r="I2083" s="133"/>
      <c r="J2083" s="133"/>
      <c r="K2083" s="133"/>
      <c r="L2083" s="133"/>
      <c r="M2083" s="133"/>
      <c r="N2083" s="134"/>
      <c r="O2083" s="134"/>
      <c r="P2083" s="134"/>
      <c r="Q2083" s="62"/>
      <c r="R2083" s="134"/>
      <c r="S2083" s="134"/>
      <c r="T2083" s="134"/>
      <c r="U2083" s="134"/>
      <c r="V2083" s="134"/>
      <c r="W2083" s="134"/>
      <c r="X2083" s="134"/>
      <c r="AC2083" s="126"/>
      <c r="AD2083" s="126"/>
      <c r="AE2083" s="126"/>
      <c r="AF2083" s="126"/>
      <c r="AG2083" s="126"/>
      <c r="AH2083" s="126"/>
      <c r="AI2083" s="126"/>
      <c r="AJ2083" s="126"/>
      <c r="AK2083" s="126"/>
    </row>
    <row r="2084" spans="1:37" ht="15" customHeight="1" x14ac:dyDescent="0.2">
      <c r="A2084" s="62"/>
      <c r="B2084" s="62"/>
      <c r="C2084" s="133"/>
      <c r="D2084" s="133"/>
      <c r="E2084" s="133"/>
      <c r="F2084" s="133"/>
      <c r="G2084" s="133"/>
      <c r="H2084" s="133"/>
      <c r="I2084" s="133"/>
      <c r="J2084" s="133"/>
      <c r="K2084" s="133"/>
      <c r="L2084" s="133"/>
      <c r="M2084" s="133"/>
      <c r="N2084" s="134"/>
      <c r="O2084" s="134"/>
      <c r="P2084" s="134"/>
      <c r="Q2084" s="62"/>
      <c r="R2084" s="134"/>
      <c r="S2084" s="134"/>
      <c r="T2084" s="134"/>
      <c r="U2084" s="134"/>
      <c r="V2084" s="134"/>
      <c r="W2084" s="134"/>
      <c r="X2084" s="134"/>
      <c r="AC2084" s="126"/>
      <c r="AD2084" s="126"/>
      <c r="AE2084" s="126"/>
      <c r="AF2084" s="126"/>
      <c r="AG2084" s="126"/>
      <c r="AH2084" s="126"/>
      <c r="AI2084" s="126"/>
      <c r="AJ2084" s="126"/>
      <c r="AK2084" s="126"/>
    </row>
    <row r="2085" spans="1:37" ht="15" customHeight="1" x14ac:dyDescent="0.2">
      <c r="A2085" s="62"/>
      <c r="B2085" s="62"/>
      <c r="C2085" s="133"/>
      <c r="D2085" s="133"/>
      <c r="E2085" s="133"/>
      <c r="F2085" s="133"/>
      <c r="G2085" s="133"/>
      <c r="H2085" s="133"/>
      <c r="I2085" s="133"/>
      <c r="J2085" s="133"/>
      <c r="K2085" s="133"/>
      <c r="L2085" s="133"/>
      <c r="M2085" s="133"/>
      <c r="N2085" s="134"/>
      <c r="O2085" s="134"/>
      <c r="P2085" s="134"/>
      <c r="Q2085" s="62"/>
      <c r="R2085" s="134"/>
      <c r="S2085" s="134"/>
      <c r="T2085" s="134"/>
      <c r="U2085" s="134"/>
      <c r="V2085" s="134"/>
      <c r="W2085" s="134"/>
      <c r="X2085" s="134"/>
      <c r="AC2085" s="126"/>
      <c r="AD2085" s="126"/>
      <c r="AE2085" s="126"/>
      <c r="AF2085" s="126"/>
      <c r="AG2085" s="126"/>
      <c r="AH2085" s="126"/>
      <c r="AI2085" s="126"/>
      <c r="AJ2085" s="126"/>
      <c r="AK2085" s="126"/>
    </row>
    <row r="2086" spans="1:37" ht="15" customHeight="1" x14ac:dyDescent="0.2">
      <c r="A2086" s="62"/>
      <c r="B2086" s="62"/>
      <c r="C2086" s="133"/>
      <c r="D2086" s="133"/>
      <c r="E2086" s="133"/>
      <c r="F2086" s="133"/>
      <c r="G2086" s="133"/>
      <c r="H2086" s="133"/>
      <c r="I2086" s="133"/>
      <c r="J2086" s="133"/>
      <c r="K2086" s="133"/>
      <c r="L2086" s="133"/>
      <c r="M2086" s="133"/>
      <c r="N2086" s="134"/>
      <c r="O2086" s="134"/>
      <c r="P2086" s="134"/>
      <c r="Q2086" s="62"/>
      <c r="R2086" s="134"/>
      <c r="S2086" s="134"/>
      <c r="T2086" s="134"/>
      <c r="U2086" s="134"/>
      <c r="V2086" s="134"/>
      <c r="W2086" s="134"/>
      <c r="X2086" s="134"/>
      <c r="AC2086" s="126"/>
      <c r="AD2086" s="126"/>
      <c r="AE2086" s="126"/>
      <c r="AF2086" s="126"/>
      <c r="AG2086" s="126"/>
      <c r="AH2086" s="126"/>
      <c r="AI2086" s="126"/>
      <c r="AJ2086" s="126"/>
      <c r="AK2086" s="126"/>
    </row>
    <row r="2087" spans="1:37" ht="15" customHeight="1" x14ac:dyDescent="0.2">
      <c r="A2087" s="62"/>
      <c r="B2087" s="62"/>
      <c r="C2087" s="133"/>
      <c r="D2087" s="133"/>
      <c r="E2087" s="133"/>
      <c r="F2087" s="133"/>
      <c r="G2087" s="133"/>
      <c r="H2087" s="133"/>
      <c r="I2087" s="133"/>
      <c r="J2087" s="133"/>
      <c r="K2087" s="133"/>
      <c r="L2087" s="133"/>
      <c r="M2087" s="133"/>
      <c r="N2087" s="134"/>
      <c r="O2087" s="134"/>
      <c r="P2087" s="134"/>
      <c r="Q2087" s="62"/>
      <c r="R2087" s="134"/>
      <c r="S2087" s="134"/>
      <c r="T2087" s="134"/>
      <c r="U2087" s="134"/>
      <c r="V2087" s="134"/>
      <c r="W2087" s="134"/>
      <c r="X2087" s="134"/>
      <c r="AC2087" s="126"/>
      <c r="AD2087" s="126"/>
      <c r="AE2087" s="126"/>
      <c r="AF2087" s="126"/>
      <c r="AG2087" s="126"/>
      <c r="AH2087" s="126"/>
      <c r="AI2087" s="126"/>
      <c r="AJ2087" s="126"/>
      <c r="AK2087" s="126"/>
    </row>
    <row r="2088" spans="1:37" ht="15" customHeight="1" x14ac:dyDescent="0.2">
      <c r="A2088" s="62"/>
      <c r="B2088" s="62"/>
      <c r="C2088" s="133"/>
      <c r="D2088" s="133"/>
      <c r="E2088" s="133"/>
      <c r="F2088" s="133"/>
      <c r="G2088" s="133"/>
      <c r="H2088" s="133"/>
      <c r="I2088" s="133"/>
      <c r="J2088" s="133"/>
      <c r="K2088" s="133"/>
      <c r="L2088" s="133"/>
      <c r="M2088" s="133"/>
      <c r="N2088" s="134"/>
      <c r="O2088" s="134"/>
      <c r="P2088" s="134"/>
      <c r="Q2088" s="62"/>
      <c r="R2088" s="134"/>
      <c r="S2088" s="134"/>
      <c r="T2088" s="134"/>
      <c r="U2088" s="134"/>
      <c r="V2088" s="134"/>
      <c r="W2088" s="134"/>
      <c r="X2088" s="134"/>
      <c r="AC2088" s="126"/>
      <c r="AD2088" s="126"/>
      <c r="AE2088" s="126"/>
      <c r="AF2088" s="126"/>
      <c r="AG2088" s="126"/>
      <c r="AH2088" s="126"/>
      <c r="AI2088" s="126"/>
      <c r="AJ2088" s="126"/>
      <c r="AK2088" s="126"/>
    </row>
    <row r="2089" spans="1:37" ht="15" customHeight="1" x14ac:dyDescent="0.2">
      <c r="A2089" s="62"/>
      <c r="B2089" s="62"/>
      <c r="C2089" s="133"/>
      <c r="D2089" s="133"/>
      <c r="E2089" s="133"/>
      <c r="F2089" s="133"/>
      <c r="G2089" s="133"/>
      <c r="H2089" s="133"/>
      <c r="I2089" s="133"/>
      <c r="J2089" s="133"/>
      <c r="K2089" s="133"/>
      <c r="L2089" s="133"/>
      <c r="M2089" s="133"/>
      <c r="N2089" s="134"/>
      <c r="O2089" s="134"/>
      <c r="P2089" s="134"/>
      <c r="Q2089" s="62"/>
      <c r="R2089" s="134"/>
      <c r="S2089" s="134"/>
      <c r="T2089" s="134"/>
      <c r="U2089" s="134"/>
      <c r="V2089" s="134"/>
      <c r="W2089" s="134"/>
      <c r="X2089" s="134"/>
      <c r="AC2089" s="126"/>
      <c r="AD2089" s="126"/>
      <c r="AE2089" s="126"/>
      <c r="AF2089" s="126"/>
      <c r="AG2089" s="126"/>
      <c r="AH2089" s="126"/>
      <c r="AI2089" s="126"/>
      <c r="AJ2089" s="126"/>
      <c r="AK2089" s="126"/>
    </row>
    <row r="2090" spans="1:37" ht="15" customHeight="1" x14ac:dyDescent="0.2">
      <c r="A2090" s="62"/>
      <c r="B2090" s="62"/>
      <c r="C2090" s="133"/>
      <c r="D2090" s="133"/>
      <c r="E2090" s="133"/>
      <c r="F2090" s="133"/>
      <c r="G2090" s="133"/>
      <c r="H2090" s="133"/>
      <c r="I2090" s="133"/>
      <c r="J2090" s="133"/>
      <c r="K2090" s="133"/>
      <c r="L2090" s="133"/>
      <c r="M2090" s="133"/>
      <c r="N2090" s="134"/>
      <c r="O2090" s="134"/>
      <c r="P2090" s="134"/>
      <c r="Q2090" s="62"/>
      <c r="R2090" s="134"/>
      <c r="S2090" s="134"/>
      <c r="T2090" s="134"/>
      <c r="U2090" s="134"/>
      <c r="V2090" s="134"/>
      <c r="W2090" s="134"/>
      <c r="X2090" s="134"/>
      <c r="AC2090" s="126"/>
      <c r="AD2090" s="126"/>
      <c r="AE2090" s="126"/>
      <c r="AF2090" s="126"/>
      <c r="AG2090" s="126"/>
      <c r="AH2090" s="126"/>
      <c r="AI2090" s="126"/>
      <c r="AJ2090" s="126"/>
      <c r="AK2090" s="126"/>
    </row>
    <row r="2091" spans="1:37" ht="15" customHeight="1" x14ac:dyDescent="0.2">
      <c r="A2091" s="62"/>
      <c r="B2091" s="62"/>
      <c r="C2091" s="133"/>
      <c r="D2091" s="133"/>
      <c r="E2091" s="133"/>
      <c r="F2091" s="133"/>
      <c r="G2091" s="133"/>
      <c r="H2091" s="133"/>
      <c r="I2091" s="133"/>
      <c r="J2091" s="133"/>
      <c r="K2091" s="133"/>
      <c r="L2091" s="133"/>
      <c r="M2091" s="133"/>
      <c r="N2091" s="134"/>
      <c r="O2091" s="134"/>
      <c r="P2091" s="134"/>
      <c r="Q2091" s="62"/>
      <c r="R2091" s="134"/>
      <c r="S2091" s="134"/>
      <c r="T2091" s="134"/>
      <c r="U2091" s="134"/>
      <c r="V2091" s="134"/>
      <c r="W2091" s="134"/>
      <c r="X2091" s="134"/>
      <c r="AC2091" s="126"/>
      <c r="AD2091" s="126"/>
      <c r="AE2091" s="126"/>
      <c r="AF2091" s="126"/>
      <c r="AG2091" s="126"/>
      <c r="AH2091" s="126"/>
      <c r="AI2091" s="126"/>
      <c r="AJ2091" s="126"/>
      <c r="AK2091" s="126"/>
    </row>
    <row r="2092" spans="1:37" ht="15" customHeight="1" x14ac:dyDescent="0.2">
      <c r="A2092" s="62"/>
      <c r="B2092" s="62"/>
      <c r="C2092" s="133"/>
      <c r="D2092" s="133"/>
      <c r="E2092" s="133"/>
      <c r="F2092" s="133"/>
      <c r="G2092" s="133"/>
      <c r="H2092" s="133"/>
      <c r="I2092" s="133"/>
      <c r="J2092" s="133"/>
      <c r="K2092" s="133"/>
      <c r="L2092" s="133"/>
      <c r="M2092" s="133"/>
      <c r="N2092" s="134"/>
      <c r="O2092" s="134"/>
      <c r="P2092" s="134"/>
      <c r="Q2092" s="62"/>
      <c r="R2092" s="134"/>
      <c r="S2092" s="134"/>
      <c r="T2092" s="134"/>
      <c r="U2092" s="134"/>
      <c r="V2092" s="134"/>
      <c r="W2092" s="134"/>
      <c r="X2092" s="134"/>
      <c r="AC2092" s="126"/>
      <c r="AD2092" s="126"/>
      <c r="AE2092" s="126"/>
      <c r="AF2092" s="126"/>
      <c r="AG2092" s="126"/>
      <c r="AH2092" s="126"/>
      <c r="AI2092" s="126"/>
      <c r="AJ2092" s="126"/>
      <c r="AK2092" s="126"/>
    </row>
    <row r="2093" spans="1:37" ht="15" customHeight="1" x14ac:dyDescent="0.2">
      <c r="A2093" s="62"/>
      <c r="B2093" s="62"/>
      <c r="C2093" s="133"/>
      <c r="D2093" s="133"/>
      <c r="E2093" s="133"/>
      <c r="F2093" s="133"/>
      <c r="G2093" s="133"/>
      <c r="H2093" s="133"/>
      <c r="I2093" s="133"/>
      <c r="J2093" s="133"/>
      <c r="K2093" s="133"/>
      <c r="L2093" s="133"/>
      <c r="M2093" s="133"/>
      <c r="N2093" s="134"/>
      <c r="O2093" s="134"/>
      <c r="P2093" s="134"/>
      <c r="Q2093" s="62"/>
      <c r="R2093" s="134"/>
      <c r="S2093" s="134"/>
      <c r="T2093" s="134"/>
      <c r="U2093" s="134"/>
      <c r="V2093" s="134"/>
      <c r="W2093" s="134"/>
      <c r="X2093" s="134"/>
      <c r="AC2093" s="126"/>
      <c r="AD2093" s="126"/>
      <c r="AE2093" s="126"/>
      <c r="AF2093" s="126"/>
      <c r="AG2093" s="126"/>
      <c r="AH2093" s="126"/>
      <c r="AI2093" s="126"/>
      <c r="AJ2093" s="126"/>
      <c r="AK2093" s="126"/>
    </row>
    <row r="2094" spans="1:37" ht="15" customHeight="1" x14ac:dyDescent="0.2">
      <c r="A2094" s="62"/>
      <c r="B2094" s="62"/>
      <c r="C2094" s="133"/>
      <c r="D2094" s="133"/>
      <c r="E2094" s="133"/>
      <c r="F2094" s="133"/>
      <c r="G2094" s="133"/>
      <c r="H2094" s="133"/>
      <c r="I2094" s="133"/>
      <c r="J2094" s="133"/>
      <c r="K2094" s="133"/>
      <c r="L2094" s="133"/>
      <c r="M2094" s="133"/>
      <c r="N2094" s="134"/>
      <c r="O2094" s="134"/>
      <c r="P2094" s="134"/>
      <c r="Q2094" s="62"/>
      <c r="R2094" s="134"/>
      <c r="S2094" s="134"/>
      <c r="T2094" s="134"/>
      <c r="U2094" s="134"/>
      <c r="V2094" s="134"/>
      <c r="W2094" s="134"/>
      <c r="X2094" s="134"/>
      <c r="AC2094" s="126"/>
      <c r="AD2094" s="126"/>
      <c r="AE2094" s="126"/>
      <c r="AF2094" s="126"/>
      <c r="AG2094" s="126"/>
      <c r="AH2094" s="126"/>
      <c r="AI2094" s="126"/>
      <c r="AJ2094" s="126"/>
      <c r="AK2094" s="126"/>
    </row>
    <row r="2095" spans="1:37" ht="15" customHeight="1" x14ac:dyDescent="0.2">
      <c r="A2095" s="62"/>
      <c r="B2095" s="62"/>
      <c r="C2095" s="133"/>
      <c r="D2095" s="133"/>
      <c r="E2095" s="133"/>
      <c r="F2095" s="133"/>
      <c r="G2095" s="133"/>
      <c r="H2095" s="133"/>
      <c r="I2095" s="133"/>
      <c r="J2095" s="133"/>
      <c r="K2095" s="133"/>
      <c r="L2095" s="133"/>
      <c r="M2095" s="133"/>
      <c r="N2095" s="134"/>
      <c r="O2095" s="134"/>
      <c r="P2095" s="134"/>
      <c r="Q2095" s="62"/>
      <c r="R2095" s="134"/>
      <c r="S2095" s="134"/>
      <c r="T2095" s="134"/>
      <c r="U2095" s="134"/>
      <c r="V2095" s="134"/>
      <c r="W2095" s="134"/>
      <c r="X2095" s="134"/>
      <c r="AC2095" s="126"/>
      <c r="AD2095" s="126"/>
      <c r="AE2095" s="126"/>
      <c r="AF2095" s="126"/>
      <c r="AG2095" s="126"/>
      <c r="AH2095" s="126"/>
      <c r="AI2095" s="126"/>
      <c r="AJ2095" s="126"/>
      <c r="AK2095" s="126"/>
    </row>
    <row r="2096" spans="1:37" ht="15" customHeight="1" x14ac:dyDescent="0.2">
      <c r="A2096" s="62"/>
      <c r="B2096" s="62"/>
      <c r="C2096" s="133"/>
      <c r="D2096" s="133"/>
      <c r="E2096" s="133"/>
      <c r="F2096" s="133"/>
      <c r="G2096" s="133"/>
      <c r="H2096" s="133"/>
      <c r="I2096" s="133"/>
      <c r="J2096" s="133"/>
      <c r="K2096" s="133"/>
      <c r="L2096" s="133"/>
      <c r="M2096" s="133"/>
      <c r="N2096" s="134"/>
      <c r="O2096" s="134"/>
      <c r="P2096" s="134"/>
      <c r="Q2096" s="62"/>
      <c r="R2096" s="134"/>
      <c r="S2096" s="134"/>
      <c r="T2096" s="134"/>
      <c r="U2096" s="134"/>
      <c r="V2096" s="134"/>
      <c r="W2096" s="134"/>
      <c r="X2096" s="134"/>
      <c r="AC2096" s="126"/>
      <c r="AD2096" s="126"/>
      <c r="AE2096" s="126"/>
      <c r="AF2096" s="126"/>
      <c r="AG2096" s="126"/>
      <c r="AH2096" s="126"/>
      <c r="AI2096" s="126"/>
      <c r="AJ2096" s="126"/>
      <c r="AK2096" s="126"/>
    </row>
    <row r="2097" spans="1:37" ht="15" customHeight="1" x14ac:dyDescent="0.2">
      <c r="A2097" s="62"/>
      <c r="B2097" s="62"/>
      <c r="C2097" s="133"/>
      <c r="D2097" s="133"/>
      <c r="E2097" s="133"/>
      <c r="F2097" s="133"/>
      <c r="G2097" s="133"/>
      <c r="H2097" s="133"/>
      <c r="I2097" s="133"/>
      <c r="J2097" s="133"/>
      <c r="K2097" s="133"/>
      <c r="L2097" s="133"/>
      <c r="M2097" s="133"/>
      <c r="N2097" s="134"/>
      <c r="O2097" s="134"/>
      <c r="P2097" s="134"/>
      <c r="Q2097" s="62"/>
      <c r="R2097" s="134"/>
      <c r="S2097" s="134"/>
      <c r="T2097" s="134"/>
      <c r="U2097" s="134"/>
      <c r="V2097" s="134"/>
      <c r="W2097" s="134"/>
      <c r="X2097" s="134"/>
      <c r="AC2097" s="126"/>
      <c r="AD2097" s="126"/>
      <c r="AE2097" s="126"/>
      <c r="AF2097" s="126"/>
      <c r="AG2097" s="126"/>
      <c r="AH2097" s="126"/>
      <c r="AI2097" s="126"/>
      <c r="AJ2097" s="126"/>
      <c r="AK2097" s="126"/>
    </row>
    <row r="2098" spans="1:37" ht="15" customHeight="1" x14ac:dyDescent="0.2">
      <c r="A2098" s="62"/>
      <c r="B2098" s="62"/>
      <c r="C2098" s="133"/>
      <c r="D2098" s="133"/>
      <c r="E2098" s="133"/>
      <c r="F2098" s="133"/>
      <c r="G2098" s="133"/>
      <c r="H2098" s="133"/>
      <c r="I2098" s="133"/>
      <c r="J2098" s="133"/>
      <c r="K2098" s="133"/>
      <c r="L2098" s="133"/>
      <c r="M2098" s="133"/>
      <c r="N2098" s="134"/>
      <c r="O2098" s="134"/>
      <c r="P2098" s="134"/>
      <c r="Q2098" s="62"/>
      <c r="R2098" s="134"/>
      <c r="S2098" s="134"/>
      <c r="T2098" s="134"/>
      <c r="U2098" s="134"/>
      <c r="V2098" s="134"/>
      <c r="W2098" s="134"/>
      <c r="X2098" s="134"/>
      <c r="AC2098" s="126"/>
      <c r="AD2098" s="126"/>
      <c r="AE2098" s="126"/>
      <c r="AF2098" s="126"/>
      <c r="AG2098" s="126"/>
      <c r="AH2098" s="126"/>
      <c r="AI2098" s="126"/>
      <c r="AJ2098" s="126"/>
      <c r="AK2098" s="126"/>
    </row>
    <row r="2099" spans="1:37" ht="15" customHeight="1" x14ac:dyDescent="0.2">
      <c r="A2099" s="62"/>
      <c r="B2099" s="62"/>
      <c r="C2099" s="133"/>
      <c r="D2099" s="133"/>
      <c r="E2099" s="133"/>
      <c r="F2099" s="133"/>
      <c r="G2099" s="133"/>
      <c r="H2099" s="133"/>
      <c r="I2099" s="133"/>
      <c r="J2099" s="133"/>
      <c r="K2099" s="133"/>
      <c r="L2099" s="133"/>
      <c r="M2099" s="133"/>
      <c r="N2099" s="134"/>
      <c r="O2099" s="134"/>
      <c r="P2099" s="134"/>
      <c r="Q2099" s="62"/>
      <c r="R2099" s="134"/>
      <c r="S2099" s="134"/>
      <c r="T2099" s="134"/>
      <c r="U2099" s="134"/>
      <c r="V2099" s="134"/>
      <c r="W2099" s="134"/>
      <c r="X2099" s="134"/>
      <c r="AC2099" s="126"/>
      <c r="AD2099" s="126"/>
      <c r="AE2099" s="126"/>
      <c r="AF2099" s="126"/>
      <c r="AG2099" s="126"/>
      <c r="AH2099" s="126"/>
      <c r="AI2099" s="126"/>
      <c r="AJ2099" s="126"/>
      <c r="AK2099" s="126"/>
    </row>
    <row r="2100" spans="1:37" ht="15" customHeight="1" x14ac:dyDescent="0.2">
      <c r="A2100" s="62"/>
      <c r="B2100" s="62"/>
      <c r="C2100" s="133"/>
      <c r="D2100" s="133"/>
      <c r="E2100" s="133"/>
      <c r="F2100" s="133"/>
      <c r="G2100" s="133"/>
      <c r="H2100" s="133"/>
      <c r="I2100" s="133"/>
      <c r="J2100" s="133"/>
      <c r="K2100" s="133"/>
      <c r="L2100" s="133"/>
      <c r="M2100" s="133"/>
      <c r="N2100" s="134"/>
      <c r="O2100" s="134"/>
      <c r="P2100" s="134"/>
      <c r="Q2100" s="62"/>
      <c r="R2100" s="134"/>
      <c r="S2100" s="134"/>
      <c r="T2100" s="134"/>
      <c r="U2100" s="134"/>
      <c r="V2100" s="134"/>
      <c r="W2100" s="134"/>
      <c r="X2100" s="134"/>
      <c r="AC2100" s="126"/>
      <c r="AD2100" s="126"/>
      <c r="AE2100" s="126"/>
      <c r="AF2100" s="126"/>
      <c r="AG2100" s="126"/>
      <c r="AH2100" s="126"/>
      <c r="AI2100" s="126"/>
      <c r="AJ2100" s="126"/>
      <c r="AK2100" s="126"/>
    </row>
    <row r="2101" spans="1:37" ht="15" customHeight="1" x14ac:dyDescent="0.2">
      <c r="A2101" s="62"/>
      <c r="B2101" s="62"/>
      <c r="C2101" s="133"/>
      <c r="D2101" s="133"/>
      <c r="E2101" s="133"/>
      <c r="F2101" s="133"/>
      <c r="G2101" s="133"/>
      <c r="H2101" s="133"/>
      <c r="I2101" s="133"/>
      <c r="J2101" s="133"/>
      <c r="K2101" s="133"/>
      <c r="L2101" s="133"/>
      <c r="M2101" s="133"/>
      <c r="N2101" s="134"/>
      <c r="O2101" s="134"/>
      <c r="P2101" s="134"/>
      <c r="Q2101" s="62"/>
      <c r="R2101" s="134"/>
      <c r="S2101" s="134"/>
      <c r="T2101" s="134"/>
      <c r="U2101" s="134"/>
      <c r="V2101" s="134"/>
      <c r="W2101" s="134"/>
      <c r="X2101" s="134"/>
      <c r="AC2101" s="126"/>
      <c r="AD2101" s="126"/>
      <c r="AE2101" s="126"/>
      <c r="AF2101" s="126"/>
      <c r="AG2101" s="126"/>
      <c r="AH2101" s="126"/>
      <c r="AI2101" s="126"/>
      <c r="AJ2101" s="126"/>
      <c r="AK2101" s="126"/>
    </row>
    <row r="2102" spans="1:37" ht="15" customHeight="1" x14ac:dyDescent="0.2">
      <c r="A2102" s="62"/>
      <c r="B2102" s="62"/>
      <c r="C2102" s="133"/>
      <c r="D2102" s="133"/>
      <c r="E2102" s="133"/>
      <c r="F2102" s="133"/>
      <c r="G2102" s="133"/>
      <c r="H2102" s="133"/>
      <c r="I2102" s="133"/>
      <c r="J2102" s="133"/>
      <c r="K2102" s="133"/>
      <c r="L2102" s="133"/>
      <c r="M2102" s="133"/>
      <c r="N2102" s="134"/>
      <c r="O2102" s="134"/>
      <c r="P2102" s="134"/>
      <c r="Q2102" s="62"/>
      <c r="R2102" s="134"/>
      <c r="S2102" s="134"/>
      <c r="T2102" s="134"/>
      <c r="U2102" s="134"/>
      <c r="V2102" s="134"/>
      <c r="W2102" s="134"/>
      <c r="X2102" s="134"/>
      <c r="AC2102" s="126"/>
      <c r="AD2102" s="126"/>
      <c r="AE2102" s="126"/>
      <c r="AF2102" s="126"/>
      <c r="AG2102" s="126"/>
      <c r="AH2102" s="126"/>
      <c r="AI2102" s="126"/>
      <c r="AJ2102" s="126"/>
      <c r="AK2102" s="126"/>
    </row>
    <row r="2103" spans="1:37" ht="15" customHeight="1" x14ac:dyDescent="0.2">
      <c r="A2103" s="62"/>
      <c r="B2103" s="62"/>
      <c r="C2103" s="133"/>
      <c r="D2103" s="133"/>
      <c r="E2103" s="133"/>
      <c r="F2103" s="133"/>
      <c r="G2103" s="133"/>
      <c r="H2103" s="133"/>
      <c r="I2103" s="133"/>
      <c r="J2103" s="133"/>
      <c r="K2103" s="133"/>
      <c r="L2103" s="133"/>
      <c r="M2103" s="133"/>
      <c r="N2103" s="134"/>
      <c r="O2103" s="134"/>
      <c r="P2103" s="134"/>
      <c r="Q2103" s="62"/>
      <c r="R2103" s="134"/>
      <c r="S2103" s="134"/>
      <c r="T2103" s="134"/>
      <c r="U2103" s="134"/>
      <c r="V2103" s="134"/>
      <c r="W2103" s="134"/>
      <c r="X2103" s="134"/>
      <c r="AC2103" s="126"/>
      <c r="AD2103" s="126"/>
      <c r="AE2103" s="126"/>
      <c r="AF2103" s="126"/>
      <c r="AG2103" s="126"/>
      <c r="AH2103" s="126"/>
      <c r="AI2103" s="126"/>
      <c r="AJ2103" s="126"/>
      <c r="AK2103" s="126"/>
    </row>
    <row r="2104" spans="1:37" ht="15" customHeight="1" x14ac:dyDescent="0.2">
      <c r="A2104" s="62"/>
      <c r="B2104" s="62"/>
      <c r="C2104" s="133"/>
      <c r="D2104" s="133"/>
      <c r="E2104" s="133"/>
      <c r="F2104" s="133"/>
      <c r="G2104" s="133"/>
      <c r="H2104" s="133"/>
      <c r="I2104" s="133"/>
      <c r="J2104" s="133"/>
      <c r="K2104" s="133"/>
      <c r="L2104" s="133"/>
      <c r="M2104" s="133"/>
      <c r="N2104" s="134"/>
      <c r="O2104" s="134"/>
      <c r="P2104" s="134"/>
      <c r="Q2104" s="62"/>
      <c r="R2104" s="134"/>
      <c r="S2104" s="134"/>
      <c r="T2104" s="134"/>
      <c r="U2104" s="134"/>
      <c r="V2104" s="134"/>
      <c r="W2104" s="134"/>
      <c r="X2104" s="134"/>
      <c r="AC2104" s="126"/>
      <c r="AD2104" s="126"/>
      <c r="AE2104" s="126"/>
      <c r="AF2104" s="126"/>
      <c r="AG2104" s="126"/>
      <c r="AH2104" s="126"/>
      <c r="AI2104" s="126"/>
      <c r="AJ2104" s="126"/>
      <c r="AK2104" s="126"/>
    </row>
    <row r="2105" spans="1:37" ht="15" customHeight="1" x14ac:dyDescent="0.2">
      <c r="A2105" s="62"/>
      <c r="B2105" s="62"/>
      <c r="C2105" s="133"/>
      <c r="D2105" s="133"/>
      <c r="E2105" s="133"/>
      <c r="F2105" s="133"/>
      <c r="G2105" s="133"/>
      <c r="H2105" s="133"/>
      <c r="I2105" s="133"/>
      <c r="J2105" s="133"/>
      <c r="K2105" s="133"/>
      <c r="L2105" s="133"/>
      <c r="M2105" s="133"/>
      <c r="N2105" s="134"/>
      <c r="O2105" s="134"/>
      <c r="P2105" s="134"/>
      <c r="Q2105" s="62"/>
      <c r="R2105" s="134"/>
      <c r="S2105" s="134"/>
      <c r="T2105" s="134"/>
      <c r="U2105" s="134"/>
      <c r="V2105" s="134"/>
      <c r="W2105" s="134"/>
      <c r="X2105" s="134"/>
      <c r="AC2105" s="126"/>
      <c r="AD2105" s="126"/>
      <c r="AE2105" s="126"/>
      <c r="AF2105" s="126"/>
      <c r="AG2105" s="126"/>
      <c r="AH2105" s="126"/>
      <c r="AI2105" s="126"/>
      <c r="AJ2105" s="126"/>
      <c r="AK2105" s="126"/>
    </row>
    <row r="2106" spans="1:37" ht="15" customHeight="1" x14ac:dyDescent="0.2">
      <c r="A2106" s="62"/>
      <c r="B2106" s="62"/>
      <c r="C2106" s="133"/>
      <c r="D2106" s="133"/>
      <c r="E2106" s="133"/>
      <c r="F2106" s="133"/>
      <c r="G2106" s="133"/>
      <c r="H2106" s="133"/>
      <c r="I2106" s="133"/>
      <c r="J2106" s="133"/>
      <c r="K2106" s="133"/>
      <c r="L2106" s="133"/>
      <c r="M2106" s="133"/>
      <c r="N2106" s="134"/>
      <c r="O2106" s="134"/>
      <c r="P2106" s="134"/>
      <c r="Q2106" s="62"/>
      <c r="R2106" s="134"/>
      <c r="S2106" s="134"/>
      <c r="T2106" s="134"/>
      <c r="U2106" s="134"/>
      <c r="V2106" s="134"/>
      <c r="W2106" s="134"/>
      <c r="X2106" s="134"/>
      <c r="AC2106" s="126"/>
      <c r="AD2106" s="126"/>
      <c r="AE2106" s="126"/>
      <c r="AF2106" s="126"/>
      <c r="AG2106" s="126"/>
      <c r="AH2106" s="126"/>
      <c r="AI2106" s="126"/>
      <c r="AJ2106" s="126"/>
      <c r="AK2106" s="126"/>
    </row>
    <row r="2107" spans="1:37" ht="15" customHeight="1" x14ac:dyDescent="0.2">
      <c r="A2107" s="62"/>
      <c r="B2107" s="62"/>
      <c r="C2107" s="133"/>
      <c r="D2107" s="133"/>
      <c r="E2107" s="133"/>
      <c r="F2107" s="133"/>
      <c r="G2107" s="133"/>
      <c r="H2107" s="133"/>
      <c r="I2107" s="133"/>
      <c r="J2107" s="133"/>
      <c r="K2107" s="133"/>
      <c r="L2107" s="133"/>
      <c r="M2107" s="133"/>
      <c r="N2107" s="134"/>
      <c r="O2107" s="134"/>
      <c r="P2107" s="134"/>
      <c r="Q2107" s="62"/>
      <c r="R2107" s="134"/>
      <c r="S2107" s="134"/>
      <c r="T2107" s="134"/>
      <c r="U2107" s="134"/>
      <c r="V2107" s="134"/>
      <c r="W2107" s="134"/>
      <c r="X2107" s="134"/>
      <c r="AC2107" s="126"/>
      <c r="AD2107" s="126"/>
      <c r="AE2107" s="126"/>
      <c r="AF2107" s="126"/>
      <c r="AG2107" s="126"/>
      <c r="AH2107" s="126"/>
      <c r="AI2107" s="126"/>
      <c r="AJ2107" s="126"/>
      <c r="AK2107" s="126"/>
    </row>
    <row r="2108" spans="1:37" ht="15" customHeight="1" x14ac:dyDescent="0.2">
      <c r="A2108" s="62"/>
      <c r="B2108" s="62"/>
      <c r="C2108" s="133"/>
      <c r="D2108" s="133"/>
      <c r="E2108" s="133"/>
      <c r="F2108" s="133"/>
      <c r="G2108" s="133"/>
      <c r="H2108" s="133"/>
      <c r="I2108" s="133"/>
      <c r="J2108" s="133"/>
      <c r="K2108" s="133"/>
      <c r="L2108" s="133"/>
      <c r="M2108" s="133"/>
      <c r="N2108" s="134"/>
      <c r="O2108" s="134"/>
      <c r="P2108" s="134"/>
      <c r="Q2108" s="62"/>
      <c r="R2108" s="134"/>
      <c r="S2108" s="134"/>
      <c r="T2108" s="134"/>
      <c r="U2108" s="134"/>
      <c r="V2108" s="134"/>
      <c r="W2108" s="134"/>
      <c r="X2108" s="134"/>
      <c r="AC2108" s="126"/>
      <c r="AD2108" s="126"/>
      <c r="AE2108" s="126"/>
      <c r="AF2108" s="126"/>
      <c r="AG2108" s="126"/>
      <c r="AH2108" s="126"/>
      <c r="AI2108" s="126"/>
      <c r="AJ2108" s="126"/>
      <c r="AK2108" s="126"/>
    </row>
    <row r="2109" spans="1:37" ht="15" customHeight="1" x14ac:dyDescent="0.2">
      <c r="A2109" s="62"/>
      <c r="B2109" s="62"/>
      <c r="C2109" s="133"/>
      <c r="D2109" s="133"/>
      <c r="E2109" s="133"/>
      <c r="F2109" s="133"/>
      <c r="G2109" s="133"/>
      <c r="H2109" s="133"/>
      <c r="I2109" s="133"/>
      <c r="J2109" s="133"/>
      <c r="K2109" s="133"/>
      <c r="L2109" s="133"/>
      <c r="M2109" s="133"/>
      <c r="N2109" s="134"/>
      <c r="O2109" s="134"/>
      <c r="P2109" s="134"/>
      <c r="Q2109" s="62"/>
      <c r="R2109" s="134"/>
      <c r="S2109" s="134"/>
      <c r="T2109" s="134"/>
      <c r="U2109" s="134"/>
      <c r="V2109" s="134"/>
      <c r="W2109" s="134"/>
      <c r="X2109" s="134"/>
      <c r="AC2109" s="126"/>
      <c r="AD2109" s="126"/>
      <c r="AE2109" s="126"/>
      <c r="AF2109" s="126"/>
      <c r="AG2109" s="126"/>
      <c r="AH2109" s="126"/>
      <c r="AI2109" s="126"/>
      <c r="AJ2109" s="126"/>
      <c r="AK2109" s="126"/>
    </row>
    <row r="2110" spans="1:37" ht="15" customHeight="1" x14ac:dyDescent="0.2">
      <c r="A2110" s="62"/>
      <c r="B2110" s="62"/>
      <c r="C2110" s="133"/>
      <c r="D2110" s="133"/>
      <c r="E2110" s="133"/>
      <c r="F2110" s="133"/>
      <c r="G2110" s="133"/>
      <c r="H2110" s="133"/>
      <c r="I2110" s="133"/>
      <c r="J2110" s="133"/>
      <c r="K2110" s="133"/>
      <c r="L2110" s="133"/>
      <c r="M2110" s="133"/>
      <c r="N2110" s="134"/>
      <c r="O2110" s="134"/>
      <c r="P2110" s="134"/>
      <c r="Q2110" s="62"/>
      <c r="R2110" s="134"/>
      <c r="S2110" s="134"/>
      <c r="T2110" s="134"/>
      <c r="U2110" s="134"/>
      <c r="V2110" s="134"/>
      <c r="W2110" s="134"/>
      <c r="X2110" s="134"/>
      <c r="AC2110" s="126"/>
      <c r="AD2110" s="126"/>
      <c r="AE2110" s="126"/>
      <c r="AF2110" s="126"/>
      <c r="AG2110" s="126"/>
      <c r="AH2110" s="126"/>
      <c r="AI2110" s="126"/>
      <c r="AJ2110" s="126"/>
      <c r="AK2110" s="126"/>
    </row>
    <row r="2111" spans="1:37" ht="15" customHeight="1" x14ac:dyDescent="0.2">
      <c r="A2111" s="62"/>
      <c r="B2111" s="62"/>
      <c r="C2111" s="133"/>
      <c r="D2111" s="133"/>
      <c r="E2111" s="133"/>
      <c r="F2111" s="133"/>
      <c r="G2111" s="133"/>
      <c r="H2111" s="133"/>
      <c r="I2111" s="133"/>
      <c r="J2111" s="133"/>
      <c r="K2111" s="133"/>
      <c r="L2111" s="133"/>
      <c r="M2111" s="133"/>
      <c r="N2111" s="134"/>
      <c r="O2111" s="134"/>
      <c r="P2111" s="134"/>
      <c r="Q2111" s="62"/>
      <c r="R2111" s="134"/>
      <c r="S2111" s="134"/>
      <c r="T2111" s="134"/>
      <c r="U2111" s="134"/>
      <c r="V2111" s="134"/>
      <c r="W2111" s="134"/>
      <c r="X2111" s="134"/>
      <c r="AC2111" s="126"/>
      <c r="AD2111" s="126"/>
      <c r="AE2111" s="126"/>
      <c r="AF2111" s="126"/>
      <c r="AG2111" s="126"/>
      <c r="AH2111" s="126"/>
      <c r="AI2111" s="126"/>
      <c r="AJ2111" s="126"/>
      <c r="AK2111" s="126"/>
    </row>
    <row r="2112" spans="1:37" ht="15" customHeight="1" x14ac:dyDescent="0.2">
      <c r="A2112" s="62"/>
      <c r="B2112" s="62"/>
      <c r="C2112" s="133"/>
      <c r="D2112" s="133"/>
      <c r="E2112" s="133"/>
      <c r="F2112" s="133"/>
      <c r="G2112" s="133"/>
      <c r="H2112" s="133"/>
      <c r="I2112" s="133"/>
      <c r="J2112" s="133"/>
      <c r="K2112" s="133"/>
      <c r="L2112" s="133"/>
      <c r="M2112" s="133"/>
      <c r="N2112" s="134"/>
      <c r="O2112" s="134"/>
      <c r="P2112" s="134"/>
      <c r="Q2112" s="62"/>
      <c r="R2112" s="134"/>
      <c r="S2112" s="134"/>
      <c r="T2112" s="134"/>
      <c r="U2112" s="134"/>
      <c r="V2112" s="134"/>
      <c r="W2112" s="134"/>
      <c r="X2112" s="134"/>
      <c r="AC2112" s="126"/>
      <c r="AD2112" s="126"/>
      <c r="AE2112" s="126"/>
      <c r="AF2112" s="126"/>
      <c r="AG2112" s="126"/>
      <c r="AH2112" s="126"/>
      <c r="AI2112" s="126"/>
      <c r="AJ2112" s="126"/>
      <c r="AK2112" s="126"/>
    </row>
    <row r="2113" spans="1:37" ht="15" customHeight="1" x14ac:dyDescent="0.2">
      <c r="A2113" s="62"/>
      <c r="B2113" s="62"/>
      <c r="C2113" s="133"/>
      <c r="D2113" s="133"/>
      <c r="E2113" s="133"/>
      <c r="F2113" s="133"/>
      <c r="G2113" s="133"/>
      <c r="H2113" s="133"/>
      <c r="I2113" s="133"/>
      <c r="J2113" s="133"/>
      <c r="K2113" s="133"/>
      <c r="L2113" s="133"/>
      <c r="M2113" s="133"/>
      <c r="N2113" s="134"/>
      <c r="O2113" s="134"/>
      <c r="P2113" s="134"/>
      <c r="Q2113" s="62"/>
      <c r="R2113" s="134"/>
      <c r="S2113" s="134"/>
      <c r="T2113" s="134"/>
      <c r="U2113" s="134"/>
      <c r="V2113" s="134"/>
      <c r="W2113" s="134"/>
      <c r="X2113" s="134"/>
      <c r="AC2113" s="126"/>
      <c r="AD2113" s="126"/>
      <c r="AE2113" s="126"/>
      <c r="AF2113" s="126"/>
      <c r="AG2113" s="126"/>
      <c r="AH2113" s="126"/>
      <c r="AI2113" s="126"/>
      <c r="AJ2113" s="126"/>
      <c r="AK2113" s="126"/>
    </row>
    <row r="2114" spans="1:37" ht="15" customHeight="1" x14ac:dyDescent="0.2">
      <c r="A2114" s="62"/>
      <c r="B2114" s="62"/>
      <c r="C2114" s="133"/>
      <c r="D2114" s="133"/>
      <c r="E2114" s="133"/>
      <c r="F2114" s="133"/>
      <c r="G2114" s="133"/>
      <c r="H2114" s="133"/>
      <c r="I2114" s="133"/>
      <c r="J2114" s="133"/>
      <c r="K2114" s="133"/>
      <c r="L2114" s="133"/>
      <c r="M2114" s="133"/>
      <c r="N2114" s="134"/>
      <c r="O2114" s="134"/>
      <c r="P2114" s="134"/>
      <c r="Q2114" s="62"/>
      <c r="R2114" s="134"/>
      <c r="S2114" s="134"/>
      <c r="T2114" s="134"/>
      <c r="U2114" s="134"/>
      <c r="V2114" s="134"/>
      <c r="W2114" s="134"/>
      <c r="X2114" s="134"/>
      <c r="AC2114" s="126"/>
      <c r="AD2114" s="126"/>
      <c r="AE2114" s="126"/>
      <c r="AF2114" s="126"/>
      <c r="AG2114" s="126"/>
      <c r="AH2114" s="126"/>
      <c r="AI2114" s="126"/>
      <c r="AJ2114" s="126"/>
      <c r="AK2114" s="126"/>
    </row>
    <row r="2115" spans="1:37" ht="15" customHeight="1" x14ac:dyDescent="0.2">
      <c r="A2115" s="62"/>
      <c r="B2115" s="62"/>
      <c r="C2115" s="133"/>
      <c r="D2115" s="133"/>
      <c r="E2115" s="133"/>
      <c r="F2115" s="133"/>
      <c r="G2115" s="133"/>
      <c r="H2115" s="133"/>
      <c r="I2115" s="133"/>
      <c r="J2115" s="133"/>
      <c r="K2115" s="133"/>
      <c r="L2115" s="133"/>
      <c r="M2115" s="133"/>
      <c r="N2115" s="134"/>
      <c r="O2115" s="134"/>
      <c r="P2115" s="134"/>
      <c r="Q2115" s="62"/>
      <c r="R2115" s="134"/>
      <c r="S2115" s="134"/>
      <c r="T2115" s="134"/>
      <c r="U2115" s="134"/>
      <c r="V2115" s="134"/>
      <c r="W2115" s="134"/>
      <c r="X2115" s="134"/>
      <c r="AC2115" s="126"/>
      <c r="AD2115" s="126"/>
      <c r="AE2115" s="126"/>
      <c r="AF2115" s="126"/>
      <c r="AG2115" s="126"/>
      <c r="AH2115" s="126"/>
      <c r="AI2115" s="126"/>
      <c r="AJ2115" s="126"/>
      <c r="AK2115" s="126"/>
    </row>
    <row r="2116" spans="1:37" ht="15" customHeight="1" x14ac:dyDescent="0.2">
      <c r="A2116" s="62"/>
      <c r="B2116" s="62"/>
      <c r="C2116" s="133"/>
      <c r="D2116" s="133"/>
      <c r="E2116" s="133"/>
      <c r="F2116" s="133"/>
      <c r="G2116" s="133"/>
      <c r="H2116" s="133"/>
      <c r="I2116" s="133"/>
      <c r="J2116" s="133"/>
      <c r="K2116" s="133"/>
      <c r="L2116" s="133"/>
      <c r="M2116" s="133"/>
      <c r="N2116" s="134"/>
      <c r="O2116" s="134"/>
      <c r="P2116" s="134"/>
      <c r="Q2116" s="62"/>
      <c r="R2116" s="134"/>
      <c r="S2116" s="134"/>
      <c r="T2116" s="134"/>
      <c r="U2116" s="134"/>
      <c r="V2116" s="134"/>
      <c r="W2116" s="134"/>
      <c r="X2116" s="134"/>
      <c r="AC2116" s="126"/>
      <c r="AD2116" s="126"/>
      <c r="AE2116" s="126"/>
      <c r="AF2116" s="126"/>
      <c r="AG2116" s="126"/>
      <c r="AH2116" s="126"/>
      <c r="AI2116" s="126"/>
      <c r="AJ2116" s="126"/>
      <c r="AK2116" s="126"/>
    </row>
    <row r="2117" spans="1:37" ht="15" customHeight="1" x14ac:dyDescent="0.2">
      <c r="A2117" s="62"/>
      <c r="B2117" s="62"/>
      <c r="C2117" s="133"/>
      <c r="D2117" s="133"/>
      <c r="E2117" s="133"/>
      <c r="F2117" s="133"/>
      <c r="G2117" s="133"/>
      <c r="H2117" s="133"/>
      <c r="I2117" s="133"/>
      <c r="J2117" s="133"/>
      <c r="K2117" s="133"/>
      <c r="L2117" s="133"/>
      <c r="M2117" s="133"/>
      <c r="N2117" s="134"/>
      <c r="O2117" s="134"/>
      <c r="P2117" s="134"/>
      <c r="Q2117" s="62"/>
      <c r="R2117" s="134"/>
      <c r="S2117" s="134"/>
      <c r="T2117" s="134"/>
      <c r="U2117" s="134"/>
      <c r="V2117" s="134"/>
      <c r="W2117" s="134"/>
      <c r="X2117" s="134"/>
      <c r="AC2117" s="126"/>
      <c r="AD2117" s="126"/>
      <c r="AE2117" s="126"/>
      <c r="AF2117" s="126"/>
      <c r="AG2117" s="126"/>
      <c r="AH2117" s="126"/>
      <c r="AI2117" s="126"/>
      <c r="AJ2117" s="126"/>
      <c r="AK2117" s="126"/>
    </row>
    <row r="2118" spans="1:37" ht="15" customHeight="1" x14ac:dyDescent="0.2">
      <c r="A2118" s="62"/>
      <c r="B2118" s="62"/>
      <c r="C2118" s="133"/>
      <c r="D2118" s="133"/>
      <c r="E2118" s="133"/>
      <c r="F2118" s="133"/>
      <c r="G2118" s="133"/>
      <c r="H2118" s="133"/>
      <c r="I2118" s="133"/>
      <c r="J2118" s="133"/>
      <c r="K2118" s="133"/>
      <c r="L2118" s="133"/>
      <c r="M2118" s="133"/>
      <c r="N2118" s="134"/>
      <c r="O2118" s="134"/>
      <c r="P2118" s="134"/>
      <c r="Q2118" s="62"/>
      <c r="R2118" s="134"/>
      <c r="S2118" s="134"/>
      <c r="T2118" s="134"/>
      <c r="U2118" s="134"/>
      <c r="V2118" s="134"/>
      <c r="W2118" s="134"/>
      <c r="X2118" s="134"/>
      <c r="AC2118" s="126"/>
      <c r="AD2118" s="126"/>
      <c r="AE2118" s="126"/>
      <c r="AF2118" s="126"/>
      <c r="AG2118" s="126"/>
      <c r="AH2118" s="126"/>
      <c r="AI2118" s="126"/>
      <c r="AJ2118" s="126"/>
      <c r="AK2118" s="126"/>
    </row>
    <row r="2119" spans="1:37" ht="15" customHeight="1" x14ac:dyDescent="0.2">
      <c r="A2119" s="62"/>
      <c r="B2119" s="62"/>
      <c r="C2119" s="133"/>
      <c r="D2119" s="133"/>
      <c r="E2119" s="133"/>
      <c r="F2119" s="133"/>
      <c r="G2119" s="133"/>
      <c r="H2119" s="133"/>
      <c r="I2119" s="133"/>
      <c r="J2119" s="133"/>
      <c r="K2119" s="133"/>
      <c r="L2119" s="133"/>
      <c r="M2119" s="133"/>
      <c r="N2119" s="134"/>
      <c r="O2119" s="134"/>
      <c r="P2119" s="134"/>
      <c r="Q2119" s="62"/>
      <c r="R2119" s="134"/>
      <c r="S2119" s="134"/>
      <c r="T2119" s="134"/>
      <c r="U2119" s="134"/>
      <c r="V2119" s="134"/>
      <c r="W2119" s="134"/>
      <c r="X2119" s="134"/>
      <c r="AC2119" s="126"/>
      <c r="AD2119" s="126"/>
      <c r="AE2119" s="126"/>
      <c r="AF2119" s="126"/>
      <c r="AG2119" s="126"/>
      <c r="AH2119" s="126"/>
      <c r="AI2119" s="126"/>
      <c r="AJ2119" s="126"/>
      <c r="AK2119" s="126"/>
    </row>
    <row r="2120" spans="1:37" ht="15" customHeight="1" x14ac:dyDescent="0.2">
      <c r="A2120" s="62"/>
      <c r="B2120" s="62"/>
      <c r="C2120" s="133"/>
      <c r="D2120" s="133"/>
      <c r="E2120" s="133"/>
      <c r="F2120" s="133"/>
      <c r="G2120" s="133"/>
      <c r="H2120" s="133"/>
      <c r="I2120" s="133"/>
      <c r="J2120" s="133"/>
      <c r="K2120" s="133"/>
      <c r="L2120" s="133"/>
      <c r="M2120" s="133"/>
      <c r="N2120" s="134"/>
      <c r="O2120" s="134"/>
      <c r="P2120" s="134"/>
      <c r="Q2120" s="62"/>
      <c r="R2120" s="134"/>
      <c r="S2120" s="134"/>
      <c r="T2120" s="134"/>
      <c r="U2120" s="134"/>
      <c r="V2120" s="134"/>
      <c r="W2120" s="134"/>
      <c r="X2120" s="134"/>
      <c r="AC2120" s="126"/>
      <c r="AD2120" s="126"/>
      <c r="AE2120" s="126"/>
      <c r="AF2120" s="126"/>
      <c r="AG2120" s="126"/>
      <c r="AH2120" s="126"/>
      <c r="AI2120" s="126"/>
      <c r="AJ2120" s="126"/>
      <c r="AK2120" s="126"/>
    </row>
    <row r="2121" spans="1:37" ht="15" customHeight="1" x14ac:dyDescent="0.2">
      <c r="A2121" s="62"/>
      <c r="B2121" s="62"/>
      <c r="C2121" s="133"/>
      <c r="D2121" s="133"/>
      <c r="E2121" s="133"/>
      <c r="F2121" s="133"/>
      <c r="G2121" s="133"/>
      <c r="H2121" s="133"/>
      <c r="I2121" s="133"/>
      <c r="J2121" s="133"/>
      <c r="K2121" s="133"/>
      <c r="L2121" s="133"/>
      <c r="M2121" s="133"/>
      <c r="N2121" s="134"/>
      <c r="O2121" s="134"/>
      <c r="P2121" s="134"/>
      <c r="Q2121" s="62"/>
      <c r="R2121" s="134"/>
      <c r="S2121" s="134"/>
      <c r="T2121" s="134"/>
      <c r="U2121" s="134"/>
      <c r="V2121" s="134"/>
      <c r="W2121" s="134"/>
      <c r="X2121" s="134"/>
      <c r="AC2121" s="126"/>
      <c r="AD2121" s="126"/>
      <c r="AE2121" s="126"/>
      <c r="AF2121" s="126"/>
      <c r="AG2121" s="126"/>
      <c r="AH2121" s="126"/>
      <c r="AI2121" s="126"/>
      <c r="AJ2121" s="126"/>
      <c r="AK2121" s="126"/>
    </row>
    <row r="2122" spans="1:37" ht="15" customHeight="1" x14ac:dyDescent="0.2">
      <c r="A2122" s="62"/>
      <c r="B2122" s="62"/>
      <c r="C2122" s="133"/>
      <c r="D2122" s="133"/>
      <c r="E2122" s="133"/>
      <c r="F2122" s="133"/>
      <c r="G2122" s="133"/>
      <c r="H2122" s="133"/>
      <c r="I2122" s="133"/>
      <c r="J2122" s="133"/>
      <c r="K2122" s="133"/>
      <c r="L2122" s="133"/>
      <c r="M2122" s="133"/>
      <c r="N2122" s="134"/>
      <c r="O2122" s="134"/>
      <c r="P2122" s="134"/>
      <c r="Q2122" s="62"/>
      <c r="R2122" s="134"/>
      <c r="S2122" s="134"/>
      <c r="T2122" s="134"/>
      <c r="U2122" s="134"/>
      <c r="V2122" s="134"/>
      <c r="W2122" s="134"/>
      <c r="X2122" s="134"/>
      <c r="AC2122" s="126"/>
      <c r="AD2122" s="126"/>
      <c r="AE2122" s="126"/>
      <c r="AF2122" s="126"/>
      <c r="AG2122" s="126"/>
      <c r="AH2122" s="126"/>
      <c r="AI2122" s="126"/>
      <c r="AJ2122" s="126"/>
      <c r="AK2122" s="126"/>
    </row>
    <row r="2123" spans="1:37" ht="15" customHeight="1" x14ac:dyDescent="0.2">
      <c r="A2123" s="62"/>
      <c r="B2123" s="62"/>
      <c r="C2123" s="133"/>
      <c r="D2123" s="133"/>
      <c r="E2123" s="133"/>
      <c r="F2123" s="133"/>
      <c r="G2123" s="133"/>
      <c r="H2123" s="133"/>
      <c r="I2123" s="133"/>
      <c r="J2123" s="133"/>
      <c r="K2123" s="133"/>
      <c r="L2123" s="133"/>
      <c r="M2123" s="133"/>
      <c r="N2123" s="134"/>
      <c r="O2123" s="134"/>
      <c r="P2123" s="134"/>
      <c r="Q2123" s="62"/>
      <c r="R2123" s="134"/>
      <c r="S2123" s="134"/>
      <c r="T2123" s="134"/>
      <c r="U2123" s="134"/>
      <c r="V2123" s="134"/>
      <c r="W2123" s="134"/>
      <c r="X2123" s="134"/>
      <c r="AC2123" s="126"/>
      <c r="AD2123" s="126"/>
      <c r="AE2123" s="126"/>
      <c r="AF2123" s="126"/>
      <c r="AG2123" s="126"/>
      <c r="AH2123" s="126"/>
      <c r="AI2123" s="126"/>
      <c r="AJ2123" s="126"/>
      <c r="AK2123" s="126"/>
    </row>
    <row r="2124" spans="1:37" ht="15" customHeight="1" x14ac:dyDescent="0.2">
      <c r="A2124" s="62"/>
      <c r="B2124" s="62"/>
      <c r="C2124" s="133"/>
      <c r="D2124" s="133"/>
      <c r="E2124" s="133"/>
      <c r="F2124" s="133"/>
      <c r="G2124" s="133"/>
      <c r="H2124" s="133"/>
      <c r="I2124" s="133"/>
      <c r="J2124" s="133"/>
      <c r="K2124" s="133"/>
      <c r="L2124" s="133"/>
      <c r="M2124" s="133"/>
      <c r="N2124" s="134"/>
      <c r="O2124" s="134"/>
      <c r="P2124" s="134"/>
      <c r="Q2124" s="62"/>
      <c r="R2124" s="134"/>
      <c r="S2124" s="134"/>
      <c r="T2124" s="134"/>
      <c r="U2124" s="134"/>
      <c r="V2124" s="134"/>
      <c r="W2124" s="134"/>
      <c r="X2124" s="134"/>
      <c r="AC2124" s="126"/>
      <c r="AD2124" s="126"/>
      <c r="AE2124" s="126"/>
      <c r="AF2124" s="126"/>
      <c r="AG2124" s="126"/>
      <c r="AH2124" s="126"/>
      <c r="AI2124" s="126"/>
      <c r="AJ2124" s="126"/>
      <c r="AK2124" s="126"/>
    </row>
    <row r="2125" spans="1:37" ht="15" customHeight="1" x14ac:dyDescent="0.2">
      <c r="A2125" s="62"/>
      <c r="B2125" s="62"/>
      <c r="C2125" s="133"/>
      <c r="D2125" s="133"/>
      <c r="E2125" s="133"/>
      <c r="F2125" s="133"/>
      <c r="G2125" s="133"/>
      <c r="H2125" s="133"/>
      <c r="I2125" s="133"/>
      <c r="J2125" s="133"/>
      <c r="K2125" s="133"/>
      <c r="L2125" s="133"/>
      <c r="M2125" s="133"/>
      <c r="N2125" s="134"/>
      <c r="O2125" s="134"/>
      <c r="P2125" s="134"/>
      <c r="Q2125" s="62"/>
      <c r="R2125" s="134"/>
      <c r="S2125" s="134"/>
      <c r="T2125" s="134"/>
      <c r="U2125" s="134"/>
      <c r="V2125" s="134"/>
      <c r="W2125" s="134"/>
      <c r="X2125" s="134"/>
      <c r="AC2125" s="126"/>
      <c r="AD2125" s="126"/>
      <c r="AE2125" s="126"/>
      <c r="AF2125" s="126"/>
      <c r="AG2125" s="126"/>
      <c r="AH2125" s="126"/>
      <c r="AI2125" s="126"/>
      <c r="AJ2125" s="126"/>
      <c r="AK2125" s="126"/>
    </row>
    <row r="2126" spans="1:37" ht="15" customHeight="1" x14ac:dyDescent="0.2">
      <c r="A2126" s="62"/>
      <c r="B2126" s="62"/>
      <c r="C2126" s="133"/>
      <c r="D2126" s="133"/>
      <c r="E2126" s="133"/>
      <c r="F2126" s="133"/>
      <c r="G2126" s="133"/>
      <c r="H2126" s="133"/>
      <c r="I2126" s="133"/>
      <c r="J2126" s="133"/>
      <c r="K2126" s="133"/>
      <c r="L2126" s="133"/>
      <c r="M2126" s="133"/>
      <c r="N2126" s="134"/>
      <c r="O2126" s="134"/>
      <c r="P2126" s="134"/>
      <c r="Q2126" s="62"/>
      <c r="R2126" s="134"/>
      <c r="S2126" s="134"/>
      <c r="T2126" s="134"/>
      <c r="U2126" s="134"/>
      <c r="V2126" s="134"/>
      <c r="W2126" s="134"/>
      <c r="X2126" s="134"/>
      <c r="AC2126" s="126"/>
      <c r="AD2126" s="126"/>
      <c r="AE2126" s="126"/>
      <c r="AF2126" s="126"/>
      <c r="AG2126" s="126"/>
      <c r="AH2126" s="126"/>
      <c r="AI2126" s="126"/>
      <c r="AJ2126" s="126"/>
      <c r="AK2126" s="126"/>
    </row>
    <row r="2127" spans="1:37" ht="15" customHeight="1" x14ac:dyDescent="0.2">
      <c r="A2127" s="62"/>
      <c r="B2127" s="62"/>
      <c r="C2127" s="133"/>
      <c r="D2127" s="133"/>
      <c r="E2127" s="133"/>
      <c r="F2127" s="133"/>
      <c r="G2127" s="133"/>
      <c r="H2127" s="133"/>
      <c r="I2127" s="133"/>
      <c r="J2127" s="133"/>
      <c r="K2127" s="133"/>
      <c r="L2127" s="133"/>
      <c r="M2127" s="133"/>
      <c r="N2127" s="134"/>
      <c r="O2127" s="134"/>
      <c r="P2127" s="134"/>
      <c r="Q2127" s="62"/>
      <c r="R2127" s="134"/>
      <c r="S2127" s="134"/>
      <c r="T2127" s="134"/>
      <c r="U2127" s="134"/>
      <c r="V2127" s="134"/>
      <c r="W2127" s="134"/>
      <c r="X2127" s="134"/>
      <c r="AC2127" s="126"/>
      <c r="AD2127" s="126"/>
      <c r="AE2127" s="126"/>
      <c r="AF2127" s="126"/>
      <c r="AG2127" s="126"/>
      <c r="AH2127" s="126"/>
      <c r="AI2127" s="126"/>
      <c r="AJ2127" s="126"/>
      <c r="AK2127" s="126"/>
    </row>
    <row r="2128" spans="1:37" ht="15" customHeight="1" x14ac:dyDescent="0.2">
      <c r="A2128" s="62"/>
      <c r="B2128" s="62"/>
      <c r="C2128" s="133"/>
      <c r="D2128" s="133"/>
      <c r="E2128" s="133"/>
      <c r="F2128" s="133"/>
      <c r="G2128" s="133"/>
      <c r="H2128" s="133"/>
      <c r="I2128" s="133"/>
      <c r="J2128" s="133"/>
      <c r="K2128" s="133"/>
      <c r="L2128" s="133"/>
      <c r="M2128" s="133"/>
      <c r="N2128" s="134"/>
      <c r="O2128" s="134"/>
      <c r="P2128" s="134"/>
      <c r="Q2128" s="62"/>
      <c r="R2128" s="134"/>
      <c r="S2128" s="134"/>
      <c r="T2128" s="134"/>
      <c r="U2128" s="134"/>
      <c r="V2128" s="134"/>
      <c r="W2128" s="134"/>
      <c r="X2128" s="134"/>
      <c r="AC2128" s="126"/>
      <c r="AD2128" s="126"/>
      <c r="AE2128" s="126"/>
      <c r="AF2128" s="126"/>
      <c r="AG2128" s="126"/>
      <c r="AH2128" s="126"/>
      <c r="AI2128" s="126"/>
      <c r="AJ2128" s="126"/>
      <c r="AK2128" s="126"/>
    </row>
    <row r="2129" spans="1:37" ht="15" customHeight="1" x14ac:dyDescent="0.2">
      <c r="A2129" s="62"/>
      <c r="B2129" s="62"/>
      <c r="C2129" s="133"/>
      <c r="D2129" s="133"/>
      <c r="E2129" s="133"/>
      <c r="F2129" s="133"/>
      <c r="G2129" s="133"/>
      <c r="H2129" s="133"/>
      <c r="I2129" s="133"/>
      <c r="J2129" s="133"/>
      <c r="K2129" s="133"/>
      <c r="L2129" s="133"/>
      <c r="M2129" s="133"/>
      <c r="N2129" s="134"/>
      <c r="O2129" s="134"/>
      <c r="P2129" s="134"/>
      <c r="Q2129" s="62"/>
      <c r="R2129" s="134"/>
      <c r="S2129" s="134"/>
      <c r="T2129" s="134"/>
      <c r="U2129" s="134"/>
      <c r="V2129" s="134"/>
      <c r="W2129" s="134"/>
      <c r="X2129" s="134"/>
      <c r="AC2129" s="126"/>
      <c r="AD2129" s="126"/>
      <c r="AE2129" s="126"/>
      <c r="AF2129" s="126"/>
      <c r="AG2129" s="126"/>
      <c r="AH2129" s="126"/>
      <c r="AI2129" s="126"/>
      <c r="AJ2129" s="126"/>
      <c r="AK2129" s="126"/>
    </row>
    <row r="2130" spans="1:37" ht="15" customHeight="1" x14ac:dyDescent="0.2">
      <c r="A2130" s="62"/>
      <c r="B2130" s="62"/>
      <c r="C2130" s="133"/>
      <c r="D2130" s="133"/>
      <c r="E2130" s="133"/>
      <c r="F2130" s="133"/>
      <c r="G2130" s="133"/>
      <c r="H2130" s="133"/>
      <c r="I2130" s="133"/>
      <c r="J2130" s="133"/>
      <c r="K2130" s="133"/>
      <c r="L2130" s="133"/>
      <c r="M2130" s="133"/>
      <c r="N2130" s="134"/>
      <c r="O2130" s="134"/>
      <c r="P2130" s="134"/>
      <c r="Q2130" s="62"/>
      <c r="R2130" s="134"/>
      <c r="S2130" s="134"/>
      <c r="T2130" s="134"/>
      <c r="U2130" s="134"/>
      <c r="V2130" s="134"/>
      <c r="W2130" s="134"/>
      <c r="X2130" s="134"/>
      <c r="AC2130" s="126"/>
      <c r="AD2130" s="126"/>
      <c r="AE2130" s="126"/>
      <c r="AF2130" s="126"/>
      <c r="AG2130" s="126"/>
      <c r="AH2130" s="126"/>
      <c r="AI2130" s="126"/>
      <c r="AJ2130" s="126"/>
      <c r="AK2130" s="126"/>
    </row>
    <row r="2131" spans="1:37" ht="15" customHeight="1" x14ac:dyDescent="0.2">
      <c r="A2131" s="62"/>
      <c r="B2131" s="62"/>
      <c r="C2131" s="133"/>
      <c r="D2131" s="133"/>
      <c r="E2131" s="133"/>
      <c r="F2131" s="133"/>
      <c r="G2131" s="133"/>
      <c r="H2131" s="133"/>
      <c r="I2131" s="133"/>
      <c r="J2131" s="133"/>
      <c r="K2131" s="133"/>
      <c r="L2131" s="133"/>
      <c r="M2131" s="133"/>
      <c r="N2131" s="134"/>
      <c r="O2131" s="134"/>
      <c r="P2131" s="134"/>
      <c r="Q2131" s="62"/>
      <c r="R2131" s="134"/>
      <c r="S2131" s="134"/>
      <c r="T2131" s="134"/>
      <c r="U2131" s="134"/>
      <c r="V2131" s="134"/>
      <c r="W2131" s="134"/>
      <c r="X2131" s="134"/>
      <c r="AC2131" s="126"/>
      <c r="AD2131" s="126"/>
      <c r="AE2131" s="126"/>
      <c r="AF2131" s="126"/>
      <c r="AG2131" s="126"/>
      <c r="AH2131" s="126"/>
      <c r="AI2131" s="126"/>
      <c r="AJ2131" s="126"/>
      <c r="AK2131" s="126"/>
    </row>
    <row r="2132" spans="1:37" ht="15" customHeight="1" x14ac:dyDescent="0.2">
      <c r="A2132" s="62"/>
      <c r="B2132" s="62"/>
      <c r="C2132" s="133"/>
      <c r="D2132" s="133"/>
      <c r="E2132" s="133"/>
      <c r="F2132" s="133"/>
      <c r="G2132" s="133"/>
      <c r="H2132" s="133"/>
      <c r="I2132" s="133"/>
      <c r="J2132" s="133"/>
      <c r="K2132" s="133"/>
      <c r="L2132" s="133"/>
      <c r="M2132" s="133"/>
      <c r="N2132" s="134"/>
      <c r="O2132" s="134"/>
      <c r="P2132" s="134"/>
      <c r="Q2132" s="62"/>
      <c r="R2132" s="134"/>
      <c r="S2132" s="134"/>
      <c r="T2132" s="134"/>
      <c r="U2132" s="134"/>
      <c r="V2132" s="134"/>
      <c r="W2132" s="134"/>
      <c r="X2132" s="134"/>
      <c r="AC2132" s="126"/>
      <c r="AD2132" s="126"/>
      <c r="AE2132" s="126"/>
      <c r="AF2132" s="126"/>
      <c r="AG2132" s="126"/>
      <c r="AH2132" s="126"/>
      <c r="AI2132" s="126"/>
      <c r="AJ2132" s="126"/>
      <c r="AK2132" s="126"/>
    </row>
    <row r="2133" spans="1:37" ht="15" customHeight="1" x14ac:dyDescent="0.2">
      <c r="A2133" s="62"/>
      <c r="B2133" s="62"/>
      <c r="C2133" s="133"/>
      <c r="D2133" s="133"/>
      <c r="E2133" s="133"/>
      <c r="F2133" s="133"/>
      <c r="G2133" s="133"/>
      <c r="H2133" s="133"/>
      <c r="I2133" s="133"/>
      <c r="J2133" s="133"/>
      <c r="K2133" s="133"/>
      <c r="L2133" s="133"/>
      <c r="M2133" s="133"/>
      <c r="N2133" s="134"/>
      <c r="O2133" s="134"/>
      <c r="P2133" s="134"/>
      <c r="Q2133" s="62"/>
      <c r="R2133" s="134"/>
      <c r="S2133" s="134"/>
      <c r="T2133" s="134"/>
      <c r="U2133" s="134"/>
      <c r="V2133" s="134"/>
      <c r="W2133" s="134"/>
      <c r="X2133" s="134"/>
      <c r="AC2133" s="126"/>
      <c r="AD2133" s="126"/>
      <c r="AE2133" s="126"/>
      <c r="AF2133" s="126"/>
      <c r="AG2133" s="126"/>
      <c r="AH2133" s="126"/>
      <c r="AI2133" s="126"/>
      <c r="AJ2133" s="126"/>
      <c r="AK2133" s="126"/>
    </row>
    <row r="2134" spans="1:37" ht="15" customHeight="1" x14ac:dyDescent="0.2">
      <c r="A2134" s="62"/>
      <c r="B2134" s="62"/>
      <c r="C2134" s="133"/>
      <c r="D2134" s="133"/>
      <c r="E2134" s="133"/>
      <c r="F2134" s="133"/>
      <c r="G2134" s="133"/>
      <c r="H2134" s="133"/>
      <c r="I2134" s="133"/>
      <c r="J2134" s="133"/>
      <c r="K2134" s="133"/>
      <c r="L2134" s="133"/>
      <c r="M2134" s="133"/>
      <c r="N2134" s="134"/>
      <c r="O2134" s="134"/>
      <c r="P2134" s="134"/>
      <c r="Q2134" s="62"/>
      <c r="R2134" s="134"/>
      <c r="S2134" s="134"/>
      <c r="T2134" s="134"/>
      <c r="U2134" s="134"/>
      <c r="V2134" s="134"/>
      <c r="W2134" s="134"/>
      <c r="X2134" s="134"/>
      <c r="AC2134" s="126"/>
      <c r="AD2134" s="126"/>
      <c r="AE2134" s="126"/>
      <c r="AF2134" s="126"/>
      <c r="AG2134" s="126"/>
      <c r="AH2134" s="126"/>
      <c r="AI2134" s="126"/>
      <c r="AJ2134" s="126"/>
      <c r="AK2134" s="126"/>
    </row>
    <row r="2135" spans="1:37" ht="15" customHeight="1" x14ac:dyDescent="0.2">
      <c r="A2135" s="62"/>
      <c r="B2135" s="62"/>
      <c r="C2135" s="133"/>
      <c r="D2135" s="133"/>
      <c r="E2135" s="133"/>
      <c r="F2135" s="133"/>
      <c r="G2135" s="133"/>
      <c r="H2135" s="133"/>
      <c r="I2135" s="133"/>
      <c r="J2135" s="133"/>
      <c r="K2135" s="133"/>
      <c r="L2135" s="133"/>
      <c r="M2135" s="133"/>
      <c r="N2135" s="134"/>
      <c r="O2135" s="134"/>
      <c r="P2135" s="134"/>
      <c r="Q2135" s="62"/>
      <c r="R2135" s="134"/>
      <c r="S2135" s="134"/>
      <c r="T2135" s="134"/>
      <c r="U2135" s="134"/>
      <c r="V2135" s="134"/>
      <c r="W2135" s="134"/>
      <c r="X2135" s="134"/>
      <c r="AC2135" s="126"/>
      <c r="AD2135" s="126"/>
      <c r="AE2135" s="126"/>
      <c r="AF2135" s="126"/>
      <c r="AG2135" s="126"/>
      <c r="AH2135" s="126"/>
      <c r="AI2135" s="126"/>
      <c r="AJ2135" s="126"/>
      <c r="AK2135" s="126"/>
    </row>
    <row r="2136" spans="1:37" ht="15" customHeight="1" x14ac:dyDescent="0.2">
      <c r="A2136" s="62"/>
      <c r="B2136" s="62"/>
      <c r="C2136" s="133"/>
      <c r="D2136" s="133"/>
      <c r="E2136" s="133"/>
      <c r="F2136" s="133"/>
      <c r="G2136" s="133"/>
      <c r="H2136" s="133"/>
      <c r="I2136" s="133"/>
      <c r="J2136" s="133"/>
      <c r="K2136" s="133"/>
      <c r="L2136" s="133"/>
      <c r="M2136" s="133"/>
      <c r="N2136" s="134"/>
      <c r="O2136" s="134"/>
      <c r="P2136" s="134"/>
      <c r="Q2136" s="62"/>
      <c r="R2136" s="134"/>
      <c r="S2136" s="134"/>
      <c r="T2136" s="134"/>
      <c r="U2136" s="134"/>
      <c r="V2136" s="134"/>
      <c r="W2136" s="134"/>
      <c r="X2136" s="134"/>
      <c r="AC2136" s="126"/>
      <c r="AD2136" s="126"/>
      <c r="AE2136" s="126"/>
      <c r="AF2136" s="126"/>
      <c r="AG2136" s="126"/>
      <c r="AH2136" s="126"/>
      <c r="AI2136" s="126"/>
      <c r="AJ2136" s="126"/>
      <c r="AK2136" s="126"/>
    </row>
    <row r="2137" spans="1:37" ht="15" customHeight="1" x14ac:dyDescent="0.2">
      <c r="A2137" s="62"/>
      <c r="B2137" s="62"/>
      <c r="C2137" s="133"/>
      <c r="D2137" s="133"/>
      <c r="E2137" s="133"/>
      <c r="F2137" s="133"/>
      <c r="G2137" s="133"/>
      <c r="H2137" s="133"/>
      <c r="I2137" s="133"/>
      <c r="J2137" s="133"/>
      <c r="K2137" s="133"/>
      <c r="L2137" s="133"/>
      <c r="M2137" s="133"/>
      <c r="N2137" s="134"/>
      <c r="O2137" s="134"/>
      <c r="P2137" s="134"/>
      <c r="Q2137" s="62"/>
      <c r="R2137" s="134"/>
      <c r="S2137" s="134"/>
      <c r="T2137" s="134"/>
      <c r="U2137" s="134"/>
      <c r="V2137" s="134"/>
      <c r="W2137" s="134"/>
      <c r="X2137" s="134"/>
      <c r="AC2137" s="126"/>
      <c r="AD2137" s="126"/>
      <c r="AE2137" s="126"/>
      <c r="AF2137" s="126"/>
      <c r="AG2137" s="126"/>
      <c r="AH2137" s="126"/>
      <c r="AI2137" s="126"/>
      <c r="AJ2137" s="126"/>
      <c r="AK2137" s="126"/>
    </row>
    <row r="2138" spans="1:37" ht="15" customHeight="1" x14ac:dyDescent="0.2">
      <c r="A2138" s="62"/>
      <c r="B2138" s="62"/>
      <c r="C2138" s="133"/>
      <c r="D2138" s="133"/>
      <c r="E2138" s="133"/>
      <c r="F2138" s="133"/>
      <c r="G2138" s="133"/>
      <c r="H2138" s="133"/>
      <c r="I2138" s="133"/>
      <c r="J2138" s="133"/>
      <c r="K2138" s="133"/>
      <c r="L2138" s="133"/>
      <c r="M2138" s="133"/>
      <c r="N2138" s="134"/>
      <c r="O2138" s="134"/>
      <c r="P2138" s="134"/>
      <c r="Q2138" s="62"/>
      <c r="R2138" s="134"/>
      <c r="S2138" s="134"/>
      <c r="T2138" s="134"/>
      <c r="U2138" s="134"/>
      <c r="V2138" s="134"/>
      <c r="W2138" s="134"/>
      <c r="X2138" s="134"/>
      <c r="AC2138" s="126"/>
      <c r="AD2138" s="126"/>
      <c r="AE2138" s="126"/>
      <c r="AF2138" s="126"/>
      <c r="AG2138" s="126"/>
      <c r="AH2138" s="126"/>
      <c r="AI2138" s="126"/>
      <c r="AJ2138" s="126"/>
      <c r="AK2138" s="126"/>
    </row>
    <row r="2139" spans="1:37" ht="15" customHeight="1" x14ac:dyDescent="0.2">
      <c r="A2139" s="62"/>
      <c r="B2139" s="62"/>
      <c r="C2139" s="133"/>
      <c r="D2139" s="133"/>
      <c r="E2139" s="133"/>
      <c r="F2139" s="133"/>
      <c r="G2139" s="133"/>
      <c r="H2139" s="133"/>
      <c r="I2139" s="133"/>
      <c r="J2139" s="133"/>
      <c r="K2139" s="133"/>
      <c r="L2139" s="133"/>
      <c r="M2139" s="133"/>
      <c r="N2139" s="134"/>
      <c r="O2139" s="134"/>
      <c r="P2139" s="134"/>
      <c r="Q2139" s="62"/>
      <c r="R2139" s="134"/>
      <c r="S2139" s="134"/>
      <c r="T2139" s="134"/>
      <c r="U2139" s="134"/>
      <c r="V2139" s="134"/>
      <c r="W2139" s="134"/>
      <c r="X2139" s="134"/>
      <c r="AC2139" s="126"/>
      <c r="AD2139" s="126"/>
      <c r="AE2139" s="126"/>
      <c r="AF2139" s="126"/>
      <c r="AG2139" s="126"/>
      <c r="AH2139" s="126"/>
      <c r="AI2139" s="126"/>
      <c r="AJ2139" s="126"/>
      <c r="AK2139" s="126"/>
    </row>
    <row r="2140" spans="1:37" ht="15" customHeight="1" x14ac:dyDescent="0.2">
      <c r="A2140" s="62"/>
      <c r="B2140" s="62"/>
      <c r="C2140" s="133"/>
      <c r="D2140" s="133"/>
      <c r="E2140" s="133"/>
      <c r="F2140" s="133"/>
      <c r="G2140" s="133"/>
      <c r="H2140" s="133"/>
      <c r="I2140" s="133"/>
      <c r="J2140" s="133"/>
      <c r="K2140" s="133"/>
      <c r="L2140" s="133"/>
      <c r="M2140" s="133"/>
      <c r="N2140" s="134"/>
      <c r="O2140" s="134"/>
      <c r="P2140" s="134"/>
      <c r="Q2140" s="62"/>
      <c r="R2140" s="134"/>
      <c r="S2140" s="134"/>
      <c r="T2140" s="134"/>
      <c r="U2140" s="134"/>
      <c r="V2140" s="134"/>
      <c r="W2140" s="134"/>
      <c r="X2140" s="134"/>
      <c r="AC2140" s="126"/>
      <c r="AD2140" s="126"/>
      <c r="AE2140" s="126"/>
      <c r="AF2140" s="126"/>
      <c r="AG2140" s="126"/>
      <c r="AH2140" s="126"/>
      <c r="AI2140" s="126"/>
      <c r="AJ2140" s="126"/>
      <c r="AK2140" s="126"/>
    </row>
    <row r="2141" spans="1:37" ht="15" customHeight="1" x14ac:dyDescent="0.2">
      <c r="A2141" s="62"/>
      <c r="B2141" s="62"/>
      <c r="C2141" s="133"/>
      <c r="D2141" s="133"/>
      <c r="E2141" s="133"/>
      <c r="F2141" s="133"/>
      <c r="G2141" s="133"/>
      <c r="H2141" s="133"/>
      <c r="I2141" s="133"/>
      <c r="J2141" s="133"/>
      <c r="K2141" s="133"/>
      <c r="L2141" s="133"/>
      <c r="M2141" s="133"/>
      <c r="N2141" s="134"/>
      <c r="O2141" s="134"/>
      <c r="P2141" s="134"/>
      <c r="Q2141" s="62"/>
      <c r="R2141" s="134"/>
      <c r="S2141" s="134"/>
      <c r="T2141" s="134"/>
      <c r="U2141" s="134"/>
      <c r="V2141" s="134"/>
      <c r="W2141" s="134"/>
      <c r="X2141" s="134"/>
      <c r="AC2141" s="126"/>
      <c r="AD2141" s="126"/>
      <c r="AE2141" s="126"/>
      <c r="AF2141" s="126"/>
      <c r="AG2141" s="126"/>
      <c r="AH2141" s="126"/>
      <c r="AI2141" s="126"/>
      <c r="AJ2141" s="126"/>
      <c r="AK2141" s="126"/>
    </row>
    <row r="2142" spans="1:37" ht="15" customHeight="1" x14ac:dyDescent="0.2">
      <c r="A2142" s="62"/>
      <c r="B2142" s="62"/>
      <c r="C2142" s="133"/>
      <c r="D2142" s="133"/>
      <c r="E2142" s="133"/>
      <c r="F2142" s="133"/>
      <c r="G2142" s="133"/>
      <c r="H2142" s="133"/>
      <c r="I2142" s="133"/>
      <c r="J2142" s="133"/>
      <c r="K2142" s="133"/>
      <c r="L2142" s="133"/>
      <c r="M2142" s="133"/>
      <c r="N2142" s="134"/>
      <c r="O2142" s="134"/>
      <c r="P2142" s="134"/>
      <c r="Q2142" s="62"/>
      <c r="R2142" s="134"/>
      <c r="S2142" s="134"/>
      <c r="T2142" s="134"/>
      <c r="U2142" s="134"/>
      <c r="V2142" s="134"/>
      <c r="W2142" s="134"/>
      <c r="X2142" s="134"/>
      <c r="AC2142" s="126"/>
      <c r="AD2142" s="126"/>
      <c r="AE2142" s="126"/>
      <c r="AF2142" s="126"/>
      <c r="AG2142" s="126"/>
      <c r="AH2142" s="126"/>
      <c r="AI2142" s="126"/>
      <c r="AJ2142" s="126"/>
      <c r="AK2142" s="126"/>
    </row>
    <row r="2143" spans="1:37" ht="15" customHeight="1" x14ac:dyDescent="0.2">
      <c r="A2143" s="62"/>
      <c r="B2143" s="62"/>
      <c r="C2143" s="133"/>
      <c r="D2143" s="133"/>
      <c r="E2143" s="133"/>
      <c r="F2143" s="133"/>
      <c r="G2143" s="133"/>
      <c r="H2143" s="133"/>
      <c r="I2143" s="133"/>
      <c r="J2143" s="133"/>
      <c r="K2143" s="133"/>
      <c r="L2143" s="133"/>
      <c r="M2143" s="133"/>
      <c r="N2143" s="134"/>
      <c r="O2143" s="134"/>
      <c r="P2143" s="134"/>
      <c r="Q2143" s="62"/>
      <c r="R2143" s="134"/>
      <c r="S2143" s="134"/>
      <c r="T2143" s="134"/>
      <c r="U2143" s="134"/>
      <c r="V2143" s="134"/>
      <c r="W2143" s="134"/>
      <c r="X2143" s="134"/>
      <c r="AC2143" s="126"/>
      <c r="AD2143" s="126"/>
      <c r="AE2143" s="126"/>
      <c r="AF2143" s="126"/>
      <c r="AG2143" s="126"/>
      <c r="AH2143" s="126"/>
      <c r="AI2143" s="126"/>
      <c r="AJ2143" s="126"/>
      <c r="AK2143" s="126"/>
    </row>
    <row r="2144" spans="1:37" ht="15" customHeight="1" x14ac:dyDescent="0.2">
      <c r="A2144" s="62"/>
      <c r="B2144" s="62"/>
      <c r="C2144" s="133"/>
      <c r="D2144" s="133"/>
      <c r="E2144" s="133"/>
      <c r="F2144" s="133"/>
      <c r="G2144" s="133"/>
      <c r="H2144" s="133"/>
      <c r="I2144" s="133"/>
      <c r="J2144" s="133"/>
      <c r="K2144" s="133"/>
      <c r="L2144" s="133"/>
      <c r="M2144" s="133"/>
      <c r="N2144" s="134"/>
      <c r="O2144" s="134"/>
      <c r="P2144" s="134"/>
      <c r="Q2144" s="62"/>
      <c r="R2144" s="134"/>
      <c r="S2144" s="134"/>
      <c r="T2144" s="134"/>
      <c r="U2144" s="134"/>
      <c r="V2144" s="134"/>
      <c r="W2144" s="134"/>
      <c r="X2144" s="134"/>
      <c r="AC2144" s="126"/>
      <c r="AD2144" s="126"/>
      <c r="AE2144" s="126"/>
      <c r="AF2144" s="126"/>
      <c r="AG2144" s="126"/>
      <c r="AH2144" s="126"/>
      <c r="AI2144" s="126"/>
      <c r="AJ2144" s="126"/>
      <c r="AK2144" s="126"/>
    </row>
    <row r="2145" spans="1:37" ht="15" customHeight="1" x14ac:dyDescent="0.2">
      <c r="A2145" s="62"/>
      <c r="B2145" s="62"/>
      <c r="C2145" s="133"/>
      <c r="D2145" s="133"/>
      <c r="E2145" s="133"/>
      <c r="F2145" s="133"/>
      <c r="G2145" s="133"/>
      <c r="H2145" s="133"/>
      <c r="I2145" s="133"/>
      <c r="J2145" s="133"/>
      <c r="K2145" s="133"/>
      <c r="L2145" s="133"/>
      <c r="M2145" s="133"/>
      <c r="N2145" s="134"/>
      <c r="O2145" s="134"/>
      <c r="P2145" s="134"/>
      <c r="Q2145" s="62"/>
      <c r="R2145" s="134"/>
      <c r="S2145" s="134"/>
      <c r="T2145" s="134"/>
      <c r="U2145" s="134"/>
      <c r="V2145" s="134"/>
      <c r="W2145" s="134"/>
      <c r="X2145" s="134"/>
      <c r="AC2145" s="126"/>
      <c r="AD2145" s="126"/>
      <c r="AE2145" s="126"/>
      <c r="AF2145" s="126"/>
      <c r="AG2145" s="126"/>
      <c r="AH2145" s="126"/>
      <c r="AI2145" s="126"/>
      <c r="AJ2145" s="126"/>
      <c r="AK2145" s="126"/>
    </row>
    <row r="2146" spans="1:37" ht="15" customHeight="1" x14ac:dyDescent="0.2">
      <c r="A2146" s="62"/>
      <c r="B2146" s="62"/>
      <c r="C2146" s="133"/>
      <c r="D2146" s="133"/>
      <c r="E2146" s="133"/>
      <c r="F2146" s="133"/>
      <c r="G2146" s="133"/>
      <c r="H2146" s="133"/>
      <c r="I2146" s="133"/>
      <c r="J2146" s="133"/>
      <c r="K2146" s="133"/>
      <c r="L2146" s="133"/>
      <c r="M2146" s="133"/>
      <c r="N2146" s="134"/>
      <c r="O2146" s="134"/>
      <c r="P2146" s="134"/>
      <c r="Q2146" s="62"/>
      <c r="R2146" s="134"/>
      <c r="S2146" s="134"/>
      <c r="T2146" s="134"/>
      <c r="U2146" s="134"/>
      <c r="V2146" s="134"/>
      <c r="W2146" s="134"/>
      <c r="X2146" s="134"/>
      <c r="AC2146" s="126"/>
      <c r="AD2146" s="126"/>
      <c r="AE2146" s="126"/>
      <c r="AF2146" s="126"/>
      <c r="AG2146" s="126"/>
      <c r="AH2146" s="126"/>
      <c r="AI2146" s="126"/>
      <c r="AJ2146" s="126"/>
      <c r="AK2146" s="126"/>
    </row>
    <row r="2147" spans="1:37" ht="15" customHeight="1" x14ac:dyDescent="0.2">
      <c r="A2147" s="62"/>
      <c r="B2147" s="62"/>
      <c r="C2147" s="133"/>
      <c r="D2147" s="133"/>
      <c r="E2147" s="133"/>
      <c r="F2147" s="133"/>
      <c r="G2147" s="133"/>
      <c r="H2147" s="133"/>
      <c r="I2147" s="133"/>
      <c r="J2147" s="133"/>
      <c r="K2147" s="133"/>
      <c r="L2147" s="133"/>
      <c r="M2147" s="133"/>
      <c r="N2147" s="134"/>
      <c r="O2147" s="134"/>
      <c r="P2147" s="134"/>
      <c r="Q2147" s="62"/>
      <c r="R2147" s="134"/>
      <c r="S2147" s="134"/>
      <c r="T2147" s="134"/>
      <c r="U2147" s="134"/>
      <c r="V2147" s="134"/>
      <c r="W2147" s="134"/>
      <c r="X2147" s="134"/>
      <c r="AC2147" s="126"/>
      <c r="AD2147" s="126"/>
      <c r="AE2147" s="126"/>
      <c r="AF2147" s="126"/>
      <c r="AG2147" s="126"/>
      <c r="AH2147" s="126"/>
      <c r="AI2147" s="126"/>
      <c r="AJ2147" s="126"/>
      <c r="AK2147" s="126"/>
    </row>
    <row r="2148" spans="1:37" ht="15" customHeight="1" x14ac:dyDescent="0.2">
      <c r="A2148" s="62"/>
      <c r="B2148" s="62"/>
      <c r="C2148" s="133"/>
      <c r="D2148" s="133"/>
      <c r="E2148" s="133"/>
      <c r="F2148" s="133"/>
      <c r="G2148" s="133"/>
      <c r="H2148" s="133"/>
      <c r="I2148" s="133"/>
      <c r="J2148" s="133"/>
      <c r="K2148" s="133"/>
      <c r="L2148" s="133"/>
      <c r="M2148" s="133"/>
      <c r="N2148" s="134"/>
      <c r="O2148" s="134"/>
      <c r="P2148" s="134"/>
      <c r="Q2148" s="62"/>
      <c r="R2148" s="134"/>
      <c r="S2148" s="134"/>
      <c r="T2148" s="134"/>
      <c r="U2148" s="134"/>
      <c r="V2148" s="134"/>
      <c r="W2148" s="134"/>
      <c r="X2148" s="134"/>
      <c r="AC2148" s="126"/>
      <c r="AD2148" s="126"/>
      <c r="AE2148" s="126"/>
      <c r="AF2148" s="126"/>
      <c r="AG2148" s="126"/>
      <c r="AH2148" s="126"/>
      <c r="AI2148" s="126"/>
      <c r="AJ2148" s="126"/>
      <c r="AK2148" s="126"/>
    </row>
    <row r="2149" spans="1:37" ht="15" customHeight="1" x14ac:dyDescent="0.2">
      <c r="A2149" s="62"/>
      <c r="B2149" s="62"/>
      <c r="C2149" s="133"/>
      <c r="D2149" s="133"/>
      <c r="E2149" s="133"/>
      <c r="F2149" s="133"/>
      <c r="G2149" s="133"/>
      <c r="H2149" s="133"/>
      <c r="I2149" s="133"/>
      <c r="J2149" s="133"/>
      <c r="K2149" s="133"/>
      <c r="L2149" s="133"/>
      <c r="M2149" s="133"/>
      <c r="N2149" s="134"/>
      <c r="O2149" s="134"/>
      <c r="P2149" s="134"/>
      <c r="Q2149" s="62"/>
      <c r="R2149" s="134"/>
      <c r="S2149" s="134"/>
      <c r="T2149" s="134"/>
      <c r="U2149" s="134"/>
      <c r="V2149" s="134"/>
      <c r="W2149" s="134"/>
      <c r="X2149" s="134"/>
      <c r="AC2149" s="126"/>
      <c r="AD2149" s="126"/>
      <c r="AE2149" s="126"/>
      <c r="AF2149" s="126"/>
      <c r="AG2149" s="126"/>
      <c r="AH2149" s="126"/>
      <c r="AI2149" s="126"/>
      <c r="AJ2149" s="126"/>
      <c r="AK2149" s="126"/>
    </row>
    <row r="2150" spans="1:37" ht="15" customHeight="1" x14ac:dyDescent="0.2">
      <c r="A2150" s="62"/>
      <c r="B2150" s="62"/>
      <c r="C2150" s="133"/>
      <c r="D2150" s="133"/>
      <c r="E2150" s="133"/>
      <c r="F2150" s="133"/>
      <c r="G2150" s="133"/>
      <c r="H2150" s="133"/>
      <c r="I2150" s="133"/>
      <c r="J2150" s="133"/>
      <c r="K2150" s="133"/>
      <c r="L2150" s="133"/>
      <c r="M2150" s="133"/>
      <c r="N2150" s="134"/>
      <c r="O2150" s="134"/>
      <c r="P2150" s="134"/>
      <c r="Q2150" s="62"/>
      <c r="R2150" s="134"/>
      <c r="S2150" s="134"/>
      <c r="T2150" s="134"/>
      <c r="U2150" s="134"/>
      <c r="V2150" s="134"/>
      <c r="W2150" s="134"/>
      <c r="X2150" s="134"/>
      <c r="AC2150" s="126"/>
      <c r="AD2150" s="126"/>
      <c r="AE2150" s="126"/>
      <c r="AF2150" s="126"/>
      <c r="AG2150" s="126"/>
      <c r="AH2150" s="126"/>
      <c r="AI2150" s="126"/>
      <c r="AJ2150" s="126"/>
      <c r="AK2150" s="126"/>
    </row>
    <row r="2151" spans="1:37" ht="15" customHeight="1" x14ac:dyDescent="0.2">
      <c r="A2151" s="62"/>
      <c r="B2151" s="62"/>
      <c r="C2151" s="133"/>
      <c r="D2151" s="133"/>
      <c r="E2151" s="133"/>
      <c r="F2151" s="133"/>
      <c r="G2151" s="133"/>
      <c r="H2151" s="133"/>
      <c r="I2151" s="133"/>
      <c r="J2151" s="133"/>
      <c r="K2151" s="133"/>
      <c r="L2151" s="133"/>
      <c r="M2151" s="133"/>
      <c r="N2151" s="134"/>
      <c r="O2151" s="134"/>
      <c r="P2151" s="134"/>
      <c r="Q2151" s="62"/>
      <c r="R2151" s="134"/>
      <c r="S2151" s="134"/>
      <c r="T2151" s="134"/>
      <c r="U2151" s="134"/>
      <c r="V2151" s="134"/>
      <c r="W2151" s="134"/>
      <c r="X2151" s="134"/>
      <c r="AC2151" s="126"/>
      <c r="AD2151" s="126"/>
      <c r="AE2151" s="126"/>
      <c r="AF2151" s="126"/>
      <c r="AG2151" s="126"/>
      <c r="AH2151" s="126"/>
      <c r="AI2151" s="126"/>
      <c r="AJ2151" s="126"/>
      <c r="AK2151" s="126"/>
    </row>
    <row r="2152" spans="1:37" ht="15" customHeight="1" x14ac:dyDescent="0.2">
      <c r="A2152" s="62"/>
      <c r="B2152" s="62"/>
      <c r="C2152" s="133"/>
      <c r="D2152" s="133"/>
      <c r="E2152" s="133"/>
      <c r="F2152" s="133"/>
      <c r="G2152" s="133"/>
      <c r="H2152" s="133"/>
      <c r="I2152" s="133"/>
      <c r="J2152" s="133"/>
      <c r="K2152" s="133"/>
      <c r="L2152" s="133"/>
      <c r="M2152" s="133"/>
      <c r="N2152" s="134"/>
      <c r="O2152" s="134"/>
      <c r="P2152" s="134"/>
      <c r="Q2152" s="62"/>
      <c r="R2152" s="134"/>
      <c r="S2152" s="134"/>
      <c r="T2152" s="134"/>
      <c r="U2152" s="134"/>
      <c r="V2152" s="134"/>
      <c r="W2152" s="134"/>
      <c r="X2152" s="134"/>
      <c r="AC2152" s="126"/>
      <c r="AD2152" s="126"/>
      <c r="AE2152" s="126"/>
      <c r="AF2152" s="126"/>
      <c r="AG2152" s="126"/>
      <c r="AH2152" s="126"/>
      <c r="AI2152" s="126"/>
      <c r="AJ2152" s="126"/>
      <c r="AK2152" s="126"/>
    </row>
    <row r="2153" spans="1:37" ht="15" customHeight="1" x14ac:dyDescent="0.2">
      <c r="A2153" s="62"/>
      <c r="B2153" s="62"/>
      <c r="C2153" s="133"/>
      <c r="D2153" s="133"/>
      <c r="E2153" s="133"/>
      <c r="F2153" s="133"/>
      <c r="G2153" s="133"/>
      <c r="H2153" s="133"/>
      <c r="I2153" s="133"/>
      <c r="J2153" s="133"/>
      <c r="K2153" s="133"/>
      <c r="L2153" s="133"/>
      <c r="M2153" s="133"/>
      <c r="N2153" s="134"/>
      <c r="O2153" s="134"/>
      <c r="P2153" s="134"/>
      <c r="Q2153" s="62"/>
      <c r="R2153" s="134"/>
      <c r="S2153" s="134"/>
      <c r="T2153" s="134"/>
      <c r="U2153" s="134"/>
      <c r="V2153" s="134"/>
      <c r="W2153" s="134"/>
      <c r="X2153" s="134"/>
      <c r="AC2153" s="126"/>
      <c r="AD2153" s="126"/>
      <c r="AE2153" s="126"/>
      <c r="AF2153" s="126"/>
      <c r="AG2153" s="126"/>
      <c r="AH2153" s="126"/>
      <c r="AI2153" s="126"/>
      <c r="AJ2153" s="126"/>
      <c r="AK2153" s="126"/>
    </row>
    <row r="2154" spans="1:37" ht="15" customHeight="1" x14ac:dyDescent="0.2">
      <c r="A2154" s="62"/>
      <c r="B2154" s="62"/>
      <c r="C2154" s="133"/>
      <c r="D2154" s="133"/>
      <c r="E2154" s="133"/>
      <c r="F2154" s="133"/>
      <c r="G2154" s="133"/>
      <c r="H2154" s="133"/>
      <c r="I2154" s="133"/>
      <c r="J2154" s="133"/>
      <c r="K2154" s="133"/>
      <c r="L2154" s="133"/>
      <c r="M2154" s="133"/>
      <c r="N2154" s="134"/>
      <c r="O2154" s="134"/>
      <c r="P2154" s="134"/>
      <c r="Q2154" s="62"/>
      <c r="R2154" s="134"/>
      <c r="S2154" s="134"/>
      <c r="T2154" s="134"/>
      <c r="U2154" s="134"/>
      <c r="V2154" s="134"/>
      <c r="W2154" s="134"/>
      <c r="X2154" s="134"/>
      <c r="AC2154" s="126"/>
      <c r="AD2154" s="126"/>
      <c r="AE2154" s="126"/>
      <c r="AF2154" s="126"/>
      <c r="AG2154" s="126"/>
      <c r="AH2154" s="126"/>
      <c r="AI2154" s="126"/>
      <c r="AJ2154" s="126"/>
      <c r="AK2154" s="126"/>
    </row>
    <row r="2155" spans="1:37" ht="15" customHeight="1" x14ac:dyDescent="0.2">
      <c r="A2155" s="62"/>
      <c r="B2155" s="62"/>
      <c r="C2155" s="133"/>
      <c r="D2155" s="133"/>
      <c r="E2155" s="133"/>
      <c r="F2155" s="133"/>
      <c r="G2155" s="133"/>
      <c r="H2155" s="133"/>
      <c r="I2155" s="133"/>
      <c r="J2155" s="133"/>
      <c r="K2155" s="133"/>
      <c r="L2155" s="133"/>
      <c r="M2155" s="133"/>
      <c r="N2155" s="134"/>
      <c r="O2155" s="134"/>
      <c r="P2155" s="134"/>
      <c r="Q2155" s="62"/>
      <c r="R2155" s="134"/>
      <c r="S2155" s="134"/>
      <c r="T2155" s="134"/>
      <c r="U2155" s="134"/>
      <c r="V2155" s="134"/>
      <c r="W2155" s="134"/>
      <c r="X2155" s="134"/>
      <c r="AC2155" s="126"/>
      <c r="AD2155" s="126"/>
      <c r="AE2155" s="126"/>
      <c r="AF2155" s="126"/>
      <c r="AG2155" s="126"/>
      <c r="AH2155" s="126"/>
      <c r="AI2155" s="126"/>
      <c r="AJ2155" s="126"/>
      <c r="AK2155" s="126"/>
    </row>
    <row r="2156" spans="1:37" ht="15" customHeight="1" x14ac:dyDescent="0.2">
      <c r="A2156" s="62"/>
      <c r="B2156" s="62"/>
      <c r="C2156" s="133"/>
      <c r="D2156" s="133"/>
      <c r="E2156" s="133"/>
      <c r="F2156" s="133"/>
      <c r="G2156" s="133"/>
      <c r="H2156" s="133"/>
      <c r="I2156" s="133"/>
      <c r="J2156" s="133"/>
      <c r="K2156" s="133"/>
      <c r="L2156" s="133"/>
      <c r="M2156" s="133"/>
      <c r="N2156" s="134"/>
      <c r="O2156" s="134"/>
      <c r="P2156" s="134"/>
      <c r="Q2156" s="62"/>
      <c r="R2156" s="134"/>
      <c r="S2156" s="134"/>
      <c r="T2156" s="134"/>
      <c r="U2156" s="134"/>
      <c r="V2156" s="134"/>
      <c r="W2156" s="134"/>
      <c r="X2156" s="134"/>
      <c r="AC2156" s="126"/>
      <c r="AD2156" s="126"/>
      <c r="AE2156" s="126"/>
      <c r="AF2156" s="126"/>
      <c r="AG2156" s="126"/>
      <c r="AH2156" s="126"/>
      <c r="AI2156" s="126"/>
      <c r="AJ2156" s="126"/>
      <c r="AK2156" s="126"/>
    </row>
    <row r="2157" spans="1:37" ht="15" customHeight="1" x14ac:dyDescent="0.2">
      <c r="A2157" s="62"/>
      <c r="B2157" s="62"/>
      <c r="C2157" s="133"/>
      <c r="D2157" s="133"/>
      <c r="E2157" s="133"/>
      <c r="F2157" s="133"/>
      <c r="G2157" s="133"/>
      <c r="H2157" s="133"/>
      <c r="I2157" s="133"/>
      <c r="J2157" s="133"/>
      <c r="K2157" s="133"/>
      <c r="L2157" s="133"/>
      <c r="M2157" s="133"/>
      <c r="N2157" s="134"/>
      <c r="O2157" s="134"/>
      <c r="P2157" s="134"/>
      <c r="Q2157" s="62"/>
      <c r="R2157" s="134"/>
      <c r="S2157" s="134"/>
      <c r="T2157" s="134"/>
      <c r="U2157" s="134"/>
      <c r="V2157" s="134"/>
      <c r="W2157" s="134"/>
      <c r="X2157" s="134"/>
      <c r="AC2157" s="126"/>
      <c r="AD2157" s="126"/>
      <c r="AE2157" s="126"/>
      <c r="AF2157" s="126"/>
      <c r="AG2157" s="126"/>
      <c r="AH2157" s="126"/>
      <c r="AI2157" s="126"/>
      <c r="AJ2157" s="126"/>
      <c r="AK2157" s="126"/>
    </row>
    <row r="2158" spans="1:37" ht="15" customHeight="1" x14ac:dyDescent="0.2">
      <c r="A2158" s="62"/>
      <c r="B2158" s="62"/>
      <c r="C2158" s="133"/>
      <c r="D2158" s="133"/>
      <c r="E2158" s="133"/>
      <c r="F2158" s="133"/>
      <c r="G2158" s="133"/>
      <c r="H2158" s="133"/>
      <c r="I2158" s="133"/>
      <c r="J2158" s="133"/>
      <c r="K2158" s="133"/>
      <c r="L2158" s="133"/>
      <c r="M2158" s="133"/>
      <c r="N2158" s="134"/>
      <c r="O2158" s="134"/>
      <c r="P2158" s="134"/>
      <c r="Q2158" s="62"/>
      <c r="R2158" s="134"/>
      <c r="S2158" s="134"/>
      <c r="T2158" s="134"/>
      <c r="U2158" s="134"/>
      <c r="V2158" s="134"/>
      <c r="W2158" s="134"/>
      <c r="X2158" s="134"/>
      <c r="AC2158" s="126"/>
      <c r="AD2158" s="126"/>
      <c r="AE2158" s="126"/>
      <c r="AF2158" s="126"/>
      <c r="AG2158" s="126"/>
      <c r="AH2158" s="126"/>
      <c r="AI2158" s="126"/>
      <c r="AJ2158" s="126"/>
      <c r="AK2158" s="126"/>
    </row>
    <row r="2159" spans="1:37" ht="15" customHeight="1" x14ac:dyDescent="0.2">
      <c r="A2159" s="62"/>
      <c r="B2159" s="62"/>
      <c r="C2159" s="133"/>
      <c r="D2159" s="133"/>
      <c r="E2159" s="133"/>
      <c r="F2159" s="133"/>
      <c r="G2159" s="133"/>
      <c r="H2159" s="133"/>
      <c r="I2159" s="133"/>
      <c r="J2159" s="133"/>
      <c r="K2159" s="133"/>
      <c r="L2159" s="133"/>
      <c r="M2159" s="133"/>
      <c r="N2159" s="134"/>
      <c r="O2159" s="134"/>
      <c r="P2159" s="134"/>
      <c r="Q2159" s="62"/>
      <c r="R2159" s="134"/>
      <c r="S2159" s="134"/>
      <c r="T2159" s="134"/>
      <c r="U2159" s="134"/>
      <c r="V2159" s="134"/>
      <c r="W2159" s="134"/>
      <c r="X2159" s="134"/>
      <c r="AC2159" s="126"/>
      <c r="AD2159" s="126"/>
      <c r="AE2159" s="126"/>
      <c r="AF2159" s="126"/>
      <c r="AG2159" s="126"/>
      <c r="AH2159" s="126"/>
      <c r="AI2159" s="126"/>
      <c r="AJ2159" s="126"/>
      <c r="AK2159" s="126"/>
    </row>
    <row r="2160" spans="1:37" ht="15" customHeight="1" x14ac:dyDescent="0.2">
      <c r="A2160" s="62"/>
      <c r="B2160" s="62"/>
      <c r="C2160" s="133"/>
      <c r="D2160" s="133"/>
      <c r="E2160" s="133"/>
      <c r="F2160" s="133"/>
      <c r="G2160" s="133"/>
      <c r="H2160" s="133"/>
      <c r="I2160" s="133"/>
      <c r="J2160" s="133"/>
      <c r="K2160" s="133"/>
      <c r="L2160" s="133"/>
      <c r="M2160" s="133"/>
      <c r="N2160" s="134"/>
      <c r="O2160" s="134"/>
      <c r="P2160" s="134"/>
      <c r="Q2160" s="62"/>
      <c r="R2160" s="134"/>
      <c r="S2160" s="134"/>
      <c r="T2160" s="134"/>
      <c r="U2160" s="134"/>
      <c r="V2160" s="134"/>
      <c r="W2160" s="134"/>
      <c r="X2160" s="134"/>
      <c r="AC2160" s="126"/>
      <c r="AD2160" s="126"/>
      <c r="AE2160" s="126"/>
      <c r="AF2160" s="126"/>
      <c r="AG2160" s="126"/>
      <c r="AH2160" s="126"/>
      <c r="AI2160" s="126"/>
      <c r="AJ2160" s="126"/>
      <c r="AK2160" s="126"/>
    </row>
    <row r="2161" spans="1:37" ht="15" customHeight="1" x14ac:dyDescent="0.2">
      <c r="A2161" s="62"/>
      <c r="B2161" s="62"/>
      <c r="C2161" s="133"/>
      <c r="D2161" s="133"/>
      <c r="E2161" s="133"/>
      <c r="F2161" s="133"/>
      <c r="G2161" s="133"/>
      <c r="H2161" s="133"/>
      <c r="I2161" s="133"/>
      <c r="J2161" s="133"/>
      <c r="K2161" s="133"/>
      <c r="L2161" s="133"/>
      <c r="M2161" s="133"/>
      <c r="N2161" s="134"/>
      <c r="O2161" s="134"/>
      <c r="P2161" s="134"/>
      <c r="Q2161" s="62"/>
      <c r="R2161" s="134"/>
      <c r="S2161" s="134"/>
      <c r="T2161" s="134"/>
      <c r="U2161" s="134"/>
      <c r="V2161" s="134"/>
      <c r="W2161" s="134"/>
      <c r="X2161" s="134"/>
      <c r="AC2161" s="126"/>
      <c r="AD2161" s="126"/>
      <c r="AE2161" s="126"/>
      <c r="AF2161" s="126"/>
      <c r="AG2161" s="126"/>
      <c r="AH2161" s="126"/>
      <c r="AI2161" s="126"/>
      <c r="AJ2161" s="126"/>
      <c r="AK2161" s="126"/>
    </row>
    <row r="2162" spans="1:37" ht="15" customHeight="1" x14ac:dyDescent="0.2">
      <c r="A2162" s="62"/>
      <c r="B2162" s="62"/>
      <c r="C2162" s="133"/>
      <c r="D2162" s="133"/>
      <c r="E2162" s="133"/>
      <c r="F2162" s="133"/>
      <c r="G2162" s="133"/>
      <c r="H2162" s="133"/>
      <c r="I2162" s="133"/>
      <c r="J2162" s="133"/>
      <c r="K2162" s="133"/>
      <c r="L2162" s="133"/>
      <c r="M2162" s="133"/>
      <c r="N2162" s="134"/>
      <c r="O2162" s="134"/>
      <c r="P2162" s="134"/>
      <c r="Q2162" s="62"/>
      <c r="R2162" s="134"/>
      <c r="S2162" s="134"/>
      <c r="T2162" s="134"/>
      <c r="U2162" s="134"/>
      <c r="V2162" s="134"/>
      <c r="W2162" s="134"/>
      <c r="X2162" s="134"/>
      <c r="AC2162" s="126"/>
      <c r="AD2162" s="126"/>
      <c r="AE2162" s="126"/>
      <c r="AF2162" s="126"/>
      <c r="AG2162" s="126"/>
      <c r="AH2162" s="126"/>
      <c r="AI2162" s="126"/>
      <c r="AJ2162" s="126"/>
      <c r="AK2162" s="126"/>
    </row>
    <row r="2163" spans="1:37" ht="15" customHeight="1" x14ac:dyDescent="0.2">
      <c r="A2163" s="62"/>
      <c r="B2163" s="62"/>
      <c r="C2163" s="133"/>
      <c r="D2163" s="133"/>
      <c r="E2163" s="133"/>
      <c r="F2163" s="133"/>
      <c r="G2163" s="133"/>
      <c r="H2163" s="133"/>
      <c r="I2163" s="133"/>
      <c r="J2163" s="133"/>
      <c r="K2163" s="133"/>
      <c r="L2163" s="133"/>
      <c r="M2163" s="133"/>
      <c r="N2163" s="134"/>
      <c r="O2163" s="134"/>
      <c r="P2163" s="134"/>
      <c r="Q2163" s="62"/>
      <c r="R2163" s="134"/>
      <c r="S2163" s="134"/>
      <c r="T2163" s="134"/>
      <c r="U2163" s="134"/>
      <c r="V2163" s="134"/>
      <c r="W2163" s="134"/>
      <c r="X2163" s="134"/>
      <c r="AC2163" s="126"/>
      <c r="AD2163" s="126"/>
      <c r="AE2163" s="126"/>
      <c r="AF2163" s="126"/>
      <c r="AG2163" s="126"/>
      <c r="AH2163" s="126"/>
      <c r="AI2163" s="126"/>
      <c r="AJ2163" s="126"/>
      <c r="AK2163" s="126"/>
    </row>
    <row r="2164" spans="1:37" ht="15" customHeight="1" x14ac:dyDescent="0.2">
      <c r="A2164" s="62"/>
      <c r="B2164" s="62"/>
      <c r="C2164" s="133"/>
      <c r="D2164" s="133"/>
      <c r="E2164" s="133"/>
      <c r="F2164" s="133"/>
      <c r="G2164" s="133"/>
      <c r="H2164" s="133"/>
      <c r="I2164" s="133"/>
      <c r="J2164" s="133"/>
      <c r="K2164" s="133"/>
      <c r="L2164" s="133"/>
      <c r="M2164" s="133"/>
      <c r="N2164" s="134"/>
      <c r="O2164" s="134"/>
      <c r="P2164" s="134"/>
      <c r="Q2164" s="62"/>
      <c r="R2164" s="134"/>
      <c r="S2164" s="134"/>
      <c r="T2164" s="134"/>
      <c r="U2164" s="134"/>
      <c r="V2164" s="134"/>
      <c r="W2164" s="134"/>
      <c r="X2164" s="134"/>
      <c r="AC2164" s="126"/>
      <c r="AD2164" s="126"/>
      <c r="AE2164" s="126"/>
      <c r="AF2164" s="126"/>
      <c r="AG2164" s="126"/>
      <c r="AH2164" s="126"/>
      <c r="AI2164" s="126"/>
      <c r="AJ2164" s="126"/>
      <c r="AK2164" s="126"/>
    </row>
    <row r="2165" spans="1:37" ht="15" customHeight="1" x14ac:dyDescent="0.2">
      <c r="A2165" s="62"/>
      <c r="B2165" s="62"/>
      <c r="C2165" s="133"/>
      <c r="D2165" s="133"/>
      <c r="E2165" s="133"/>
      <c r="F2165" s="133"/>
      <c r="G2165" s="133"/>
      <c r="H2165" s="133"/>
      <c r="I2165" s="133"/>
      <c r="J2165" s="133"/>
      <c r="K2165" s="133"/>
      <c r="L2165" s="133"/>
      <c r="M2165" s="133"/>
      <c r="N2165" s="134"/>
      <c r="O2165" s="134"/>
      <c r="P2165" s="134"/>
      <c r="Q2165" s="62"/>
      <c r="R2165" s="134"/>
      <c r="S2165" s="134"/>
      <c r="T2165" s="134"/>
      <c r="U2165" s="134"/>
      <c r="V2165" s="134"/>
      <c r="W2165" s="134"/>
      <c r="X2165" s="134"/>
      <c r="AC2165" s="126"/>
      <c r="AD2165" s="126"/>
      <c r="AE2165" s="126"/>
      <c r="AF2165" s="126"/>
      <c r="AG2165" s="126"/>
      <c r="AH2165" s="126"/>
      <c r="AI2165" s="126"/>
      <c r="AJ2165" s="126"/>
      <c r="AK2165" s="126"/>
    </row>
    <row r="2166" spans="1:37" ht="15" customHeight="1" x14ac:dyDescent="0.2">
      <c r="A2166" s="62"/>
      <c r="B2166" s="62"/>
      <c r="C2166" s="133"/>
      <c r="D2166" s="133"/>
      <c r="E2166" s="133"/>
      <c r="F2166" s="133"/>
      <c r="G2166" s="133"/>
      <c r="H2166" s="133"/>
      <c r="I2166" s="133"/>
      <c r="J2166" s="133"/>
      <c r="K2166" s="133"/>
      <c r="L2166" s="133"/>
      <c r="M2166" s="133"/>
      <c r="N2166" s="134"/>
      <c r="O2166" s="134"/>
      <c r="P2166" s="134"/>
      <c r="Q2166" s="62"/>
      <c r="R2166" s="134"/>
      <c r="S2166" s="134"/>
      <c r="T2166" s="134"/>
      <c r="U2166" s="134"/>
      <c r="V2166" s="134"/>
      <c r="W2166" s="134"/>
      <c r="X2166" s="134"/>
      <c r="AC2166" s="126"/>
      <c r="AD2166" s="126"/>
      <c r="AE2166" s="126"/>
      <c r="AF2166" s="126"/>
      <c r="AG2166" s="126"/>
      <c r="AH2166" s="126"/>
      <c r="AI2166" s="126"/>
      <c r="AJ2166" s="126"/>
      <c r="AK2166" s="126"/>
    </row>
    <row r="2167" spans="1:37" ht="15" customHeight="1" x14ac:dyDescent="0.2">
      <c r="A2167" s="62"/>
      <c r="B2167" s="62"/>
      <c r="C2167" s="133"/>
      <c r="D2167" s="133"/>
      <c r="E2167" s="133"/>
      <c r="F2167" s="133"/>
      <c r="G2167" s="133"/>
      <c r="H2167" s="133"/>
      <c r="I2167" s="133"/>
      <c r="J2167" s="133"/>
      <c r="K2167" s="133"/>
      <c r="L2167" s="133"/>
      <c r="M2167" s="133"/>
      <c r="N2167" s="134"/>
      <c r="O2167" s="134"/>
      <c r="P2167" s="134"/>
      <c r="Q2167" s="62"/>
      <c r="R2167" s="134"/>
      <c r="S2167" s="134"/>
      <c r="T2167" s="134"/>
      <c r="U2167" s="134"/>
      <c r="V2167" s="134"/>
      <c r="W2167" s="134"/>
      <c r="X2167" s="134"/>
      <c r="AC2167" s="126"/>
      <c r="AD2167" s="126"/>
      <c r="AE2167" s="126"/>
      <c r="AF2167" s="126"/>
      <c r="AG2167" s="126"/>
      <c r="AH2167" s="126"/>
      <c r="AI2167" s="126"/>
      <c r="AJ2167" s="126"/>
      <c r="AK2167" s="126"/>
    </row>
    <row r="2168" spans="1:37" ht="15" customHeight="1" x14ac:dyDescent="0.2">
      <c r="A2168" s="62"/>
      <c r="B2168" s="62"/>
      <c r="C2168" s="133"/>
      <c r="D2168" s="133"/>
      <c r="E2168" s="133"/>
      <c r="F2168" s="133"/>
      <c r="G2168" s="133"/>
      <c r="H2168" s="133"/>
      <c r="I2168" s="133"/>
      <c r="J2168" s="133"/>
      <c r="K2168" s="133"/>
      <c r="L2168" s="133"/>
      <c r="M2168" s="133"/>
      <c r="N2168" s="134"/>
      <c r="O2168" s="134"/>
      <c r="P2168" s="134"/>
      <c r="Q2168" s="62"/>
      <c r="R2168" s="134"/>
      <c r="S2168" s="134"/>
      <c r="T2168" s="134"/>
      <c r="U2168" s="134"/>
      <c r="V2168" s="134"/>
      <c r="W2168" s="134"/>
      <c r="X2168" s="134"/>
      <c r="AC2168" s="126"/>
      <c r="AD2168" s="126"/>
      <c r="AE2168" s="126"/>
      <c r="AF2168" s="126"/>
      <c r="AG2168" s="126"/>
      <c r="AH2168" s="126"/>
      <c r="AI2168" s="126"/>
      <c r="AJ2168" s="126"/>
      <c r="AK2168" s="126"/>
    </row>
    <row r="2169" spans="1:37" ht="15" customHeight="1" x14ac:dyDescent="0.2">
      <c r="A2169" s="62"/>
      <c r="B2169" s="62"/>
      <c r="C2169" s="133"/>
      <c r="D2169" s="133"/>
      <c r="E2169" s="133"/>
      <c r="F2169" s="133"/>
      <c r="G2169" s="133"/>
      <c r="H2169" s="133"/>
      <c r="I2169" s="133"/>
      <c r="J2169" s="133"/>
      <c r="K2169" s="133"/>
      <c r="L2169" s="133"/>
      <c r="M2169" s="133"/>
      <c r="N2169" s="134"/>
      <c r="O2169" s="134"/>
      <c r="P2169" s="134"/>
      <c r="Q2169" s="62"/>
      <c r="R2169" s="134"/>
      <c r="S2169" s="134"/>
      <c r="T2169" s="134"/>
      <c r="U2169" s="134"/>
      <c r="V2169" s="134"/>
      <c r="W2169" s="134"/>
      <c r="X2169" s="134"/>
      <c r="AC2169" s="126"/>
      <c r="AD2169" s="126"/>
      <c r="AE2169" s="126"/>
      <c r="AF2169" s="126"/>
      <c r="AG2169" s="126"/>
      <c r="AH2169" s="126"/>
      <c r="AI2169" s="126"/>
      <c r="AJ2169" s="126"/>
      <c r="AK2169" s="126"/>
    </row>
    <row r="2170" spans="1:37" ht="15" customHeight="1" x14ac:dyDescent="0.2">
      <c r="A2170" s="62"/>
      <c r="B2170" s="62"/>
      <c r="C2170" s="133"/>
      <c r="D2170" s="133"/>
      <c r="E2170" s="133"/>
      <c r="F2170" s="133"/>
      <c r="G2170" s="133"/>
      <c r="H2170" s="133"/>
      <c r="I2170" s="133"/>
      <c r="J2170" s="133"/>
      <c r="K2170" s="133"/>
      <c r="L2170" s="133"/>
      <c r="M2170" s="133"/>
      <c r="N2170" s="134"/>
      <c r="O2170" s="134"/>
      <c r="P2170" s="134"/>
      <c r="Q2170" s="62"/>
      <c r="R2170" s="134"/>
      <c r="S2170" s="134"/>
      <c r="T2170" s="134"/>
      <c r="U2170" s="134"/>
      <c r="V2170" s="134"/>
      <c r="W2170" s="134"/>
      <c r="X2170" s="134"/>
      <c r="AC2170" s="126"/>
      <c r="AD2170" s="126"/>
      <c r="AE2170" s="126"/>
      <c r="AF2170" s="126"/>
      <c r="AG2170" s="126"/>
      <c r="AH2170" s="126"/>
      <c r="AI2170" s="126"/>
      <c r="AJ2170" s="126"/>
      <c r="AK2170" s="126"/>
    </row>
    <row r="2171" spans="1:37" ht="15" customHeight="1" x14ac:dyDescent="0.2">
      <c r="A2171" s="62"/>
      <c r="B2171" s="62"/>
      <c r="C2171" s="133"/>
      <c r="D2171" s="133"/>
      <c r="E2171" s="133"/>
      <c r="F2171" s="133"/>
      <c r="G2171" s="133"/>
      <c r="H2171" s="133"/>
      <c r="I2171" s="133"/>
      <c r="J2171" s="133"/>
      <c r="K2171" s="133"/>
      <c r="L2171" s="133"/>
      <c r="M2171" s="133"/>
      <c r="N2171" s="134"/>
      <c r="O2171" s="134"/>
      <c r="P2171" s="134"/>
      <c r="Q2171" s="62"/>
      <c r="R2171" s="134"/>
      <c r="S2171" s="134"/>
      <c r="T2171" s="134"/>
      <c r="U2171" s="134"/>
      <c r="V2171" s="134"/>
      <c r="W2171" s="134"/>
      <c r="X2171" s="134"/>
      <c r="AC2171" s="126"/>
      <c r="AD2171" s="126"/>
      <c r="AE2171" s="126"/>
      <c r="AF2171" s="126"/>
      <c r="AG2171" s="126"/>
      <c r="AH2171" s="126"/>
      <c r="AI2171" s="126"/>
      <c r="AJ2171" s="126"/>
      <c r="AK2171" s="126"/>
    </row>
    <row r="2172" spans="1:37" ht="15" customHeight="1" x14ac:dyDescent="0.2">
      <c r="A2172" s="62"/>
      <c r="B2172" s="62"/>
      <c r="C2172" s="133"/>
      <c r="D2172" s="133"/>
      <c r="E2172" s="133"/>
      <c r="F2172" s="133"/>
      <c r="G2172" s="133"/>
      <c r="H2172" s="133"/>
      <c r="I2172" s="133"/>
      <c r="J2172" s="133"/>
      <c r="K2172" s="133"/>
      <c r="L2172" s="133"/>
      <c r="M2172" s="133"/>
      <c r="N2172" s="134"/>
      <c r="O2172" s="134"/>
      <c r="P2172" s="134"/>
      <c r="Q2172" s="62"/>
      <c r="R2172" s="134"/>
      <c r="S2172" s="134"/>
      <c r="T2172" s="134"/>
      <c r="U2172" s="134"/>
      <c r="V2172" s="134"/>
      <c r="W2172" s="134"/>
      <c r="X2172" s="134"/>
      <c r="AC2172" s="126"/>
      <c r="AD2172" s="126"/>
      <c r="AE2172" s="126"/>
      <c r="AF2172" s="126"/>
      <c r="AG2172" s="126"/>
      <c r="AH2172" s="126"/>
      <c r="AI2172" s="126"/>
      <c r="AJ2172" s="126"/>
      <c r="AK2172" s="126"/>
    </row>
    <row r="2173" spans="1:37" ht="15" customHeight="1" x14ac:dyDescent="0.2">
      <c r="A2173" s="62"/>
      <c r="B2173" s="62"/>
      <c r="C2173" s="133"/>
      <c r="D2173" s="133"/>
      <c r="E2173" s="133"/>
      <c r="F2173" s="133"/>
      <c r="G2173" s="133"/>
      <c r="H2173" s="133"/>
      <c r="I2173" s="133"/>
      <c r="J2173" s="133"/>
      <c r="K2173" s="133"/>
      <c r="L2173" s="133"/>
      <c r="M2173" s="133"/>
      <c r="N2173" s="134"/>
      <c r="O2173" s="134"/>
      <c r="P2173" s="134"/>
      <c r="Q2173" s="62"/>
      <c r="R2173" s="134"/>
      <c r="S2173" s="134"/>
      <c r="T2173" s="134"/>
      <c r="U2173" s="134"/>
      <c r="V2173" s="134"/>
      <c r="W2173" s="134"/>
      <c r="X2173" s="134"/>
      <c r="AC2173" s="126"/>
      <c r="AD2173" s="126"/>
      <c r="AE2173" s="126"/>
      <c r="AF2173" s="126"/>
      <c r="AG2173" s="126"/>
      <c r="AH2173" s="126"/>
      <c r="AI2173" s="126"/>
      <c r="AJ2173" s="126"/>
      <c r="AK2173" s="126"/>
    </row>
    <row r="2174" spans="1:37" ht="15" customHeight="1" x14ac:dyDescent="0.2">
      <c r="A2174" s="62"/>
      <c r="B2174" s="62"/>
      <c r="C2174" s="133"/>
      <c r="D2174" s="133"/>
      <c r="E2174" s="133"/>
      <c r="F2174" s="133"/>
      <c r="G2174" s="133"/>
      <c r="H2174" s="133"/>
      <c r="I2174" s="133"/>
      <c r="J2174" s="133"/>
      <c r="K2174" s="133"/>
      <c r="L2174" s="133"/>
      <c r="M2174" s="133"/>
      <c r="N2174" s="134"/>
      <c r="O2174" s="134"/>
      <c r="P2174" s="134"/>
      <c r="Q2174" s="62"/>
      <c r="R2174" s="134"/>
      <c r="S2174" s="134"/>
      <c r="T2174" s="134"/>
      <c r="U2174" s="134"/>
      <c r="V2174" s="134"/>
      <c r="W2174" s="134"/>
      <c r="X2174" s="134"/>
      <c r="AC2174" s="126"/>
      <c r="AD2174" s="126"/>
      <c r="AE2174" s="126"/>
      <c r="AF2174" s="126"/>
      <c r="AG2174" s="126"/>
      <c r="AH2174" s="126"/>
      <c r="AI2174" s="126"/>
      <c r="AJ2174" s="126"/>
      <c r="AK2174" s="126"/>
    </row>
    <row r="2175" spans="1:37" ht="15" customHeight="1" x14ac:dyDescent="0.2">
      <c r="A2175" s="62"/>
      <c r="B2175" s="62"/>
      <c r="C2175" s="133"/>
      <c r="D2175" s="133"/>
      <c r="E2175" s="133"/>
      <c r="F2175" s="133"/>
      <c r="G2175" s="133"/>
      <c r="H2175" s="133"/>
      <c r="I2175" s="133"/>
      <c r="J2175" s="133"/>
      <c r="K2175" s="133"/>
      <c r="L2175" s="133"/>
      <c r="M2175" s="133"/>
      <c r="N2175" s="134"/>
      <c r="O2175" s="134"/>
      <c r="P2175" s="134"/>
      <c r="Q2175" s="62"/>
      <c r="R2175" s="134"/>
      <c r="S2175" s="134"/>
      <c r="T2175" s="134"/>
      <c r="U2175" s="134"/>
      <c r="V2175" s="134"/>
      <c r="W2175" s="134"/>
      <c r="X2175" s="134"/>
      <c r="AC2175" s="126"/>
      <c r="AD2175" s="126"/>
      <c r="AE2175" s="126"/>
      <c r="AF2175" s="126"/>
      <c r="AG2175" s="126"/>
      <c r="AH2175" s="126"/>
      <c r="AI2175" s="126"/>
      <c r="AJ2175" s="126"/>
      <c r="AK2175" s="126"/>
    </row>
    <row r="2176" spans="1:37" ht="15" customHeight="1" x14ac:dyDescent="0.2">
      <c r="A2176" s="62"/>
      <c r="B2176" s="62"/>
      <c r="C2176" s="133"/>
      <c r="D2176" s="133"/>
      <c r="E2176" s="133"/>
      <c r="F2176" s="133"/>
      <c r="G2176" s="133"/>
      <c r="H2176" s="133"/>
      <c r="I2176" s="133"/>
      <c r="J2176" s="133"/>
      <c r="K2176" s="133"/>
      <c r="L2176" s="133"/>
      <c r="M2176" s="133"/>
      <c r="N2176" s="134"/>
      <c r="O2176" s="134"/>
      <c r="P2176" s="134"/>
      <c r="Q2176" s="62"/>
      <c r="R2176" s="134"/>
      <c r="S2176" s="134"/>
      <c r="T2176" s="134"/>
      <c r="U2176" s="134"/>
      <c r="V2176" s="134"/>
      <c r="W2176" s="134"/>
      <c r="X2176" s="134"/>
      <c r="AC2176" s="126"/>
      <c r="AD2176" s="126"/>
      <c r="AE2176" s="126"/>
      <c r="AF2176" s="126"/>
      <c r="AG2176" s="126"/>
      <c r="AH2176" s="126"/>
      <c r="AI2176" s="126"/>
      <c r="AJ2176" s="126"/>
      <c r="AK2176" s="126"/>
    </row>
    <row r="2177" spans="1:37" ht="15" customHeight="1" x14ac:dyDescent="0.2">
      <c r="A2177" s="62"/>
      <c r="B2177" s="62"/>
      <c r="C2177" s="133"/>
      <c r="D2177" s="133"/>
      <c r="E2177" s="133"/>
      <c r="F2177" s="133"/>
      <c r="G2177" s="133"/>
      <c r="H2177" s="133"/>
      <c r="I2177" s="133"/>
      <c r="J2177" s="133"/>
      <c r="K2177" s="133"/>
      <c r="L2177" s="133"/>
      <c r="M2177" s="133"/>
      <c r="N2177" s="134"/>
      <c r="O2177" s="134"/>
      <c r="P2177" s="134"/>
      <c r="Q2177" s="62"/>
      <c r="R2177" s="134"/>
      <c r="S2177" s="134"/>
      <c r="T2177" s="134"/>
      <c r="U2177" s="134"/>
      <c r="V2177" s="134"/>
      <c r="W2177" s="134"/>
      <c r="X2177" s="134"/>
      <c r="AC2177" s="126"/>
      <c r="AD2177" s="126"/>
      <c r="AE2177" s="126"/>
      <c r="AF2177" s="126"/>
      <c r="AG2177" s="126"/>
      <c r="AH2177" s="126"/>
      <c r="AI2177" s="126"/>
      <c r="AJ2177" s="126"/>
      <c r="AK2177" s="126"/>
    </row>
    <row r="2178" spans="1:37" ht="15" customHeight="1" x14ac:dyDescent="0.2">
      <c r="A2178" s="62"/>
      <c r="B2178" s="62"/>
      <c r="C2178" s="133"/>
      <c r="D2178" s="133"/>
      <c r="E2178" s="133"/>
      <c r="F2178" s="133"/>
      <c r="G2178" s="133"/>
      <c r="H2178" s="133"/>
      <c r="I2178" s="133"/>
      <c r="J2178" s="133"/>
      <c r="K2178" s="133"/>
      <c r="L2178" s="133"/>
      <c r="M2178" s="133"/>
      <c r="N2178" s="134"/>
      <c r="O2178" s="134"/>
      <c r="P2178" s="134"/>
      <c r="Q2178" s="62"/>
      <c r="R2178" s="134"/>
      <c r="S2178" s="134"/>
      <c r="T2178" s="134"/>
      <c r="U2178" s="134"/>
      <c r="V2178" s="134"/>
      <c r="W2178" s="134"/>
      <c r="X2178" s="134"/>
      <c r="AC2178" s="126"/>
      <c r="AD2178" s="126"/>
      <c r="AE2178" s="126"/>
      <c r="AF2178" s="126"/>
      <c r="AG2178" s="126"/>
      <c r="AH2178" s="126"/>
      <c r="AI2178" s="126"/>
      <c r="AJ2178" s="126"/>
      <c r="AK2178" s="126"/>
    </row>
    <row r="2179" spans="1:37" ht="15" customHeight="1" x14ac:dyDescent="0.2">
      <c r="A2179" s="62"/>
      <c r="B2179" s="62"/>
      <c r="C2179" s="133"/>
      <c r="D2179" s="133"/>
      <c r="E2179" s="133"/>
      <c r="F2179" s="133"/>
      <c r="G2179" s="133"/>
      <c r="H2179" s="133"/>
      <c r="I2179" s="133"/>
      <c r="J2179" s="133"/>
      <c r="K2179" s="133"/>
      <c r="L2179" s="133"/>
      <c r="M2179" s="133"/>
      <c r="N2179" s="134"/>
      <c r="O2179" s="134"/>
      <c r="P2179" s="134"/>
      <c r="Q2179" s="62"/>
      <c r="R2179" s="134"/>
      <c r="S2179" s="134"/>
      <c r="T2179" s="134"/>
      <c r="U2179" s="134"/>
      <c r="V2179" s="134"/>
      <c r="W2179" s="134"/>
      <c r="X2179" s="134"/>
      <c r="AC2179" s="126"/>
      <c r="AD2179" s="126"/>
      <c r="AE2179" s="126"/>
      <c r="AF2179" s="126"/>
      <c r="AG2179" s="126"/>
      <c r="AH2179" s="126"/>
      <c r="AI2179" s="126"/>
      <c r="AJ2179" s="126"/>
      <c r="AK2179" s="126"/>
    </row>
    <row r="2180" spans="1:37" ht="15" customHeight="1" x14ac:dyDescent="0.2">
      <c r="A2180" s="62"/>
      <c r="B2180" s="62"/>
      <c r="C2180" s="133"/>
      <c r="D2180" s="133"/>
      <c r="E2180" s="133"/>
      <c r="F2180" s="133"/>
      <c r="G2180" s="133"/>
      <c r="H2180" s="133"/>
      <c r="I2180" s="133"/>
      <c r="J2180" s="133"/>
      <c r="K2180" s="133"/>
      <c r="L2180" s="133"/>
      <c r="M2180" s="133"/>
      <c r="N2180" s="134"/>
      <c r="O2180" s="134"/>
      <c r="P2180" s="134"/>
      <c r="Q2180" s="62"/>
      <c r="R2180" s="134"/>
      <c r="S2180" s="134"/>
      <c r="T2180" s="134"/>
      <c r="U2180" s="134"/>
      <c r="V2180" s="134"/>
      <c r="W2180" s="134"/>
      <c r="X2180" s="134"/>
      <c r="AC2180" s="126"/>
      <c r="AD2180" s="126"/>
      <c r="AE2180" s="126"/>
      <c r="AF2180" s="126"/>
      <c r="AG2180" s="126"/>
      <c r="AH2180" s="126"/>
      <c r="AI2180" s="126"/>
      <c r="AJ2180" s="126"/>
      <c r="AK2180" s="126"/>
    </row>
    <row r="2181" spans="1:37" ht="15" customHeight="1" x14ac:dyDescent="0.2">
      <c r="A2181" s="62"/>
      <c r="B2181" s="62"/>
      <c r="C2181" s="133"/>
      <c r="D2181" s="133"/>
      <c r="E2181" s="133"/>
      <c r="F2181" s="133"/>
      <c r="G2181" s="133"/>
      <c r="H2181" s="133"/>
      <c r="I2181" s="133"/>
      <c r="J2181" s="133"/>
      <c r="K2181" s="133"/>
      <c r="L2181" s="133"/>
      <c r="M2181" s="133"/>
      <c r="N2181" s="134"/>
      <c r="O2181" s="134"/>
      <c r="P2181" s="134"/>
      <c r="Q2181" s="62"/>
      <c r="R2181" s="134"/>
      <c r="S2181" s="134"/>
      <c r="T2181" s="134"/>
      <c r="U2181" s="134"/>
      <c r="V2181" s="134"/>
      <c r="W2181" s="134"/>
      <c r="X2181" s="134"/>
      <c r="AC2181" s="126"/>
      <c r="AD2181" s="126"/>
      <c r="AE2181" s="126"/>
      <c r="AF2181" s="126"/>
      <c r="AG2181" s="126"/>
      <c r="AH2181" s="126"/>
      <c r="AI2181" s="126"/>
      <c r="AJ2181" s="126"/>
      <c r="AK2181" s="126"/>
    </row>
    <row r="2182" spans="1:37" ht="15" customHeight="1" x14ac:dyDescent="0.2">
      <c r="A2182" s="62"/>
      <c r="B2182" s="62"/>
      <c r="C2182" s="133"/>
      <c r="D2182" s="133"/>
      <c r="E2182" s="133"/>
      <c r="F2182" s="133"/>
      <c r="G2182" s="133"/>
      <c r="H2182" s="133"/>
      <c r="I2182" s="133"/>
      <c r="J2182" s="133"/>
      <c r="K2182" s="133"/>
      <c r="L2182" s="133"/>
      <c r="M2182" s="133"/>
      <c r="N2182" s="134"/>
      <c r="O2182" s="134"/>
      <c r="P2182" s="134"/>
      <c r="Q2182" s="62"/>
      <c r="R2182" s="134"/>
      <c r="S2182" s="134"/>
      <c r="T2182" s="134"/>
      <c r="U2182" s="134"/>
      <c r="V2182" s="134"/>
      <c r="W2182" s="134"/>
      <c r="X2182" s="134"/>
      <c r="AC2182" s="126"/>
      <c r="AD2182" s="126"/>
      <c r="AE2182" s="126"/>
      <c r="AF2182" s="126"/>
      <c r="AG2182" s="126"/>
      <c r="AH2182" s="126"/>
      <c r="AI2182" s="126"/>
      <c r="AJ2182" s="126"/>
      <c r="AK2182" s="126"/>
    </row>
    <row r="2183" spans="1:37" ht="15" customHeight="1" x14ac:dyDescent="0.2">
      <c r="A2183" s="62"/>
      <c r="B2183" s="62"/>
      <c r="C2183" s="133"/>
      <c r="D2183" s="133"/>
      <c r="E2183" s="133"/>
      <c r="F2183" s="133"/>
      <c r="G2183" s="133"/>
      <c r="H2183" s="133"/>
      <c r="I2183" s="133"/>
      <c r="J2183" s="133"/>
      <c r="K2183" s="133"/>
      <c r="L2183" s="133"/>
      <c r="M2183" s="133"/>
      <c r="N2183" s="134"/>
      <c r="O2183" s="134"/>
      <c r="P2183" s="134"/>
      <c r="Q2183" s="62"/>
      <c r="R2183" s="134"/>
      <c r="S2183" s="134"/>
      <c r="T2183" s="134"/>
      <c r="U2183" s="134"/>
      <c r="V2183" s="134"/>
      <c r="W2183" s="134"/>
      <c r="X2183" s="134"/>
      <c r="AC2183" s="126"/>
      <c r="AD2183" s="126"/>
      <c r="AE2183" s="126"/>
      <c r="AF2183" s="126"/>
      <c r="AG2183" s="126"/>
      <c r="AH2183" s="126"/>
      <c r="AI2183" s="126"/>
      <c r="AJ2183" s="126"/>
      <c r="AK2183" s="126"/>
    </row>
    <row r="2184" spans="1:37" ht="15" customHeight="1" x14ac:dyDescent="0.2">
      <c r="A2184" s="62"/>
      <c r="B2184" s="62"/>
      <c r="C2184" s="133"/>
      <c r="D2184" s="133"/>
      <c r="E2184" s="133"/>
      <c r="F2184" s="133"/>
      <c r="G2184" s="133"/>
      <c r="H2184" s="133"/>
      <c r="I2184" s="133"/>
      <c r="J2184" s="133"/>
      <c r="K2184" s="133"/>
      <c r="L2184" s="133"/>
      <c r="M2184" s="133"/>
      <c r="N2184" s="134"/>
      <c r="O2184" s="134"/>
      <c r="P2184" s="134"/>
      <c r="Q2184" s="62"/>
      <c r="R2184" s="134"/>
      <c r="S2184" s="134"/>
      <c r="T2184" s="134"/>
      <c r="U2184" s="134"/>
      <c r="V2184" s="134"/>
      <c r="W2184" s="134"/>
      <c r="X2184" s="134"/>
      <c r="AC2184" s="126"/>
      <c r="AD2184" s="126"/>
      <c r="AE2184" s="126"/>
      <c r="AF2184" s="126"/>
      <c r="AG2184" s="126"/>
      <c r="AH2184" s="126"/>
      <c r="AI2184" s="126"/>
      <c r="AJ2184" s="126"/>
      <c r="AK2184" s="126"/>
    </row>
    <row r="2185" spans="1:37" ht="15" customHeight="1" x14ac:dyDescent="0.2">
      <c r="A2185" s="62"/>
      <c r="B2185" s="62"/>
      <c r="C2185" s="133"/>
      <c r="D2185" s="133"/>
      <c r="E2185" s="133"/>
      <c r="F2185" s="133"/>
      <c r="G2185" s="133"/>
      <c r="H2185" s="133"/>
      <c r="I2185" s="133"/>
      <c r="J2185" s="133"/>
      <c r="K2185" s="133"/>
      <c r="L2185" s="133"/>
      <c r="M2185" s="133"/>
      <c r="N2185" s="134"/>
      <c r="O2185" s="134"/>
      <c r="P2185" s="134"/>
      <c r="Q2185" s="62"/>
      <c r="R2185" s="134"/>
      <c r="S2185" s="134"/>
      <c r="T2185" s="134"/>
      <c r="U2185" s="134"/>
      <c r="V2185" s="134"/>
      <c r="W2185" s="134"/>
      <c r="X2185" s="134"/>
      <c r="AC2185" s="126"/>
      <c r="AD2185" s="126"/>
      <c r="AE2185" s="126"/>
      <c r="AF2185" s="126"/>
      <c r="AG2185" s="126"/>
      <c r="AH2185" s="126"/>
      <c r="AI2185" s="126"/>
      <c r="AJ2185" s="126"/>
      <c r="AK2185" s="126"/>
    </row>
    <row r="2186" spans="1:37" ht="15" customHeight="1" x14ac:dyDescent="0.2">
      <c r="A2186" s="62"/>
      <c r="B2186" s="62"/>
      <c r="C2186" s="133"/>
      <c r="D2186" s="133"/>
      <c r="E2186" s="133"/>
      <c r="F2186" s="133"/>
      <c r="G2186" s="133"/>
      <c r="H2186" s="133"/>
      <c r="I2186" s="133"/>
      <c r="J2186" s="133"/>
      <c r="K2186" s="133"/>
      <c r="L2186" s="133"/>
      <c r="M2186" s="133"/>
      <c r="N2186" s="134"/>
      <c r="O2186" s="134"/>
      <c r="P2186" s="134"/>
      <c r="Q2186" s="62"/>
      <c r="R2186" s="134"/>
      <c r="S2186" s="134"/>
      <c r="T2186" s="134"/>
      <c r="U2186" s="134"/>
      <c r="V2186" s="134"/>
      <c r="W2186" s="134"/>
      <c r="X2186" s="134"/>
      <c r="AC2186" s="126"/>
      <c r="AD2186" s="126"/>
      <c r="AE2186" s="126"/>
      <c r="AF2186" s="126"/>
      <c r="AG2186" s="126"/>
      <c r="AH2186" s="126"/>
      <c r="AI2186" s="126"/>
      <c r="AJ2186" s="126"/>
      <c r="AK2186" s="126"/>
    </row>
    <row r="2187" spans="1:37" ht="15" customHeight="1" x14ac:dyDescent="0.2">
      <c r="A2187" s="62"/>
      <c r="B2187" s="62"/>
      <c r="C2187" s="133"/>
      <c r="D2187" s="133"/>
      <c r="E2187" s="133"/>
      <c r="F2187" s="133"/>
      <c r="G2187" s="133"/>
      <c r="H2187" s="133"/>
      <c r="I2187" s="133"/>
      <c r="J2187" s="133"/>
      <c r="K2187" s="133"/>
      <c r="L2187" s="133"/>
      <c r="M2187" s="133"/>
      <c r="N2187" s="134"/>
      <c r="O2187" s="134"/>
      <c r="P2187" s="134"/>
      <c r="Q2187" s="62"/>
      <c r="R2187" s="134"/>
      <c r="S2187" s="134"/>
      <c r="T2187" s="134"/>
      <c r="U2187" s="134"/>
      <c r="V2187" s="134"/>
      <c r="W2187" s="134"/>
      <c r="X2187" s="134"/>
      <c r="AC2187" s="126"/>
      <c r="AD2187" s="126"/>
      <c r="AE2187" s="126"/>
      <c r="AF2187" s="126"/>
      <c r="AG2187" s="126"/>
      <c r="AH2187" s="126"/>
      <c r="AI2187" s="126"/>
      <c r="AJ2187" s="126"/>
      <c r="AK2187" s="126"/>
    </row>
    <row r="2188" spans="1:37" ht="15" customHeight="1" x14ac:dyDescent="0.2">
      <c r="A2188" s="62"/>
      <c r="B2188" s="62"/>
      <c r="C2188" s="133"/>
      <c r="D2188" s="133"/>
      <c r="E2188" s="133"/>
      <c r="F2188" s="133"/>
      <c r="G2188" s="133"/>
      <c r="H2188" s="133"/>
      <c r="I2188" s="133"/>
      <c r="J2188" s="133"/>
      <c r="K2188" s="133"/>
      <c r="L2188" s="133"/>
      <c r="M2188" s="133"/>
      <c r="N2188" s="134"/>
      <c r="O2188" s="134"/>
      <c r="P2188" s="134"/>
      <c r="Q2188" s="62"/>
      <c r="R2188" s="134"/>
      <c r="S2188" s="134"/>
      <c r="T2188" s="134"/>
      <c r="U2188" s="134"/>
      <c r="V2188" s="134"/>
      <c r="W2188" s="134"/>
      <c r="X2188" s="134"/>
      <c r="AC2188" s="126"/>
      <c r="AD2188" s="126"/>
      <c r="AE2188" s="126"/>
      <c r="AF2188" s="126"/>
      <c r="AG2188" s="126"/>
      <c r="AH2188" s="126"/>
      <c r="AI2188" s="126"/>
      <c r="AJ2188" s="126"/>
      <c r="AK2188" s="126"/>
    </row>
    <row r="2189" spans="1:37" ht="15" customHeight="1" x14ac:dyDescent="0.2">
      <c r="A2189" s="62"/>
      <c r="B2189" s="62"/>
      <c r="C2189" s="133"/>
      <c r="D2189" s="133"/>
      <c r="E2189" s="133"/>
      <c r="F2189" s="133"/>
      <c r="G2189" s="133"/>
      <c r="H2189" s="133"/>
      <c r="I2189" s="133"/>
      <c r="J2189" s="133"/>
      <c r="K2189" s="133"/>
      <c r="L2189" s="133"/>
      <c r="M2189" s="133"/>
      <c r="N2189" s="134"/>
      <c r="O2189" s="134"/>
      <c r="P2189" s="134"/>
      <c r="Q2189" s="62"/>
      <c r="R2189" s="134"/>
      <c r="S2189" s="134"/>
      <c r="T2189" s="134"/>
      <c r="U2189" s="134"/>
      <c r="V2189" s="134"/>
      <c r="W2189" s="134"/>
      <c r="X2189" s="134"/>
      <c r="AC2189" s="126"/>
      <c r="AD2189" s="126"/>
      <c r="AE2189" s="126"/>
      <c r="AF2189" s="126"/>
      <c r="AG2189" s="126"/>
      <c r="AH2189" s="126"/>
      <c r="AI2189" s="126"/>
      <c r="AJ2189" s="126"/>
      <c r="AK2189" s="126"/>
    </row>
    <row r="2190" spans="1:37" ht="15" customHeight="1" x14ac:dyDescent="0.2">
      <c r="A2190" s="62"/>
      <c r="B2190" s="62"/>
      <c r="C2190" s="133"/>
      <c r="D2190" s="133"/>
      <c r="E2190" s="133"/>
      <c r="F2190" s="133"/>
      <c r="G2190" s="133"/>
      <c r="H2190" s="133"/>
      <c r="I2190" s="133"/>
      <c r="J2190" s="133"/>
      <c r="K2190" s="133"/>
      <c r="L2190" s="133"/>
      <c r="M2190" s="133"/>
      <c r="N2190" s="134"/>
      <c r="O2190" s="134"/>
      <c r="P2190" s="134"/>
      <c r="Q2190" s="62"/>
      <c r="R2190" s="134"/>
      <c r="S2190" s="134"/>
      <c r="T2190" s="134"/>
      <c r="U2190" s="134"/>
      <c r="V2190" s="134"/>
      <c r="W2190" s="134"/>
      <c r="X2190" s="134"/>
      <c r="AC2190" s="126"/>
      <c r="AD2190" s="126"/>
      <c r="AE2190" s="126"/>
      <c r="AF2190" s="126"/>
      <c r="AG2190" s="126"/>
      <c r="AH2190" s="126"/>
      <c r="AI2190" s="126"/>
      <c r="AJ2190" s="126"/>
      <c r="AK2190" s="126"/>
    </row>
    <row r="2191" spans="1:37" ht="15" customHeight="1" x14ac:dyDescent="0.2">
      <c r="A2191" s="62"/>
      <c r="B2191" s="62"/>
      <c r="C2191" s="133"/>
      <c r="D2191" s="133"/>
      <c r="E2191" s="133"/>
      <c r="F2191" s="133"/>
      <c r="G2191" s="133"/>
      <c r="H2191" s="133"/>
      <c r="I2191" s="133"/>
      <c r="J2191" s="133"/>
      <c r="K2191" s="133"/>
      <c r="L2191" s="133"/>
      <c r="M2191" s="133"/>
      <c r="N2191" s="134"/>
      <c r="O2191" s="134"/>
      <c r="P2191" s="134"/>
      <c r="Q2191" s="62"/>
      <c r="R2191" s="134"/>
      <c r="S2191" s="134"/>
      <c r="T2191" s="134"/>
      <c r="U2191" s="134"/>
      <c r="V2191" s="134"/>
      <c r="W2191" s="134"/>
      <c r="X2191" s="134"/>
      <c r="AC2191" s="126"/>
      <c r="AD2191" s="126"/>
      <c r="AE2191" s="126"/>
      <c r="AF2191" s="126"/>
      <c r="AG2191" s="126"/>
      <c r="AH2191" s="126"/>
      <c r="AI2191" s="126"/>
      <c r="AJ2191" s="126"/>
      <c r="AK2191" s="126"/>
    </row>
    <row r="2192" spans="1:37" ht="15" customHeight="1" x14ac:dyDescent="0.2">
      <c r="A2192" s="62"/>
      <c r="B2192" s="62"/>
      <c r="C2192" s="133"/>
      <c r="D2192" s="133"/>
      <c r="E2192" s="133"/>
      <c r="F2192" s="133"/>
      <c r="G2192" s="133"/>
      <c r="H2192" s="133"/>
      <c r="I2192" s="133"/>
      <c r="J2192" s="133"/>
      <c r="K2192" s="133"/>
      <c r="L2192" s="133"/>
      <c r="M2192" s="133"/>
      <c r="N2192" s="134"/>
      <c r="O2192" s="134"/>
      <c r="P2192" s="134"/>
      <c r="Q2192" s="62"/>
      <c r="R2192" s="134"/>
      <c r="S2192" s="134"/>
      <c r="T2192" s="134"/>
      <c r="U2192" s="134"/>
      <c r="V2192" s="134"/>
      <c r="W2192" s="134"/>
      <c r="X2192" s="134"/>
      <c r="AC2192" s="126"/>
      <c r="AD2192" s="126"/>
      <c r="AE2192" s="126"/>
      <c r="AF2192" s="126"/>
      <c r="AG2192" s="126"/>
      <c r="AH2192" s="126"/>
      <c r="AI2192" s="126"/>
      <c r="AJ2192" s="126"/>
      <c r="AK2192" s="126"/>
    </row>
    <row r="2193" spans="1:37" ht="15" customHeight="1" x14ac:dyDescent="0.2">
      <c r="A2193" s="62"/>
      <c r="B2193" s="62"/>
      <c r="C2193" s="133"/>
      <c r="D2193" s="133"/>
      <c r="E2193" s="133"/>
      <c r="F2193" s="133"/>
      <c r="G2193" s="133"/>
      <c r="H2193" s="133"/>
      <c r="I2193" s="133"/>
      <c r="J2193" s="133"/>
      <c r="K2193" s="133"/>
      <c r="L2193" s="133"/>
      <c r="M2193" s="133"/>
      <c r="N2193" s="134"/>
      <c r="O2193" s="134"/>
      <c r="P2193" s="134"/>
      <c r="Q2193" s="62"/>
      <c r="R2193" s="134"/>
      <c r="S2193" s="134"/>
      <c r="T2193" s="134"/>
      <c r="U2193" s="134"/>
      <c r="V2193" s="134"/>
      <c r="W2193" s="134"/>
      <c r="X2193" s="134"/>
      <c r="AC2193" s="126"/>
      <c r="AD2193" s="126"/>
      <c r="AE2193" s="126"/>
      <c r="AF2193" s="126"/>
      <c r="AG2193" s="126"/>
      <c r="AH2193" s="126"/>
      <c r="AI2193" s="126"/>
      <c r="AJ2193" s="126"/>
      <c r="AK2193" s="126"/>
    </row>
    <row r="2194" spans="1:37" ht="15" customHeight="1" x14ac:dyDescent="0.2">
      <c r="A2194" s="62"/>
      <c r="B2194" s="62"/>
      <c r="C2194" s="133"/>
      <c r="D2194" s="133"/>
      <c r="E2194" s="133"/>
      <c r="F2194" s="133"/>
      <c r="G2194" s="133"/>
      <c r="H2194" s="133"/>
      <c r="I2194" s="133"/>
      <c r="J2194" s="133"/>
      <c r="K2194" s="133"/>
      <c r="L2194" s="133"/>
      <c r="M2194" s="133"/>
      <c r="N2194" s="134"/>
      <c r="O2194" s="134"/>
      <c r="P2194" s="134"/>
      <c r="Q2194" s="62"/>
      <c r="R2194" s="134"/>
      <c r="S2194" s="134"/>
      <c r="T2194" s="134"/>
      <c r="U2194" s="134"/>
      <c r="V2194" s="134"/>
      <c r="W2194" s="134"/>
      <c r="X2194" s="134"/>
      <c r="AC2194" s="126"/>
      <c r="AD2194" s="126"/>
      <c r="AE2194" s="126"/>
      <c r="AF2194" s="126"/>
      <c r="AG2194" s="126"/>
      <c r="AH2194" s="126"/>
      <c r="AI2194" s="126"/>
      <c r="AJ2194" s="126"/>
      <c r="AK2194" s="126"/>
    </row>
    <row r="2195" spans="1:37" ht="15" customHeight="1" x14ac:dyDescent="0.2">
      <c r="A2195" s="62"/>
      <c r="B2195" s="62"/>
      <c r="C2195" s="133"/>
      <c r="D2195" s="133"/>
      <c r="E2195" s="133"/>
      <c r="F2195" s="133"/>
      <c r="G2195" s="133"/>
      <c r="H2195" s="133"/>
      <c r="I2195" s="133"/>
      <c r="J2195" s="133"/>
      <c r="K2195" s="133"/>
      <c r="L2195" s="133"/>
      <c r="M2195" s="133"/>
      <c r="N2195" s="134"/>
      <c r="O2195" s="134"/>
      <c r="P2195" s="134"/>
      <c r="Q2195" s="62"/>
      <c r="R2195" s="134"/>
      <c r="S2195" s="134"/>
      <c r="T2195" s="134"/>
      <c r="U2195" s="134"/>
      <c r="V2195" s="134"/>
      <c r="W2195" s="134"/>
      <c r="X2195" s="134"/>
      <c r="AC2195" s="126"/>
      <c r="AD2195" s="126"/>
      <c r="AE2195" s="126"/>
      <c r="AF2195" s="126"/>
      <c r="AG2195" s="126"/>
      <c r="AH2195" s="126"/>
      <c r="AI2195" s="126"/>
      <c r="AJ2195" s="126"/>
      <c r="AK2195" s="126"/>
    </row>
    <row r="2196" spans="1:37" ht="15" customHeight="1" x14ac:dyDescent="0.2">
      <c r="A2196" s="62"/>
      <c r="B2196" s="62"/>
      <c r="C2196" s="133"/>
      <c r="D2196" s="133"/>
      <c r="E2196" s="133"/>
      <c r="F2196" s="133"/>
      <c r="G2196" s="133"/>
      <c r="H2196" s="133"/>
      <c r="I2196" s="133"/>
      <c r="J2196" s="133"/>
      <c r="K2196" s="133"/>
      <c r="L2196" s="133"/>
      <c r="M2196" s="133"/>
      <c r="N2196" s="134"/>
      <c r="O2196" s="134"/>
      <c r="P2196" s="134"/>
      <c r="Q2196" s="62"/>
      <c r="R2196" s="134"/>
      <c r="S2196" s="134"/>
      <c r="T2196" s="134"/>
      <c r="U2196" s="134"/>
      <c r="V2196" s="134"/>
      <c r="W2196" s="134"/>
      <c r="X2196" s="134"/>
      <c r="AC2196" s="126"/>
      <c r="AD2196" s="126"/>
      <c r="AE2196" s="126"/>
      <c r="AF2196" s="126"/>
      <c r="AG2196" s="126"/>
      <c r="AH2196" s="126"/>
      <c r="AI2196" s="126"/>
      <c r="AJ2196" s="126"/>
      <c r="AK2196" s="126"/>
    </row>
    <row r="2197" spans="1:37" ht="15" customHeight="1" x14ac:dyDescent="0.2">
      <c r="A2197" s="62"/>
      <c r="B2197" s="62"/>
      <c r="C2197" s="133"/>
      <c r="D2197" s="133"/>
      <c r="E2197" s="133"/>
      <c r="F2197" s="133"/>
      <c r="G2197" s="133"/>
      <c r="H2197" s="133"/>
      <c r="I2197" s="133"/>
      <c r="J2197" s="133"/>
      <c r="K2197" s="133"/>
      <c r="L2197" s="133"/>
      <c r="M2197" s="133"/>
      <c r="N2197" s="134"/>
      <c r="O2197" s="134"/>
      <c r="P2197" s="134"/>
      <c r="Q2197" s="62"/>
      <c r="R2197" s="134"/>
      <c r="S2197" s="134"/>
      <c r="T2197" s="134"/>
      <c r="U2197" s="134"/>
      <c r="V2197" s="134"/>
      <c r="W2197" s="134"/>
      <c r="X2197" s="134"/>
      <c r="AC2197" s="126"/>
      <c r="AD2197" s="126"/>
      <c r="AE2197" s="126"/>
      <c r="AF2197" s="126"/>
      <c r="AG2197" s="126"/>
      <c r="AH2197" s="126"/>
      <c r="AI2197" s="126"/>
      <c r="AJ2197" s="126"/>
      <c r="AK2197" s="126"/>
    </row>
    <row r="2198" spans="1:37" ht="15" customHeight="1" x14ac:dyDescent="0.2">
      <c r="A2198" s="62"/>
      <c r="B2198" s="62"/>
      <c r="C2198" s="133"/>
      <c r="D2198" s="133"/>
      <c r="E2198" s="133"/>
      <c r="F2198" s="133"/>
      <c r="G2198" s="133"/>
      <c r="H2198" s="133"/>
      <c r="I2198" s="133"/>
      <c r="J2198" s="133"/>
      <c r="K2198" s="133"/>
      <c r="L2198" s="133"/>
      <c r="M2198" s="133"/>
      <c r="N2198" s="134"/>
      <c r="O2198" s="134"/>
      <c r="P2198" s="134"/>
      <c r="Q2198" s="62"/>
      <c r="R2198" s="134"/>
      <c r="S2198" s="134"/>
      <c r="T2198" s="134"/>
      <c r="U2198" s="134"/>
      <c r="V2198" s="134"/>
      <c r="W2198" s="134"/>
      <c r="X2198" s="134"/>
      <c r="AC2198" s="126"/>
      <c r="AD2198" s="126"/>
      <c r="AE2198" s="126"/>
      <c r="AF2198" s="126"/>
      <c r="AG2198" s="126"/>
      <c r="AH2198" s="126"/>
      <c r="AI2198" s="126"/>
      <c r="AJ2198" s="126"/>
      <c r="AK2198" s="126"/>
    </row>
    <row r="2199" spans="1:37" ht="15" customHeight="1" x14ac:dyDescent="0.2">
      <c r="A2199" s="62"/>
      <c r="B2199" s="62"/>
      <c r="C2199" s="133"/>
      <c r="D2199" s="133"/>
      <c r="E2199" s="133"/>
      <c r="F2199" s="133"/>
      <c r="G2199" s="133"/>
      <c r="H2199" s="133"/>
      <c r="I2199" s="133"/>
      <c r="J2199" s="133"/>
      <c r="K2199" s="133"/>
      <c r="L2199" s="133"/>
      <c r="M2199" s="133"/>
      <c r="N2199" s="134"/>
      <c r="O2199" s="134"/>
      <c r="P2199" s="134"/>
      <c r="Q2199" s="62"/>
      <c r="R2199" s="134"/>
      <c r="S2199" s="134"/>
      <c r="T2199" s="134"/>
      <c r="U2199" s="134"/>
      <c r="V2199" s="134"/>
      <c r="W2199" s="134"/>
      <c r="X2199" s="134"/>
      <c r="AC2199" s="126"/>
      <c r="AD2199" s="126"/>
      <c r="AE2199" s="126"/>
      <c r="AF2199" s="126"/>
      <c r="AG2199" s="126"/>
      <c r="AH2199" s="126"/>
      <c r="AI2199" s="126"/>
      <c r="AJ2199" s="126"/>
      <c r="AK2199" s="126"/>
    </row>
    <row r="2200" spans="1:37" ht="15" customHeight="1" x14ac:dyDescent="0.2">
      <c r="A2200" s="62"/>
      <c r="B2200" s="62"/>
      <c r="C2200" s="133"/>
      <c r="D2200" s="133"/>
      <c r="E2200" s="133"/>
      <c r="F2200" s="133"/>
      <c r="G2200" s="133"/>
      <c r="H2200" s="133"/>
      <c r="I2200" s="133"/>
      <c r="J2200" s="133"/>
      <c r="K2200" s="133"/>
      <c r="L2200" s="133"/>
      <c r="M2200" s="133"/>
      <c r="N2200" s="134"/>
      <c r="O2200" s="134"/>
      <c r="P2200" s="134"/>
      <c r="Q2200" s="62"/>
      <c r="R2200" s="134"/>
      <c r="S2200" s="134"/>
      <c r="T2200" s="134"/>
      <c r="U2200" s="134"/>
      <c r="V2200" s="134"/>
      <c r="W2200" s="134"/>
      <c r="X2200" s="134"/>
      <c r="AC2200" s="126"/>
      <c r="AD2200" s="126"/>
      <c r="AE2200" s="126"/>
      <c r="AF2200" s="126"/>
      <c r="AG2200" s="126"/>
      <c r="AH2200" s="126"/>
      <c r="AI2200" s="126"/>
      <c r="AJ2200" s="126"/>
      <c r="AK2200" s="126"/>
    </row>
    <row r="2201" spans="1:37" ht="15" customHeight="1" x14ac:dyDescent="0.2">
      <c r="A2201" s="62"/>
      <c r="B2201" s="62"/>
      <c r="C2201" s="133"/>
      <c r="D2201" s="133"/>
      <c r="E2201" s="133"/>
      <c r="F2201" s="133"/>
      <c r="G2201" s="133"/>
      <c r="H2201" s="133"/>
      <c r="I2201" s="133"/>
      <c r="J2201" s="133"/>
      <c r="K2201" s="133"/>
      <c r="L2201" s="133"/>
      <c r="M2201" s="133"/>
      <c r="N2201" s="134"/>
      <c r="O2201" s="134"/>
      <c r="P2201" s="134"/>
      <c r="Q2201" s="62"/>
      <c r="R2201" s="134"/>
      <c r="S2201" s="134"/>
      <c r="T2201" s="134"/>
      <c r="U2201" s="134"/>
      <c r="V2201" s="134"/>
      <c r="W2201" s="134"/>
      <c r="X2201" s="134"/>
      <c r="AC2201" s="126"/>
      <c r="AD2201" s="126"/>
      <c r="AE2201" s="126"/>
      <c r="AF2201" s="126"/>
      <c r="AG2201" s="126"/>
      <c r="AH2201" s="126"/>
      <c r="AI2201" s="126"/>
      <c r="AJ2201" s="126"/>
      <c r="AK2201" s="126"/>
    </row>
    <row r="2202" spans="1:37" ht="15" customHeight="1" x14ac:dyDescent="0.2">
      <c r="A2202" s="62"/>
      <c r="B2202" s="62"/>
      <c r="C2202" s="133"/>
      <c r="D2202" s="133"/>
      <c r="E2202" s="133"/>
      <c r="F2202" s="133"/>
      <c r="G2202" s="133"/>
      <c r="H2202" s="133"/>
      <c r="I2202" s="133"/>
      <c r="J2202" s="133"/>
      <c r="K2202" s="133"/>
      <c r="L2202" s="133"/>
      <c r="M2202" s="133"/>
      <c r="N2202" s="134"/>
      <c r="O2202" s="134"/>
      <c r="P2202" s="134"/>
      <c r="Q2202" s="62"/>
      <c r="R2202" s="134"/>
      <c r="S2202" s="134"/>
      <c r="T2202" s="134"/>
      <c r="U2202" s="134"/>
      <c r="V2202" s="134"/>
      <c r="W2202" s="134"/>
      <c r="X2202" s="134"/>
      <c r="AC2202" s="126"/>
      <c r="AD2202" s="126"/>
      <c r="AE2202" s="126"/>
      <c r="AF2202" s="126"/>
      <c r="AG2202" s="126"/>
      <c r="AH2202" s="126"/>
      <c r="AI2202" s="126"/>
      <c r="AJ2202" s="126"/>
      <c r="AK2202" s="126"/>
    </row>
    <row r="2203" spans="1:37" ht="15" customHeight="1" x14ac:dyDescent="0.2">
      <c r="A2203" s="62"/>
      <c r="B2203" s="62"/>
      <c r="C2203" s="133"/>
      <c r="D2203" s="133"/>
      <c r="E2203" s="133"/>
      <c r="F2203" s="133"/>
      <c r="G2203" s="133"/>
      <c r="H2203" s="133"/>
      <c r="I2203" s="133"/>
      <c r="J2203" s="133"/>
      <c r="K2203" s="133"/>
      <c r="L2203" s="133"/>
      <c r="M2203" s="133"/>
      <c r="N2203" s="134"/>
      <c r="O2203" s="134"/>
      <c r="P2203" s="134"/>
      <c r="Q2203" s="62"/>
      <c r="R2203" s="134"/>
      <c r="S2203" s="134"/>
      <c r="T2203" s="134"/>
      <c r="U2203" s="134"/>
      <c r="V2203" s="134"/>
      <c r="W2203" s="134"/>
      <c r="X2203" s="134"/>
      <c r="AC2203" s="126"/>
      <c r="AD2203" s="126"/>
      <c r="AE2203" s="126"/>
      <c r="AF2203" s="126"/>
      <c r="AG2203" s="126"/>
      <c r="AH2203" s="126"/>
      <c r="AI2203" s="126"/>
      <c r="AJ2203" s="126"/>
      <c r="AK2203" s="126"/>
    </row>
    <row r="2204" spans="1:37" ht="15" customHeight="1" x14ac:dyDescent="0.2">
      <c r="A2204" s="62"/>
      <c r="B2204" s="62"/>
      <c r="C2204" s="133"/>
      <c r="D2204" s="133"/>
      <c r="E2204" s="133"/>
      <c r="F2204" s="133"/>
      <c r="G2204" s="133"/>
      <c r="H2204" s="133"/>
      <c r="I2204" s="133"/>
      <c r="J2204" s="133"/>
      <c r="K2204" s="133"/>
      <c r="L2204" s="133"/>
      <c r="M2204" s="133"/>
      <c r="N2204" s="134"/>
      <c r="O2204" s="134"/>
      <c r="P2204" s="134"/>
      <c r="Q2204" s="62"/>
      <c r="R2204" s="134"/>
      <c r="S2204" s="134"/>
      <c r="T2204" s="134"/>
      <c r="U2204" s="134"/>
      <c r="V2204" s="134"/>
      <c r="W2204" s="134"/>
      <c r="X2204" s="134"/>
      <c r="AC2204" s="126"/>
      <c r="AD2204" s="126"/>
      <c r="AE2204" s="126"/>
      <c r="AF2204" s="126"/>
      <c r="AG2204" s="126"/>
      <c r="AH2204" s="126"/>
      <c r="AI2204" s="126"/>
      <c r="AJ2204" s="126"/>
      <c r="AK2204" s="126"/>
    </row>
    <row r="2205" spans="1:37" ht="15" customHeight="1" x14ac:dyDescent="0.2">
      <c r="A2205" s="62"/>
      <c r="B2205" s="62"/>
      <c r="C2205" s="133"/>
      <c r="D2205" s="133"/>
      <c r="E2205" s="133"/>
      <c r="F2205" s="133"/>
      <c r="G2205" s="133"/>
      <c r="H2205" s="133"/>
      <c r="I2205" s="133"/>
      <c r="J2205" s="133"/>
      <c r="K2205" s="133"/>
      <c r="L2205" s="133"/>
      <c r="M2205" s="133"/>
      <c r="N2205" s="134"/>
      <c r="O2205" s="134"/>
      <c r="P2205" s="134"/>
      <c r="Q2205" s="62"/>
      <c r="R2205" s="134"/>
      <c r="S2205" s="134"/>
      <c r="T2205" s="134"/>
      <c r="U2205" s="134"/>
      <c r="V2205" s="134"/>
      <c r="W2205" s="134"/>
      <c r="X2205" s="134"/>
      <c r="AC2205" s="126"/>
      <c r="AD2205" s="126"/>
      <c r="AE2205" s="126"/>
      <c r="AF2205" s="126"/>
      <c r="AG2205" s="126"/>
      <c r="AH2205" s="126"/>
      <c r="AI2205" s="126"/>
      <c r="AJ2205" s="126"/>
      <c r="AK2205" s="126"/>
    </row>
    <row r="2206" spans="1:37" ht="15" customHeight="1" x14ac:dyDescent="0.2">
      <c r="A2206" s="62"/>
      <c r="B2206" s="62"/>
      <c r="C2206" s="133"/>
      <c r="D2206" s="133"/>
      <c r="E2206" s="133"/>
      <c r="F2206" s="133"/>
      <c r="G2206" s="133"/>
      <c r="H2206" s="133"/>
      <c r="I2206" s="133"/>
      <c r="J2206" s="133"/>
      <c r="K2206" s="133"/>
      <c r="L2206" s="133"/>
      <c r="M2206" s="133"/>
      <c r="N2206" s="134"/>
      <c r="O2206" s="134"/>
      <c r="P2206" s="134"/>
      <c r="Q2206" s="62"/>
      <c r="R2206" s="134"/>
      <c r="S2206" s="134"/>
      <c r="T2206" s="134"/>
      <c r="U2206" s="134"/>
      <c r="V2206" s="134"/>
      <c r="W2206" s="134"/>
      <c r="X2206" s="134"/>
      <c r="AC2206" s="126"/>
      <c r="AD2206" s="126"/>
      <c r="AE2206" s="126"/>
      <c r="AF2206" s="126"/>
      <c r="AG2206" s="126"/>
      <c r="AH2206" s="126"/>
      <c r="AI2206" s="126"/>
      <c r="AJ2206" s="126"/>
      <c r="AK2206" s="126"/>
    </row>
    <row r="2207" spans="1:37" ht="15" customHeight="1" x14ac:dyDescent="0.2">
      <c r="A2207" s="62"/>
      <c r="B2207" s="62"/>
      <c r="C2207" s="133"/>
      <c r="D2207" s="133"/>
      <c r="E2207" s="133"/>
      <c r="F2207" s="133"/>
      <c r="G2207" s="133"/>
      <c r="H2207" s="133"/>
      <c r="I2207" s="133"/>
      <c r="J2207" s="133"/>
      <c r="K2207" s="133"/>
      <c r="L2207" s="133"/>
      <c r="M2207" s="133"/>
      <c r="N2207" s="134"/>
      <c r="O2207" s="134"/>
      <c r="P2207" s="134"/>
      <c r="Q2207" s="62"/>
      <c r="R2207" s="134"/>
      <c r="S2207" s="134"/>
      <c r="T2207" s="134"/>
      <c r="U2207" s="134"/>
      <c r="V2207" s="134"/>
      <c r="W2207" s="134"/>
      <c r="X2207" s="134"/>
      <c r="AC2207" s="126"/>
      <c r="AD2207" s="126"/>
      <c r="AE2207" s="126"/>
      <c r="AF2207" s="126"/>
      <c r="AG2207" s="126"/>
      <c r="AH2207" s="126"/>
      <c r="AI2207" s="126"/>
      <c r="AJ2207" s="126"/>
      <c r="AK2207" s="126"/>
    </row>
    <row r="2208" spans="1:37" ht="15" customHeight="1" x14ac:dyDescent="0.2">
      <c r="A2208" s="62"/>
      <c r="B2208" s="62"/>
      <c r="C2208" s="133"/>
      <c r="D2208" s="133"/>
      <c r="E2208" s="133"/>
      <c r="F2208" s="133"/>
      <c r="G2208" s="133"/>
      <c r="H2208" s="133"/>
      <c r="I2208" s="133"/>
      <c r="J2208" s="133"/>
      <c r="K2208" s="133"/>
      <c r="L2208" s="133"/>
      <c r="M2208" s="133"/>
      <c r="N2208" s="134"/>
      <c r="O2208" s="134"/>
      <c r="P2208" s="134"/>
      <c r="Q2208" s="62"/>
      <c r="R2208" s="134"/>
      <c r="S2208" s="134"/>
      <c r="T2208" s="134"/>
      <c r="U2208" s="134"/>
      <c r="V2208" s="134"/>
      <c r="W2208" s="134"/>
      <c r="X2208" s="134"/>
      <c r="AC2208" s="126"/>
      <c r="AD2208" s="126"/>
      <c r="AE2208" s="126"/>
      <c r="AF2208" s="126"/>
      <c r="AG2208" s="126"/>
      <c r="AH2208" s="126"/>
      <c r="AI2208" s="126"/>
      <c r="AJ2208" s="126"/>
      <c r="AK2208" s="126"/>
    </row>
    <row r="2209" spans="1:37" ht="15" customHeight="1" x14ac:dyDescent="0.2">
      <c r="A2209" s="62"/>
      <c r="B2209" s="62"/>
      <c r="C2209" s="133"/>
      <c r="D2209" s="133"/>
      <c r="E2209" s="133"/>
      <c r="F2209" s="133"/>
      <c r="G2209" s="133"/>
      <c r="H2209" s="133"/>
      <c r="I2209" s="133"/>
      <c r="J2209" s="133"/>
      <c r="K2209" s="133"/>
      <c r="L2209" s="133"/>
      <c r="M2209" s="133"/>
      <c r="N2209" s="134"/>
      <c r="O2209" s="134"/>
      <c r="P2209" s="134"/>
      <c r="Q2209" s="62"/>
      <c r="R2209" s="134"/>
      <c r="S2209" s="134"/>
      <c r="T2209" s="134"/>
      <c r="U2209" s="134"/>
      <c r="V2209" s="134"/>
      <c r="W2209" s="134"/>
      <c r="X2209" s="134"/>
      <c r="AC2209" s="126"/>
      <c r="AD2209" s="126"/>
      <c r="AE2209" s="126"/>
      <c r="AF2209" s="126"/>
      <c r="AG2209" s="126"/>
      <c r="AH2209" s="126"/>
      <c r="AI2209" s="126"/>
      <c r="AJ2209" s="126"/>
      <c r="AK2209" s="126"/>
    </row>
    <row r="2210" spans="1:37" ht="15" customHeight="1" x14ac:dyDescent="0.2">
      <c r="A2210" s="62"/>
      <c r="B2210" s="62"/>
      <c r="C2210" s="133"/>
      <c r="D2210" s="133"/>
      <c r="E2210" s="133"/>
      <c r="F2210" s="133"/>
      <c r="G2210" s="133"/>
      <c r="H2210" s="133"/>
      <c r="I2210" s="133"/>
      <c r="J2210" s="133"/>
      <c r="K2210" s="133"/>
      <c r="L2210" s="133"/>
      <c r="M2210" s="133"/>
      <c r="N2210" s="134"/>
      <c r="O2210" s="134"/>
      <c r="P2210" s="134"/>
      <c r="Q2210" s="62"/>
      <c r="R2210" s="134"/>
      <c r="S2210" s="134"/>
      <c r="T2210" s="134"/>
      <c r="U2210" s="134"/>
      <c r="V2210" s="134"/>
      <c r="W2210" s="134"/>
      <c r="X2210" s="134"/>
      <c r="AC2210" s="126"/>
      <c r="AD2210" s="126"/>
      <c r="AE2210" s="126"/>
      <c r="AF2210" s="126"/>
      <c r="AG2210" s="126"/>
      <c r="AH2210" s="126"/>
      <c r="AI2210" s="126"/>
      <c r="AJ2210" s="126"/>
      <c r="AK2210" s="126"/>
    </row>
    <row r="2211" spans="1:37" ht="15" customHeight="1" x14ac:dyDescent="0.2">
      <c r="A2211" s="62"/>
      <c r="B2211" s="62"/>
      <c r="C2211" s="133"/>
      <c r="D2211" s="133"/>
      <c r="E2211" s="133"/>
      <c r="F2211" s="133"/>
      <c r="G2211" s="133"/>
      <c r="H2211" s="133"/>
      <c r="I2211" s="133"/>
      <c r="J2211" s="133"/>
      <c r="K2211" s="133"/>
      <c r="L2211" s="133"/>
      <c r="M2211" s="133"/>
      <c r="N2211" s="134"/>
      <c r="O2211" s="134"/>
      <c r="P2211" s="134"/>
      <c r="Q2211" s="62"/>
      <c r="R2211" s="134"/>
      <c r="S2211" s="134"/>
      <c r="T2211" s="134"/>
      <c r="U2211" s="134"/>
      <c r="V2211" s="134"/>
      <c r="W2211" s="134"/>
      <c r="X2211" s="134"/>
      <c r="AC2211" s="126"/>
      <c r="AD2211" s="126"/>
      <c r="AE2211" s="126"/>
      <c r="AF2211" s="126"/>
      <c r="AG2211" s="126"/>
      <c r="AH2211" s="126"/>
      <c r="AI2211" s="126"/>
      <c r="AJ2211" s="126"/>
      <c r="AK2211" s="126"/>
    </row>
    <row r="2212" spans="1:37" ht="15" customHeight="1" x14ac:dyDescent="0.2">
      <c r="A2212" s="62"/>
      <c r="B2212" s="62"/>
      <c r="C2212" s="133"/>
      <c r="D2212" s="133"/>
      <c r="E2212" s="133"/>
      <c r="F2212" s="133"/>
      <c r="G2212" s="133"/>
      <c r="H2212" s="133"/>
      <c r="I2212" s="133"/>
      <c r="J2212" s="133"/>
      <c r="K2212" s="133"/>
      <c r="L2212" s="133"/>
      <c r="M2212" s="133"/>
      <c r="N2212" s="134"/>
      <c r="O2212" s="134"/>
      <c r="P2212" s="134"/>
      <c r="Q2212" s="62"/>
      <c r="R2212" s="134"/>
      <c r="S2212" s="134"/>
      <c r="T2212" s="134"/>
      <c r="U2212" s="134"/>
      <c r="V2212" s="134"/>
      <c r="W2212" s="134"/>
      <c r="X2212" s="134"/>
      <c r="AC2212" s="126"/>
      <c r="AD2212" s="126"/>
      <c r="AE2212" s="126"/>
      <c r="AF2212" s="126"/>
      <c r="AG2212" s="126"/>
      <c r="AH2212" s="126"/>
      <c r="AI2212" s="126"/>
      <c r="AJ2212" s="126"/>
      <c r="AK2212" s="126"/>
    </row>
    <row r="2213" spans="1:37" ht="15" customHeight="1" x14ac:dyDescent="0.2">
      <c r="A2213" s="62"/>
      <c r="B2213" s="62"/>
      <c r="C2213" s="133"/>
      <c r="D2213" s="133"/>
      <c r="E2213" s="133"/>
      <c r="F2213" s="133"/>
      <c r="G2213" s="133"/>
      <c r="H2213" s="133"/>
      <c r="I2213" s="133"/>
      <c r="J2213" s="133"/>
      <c r="K2213" s="133"/>
      <c r="L2213" s="133"/>
      <c r="M2213" s="133"/>
      <c r="N2213" s="134"/>
      <c r="O2213" s="134"/>
      <c r="P2213" s="134"/>
      <c r="Q2213" s="62"/>
      <c r="R2213" s="134"/>
      <c r="S2213" s="134"/>
      <c r="T2213" s="134"/>
      <c r="U2213" s="134"/>
      <c r="V2213" s="134"/>
      <c r="W2213" s="134"/>
      <c r="X2213" s="134"/>
      <c r="AC2213" s="126"/>
      <c r="AD2213" s="126"/>
      <c r="AE2213" s="126"/>
      <c r="AF2213" s="126"/>
      <c r="AG2213" s="126"/>
      <c r="AH2213" s="126"/>
      <c r="AI2213" s="126"/>
      <c r="AJ2213" s="126"/>
      <c r="AK2213" s="126"/>
    </row>
    <row r="2214" spans="1:37" ht="15" customHeight="1" x14ac:dyDescent="0.2">
      <c r="A2214" s="62"/>
      <c r="B2214" s="62"/>
      <c r="C2214" s="133"/>
      <c r="D2214" s="133"/>
      <c r="E2214" s="133"/>
      <c r="F2214" s="133"/>
      <c r="G2214" s="133"/>
      <c r="H2214" s="133"/>
      <c r="I2214" s="133"/>
      <c r="J2214" s="133"/>
      <c r="K2214" s="133"/>
      <c r="L2214" s="133"/>
      <c r="M2214" s="133"/>
      <c r="N2214" s="134"/>
      <c r="O2214" s="134"/>
      <c r="P2214" s="134"/>
      <c r="Q2214" s="62"/>
      <c r="R2214" s="134"/>
      <c r="S2214" s="134"/>
      <c r="T2214" s="134"/>
      <c r="U2214" s="134"/>
      <c r="V2214" s="134"/>
      <c r="W2214" s="134"/>
      <c r="X2214" s="134"/>
      <c r="AC2214" s="126"/>
      <c r="AD2214" s="126"/>
      <c r="AE2214" s="126"/>
      <c r="AF2214" s="126"/>
      <c r="AG2214" s="126"/>
      <c r="AH2214" s="126"/>
      <c r="AI2214" s="126"/>
      <c r="AJ2214" s="126"/>
      <c r="AK2214" s="126"/>
    </row>
    <row r="2215" spans="1:37" ht="15" customHeight="1" x14ac:dyDescent="0.2">
      <c r="A2215" s="62"/>
      <c r="B2215" s="62"/>
      <c r="C2215" s="133"/>
      <c r="D2215" s="133"/>
      <c r="E2215" s="133"/>
      <c r="F2215" s="133"/>
      <c r="G2215" s="133"/>
      <c r="H2215" s="133"/>
      <c r="I2215" s="133"/>
      <c r="J2215" s="133"/>
      <c r="K2215" s="133"/>
      <c r="L2215" s="133"/>
      <c r="M2215" s="133"/>
      <c r="N2215" s="134"/>
      <c r="O2215" s="134"/>
      <c r="P2215" s="134"/>
      <c r="Q2215" s="62"/>
      <c r="R2215" s="134"/>
      <c r="S2215" s="134"/>
      <c r="T2215" s="134"/>
      <c r="U2215" s="134"/>
      <c r="V2215" s="134"/>
      <c r="W2215" s="134"/>
      <c r="X2215" s="134"/>
      <c r="AC2215" s="126"/>
      <c r="AD2215" s="126"/>
      <c r="AE2215" s="126"/>
      <c r="AF2215" s="126"/>
      <c r="AG2215" s="126"/>
      <c r="AH2215" s="126"/>
      <c r="AI2215" s="126"/>
      <c r="AJ2215" s="126"/>
      <c r="AK2215" s="126"/>
    </row>
    <row r="2216" spans="1:37" ht="15" customHeight="1" x14ac:dyDescent="0.2">
      <c r="A2216" s="62"/>
      <c r="B2216" s="62"/>
      <c r="C2216" s="133"/>
      <c r="D2216" s="133"/>
      <c r="E2216" s="133"/>
      <c r="F2216" s="133"/>
      <c r="G2216" s="133"/>
      <c r="H2216" s="133"/>
      <c r="I2216" s="133"/>
      <c r="J2216" s="133"/>
      <c r="K2216" s="133"/>
      <c r="L2216" s="133"/>
      <c r="M2216" s="133"/>
      <c r="N2216" s="134"/>
      <c r="O2216" s="134"/>
      <c r="P2216" s="134"/>
      <c r="Q2216" s="62"/>
      <c r="R2216" s="134"/>
      <c r="S2216" s="134"/>
      <c r="T2216" s="134"/>
      <c r="U2216" s="134"/>
      <c r="V2216" s="134"/>
      <c r="W2216" s="134"/>
      <c r="X2216" s="134"/>
      <c r="AC2216" s="126"/>
      <c r="AD2216" s="126"/>
      <c r="AE2216" s="126"/>
      <c r="AF2216" s="126"/>
      <c r="AG2216" s="126"/>
      <c r="AH2216" s="126"/>
      <c r="AI2216" s="126"/>
      <c r="AJ2216" s="126"/>
      <c r="AK2216" s="126"/>
    </row>
    <row r="2217" spans="1:37" ht="15" customHeight="1" x14ac:dyDescent="0.2">
      <c r="A2217" s="62"/>
      <c r="B2217" s="62"/>
      <c r="C2217" s="133"/>
      <c r="D2217" s="133"/>
      <c r="E2217" s="133"/>
      <c r="F2217" s="133"/>
      <c r="G2217" s="133"/>
      <c r="H2217" s="133"/>
      <c r="I2217" s="133"/>
      <c r="J2217" s="133"/>
      <c r="K2217" s="133"/>
      <c r="L2217" s="133"/>
      <c r="M2217" s="133"/>
      <c r="N2217" s="134"/>
      <c r="O2217" s="134"/>
      <c r="P2217" s="134"/>
      <c r="Q2217" s="62"/>
      <c r="R2217" s="134"/>
      <c r="S2217" s="134"/>
      <c r="T2217" s="134"/>
      <c r="U2217" s="134"/>
      <c r="V2217" s="134"/>
      <c r="W2217" s="134"/>
      <c r="X2217" s="134"/>
      <c r="AC2217" s="126"/>
      <c r="AD2217" s="126"/>
      <c r="AE2217" s="126"/>
      <c r="AF2217" s="126"/>
      <c r="AG2217" s="126"/>
      <c r="AH2217" s="126"/>
      <c r="AI2217" s="126"/>
      <c r="AJ2217" s="126"/>
      <c r="AK2217" s="126"/>
    </row>
    <row r="2218" spans="1:37" ht="15" customHeight="1" x14ac:dyDescent="0.2">
      <c r="A2218" s="62"/>
      <c r="B2218" s="62"/>
      <c r="C2218" s="133"/>
      <c r="D2218" s="133"/>
      <c r="E2218" s="133"/>
      <c r="F2218" s="133"/>
      <c r="G2218" s="133"/>
      <c r="H2218" s="133"/>
      <c r="I2218" s="133"/>
      <c r="J2218" s="133"/>
      <c r="K2218" s="133"/>
      <c r="L2218" s="133"/>
      <c r="M2218" s="133"/>
      <c r="N2218" s="134"/>
      <c r="O2218" s="134"/>
      <c r="P2218" s="134"/>
      <c r="Q2218" s="62"/>
      <c r="R2218" s="134"/>
      <c r="S2218" s="134"/>
      <c r="T2218" s="134"/>
      <c r="U2218" s="134"/>
      <c r="V2218" s="134"/>
      <c r="W2218" s="134"/>
      <c r="X2218" s="134"/>
      <c r="AC2218" s="126"/>
      <c r="AD2218" s="126"/>
      <c r="AE2218" s="126"/>
      <c r="AF2218" s="126"/>
      <c r="AG2218" s="126"/>
      <c r="AH2218" s="126"/>
      <c r="AI2218" s="126"/>
      <c r="AJ2218" s="126"/>
      <c r="AK2218" s="126"/>
    </row>
    <row r="2219" spans="1:37" ht="15" customHeight="1" x14ac:dyDescent="0.2">
      <c r="A2219" s="62"/>
      <c r="B2219" s="62"/>
      <c r="C2219" s="133"/>
      <c r="D2219" s="133"/>
      <c r="E2219" s="133"/>
      <c r="F2219" s="133"/>
      <c r="G2219" s="133"/>
      <c r="H2219" s="133"/>
      <c r="I2219" s="133"/>
      <c r="J2219" s="133"/>
      <c r="K2219" s="133"/>
      <c r="L2219" s="133"/>
      <c r="M2219" s="133"/>
      <c r="N2219" s="134"/>
      <c r="O2219" s="134"/>
      <c r="P2219" s="134"/>
      <c r="Q2219" s="62"/>
      <c r="R2219" s="134"/>
      <c r="S2219" s="134"/>
      <c r="T2219" s="134"/>
      <c r="U2219" s="134"/>
      <c r="V2219" s="134"/>
      <c r="W2219" s="134"/>
      <c r="X2219" s="134"/>
      <c r="AC2219" s="126"/>
      <c r="AD2219" s="126"/>
      <c r="AE2219" s="126"/>
      <c r="AF2219" s="126"/>
      <c r="AG2219" s="126"/>
      <c r="AH2219" s="126"/>
      <c r="AI2219" s="126"/>
      <c r="AJ2219" s="126"/>
      <c r="AK2219" s="126"/>
    </row>
    <row r="2220" spans="1:37" ht="15" customHeight="1" x14ac:dyDescent="0.2">
      <c r="A2220" s="62"/>
      <c r="B2220" s="62"/>
      <c r="C2220" s="133"/>
      <c r="D2220" s="133"/>
      <c r="E2220" s="133"/>
      <c r="F2220" s="133"/>
      <c r="G2220" s="133"/>
      <c r="H2220" s="133"/>
      <c r="I2220" s="133"/>
      <c r="J2220" s="133"/>
      <c r="K2220" s="133"/>
      <c r="L2220" s="133"/>
      <c r="M2220" s="133"/>
      <c r="N2220" s="134"/>
      <c r="O2220" s="134"/>
      <c r="P2220" s="134"/>
      <c r="Q2220" s="62"/>
      <c r="R2220" s="134"/>
      <c r="S2220" s="134"/>
      <c r="T2220" s="134"/>
      <c r="U2220" s="134"/>
      <c r="V2220" s="134"/>
      <c r="W2220" s="134"/>
      <c r="X2220" s="134"/>
      <c r="AC2220" s="126"/>
      <c r="AD2220" s="126"/>
      <c r="AE2220" s="126"/>
      <c r="AF2220" s="126"/>
      <c r="AG2220" s="126"/>
      <c r="AH2220" s="126"/>
      <c r="AI2220" s="126"/>
      <c r="AJ2220" s="126"/>
      <c r="AK2220" s="126"/>
    </row>
    <row r="2221" spans="1:37" ht="15" customHeight="1" x14ac:dyDescent="0.2">
      <c r="A2221" s="62"/>
      <c r="B2221" s="62"/>
      <c r="C2221" s="133"/>
      <c r="D2221" s="133"/>
      <c r="E2221" s="133"/>
      <c r="F2221" s="133"/>
      <c r="G2221" s="133"/>
      <c r="H2221" s="133"/>
      <c r="I2221" s="133"/>
      <c r="J2221" s="133"/>
      <c r="K2221" s="133"/>
      <c r="L2221" s="133"/>
      <c r="M2221" s="133"/>
      <c r="N2221" s="134"/>
      <c r="O2221" s="134"/>
      <c r="P2221" s="134"/>
      <c r="Q2221" s="62"/>
      <c r="R2221" s="134"/>
      <c r="S2221" s="134"/>
      <c r="T2221" s="134"/>
      <c r="U2221" s="134"/>
      <c r="V2221" s="134"/>
      <c r="W2221" s="134"/>
      <c r="X2221" s="134"/>
      <c r="AC2221" s="126"/>
      <c r="AD2221" s="126"/>
      <c r="AE2221" s="126"/>
      <c r="AF2221" s="126"/>
      <c r="AG2221" s="126"/>
      <c r="AH2221" s="126"/>
      <c r="AI2221" s="126"/>
      <c r="AJ2221" s="126"/>
      <c r="AK2221" s="126"/>
    </row>
    <row r="2222" spans="1:37" ht="15" customHeight="1" x14ac:dyDescent="0.2">
      <c r="A2222" s="62"/>
      <c r="B2222" s="62"/>
      <c r="C2222" s="133"/>
      <c r="D2222" s="133"/>
      <c r="E2222" s="133"/>
      <c r="F2222" s="133"/>
      <c r="G2222" s="133"/>
      <c r="H2222" s="133"/>
      <c r="I2222" s="133"/>
      <c r="J2222" s="133"/>
      <c r="K2222" s="133"/>
      <c r="L2222" s="133"/>
      <c r="M2222" s="133"/>
      <c r="N2222" s="134"/>
      <c r="O2222" s="134"/>
      <c r="P2222" s="134"/>
      <c r="Q2222" s="62"/>
      <c r="R2222" s="134"/>
      <c r="S2222" s="134"/>
      <c r="T2222" s="134"/>
      <c r="U2222" s="134"/>
      <c r="V2222" s="134"/>
      <c r="W2222" s="134"/>
      <c r="X2222" s="134"/>
      <c r="AC2222" s="126"/>
      <c r="AD2222" s="126"/>
      <c r="AE2222" s="126"/>
      <c r="AF2222" s="126"/>
      <c r="AG2222" s="126"/>
      <c r="AH2222" s="126"/>
      <c r="AI2222" s="126"/>
      <c r="AJ2222" s="126"/>
      <c r="AK2222" s="126"/>
    </row>
    <row r="2223" spans="1:37" ht="15" customHeight="1" x14ac:dyDescent="0.2">
      <c r="A2223" s="62"/>
      <c r="B2223" s="62"/>
      <c r="C2223" s="133"/>
      <c r="D2223" s="133"/>
      <c r="E2223" s="133"/>
      <c r="F2223" s="133"/>
      <c r="G2223" s="133"/>
      <c r="H2223" s="133"/>
      <c r="I2223" s="133"/>
      <c r="J2223" s="133"/>
      <c r="K2223" s="133"/>
      <c r="L2223" s="133"/>
      <c r="M2223" s="133"/>
      <c r="N2223" s="134"/>
      <c r="O2223" s="134"/>
      <c r="P2223" s="134"/>
      <c r="Q2223" s="62"/>
      <c r="R2223" s="134"/>
      <c r="S2223" s="134"/>
      <c r="T2223" s="134"/>
      <c r="U2223" s="134"/>
      <c r="V2223" s="134"/>
      <c r="W2223" s="134"/>
      <c r="X2223" s="134"/>
      <c r="AC2223" s="126"/>
      <c r="AD2223" s="126"/>
      <c r="AE2223" s="126"/>
      <c r="AF2223" s="126"/>
      <c r="AG2223" s="126"/>
      <c r="AH2223" s="126"/>
      <c r="AI2223" s="126"/>
      <c r="AJ2223" s="126"/>
      <c r="AK2223" s="126"/>
    </row>
    <row r="2224" spans="1:37" ht="15" customHeight="1" x14ac:dyDescent="0.2">
      <c r="A2224" s="62"/>
      <c r="B2224" s="62"/>
      <c r="C2224" s="133"/>
      <c r="D2224" s="133"/>
      <c r="E2224" s="133"/>
      <c r="F2224" s="133"/>
      <c r="G2224" s="133"/>
      <c r="H2224" s="133"/>
      <c r="I2224" s="133"/>
      <c r="J2224" s="133"/>
      <c r="K2224" s="133"/>
      <c r="L2224" s="133"/>
      <c r="M2224" s="133"/>
      <c r="N2224" s="134"/>
      <c r="O2224" s="134"/>
      <c r="P2224" s="134"/>
      <c r="Q2224" s="62"/>
      <c r="R2224" s="134"/>
      <c r="S2224" s="134"/>
      <c r="T2224" s="134"/>
      <c r="U2224" s="134"/>
      <c r="V2224" s="134"/>
      <c r="W2224" s="134"/>
      <c r="X2224" s="134"/>
      <c r="AC2224" s="126"/>
      <c r="AD2224" s="126"/>
      <c r="AE2224" s="126"/>
      <c r="AF2224" s="126"/>
      <c r="AG2224" s="126"/>
      <c r="AH2224" s="126"/>
      <c r="AI2224" s="126"/>
      <c r="AJ2224" s="126"/>
      <c r="AK2224" s="126"/>
    </row>
    <row r="2225" spans="1:37" ht="15" customHeight="1" x14ac:dyDescent="0.2">
      <c r="A2225" s="62"/>
      <c r="B2225" s="62"/>
      <c r="C2225" s="133"/>
      <c r="D2225" s="133"/>
      <c r="E2225" s="133"/>
      <c r="F2225" s="133"/>
      <c r="G2225" s="133"/>
      <c r="H2225" s="133"/>
      <c r="I2225" s="133"/>
      <c r="J2225" s="133"/>
      <c r="K2225" s="133"/>
      <c r="L2225" s="133"/>
      <c r="M2225" s="133"/>
      <c r="N2225" s="134"/>
      <c r="O2225" s="134"/>
      <c r="P2225" s="134"/>
      <c r="Q2225" s="62"/>
      <c r="R2225" s="134"/>
      <c r="S2225" s="134"/>
      <c r="T2225" s="134"/>
      <c r="U2225" s="134"/>
      <c r="V2225" s="134"/>
      <c r="W2225" s="134"/>
      <c r="X2225" s="134"/>
      <c r="AC2225" s="126"/>
      <c r="AD2225" s="126"/>
      <c r="AE2225" s="126"/>
      <c r="AF2225" s="126"/>
      <c r="AG2225" s="126"/>
      <c r="AH2225" s="126"/>
      <c r="AI2225" s="126"/>
      <c r="AJ2225" s="126"/>
      <c r="AK2225" s="126"/>
    </row>
    <row r="2226" spans="1:37" ht="15" customHeight="1" x14ac:dyDescent="0.2">
      <c r="A2226" s="62"/>
      <c r="B2226" s="62"/>
      <c r="C2226" s="133"/>
      <c r="D2226" s="133"/>
      <c r="E2226" s="133"/>
      <c r="F2226" s="133"/>
      <c r="G2226" s="133"/>
      <c r="H2226" s="133"/>
      <c r="I2226" s="133"/>
      <c r="J2226" s="133"/>
      <c r="K2226" s="133"/>
      <c r="L2226" s="133"/>
      <c r="M2226" s="133"/>
      <c r="N2226" s="134"/>
      <c r="O2226" s="134"/>
      <c r="P2226" s="134"/>
      <c r="Q2226" s="62"/>
      <c r="R2226" s="134"/>
      <c r="S2226" s="134"/>
      <c r="T2226" s="134"/>
      <c r="U2226" s="134"/>
      <c r="V2226" s="134"/>
      <c r="W2226" s="134"/>
      <c r="X2226" s="134"/>
      <c r="AC2226" s="126"/>
      <c r="AD2226" s="126"/>
      <c r="AE2226" s="126"/>
      <c r="AF2226" s="126"/>
      <c r="AG2226" s="126"/>
      <c r="AH2226" s="126"/>
      <c r="AI2226" s="126"/>
      <c r="AJ2226" s="126"/>
      <c r="AK2226" s="126"/>
    </row>
    <row r="2227" spans="1:37" ht="15" customHeight="1" x14ac:dyDescent="0.2">
      <c r="A2227" s="62"/>
      <c r="B2227" s="62"/>
      <c r="C2227" s="133"/>
      <c r="D2227" s="133"/>
      <c r="E2227" s="133"/>
      <c r="F2227" s="133"/>
      <c r="G2227" s="133"/>
      <c r="H2227" s="133"/>
      <c r="I2227" s="133"/>
      <c r="J2227" s="133"/>
      <c r="K2227" s="133"/>
      <c r="L2227" s="133"/>
      <c r="M2227" s="133"/>
      <c r="N2227" s="134"/>
      <c r="O2227" s="134"/>
      <c r="P2227" s="134"/>
      <c r="Q2227" s="62"/>
      <c r="R2227" s="134"/>
      <c r="S2227" s="134"/>
      <c r="T2227" s="134"/>
      <c r="U2227" s="134"/>
      <c r="V2227" s="134"/>
      <c r="W2227" s="134"/>
      <c r="X2227" s="134"/>
      <c r="AC2227" s="126"/>
      <c r="AD2227" s="126"/>
      <c r="AE2227" s="126"/>
      <c r="AF2227" s="126"/>
      <c r="AG2227" s="126"/>
      <c r="AH2227" s="126"/>
      <c r="AI2227" s="126"/>
      <c r="AJ2227" s="126"/>
      <c r="AK2227" s="126"/>
    </row>
    <row r="2228" spans="1:37" ht="15" customHeight="1" x14ac:dyDescent="0.2">
      <c r="A2228" s="62"/>
      <c r="B2228" s="62"/>
      <c r="C2228" s="133"/>
      <c r="D2228" s="133"/>
      <c r="E2228" s="133"/>
      <c r="F2228" s="133"/>
      <c r="G2228" s="133"/>
      <c r="H2228" s="133"/>
      <c r="I2228" s="133"/>
      <c r="J2228" s="133"/>
      <c r="K2228" s="133"/>
      <c r="L2228" s="133"/>
      <c r="M2228" s="133"/>
      <c r="N2228" s="134"/>
      <c r="O2228" s="134"/>
      <c r="P2228" s="134"/>
      <c r="Q2228" s="62"/>
      <c r="R2228" s="134"/>
      <c r="S2228" s="134"/>
      <c r="T2228" s="134"/>
      <c r="U2228" s="134"/>
      <c r="V2228" s="134"/>
      <c r="W2228" s="134"/>
      <c r="X2228" s="134"/>
      <c r="AC2228" s="126"/>
      <c r="AD2228" s="126"/>
      <c r="AE2228" s="126"/>
      <c r="AF2228" s="126"/>
      <c r="AG2228" s="126"/>
      <c r="AH2228" s="126"/>
      <c r="AI2228" s="126"/>
      <c r="AJ2228" s="126"/>
      <c r="AK2228" s="126"/>
    </row>
    <row r="2229" spans="1:37" ht="15" customHeight="1" x14ac:dyDescent="0.2">
      <c r="A2229" s="62"/>
      <c r="B2229" s="62"/>
      <c r="C2229" s="133"/>
      <c r="D2229" s="133"/>
      <c r="E2229" s="133"/>
      <c r="F2229" s="133"/>
      <c r="G2229" s="133"/>
      <c r="H2229" s="133"/>
      <c r="I2229" s="133"/>
      <c r="J2229" s="133"/>
      <c r="K2229" s="133"/>
      <c r="L2229" s="133"/>
      <c r="M2229" s="133"/>
      <c r="N2229" s="134"/>
      <c r="O2229" s="134"/>
      <c r="P2229" s="134"/>
      <c r="Q2229" s="62"/>
      <c r="R2229" s="134"/>
      <c r="S2229" s="134"/>
      <c r="T2229" s="134"/>
      <c r="U2229" s="134"/>
      <c r="V2229" s="134"/>
      <c r="W2229" s="134"/>
      <c r="X2229" s="134"/>
      <c r="AC2229" s="126"/>
      <c r="AD2229" s="126"/>
      <c r="AE2229" s="126"/>
      <c r="AF2229" s="126"/>
      <c r="AG2229" s="126"/>
      <c r="AH2229" s="126"/>
      <c r="AI2229" s="126"/>
      <c r="AJ2229" s="126"/>
      <c r="AK2229" s="126"/>
    </row>
    <row r="2230" spans="1:37" ht="15" customHeight="1" x14ac:dyDescent="0.2">
      <c r="A2230" s="62"/>
      <c r="B2230" s="62"/>
      <c r="C2230" s="133"/>
      <c r="D2230" s="133"/>
      <c r="E2230" s="133"/>
      <c r="F2230" s="133"/>
      <c r="G2230" s="133"/>
      <c r="H2230" s="133"/>
      <c r="I2230" s="133"/>
      <c r="J2230" s="133"/>
      <c r="K2230" s="133"/>
      <c r="L2230" s="133"/>
      <c r="M2230" s="133"/>
      <c r="N2230" s="134"/>
      <c r="O2230" s="134"/>
      <c r="P2230" s="134"/>
      <c r="Q2230" s="62"/>
      <c r="R2230" s="134"/>
      <c r="S2230" s="134"/>
      <c r="T2230" s="134"/>
      <c r="U2230" s="134"/>
      <c r="V2230" s="134"/>
      <c r="W2230" s="134"/>
      <c r="X2230" s="134"/>
      <c r="AC2230" s="126"/>
      <c r="AD2230" s="126"/>
      <c r="AE2230" s="126"/>
      <c r="AF2230" s="126"/>
      <c r="AG2230" s="126"/>
      <c r="AH2230" s="126"/>
      <c r="AI2230" s="126"/>
      <c r="AJ2230" s="126"/>
      <c r="AK2230" s="126"/>
    </row>
    <row r="2231" spans="1:37" ht="15" customHeight="1" x14ac:dyDescent="0.2">
      <c r="A2231" s="62"/>
      <c r="B2231" s="62"/>
      <c r="C2231" s="133"/>
      <c r="D2231" s="133"/>
      <c r="E2231" s="133"/>
      <c r="F2231" s="133"/>
      <c r="G2231" s="133"/>
      <c r="H2231" s="133"/>
      <c r="I2231" s="133"/>
      <c r="J2231" s="133"/>
      <c r="K2231" s="133"/>
      <c r="L2231" s="133"/>
      <c r="M2231" s="133"/>
      <c r="N2231" s="134"/>
      <c r="O2231" s="134"/>
      <c r="P2231" s="134"/>
      <c r="Q2231" s="62"/>
      <c r="R2231" s="134"/>
      <c r="S2231" s="134"/>
      <c r="T2231" s="134"/>
      <c r="U2231" s="134"/>
      <c r="V2231" s="134"/>
      <c r="W2231" s="134"/>
      <c r="X2231" s="134"/>
      <c r="AC2231" s="126"/>
      <c r="AD2231" s="126"/>
      <c r="AE2231" s="126"/>
      <c r="AF2231" s="126"/>
      <c r="AG2231" s="126"/>
      <c r="AH2231" s="126"/>
      <c r="AI2231" s="126"/>
      <c r="AJ2231" s="126"/>
      <c r="AK2231" s="126"/>
    </row>
    <row r="2232" spans="1:37" ht="15" customHeight="1" x14ac:dyDescent="0.2">
      <c r="A2232" s="62"/>
      <c r="B2232" s="62"/>
      <c r="C2232" s="133"/>
      <c r="D2232" s="133"/>
      <c r="E2232" s="133"/>
      <c r="F2232" s="133"/>
      <c r="G2232" s="133"/>
      <c r="H2232" s="133"/>
      <c r="I2232" s="133"/>
      <c r="J2232" s="133"/>
      <c r="K2232" s="133"/>
      <c r="L2232" s="133"/>
      <c r="M2232" s="133"/>
      <c r="N2232" s="134"/>
      <c r="O2232" s="134"/>
      <c r="P2232" s="134"/>
      <c r="Q2232" s="62"/>
      <c r="R2232" s="134"/>
      <c r="S2232" s="134"/>
      <c r="T2232" s="134"/>
      <c r="U2232" s="134"/>
      <c r="V2232" s="134"/>
      <c r="W2232" s="134"/>
      <c r="X2232" s="134"/>
      <c r="AC2232" s="126"/>
      <c r="AD2232" s="126"/>
      <c r="AE2232" s="126"/>
      <c r="AF2232" s="126"/>
      <c r="AG2232" s="126"/>
      <c r="AH2232" s="126"/>
      <c r="AI2232" s="126"/>
      <c r="AJ2232" s="126"/>
      <c r="AK2232" s="126"/>
    </row>
    <row r="2233" spans="1:37" ht="15" customHeight="1" x14ac:dyDescent="0.2">
      <c r="A2233" s="62"/>
      <c r="B2233" s="62"/>
      <c r="C2233" s="133"/>
      <c r="D2233" s="133"/>
      <c r="E2233" s="133"/>
      <c r="F2233" s="133"/>
      <c r="G2233" s="133"/>
      <c r="H2233" s="133"/>
      <c r="I2233" s="133"/>
      <c r="J2233" s="133"/>
      <c r="K2233" s="133"/>
      <c r="L2233" s="133"/>
      <c r="M2233" s="133"/>
      <c r="N2233" s="134"/>
      <c r="O2233" s="134"/>
      <c r="P2233" s="134"/>
      <c r="Q2233" s="62"/>
      <c r="R2233" s="134"/>
      <c r="S2233" s="134"/>
      <c r="T2233" s="134"/>
      <c r="U2233" s="134"/>
      <c r="V2233" s="134"/>
      <c r="W2233" s="134"/>
      <c r="X2233" s="134"/>
      <c r="AC2233" s="126"/>
      <c r="AD2233" s="126"/>
      <c r="AE2233" s="126"/>
      <c r="AF2233" s="126"/>
      <c r="AG2233" s="126"/>
      <c r="AH2233" s="126"/>
      <c r="AI2233" s="126"/>
      <c r="AJ2233" s="126"/>
      <c r="AK2233" s="126"/>
    </row>
    <row r="2234" spans="1:37" ht="15" customHeight="1" x14ac:dyDescent="0.2">
      <c r="A2234" s="62"/>
      <c r="B2234" s="62"/>
      <c r="C2234" s="133"/>
      <c r="D2234" s="133"/>
      <c r="E2234" s="133"/>
      <c r="F2234" s="133"/>
      <c r="G2234" s="133"/>
      <c r="H2234" s="133"/>
      <c r="I2234" s="133"/>
      <c r="J2234" s="133"/>
      <c r="K2234" s="133"/>
      <c r="L2234" s="133"/>
      <c r="M2234" s="133"/>
      <c r="N2234" s="134"/>
      <c r="O2234" s="134"/>
      <c r="P2234" s="134"/>
      <c r="Q2234" s="62"/>
      <c r="R2234" s="134"/>
      <c r="S2234" s="134"/>
      <c r="T2234" s="134"/>
      <c r="U2234" s="134"/>
      <c r="V2234" s="134"/>
      <c r="W2234" s="134"/>
      <c r="X2234" s="134"/>
      <c r="AC2234" s="126"/>
      <c r="AD2234" s="126"/>
      <c r="AE2234" s="126"/>
      <c r="AF2234" s="126"/>
      <c r="AG2234" s="126"/>
      <c r="AH2234" s="126"/>
      <c r="AI2234" s="126"/>
      <c r="AJ2234" s="126"/>
      <c r="AK2234" s="126"/>
    </row>
    <row r="2235" spans="1:37" ht="15" customHeight="1" x14ac:dyDescent="0.2">
      <c r="A2235" s="62"/>
      <c r="B2235" s="62"/>
      <c r="C2235" s="133"/>
      <c r="D2235" s="133"/>
      <c r="E2235" s="133"/>
      <c r="F2235" s="133"/>
      <c r="G2235" s="133"/>
      <c r="H2235" s="133"/>
      <c r="I2235" s="133"/>
      <c r="J2235" s="133"/>
      <c r="K2235" s="133"/>
      <c r="L2235" s="133"/>
      <c r="M2235" s="133"/>
      <c r="N2235" s="134"/>
      <c r="O2235" s="134"/>
      <c r="P2235" s="134"/>
      <c r="Q2235" s="62"/>
      <c r="R2235" s="134"/>
      <c r="S2235" s="134"/>
      <c r="T2235" s="134"/>
      <c r="U2235" s="134"/>
      <c r="V2235" s="134"/>
      <c r="W2235" s="134"/>
      <c r="X2235" s="134"/>
      <c r="AC2235" s="126"/>
      <c r="AD2235" s="126"/>
      <c r="AE2235" s="126"/>
      <c r="AF2235" s="126"/>
      <c r="AG2235" s="126"/>
      <c r="AH2235" s="126"/>
      <c r="AI2235" s="126"/>
      <c r="AJ2235" s="126"/>
      <c r="AK2235" s="126"/>
    </row>
    <row r="2236" spans="1:37" ht="15" customHeight="1" x14ac:dyDescent="0.2">
      <c r="A2236" s="62"/>
      <c r="B2236" s="62"/>
      <c r="C2236" s="133"/>
      <c r="D2236" s="133"/>
      <c r="E2236" s="133"/>
      <c r="F2236" s="133"/>
      <c r="G2236" s="133"/>
      <c r="H2236" s="133"/>
      <c r="I2236" s="133"/>
      <c r="J2236" s="133"/>
      <c r="K2236" s="133"/>
      <c r="L2236" s="133"/>
      <c r="M2236" s="133"/>
      <c r="N2236" s="134"/>
      <c r="O2236" s="134"/>
      <c r="P2236" s="134"/>
      <c r="Q2236" s="62"/>
      <c r="R2236" s="134"/>
      <c r="S2236" s="134"/>
      <c r="T2236" s="134"/>
      <c r="U2236" s="134"/>
      <c r="V2236" s="134"/>
      <c r="W2236" s="134"/>
      <c r="X2236" s="134"/>
      <c r="AC2236" s="126"/>
      <c r="AD2236" s="126"/>
      <c r="AE2236" s="126"/>
      <c r="AF2236" s="126"/>
      <c r="AG2236" s="126"/>
      <c r="AH2236" s="126"/>
      <c r="AI2236" s="126"/>
      <c r="AJ2236" s="126"/>
      <c r="AK2236" s="126"/>
    </row>
    <row r="2237" spans="1:37" ht="15" customHeight="1" x14ac:dyDescent="0.2">
      <c r="A2237" s="62"/>
      <c r="B2237" s="62"/>
      <c r="C2237" s="133"/>
      <c r="D2237" s="133"/>
      <c r="E2237" s="133"/>
      <c r="F2237" s="133"/>
      <c r="G2237" s="133"/>
      <c r="H2237" s="133"/>
      <c r="I2237" s="133"/>
      <c r="J2237" s="133"/>
      <c r="K2237" s="133"/>
      <c r="L2237" s="133"/>
      <c r="M2237" s="133"/>
      <c r="N2237" s="134"/>
      <c r="O2237" s="134"/>
      <c r="P2237" s="134"/>
      <c r="Q2237" s="62"/>
      <c r="R2237" s="134"/>
      <c r="S2237" s="134"/>
      <c r="T2237" s="134"/>
      <c r="U2237" s="134"/>
      <c r="V2237" s="134"/>
      <c r="W2237" s="134"/>
      <c r="X2237" s="134"/>
      <c r="AC2237" s="126"/>
      <c r="AD2237" s="126"/>
      <c r="AE2237" s="126"/>
      <c r="AF2237" s="126"/>
      <c r="AG2237" s="126"/>
      <c r="AH2237" s="126"/>
      <c r="AI2237" s="126"/>
      <c r="AJ2237" s="126"/>
      <c r="AK2237" s="126"/>
    </row>
    <row r="2238" spans="1:37" ht="15" customHeight="1" x14ac:dyDescent="0.2">
      <c r="A2238" s="62"/>
      <c r="B2238" s="62"/>
      <c r="C2238" s="133"/>
      <c r="D2238" s="133"/>
      <c r="E2238" s="133"/>
      <c r="F2238" s="133"/>
      <c r="G2238" s="133"/>
      <c r="H2238" s="133"/>
      <c r="I2238" s="133"/>
      <c r="J2238" s="133"/>
      <c r="K2238" s="133"/>
      <c r="L2238" s="133"/>
      <c r="M2238" s="133"/>
      <c r="N2238" s="134"/>
      <c r="O2238" s="134"/>
      <c r="P2238" s="134"/>
      <c r="Q2238" s="62"/>
      <c r="R2238" s="134"/>
      <c r="S2238" s="134"/>
      <c r="T2238" s="134"/>
      <c r="U2238" s="134"/>
      <c r="V2238" s="134"/>
      <c r="W2238" s="134"/>
      <c r="X2238" s="134"/>
      <c r="AC2238" s="126"/>
      <c r="AD2238" s="126"/>
      <c r="AE2238" s="126"/>
      <c r="AF2238" s="126"/>
      <c r="AG2238" s="126"/>
      <c r="AH2238" s="126"/>
      <c r="AI2238" s="126"/>
      <c r="AJ2238" s="126"/>
      <c r="AK2238" s="126"/>
    </row>
    <row r="2239" spans="1:37" ht="15" customHeight="1" x14ac:dyDescent="0.2">
      <c r="A2239" s="62"/>
      <c r="B2239" s="62"/>
      <c r="C2239" s="133"/>
      <c r="D2239" s="133"/>
      <c r="E2239" s="133"/>
      <c r="F2239" s="133"/>
      <c r="G2239" s="133"/>
      <c r="H2239" s="133"/>
      <c r="I2239" s="133"/>
      <c r="J2239" s="133"/>
      <c r="K2239" s="133"/>
      <c r="L2239" s="133"/>
      <c r="M2239" s="133"/>
      <c r="N2239" s="134"/>
      <c r="O2239" s="134"/>
      <c r="P2239" s="134"/>
      <c r="Q2239" s="62"/>
      <c r="R2239" s="134"/>
      <c r="S2239" s="134"/>
      <c r="T2239" s="134"/>
      <c r="U2239" s="134"/>
      <c r="V2239" s="134"/>
      <c r="W2239" s="134"/>
      <c r="X2239" s="134"/>
      <c r="AC2239" s="126"/>
      <c r="AD2239" s="126"/>
      <c r="AE2239" s="126"/>
      <c r="AF2239" s="126"/>
      <c r="AG2239" s="126"/>
      <c r="AH2239" s="126"/>
      <c r="AI2239" s="126"/>
      <c r="AJ2239" s="126"/>
      <c r="AK2239" s="126"/>
    </row>
    <row r="2240" spans="1:37" ht="15" customHeight="1" x14ac:dyDescent="0.2">
      <c r="A2240" s="62"/>
      <c r="B2240" s="62"/>
      <c r="C2240" s="133"/>
      <c r="D2240" s="133"/>
      <c r="E2240" s="133"/>
      <c r="F2240" s="133"/>
      <c r="G2240" s="133"/>
      <c r="H2240" s="133"/>
      <c r="I2240" s="133"/>
      <c r="J2240" s="133"/>
      <c r="K2240" s="133"/>
      <c r="L2240" s="133"/>
      <c r="M2240" s="133"/>
      <c r="N2240" s="134"/>
      <c r="O2240" s="134"/>
      <c r="P2240" s="134"/>
      <c r="Q2240" s="62"/>
      <c r="R2240" s="134"/>
      <c r="S2240" s="134"/>
      <c r="T2240" s="134"/>
      <c r="U2240" s="134"/>
      <c r="V2240" s="134"/>
      <c r="W2240" s="134"/>
      <c r="X2240" s="134"/>
      <c r="AC2240" s="126"/>
      <c r="AD2240" s="126"/>
      <c r="AE2240" s="126"/>
      <c r="AF2240" s="126"/>
      <c r="AG2240" s="126"/>
      <c r="AH2240" s="126"/>
      <c r="AI2240" s="126"/>
      <c r="AJ2240" s="126"/>
      <c r="AK2240" s="126"/>
    </row>
    <row r="2241" spans="1:37" ht="15" customHeight="1" x14ac:dyDescent="0.2">
      <c r="A2241" s="62"/>
      <c r="B2241" s="62"/>
      <c r="C2241" s="133"/>
      <c r="D2241" s="133"/>
      <c r="E2241" s="133"/>
      <c r="F2241" s="133"/>
      <c r="G2241" s="133"/>
      <c r="H2241" s="133"/>
      <c r="I2241" s="133"/>
      <c r="J2241" s="133"/>
      <c r="K2241" s="133"/>
      <c r="L2241" s="133"/>
      <c r="M2241" s="133"/>
      <c r="N2241" s="134"/>
      <c r="O2241" s="134"/>
      <c r="P2241" s="134"/>
      <c r="Q2241" s="62"/>
      <c r="R2241" s="134"/>
      <c r="S2241" s="134"/>
      <c r="T2241" s="134"/>
      <c r="U2241" s="134"/>
      <c r="V2241" s="134"/>
      <c r="W2241" s="134"/>
      <c r="X2241" s="134"/>
      <c r="AC2241" s="126"/>
      <c r="AD2241" s="126"/>
      <c r="AE2241" s="126"/>
      <c r="AF2241" s="126"/>
      <c r="AG2241" s="126"/>
      <c r="AH2241" s="126"/>
      <c r="AI2241" s="126"/>
      <c r="AJ2241" s="126"/>
      <c r="AK2241" s="126"/>
    </row>
    <row r="2242" spans="1:37" ht="15" customHeight="1" x14ac:dyDescent="0.2">
      <c r="A2242" s="62"/>
      <c r="B2242" s="62"/>
      <c r="C2242" s="133"/>
      <c r="D2242" s="133"/>
      <c r="E2242" s="133"/>
      <c r="F2242" s="133"/>
      <c r="G2242" s="133"/>
      <c r="H2242" s="133"/>
      <c r="I2242" s="133"/>
      <c r="J2242" s="133"/>
      <c r="K2242" s="133"/>
      <c r="L2242" s="133"/>
      <c r="M2242" s="133"/>
      <c r="N2242" s="134"/>
      <c r="O2242" s="134"/>
      <c r="P2242" s="134"/>
      <c r="Q2242" s="62"/>
      <c r="R2242" s="134"/>
      <c r="S2242" s="134"/>
      <c r="T2242" s="134"/>
      <c r="U2242" s="134"/>
      <c r="V2242" s="134"/>
      <c r="W2242" s="134"/>
      <c r="X2242" s="134"/>
      <c r="AC2242" s="126"/>
      <c r="AD2242" s="126"/>
      <c r="AE2242" s="126"/>
      <c r="AF2242" s="126"/>
      <c r="AG2242" s="126"/>
      <c r="AH2242" s="126"/>
      <c r="AI2242" s="126"/>
      <c r="AJ2242" s="126"/>
      <c r="AK2242" s="126"/>
    </row>
    <row r="2243" spans="1:37" ht="15" customHeight="1" x14ac:dyDescent="0.2">
      <c r="A2243" s="62"/>
      <c r="B2243" s="62"/>
      <c r="C2243" s="133"/>
      <c r="D2243" s="133"/>
      <c r="E2243" s="133"/>
      <c r="F2243" s="133"/>
      <c r="G2243" s="133"/>
      <c r="H2243" s="133"/>
      <c r="I2243" s="133"/>
      <c r="J2243" s="133"/>
      <c r="K2243" s="133"/>
      <c r="L2243" s="133"/>
      <c r="M2243" s="133"/>
      <c r="N2243" s="134"/>
      <c r="O2243" s="134"/>
      <c r="P2243" s="134"/>
      <c r="Q2243" s="62"/>
      <c r="R2243" s="134"/>
      <c r="S2243" s="134"/>
      <c r="T2243" s="134"/>
      <c r="U2243" s="134"/>
      <c r="V2243" s="134"/>
      <c r="W2243" s="134"/>
      <c r="X2243" s="134"/>
      <c r="AC2243" s="126"/>
      <c r="AD2243" s="126"/>
      <c r="AE2243" s="126"/>
      <c r="AF2243" s="126"/>
      <c r="AG2243" s="126"/>
      <c r="AH2243" s="126"/>
      <c r="AI2243" s="126"/>
      <c r="AJ2243" s="126"/>
      <c r="AK2243" s="126"/>
    </row>
    <row r="2244" spans="1:37" ht="15" customHeight="1" x14ac:dyDescent="0.2">
      <c r="A2244" s="62"/>
      <c r="B2244" s="62"/>
      <c r="C2244" s="133"/>
      <c r="D2244" s="133"/>
      <c r="E2244" s="133"/>
      <c r="F2244" s="133"/>
      <c r="G2244" s="133"/>
      <c r="H2244" s="133"/>
      <c r="I2244" s="133"/>
      <c r="J2244" s="133"/>
      <c r="K2244" s="133"/>
      <c r="L2244" s="133"/>
      <c r="M2244" s="133"/>
      <c r="N2244" s="134"/>
      <c r="O2244" s="134"/>
      <c r="P2244" s="134"/>
      <c r="Q2244" s="62"/>
      <c r="R2244" s="134"/>
      <c r="S2244" s="134"/>
      <c r="T2244" s="134"/>
      <c r="U2244" s="134"/>
      <c r="V2244" s="134"/>
      <c r="W2244" s="134"/>
      <c r="X2244" s="134"/>
      <c r="AC2244" s="126"/>
      <c r="AD2244" s="126"/>
      <c r="AE2244" s="126"/>
      <c r="AF2244" s="126"/>
      <c r="AG2244" s="126"/>
      <c r="AH2244" s="126"/>
      <c r="AI2244" s="126"/>
      <c r="AJ2244" s="126"/>
      <c r="AK2244" s="126"/>
    </row>
    <row r="2245" spans="1:37" ht="15" customHeight="1" x14ac:dyDescent="0.2">
      <c r="A2245" s="62"/>
      <c r="B2245" s="62"/>
      <c r="C2245" s="133"/>
      <c r="D2245" s="133"/>
      <c r="E2245" s="133"/>
      <c r="F2245" s="133"/>
      <c r="G2245" s="133"/>
      <c r="H2245" s="133"/>
      <c r="I2245" s="133"/>
      <c r="J2245" s="133"/>
      <c r="K2245" s="133"/>
      <c r="L2245" s="133"/>
      <c r="M2245" s="133"/>
      <c r="N2245" s="134"/>
      <c r="O2245" s="134"/>
      <c r="P2245" s="134"/>
      <c r="Q2245" s="62"/>
      <c r="R2245" s="134"/>
      <c r="S2245" s="134"/>
      <c r="T2245" s="134"/>
      <c r="U2245" s="134"/>
      <c r="V2245" s="134"/>
      <c r="W2245" s="134"/>
      <c r="X2245" s="134"/>
      <c r="AC2245" s="126"/>
      <c r="AD2245" s="126"/>
      <c r="AE2245" s="126"/>
      <c r="AF2245" s="126"/>
      <c r="AG2245" s="126"/>
      <c r="AH2245" s="126"/>
      <c r="AI2245" s="126"/>
      <c r="AJ2245" s="126"/>
      <c r="AK2245" s="126"/>
    </row>
    <row r="2246" spans="1:37" ht="15" customHeight="1" x14ac:dyDescent="0.2">
      <c r="A2246" s="62"/>
      <c r="B2246" s="62"/>
      <c r="C2246" s="133"/>
      <c r="D2246" s="133"/>
      <c r="E2246" s="133"/>
      <c r="F2246" s="133"/>
      <c r="G2246" s="133"/>
      <c r="H2246" s="133"/>
      <c r="I2246" s="133"/>
      <c r="J2246" s="133"/>
      <c r="K2246" s="133"/>
      <c r="L2246" s="133"/>
      <c r="M2246" s="133"/>
      <c r="N2246" s="134"/>
      <c r="O2246" s="134"/>
      <c r="P2246" s="134"/>
      <c r="Q2246" s="62"/>
      <c r="R2246" s="134"/>
      <c r="S2246" s="134"/>
      <c r="T2246" s="134"/>
      <c r="U2246" s="134"/>
      <c r="V2246" s="134"/>
      <c r="W2246" s="134"/>
      <c r="X2246" s="134"/>
      <c r="AC2246" s="126"/>
      <c r="AD2246" s="126"/>
      <c r="AE2246" s="126"/>
      <c r="AF2246" s="126"/>
      <c r="AG2246" s="126"/>
      <c r="AH2246" s="126"/>
      <c r="AI2246" s="126"/>
      <c r="AJ2246" s="126"/>
      <c r="AK2246" s="126"/>
    </row>
    <row r="2247" spans="1:37" ht="15" customHeight="1" x14ac:dyDescent="0.2">
      <c r="A2247" s="62"/>
      <c r="B2247" s="62"/>
      <c r="C2247" s="133"/>
      <c r="D2247" s="133"/>
      <c r="E2247" s="133"/>
      <c r="F2247" s="133"/>
      <c r="G2247" s="133"/>
      <c r="H2247" s="133"/>
      <c r="I2247" s="133"/>
      <c r="J2247" s="133"/>
      <c r="K2247" s="133"/>
      <c r="L2247" s="133"/>
      <c r="M2247" s="133"/>
      <c r="N2247" s="134"/>
      <c r="O2247" s="134"/>
      <c r="P2247" s="134"/>
      <c r="Q2247" s="62"/>
      <c r="R2247" s="134"/>
      <c r="S2247" s="134"/>
      <c r="T2247" s="134"/>
      <c r="U2247" s="134"/>
      <c r="V2247" s="134"/>
      <c r="W2247" s="134"/>
      <c r="X2247" s="134"/>
      <c r="AC2247" s="126"/>
      <c r="AD2247" s="126"/>
      <c r="AE2247" s="126"/>
      <c r="AF2247" s="126"/>
      <c r="AG2247" s="126"/>
      <c r="AH2247" s="126"/>
      <c r="AI2247" s="126"/>
      <c r="AJ2247" s="126"/>
      <c r="AK2247" s="126"/>
    </row>
    <row r="2248" spans="1:37" ht="15" customHeight="1" x14ac:dyDescent="0.2">
      <c r="A2248" s="62"/>
      <c r="B2248" s="62"/>
      <c r="C2248" s="133"/>
      <c r="D2248" s="133"/>
      <c r="E2248" s="133"/>
      <c r="F2248" s="133"/>
      <c r="G2248" s="133"/>
      <c r="H2248" s="133"/>
      <c r="I2248" s="133"/>
      <c r="J2248" s="133"/>
      <c r="K2248" s="133"/>
      <c r="L2248" s="133"/>
      <c r="M2248" s="133"/>
      <c r="N2248" s="134"/>
      <c r="O2248" s="134"/>
      <c r="P2248" s="134"/>
      <c r="Q2248" s="62"/>
      <c r="R2248" s="134"/>
      <c r="S2248" s="134"/>
      <c r="T2248" s="134"/>
      <c r="U2248" s="134"/>
      <c r="V2248" s="134"/>
      <c r="W2248" s="134"/>
      <c r="X2248" s="134"/>
      <c r="AC2248" s="126"/>
      <c r="AD2248" s="126"/>
      <c r="AE2248" s="126"/>
      <c r="AF2248" s="126"/>
      <c r="AG2248" s="126"/>
      <c r="AH2248" s="126"/>
      <c r="AI2248" s="126"/>
      <c r="AJ2248" s="126"/>
      <c r="AK2248" s="126"/>
    </row>
    <row r="2249" spans="1:37" ht="15" customHeight="1" x14ac:dyDescent="0.2">
      <c r="A2249" s="62"/>
      <c r="B2249" s="62"/>
      <c r="C2249" s="133"/>
      <c r="D2249" s="133"/>
      <c r="E2249" s="133"/>
      <c r="F2249" s="133"/>
      <c r="G2249" s="133"/>
      <c r="H2249" s="133"/>
      <c r="I2249" s="133"/>
      <c r="J2249" s="133"/>
      <c r="K2249" s="133"/>
      <c r="L2249" s="133"/>
      <c r="M2249" s="133"/>
      <c r="N2249" s="134"/>
      <c r="O2249" s="134"/>
      <c r="P2249" s="134"/>
      <c r="Q2249" s="62"/>
      <c r="R2249" s="134"/>
      <c r="S2249" s="134"/>
      <c r="T2249" s="134"/>
      <c r="U2249" s="134"/>
      <c r="V2249" s="134"/>
      <c r="W2249" s="134"/>
      <c r="X2249" s="134"/>
      <c r="AC2249" s="126"/>
      <c r="AD2249" s="126"/>
      <c r="AE2249" s="126"/>
      <c r="AF2249" s="126"/>
      <c r="AG2249" s="126"/>
      <c r="AH2249" s="126"/>
      <c r="AI2249" s="126"/>
      <c r="AJ2249" s="126"/>
      <c r="AK2249" s="126"/>
    </row>
    <row r="2250" spans="1:37" ht="15" customHeight="1" x14ac:dyDescent="0.2">
      <c r="A2250" s="62"/>
      <c r="B2250" s="62"/>
      <c r="C2250" s="133"/>
      <c r="D2250" s="133"/>
      <c r="E2250" s="133"/>
      <c r="F2250" s="133"/>
      <c r="G2250" s="133"/>
      <c r="H2250" s="133"/>
      <c r="I2250" s="133"/>
      <c r="J2250" s="133"/>
      <c r="K2250" s="133"/>
      <c r="L2250" s="133"/>
      <c r="M2250" s="133"/>
      <c r="N2250" s="134"/>
      <c r="O2250" s="134"/>
      <c r="P2250" s="134"/>
      <c r="Q2250" s="62"/>
      <c r="R2250" s="134"/>
      <c r="S2250" s="134"/>
      <c r="T2250" s="134"/>
      <c r="U2250" s="134"/>
      <c r="V2250" s="134"/>
      <c r="W2250" s="134"/>
      <c r="X2250" s="134"/>
      <c r="AC2250" s="126"/>
      <c r="AD2250" s="126"/>
      <c r="AE2250" s="126"/>
      <c r="AF2250" s="126"/>
      <c r="AG2250" s="126"/>
      <c r="AH2250" s="126"/>
      <c r="AI2250" s="126"/>
      <c r="AJ2250" s="126"/>
      <c r="AK2250" s="126"/>
    </row>
    <row r="2251" spans="1:37" ht="15" customHeight="1" x14ac:dyDescent="0.2">
      <c r="A2251" s="62"/>
      <c r="B2251" s="62"/>
      <c r="C2251" s="133"/>
      <c r="D2251" s="133"/>
      <c r="E2251" s="133"/>
      <c r="F2251" s="133"/>
      <c r="G2251" s="133"/>
      <c r="H2251" s="133"/>
      <c r="I2251" s="133"/>
      <c r="J2251" s="133"/>
      <c r="K2251" s="133"/>
      <c r="L2251" s="133"/>
      <c r="M2251" s="133"/>
      <c r="N2251" s="134"/>
      <c r="O2251" s="134"/>
      <c r="P2251" s="134"/>
      <c r="Q2251" s="62"/>
      <c r="R2251" s="134"/>
      <c r="S2251" s="134"/>
      <c r="T2251" s="134"/>
      <c r="U2251" s="134"/>
      <c r="V2251" s="134"/>
      <c r="W2251" s="134"/>
      <c r="X2251" s="134"/>
      <c r="AC2251" s="126"/>
      <c r="AD2251" s="126"/>
      <c r="AE2251" s="126"/>
      <c r="AF2251" s="126"/>
      <c r="AG2251" s="126"/>
      <c r="AH2251" s="126"/>
      <c r="AI2251" s="126"/>
      <c r="AJ2251" s="126"/>
      <c r="AK2251" s="126"/>
    </row>
    <row r="2252" spans="1:37" ht="15" customHeight="1" x14ac:dyDescent="0.2">
      <c r="A2252" s="62"/>
      <c r="B2252" s="62"/>
      <c r="C2252" s="133"/>
      <c r="D2252" s="133"/>
      <c r="E2252" s="133"/>
      <c r="F2252" s="133"/>
      <c r="G2252" s="133"/>
      <c r="H2252" s="133"/>
      <c r="I2252" s="133"/>
      <c r="J2252" s="133"/>
      <c r="K2252" s="133"/>
      <c r="L2252" s="133"/>
      <c r="M2252" s="133"/>
      <c r="N2252" s="134"/>
      <c r="O2252" s="134"/>
      <c r="P2252" s="134"/>
      <c r="Q2252" s="62"/>
      <c r="R2252" s="134"/>
      <c r="S2252" s="134"/>
      <c r="T2252" s="134"/>
      <c r="U2252" s="134"/>
      <c r="V2252" s="134"/>
      <c r="W2252" s="134"/>
      <c r="X2252" s="134"/>
      <c r="AC2252" s="126"/>
      <c r="AD2252" s="126"/>
      <c r="AE2252" s="126"/>
      <c r="AF2252" s="126"/>
      <c r="AG2252" s="126"/>
      <c r="AH2252" s="126"/>
      <c r="AI2252" s="126"/>
      <c r="AJ2252" s="126"/>
      <c r="AK2252" s="126"/>
    </row>
    <row r="2253" spans="1:37" ht="15" customHeight="1" x14ac:dyDescent="0.2">
      <c r="A2253" s="62"/>
      <c r="B2253" s="62"/>
      <c r="C2253" s="133"/>
      <c r="D2253" s="133"/>
      <c r="E2253" s="133"/>
      <c r="F2253" s="133"/>
      <c r="G2253" s="133"/>
      <c r="H2253" s="133"/>
      <c r="I2253" s="133"/>
      <c r="J2253" s="133"/>
      <c r="K2253" s="133"/>
      <c r="L2253" s="133"/>
      <c r="M2253" s="133"/>
      <c r="N2253" s="134"/>
      <c r="O2253" s="134"/>
      <c r="P2253" s="134"/>
      <c r="Q2253" s="62"/>
      <c r="R2253" s="134"/>
      <c r="S2253" s="134"/>
      <c r="T2253" s="134"/>
      <c r="U2253" s="134"/>
      <c r="V2253" s="134"/>
      <c r="W2253" s="134"/>
      <c r="X2253" s="134"/>
      <c r="AC2253" s="126"/>
      <c r="AD2253" s="126"/>
      <c r="AE2253" s="126"/>
      <c r="AF2253" s="126"/>
      <c r="AG2253" s="126"/>
      <c r="AH2253" s="126"/>
      <c r="AI2253" s="126"/>
      <c r="AJ2253" s="126"/>
      <c r="AK2253" s="126"/>
    </row>
    <row r="2254" spans="1:37" ht="15" customHeight="1" x14ac:dyDescent="0.2">
      <c r="A2254" s="62"/>
      <c r="B2254" s="62"/>
      <c r="C2254" s="133"/>
      <c r="D2254" s="133"/>
      <c r="E2254" s="133"/>
      <c r="F2254" s="133"/>
      <c r="G2254" s="133"/>
      <c r="H2254" s="133"/>
      <c r="I2254" s="133"/>
      <c r="J2254" s="133"/>
      <c r="K2254" s="133"/>
      <c r="L2254" s="133"/>
      <c r="M2254" s="133"/>
      <c r="N2254" s="134"/>
      <c r="O2254" s="134"/>
      <c r="P2254" s="134"/>
      <c r="Q2254" s="62"/>
      <c r="R2254" s="134"/>
      <c r="S2254" s="134"/>
      <c r="T2254" s="134"/>
      <c r="U2254" s="134"/>
      <c r="V2254" s="134"/>
      <c r="W2254" s="134"/>
      <c r="X2254" s="134"/>
      <c r="AC2254" s="126"/>
      <c r="AD2254" s="126"/>
      <c r="AE2254" s="126"/>
      <c r="AF2254" s="126"/>
      <c r="AG2254" s="126"/>
      <c r="AH2254" s="126"/>
      <c r="AI2254" s="126"/>
      <c r="AJ2254" s="126"/>
      <c r="AK2254" s="126"/>
    </row>
    <row r="2255" spans="1:37" ht="15" customHeight="1" x14ac:dyDescent="0.2">
      <c r="A2255" s="62"/>
      <c r="B2255" s="62"/>
      <c r="C2255" s="133"/>
      <c r="D2255" s="133"/>
      <c r="E2255" s="133"/>
      <c r="F2255" s="133"/>
      <c r="G2255" s="133"/>
      <c r="H2255" s="133"/>
      <c r="I2255" s="133"/>
      <c r="J2255" s="133"/>
      <c r="K2255" s="133"/>
      <c r="L2255" s="133"/>
      <c r="M2255" s="133"/>
      <c r="N2255" s="134"/>
      <c r="O2255" s="134"/>
      <c r="P2255" s="134"/>
      <c r="Q2255" s="62"/>
      <c r="R2255" s="134"/>
      <c r="S2255" s="134"/>
      <c r="T2255" s="134"/>
      <c r="U2255" s="134"/>
      <c r="V2255" s="134"/>
      <c r="W2255" s="134"/>
      <c r="X2255" s="134"/>
      <c r="AC2255" s="126"/>
      <c r="AD2255" s="126"/>
      <c r="AE2255" s="126"/>
      <c r="AF2255" s="126"/>
      <c r="AG2255" s="126"/>
      <c r="AH2255" s="126"/>
      <c r="AI2255" s="126"/>
      <c r="AJ2255" s="126"/>
      <c r="AK2255" s="126"/>
    </row>
    <row r="2256" spans="1:37" ht="15" customHeight="1" x14ac:dyDescent="0.2">
      <c r="A2256" s="62"/>
      <c r="B2256" s="62"/>
      <c r="C2256" s="133"/>
      <c r="D2256" s="133"/>
      <c r="E2256" s="133"/>
      <c r="F2256" s="133"/>
      <c r="G2256" s="133"/>
      <c r="H2256" s="133"/>
      <c r="I2256" s="133"/>
      <c r="J2256" s="133"/>
      <c r="K2256" s="133"/>
      <c r="L2256" s="133"/>
      <c r="M2256" s="133"/>
      <c r="N2256" s="134"/>
      <c r="O2256" s="134"/>
      <c r="P2256" s="134"/>
      <c r="Q2256" s="62"/>
      <c r="R2256" s="134"/>
      <c r="S2256" s="134"/>
      <c r="T2256" s="134"/>
      <c r="U2256" s="134"/>
      <c r="V2256" s="134"/>
      <c r="W2256" s="134"/>
      <c r="X2256" s="134"/>
      <c r="AC2256" s="126"/>
      <c r="AD2256" s="126"/>
      <c r="AE2256" s="126"/>
      <c r="AF2256" s="126"/>
      <c r="AG2256" s="126"/>
      <c r="AH2256" s="126"/>
      <c r="AI2256" s="126"/>
      <c r="AJ2256" s="126"/>
      <c r="AK2256" s="126"/>
    </row>
    <row r="2257" spans="1:37" ht="15" customHeight="1" x14ac:dyDescent="0.2">
      <c r="A2257" s="62"/>
      <c r="B2257" s="62"/>
      <c r="C2257" s="133"/>
      <c r="D2257" s="133"/>
      <c r="E2257" s="133"/>
      <c r="F2257" s="133"/>
      <c r="G2257" s="133"/>
      <c r="H2257" s="133"/>
      <c r="I2257" s="133"/>
      <c r="J2257" s="133"/>
      <c r="K2257" s="133"/>
      <c r="L2257" s="133"/>
      <c r="M2257" s="133"/>
      <c r="N2257" s="134"/>
      <c r="O2257" s="134"/>
      <c r="P2257" s="134"/>
      <c r="Q2257" s="62"/>
      <c r="R2257" s="134"/>
      <c r="S2257" s="134"/>
      <c r="T2257" s="134"/>
      <c r="U2257" s="134"/>
      <c r="V2257" s="134"/>
      <c r="W2257" s="134"/>
      <c r="X2257" s="134"/>
      <c r="AC2257" s="126"/>
      <c r="AD2257" s="126"/>
      <c r="AE2257" s="126"/>
      <c r="AF2257" s="126"/>
      <c r="AG2257" s="126"/>
      <c r="AH2257" s="126"/>
      <c r="AI2257" s="126"/>
      <c r="AJ2257" s="126"/>
      <c r="AK2257" s="126"/>
    </row>
    <row r="2258" spans="1:37" ht="15" customHeight="1" x14ac:dyDescent="0.2">
      <c r="A2258" s="62"/>
      <c r="B2258" s="62"/>
      <c r="C2258" s="133"/>
      <c r="D2258" s="133"/>
      <c r="E2258" s="133"/>
      <c r="F2258" s="133"/>
      <c r="G2258" s="133"/>
      <c r="H2258" s="133"/>
      <c r="I2258" s="133"/>
      <c r="J2258" s="133"/>
      <c r="K2258" s="133"/>
      <c r="L2258" s="133"/>
      <c r="M2258" s="133"/>
      <c r="N2258" s="134"/>
      <c r="O2258" s="134"/>
      <c r="P2258" s="134"/>
      <c r="Q2258" s="62"/>
      <c r="R2258" s="134"/>
      <c r="S2258" s="134"/>
      <c r="T2258" s="134"/>
      <c r="U2258" s="134"/>
      <c r="V2258" s="134"/>
      <c r="W2258" s="134"/>
      <c r="X2258" s="134"/>
      <c r="AC2258" s="126"/>
      <c r="AD2258" s="126"/>
      <c r="AE2258" s="126"/>
      <c r="AF2258" s="126"/>
      <c r="AG2258" s="126"/>
      <c r="AH2258" s="126"/>
      <c r="AI2258" s="126"/>
      <c r="AJ2258" s="126"/>
      <c r="AK2258" s="126"/>
    </row>
    <row r="2259" spans="1:37" ht="15" customHeight="1" x14ac:dyDescent="0.2">
      <c r="A2259" s="62"/>
      <c r="B2259" s="62"/>
      <c r="C2259" s="133"/>
      <c r="D2259" s="133"/>
      <c r="E2259" s="133"/>
      <c r="F2259" s="133"/>
      <c r="G2259" s="133"/>
      <c r="H2259" s="133"/>
      <c r="I2259" s="133"/>
      <c r="J2259" s="133"/>
      <c r="K2259" s="133"/>
      <c r="L2259" s="133"/>
      <c r="M2259" s="133"/>
      <c r="N2259" s="134"/>
      <c r="O2259" s="134"/>
      <c r="P2259" s="134"/>
      <c r="Q2259" s="62"/>
      <c r="R2259" s="134"/>
      <c r="S2259" s="134"/>
      <c r="T2259" s="134"/>
      <c r="U2259" s="134"/>
      <c r="V2259" s="134"/>
      <c r="W2259" s="134"/>
      <c r="X2259" s="134"/>
      <c r="AC2259" s="126"/>
      <c r="AD2259" s="126"/>
      <c r="AE2259" s="126"/>
      <c r="AF2259" s="126"/>
      <c r="AG2259" s="126"/>
      <c r="AH2259" s="126"/>
      <c r="AI2259" s="126"/>
      <c r="AJ2259" s="126"/>
      <c r="AK2259" s="126"/>
    </row>
    <row r="2260" spans="1:37" ht="15" customHeight="1" x14ac:dyDescent="0.2">
      <c r="A2260" s="62"/>
      <c r="B2260" s="62"/>
      <c r="C2260" s="133"/>
      <c r="D2260" s="133"/>
      <c r="E2260" s="133"/>
      <c r="F2260" s="133"/>
      <c r="G2260" s="133"/>
      <c r="H2260" s="133"/>
      <c r="I2260" s="133"/>
      <c r="J2260" s="133"/>
      <c r="K2260" s="133"/>
      <c r="L2260" s="133"/>
      <c r="M2260" s="133"/>
      <c r="N2260" s="134"/>
      <c r="O2260" s="134"/>
      <c r="P2260" s="134"/>
      <c r="Q2260" s="62"/>
      <c r="R2260" s="134"/>
      <c r="S2260" s="134"/>
      <c r="T2260" s="134"/>
      <c r="U2260" s="134"/>
      <c r="V2260" s="134"/>
      <c r="W2260" s="134"/>
      <c r="X2260" s="134"/>
      <c r="AC2260" s="126"/>
      <c r="AD2260" s="126"/>
      <c r="AE2260" s="126"/>
      <c r="AF2260" s="126"/>
      <c r="AG2260" s="126"/>
      <c r="AH2260" s="126"/>
      <c r="AI2260" s="126"/>
      <c r="AJ2260" s="126"/>
      <c r="AK2260" s="126"/>
    </row>
    <row r="2261" spans="1:37" ht="15" customHeight="1" x14ac:dyDescent="0.2">
      <c r="A2261" s="62"/>
      <c r="B2261" s="62"/>
      <c r="C2261" s="133"/>
      <c r="D2261" s="133"/>
      <c r="E2261" s="133"/>
      <c r="F2261" s="133"/>
      <c r="G2261" s="133"/>
      <c r="H2261" s="133"/>
      <c r="I2261" s="133"/>
      <c r="J2261" s="133"/>
      <c r="K2261" s="133"/>
      <c r="L2261" s="133"/>
      <c r="M2261" s="133"/>
      <c r="N2261" s="134"/>
      <c r="O2261" s="134"/>
      <c r="P2261" s="134"/>
      <c r="Q2261" s="62"/>
      <c r="R2261" s="134"/>
      <c r="S2261" s="134"/>
      <c r="T2261" s="134"/>
      <c r="U2261" s="134"/>
      <c r="V2261" s="134"/>
      <c r="W2261" s="134"/>
      <c r="X2261" s="134"/>
      <c r="AC2261" s="126"/>
      <c r="AD2261" s="126"/>
      <c r="AE2261" s="126"/>
      <c r="AF2261" s="126"/>
      <c r="AG2261" s="126"/>
      <c r="AH2261" s="126"/>
      <c r="AI2261" s="126"/>
      <c r="AJ2261" s="126"/>
      <c r="AK2261" s="126"/>
    </row>
    <row r="2262" spans="1:37" ht="15" customHeight="1" x14ac:dyDescent="0.2">
      <c r="A2262" s="62"/>
      <c r="B2262" s="62"/>
      <c r="C2262" s="133"/>
      <c r="D2262" s="133"/>
      <c r="E2262" s="133"/>
      <c r="F2262" s="133"/>
      <c r="G2262" s="133"/>
      <c r="H2262" s="133"/>
      <c r="I2262" s="133"/>
      <c r="J2262" s="133"/>
      <c r="K2262" s="133"/>
      <c r="L2262" s="133"/>
      <c r="M2262" s="133"/>
      <c r="N2262" s="134"/>
      <c r="O2262" s="134"/>
      <c r="P2262" s="134"/>
      <c r="Q2262" s="62"/>
      <c r="R2262" s="134"/>
      <c r="S2262" s="134"/>
      <c r="T2262" s="134"/>
      <c r="U2262" s="134"/>
      <c r="V2262" s="134"/>
      <c r="W2262" s="134"/>
      <c r="X2262" s="134"/>
      <c r="AC2262" s="126"/>
      <c r="AD2262" s="126"/>
      <c r="AE2262" s="126"/>
      <c r="AF2262" s="126"/>
      <c r="AG2262" s="126"/>
      <c r="AH2262" s="126"/>
      <c r="AI2262" s="126"/>
      <c r="AJ2262" s="126"/>
      <c r="AK2262" s="126"/>
    </row>
    <row r="2263" spans="1:37" ht="15" customHeight="1" x14ac:dyDescent="0.2">
      <c r="A2263" s="62"/>
      <c r="B2263" s="62"/>
      <c r="C2263" s="133"/>
      <c r="D2263" s="133"/>
      <c r="E2263" s="133"/>
      <c r="F2263" s="133"/>
      <c r="G2263" s="133"/>
      <c r="H2263" s="133"/>
      <c r="I2263" s="133"/>
      <c r="J2263" s="133"/>
      <c r="K2263" s="133"/>
      <c r="L2263" s="133"/>
      <c r="M2263" s="133"/>
      <c r="N2263" s="134"/>
      <c r="O2263" s="134"/>
      <c r="P2263" s="134"/>
      <c r="Q2263" s="62"/>
      <c r="R2263" s="134"/>
      <c r="S2263" s="134"/>
      <c r="T2263" s="134"/>
      <c r="U2263" s="134"/>
      <c r="V2263" s="134"/>
      <c r="W2263" s="134"/>
      <c r="X2263" s="134"/>
      <c r="AC2263" s="126"/>
      <c r="AD2263" s="126"/>
      <c r="AE2263" s="126"/>
      <c r="AF2263" s="126"/>
      <c r="AG2263" s="126"/>
      <c r="AH2263" s="126"/>
      <c r="AI2263" s="126"/>
      <c r="AJ2263" s="126"/>
      <c r="AK2263" s="126"/>
    </row>
    <row r="2264" spans="1:37" ht="15" customHeight="1" x14ac:dyDescent="0.2">
      <c r="A2264" s="62"/>
      <c r="B2264" s="62"/>
      <c r="C2264" s="133"/>
      <c r="D2264" s="133"/>
      <c r="E2264" s="133"/>
      <c r="F2264" s="133"/>
      <c r="G2264" s="133"/>
      <c r="H2264" s="133"/>
      <c r="I2264" s="133"/>
      <c r="J2264" s="133"/>
      <c r="K2264" s="133"/>
      <c r="L2264" s="133"/>
      <c r="M2264" s="133"/>
      <c r="N2264" s="134"/>
      <c r="O2264" s="134"/>
      <c r="P2264" s="134"/>
      <c r="Q2264" s="62"/>
      <c r="R2264" s="134"/>
      <c r="S2264" s="134"/>
      <c r="T2264" s="134"/>
      <c r="U2264" s="134"/>
      <c r="V2264" s="134"/>
      <c r="W2264" s="134"/>
      <c r="X2264" s="134"/>
      <c r="AC2264" s="126"/>
      <c r="AD2264" s="126"/>
      <c r="AE2264" s="126"/>
      <c r="AF2264" s="126"/>
      <c r="AG2264" s="126"/>
      <c r="AH2264" s="126"/>
      <c r="AI2264" s="126"/>
      <c r="AJ2264" s="126"/>
      <c r="AK2264" s="126"/>
    </row>
    <row r="2265" spans="1:37" ht="15" customHeight="1" x14ac:dyDescent="0.2">
      <c r="A2265" s="62"/>
      <c r="B2265" s="62"/>
      <c r="C2265" s="133"/>
      <c r="D2265" s="133"/>
      <c r="E2265" s="133"/>
      <c r="F2265" s="133"/>
      <c r="G2265" s="133"/>
      <c r="H2265" s="133"/>
      <c r="I2265" s="133"/>
      <c r="J2265" s="133"/>
      <c r="K2265" s="133"/>
      <c r="L2265" s="133"/>
      <c r="M2265" s="133"/>
      <c r="N2265" s="134"/>
      <c r="O2265" s="134"/>
      <c r="P2265" s="134"/>
      <c r="Q2265" s="62"/>
      <c r="R2265" s="134"/>
      <c r="S2265" s="134"/>
      <c r="T2265" s="134"/>
      <c r="U2265" s="134"/>
      <c r="V2265" s="134"/>
      <c r="W2265" s="134"/>
      <c r="X2265" s="134"/>
      <c r="AC2265" s="126"/>
      <c r="AD2265" s="126"/>
      <c r="AE2265" s="126"/>
      <c r="AF2265" s="126"/>
      <c r="AG2265" s="126"/>
      <c r="AH2265" s="126"/>
      <c r="AI2265" s="126"/>
      <c r="AJ2265" s="126"/>
      <c r="AK2265" s="126"/>
    </row>
    <row r="2266" spans="1:37" ht="15" customHeight="1" x14ac:dyDescent="0.2">
      <c r="A2266" s="62"/>
      <c r="B2266" s="62"/>
      <c r="C2266" s="133"/>
      <c r="D2266" s="133"/>
      <c r="E2266" s="133"/>
      <c r="F2266" s="133"/>
      <c r="G2266" s="133"/>
      <c r="H2266" s="133"/>
      <c r="I2266" s="133"/>
      <c r="J2266" s="133"/>
      <c r="K2266" s="133"/>
      <c r="L2266" s="133"/>
      <c r="M2266" s="133"/>
      <c r="N2266" s="134"/>
      <c r="O2266" s="134"/>
      <c r="P2266" s="134"/>
      <c r="Q2266" s="62"/>
      <c r="R2266" s="134"/>
      <c r="S2266" s="134"/>
      <c r="T2266" s="134"/>
      <c r="U2266" s="134"/>
      <c r="V2266" s="134"/>
      <c r="W2266" s="134"/>
      <c r="X2266" s="134"/>
      <c r="AC2266" s="126"/>
      <c r="AD2266" s="126"/>
      <c r="AE2266" s="126"/>
      <c r="AF2266" s="126"/>
      <c r="AG2266" s="126"/>
      <c r="AH2266" s="126"/>
      <c r="AI2266" s="126"/>
      <c r="AJ2266" s="126"/>
      <c r="AK2266" s="126"/>
    </row>
    <row r="2267" spans="1:37" ht="15" customHeight="1" x14ac:dyDescent="0.2">
      <c r="A2267" s="62"/>
      <c r="B2267" s="62"/>
      <c r="C2267" s="133"/>
      <c r="D2267" s="133"/>
      <c r="E2267" s="133"/>
      <c r="F2267" s="133"/>
      <c r="G2267" s="133"/>
      <c r="H2267" s="133"/>
      <c r="I2267" s="133"/>
      <c r="J2267" s="133"/>
      <c r="K2267" s="133"/>
      <c r="L2267" s="133"/>
      <c r="M2267" s="133"/>
      <c r="N2267" s="134"/>
      <c r="O2267" s="134"/>
      <c r="P2267" s="134"/>
      <c r="Q2267" s="62"/>
      <c r="R2267" s="134"/>
      <c r="S2267" s="134"/>
      <c r="T2267" s="134"/>
      <c r="U2267" s="134"/>
      <c r="V2267" s="134"/>
      <c r="W2267" s="134"/>
      <c r="X2267" s="134"/>
      <c r="AC2267" s="126"/>
      <c r="AD2267" s="126"/>
      <c r="AE2267" s="126"/>
      <c r="AF2267" s="126"/>
      <c r="AG2267" s="126"/>
      <c r="AH2267" s="126"/>
      <c r="AI2267" s="126"/>
      <c r="AJ2267" s="126"/>
      <c r="AK2267" s="126"/>
    </row>
    <row r="2268" spans="1:37" ht="15" customHeight="1" x14ac:dyDescent="0.2">
      <c r="A2268" s="62"/>
      <c r="B2268" s="62"/>
      <c r="C2268" s="133"/>
      <c r="D2268" s="133"/>
      <c r="E2268" s="133"/>
      <c r="F2268" s="133"/>
      <c r="G2268" s="133"/>
      <c r="H2268" s="133"/>
      <c r="I2268" s="133"/>
      <c r="J2268" s="133"/>
      <c r="K2268" s="133"/>
      <c r="L2268" s="133"/>
      <c r="M2268" s="133"/>
      <c r="N2268" s="134"/>
      <c r="O2268" s="134"/>
      <c r="P2268" s="134"/>
      <c r="Q2268" s="62"/>
      <c r="R2268" s="134"/>
      <c r="S2268" s="134"/>
      <c r="T2268" s="134"/>
      <c r="U2268" s="134"/>
      <c r="V2268" s="134"/>
      <c r="W2268" s="134"/>
      <c r="X2268" s="134"/>
      <c r="AC2268" s="126"/>
      <c r="AD2268" s="126"/>
      <c r="AE2268" s="126"/>
      <c r="AF2268" s="126"/>
      <c r="AG2268" s="126"/>
      <c r="AH2268" s="126"/>
      <c r="AI2268" s="126"/>
      <c r="AJ2268" s="126"/>
      <c r="AK2268" s="126"/>
    </row>
    <row r="2269" spans="1:37" ht="15" customHeight="1" x14ac:dyDescent="0.2">
      <c r="A2269" s="62"/>
      <c r="B2269" s="62"/>
      <c r="C2269" s="133"/>
      <c r="D2269" s="133"/>
      <c r="E2269" s="133"/>
      <c r="F2269" s="133"/>
      <c r="G2269" s="133"/>
      <c r="H2269" s="133"/>
      <c r="I2269" s="133"/>
      <c r="J2269" s="133"/>
      <c r="K2269" s="133"/>
      <c r="L2269" s="133"/>
      <c r="M2269" s="133"/>
      <c r="N2269" s="134"/>
      <c r="O2269" s="134"/>
      <c r="P2269" s="134"/>
      <c r="Q2269" s="62"/>
      <c r="R2269" s="134"/>
      <c r="S2269" s="134"/>
      <c r="T2269" s="134"/>
      <c r="U2269" s="134"/>
      <c r="V2269" s="134"/>
      <c r="W2269" s="134"/>
      <c r="X2269" s="134"/>
      <c r="AC2269" s="126"/>
      <c r="AD2269" s="126"/>
      <c r="AE2269" s="126"/>
      <c r="AF2269" s="126"/>
      <c r="AG2269" s="126"/>
      <c r="AH2269" s="126"/>
      <c r="AI2269" s="126"/>
      <c r="AJ2269" s="126"/>
      <c r="AK2269" s="126"/>
    </row>
    <row r="2270" spans="1:37" ht="15" customHeight="1" x14ac:dyDescent="0.2">
      <c r="A2270" s="62"/>
      <c r="B2270" s="62"/>
      <c r="C2270" s="133"/>
      <c r="D2270" s="133"/>
      <c r="E2270" s="133"/>
      <c r="F2270" s="133"/>
      <c r="G2270" s="133"/>
      <c r="H2270" s="133"/>
      <c r="I2270" s="133"/>
      <c r="J2270" s="133"/>
      <c r="K2270" s="133"/>
      <c r="L2270" s="133"/>
      <c r="M2270" s="133"/>
      <c r="N2270" s="134"/>
      <c r="O2270" s="134"/>
      <c r="P2270" s="134"/>
      <c r="Q2270" s="62"/>
      <c r="R2270" s="134"/>
      <c r="S2270" s="134"/>
      <c r="T2270" s="134"/>
      <c r="U2270" s="134"/>
      <c r="V2270" s="134"/>
      <c r="W2270" s="134"/>
      <c r="X2270" s="134"/>
      <c r="AC2270" s="126"/>
      <c r="AD2270" s="126"/>
      <c r="AE2270" s="126"/>
      <c r="AF2270" s="126"/>
      <c r="AG2270" s="126"/>
      <c r="AH2270" s="126"/>
      <c r="AI2270" s="126"/>
      <c r="AJ2270" s="126"/>
      <c r="AK2270" s="126"/>
    </row>
    <row r="2271" spans="1:37" ht="15" customHeight="1" x14ac:dyDescent="0.2">
      <c r="A2271" s="62"/>
      <c r="B2271" s="62"/>
      <c r="C2271" s="133"/>
      <c r="D2271" s="133"/>
      <c r="E2271" s="133"/>
      <c r="F2271" s="133"/>
      <c r="G2271" s="133"/>
      <c r="H2271" s="133"/>
      <c r="I2271" s="133"/>
      <c r="J2271" s="133"/>
      <c r="K2271" s="133"/>
      <c r="L2271" s="133"/>
      <c r="M2271" s="133"/>
      <c r="N2271" s="134"/>
      <c r="O2271" s="134"/>
      <c r="P2271" s="134"/>
      <c r="Q2271" s="62"/>
      <c r="R2271" s="134"/>
      <c r="S2271" s="134"/>
      <c r="T2271" s="134"/>
      <c r="U2271" s="134"/>
      <c r="V2271" s="134"/>
      <c r="W2271" s="134"/>
      <c r="X2271" s="134"/>
      <c r="AC2271" s="126"/>
      <c r="AD2271" s="126"/>
      <c r="AE2271" s="126"/>
      <c r="AF2271" s="126"/>
      <c r="AG2271" s="126"/>
      <c r="AH2271" s="126"/>
      <c r="AI2271" s="126"/>
      <c r="AJ2271" s="126"/>
      <c r="AK2271" s="126"/>
    </row>
    <row r="2272" spans="1:37" ht="15" customHeight="1" x14ac:dyDescent="0.2">
      <c r="A2272" s="62"/>
      <c r="B2272" s="62"/>
      <c r="C2272" s="133"/>
      <c r="D2272" s="133"/>
      <c r="E2272" s="133"/>
      <c r="F2272" s="133"/>
      <c r="G2272" s="133"/>
      <c r="H2272" s="133"/>
      <c r="I2272" s="133"/>
      <c r="J2272" s="133"/>
      <c r="K2272" s="133"/>
      <c r="L2272" s="133"/>
      <c r="M2272" s="133"/>
      <c r="N2272" s="134"/>
      <c r="O2272" s="134"/>
      <c r="P2272" s="134"/>
      <c r="Q2272" s="62"/>
      <c r="R2272" s="134"/>
      <c r="S2272" s="134"/>
      <c r="T2272" s="134"/>
      <c r="U2272" s="134"/>
      <c r="V2272" s="134"/>
      <c r="W2272" s="134"/>
      <c r="X2272" s="134"/>
      <c r="AC2272" s="126"/>
      <c r="AD2272" s="126"/>
      <c r="AE2272" s="126"/>
      <c r="AF2272" s="126"/>
      <c r="AG2272" s="126"/>
      <c r="AH2272" s="126"/>
      <c r="AI2272" s="126"/>
      <c r="AJ2272" s="126"/>
      <c r="AK2272" s="126"/>
    </row>
    <row r="2273" spans="1:37" ht="15" customHeight="1" x14ac:dyDescent="0.2">
      <c r="A2273" s="62"/>
      <c r="B2273" s="62"/>
      <c r="C2273" s="133"/>
      <c r="D2273" s="133"/>
      <c r="E2273" s="133"/>
      <c r="F2273" s="133"/>
      <c r="G2273" s="133"/>
      <c r="H2273" s="133"/>
      <c r="I2273" s="133"/>
      <c r="J2273" s="133"/>
      <c r="K2273" s="133"/>
      <c r="L2273" s="133"/>
      <c r="M2273" s="133"/>
      <c r="N2273" s="134"/>
      <c r="O2273" s="134"/>
      <c r="P2273" s="134"/>
      <c r="Q2273" s="62"/>
      <c r="R2273" s="134"/>
      <c r="S2273" s="134"/>
      <c r="T2273" s="134"/>
      <c r="U2273" s="134"/>
      <c r="V2273" s="134"/>
      <c r="W2273" s="134"/>
      <c r="X2273" s="134"/>
      <c r="AC2273" s="126"/>
      <c r="AD2273" s="126"/>
      <c r="AE2273" s="126"/>
      <c r="AF2273" s="126"/>
      <c r="AG2273" s="126"/>
      <c r="AH2273" s="126"/>
      <c r="AI2273" s="126"/>
      <c r="AJ2273" s="126"/>
      <c r="AK2273" s="126"/>
    </row>
    <row r="2274" spans="1:37" ht="15" customHeight="1" x14ac:dyDescent="0.2">
      <c r="A2274" s="62"/>
      <c r="B2274" s="62"/>
      <c r="C2274" s="133"/>
      <c r="D2274" s="133"/>
      <c r="E2274" s="133"/>
      <c r="F2274" s="133"/>
      <c r="G2274" s="133"/>
      <c r="H2274" s="133"/>
      <c r="I2274" s="133"/>
      <c r="J2274" s="133"/>
      <c r="K2274" s="133"/>
      <c r="L2274" s="133"/>
      <c r="M2274" s="133"/>
      <c r="N2274" s="134"/>
      <c r="O2274" s="134"/>
      <c r="P2274" s="134"/>
      <c r="Q2274" s="62"/>
      <c r="R2274" s="134"/>
      <c r="S2274" s="134"/>
      <c r="T2274" s="134"/>
      <c r="U2274" s="134"/>
      <c r="V2274" s="134"/>
      <c r="W2274" s="134"/>
      <c r="X2274" s="134"/>
      <c r="AC2274" s="126"/>
      <c r="AD2274" s="126"/>
      <c r="AE2274" s="126"/>
      <c r="AF2274" s="126"/>
      <c r="AG2274" s="126"/>
      <c r="AH2274" s="126"/>
      <c r="AI2274" s="126"/>
      <c r="AJ2274" s="126"/>
      <c r="AK2274" s="126"/>
    </row>
    <row r="2275" spans="1:37" ht="15" customHeight="1" x14ac:dyDescent="0.2">
      <c r="A2275" s="62"/>
      <c r="B2275" s="62"/>
      <c r="C2275" s="133"/>
      <c r="D2275" s="133"/>
      <c r="E2275" s="133"/>
      <c r="F2275" s="133"/>
      <c r="G2275" s="133"/>
      <c r="H2275" s="133"/>
      <c r="I2275" s="133"/>
      <c r="J2275" s="133"/>
      <c r="K2275" s="133"/>
      <c r="L2275" s="133"/>
      <c r="M2275" s="133"/>
      <c r="N2275" s="134"/>
      <c r="O2275" s="134"/>
      <c r="P2275" s="134"/>
      <c r="Q2275" s="62"/>
      <c r="R2275" s="134"/>
      <c r="S2275" s="134"/>
      <c r="T2275" s="134"/>
      <c r="U2275" s="134"/>
      <c r="V2275" s="134"/>
      <c r="W2275" s="134"/>
      <c r="X2275" s="134"/>
      <c r="AC2275" s="126"/>
      <c r="AD2275" s="126"/>
      <c r="AE2275" s="126"/>
      <c r="AF2275" s="126"/>
      <c r="AG2275" s="126"/>
      <c r="AH2275" s="126"/>
      <c r="AI2275" s="126"/>
      <c r="AJ2275" s="126"/>
      <c r="AK2275" s="126"/>
    </row>
    <row r="2276" spans="1:37" ht="15" customHeight="1" x14ac:dyDescent="0.2">
      <c r="A2276" s="62"/>
      <c r="B2276" s="62"/>
      <c r="C2276" s="133"/>
      <c r="D2276" s="133"/>
      <c r="E2276" s="133"/>
      <c r="F2276" s="133"/>
      <c r="G2276" s="133"/>
      <c r="H2276" s="133"/>
      <c r="I2276" s="133"/>
      <c r="J2276" s="133"/>
      <c r="K2276" s="133"/>
      <c r="L2276" s="133"/>
      <c r="M2276" s="133"/>
      <c r="N2276" s="134"/>
      <c r="O2276" s="134"/>
      <c r="P2276" s="134"/>
      <c r="Q2276" s="62"/>
      <c r="R2276" s="134"/>
      <c r="S2276" s="134"/>
      <c r="T2276" s="134"/>
      <c r="U2276" s="134"/>
      <c r="V2276" s="134"/>
      <c r="W2276" s="134"/>
      <c r="X2276" s="134"/>
      <c r="AC2276" s="126"/>
      <c r="AD2276" s="126"/>
      <c r="AE2276" s="126"/>
      <c r="AF2276" s="126"/>
      <c r="AG2276" s="126"/>
      <c r="AH2276" s="126"/>
      <c r="AI2276" s="126"/>
      <c r="AJ2276" s="126"/>
      <c r="AK2276" s="126"/>
    </row>
    <row r="2277" spans="1:37" ht="15" customHeight="1" x14ac:dyDescent="0.2">
      <c r="A2277" s="62"/>
      <c r="B2277" s="62"/>
      <c r="C2277" s="133"/>
      <c r="D2277" s="133"/>
      <c r="E2277" s="133"/>
      <c r="F2277" s="133"/>
      <c r="G2277" s="133"/>
      <c r="H2277" s="133"/>
      <c r="I2277" s="133"/>
      <c r="J2277" s="133"/>
      <c r="K2277" s="133"/>
      <c r="L2277" s="133"/>
      <c r="M2277" s="133"/>
      <c r="N2277" s="134"/>
      <c r="O2277" s="134"/>
      <c r="P2277" s="134"/>
      <c r="Q2277" s="62"/>
      <c r="R2277" s="134"/>
      <c r="S2277" s="134"/>
      <c r="T2277" s="134"/>
      <c r="U2277" s="134"/>
      <c r="V2277" s="134"/>
      <c r="W2277" s="134"/>
      <c r="X2277" s="134"/>
      <c r="AC2277" s="126"/>
      <c r="AD2277" s="126"/>
      <c r="AE2277" s="126"/>
      <c r="AF2277" s="126"/>
      <c r="AG2277" s="126"/>
      <c r="AH2277" s="126"/>
      <c r="AI2277" s="126"/>
      <c r="AJ2277" s="126"/>
      <c r="AK2277" s="126"/>
    </row>
    <row r="2278" spans="1:37" ht="15" customHeight="1" x14ac:dyDescent="0.2">
      <c r="A2278" s="62"/>
      <c r="B2278" s="62"/>
      <c r="C2278" s="133"/>
      <c r="D2278" s="133"/>
      <c r="E2278" s="133"/>
      <c r="F2278" s="133"/>
      <c r="G2278" s="133"/>
      <c r="H2278" s="133"/>
      <c r="I2278" s="133"/>
      <c r="J2278" s="133"/>
      <c r="K2278" s="133"/>
      <c r="L2278" s="133"/>
      <c r="M2278" s="133"/>
      <c r="N2278" s="134"/>
      <c r="O2278" s="134"/>
      <c r="P2278" s="134"/>
      <c r="Q2278" s="62"/>
      <c r="R2278" s="134"/>
      <c r="S2278" s="134"/>
      <c r="T2278" s="134"/>
      <c r="U2278" s="134"/>
      <c r="V2278" s="134"/>
      <c r="W2278" s="134"/>
      <c r="X2278" s="134"/>
      <c r="AC2278" s="126"/>
      <c r="AD2278" s="126"/>
      <c r="AE2278" s="126"/>
      <c r="AF2278" s="126"/>
      <c r="AG2278" s="126"/>
      <c r="AH2278" s="126"/>
      <c r="AI2278" s="126"/>
      <c r="AJ2278" s="126"/>
      <c r="AK2278" s="126"/>
    </row>
    <row r="2279" spans="1:37" ht="15" customHeight="1" x14ac:dyDescent="0.2">
      <c r="A2279" s="62"/>
      <c r="B2279" s="62"/>
      <c r="C2279" s="133"/>
      <c r="D2279" s="133"/>
      <c r="E2279" s="133"/>
      <c r="F2279" s="133"/>
      <c r="G2279" s="133"/>
      <c r="H2279" s="133"/>
      <c r="I2279" s="133"/>
      <c r="J2279" s="133"/>
      <c r="K2279" s="133"/>
      <c r="L2279" s="133"/>
      <c r="M2279" s="133"/>
      <c r="N2279" s="134"/>
      <c r="O2279" s="134"/>
      <c r="P2279" s="134"/>
      <c r="Q2279" s="62"/>
      <c r="R2279" s="134"/>
      <c r="S2279" s="134"/>
      <c r="T2279" s="134"/>
      <c r="U2279" s="134"/>
      <c r="V2279" s="134"/>
      <c r="W2279" s="134"/>
      <c r="X2279" s="134"/>
      <c r="AC2279" s="126"/>
      <c r="AD2279" s="126"/>
      <c r="AE2279" s="126"/>
      <c r="AF2279" s="126"/>
      <c r="AG2279" s="126"/>
      <c r="AH2279" s="126"/>
      <c r="AI2279" s="126"/>
      <c r="AJ2279" s="126"/>
      <c r="AK2279" s="126"/>
    </row>
    <row r="2280" spans="1:37" ht="15" customHeight="1" x14ac:dyDescent="0.2">
      <c r="A2280" s="62"/>
      <c r="B2280" s="62"/>
      <c r="C2280" s="133"/>
      <c r="D2280" s="133"/>
      <c r="E2280" s="133"/>
      <c r="F2280" s="133"/>
      <c r="G2280" s="133"/>
      <c r="H2280" s="133"/>
      <c r="I2280" s="133"/>
      <c r="J2280" s="133"/>
      <c r="K2280" s="133"/>
      <c r="L2280" s="133"/>
      <c r="M2280" s="133"/>
      <c r="N2280" s="134"/>
      <c r="O2280" s="134"/>
      <c r="P2280" s="134"/>
      <c r="Q2280" s="62"/>
      <c r="R2280" s="134"/>
      <c r="S2280" s="134"/>
      <c r="T2280" s="134"/>
      <c r="U2280" s="134"/>
      <c r="V2280" s="134"/>
      <c r="W2280" s="134"/>
      <c r="X2280" s="134"/>
      <c r="AC2280" s="126"/>
      <c r="AD2280" s="126"/>
      <c r="AE2280" s="126"/>
      <c r="AF2280" s="126"/>
      <c r="AG2280" s="126"/>
      <c r="AH2280" s="126"/>
      <c r="AI2280" s="126"/>
      <c r="AJ2280" s="126"/>
      <c r="AK2280" s="126"/>
    </row>
    <row r="2281" spans="1:37" ht="15" customHeight="1" x14ac:dyDescent="0.2">
      <c r="A2281" s="62"/>
      <c r="B2281" s="62"/>
      <c r="C2281" s="133"/>
      <c r="D2281" s="133"/>
      <c r="E2281" s="133"/>
      <c r="F2281" s="133"/>
      <c r="G2281" s="133"/>
      <c r="H2281" s="133"/>
      <c r="I2281" s="133"/>
      <c r="J2281" s="133"/>
      <c r="K2281" s="133"/>
      <c r="L2281" s="133"/>
      <c r="M2281" s="133"/>
      <c r="N2281" s="134"/>
      <c r="O2281" s="134"/>
      <c r="P2281" s="134"/>
      <c r="Q2281" s="62"/>
      <c r="R2281" s="134"/>
      <c r="S2281" s="134"/>
      <c r="T2281" s="134"/>
      <c r="U2281" s="134"/>
      <c r="V2281" s="134"/>
      <c r="W2281" s="134"/>
      <c r="X2281" s="134"/>
      <c r="AC2281" s="126"/>
      <c r="AD2281" s="126"/>
      <c r="AE2281" s="126"/>
      <c r="AF2281" s="126"/>
      <c r="AG2281" s="126"/>
      <c r="AH2281" s="126"/>
      <c r="AI2281" s="126"/>
      <c r="AJ2281" s="126"/>
      <c r="AK2281" s="126"/>
    </row>
    <row r="2282" spans="1:37" ht="15" customHeight="1" x14ac:dyDescent="0.2">
      <c r="A2282" s="62"/>
      <c r="B2282" s="62"/>
      <c r="C2282" s="133"/>
      <c r="D2282" s="133"/>
      <c r="E2282" s="133"/>
      <c r="F2282" s="133"/>
      <c r="G2282" s="133"/>
      <c r="H2282" s="133"/>
      <c r="I2282" s="133"/>
      <c r="J2282" s="133"/>
      <c r="K2282" s="133"/>
      <c r="L2282" s="133"/>
      <c r="M2282" s="133"/>
      <c r="N2282" s="134"/>
      <c r="O2282" s="134"/>
      <c r="P2282" s="134"/>
      <c r="Q2282" s="62"/>
      <c r="R2282" s="134"/>
      <c r="S2282" s="134"/>
      <c r="T2282" s="134"/>
      <c r="U2282" s="134"/>
      <c r="V2282" s="134"/>
      <c r="W2282" s="134"/>
      <c r="X2282" s="134"/>
      <c r="AC2282" s="126"/>
      <c r="AD2282" s="126"/>
      <c r="AE2282" s="126"/>
      <c r="AF2282" s="126"/>
      <c r="AG2282" s="126"/>
      <c r="AH2282" s="126"/>
      <c r="AI2282" s="126"/>
      <c r="AJ2282" s="126"/>
      <c r="AK2282" s="126"/>
    </row>
    <row r="2283" spans="1:37" ht="15" customHeight="1" x14ac:dyDescent="0.2">
      <c r="A2283" s="62"/>
      <c r="B2283" s="62"/>
      <c r="C2283" s="133"/>
      <c r="D2283" s="133"/>
      <c r="E2283" s="133"/>
      <c r="F2283" s="133"/>
      <c r="G2283" s="133"/>
      <c r="H2283" s="133"/>
      <c r="I2283" s="133"/>
      <c r="J2283" s="133"/>
      <c r="K2283" s="133"/>
      <c r="L2283" s="133"/>
      <c r="M2283" s="133"/>
      <c r="N2283" s="134"/>
      <c r="O2283" s="134"/>
      <c r="P2283" s="134"/>
      <c r="Q2283" s="62"/>
      <c r="R2283" s="134"/>
      <c r="S2283" s="134"/>
      <c r="T2283" s="134"/>
      <c r="U2283" s="134"/>
      <c r="V2283" s="134"/>
      <c r="W2283" s="134"/>
      <c r="X2283" s="134"/>
      <c r="AC2283" s="126"/>
      <c r="AD2283" s="126"/>
      <c r="AE2283" s="126"/>
      <c r="AF2283" s="126"/>
      <c r="AG2283" s="126"/>
      <c r="AH2283" s="126"/>
      <c r="AI2283" s="126"/>
      <c r="AJ2283" s="126"/>
      <c r="AK2283" s="126"/>
    </row>
    <row r="2284" spans="1:37" ht="15" customHeight="1" x14ac:dyDescent="0.2">
      <c r="A2284" s="62"/>
      <c r="B2284" s="62"/>
      <c r="C2284" s="133"/>
      <c r="D2284" s="133"/>
      <c r="E2284" s="133"/>
      <c r="F2284" s="133"/>
      <c r="G2284" s="133"/>
      <c r="H2284" s="133"/>
      <c r="I2284" s="133"/>
      <c r="J2284" s="133"/>
      <c r="K2284" s="133"/>
      <c r="L2284" s="133"/>
      <c r="M2284" s="133"/>
      <c r="N2284" s="134"/>
      <c r="O2284" s="134"/>
      <c r="P2284" s="134"/>
      <c r="Q2284" s="62"/>
      <c r="R2284" s="134"/>
      <c r="S2284" s="134"/>
      <c r="T2284" s="134"/>
      <c r="U2284" s="134"/>
      <c r="V2284" s="134"/>
      <c r="W2284" s="134"/>
      <c r="X2284" s="134"/>
      <c r="AC2284" s="126"/>
      <c r="AD2284" s="126"/>
      <c r="AE2284" s="126"/>
      <c r="AF2284" s="126"/>
      <c r="AG2284" s="126"/>
      <c r="AH2284" s="126"/>
      <c r="AI2284" s="126"/>
      <c r="AJ2284" s="126"/>
      <c r="AK2284" s="126"/>
    </row>
    <row r="2285" spans="1:37" ht="15" customHeight="1" x14ac:dyDescent="0.2">
      <c r="A2285" s="62"/>
      <c r="B2285" s="62"/>
      <c r="C2285" s="133"/>
      <c r="D2285" s="133"/>
      <c r="E2285" s="133"/>
      <c r="F2285" s="133"/>
      <c r="G2285" s="133"/>
      <c r="H2285" s="133"/>
      <c r="I2285" s="133"/>
      <c r="J2285" s="133"/>
      <c r="K2285" s="133"/>
      <c r="L2285" s="133"/>
      <c r="M2285" s="133"/>
      <c r="N2285" s="134"/>
      <c r="O2285" s="134"/>
      <c r="P2285" s="134"/>
      <c r="Q2285" s="62"/>
      <c r="R2285" s="134"/>
      <c r="S2285" s="134"/>
      <c r="T2285" s="134"/>
      <c r="U2285" s="134"/>
      <c r="V2285" s="134"/>
      <c r="W2285" s="134"/>
      <c r="X2285" s="134"/>
      <c r="AC2285" s="126"/>
      <c r="AD2285" s="126"/>
      <c r="AE2285" s="126"/>
      <c r="AF2285" s="126"/>
      <c r="AG2285" s="126"/>
      <c r="AH2285" s="126"/>
      <c r="AI2285" s="126"/>
      <c r="AJ2285" s="126"/>
      <c r="AK2285" s="126"/>
    </row>
    <row r="2286" spans="1:37" ht="15" customHeight="1" x14ac:dyDescent="0.2">
      <c r="A2286" s="62"/>
      <c r="B2286" s="62"/>
      <c r="C2286" s="133"/>
      <c r="D2286" s="133"/>
      <c r="E2286" s="133"/>
      <c r="F2286" s="133"/>
      <c r="G2286" s="133"/>
      <c r="H2286" s="133"/>
      <c r="I2286" s="133"/>
      <c r="J2286" s="133"/>
      <c r="K2286" s="133"/>
      <c r="L2286" s="133"/>
      <c r="M2286" s="133"/>
      <c r="N2286" s="134"/>
      <c r="O2286" s="134"/>
      <c r="P2286" s="134"/>
      <c r="Q2286" s="62"/>
      <c r="R2286" s="134"/>
      <c r="S2286" s="134"/>
      <c r="T2286" s="134"/>
      <c r="U2286" s="134"/>
      <c r="V2286" s="134"/>
      <c r="W2286" s="134"/>
      <c r="X2286" s="134"/>
      <c r="AC2286" s="126"/>
      <c r="AD2286" s="126"/>
      <c r="AE2286" s="126"/>
      <c r="AF2286" s="126"/>
      <c r="AG2286" s="126"/>
      <c r="AH2286" s="126"/>
      <c r="AI2286" s="126"/>
      <c r="AJ2286" s="126"/>
      <c r="AK2286" s="126"/>
    </row>
    <row r="2287" spans="1:37" ht="15" customHeight="1" x14ac:dyDescent="0.2">
      <c r="A2287" s="62"/>
      <c r="B2287" s="62"/>
      <c r="C2287" s="133"/>
      <c r="D2287" s="133"/>
      <c r="E2287" s="133"/>
      <c r="F2287" s="133"/>
      <c r="G2287" s="133"/>
      <c r="H2287" s="133"/>
      <c r="I2287" s="133"/>
      <c r="J2287" s="133"/>
      <c r="K2287" s="133"/>
      <c r="L2287" s="133"/>
      <c r="M2287" s="133"/>
      <c r="N2287" s="134"/>
      <c r="O2287" s="134"/>
      <c r="P2287" s="134"/>
      <c r="Q2287" s="62"/>
      <c r="R2287" s="134"/>
      <c r="S2287" s="134"/>
      <c r="T2287" s="134"/>
      <c r="U2287" s="134"/>
      <c r="V2287" s="134"/>
      <c r="W2287" s="134"/>
      <c r="X2287" s="134"/>
      <c r="AC2287" s="126"/>
      <c r="AD2287" s="126"/>
      <c r="AE2287" s="126"/>
      <c r="AF2287" s="126"/>
      <c r="AG2287" s="126"/>
      <c r="AH2287" s="126"/>
      <c r="AI2287" s="126"/>
      <c r="AJ2287" s="126"/>
      <c r="AK2287" s="126"/>
    </row>
    <row r="2288" spans="1:37" ht="15" customHeight="1" x14ac:dyDescent="0.2">
      <c r="A2288" s="62"/>
      <c r="B2288" s="62"/>
      <c r="C2288" s="133"/>
      <c r="D2288" s="133"/>
      <c r="E2288" s="133"/>
      <c r="F2288" s="133"/>
      <c r="G2288" s="133"/>
      <c r="H2288" s="133"/>
      <c r="I2288" s="133"/>
      <c r="J2288" s="133"/>
      <c r="K2288" s="133"/>
      <c r="L2288" s="133"/>
      <c r="M2288" s="133"/>
      <c r="N2288" s="134"/>
      <c r="O2288" s="134"/>
      <c r="P2288" s="134"/>
      <c r="Q2288" s="62"/>
      <c r="R2288" s="134"/>
      <c r="S2288" s="134"/>
      <c r="T2288" s="134"/>
      <c r="U2288" s="134"/>
      <c r="V2288" s="134"/>
      <c r="W2288" s="134"/>
      <c r="X2288" s="134"/>
      <c r="AC2288" s="126"/>
      <c r="AD2288" s="126"/>
      <c r="AE2288" s="126"/>
      <c r="AF2288" s="126"/>
      <c r="AG2288" s="126"/>
      <c r="AH2288" s="126"/>
      <c r="AI2288" s="126"/>
      <c r="AJ2288" s="126"/>
      <c r="AK2288" s="126"/>
    </row>
    <row r="2289" spans="1:37" ht="15" customHeight="1" x14ac:dyDescent="0.2">
      <c r="A2289" s="62"/>
      <c r="B2289" s="62"/>
      <c r="C2289" s="133"/>
      <c r="D2289" s="133"/>
      <c r="E2289" s="133"/>
      <c r="F2289" s="133"/>
      <c r="G2289" s="133"/>
      <c r="H2289" s="133"/>
      <c r="I2289" s="133"/>
      <c r="J2289" s="133"/>
      <c r="K2289" s="133"/>
      <c r="L2289" s="133"/>
      <c r="M2289" s="133"/>
      <c r="N2289" s="134"/>
      <c r="O2289" s="134"/>
      <c r="P2289" s="134"/>
      <c r="Q2289" s="62"/>
      <c r="R2289" s="134"/>
      <c r="S2289" s="134"/>
      <c r="T2289" s="134"/>
      <c r="U2289" s="134"/>
      <c r="V2289" s="134"/>
      <c r="W2289" s="134"/>
      <c r="X2289" s="134"/>
      <c r="AC2289" s="126"/>
      <c r="AD2289" s="126"/>
      <c r="AE2289" s="126"/>
      <c r="AF2289" s="126"/>
      <c r="AG2289" s="126"/>
      <c r="AH2289" s="126"/>
      <c r="AI2289" s="126"/>
      <c r="AJ2289" s="126"/>
      <c r="AK2289" s="126"/>
    </row>
    <row r="2290" spans="1:37" ht="15" customHeight="1" x14ac:dyDescent="0.2">
      <c r="A2290" s="62"/>
      <c r="B2290" s="62"/>
      <c r="C2290" s="133"/>
      <c r="D2290" s="133"/>
      <c r="E2290" s="133"/>
      <c r="F2290" s="133"/>
      <c r="G2290" s="133"/>
      <c r="H2290" s="133"/>
      <c r="I2290" s="133"/>
      <c r="J2290" s="133"/>
      <c r="K2290" s="133"/>
      <c r="L2290" s="133"/>
      <c r="M2290" s="133"/>
      <c r="N2290" s="134"/>
      <c r="O2290" s="134"/>
      <c r="P2290" s="134"/>
      <c r="Q2290" s="62"/>
      <c r="R2290" s="134"/>
      <c r="S2290" s="134"/>
      <c r="T2290" s="134"/>
      <c r="U2290" s="134"/>
      <c r="V2290" s="134"/>
      <c r="W2290" s="134"/>
      <c r="X2290" s="134"/>
      <c r="AC2290" s="126"/>
      <c r="AD2290" s="126"/>
      <c r="AE2290" s="126"/>
      <c r="AF2290" s="126"/>
      <c r="AG2290" s="126"/>
      <c r="AH2290" s="126"/>
      <c r="AI2290" s="126"/>
      <c r="AJ2290" s="126"/>
      <c r="AK2290" s="126"/>
    </row>
    <row r="2291" spans="1:37" ht="15" customHeight="1" x14ac:dyDescent="0.2">
      <c r="A2291" s="62"/>
      <c r="B2291" s="62"/>
      <c r="C2291" s="133"/>
      <c r="D2291" s="133"/>
      <c r="E2291" s="133"/>
      <c r="F2291" s="133"/>
      <c r="G2291" s="133"/>
      <c r="H2291" s="133"/>
      <c r="I2291" s="133"/>
      <c r="J2291" s="133"/>
      <c r="K2291" s="133"/>
      <c r="L2291" s="133"/>
      <c r="M2291" s="133"/>
      <c r="N2291" s="134"/>
      <c r="O2291" s="134"/>
      <c r="P2291" s="134"/>
      <c r="Q2291" s="62"/>
      <c r="R2291" s="134"/>
      <c r="S2291" s="134"/>
      <c r="T2291" s="134"/>
      <c r="U2291" s="134"/>
      <c r="V2291" s="134"/>
      <c r="W2291" s="134"/>
      <c r="X2291" s="134"/>
      <c r="AC2291" s="126"/>
      <c r="AD2291" s="126"/>
      <c r="AE2291" s="126"/>
      <c r="AF2291" s="126"/>
      <c r="AG2291" s="126"/>
      <c r="AH2291" s="126"/>
      <c r="AI2291" s="126"/>
      <c r="AJ2291" s="126"/>
      <c r="AK2291" s="126"/>
    </row>
    <row r="2292" spans="1:37" ht="15" customHeight="1" x14ac:dyDescent="0.2">
      <c r="A2292" s="62"/>
      <c r="B2292" s="62"/>
      <c r="C2292" s="133"/>
      <c r="D2292" s="133"/>
      <c r="E2292" s="133"/>
      <c r="F2292" s="133"/>
      <c r="G2292" s="133"/>
      <c r="H2292" s="133"/>
      <c r="I2292" s="133"/>
      <c r="J2292" s="133"/>
      <c r="K2292" s="133"/>
      <c r="L2292" s="133"/>
      <c r="M2292" s="133"/>
      <c r="N2292" s="134"/>
      <c r="O2292" s="134"/>
      <c r="P2292" s="134"/>
      <c r="Q2292" s="62"/>
      <c r="R2292" s="134"/>
      <c r="S2292" s="134"/>
      <c r="T2292" s="134"/>
      <c r="U2292" s="134"/>
      <c r="V2292" s="134"/>
      <c r="W2292" s="134"/>
      <c r="X2292" s="134"/>
      <c r="AC2292" s="126"/>
      <c r="AD2292" s="126"/>
      <c r="AE2292" s="126"/>
      <c r="AF2292" s="126"/>
      <c r="AG2292" s="126"/>
      <c r="AH2292" s="126"/>
      <c r="AI2292" s="126"/>
      <c r="AJ2292" s="126"/>
      <c r="AK2292" s="126"/>
    </row>
    <row r="2293" spans="1:37" ht="15" customHeight="1" x14ac:dyDescent="0.2">
      <c r="A2293" s="62"/>
      <c r="B2293" s="62"/>
      <c r="C2293" s="133"/>
      <c r="D2293" s="133"/>
      <c r="E2293" s="133"/>
      <c r="F2293" s="133"/>
      <c r="G2293" s="133"/>
      <c r="H2293" s="133"/>
      <c r="I2293" s="133"/>
      <c r="J2293" s="133"/>
      <c r="K2293" s="133"/>
      <c r="L2293" s="133"/>
      <c r="M2293" s="133"/>
      <c r="N2293" s="134"/>
      <c r="O2293" s="134"/>
      <c r="P2293" s="134"/>
      <c r="Q2293" s="62"/>
      <c r="R2293" s="134"/>
      <c r="S2293" s="134"/>
      <c r="T2293" s="134"/>
      <c r="U2293" s="134"/>
      <c r="V2293" s="134"/>
      <c r="W2293" s="134"/>
      <c r="X2293" s="134"/>
      <c r="AC2293" s="126"/>
      <c r="AD2293" s="126"/>
      <c r="AE2293" s="126"/>
      <c r="AF2293" s="126"/>
      <c r="AG2293" s="126"/>
      <c r="AH2293" s="126"/>
      <c r="AI2293" s="126"/>
      <c r="AJ2293" s="126"/>
      <c r="AK2293" s="126"/>
    </row>
    <row r="2294" spans="1:37" ht="15" customHeight="1" x14ac:dyDescent="0.2">
      <c r="A2294" s="62"/>
      <c r="B2294" s="62"/>
      <c r="C2294" s="133"/>
      <c r="D2294" s="133"/>
      <c r="E2294" s="133"/>
      <c r="F2294" s="133"/>
      <c r="G2294" s="133"/>
      <c r="H2294" s="133"/>
      <c r="I2294" s="133"/>
      <c r="J2294" s="133"/>
      <c r="K2294" s="133"/>
      <c r="L2294" s="133"/>
      <c r="M2294" s="133"/>
      <c r="N2294" s="134"/>
      <c r="O2294" s="134"/>
      <c r="P2294" s="134"/>
      <c r="Q2294" s="62"/>
      <c r="R2294" s="134"/>
      <c r="S2294" s="134"/>
      <c r="T2294" s="134"/>
      <c r="U2294" s="134"/>
      <c r="V2294" s="134"/>
      <c r="W2294" s="134"/>
      <c r="X2294" s="134"/>
      <c r="AC2294" s="126"/>
      <c r="AD2294" s="126"/>
      <c r="AE2294" s="126"/>
      <c r="AF2294" s="126"/>
      <c r="AG2294" s="126"/>
      <c r="AH2294" s="126"/>
      <c r="AI2294" s="126"/>
      <c r="AJ2294" s="126"/>
      <c r="AK2294" s="126"/>
    </row>
    <row r="2295" spans="1:37" ht="15" customHeight="1" x14ac:dyDescent="0.2">
      <c r="A2295" s="62"/>
      <c r="B2295" s="62"/>
      <c r="C2295" s="133"/>
      <c r="D2295" s="133"/>
      <c r="E2295" s="133"/>
      <c r="F2295" s="133"/>
      <c r="G2295" s="133"/>
      <c r="H2295" s="133"/>
      <c r="I2295" s="133"/>
      <c r="J2295" s="133"/>
      <c r="K2295" s="133"/>
      <c r="L2295" s="133"/>
      <c r="M2295" s="133"/>
      <c r="N2295" s="134"/>
      <c r="O2295" s="134"/>
      <c r="P2295" s="134"/>
      <c r="Q2295" s="62"/>
      <c r="R2295" s="134"/>
      <c r="S2295" s="134"/>
      <c r="T2295" s="134"/>
      <c r="U2295" s="134"/>
      <c r="V2295" s="134"/>
      <c r="W2295" s="134"/>
      <c r="X2295" s="134"/>
      <c r="AC2295" s="126"/>
      <c r="AD2295" s="126"/>
      <c r="AE2295" s="126"/>
      <c r="AF2295" s="126"/>
      <c r="AG2295" s="126"/>
      <c r="AH2295" s="126"/>
      <c r="AI2295" s="126"/>
      <c r="AJ2295" s="126"/>
      <c r="AK2295" s="126"/>
    </row>
    <row r="2296" spans="1:37" ht="15" customHeight="1" x14ac:dyDescent="0.2">
      <c r="A2296" s="62"/>
      <c r="B2296" s="62"/>
      <c r="C2296" s="133"/>
      <c r="D2296" s="133"/>
      <c r="E2296" s="133"/>
      <c r="F2296" s="133"/>
      <c r="G2296" s="133"/>
      <c r="H2296" s="133"/>
      <c r="I2296" s="133"/>
      <c r="J2296" s="133"/>
      <c r="K2296" s="133"/>
      <c r="L2296" s="133"/>
      <c r="M2296" s="133"/>
      <c r="N2296" s="134"/>
      <c r="O2296" s="134"/>
      <c r="P2296" s="134"/>
      <c r="Q2296" s="62"/>
      <c r="R2296" s="134"/>
      <c r="S2296" s="134"/>
      <c r="T2296" s="134"/>
      <c r="U2296" s="134"/>
      <c r="V2296" s="134"/>
      <c r="W2296" s="134"/>
      <c r="X2296" s="134"/>
      <c r="AC2296" s="126"/>
      <c r="AD2296" s="126"/>
      <c r="AE2296" s="126"/>
      <c r="AF2296" s="126"/>
      <c r="AG2296" s="126"/>
      <c r="AH2296" s="126"/>
      <c r="AI2296" s="126"/>
      <c r="AJ2296" s="126"/>
      <c r="AK2296" s="126"/>
    </row>
    <row r="2297" spans="1:37" ht="15" customHeight="1" x14ac:dyDescent="0.2">
      <c r="A2297" s="62"/>
      <c r="B2297" s="62"/>
      <c r="C2297" s="133"/>
      <c r="D2297" s="133"/>
      <c r="E2297" s="133"/>
      <c r="F2297" s="133"/>
      <c r="G2297" s="133"/>
      <c r="H2297" s="133"/>
      <c r="I2297" s="133"/>
      <c r="J2297" s="133"/>
      <c r="K2297" s="133"/>
      <c r="L2297" s="133"/>
      <c r="M2297" s="133"/>
      <c r="N2297" s="134"/>
      <c r="O2297" s="134"/>
      <c r="P2297" s="134"/>
      <c r="Q2297" s="62"/>
      <c r="R2297" s="134"/>
      <c r="S2297" s="134"/>
      <c r="T2297" s="134"/>
      <c r="U2297" s="134"/>
      <c r="V2297" s="134"/>
      <c r="W2297" s="134"/>
      <c r="X2297" s="134"/>
      <c r="AC2297" s="126"/>
      <c r="AD2297" s="126"/>
      <c r="AE2297" s="126"/>
      <c r="AF2297" s="126"/>
      <c r="AG2297" s="126"/>
      <c r="AH2297" s="126"/>
      <c r="AI2297" s="126"/>
      <c r="AJ2297" s="126"/>
      <c r="AK2297" s="126"/>
    </row>
    <row r="2298" spans="1:37" ht="15" customHeight="1" x14ac:dyDescent="0.2">
      <c r="A2298" s="62"/>
      <c r="B2298" s="62"/>
      <c r="C2298" s="133"/>
      <c r="D2298" s="133"/>
      <c r="E2298" s="133"/>
      <c r="F2298" s="133"/>
      <c r="G2298" s="133"/>
      <c r="H2298" s="133"/>
      <c r="I2298" s="133"/>
      <c r="J2298" s="133"/>
      <c r="K2298" s="133"/>
      <c r="L2298" s="133"/>
      <c r="M2298" s="133"/>
      <c r="N2298" s="134"/>
      <c r="O2298" s="134"/>
      <c r="P2298" s="134"/>
      <c r="Q2298" s="62"/>
      <c r="R2298" s="134"/>
      <c r="S2298" s="134"/>
      <c r="T2298" s="134"/>
      <c r="U2298" s="134"/>
      <c r="V2298" s="134"/>
      <c r="W2298" s="134"/>
      <c r="X2298" s="134"/>
      <c r="AC2298" s="126"/>
      <c r="AD2298" s="126"/>
      <c r="AE2298" s="126"/>
      <c r="AF2298" s="126"/>
      <c r="AG2298" s="126"/>
      <c r="AH2298" s="126"/>
      <c r="AI2298" s="126"/>
      <c r="AJ2298" s="126"/>
      <c r="AK2298" s="126"/>
    </row>
    <row r="2299" spans="1:37" ht="15" customHeight="1" x14ac:dyDescent="0.2">
      <c r="A2299" s="62"/>
      <c r="B2299" s="62"/>
      <c r="C2299" s="133"/>
      <c r="D2299" s="133"/>
      <c r="E2299" s="133"/>
      <c r="F2299" s="133"/>
      <c r="G2299" s="133"/>
      <c r="H2299" s="133"/>
      <c r="I2299" s="133"/>
      <c r="J2299" s="133"/>
      <c r="K2299" s="133"/>
      <c r="L2299" s="133"/>
      <c r="M2299" s="133"/>
      <c r="N2299" s="134"/>
      <c r="O2299" s="134"/>
      <c r="P2299" s="134"/>
      <c r="Q2299" s="62"/>
      <c r="R2299" s="134"/>
      <c r="S2299" s="134"/>
      <c r="T2299" s="134"/>
      <c r="U2299" s="134"/>
      <c r="V2299" s="134"/>
      <c r="W2299" s="134"/>
      <c r="X2299" s="134"/>
      <c r="AC2299" s="126"/>
      <c r="AD2299" s="126"/>
      <c r="AE2299" s="126"/>
      <c r="AF2299" s="126"/>
      <c r="AG2299" s="126"/>
      <c r="AH2299" s="126"/>
      <c r="AI2299" s="126"/>
      <c r="AJ2299" s="126"/>
      <c r="AK2299" s="126"/>
    </row>
    <row r="2300" spans="1:37" ht="15" customHeight="1" x14ac:dyDescent="0.2">
      <c r="A2300" s="62"/>
      <c r="B2300" s="62"/>
      <c r="C2300" s="133"/>
      <c r="D2300" s="133"/>
      <c r="E2300" s="133"/>
      <c r="F2300" s="133"/>
      <c r="G2300" s="133"/>
      <c r="H2300" s="133"/>
      <c r="I2300" s="133"/>
      <c r="J2300" s="133"/>
      <c r="K2300" s="133"/>
      <c r="L2300" s="133"/>
      <c r="M2300" s="133"/>
      <c r="N2300" s="134"/>
      <c r="O2300" s="134"/>
      <c r="P2300" s="134"/>
      <c r="Q2300" s="62"/>
      <c r="R2300" s="134"/>
      <c r="S2300" s="134"/>
      <c r="T2300" s="134"/>
      <c r="U2300" s="134"/>
      <c r="V2300" s="134"/>
      <c r="W2300" s="134"/>
      <c r="X2300" s="134"/>
      <c r="AC2300" s="126"/>
      <c r="AD2300" s="126"/>
      <c r="AE2300" s="126"/>
      <c r="AF2300" s="126"/>
      <c r="AG2300" s="126"/>
      <c r="AH2300" s="126"/>
      <c r="AI2300" s="126"/>
      <c r="AJ2300" s="126"/>
      <c r="AK2300" s="126"/>
    </row>
    <row r="2301" spans="1:37" ht="15" customHeight="1" x14ac:dyDescent="0.2">
      <c r="A2301" s="62"/>
      <c r="B2301" s="62"/>
      <c r="C2301" s="133"/>
      <c r="D2301" s="133"/>
      <c r="E2301" s="133"/>
      <c r="F2301" s="133"/>
      <c r="G2301" s="133"/>
      <c r="H2301" s="133"/>
      <c r="I2301" s="133"/>
      <c r="J2301" s="133"/>
      <c r="K2301" s="133"/>
      <c r="L2301" s="133"/>
      <c r="M2301" s="133"/>
      <c r="N2301" s="134"/>
      <c r="O2301" s="134"/>
      <c r="P2301" s="134"/>
      <c r="Q2301" s="62"/>
      <c r="R2301" s="134"/>
      <c r="S2301" s="134"/>
      <c r="T2301" s="134"/>
      <c r="U2301" s="134"/>
      <c r="V2301" s="134"/>
      <c r="W2301" s="134"/>
      <c r="X2301" s="134"/>
      <c r="AC2301" s="126"/>
      <c r="AD2301" s="126"/>
      <c r="AE2301" s="126"/>
      <c r="AF2301" s="126"/>
      <c r="AG2301" s="126"/>
      <c r="AH2301" s="126"/>
      <c r="AI2301" s="126"/>
      <c r="AJ2301" s="126"/>
      <c r="AK2301" s="126"/>
    </row>
    <row r="2302" spans="1:37" ht="15" customHeight="1" x14ac:dyDescent="0.2">
      <c r="A2302" s="62"/>
      <c r="B2302" s="62"/>
      <c r="C2302" s="133"/>
      <c r="D2302" s="133"/>
      <c r="E2302" s="133"/>
      <c r="F2302" s="133"/>
      <c r="G2302" s="133"/>
      <c r="H2302" s="133"/>
      <c r="I2302" s="133"/>
      <c r="J2302" s="133"/>
      <c r="K2302" s="133"/>
      <c r="L2302" s="133"/>
      <c r="M2302" s="133"/>
      <c r="N2302" s="134"/>
      <c r="O2302" s="134"/>
      <c r="P2302" s="134"/>
      <c r="Q2302" s="62"/>
      <c r="R2302" s="134"/>
      <c r="S2302" s="134"/>
      <c r="T2302" s="134"/>
      <c r="U2302" s="134"/>
      <c r="V2302" s="134"/>
      <c r="W2302" s="134"/>
      <c r="X2302" s="134"/>
      <c r="AC2302" s="126"/>
      <c r="AD2302" s="126"/>
      <c r="AE2302" s="126"/>
      <c r="AF2302" s="126"/>
      <c r="AG2302" s="126"/>
      <c r="AH2302" s="126"/>
      <c r="AI2302" s="126"/>
      <c r="AJ2302" s="126"/>
      <c r="AK2302" s="126"/>
    </row>
    <row r="2303" spans="1:37" ht="15" customHeight="1" x14ac:dyDescent="0.2">
      <c r="A2303" s="62"/>
      <c r="B2303" s="62"/>
      <c r="C2303" s="133"/>
      <c r="D2303" s="133"/>
      <c r="E2303" s="133"/>
      <c r="F2303" s="133"/>
      <c r="G2303" s="133"/>
      <c r="H2303" s="133"/>
      <c r="I2303" s="133"/>
      <c r="J2303" s="133"/>
      <c r="K2303" s="133"/>
      <c r="L2303" s="133"/>
      <c r="M2303" s="133"/>
      <c r="N2303" s="134"/>
      <c r="O2303" s="134"/>
      <c r="P2303" s="134"/>
      <c r="Q2303" s="62"/>
      <c r="R2303" s="134"/>
      <c r="S2303" s="134"/>
      <c r="T2303" s="134"/>
      <c r="U2303" s="134"/>
      <c r="V2303" s="134"/>
      <c r="W2303" s="134"/>
      <c r="X2303" s="134"/>
      <c r="AC2303" s="126"/>
      <c r="AD2303" s="126"/>
      <c r="AE2303" s="126"/>
      <c r="AF2303" s="126"/>
      <c r="AG2303" s="126"/>
      <c r="AH2303" s="126"/>
      <c r="AI2303" s="126"/>
      <c r="AJ2303" s="126"/>
      <c r="AK2303" s="126"/>
    </row>
    <row r="2304" spans="1:37" ht="15" customHeight="1" x14ac:dyDescent="0.2">
      <c r="A2304" s="62"/>
      <c r="B2304" s="62"/>
      <c r="C2304" s="133"/>
      <c r="D2304" s="133"/>
      <c r="E2304" s="133"/>
      <c r="F2304" s="133"/>
      <c r="G2304" s="133"/>
      <c r="H2304" s="133"/>
      <c r="I2304" s="133"/>
      <c r="J2304" s="133"/>
      <c r="K2304" s="133"/>
      <c r="L2304" s="133"/>
      <c r="M2304" s="133"/>
      <c r="N2304" s="134"/>
      <c r="O2304" s="134"/>
      <c r="P2304" s="134"/>
      <c r="Q2304" s="62"/>
      <c r="R2304" s="134"/>
      <c r="S2304" s="134"/>
      <c r="T2304" s="134"/>
      <c r="U2304" s="134"/>
      <c r="V2304" s="134"/>
      <c r="W2304" s="134"/>
      <c r="X2304" s="134"/>
      <c r="AC2304" s="126"/>
      <c r="AD2304" s="126"/>
      <c r="AE2304" s="126"/>
      <c r="AF2304" s="126"/>
      <c r="AG2304" s="126"/>
      <c r="AH2304" s="126"/>
      <c r="AI2304" s="126"/>
      <c r="AJ2304" s="126"/>
      <c r="AK2304" s="126"/>
    </row>
    <row r="2305" spans="1:37" ht="15" customHeight="1" x14ac:dyDescent="0.2">
      <c r="A2305" s="62"/>
      <c r="B2305" s="62"/>
      <c r="C2305" s="133"/>
      <c r="D2305" s="133"/>
      <c r="E2305" s="133"/>
      <c r="F2305" s="133"/>
      <c r="G2305" s="133"/>
      <c r="H2305" s="133"/>
      <c r="I2305" s="133"/>
      <c r="J2305" s="133"/>
      <c r="K2305" s="133"/>
      <c r="L2305" s="133"/>
      <c r="M2305" s="133"/>
      <c r="N2305" s="134"/>
      <c r="O2305" s="134"/>
      <c r="P2305" s="134"/>
      <c r="Q2305" s="62"/>
      <c r="R2305" s="134"/>
      <c r="S2305" s="134"/>
      <c r="T2305" s="134"/>
      <c r="U2305" s="134"/>
      <c r="V2305" s="134"/>
      <c r="W2305" s="134"/>
      <c r="X2305" s="134"/>
      <c r="AC2305" s="126"/>
      <c r="AD2305" s="126"/>
      <c r="AE2305" s="126"/>
      <c r="AF2305" s="126"/>
      <c r="AG2305" s="126"/>
      <c r="AH2305" s="126"/>
      <c r="AI2305" s="126"/>
      <c r="AJ2305" s="126"/>
      <c r="AK2305" s="126"/>
    </row>
    <row r="2306" spans="1:37" ht="15" customHeight="1" x14ac:dyDescent="0.2">
      <c r="A2306" s="62"/>
      <c r="B2306" s="62"/>
      <c r="C2306" s="133"/>
      <c r="D2306" s="133"/>
      <c r="E2306" s="133"/>
      <c r="F2306" s="133"/>
      <c r="G2306" s="133"/>
      <c r="H2306" s="133"/>
      <c r="I2306" s="133"/>
      <c r="J2306" s="133"/>
      <c r="K2306" s="133"/>
      <c r="L2306" s="133"/>
      <c r="M2306" s="133"/>
      <c r="N2306" s="134"/>
      <c r="O2306" s="134"/>
      <c r="P2306" s="134"/>
      <c r="Q2306" s="62"/>
      <c r="R2306" s="134"/>
      <c r="S2306" s="134"/>
      <c r="T2306" s="134"/>
      <c r="U2306" s="134"/>
      <c r="V2306" s="134"/>
      <c r="W2306" s="134"/>
      <c r="X2306" s="134"/>
      <c r="AC2306" s="126"/>
      <c r="AD2306" s="126"/>
      <c r="AE2306" s="126"/>
      <c r="AF2306" s="126"/>
      <c r="AG2306" s="126"/>
      <c r="AH2306" s="126"/>
      <c r="AI2306" s="126"/>
      <c r="AJ2306" s="126"/>
      <c r="AK2306" s="126"/>
    </row>
    <row r="2307" spans="1:37" ht="15" customHeight="1" x14ac:dyDescent="0.2">
      <c r="A2307" s="62"/>
      <c r="B2307" s="62"/>
      <c r="C2307" s="133"/>
      <c r="D2307" s="133"/>
      <c r="E2307" s="133"/>
      <c r="F2307" s="133"/>
      <c r="G2307" s="133"/>
      <c r="H2307" s="133"/>
      <c r="I2307" s="133"/>
      <c r="J2307" s="133"/>
      <c r="K2307" s="133"/>
      <c r="L2307" s="133"/>
      <c r="M2307" s="133"/>
      <c r="N2307" s="134"/>
      <c r="O2307" s="134"/>
      <c r="P2307" s="134"/>
      <c r="Q2307" s="62"/>
      <c r="R2307" s="134"/>
      <c r="S2307" s="134"/>
      <c r="T2307" s="134"/>
      <c r="U2307" s="134"/>
      <c r="V2307" s="134"/>
      <c r="W2307" s="134"/>
      <c r="X2307" s="134"/>
      <c r="AC2307" s="126"/>
      <c r="AD2307" s="126"/>
      <c r="AE2307" s="126"/>
      <c r="AF2307" s="126"/>
      <c r="AG2307" s="126"/>
      <c r="AH2307" s="126"/>
      <c r="AI2307" s="126"/>
      <c r="AJ2307" s="126"/>
      <c r="AK2307" s="126"/>
    </row>
    <row r="2308" spans="1:37" ht="15" customHeight="1" x14ac:dyDescent="0.2">
      <c r="A2308" s="62"/>
      <c r="B2308" s="62"/>
      <c r="C2308" s="133"/>
      <c r="D2308" s="133"/>
      <c r="E2308" s="133"/>
      <c r="F2308" s="133"/>
      <c r="G2308" s="133"/>
      <c r="H2308" s="133"/>
      <c r="I2308" s="133"/>
      <c r="J2308" s="133"/>
      <c r="K2308" s="133"/>
      <c r="L2308" s="133"/>
      <c r="M2308" s="133"/>
      <c r="N2308" s="134"/>
      <c r="O2308" s="134"/>
      <c r="P2308" s="134"/>
      <c r="Q2308" s="62"/>
      <c r="R2308" s="134"/>
      <c r="S2308" s="134"/>
      <c r="T2308" s="134"/>
      <c r="U2308" s="134"/>
      <c r="V2308" s="134"/>
      <c r="W2308" s="134"/>
      <c r="X2308" s="134"/>
      <c r="AC2308" s="126"/>
      <c r="AD2308" s="126"/>
      <c r="AE2308" s="126"/>
      <c r="AF2308" s="126"/>
      <c r="AG2308" s="126"/>
      <c r="AH2308" s="126"/>
      <c r="AI2308" s="126"/>
      <c r="AJ2308" s="126"/>
      <c r="AK2308" s="126"/>
    </row>
    <row r="2309" spans="1:37" ht="15" customHeight="1" x14ac:dyDescent="0.2">
      <c r="A2309" s="62"/>
      <c r="B2309" s="62"/>
      <c r="C2309" s="133"/>
      <c r="D2309" s="133"/>
      <c r="E2309" s="133"/>
      <c r="F2309" s="133"/>
      <c r="G2309" s="133"/>
      <c r="H2309" s="133"/>
      <c r="I2309" s="133"/>
      <c r="J2309" s="133"/>
      <c r="K2309" s="133"/>
      <c r="L2309" s="133"/>
      <c r="M2309" s="133"/>
      <c r="N2309" s="134"/>
      <c r="O2309" s="134"/>
      <c r="P2309" s="134"/>
      <c r="Q2309" s="62"/>
      <c r="R2309" s="134"/>
      <c r="S2309" s="134"/>
      <c r="T2309" s="134"/>
      <c r="U2309" s="134"/>
      <c r="V2309" s="134"/>
      <c r="W2309" s="134"/>
      <c r="X2309" s="134"/>
      <c r="AC2309" s="126"/>
      <c r="AD2309" s="126"/>
      <c r="AE2309" s="126"/>
      <c r="AF2309" s="126"/>
      <c r="AG2309" s="126"/>
      <c r="AH2309" s="126"/>
      <c r="AI2309" s="126"/>
      <c r="AJ2309" s="126"/>
      <c r="AK2309" s="126"/>
    </row>
    <row r="2310" spans="1:37" ht="15" customHeight="1" x14ac:dyDescent="0.2">
      <c r="A2310" s="62"/>
      <c r="B2310" s="62"/>
      <c r="C2310" s="133"/>
      <c r="D2310" s="133"/>
      <c r="E2310" s="133"/>
      <c r="F2310" s="133"/>
      <c r="G2310" s="133"/>
      <c r="H2310" s="133"/>
      <c r="I2310" s="133"/>
      <c r="J2310" s="133"/>
      <c r="K2310" s="133"/>
      <c r="L2310" s="133"/>
      <c r="M2310" s="133"/>
      <c r="N2310" s="134"/>
      <c r="O2310" s="134"/>
      <c r="P2310" s="134"/>
      <c r="Q2310" s="62"/>
      <c r="R2310" s="134"/>
      <c r="S2310" s="134"/>
      <c r="T2310" s="134"/>
      <c r="U2310" s="134"/>
      <c r="V2310" s="134"/>
      <c r="W2310" s="134"/>
      <c r="X2310" s="134"/>
      <c r="AC2310" s="126"/>
      <c r="AD2310" s="126"/>
      <c r="AE2310" s="126"/>
      <c r="AF2310" s="126"/>
      <c r="AG2310" s="126"/>
      <c r="AH2310" s="126"/>
      <c r="AI2310" s="126"/>
      <c r="AJ2310" s="126"/>
      <c r="AK2310" s="126"/>
    </row>
    <row r="2311" spans="1:37" ht="15" customHeight="1" x14ac:dyDescent="0.2">
      <c r="A2311" s="62"/>
      <c r="B2311" s="62"/>
      <c r="C2311" s="133"/>
      <c r="D2311" s="133"/>
      <c r="E2311" s="133"/>
      <c r="F2311" s="133"/>
      <c r="G2311" s="133"/>
      <c r="H2311" s="133"/>
      <c r="I2311" s="133"/>
      <c r="J2311" s="133"/>
      <c r="K2311" s="133"/>
      <c r="L2311" s="133"/>
      <c r="M2311" s="133"/>
      <c r="N2311" s="134"/>
      <c r="O2311" s="134"/>
      <c r="P2311" s="134"/>
      <c r="Q2311" s="62"/>
      <c r="R2311" s="134"/>
      <c r="S2311" s="134"/>
      <c r="T2311" s="134"/>
      <c r="U2311" s="134"/>
      <c r="V2311" s="134"/>
      <c r="W2311" s="134"/>
      <c r="X2311" s="134"/>
      <c r="AC2311" s="126"/>
      <c r="AD2311" s="126"/>
      <c r="AE2311" s="126"/>
      <c r="AF2311" s="126"/>
      <c r="AG2311" s="126"/>
      <c r="AH2311" s="126"/>
      <c r="AI2311" s="126"/>
      <c r="AJ2311" s="126"/>
      <c r="AK2311" s="126"/>
    </row>
    <row r="2312" spans="1:37" ht="15" customHeight="1" x14ac:dyDescent="0.2">
      <c r="A2312" s="62"/>
      <c r="B2312" s="62"/>
      <c r="C2312" s="133"/>
      <c r="D2312" s="133"/>
      <c r="E2312" s="133"/>
      <c r="F2312" s="133"/>
      <c r="G2312" s="133"/>
      <c r="H2312" s="133"/>
      <c r="I2312" s="133"/>
      <c r="J2312" s="133"/>
      <c r="K2312" s="133"/>
      <c r="L2312" s="133"/>
      <c r="M2312" s="133"/>
      <c r="N2312" s="134"/>
      <c r="O2312" s="134"/>
      <c r="P2312" s="134"/>
      <c r="Q2312" s="62"/>
      <c r="R2312" s="134"/>
      <c r="S2312" s="134"/>
      <c r="T2312" s="134"/>
      <c r="U2312" s="134"/>
      <c r="V2312" s="134"/>
      <c r="W2312" s="134"/>
      <c r="X2312" s="134"/>
      <c r="AC2312" s="126"/>
      <c r="AD2312" s="126"/>
      <c r="AE2312" s="126"/>
      <c r="AF2312" s="126"/>
      <c r="AG2312" s="126"/>
      <c r="AH2312" s="126"/>
      <c r="AI2312" s="126"/>
      <c r="AJ2312" s="126"/>
      <c r="AK2312" s="126"/>
    </row>
    <row r="2313" spans="1:37" ht="15" customHeight="1" x14ac:dyDescent="0.2">
      <c r="A2313" s="62"/>
      <c r="B2313" s="62"/>
      <c r="C2313" s="133"/>
      <c r="D2313" s="133"/>
      <c r="E2313" s="133"/>
      <c r="F2313" s="133"/>
      <c r="G2313" s="133"/>
      <c r="H2313" s="133"/>
      <c r="I2313" s="133"/>
      <c r="J2313" s="133"/>
      <c r="K2313" s="133"/>
      <c r="L2313" s="133"/>
      <c r="M2313" s="133"/>
      <c r="N2313" s="134"/>
      <c r="O2313" s="134"/>
      <c r="P2313" s="134"/>
      <c r="Q2313" s="62"/>
      <c r="R2313" s="134"/>
      <c r="S2313" s="134"/>
      <c r="T2313" s="134"/>
      <c r="U2313" s="134"/>
      <c r="V2313" s="134"/>
      <c r="W2313" s="134"/>
      <c r="X2313" s="134"/>
      <c r="AC2313" s="126"/>
      <c r="AD2313" s="126"/>
      <c r="AE2313" s="126"/>
      <c r="AF2313" s="126"/>
      <c r="AG2313" s="126"/>
      <c r="AH2313" s="126"/>
      <c r="AI2313" s="126"/>
      <c r="AJ2313" s="126"/>
      <c r="AK2313" s="126"/>
    </row>
    <row r="2314" spans="1:37" ht="15" customHeight="1" x14ac:dyDescent="0.2">
      <c r="A2314" s="62"/>
      <c r="B2314" s="62"/>
      <c r="C2314" s="133"/>
      <c r="D2314" s="133"/>
      <c r="E2314" s="133"/>
      <c r="F2314" s="133"/>
      <c r="G2314" s="133"/>
      <c r="H2314" s="133"/>
      <c r="I2314" s="133"/>
      <c r="J2314" s="133"/>
      <c r="K2314" s="133"/>
      <c r="L2314" s="133"/>
      <c r="M2314" s="133"/>
      <c r="N2314" s="134"/>
      <c r="O2314" s="134"/>
      <c r="P2314" s="134"/>
      <c r="Q2314" s="62"/>
      <c r="R2314" s="134"/>
      <c r="S2314" s="134"/>
      <c r="T2314" s="134"/>
      <c r="U2314" s="134"/>
      <c r="V2314" s="134"/>
      <c r="W2314" s="134"/>
      <c r="X2314" s="134"/>
      <c r="AC2314" s="126"/>
      <c r="AD2314" s="126"/>
      <c r="AE2314" s="126"/>
      <c r="AF2314" s="126"/>
      <c r="AG2314" s="126"/>
      <c r="AH2314" s="126"/>
      <c r="AI2314" s="126"/>
      <c r="AJ2314" s="126"/>
      <c r="AK2314" s="126"/>
    </row>
    <row r="2315" spans="1:37" ht="15" customHeight="1" x14ac:dyDescent="0.2">
      <c r="A2315" s="62"/>
      <c r="B2315" s="62"/>
      <c r="C2315" s="133"/>
      <c r="D2315" s="133"/>
      <c r="E2315" s="133"/>
      <c r="F2315" s="133"/>
      <c r="G2315" s="133"/>
      <c r="H2315" s="133"/>
      <c r="I2315" s="133"/>
      <c r="J2315" s="133"/>
      <c r="K2315" s="133"/>
      <c r="L2315" s="133"/>
      <c r="M2315" s="133"/>
      <c r="N2315" s="134"/>
      <c r="O2315" s="134"/>
      <c r="P2315" s="134"/>
      <c r="Q2315" s="62"/>
      <c r="R2315" s="134"/>
      <c r="S2315" s="134"/>
      <c r="T2315" s="134"/>
      <c r="U2315" s="134"/>
      <c r="V2315" s="134"/>
      <c r="W2315" s="134"/>
      <c r="X2315" s="134"/>
      <c r="AC2315" s="126"/>
      <c r="AD2315" s="126"/>
      <c r="AE2315" s="126"/>
      <c r="AF2315" s="126"/>
      <c r="AG2315" s="126"/>
      <c r="AH2315" s="126"/>
      <c r="AI2315" s="126"/>
      <c r="AJ2315" s="126"/>
      <c r="AK2315" s="126"/>
    </row>
    <row r="2316" spans="1:37" ht="15" customHeight="1" x14ac:dyDescent="0.2">
      <c r="A2316" s="62"/>
      <c r="B2316" s="62"/>
      <c r="C2316" s="133"/>
      <c r="D2316" s="133"/>
      <c r="E2316" s="133"/>
      <c r="F2316" s="133"/>
      <c r="G2316" s="133"/>
      <c r="H2316" s="133"/>
      <c r="I2316" s="133"/>
      <c r="J2316" s="133"/>
      <c r="K2316" s="133"/>
      <c r="L2316" s="133"/>
      <c r="M2316" s="133"/>
      <c r="N2316" s="134"/>
      <c r="O2316" s="134"/>
      <c r="P2316" s="134"/>
      <c r="Q2316" s="62"/>
      <c r="R2316" s="134"/>
      <c r="S2316" s="134"/>
      <c r="T2316" s="134"/>
      <c r="U2316" s="134"/>
      <c r="V2316" s="134"/>
      <c r="W2316" s="134"/>
      <c r="X2316" s="134"/>
      <c r="AC2316" s="126"/>
      <c r="AD2316" s="126"/>
      <c r="AE2316" s="126"/>
      <c r="AF2316" s="126"/>
      <c r="AG2316" s="126"/>
      <c r="AH2316" s="126"/>
      <c r="AI2316" s="126"/>
      <c r="AJ2316" s="126"/>
      <c r="AK2316" s="126"/>
    </row>
    <row r="2317" spans="1:37" ht="15" customHeight="1" x14ac:dyDescent="0.2">
      <c r="A2317" s="62"/>
      <c r="B2317" s="62"/>
      <c r="C2317" s="133"/>
      <c r="D2317" s="133"/>
      <c r="E2317" s="133"/>
      <c r="F2317" s="133"/>
      <c r="G2317" s="133"/>
      <c r="H2317" s="133"/>
      <c r="I2317" s="133"/>
      <c r="J2317" s="133"/>
      <c r="K2317" s="133"/>
      <c r="L2317" s="133"/>
      <c r="M2317" s="133"/>
      <c r="N2317" s="134"/>
      <c r="O2317" s="134"/>
      <c r="P2317" s="134"/>
      <c r="Q2317" s="62"/>
      <c r="R2317" s="134"/>
      <c r="S2317" s="134"/>
      <c r="T2317" s="134"/>
      <c r="U2317" s="134"/>
      <c r="V2317" s="134"/>
      <c r="W2317" s="134"/>
      <c r="X2317" s="134"/>
      <c r="AC2317" s="126"/>
      <c r="AD2317" s="126"/>
      <c r="AE2317" s="126"/>
      <c r="AF2317" s="126"/>
      <c r="AG2317" s="126"/>
      <c r="AH2317" s="126"/>
      <c r="AI2317" s="126"/>
      <c r="AJ2317" s="126"/>
      <c r="AK2317" s="126"/>
    </row>
    <row r="2318" spans="1:37" ht="15" customHeight="1" x14ac:dyDescent="0.2">
      <c r="A2318" s="62"/>
      <c r="B2318" s="62"/>
      <c r="C2318" s="133"/>
      <c r="D2318" s="133"/>
      <c r="E2318" s="133"/>
      <c r="F2318" s="133"/>
      <c r="G2318" s="133"/>
      <c r="H2318" s="133"/>
      <c r="I2318" s="133"/>
      <c r="J2318" s="133"/>
      <c r="K2318" s="133"/>
      <c r="L2318" s="133"/>
      <c r="M2318" s="133"/>
      <c r="N2318" s="134"/>
      <c r="O2318" s="134"/>
      <c r="P2318" s="134"/>
      <c r="Q2318" s="62"/>
      <c r="R2318" s="134"/>
      <c r="S2318" s="134"/>
      <c r="T2318" s="134"/>
      <c r="U2318" s="134"/>
      <c r="V2318" s="134"/>
      <c r="W2318" s="134"/>
      <c r="X2318" s="134"/>
      <c r="AC2318" s="126"/>
      <c r="AD2318" s="126"/>
      <c r="AE2318" s="126"/>
      <c r="AF2318" s="126"/>
      <c r="AG2318" s="126"/>
      <c r="AH2318" s="126"/>
      <c r="AI2318" s="126"/>
      <c r="AJ2318" s="126"/>
      <c r="AK2318" s="126"/>
    </row>
    <row r="2319" spans="1:37" ht="15" customHeight="1" x14ac:dyDescent="0.2">
      <c r="A2319" s="62"/>
      <c r="B2319" s="62"/>
      <c r="C2319" s="133"/>
      <c r="D2319" s="133"/>
      <c r="E2319" s="133"/>
      <c r="F2319" s="133"/>
      <c r="G2319" s="133"/>
      <c r="H2319" s="133"/>
      <c r="I2319" s="133"/>
      <c r="J2319" s="133"/>
      <c r="K2319" s="133"/>
      <c r="L2319" s="133"/>
      <c r="M2319" s="133"/>
      <c r="N2319" s="134"/>
      <c r="O2319" s="134"/>
      <c r="P2319" s="134"/>
      <c r="Q2319" s="62"/>
      <c r="R2319" s="134"/>
      <c r="S2319" s="134"/>
      <c r="T2319" s="134"/>
      <c r="U2319" s="134"/>
      <c r="V2319" s="134"/>
      <c r="W2319" s="134"/>
      <c r="X2319" s="134"/>
      <c r="AC2319" s="126"/>
      <c r="AD2319" s="126"/>
      <c r="AE2319" s="126"/>
      <c r="AF2319" s="126"/>
      <c r="AG2319" s="126"/>
      <c r="AH2319" s="126"/>
      <c r="AI2319" s="126"/>
      <c r="AJ2319" s="126"/>
      <c r="AK2319" s="126"/>
    </row>
    <row r="2320" spans="1:37" ht="15" customHeight="1" x14ac:dyDescent="0.2">
      <c r="A2320" s="62"/>
      <c r="B2320" s="62"/>
      <c r="C2320" s="133"/>
      <c r="D2320" s="133"/>
      <c r="E2320" s="133"/>
      <c r="F2320" s="133"/>
      <c r="G2320" s="133"/>
      <c r="H2320" s="133"/>
      <c r="I2320" s="133"/>
      <c r="J2320" s="133"/>
      <c r="K2320" s="133"/>
      <c r="L2320" s="133"/>
      <c r="M2320" s="133"/>
      <c r="N2320" s="134"/>
      <c r="O2320" s="134"/>
      <c r="P2320" s="134"/>
      <c r="Q2320" s="62"/>
      <c r="R2320" s="134"/>
      <c r="S2320" s="134"/>
      <c r="T2320" s="134"/>
      <c r="U2320" s="134"/>
      <c r="V2320" s="134"/>
      <c r="W2320" s="134"/>
      <c r="X2320" s="134"/>
      <c r="AC2320" s="126"/>
      <c r="AD2320" s="126"/>
      <c r="AE2320" s="126"/>
      <c r="AF2320" s="126"/>
      <c r="AG2320" s="126"/>
      <c r="AH2320" s="126"/>
      <c r="AI2320" s="126"/>
      <c r="AJ2320" s="126"/>
      <c r="AK2320" s="126"/>
    </row>
    <row r="2321" spans="1:37" ht="15" customHeight="1" x14ac:dyDescent="0.2">
      <c r="A2321" s="62"/>
      <c r="B2321" s="62"/>
      <c r="C2321" s="133"/>
      <c r="D2321" s="133"/>
      <c r="E2321" s="133"/>
      <c r="F2321" s="133"/>
      <c r="G2321" s="133"/>
      <c r="H2321" s="133"/>
      <c r="I2321" s="133"/>
      <c r="J2321" s="133"/>
      <c r="K2321" s="133"/>
      <c r="L2321" s="133"/>
      <c r="M2321" s="133"/>
      <c r="N2321" s="134"/>
      <c r="O2321" s="134"/>
      <c r="P2321" s="134"/>
      <c r="Q2321" s="62"/>
      <c r="R2321" s="134"/>
      <c r="S2321" s="134"/>
      <c r="T2321" s="134"/>
      <c r="U2321" s="134"/>
      <c r="V2321" s="134"/>
      <c r="W2321" s="134"/>
      <c r="X2321" s="134"/>
      <c r="AC2321" s="126"/>
      <c r="AD2321" s="126"/>
      <c r="AE2321" s="126"/>
      <c r="AF2321" s="126"/>
      <c r="AG2321" s="126"/>
      <c r="AH2321" s="126"/>
      <c r="AI2321" s="126"/>
      <c r="AJ2321" s="126"/>
      <c r="AK2321" s="126"/>
    </row>
    <row r="2322" spans="1:37" ht="15" customHeight="1" x14ac:dyDescent="0.2">
      <c r="A2322" s="62"/>
      <c r="B2322" s="62"/>
      <c r="C2322" s="133"/>
      <c r="D2322" s="133"/>
      <c r="E2322" s="133"/>
      <c r="F2322" s="133"/>
      <c r="G2322" s="133"/>
      <c r="H2322" s="133"/>
      <c r="I2322" s="133"/>
      <c r="J2322" s="133"/>
      <c r="K2322" s="133"/>
      <c r="L2322" s="133"/>
      <c r="M2322" s="133"/>
      <c r="N2322" s="134"/>
      <c r="O2322" s="134"/>
      <c r="P2322" s="134"/>
      <c r="Q2322" s="62"/>
      <c r="R2322" s="134"/>
      <c r="S2322" s="134"/>
      <c r="T2322" s="134"/>
      <c r="U2322" s="134"/>
      <c r="V2322" s="134"/>
      <c r="W2322" s="134"/>
      <c r="X2322" s="134"/>
      <c r="AC2322" s="126"/>
      <c r="AD2322" s="126"/>
      <c r="AE2322" s="126"/>
      <c r="AF2322" s="126"/>
      <c r="AG2322" s="126"/>
      <c r="AH2322" s="126"/>
      <c r="AI2322" s="126"/>
      <c r="AJ2322" s="126"/>
      <c r="AK2322" s="126"/>
    </row>
    <row r="2323" spans="1:37" ht="15" customHeight="1" x14ac:dyDescent="0.2">
      <c r="A2323" s="62"/>
      <c r="B2323" s="62"/>
      <c r="C2323" s="133"/>
      <c r="D2323" s="133"/>
      <c r="E2323" s="133"/>
      <c r="F2323" s="133"/>
      <c r="G2323" s="133"/>
      <c r="H2323" s="133"/>
      <c r="I2323" s="133"/>
      <c r="J2323" s="133"/>
      <c r="K2323" s="133"/>
      <c r="L2323" s="133"/>
      <c r="M2323" s="133"/>
      <c r="N2323" s="134"/>
      <c r="O2323" s="134"/>
      <c r="P2323" s="134"/>
      <c r="Q2323" s="62"/>
      <c r="R2323" s="134"/>
      <c r="S2323" s="134"/>
      <c r="T2323" s="134"/>
      <c r="U2323" s="134"/>
      <c r="V2323" s="134"/>
      <c r="W2323" s="134"/>
      <c r="X2323" s="134"/>
      <c r="AC2323" s="126"/>
      <c r="AD2323" s="126"/>
      <c r="AE2323" s="126"/>
      <c r="AF2323" s="126"/>
      <c r="AG2323" s="126"/>
      <c r="AH2323" s="126"/>
      <c r="AI2323" s="126"/>
      <c r="AJ2323" s="126"/>
      <c r="AK2323" s="126"/>
    </row>
    <row r="2324" spans="1:37" ht="15" customHeight="1" x14ac:dyDescent="0.2">
      <c r="A2324" s="62"/>
      <c r="B2324" s="62"/>
      <c r="C2324" s="133"/>
      <c r="D2324" s="133"/>
      <c r="E2324" s="133"/>
      <c r="F2324" s="133"/>
      <c r="G2324" s="133"/>
      <c r="H2324" s="133"/>
      <c r="I2324" s="133"/>
      <c r="J2324" s="133"/>
      <c r="K2324" s="133"/>
      <c r="L2324" s="133"/>
      <c r="M2324" s="133"/>
      <c r="N2324" s="134"/>
      <c r="O2324" s="134"/>
      <c r="P2324" s="134"/>
      <c r="Q2324" s="62"/>
      <c r="R2324" s="134"/>
      <c r="S2324" s="134"/>
      <c r="T2324" s="134"/>
      <c r="U2324" s="134"/>
      <c r="V2324" s="134"/>
      <c r="W2324" s="134"/>
      <c r="X2324" s="134"/>
      <c r="AC2324" s="126"/>
      <c r="AD2324" s="126"/>
      <c r="AE2324" s="126"/>
      <c r="AF2324" s="126"/>
      <c r="AG2324" s="126"/>
      <c r="AH2324" s="126"/>
      <c r="AI2324" s="126"/>
      <c r="AJ2324" s="126"/>
      <c r="AK2324" s="126"/>
    </row>
    <row r="2325" spans="1:37" ht="15" customHeight="1" x14ac:dyDescent="0.2">
      <c r="A2325" s="62"/>
      <c r="B2325" s="62"/>
      <c r="C2325" s="133"/>
      <c r="D2325" s="133"/>
      <c r="E2325" s="133"/>
      <c r="F2325" s="133"/>
      <c r="G2325" s="133"/>
      <c r="H2325" s="133"/>
      <c r="I2325" s="133"/>
      <c r="J2325" s="133"/>
      <c r="K2325" s="133"/>
      <c r="L2325" s="133"/>
      <c r="M2325" s="133"/>
      <c r="N2325" s="134"/>
      <c r="O2325" s="134"/>
      <c r="P2325" s="134"/>
      <c r="Q2325" s="62"/>
      <c r="R2325" s="134"/>
      <c r="S2325" s="134"/>
      <c r="T2325" s="134"/>
      <c r="U2325" s="134"/>
      <c r="V2325" s="134"/>
      <c r="W2325" s="134"/>
      <c r="X2325" s="134"/>
      <c r="AC2325" s="126"/>
      <c r="AD2325" s="126"/>
      <c r="AE2325" s="126"/>
      <c r="AF2325" s="126"/>
      <c r="AG2325" s="126"/>
      <c r="AH2325" s="126"/>
      <c r="AI2325" s="126"/>
      <c r="AJ2325" s="126"/>
      <c r="AK2325" s="126"/>
    </row>
    <row r="2326" spans="1:37" ht="15" customHeight="1" x14ac:dyDescent="0.2">
      <c r="A2326" s="62"/>
      <c r="B2326" s="62"/>
      <c r="C2326" s="133"/>
      <c r="D2326" s="133"/>
      <c r="E2326" s="133"/>
      <c r="F2326" s="133"/>
      <c r="G2326" s="133"/>
      <c r="H2326" s="133"/>
      <c r="I2326" s="133"/>
      <c r="J2326" s="133"/>
      <c r="K2326" s="133"/>
      <c r="L2326" s="133"/>
      <c r="M2326" s="133"/>
      <c r="N2326" s="134"/>
      <c r="O2326" s="134"/>
      <c r="P2326" s="134"/>
      <c r="Q2326" s="62"/>
      <c r="R2326" s="134"/>
      <c r="S2326" s="134"/>
      <c r="T2326" s="134"/>
      <c r="U2326" s="134"/>
      <c r="V2326" s="134"/>
      <c r="W2326" s="134"/>
      <c r="X2326" s="134"/>
    </row>
    <row r="2327" spans="1:37" ht="15" customHeight="1" x14ac:dyDescent="0.2">
      <c r="A2327" s="62"/>
      <c r="B2327" s="62"/>
      <c r="C2327" s="133"/>
      <c r="D2327" s="133"/>
      <c r="E2327" s="133"/>
      <c r="F2327" s="133"/>
      <c r="G2327" s="133"/>
      <c r="H2327" s="133"/>
      <c r="I2327" s="133"/>
      <c r="J2327" s="133"/>
      <c r="K2327" s="133"/>
      <c r="L2327" s="133"/>
      <c r="M2327" s="133"/>
      <c r="N2327" s="134"/>
      <c r="O2327" s="134"/>
      <c r="P2327" s="134"/>
      <c r="Q2327" s="62"/>
      <c r="R2327" s="134"/>
      <c r="S2327" s="134"/>
      <c r="T2327" s="134"/>
      <c r="U2327" s="134"/>
      <c r="V2327" s="134"/>
      <c r="W2327" s="134"/>
      <c r="X2327" s="134"/>
    </row>
    <row r="2328" spans="1:37" ht="15" customHeight="1" x14ac:dyDescent="0.2">
      <c r="A2328" s="62"/>
      <c r="B2328" s="62"/>
      <c r="C2328" s="133"/>
      <c r="D2328" s="133"/>
      <c r="E2328" s="133"/>
      <c r="F2328" s="133"/>
      <c r="G2328" s="133"/>
      <c r="H2328" s="133"/>
      <c r="I2328" s="133"/>
      <c r="J2328" s="133"/>
      <c r="K2328" s="133"/>
      <c r="L2328" s="133"/>
      <c r="M2328" s="133"/>
      <c r="N2328" s="134"/>
      <c r="O2328" s="134"/>
      <c r="P2328" s="134"/>
      <c r="Q2328" s="62"/>
      <c r="R2328" s="134"/>
      <c r="S2328" s="134"/>
      <c r="T2328" s="134"/>
      <c r="U2328" s="134"/>
      <c r="V2328" s="134"/>
      <c r="W2328" s="134"/>
      <c r="X2328" s="134"/>
    </row>
    <row r="2329" spans="1:37" ht="15" customHeight="1" x14ac:dyDescent="0.2">
      <c r="A2329" s="62"/>
      <c r="B2329" s="62"/>
      <c r="C2329" s="133"/>
      <c r="D2329" s="133"/>
      <c r="E2329" s="133"/>
      <c r="F2329" s="133"/>
      <c r="G2329" s="133"/>
      <c r="H2329" s="133"/>
      <c r="I2329" s="133"/>
      <c r="J2329" s="133"/>
      <c r="K2329" s="133"/>
      <c r="L2329" s="133"/>
      <c r="M2329" s="133"/>
      <c r="N2329" s="134"/>
      <c r="O2329" s="134"/>
      <c r="P2329" s="134"/>
      <c r="Q2329" s="62"/>
      <c r="R2329" s="134"/>
      <c r="S2329" s="134"/>
      <c r="T2329" s="134"/>
      <c r="U2329" s="134"/>
      <c r="V2329" s="134"/>
      <c r="W2329" s="134"/>
      <c r="X2329" s="134"/>
    </row>
    <row r="2330" spans="1:37" ht="15" customHeight="1" x14ac:dyDescent="0.2">
      <c r="A2330" s="62"/>
      <c r="B2330" s="62"/>
      <c r="C2330" s="133"/>
      <c r="D2330" s="133"/>
      <c r="E2330" s="133"/>
      <c r="F2330" s="133"/>
      <c r="G2330" s="133"/>
      <c r="H2330" s="133"/>
      <c r="I2330" s="133"/>
      <c r="J2330" s="133"/>
      <c r="K2330" s="133"/>
      <c r="L2330" s="133"/>
      <c r="M2330" s="133"/>
      <c r="N2330" s="134"/>
      <c r="O2330" s="134"/>
      <c r="P2330" s="134"/>
      <c r="Q2330" s="62"/>
      <c r="R2330" s="134"/>
      <c r="S2330" s="134"/>
      <c r="T2330" s="134"/>
      <c r="U2330" s="134"/>
      <c r="V2330" s="134"/>
      <c r="W2330" s="134"/>
      <c r="X2330" s="134"/>
    </row>
    <row r="2331" spans="1:37" ht="15" customHeight="1" x14ac:dyDescent="0.2">
      <c r="A2331" s="62"/>
      <c r="B2331" s="62"/>
      <c r="C2331" s="133"/>
      <c r="D2331" s="133"/>
      <c r="E2331" s="133"/>
      <c r="F2331" s="133"/>
      <c r="G2331" s="133"/>
      <c r="H2331" s="133"/>
      <c r="I2331" s="133"/>
      <c r="J2331" s="133"/>
      <c r="K2331" s="133"/>
      <c r="L2331" s="133"/>
      <c r="M2331" s="133"/>
      <c r="N2331" s="134"/>
      <c r="O2331" s="134"/>
      <c r="P2331" s="134"/>
      <c r="Q2331" s="62"/>
      <c r="R2331" s="134"/>
      <c r="S2331" s="134"/>
      <c r="T2331" s="134"/>
      <c r="U2331" s="134"/>
      <c r="V2331" s="134"/>
      <c r="W2331" s="134"/>
      <c r="X2331" s="134"/>
    </row>
    <row r="2332" spans="1:37" ht="15" customHeight="1" x14ac:dyDescent="0.2">
      <c r="A2332" s="62"/>
      <c r="B2332" s="62"/>
      <c r="C2332" s="133"/>
      <c r="D2332" s="133"/>
      <c r="E2332" s="133"/>
      <c r="F2332" s="133"/>
      <c r="G2332" s="133"/>
      <c r="H2332" s="133"/>
      <c r="I2332" s="133"/>
      <c r="J2332" s="133"/>
      <c r="K2332" s="133"/>
      <c r="L2332" s="133"/>
      <c r="M2332" s="133"/>
      <c r="N2332" s="134"/>
      <c r="O2332" s="134"/>
      <c r="P2332" s="134"/>
      <c r="Q2332" s="62"/>
      <c r="R2332" s="134"/>
      <c r="S2332" s="134"/>
      <c r="T2332" s="134"/>
      <c r="U2332" s="134"/>
      <c r="V2332" s="134"/>
      <c r="W2332" s="134"/>
      <c r="X2332" s="134"/>
    </row>
    <row r="2333" spans="1:37" ht="15" customHeight="1" x14ac:dyDescent="0.2">
      <c r="A2333" s="62"/>
      <c r="B2333" s="62"/>
      <c r="C2333" s="133"/>
      <c r="D2333" s="133"/>
      <c r="E2333" s="133"/>
      <c r="F2333" s="133"/>
      <c r="G2333" s="133"/>
      <c r="H2333" s="133"/>
      <c r="I2333" s="133"/>
      <c r="J2333" s="133"/>
      <c r="K2333" s="133"/>
      <c r="L2333" s="133"/>
      <c r="M2333" s="133"/>
      <c r="N2333" s="134"/>
      <c r="O2333" s="134"/>
      <c r="P2333" s="134"/>
      <c r="Q2333" s="62"/>
      <c r="R2333" s="134"/>
      <c r="S2333" s="134"/>
      <c r="T2333" s="134"/>
      <c r="U2333" s="134"/>
      <c r="V2333" s="134"/>
      <c r="W2333" s="134"/>
      <c r="X2333" s="134"/>
    </row>
    <row r="2334" spans="1:37" ht="15" customHeight="1" x14ac:dyDescent="0.2">
      <c r="A2334" s="62"/>
      <c r="B2334" s="62"/>
      <c r="C2334" s="133"/>
      <c r="D2334" s="133"/>
      <c r="E2334" s="133"/>
      <c r="F2334" s="133"/>
      <c r="G2334" s="133"/>
      <c r="H2334" s="133"/>
      <c r="I2334" s="133"/>
      <c r="J2334" s="133"/>
      <c r="K2334" s="133"/>
      <c r="L2334" s="133"/>
      <c r="M2334" s="133"/>
      <c r="N2334" s="134"/>
      <c r="O2334" s="134"/>
      <c r="P2334" s="134"/>
      <c r="Q2334" s="62"/>
      <c r="R2334" s="134"/>
      <c r="S2334" s="134"/>
      <c r="T2334" s="134"/>
      <c r="U2334" s="134"/>
      <c r="V2334" s="134"/>
      <c r="W2334" s="134"/>
      <c r="X2334" s="134"/>
    </row>
    <row r="2335" spans="1:37" ht="15" customHeight="1" x14ac:dyDescent="0.2">
      <c r="A2335" s="62"/>
      <c r="B2335" s="62"/>
      <c r="C2335" s="133"/>
      <c r="D2335" s="133"/>
      <c r="E2335" s="133"/>
      <c r="F2335" s="133"/>
      <c r="G2335" s="133"/>
      <c r="H2335" s="133"/>
      <c r="I2335" s="133"/>
      <c r="J2335" s="133"/>
      <c r="K2335" s="133"/>
      <c r="L2335" s="133"/>
      <c r="M2335" s="133"/>
      <c r="N2335" s="134"/>
      <c r="O2335" s="134"/>
      <c r="P2335" s="134"/>
      <c r="Q2335" s="62"/>
      <c r="R2335" s="134"/>
      <c r="S2335" s="134"/>
      <c r="T2335" s="134"/>
      <c r="U2335" s="134"/>
      <c r="V2335" s="134"/>
      <c r="W2335" s="134"/>
      <c r="X2335" s="134"/>
    </row>
    <row r="2336" spans="1:37" ht="15" customHeight="1" x14ac:dyDescent="0.2">
      <c r="A2336" s="62"/>
      <c r="B2336" s="62"/>
      <c r="C2336" s="133"/>
      <c r="D2336" s="133"/>
      <c r="E2336" s="133"/>
      <c r="F2336" s="133"/>
      <c r="G2336" s="133"/>
      <c r="H2336" s="133"/>
      <c r="I2336" s="133"/>
      <c r="J2336" s="133"/>
      <c r="K2336" s="133"/>
      <c r="L2336" s="133"/>
      <c r="M2336" s="133"/>
      <c r="N2336" s="134"/>
      <c r="O2336" s="134"/>
      <c r="P2336" s="134"/>
      <c r="Q2336" s="62"/>
      <c r="R2336" s="134"/>
      <c r="S2336" s="134"/>
      <c r="T2336" s="134"/>
      <c r="U2336" s="134"/>
      <c r="V2336" s="134"/>
      <c r="W2336" s="134"/>
      <c r="X2336" s="134"/>
    </row>
    <row r="2337" spans="1:24" ht="15" customHeight="1" x14ac:dyDescent="0.2">
      <c r="A2337" s="62"/>
      <c r="B2337" s="62"/>
      <c r="C2337" s="133"/>
      <c r="D2337" s="133"/>
      <c r="E2337" s="133"/>
      <c r="F2337" s="133"/>
      <c r="G2337" s="133"/>
      <c r="H2337" s="133"/>
      <c r="I2337" s="133"/>
      <c r="J2337" s="133"/>
      <c r="K2337" s="133"/>
      <c r="L2337" s="133"/>
      <c r="M2337" s="133"/>
      <c r="N2337" s="134"/>
      <c r="O2337" s="134"/>
      <c r="P2337" s="134"/>
      <c r="Q2337" s="62"/>
      <c r="R2337" s="134"/>
      <c r="S2337" s="134"/>
      <c r="T2337" s="134"/>
      <c r="U2337" s="134"/>
      <c r="V2337" s="134"/>
      <c r="W2337" s="134"/>
      <c r="X2337" s="134"/>
    </row>
    <row r="2338" spans="1:24" ht="15" customHeight="1" x14ac:dyDescent="0.2">
      <c r="A2338" s="62"/>
      <c r="B2338" s="62"/>
      <c r="C2338" s="133"/>
      <c r="D2338" s="133"/>
      <c r="E2338" s="133"/>
      <c r="F2338" s="133"/>
      <c r="G2338" s="133"/>
      <c r="H2338" s="133"/>
      <c r="I2338" s="133"/>
      <c r="J2338" s="133"/>
      <c r="K2338" s="133"/>
      <c r="L2338" s="133"/>
      <c r="M2338" s="133"/>
      <c r="N2338" s="134"/>
      <c r="O2338" s="134"/>
      <c r="P2338" s="134"/>
      <c r="Q2338" s="62"/>
      <c r="R2338" s="134"/>
      <c r="S2338" s="134"/>
      <c r="T2338" s="134"/>
      <c r="U2338" s="134"/>
      <c r="V2338" s="134"/>
      <c r="W2338" s="134"/>
      <c r="X2338" s="134"/>
    </row>
    <row r="2339" spans="1:24" ht="15" customHeight="1" x14ac:dyDescent="0.2">
      <c r="A2339" s="62"/>
      <c r="B2339" s="62"/>
      <c r="C2339" s="133"/>
      <c r="D2339" s="133"/>
      <c r="E2339" s="133"/>
      <c r="F2339" s="133"/>
      <c r="G2339" s="133"/>
      <c r="H2339" s="133"/>
      <c r="I2339" s="133"/>
      <c r="J2339" s="133"/>
      <c r="K2339" s="133"/>
      <c r="L2339" s="133"/>
      <c r="M2339" s="133"/>
      <c r="N2339" s="134"/>
      <c r="O2339" s="134"/>
      <c r="P2339" s="134"/>
      <c r="Q2339" s="62"/>
      <c r="R2339" s="134"/>
      <c r="S2339" s="134"/>
      <c r="T2339" s="134"/>
      <c r="U2339" s="134"/>
      <c r="V2339" s="134"/>
      <c r="W2339" s="134"/>
      <c r="X2339" s="134"/>
    </row>
    <row r="2340" spans="1:24" ht="15" customHeight="1" x14ac:dyDescent="0.2">
      <c r="A2340" s="62"/>
      <c r="B2340" s="62"/>
      <c r="C2340" s="133"/>
      <c r="D2340" s="133"/>
      <c r="E2340" s="133"/>
      <c r="F2340" s="133"/>
      <c r="G2340" s="133"/>
      <c r="H2340" s="133"/>
      <c r="I2340" s="133"/>
      <c r="J2340" s="133"/>
      <c r="K2340" s="133"/>
      <c r="L2340" s="133"/>
      <c r="M2340" s="133"/>
      <c r="N2340" s="134"/>
      <c r="O2340" s="134"/>
      <c r="P2340" s="134"/>
      <c r="Q2340" s="62"/>
      <c r="R2340" s="134"/>
      <c r="S2340" s="134"/>
      <c r="T2340" s="134"/>
      <c r="U2340" s="134"/>
      <c r="V2340" s="134"/>
      <c r="W2340" s="134"/>
      <c r="X2340" s="134"/>
    </row>
    <row r="2341" spans="1:24" ht="15" customHeight="1" x14ac:dyDescent="0.2">
      <c r="A2341" s="62"/>
      <c r="B2341" s="62"/>
      <c r="C2341" s="133"/>
      <c r="D2341" s="133"/>
      <c r="E2341" s="133"/>
      <c r="F2341" s="133"/>
      <c r="G2341" s="133"/>
      <c r="H2341" s="133"/>
      <c r="I2341" s="133"/>
      <c r="J2341" s="133"/>
      <c r="K2341" s="133"/>
      <c r="L2341" s="133"/>
      <c r="M2341" s="133"/>
      <c r="N2341" s="134"/>
      <c r="O2341" s="134"/>
      <c r="P2341" s="134"/>
      <c r="Q2341" s="62"/>
      <c r="R2341" s="134"/>
      <c r="S2341" s="134"/>
      <c r="T2341" s="134"/>
      <c r="U2341" s="134"/>
      <c r="V2341" s="134"/>
      <c r="W2341" s="134"/>
      <c r="X2341" s="134"/>
    </row>
    <row r="2342" spans="1:24" ht="15" customHeight="1" x14ac:dyDescent="0.2">
      <c r="A2342" s="62"/>
      <c r="B2342" s="62"/>
      <c r="C2342" s="133"/>
      <c r="D2342" s="133"/>
      <c r="E2342" s="133"/>
      <c r="F2342" s="133"/>
      <c r="G2342" s="133"/>
      <c r="H2342" s="133"/>
      <c r="I2342" s="133"/>
      <c r="J2342" s="133"/>
      <c r="K2342" s="133"/>
      <c r="L2342" s="133"/>
      <c r="M2342" s="133"/>
      <c r="N2342" s="134"/>
      <c r="O2342" s="134"/>
      <c r="P2342" s="134"/>
      <c r="Q2342" s="62"/>
      <c r="R2342" s="134"/>
      <c r="S2342" s="134"/>
      <c r="T2342" s="134"/>
      <c r="U2342" s="134"/>
      <c r="V2342" s="134"/>
      <c r="W2342" s="134"/>
      <c r="X2342" s="134"/>
    </row>
    <row r="2343" spans="1:24" ht="15" customHeight="1" x14ac:dyDescent="0.2">
      <c r="A2343" s="62"/>
      <c r="B2343" s="62"/>
      <c r="C2343" s="133"/>
      <c r="D2343" s="133"/>
      <c r="E2343" s="133"/>
      <c r="F2343" s="133"/>
      <c r="G2343" s="133"/>
      <c r="H2343" s="133"/>
      <c r="I2343" s="133"/>
      <c r="J2343" s="133"/>
      <c r="K2343" s="133"/>
      <c r="L2343" s="133"/>
      <c r="M2343" s="133"/>
      <c r="N2343" s="134"/>
      <c r="O2343" s="134"/>
      <c r="P2343" s="134"/>
      <c r="Q2343" s="62"/>
      <c r="R2343" s="134"/>
      <c r="S2343" s="134"/>
      <c r="T2343" s="134"/>
      <c r="U2343" s="134"/>
      <c r="V2343" s="134"/>
      <c r="W2343" s="134"/>
      <c r="X2343" s="134"/>
    </row>
    <row r="2344" spans="1:24" ht="15" customHeight="1" x14ac:dyDescent="0.2">
      <c r="A2344" s="62"/>
      <c r="B2344" s="62"/>
      <c r="C2344" s="133"/>
      <c r="D2344" s="133"/>
      <c r="E2344" s="133"/>
      <c r="F2344" s="133"/>
      <c r="G2344" s="133"/>
      <c r="H2344" s="133"/>
      <c r="I2344" s="133"/>
      <c r="J2344" s="133"/>
      <c r="K2344" s="133"/>
      <c r="L2344" s="133"/>
      <c r="M2344" s="133"/>
      <c r="N2344" s="134"/>
      <c r="O2344" s="134"/>
      <c r="P2344" s="134"/>
      <c r="Q2344" s="62"/>
      <c r="R2344" s="134"/>
      <c r="S2344" s="134"/>
      <c r="T2344" s="134"/>
      <c r="U2344" s="134"/>
      <c r="V2344" s="134"/>
      <c r="W2344" s="134"/>
      <c r="X2344" s="134"/>
    </row>
    <row r="2345" spans="1:24" ht="15" customHeight="1" x14ac:dyDescent="0.2">
      <c r="A2345" s="62"/>
      <c r="B2345" s="62"/>
      <c r="C2345" s="133"/>
      <c r="D2345" s="133"/>
      <c r="E2345" s="133"/>
      <c r="F2345" s="133"/>
      <c r="G2345" s="133"/>
      <c r="H2345" s="133"/>
      <c r="I2345" s="133"/>
      <c r="J2345" s="133"/>
      <c r="K2345" s="133"/>
      <c r="L2345" s="133"/>
      <c r="M2345" s="133"/>
      <c r="N2345" s="134"/>
      <c r="O2345" s="134"/>
      <c r="P2345" s="134"/>
      <c r="Q2345" s="62"/>
      <c r="R2345" s="134"/>
      <c r="S2345" s="134"/>
      <c r="T2345" s="134"/>
      <c r="U2345" s="134"/>
      <c r="V2345" s="134"/>
      <c r="W2345" s="134"/>
      <c r="X2345" s="134"/>
    </row>
    <row r="2346" spans="1:24" ht="15" customHeight="1" x14ac:dyDescent="0.2">
      <c r="A2346" s="62"/>
      <c r="B2346" s="62"/>
      <c r="C2346" s="133"/>
      <c r="D2346" s="133"/>
      <c r="E2346" s="133"/>
      <c r="F2346" s="133"/>
      <c r="G2346" s="133"/>
      <c r="H2346" s="133"/>
      <c r="I2346" s="133"/>
      <c r="J2346" s="133"/>
      <c r="K2346" s="133"/>
      <c r="L2346" s="133"/>
      <c r="M2346" s="133"/>
      <c r="N2346" s="134"/>
      <c r="O2346" s="134"/>
      <c r="P2346" s="134"/>
      <c r="Q2346" s="62"/>
      <c r="R2346" s="134"/>
      <c r="S2346" s="134"/>
      <c r="T2346" s="134"/>
      <c r="U2346" s="134"/>
      <c r="V2346" s="134"/>
      <c r="W2346" s="134"/>
      <c r="X2346" s="134"/>
    </row>
    <row r="2347" spans="1:24" ht="15" customHeight="1" x14ac:dyDescent="0.2">
      <c r="A2347" s="62"/>
      <c r="B2347" s="62"/>
      <c r="C2347" s="133"/>
      <c r="D2347" s="133"/>
      <c r="E2347" s="133"/>
      <c r="F2347" s="133"/>
      <c r="G2347" s="133"/>
      <c r="H2347" s="133"/>
      <c r="I2347" s="133"/>
      <c r="J2347" s="133"/>
      <c r="K2347" s="133"/>
      <c r="L2347" s="133"/>
      <c r="M2347" s="133"/>
      <c r="N2347" s="134"/>
      <c r="O2347" s="134"/>
      <c r="P2347" s="134"/>
      <c r="Q2347" s="62"/>
      <c r="R2347" s="134"/>
      <c r="S2347" s="134"/>
      <c r="T2347" s="134"/>
      <c r="U2347" s="134"/>
      <c r="V2347" s="134"/>
      <c r="W2347" s="134"/>
      <c r="X2347" s="134"/>
    </row>
    <row r="2348" spans="1:24" ht="15" customHeight="1" x14ac:dyDescent="0.2">
      <c r="A2348" s="62"/>
      <c r="B2348" s="62"/>
      <c r="C2348" s="133"/>
      <c r="D2348" s="133"/>
      <c r="E2348" s="133"/>
      <c r="F2348" s="133"/>
      <c r="G2348" s="133"/>
      <c r="H2348" s="133"/>
      <c r="I2348" s="133"/>
      <c r="J2348" s="133"/>
      <c r="K2348" s="133"/>
      <c r="L2348" s="133"/>
      <c r="M2348" s="133"/>
      <c r="N2348" s="134"/>
      <c r="O2348" s="134"/>
      <c r="P2348" s="134"/>
      <c r="Q2348" s="62"/>
      <c r="R2348" s="134"/>
      <c r="S2348" s="134"/>
      <c r="T2348" s="134"/>
      <c r="U2348" s="134"/>
      <c r="V2348" s="134"/>
      <c r="W2348" s="134"/>
      <c r="X2348" s="134"/>
    </row>
    <row r="2349" spans="1:24" ht="15" customHeight="1" x14ac:dyDescent="0.2">
      <c r="A2349" s="62"/>
      <c r="B2349" s="62"/>
      <c r="C2349" s="133"/>
      <c r="D2349" s="133"/>
      <c r="E2349" s="133"/>
      <c r="F2349" s="133"/>
      <c r="G2349" s="133"/>
      <c r="H2349" s="133"/>
      <c r="I2349" s="133"/>
      <c r="J2349" s="133"/>
      <c r="K2349" s="133"/>
      <c r="L2349" s="133"/>
      <c r="M2349" s="133"/>
      <c r="N2349" s="134"/>
      <c r="O2349" s="134"/>
      <c r="P2349" s="134"/>
      <c r="Q2349" s="62"/>
      <c r="R2349" s="134"/>
      <c r="S2349" s="134"/>
      <c r="T2349" s="134"/>
      <c r="U2349" s="134"/>
      <c r="V2349" s="134"/>
      <c r="W2349" s="134"/>
      <c r="X2349" s="134"/>
    </row>
    <row r="2350" spans="1:24" ht="15" customHeight="1" x14ac:dyDescent="0.2">
      <c r="A2350" s="62"/>
      <c r="B2350" s="62"/>
      <c r="C2350" s="133"/>
      <c r="D2350" s="133"/>
      <c r="E2350" s="133"/>
      <c r="F2350" s="133"/>
      <c r="G2350" s="133"/>
      <c r="H2350" s="133"/>
      <c r="I2350" s="133"/>
      <c r="J2350" s="133"/>
      <c r="K2350" s="133"/>
      <c r="L2350" s="133"/>
      <c r="M2350" s="133"/>
      <c r="N2350" s="134"/>
      <c r="O2350" s="134"/>
      <c r="P2350" s="134"/>
      <c r="Q2350" s="62"/>
      <c r="R2350" s="134"/>
      <c r="S2350" s="134"/>
      <c r="T2350" s="134"/>
      <c r="U2350" s="134"/>
      <c r="V2350" s="134"/>
      <c r="W2350" s="134"/>
      <c r="X2350" s="134"/>
    </row>
    <row r="2351" spans="1:24" ht="15" customHeight="1" x14ac:dyDescent="0.2">
      <c r="A2351" s="62"/>
      <c r="B2351" s="62"/>
      <c r="C2351" s="133"/>
      <c r="D2351" s="133"/>
      <c r="E2351" s="133"/>
      <c r="F2351" s="133"/>
      <c r="G2351" s="133"/>
      <c r="H2351" s="133"/>
      <c r="I2351" s="133"/>
      <c r="J2351" s="133"/>
      <c r="K2351" s="133"/>
      <c r="L2351" s="133"/>
      <c r="M2351" s="133"/>
      <c r="N2351" s="134"/>
      <c r="O2351" s="134"/>
      <c r="P2351" s="134"/>
      <c r="Q2351" s="62"/>
      <c r="R2351" s="134"/>
      <c r="S2351" s="134"/>
      <c r="T2351" s="134"/>
      <c r="U2351" s="134"/>
      <c r="V2351" s="134"/>
      <c r="W2351" s="134"/>
      <c r="X2351" s="134"/>
    </row>
    <row r="2352" spans="1:24" ht="15" customHeight="1" x14ac:dyDescent="0.2">
      <c r="A2352" s="62"/>
      <c r="B2352" s="62"/>
      <c r="C2352" s="133"/>
      <c r="D2352" s="133"/>
      <c r="E2352" s="133"/>
      <c r="F2352" s="133"/>
      <c r="G2352" s="133"/>
      <c r="H2352" s="133"/>
      <c r="I2352" s="133"/>
      <c r="J2352" s="133"/>
      <c r="K2352" s="133"/>
      <c r="L2352" s="133"/>
      <c r="M2352" s="133"/>
      <c r="N2352" s="134"/>
      <c r="O2352" s="134"/>
      <c r="P2352" s="134"/>
      <c r="Q2352" s="62"/>
      <c r="R2352" s="134"/>
      <c r="S2352" s="134"/>
      <c r="T2352" s="134"/>
      <c r="U2352" s="134"/>
      <c r="V2352" s="134"/>
      <c r="W2352" s="134"/>
      <c r="X2352" s="134"/>
    </row>
    <row r="2353" spans="1:24" ht="15" customHeight="1" x14ac:dyDescent="0.2">
      <c r="A2353" s="62"/>
      <c r="B2353" s="62"/>
      <c r="C2353" s="133"/>
      <c r="D2353" s="133"/>
      <c r="E2353" s="133"/>
      <c r="F2353" s="133"/>
      <c r="G2353" s="133"/>
      <c r="H2353" s="133"/>
      <c r="I2353" s="133"/>
      <c r="J2353" s="133"/>
      <c r="K2353" s="133"/>
      <c r="L2353" s="133"/>
      <c r="M2353" s="133"/>
      <c r="N2353" s="134"/>
      <c r="O2353" s="134"/>
      <c r="P2353" s="134"/>
      <c r="Q2353" s="62"/>
      <c r="R2353" s="134"/>
      <c r="S2353" s="134"/>
      <c r="T2353" s="134"/>
      <c r="U2353" s="134"/>
      <c r="V2353" s="134"/>
      <c r="W2353" s="134"/>
      <c r="X2353" s="134"/>
    </row>
    <row r="2354" spans="1:24" ht="15" customHeight="1" x14ac:dyDescent="0.2">
      <c r="A2354" s="62"/>
      <c r="B2354" s="62"/>
      <c r="C2354" s="133"/>
      <c r="D2354" s="133"/>
      <c r="E2354" s="133"/>
      <c r="F2354" s="133"/>
      <c r="G2354" s="133"/>
      <c r="H2354" s="133"/>
      <c r="I2354" s="133"/>
      <c r="J2354" s="133"/>
      <c r="K2354" s="133"/>
      <c r="L2354" s="133"/>
      <c r="M2354" s="133"/>
      <c r="N2354" s="134"/>
      <c r="O2354" s="134"/>
      <c r="P2354" s="134"/>
      <c r="Q2354" s="62"/>
      <c r="R2354" s="134"/>
      <c r="S2354" s="134"/>
      <c r="T2354" s="134"/>
      <c r="U2354" s="134"/>
      <c r="V2354" s="134"/>
      <c r="W2354" s="134"/>
      <c r="X2354" s="134"/>
    </row>
    <row r="2355" spans="1:24" ht="15" customHeight="1" x14ac:dyDescent="0.2">
      <c r="A2355" s="62"/>
      <c r="B2355" s="62"/>
      <c r="C2355" s="133"/>
      <c r="D2355" s="133"/>
      <c r="E2355" s="133"/>
      <c r="F2355" s="133"/>
      <c r="G2355" s="133"/>
      <c r="H2355" s="133"/>
      <c r="I2355" s="133"/>
      <c r="J2355" s="133"/>
      <c r="K2355" s="133"/>
      <c r="L2355" s="133"/>
      <c r="M2355" s="133"/>
      <c r="N2355" s="134"/>
      <c r="O2355" s="134"/>
      <c r="P2355" s="134"/>
      <c r="Q2355" s="62"/>
      <c r="R2355" s="134"/>
      <c r="S2355" s="134"/>
      <c r="T2355" s="134"/>
      <c r="U2355" s="134"/>
      <c r="V2355" s="134"/>
      <c r="W2355" s="134"/>
      <c r="X2355" s="134"/>
    </row>
    <row r="2356" spans="1:24" ht="15" customHeight="1" x14ac:dyDescent="0.2">
      <c r="A2356" s="62"/>
      <c r="B2356" s="62"/>
      <c r="C2356" s="133"/>
      <c r="D2356" s="133"/>
      <c r="E2356" s="133"/>
      <c r="F2356" s="133"/>
      <c r="G2356" s="133"/>
      <c r="H2356" s="133"/>
      <c r="I2356" s="133"/>
      <c r="J2356" s="133"/>
      <c r="K2356" s="133"/>
      <c r="L2356" s="133"/>
      <c r="M2356" s="133"/>
      <c r="N2356" s="134"/>
      <c r="O2356" s="134"/>
      <c r="P2356" s="134"/>
      <c r="Q2356" s="62"/>
      <c r="R2356" s="134"/>
      <c r="S2356" s="134"/>
      <c r="T2356" s="134"/>
      <c r="U2356" s="134"/>
      <c r="V2356" s="134"/>
      <c r="W2356" s="134"/>
      <c r="X2356" s="134"/>
    </row>
    <row r="2357" spans="1:24" ht="15" customHeight="1" x14ac:dyDescent="0.2">
      <c r="A2357" s="62"/>
      <c r="B2357" s="62"/>
      <c r="C2357" s="133"/>
      <c r="D2357" s="133"/>
      <c r="E2357" s="133"/>
      <c r="F2357" s="133"/>
      <c r="G2357" s="133"/>
      <c r="H2357" s="133"/>
      <c r="I2357" s="133"/>
      <c r="J2357" s="133"/>
      <c r="K2357" s="133"/>
      <c r="L2357" s="133"/>
      <c r="M2357" s="133"/>
      <c r="N2357" s="134"/>
      <c r="O2357" s="134"/>
      <c r="P2357" s="134"/>
      <c r="Q2357" s="62"/>
      <c r="R2357" s="134"/>
      <c r="S2357" s="134"/>
      <c r="T2357" s="134"/>
      <c r="U2357" s="134"/>
      <c r="V2357" s="134"/>
      <c r="W2357" s="134"/>
      <c r="X2357" s="134"/>
    </row>
    <row r="2358" spans="1:24" ht="15" customHeight="1" x14ac:dyDescent="0.2">
      <c r="A2358" s="62"/>
      <c r="B2358" s="62"/>
      <c r="C2358" s="133"/>
      <c r="D2358" s="133"/>
      <c r="E2358" s="133"/>
      <c r="F2358" s="133"/>
      <c r="G2358" s="133"/>
      <c r="H2358" s="133"/>
      <c r="I2358" s="133"/>
      <c r="J2358" s="133"/>
      <c r="K2358" s="133"/>
      <c r="L2358" s="133"/>
      <c r="M2358" s="133"/>
      <c r="N2358" s="134"/>
      <c r="O2358" s="134"/>
      <c r="P2358" s="134"/>
      <c r="Q2358" s="62"/>
      <c r="R2358" s="134"/>
      <c r="S2358" s="134"/>
      <c r="T2358" s="134"/>
      <c r="U2358" s="134"/>
      <c r="V2358" s="134"/>
      <c r="W2358" s="134"/>
      <c r="X2358" s="134"/>
    </row>
    <row r="2359" spans="1:24" ht="15" customHeight="1" x14ac:dyDescent="0.2">
      <c r="A2359" s="62"/>
      <c r="B2359" s="62"/>
      <c r="C2359" s="133"/>
      <c r="D2359" s="133"/>
      <c r="E2359" s="133"/>
      <c r="F2359" s="133"/>
      <c r="G2359" s="133"/>
      <c r="H2359" s="133"/>
      <c r="I2359" s="133"/>
      <c r="J2359" s="133"/>
      <c r="K2359" s="133"/>
      <c r="L2359" s="133"/>
      <c r="M2359" s="133"/>
      <c r="N2359" s="134"/>
      <c r="O2359" s="134"/>
      <c r="P2359" s="134"/>
      <c r="Q2359" s="62"/>
      <c r="R2359" s="134"/>
      <c r="S2359" s="134"/>
      <c r="T2359" s="134"/>
      <c r="U2359" s="134"/>
      <c r="V2359" s="134"/>
      <c r="W2359" s="134"/>
      <c r="X2359" s="134"/>
    </row>
    <row r="2360" spans="1:24" ht="15" customHeight="1" x14ac:dyDescent="0.2">
      <c r="A2360" s="62"/>
      <c r="B2360" s="62"/>
      <c r="C2360" s="133"/>
      <c r="D2360" s="133"/>
      <c r="E2360" s="133"/>
      <c r="F2360" s="133"/>
      <c r="G2360" s="133"/>
      <c r="H2360" s="133"/>
      <c r="I2360" s="133"/>
      <c r="J2360" s="133"/>
      <c r="K2360" s="133"/>
      <c r="L2360" s="133"/>
      <c r="M2360" s="133"/>
      <c r="N2360" s="134"/>
      <c r="O2360" s="134"/>
      <c r="P2360" s="134"/>
      <c r="Q2360" s="62"/>
      <c r="R2360" s="134"/>
      <c r="S2360" s="134"/>
      <c r="T2360" s="134"/>
      <c r="U2360" s="134"/>
      <c r="V2360" s="134"/>
      <c r="W2360" s="134"/>
      <c r="X2360" s="134"/>
    </row>
    <row r="2361" spans="1:24" ht="15" customHeight="1" x14ac:dyDescent="0.2">
      <c r="A2361" s="62"/>
      <c r="B2361" s="62"/>
      <c r="C2361" s="133"/>
      <c r="D2361" s="133"/>
      <c r="E2361" s="133"/>
      <c r="F2361" s="133"/>
      <c r="G2361" s="133"/>
      <c r="H2361" s="133"/>
      <c r="I2361" s="133"/>
      <c r="J2361" s="133"/>
      <c r="K2361" s="133"/>
      <c r="L2361" s="133"/>
      <c r="M2361" s="133"/>
      <c r="N2361" s="134"/>
      <c r="O2361" s="134"/>
      <c r="P2361" s="134"/>
      <c r="Q2361" s="62"/>
      <c r="R2361" s="134"/>
      <c r="S2361" s="134"/>
      <c r="T2361" s="134"/>
      <c r="U2361" s="134"/>
      <c r="V2361" s="134"/>
      <c r="W2361" s="134"/>
      <c r="X2361" s="134"/>
    </row>
    <row r="2362" spans="1:24" ht="15" customHeight="1" x14ac:dyDescent="0.2">
      <c r="A2362" s="62"/>
      <c r="B2362" s="62"/>
      <c r="C2362" s="133"/>
      <c r="D2362" s="133"/>
      <c r="E2362" s="133"/>
      <c r="F2362" s="133"/>
      <c r="G2362" s="133"/>
      <c r="H2362" s="133"/>
      <c r="I2362" s="133"/>
      <c r="J2362" s="133"/>
      <c r="K2362" s="133"/>
      <c r="L2362" s="133"/>
      <c r="M2362" s="133"/>
      <c r="N2362" s="134"/>
      <c r="O2362" s="134"/>
      <c r="P2362" s="134"/>
      <c r="Q2362" s="62"/>
      <c r="R2362" s="134"/>
      <c r="S2362" s="134"/>
      <c r="T2362" s="134"/>
      <c r="U2362" s="134"/>
      <c r="V2362" s="134"/>
      <c r="W2362" s="134"/>
      <c r="X2362" s="134"/>
    </row>
    <row r="2363" spans="1:24" ht="15" customHeight="1" x14ac:dyDescent="0.2">
      <c r="A2363" s="62"/>
      <c r="B2363" s="62"/>
      <c r="C2363" s="133"/>
      <c r="D2363" s="133"/>
      <c r="E2363" s="133"/>
      <c r="F2363" s="133"/>
      <c r="G2363" s="133"/>
      <c r="H2363" s="133"/>
      <c r="I2363" s="133"/>
      <c r="J2363" s="133"/>
      <c r="K2363" s="133"/>
      <c r="L2363" s="133"/>
      <c r="M2363" s="133"/>
      <c r="N2363" s="134"/>
      <c r="O2363" s="134"/>
      <c r="P2363" s="134"/>
      <c r="Q2363" s="62"/>
      <c r="R2363" s="134"/>
      <c r="S2363" s="134"/>
      <c r="T2363" s="134"/>
      <c r="U2363" s="134"/>
      <c r="V2363" s="134"/>
      <c r="W2363" s="134"/>
      <c r="X2363" s="134"/>
    </row>
    <row r="2364" spans="1:24" ht="15" customHeight="1" x14ac:dyDescent="0.2">
      <c r="A2364" s="62"/>
      <c r="B2364" s="62"/>
      <c r="C2364" s="133"/>
      <c r="D2364" s="133"/>
      <c r="E2364" s="133"/>
      <c r="F2364" s="133"/>
      <c r="G2364" s="133"/>
      <c r="H2364" s="133"/>
      <c r="I2364" s="133"/>
      <c r="J2364" s="133"/>
      <c r="K2364" s="133"/>
      <c r="L2364" s="133"/>
      <c r="M2364" s="133"/>
      <c r="N2364" s="134"/>
      <c r="O2364" s="134"/>
      <c r="P2364" s="134"/>
      <c r="Q2364" s="62"/>
      <c r="R2364" s="134"/>
      <c r="S2364" s="134"/>
      <c r="T2364" s="134"/>
      <c r="U2364" s="134"/>
      <c r="V2364" s="134"/>
      <c r="W2364" s="134"/>
      <c r="X2364" s="134"/>
    </row>
    <row r="2365" spans="1:24" ht="15" customHeight="1" x14ac:dyDescent="0.2">
      <c r="A2365" s="62"/>
      <c r="B2365" s="62"/>
      <c r="C2365" s="133"/>
      <c r="D2365" s="133"/>
      <c r="E2365" s="133"/>
      <c r="F2365" s="133"/>
      <c r="G2365" s="133"/>
      <c r="H2365" s="133"/>
      <c r="I2365" s="133"/>
      <c r="J2365" s="133"/>
      <c r="K2365" s="133"/>
      <c r="L2365" s="133"/>
      <c r="M2365" s="133"/>
      <c r="N2365" s="134"/>
      <c r="O2365" s="134"/>
      <c r="P2365" s="134"/>
      <c r="Q2365" s="62"/>
      <c r="R2365" s="134"/>
      <c r="S2365" s="134"/>
      <c r="T2365" s="134"/>
      <c r="U2365" s="134"/>
      <c r="V2365" s="134"/>
      <c r="W2365" s="134"/>
      <c r="X2365" s="134"/>
    </row>
    <row r="2366" spans="1:24" ht="15" customHeight="1" x14ac:dyDescent="0.2">
      <c r="A2366" s="62"/>
      <c r="B2366" s="62"/>
      <c r="C2366" s="133"/>
      <c r="D2366" s="133"/>
      <c r="E2366" s="133"/>
      <c r="F2366" s="133"/>
      <c r="G2366" s="133"/>
      <c r="H2366" s="133"/>
      <c r="I2366" s="133"/>
      <c r="J2366" s="133"/>
      <c r="K2366" s="133"/>
      <c r="L2366" s="133"/>
      <c r="M2366" s="133"/>
      <c r="N2366" s="134"/>
      <c r="O2366" s="134"/>
      <c r="P2366" s="134"/>
      <c r="Q2366" s="62"/>
      <c r="R2366" s="134"/>
      <c r="S2366" s="134"/>
      <c r="T2366" s="134"/>
      <c r="U2366" s="134"/>
      <c r="V2366" s="134"/>
      <c r="W2366" s="134"/>
      <c r="X2366" s="134"/>
    </row>
    <row r="2367" spans="1:24" ht="15" customHeight="1" x14ac:dyDescent="0.2">
      <c r="A2367" s="62"/>
      <c r="B2367" s="62"/>
      <c r="C2367" s="133"/>
      <c r="D2367" s="133"/>
      <c r="E2367" s="133"/>
      <c r="F2367" s="133"/>
      <c r="G2367" s="133"/>
      <c r="H2367" s="133"/>
      <c r="I2367" s="133"/>
      <c r="J2367" s="133"/>
      <c r="K2367" s="133"/>
      <c r="L2367" s="133"/>
      <c r="M2367" s="133"/>
      <c r="N2367" s="134"/>
      <c r="O2367" s="134"/>
      <c r="P2367" s="134"/>
      <c r="Q2367" s="62"/>
      <c r="R2367" s="134"/>
      <c r="S2367" s="134"/>
      <c r="T2367" s="134"/>
      <c r="U2367" s="134"/>
      <c r="V2367" s="134"/>
      <c r="W2367" s="134"/>
      <c r="X2367" s="134"/>
    </row>
    <row r="2368" spans="1:24" ht="15" customHeight="1" x14ac:dyDescent="0.2">
      <c r="A2368" s="62"/>
      <c r="B2368" s="62"/>
      <c r="C2368" s="133"/>
      <c r="D2368" s="133"/>
      <c r="E2368" s="133"/>
      <c r="F2368" s="133"/>
      <c r="G2368" s="133"/>
      <c r="H2368" s="133"/>
      <c r="I2368" s="133"/>
      <c r="J2368" s="133"/>
      <c r="K2368" s="133"/>
      <c r="L2368" s="133"/>
      <c r="M2368" s="133"/>
      <c r="N2368" s="134"/>
      <c r="O2368" s="134"/>
      <c r="P2368" s="134"/>
      <c r="Q2368" s="62"/>
      <c r="R2368" s="134"/>
      <c r="S2368" s="134"/>
      <c r="T2368" s="134"/>
      <c r="U2368" s="134"/>
      <c r="V2368" s="134"/>
      <c r="W2368" s="134"/>
      <c r="X2368" s="134"/>
    </row>
    <row r="2369" spans="1:24" ht="15" customHeight="1" x14ac:dyDescent="0.2">
      <c r="A2369" s="62"/>
      <c r="B2369" s="62"/>
      <c r="C2369" s="133"/>
      <c r="D2369" s="133"/>
      <c r="E2369" s="133"/>
      <c r="F2369" s="133"/>
      <c r="G2369" s="133"/>
      <c r="H2369" s="133"/>
      <c r="I2369" s="133"/>
      <c r="J2369" s="133"/>
      <c r="K2369" s="133"/>
      <c r="L2369" s="133"/>
      <c r="M2369" s="133"/>
      <c r="N2369" s="134"/>
      <c r="O2369" s="134"/>
      <c r="P2369" s="134"/>
      <c r="Q2369" s="62"/>
      <c r="R2369" s="134"/>
      <c r="S2369" s="134"/>
      <c r="T2369" s="134"/>
      <c r="U2369" s="134"/>
      <c r="V2369" s="134"/>
      <c r="W2369" s="134"/>
      <c r="X2369" s="134"/>
    </row>
    <row r="2370" spans="1:24" ht="15" customHeight="1" x14ac:dyDescent="0.2">
      <c r="A2370" s="62"/>
      <c r="B2370" s="62"/>
      <c r="C2370" s="133"/>
      <c r="D2370" s="133"/>
      <c r="E2370" s="133"/>
      <c r="F2370" s="133"/>
      <c r="G2370" s="133"/>
      <c r="H2370" s="133"/>
      <c r="I2370" s="133"/>
      <c r="J2370" s="133"/>
      <c r="K2370" s="133"/>
      <c r="L2370" s="133"/>
      <c r="M2370" s="133"/>
      <c r="N2370" s="134"/>
      <c r="O2370" s="134"/>
      <c r="P2370" s="134"/>
      <c r="Q2370" s="62"/>
      <c r="R2370" s="134"/>
      <c r="S2370" s="134"/>
      <c r="T2370" s="134"/>
      <c r="U2370" s="134"/>
      <c r="V2370" s="134"/>
      <c r="W2370" s="134"/>
      <c r="X2370" s="134"/>
    </row>
    <row r="2371" spans="1:24" ht="15" customHeight="1" x14ac:dyDescent="0.2">
      <c r="A2371" s="62"/>
      <c r="B2371" s="62"/>
      <c r="C2371" s="133"/>
      <c r="D2371" s="133"/>
      <c r="E2371" s="133"/>
      <c r="F2371" s="133"/>
      <c r="G2371" s="133"/>
      <c r="H2371" s="133"/>
      <c r="I2371" s="133"/>
      <c r="J2371" s="133"/>
      <c r="K2371" s="133"/>
      <c r="L2371" s="133"/>
      <c r="M2371" s="133"/>
      <c r="N2371" s="134"/>
      <c r="O2371" s="134"/>
      <c r="P2371" s="134"/>
      <c r="Q2371" s="62"/>
      <c r="R2371" s="134"/>
      <c r="S2371" s="134"/>
      <c r="T2371" s="134"/>
      <c r="U2371" s="134"/>
      <c r="V2371" s="134"/>
      <c r="W2371" s="134"/>
      <c r="X2371" s="134"/>
    </row>
    <row r="2372" spans="1:24" ht="15" customHeight="1" x14ac:dyDescent="0.2">
      <c r="A2372" s="62"/>
      <c r="B2372" s="62"/>
      <c r="C2372" s="133"/>
      <c r="D2372" s="133"/>
      <c r="E2372" s="133"/>
      <c r="F2372" s="133"/>
      <c r="G2372" s="133"/>
      <c r="H2372" s="133"/>
      <c r="I2372" s="133"/>
      <c r="J2372" s="133"/>
      <c r="K2372" s="133"/>
      <c r="L2372" s="133"/>
      <c r="M2372" s="133"/>
      <c r="N2372" s="134"/>
      <c r="O2372" s="134"/>
      <c r="P2372" s="134"/>
      <c r="Q2372" s="62"/>
      <c r="R2372" s="134"/>
      <c r="S2372" s="134"/>
      <c r="T2372" s="134"/>
      <c r="U2372" s="134"/>
      <c r="V2372" s="134"/>
      <c r="W2372" s="134"/>
      <c r="X2372" s="134"/>
    </row>
    <row r="2373" spans="1:24" ht="15" customHeight="1" x14ac:dyDescent="0.2">
      <c r="A2373" s="62"/>
      <c r="B2373" s="62"/>
      <c r="C2373" s="133"/>
      <c r="D2373" s="133"/>
      <c r="E2373" s="133"/>
      <c r="F2373" s="133"/>
      <c r="G2373" s="133"/>
      <c r="H2373" s="133"/>
      <c r="I2373" s="133"/>
      <c r="J2373" s="133"/>
      <c r="K2373" s="133"/>
      <c r="L2373" s="133"/>
      <c r="M2373" s="133"/>
      <c r="N2373" s="134"/>
      <c r="O2373" s="134"/>
      <c r="P2373" s="134"/>
      <c r="Q2373" s="62"/>
      <c r="R2373" s="134"/>
      <c r="S2373" s="134"/>
      <c r="T2373" s="134"/>
      <c r="U2373" s="134"/>
      <c r="V2373" s="134"/>
      <c r="W2373" s="134"/>
      <c r="X2373" s="134"/>
    </row>
    <row r="2374" spans="1:24" ht="15" customHeight="1" x14ac:dyDescent="0.2">
      <c r="A2374" s="62"/>
      <c r="B2374" s="62"/>
      <c r="C2374" s="133"/>
      <c r="D2374" s="133"/>
      <c r="E2374" s="133"/>
      <c r="F2374" s="133"/>
      <c r="G2374" s="133"/>
      <c r="H2374" s="133"/>
      <c r="I2374" s="133"/>
      <c r="J2374" s="133"/>
      <c r="K2374" s="133"/>
      <c r="L2374" s="133"/>
      <c r="M2374" s="133"/>
      <c r="N2374" s="134"/>
      <c r="O2374" s="134"/>
      <c r="P2374" s="134"/>
      <c r="Q2374" s="62"/>
      <c r="R2374" s="134"/>
      <c r="S2374" s="134"/>
      <c r="T2374" s="134"/>
      <c r="U2374" s="134"/>
      <c r="V2374" s="134"/>
      <c r="W2374" s="134"/>
      <c r="X2374" s="134"/>
    </row>
    <row r="2375" spans="1:24" ht="15" customHeight="1" x14ac:dyDescent="0.2">
      <c r="A2375" s="62"/>
      <c r="B2375" s="62"/>
      <c r="C2375" s="133"/>
      <c r="D2375" s="133"/>
      <c r="E2375" s="133"/>
      <c r="F2375" s="133"/>
      <c r="G2375" s="133"/>
      <c r="H2375" s="133"/>
      <c r="I2375" s="133"/>
      <c r="J2375" s="133"/>
      <c r="K2375" s="133"/>
      <c r="L2375" s="133"/>
      <c r="M2375" s="133"/>
      <c r="N2375" s="134"/>
      <c r="O2375" s="134"/>
      <c r="P2375" s="134"/>
      <c r="Q2375" s="62"/>
      <c r="R2375" s="134"/>
      <c r="S2375" s="134"/>
      <c r="T2375" s="134"/>
      <c r="U2375" s="134"/>
      <c r="V2375" s="134"/>
      <c r="W2375" s="134"/>
      <c r="X2375" s="134"/>
    </row>
    <row r="2376" spans="1:24" ht="15" customHeight="1" x14ac:dyDescent="0.2">
      <c r="A2376" s="62"/>
      <c r="B2376" s="62"/>
      <c r="C2376" s="133"/>
      <c r="D2376" s="133"/>
      <c r="E2376" s="133"/>
      <c r="F2376" s="133"/>
      <c r="G2376" s="133"/>
      <c r="H2376" s="133"/>
      <c r="I2376" s="133"/>
      <c r="J2376" s="133"/>
      <c r="K2376" s="133"/>
      <c r="L2376" s="133"/>
      <c r="M2376" s="133"/>
      <c r="N2376" s="134"/>
      <c r="O2376" s="134"/>
      <c r="P2376" s="134"/>
      <c r="Q2376" s="62"/>
      <c r="R2376" s="134"/>
      <c r="S2376" s="134"/>
      <c r="T2376" s="134"/>
      <c r="U2376" s="134"/>
      <c r="V2376" s="134"/>
      <c r="W2376" s="134"/>
      <c r="X2376" s="134"/>
    </row>
    <row r="2377" spans="1:24" ht="15" customHeight="1" x14ac:dyDescent="0.2">
      <c r="A2377" s="62"/>
      <c r="B2377" s="62"/>
      <c r="C2377" s="133"/>
      <c r="D2377" s="133"/>
      <c r="E2377" s="133"/>
      <c r="F2377" s="133"/>
      <c r="G2377" s="133"/>
      <c r="H2377" s="133"/>
      <c r="I2377" s="133"/>
      <c r="J2377" s="133"/>
      <c r="K2377" s="133"/>
      <c r="L2377" s="133"/>
      <c r="M2377" s="133"/>
      <c r="N2377" s="134"/>
      <c r="O2377" s="134"/>
      <c r="P2377" s="134"/>
      <c r="Q2377" s="62"/>
      <c r="R2377" s="134"/>
      <c r="S2377" s="134"/>
      <c r="T2377" s="134"/>
      <c r="U2377" s="134"/>
      <c r="V2377" s="134"/>
      <c r="W2377" s="134"/>
      <c r="X2377" s="134"/>
    </row>
    <row r="2378" spans="1:24" ht="15" customHeight="1" x14ac:dyDescent="0.2">
      <c r="A2378" s="62"/>
      <c r="B2378" s="62"/>
      <c r="C2378" s="133"/>
      <c r="D2378" s="133"/>
      <c r="E2378" s="133"/>
      <c r="F2378" s="133"/>
      <c r="G2378" s="133"/>
      <c r="H2378" s="133"/>
      <c r="I2378" s="133"/>
      <c r="J2378" s="133"/>
      <c r="K2378" s="133"/>
      <c r="L2378" s="133"/>
      <c r="M2378" s="133"/>
      <c r="N2378" s="134"/>
      <c r="O2378" s="134"/>
      <c r="P2378" s="134"/>
      <c r="Q2378" s="62"/>
      <c r="R2378" s="134"/>
      <c r="S2378" s="134"/>
      <c r="T2378" s="134"/>
      <c r="U2378" s="134"/>
      <c r="V2378" s="134"/>
      <c r="W2378" s="134"/>
      <c r="X2378" s="134"/>
    </row>
    <row r="2379" spans="1:24" ht="15" customHeight="1" x14ac:dyDescent="0.2">
      <c r="A2379" s="62"/>
      <c r="B2379" s="62"/>
      <c r="C2379" s="133"/>
      <c r="D2379" s="133"/>
      <c r="E2379" s="133"/>
      <c r="F2379" s="133"/>
      <c r="G2379" s="133"/>
      <c r="H2379" s="133"/>
      <c r="I2379" s="133"/>
      <c r="J2379" s="133"/>
      <c r="K2379" s="133"/>
      <c r="L2379" s="133"/>
      <c r="M2379" s="133"/>
      <c r="N2379" s="134"/>
      <c r="O2379" s="134"/>
      <c r="P2379" s="134"/>
      <c r="Q2379" s="62"/>
      <c r="R2379" s="134"/>
      <c r="S2379" s="134"/>
      <c r="T2379" s="134"/>
      <c r="U2379" s="134"/>
      <c r="V2379" s="134"/>
      <c r="W2379" s="134"/>
      <c r="X2379" s="134"/>
    </row>
    <row r="2380" spans="1:24" ht="15" customHeight="1" x14ac:dyDescent="0.2">
      <c r="A2380" s="62"/>
      <c r="B2380" s="62"/>
      <c r="C2380" s="133"/>
      <c r="D2380" s="133"/>
      <c r="E2380" s="133"/>
      <c r="F2380" s="133"/>
      <c r="G2380" s="133"/>
      <c r="H2380" s="133"/>
      <c r="I2380" s="133"/>
      <c r="J2380" s="133"/>
      <c r="K2380" s="133"/>
      <c r="L2380" s="133"/>
      <c r="M2380" s="133"/>
      <c r="N2380" s="134"/>
      <c r="O2380" s="134"/>
      <c r="P2380" s="134"/>
      <c r="Q2380" s="62"/>
      <c r="R2380" s="134"/>
      <c r="S2380" s="134"/>
      <c r="T2380" s="134"/>
      <c r="U2380" s="134"/>
      <c r="V2380" s="134"/>
      <c r="W2380" s="134"/>
      <c r="X2380" s="134"/>
    </row>
    <row r="2381" spans="1:24" ht="15" customHeight="1" x14ac:dyDescent="0.2">
      <c r="A2381" s="62"/>
      <c r="B2381" s="62"/>
      <c r="C2381" s="133"/>
      <c r="D2381" s="133"/>
      <c r="E2381" s="133"/>
      <c r="F2381" s="133"/>
      <c r="G2381" s="133"/>
      <c r="H2381" s="133"/>
      <c r="I2381" s="133"/>
      <c r="J2381" s="133"/>
      <c r="K2381" s="133"/>
      <c r="L2381" s="133"/>
      <c r="M2381" s="133"/>
      <c r="N2381" s="134"/>
      <c r="O2381" s="134"/>
      <c r="P2381" s="134"/>
      <c r="Q2381" s="62"/>
      <c r="R2381" s="134"/>
      <c r="S2381" s="134"/>
      <c r="T2381" s="134"/>
      <c r="U2381" s="134"/>
      <c r="V2381" s="134"/>
      <c r="W2381" s="134"/>
      <c r="X2381" s="134"/>
    </row>
    <row r="2382" spans="1:24" ht="15" customHeight="1" x14ac:dyDescent="0.2">
      <c r="A2382" s="62"/>
      <c r="B2382" s="62"/>
      <c r="C2382" s="133"/>
      <c r="D2382" s="133"/>
      <c r="E2382" s="133"/>
      <c r="F2382" s="133"/>
      <c r="G2382" s="133"/>
      <c r="H2382" s="133"/>
      <c r="I2382" s="133"/>
      <c r="J2382" s="133"/>
      <c r="K2382" s="133"/>
      <c r="L2382" s="133"/>
      <c r="M2382" s="133"/>
      <c r="N2382" s="134"/>
      <c r="O2382" s="134"/>
      <c r="P2382" s="134"/>
      <c r="Q2382" s="62"/>
      <c r="R2382" s="134"/>
      <c r="S2382" s="134"/>
      <c r="T2382" s="134"/>
      <c r="U2382" s="134"/>
      <c r="V2382" s="134"/>
      <c r="W2382" s="134"/>
      <c r="X2382" s="134"/>
    </row>
    <row r="2383" spans="1:24" ht="15" customHeight="1" x14ac:dyDescent="0.2">
      <c r="A2383" s="62"/>
      <c r="B2383" s="62"/>
      <c r="C2383" s="133"/>
      <c r="D2383" s="133"/>
      <c r="E2383" s="133"/>
      <c r="F2383" s="133"/>
      <c r="G2383" s="133"/>
      <c r="H2383" s="133"/>
      <c r="I2383" s="133"/>
      <c r="J2383" s="133"/>
      <c r="K2383" s="133"/>
      <c r="L2383" s="133"/>
      <c r="M2383" s="133"/>
      <c r="N2383" s="134"/>
      <c r="O2383" s="134"/>
      <c r="P2383" s="134"/>
      <c r="Q2383" s="62"/>
      <c r="R2383" s="134"/>
      <c r="S2383" s="134"/>
      <c r="T2383" s="134"/>
      <c r="U2383" s="134"/>
      <c r="V2383" s="134"/>
      <c r="W2383" s="134"/>
      <c r="X2383" s="134"/>
    </row>
    <row r="2384" spans="1:24" ht="15" customHeight="1" x14ac:dyDescent="0.2">
      <c r="A2384" s="62"/>
      <c r="B2384" s="62"/>
      <c r="C2384" s="133"/>
      <c r="D2384" s="133"/>
      <c r="E2384" s="133"/>
      <c r="F2384" s="133"/>
      <c r="G2384" s="133"/>
      <c r="H2384" s="133"/>
      <c r="I2384" s="133"/>
      <c r="J2384" s="133"/>
      <c r="K2384" s="133"/>
      <c r="L2384" s="133"/>
      <c r="M2384" s="133"/>
      <c r="N2384" s="134"/>
      <c r="O2384" s="134"/>
      <c r="P2384" s="134"/>
      <c r="Q2384" s="62"/>
      <c r="R2384" s="134"/>
      <c r="S2384" s="134"/>
      <c r="T2384" s="134"/>
      <c r="U2384" s="134"/>
      <c r="V2384" s="134"/>
      <c r="W2384" s="134"/>
      <c r="X2384" s="134"/>
    </row>
    <row r="2385" spans="1:24" ht="15" customHeight="1" x14ac:dyDescent="0.2">
      <c r="A2385" s="62"/>
      <c r="B2385" s="62"/>
      <c r="C2385" s="133"/>
      <c r="D2385" s="133"/>
      <c r="E2385" s="133"/>
      <c r="F2385" s="133"/>
      <c r="G2385" s="133"/>
      <c r="H2385" s="133"/>
      <c r="I2385" s="133"/>
      <c r="J2385" s="133"/>
      <c r="K2385" s="133"/>
      <c r="L2385" s="133"/>
      <c r="M2385" s="133"/>
      <c r="N2385" s="134"/>
      <c r="O2385" s="134"/>
      <c r="P2385" s="134"/>
      <c r="Q2385" s="62"/>
      <c r="R2385" s="134"/>
      <c r="S2385" s="134"/>
      <c r="T2385" s="134"/>
      <c r="U2385" s="134"/>
      <c r="V2385" s="134"/>
      <c r="W2385" s="134"/>
      <c r="X2385" s="134"/>
    </row>
    <row r="2386" spans="1:24" ht="15" customHeight="1" x14ac:dyDescent="0.2">
      <c r="A2386" s="62"/>
      <c r="B2386" s="62"/>
      <c r="C2386" s="133"/>
      <c r="D2386" s="133"/>
      <c r="E2386" s="133"/>
      <c r="F2386" s="133"/>
      <c r="G2386" s="133"/>
      <c r="H2386" s="133"/>
      <c r="I2386" s="133"/>
      <c r="J2386" s="133"/>
      <c r="K2386" s="133"/>
      <c r="L2386" s="133"/>
      <c r="M2386" s="133"/>
      <c r="N2386" s="134"/>
      <c r="O2386" s="134"/>
      <c r="P2386" s="134"/>
      <c r="Q2386" s="62"/>
      <c r="R2386" s="134"/>
      <c r="S2386" s="134"/>
      <c r="T2386" s="134"/>
      <c r="U2386" s="134"/>
      <c r="V2386" s="134"/>
      <c r="W2386" s="134"/>
      <c r="X2386" s="134"/>
    </row>
    <row r="2387" spans="1:24" ht="15" customHeight="1" x14ac:dyDescent="0.2">
      <c r="A2387" s="62"/>
      <c r="B2387" s="62"/>
      <c r="C2387" s="133"/>
      <c r="D2387" s="133"/>
      <c r="E2387" s="133"/>
      <c r="F2387" s="133"/>
      <c r="G2387" s="133"/>
      <c r="H2387" s="133"/>
      <c r="I2387" s="133"/>
      <c r="J2387" s="133"/>
      <c r="K2387" s="133"/>
      <c r="L2387" s="133"/>
      <c r="M2387" s="133"/>
      <c r="N2387" s="134"/>
      <c r="O2387" s="134"/>
      <c r="P2387" s="134"/>
      <c r="Q2387" s="62"/>
      <c r="R2387" s="134"/>
      <c r="S2387" s="134"/>
      <c r="T2387" s="134"/>
      <c r="U2387" s="134"/>
      <c r="V2387" s="134"/>
      <c r="W2387" s="134"/>
      <c r="X2387" s="134"/>
    </row>
    <row r="2388" spans="1:24" ht="15" customHeight="1" x14ac:dyDescent="0.2">
      <c r="A2388" s="62"/>
      <c r="B2388" s="62"/>
      <c r="C2388" s="133"/>
      <c r="D2388" s="133"/>
      <c r="E2388" s="133"/>
      <c r="F2388" s="133"/>
      <c r="G2388" s="133"/>
      <c r="H2388" s="133"/>
      <c r="I2388" s="133"/>
      <c r="J2388" s="133"/>
      <c r="K2388" s="133"/>
      <c r="L2388" s="133"/>
      <c r="M2388" s="133"/>
      <c r="N2388" s="134"/>
      <c r="O2388" s="134"/>
      <c r="P2388" s="134"/>
      <c r="Q2388" s="62"/>
      <c r="R2388" s="134"/>
      <c r="S2388" s="134"/>
      <c r="T2388" s="134"/>
      <c r="U2388" s="134"/>
      <c r="V2388" s="134"/>
      <c r="W2388" s="134"/>
      <c r="X2388" s="134"/>
    </row>
    <row r="2389" spans="1:24" ht="15" customHeight="1" x14ac:dyDescent="0.2">
      <c r="A2389" s="62"/>
      <c r="B2389" s="62"/>
      <c r="C2389" s="133"/>
      <c r="D2389" s="133"/>
      <c r="E2389" s="133"/>
      <c r="F2389" s="133"/>
      <c r="G2389" s="133"/>
      <c r="H2389" s="133"/>
      <c r="I2389" s="133"/>
      <c r="J2389" s="133"/>
      <c r="K2389" s="133"/>
      <c r="L2389" s="133"/>
      <c r="M2389" s="133"/>
      <c r="N2389" s="134"/>
      <c r="O2389" s="134"/>
      <c r="P2389" s="134"/>
      <c r="Q2389" s="62"/>
      <c r="R2389" s="134"/>
      <c r="S2389" s="134"/>
      <c r="T2389" s="134"/>
      <c r="U2389" s="134"/>
      <c r="V2389" s="134"/>
      <c r="W2389" s="134"/>
      <c r="X2389" s="134"/>
    </row>
    <row r="2390" spans="1:24" ht="15" customHeight="1" x14ac:dyDescent="0.2">
      <c r="A2390" s="62"/>
      <c r="B2390" s="62"/>
      <c r="C2390" s="133"/>
      <c r="D2390" s="133"/>
      <c r="E2390" s="133"/>
      <c r="F2390" s="133"/>
      <c r="G2390" s="133"/>
      <c r="H2390" s="133"/>
      <c r="I2390" s="133"/>
      <c r="J2390" s="133"/>
      <c r="K2390" s="133"/>
      <c r="L2390" s="133"/>
      <c r="M2390" s="133"/>
      <c r="N2390" s="134"/>
      <c r="O2390" s="134"/>
      <c r="P2390" s="134"/>
      <c r="Q2390" s="62"/>
      <c r="R2390" s="134"/>
      <c r="S2390" s="134"/>
      <c r="T2390" s="134"/>
      <c r="U2390" s="134"/>
      <c r="V2390" s="134"/>
      <c r="W2390" s="134"/>
      <c r="X2390" s="134"/>
    </row>
    <row r="2391" spans="1:24" ht="15" customHeight="1" x14ac:dyDescent="0.2">
      <c r="A2391" s="62"/>
      <c r="B2391" s="62"/>
      <c r="C2391" s="133"/>
      <c r="D2391" s="133"/>
      <c r="E2391" s="133"/>
      <c r="F2391" s="133"/>
      <c r="G2391" s="133"/>
      <c r="H2391" s="133"/>
      <c r="I2391" s="133"/>
      <c r="J2391" s="133"/>
      <c r="K2391" s="133"/>
      <c r="L2391" s="133"/>
      <c r="M2391" s="133"/>
      <c r="N2391" s="134"/>
      <c r="O2391" s="134"/>
      <c r="P2391" s="134"/>
      <c r="Q2391" s="62"/>
      <c r="R2391" s="134"/>
      <c r="S2391" s="134"/>
      <c r="T2391" s="134"/>
      <c r="U2391" s="134"/>
      <c r="V2391" s="134"/>
      <c r="W2391" s="134"/>
      <c r="X2391" s="134"/>
    </row>
    <row r="2392" spans="1:24" ht="15" customHeight="1" x14ac:dyDescent="0.2">
      <c r="A2392" s="62"/>
      <c r="B2392" s="62"/>
      <c r="C2392" s="133"/>
      <c r="D2392" s="133"/>
      <c r="E2392" s="133"/>
      <c r="F2392" s="133"/>
      <c r="G2392" s="133"/>
      <c r="H2392" s="133"/>
      <c r="I2392" s="133"/>
      <c r="J2392" s="133"/>
      <c r="K2392" s="133"/>
      <c r="L2392" s="133"/>
      <c r="M2392" s="133"/>
      <c r="N2392" s="134"/>
      <c r="O2392" s="134"/>
      <c r="P2392" s="134"/>
      <c r="Q2392" s="62"/>
      <c r="R2392" s="134"/>
      <c r="S2392" s="134"/>
      <c r="T2392" s="134"/>
      <c r="U2392" s="134"/>
      <c r="V2392" s="134"/>
      <c r="W2392" s="134"/>
      <c r="X2392" s="134"/>
    </row>
    <row r="2393" spans="1:24" ht="15" customHeight="1" x14ac:dyDescent="0.2">
      <c r="A2393" s="62"/>
      <c r="B2393" s="62"/>
      <c r="C2393" s="133"/>
      <c r="D2393" s="133"/>
      <c r="E2393" s="133"/>
      <c r="F2393" s="133"/>
      <c r="G2393" s="133"/>
      <c r="H2393" s="133"/>
      <c r="I2393" s="133"/>
      <c r="J2393" s="133"/>
      <c r="K2393" s="133"/>
      <c r="L2393" s="133"/>
      <c r="M2393" s="133"/>
      <c r="N2393" s="134"/>
      <c r="O2393" s="134"/>
      <c r="P2393" s="134"/>
      <c r="Q2393" s="62"/>
      <c r="R2393" s="134"/>
      <c r="S2393" s="134"/>
      <c r="T2393" s="134"/>
      <c r="U2393" s="134"/>
      <c r="V2393" s="134"/>
      <c r="W2393" s="134"/>
      <c r="X2393" s="134"/>
    </row>
    <row r="2394" spans="1:24" ht="15" customHeight="1" x14ac:dyDescent="0.2">
      <c r="A2394" s="62"/>
      <c r="B2394" s="62"/>
      <c r="C2394" s="133"/>
      <c r="D2394" s="133"/>
      <c r="E2394" s="133"/>
      <c r="F2394" s="133"/>
      <c r="G2394" s="133"/>
      <c r="H2394" s="133"/>
      <c r="I2394" s="133"/>
      <c r="J2394" s="133"/>
      <c r="K2394" s="133"/>
      <c r="L2394" s="133"/>
      <c r="M2394" s="133"/>
      <c r="N2394" s="134"/>
      <c r="O2394" s="134"/>
      <c r="P2394" s="134"/>
      <c r="Q2394" s="62"/>
      <c r="R2394" s="134"/>
      <c r="S2394" s="134"/>
      <c r="T2394" s="134"/>
      <c r="U2394" s="134"/>
      <c r="V2394" s="134"/>
      <c r="W2394" s="134"/>
      <c r="X2394" s="134"/>
    </row>
    <row r="2395" spans="1:24" ht="15" customHeight="1" x14ac:dyDescent="0.2">
      <c r="A2395" s="62"/>
      <c r="B2395" s="62"/>
      <c r="C2395" s="133"/>
      <c r="D2395" s="133"/>
      <c r="E2395" s="133"/>
      <c r="F2395" s="133"/>
      <c r="G2395" s="133"/>
      <c r="H2395" s="133"/>
      <c r="I2395" s="133"/>
      <c r="J2395" s="133"/>
      <c r="K2395" s="133"/>
      <c r="L2395" s="133"/>
      <c r="M2395" s="133"/>
      <c r="N2395" s="134"/>
      <c r="O2395" s="134"/>
      <c r="P2395" s="134"/>
      <c r="Q2395" s="62"/>
      <c r="R2395" s="134"/>
      <c r="S2395" s="134"/>
      <c r="T2395" s="134"/>
      <c r="U2395" s="134"/>
      <c r="V2395" s="134"/>
      <c r="W2395" s="134"/>
      <c r="X2395" s="134"/>
    </row>
    <row r="2396" spans="1:24" ht="15" customHeight="1" x14ac:dyDescent="0.2">
      <c r="A2396" s="62"/>
      <c r="B2396" s="62"/>
      <c r="C2396" s="133"/>
      <c r="D2396" s="133"/>
      <c r="E2396" s="133"/>
      <c r="F2396" s="133"/>
      <c r="G2396" s="133"/>
      <c r="H2396" s="133"/>
      <c r="I2396" s="133"/>
      <c r="J2396" s="133"/>
      <c r="K2396" s="133"/>
      <c r="L2396" s="133"/>
      <c r="M2396" s="133"/>
      <c r="N2396" s="134"/>
      <c r="O2396" s="134"/>
      <c r="P2396" s="134"/>
      <c r="Q2396" s="62"/>
      <c r="R2396" s="134"/>
      <c r="S2396" s="134"/>
      <c r="T2396" s="134"/>
      <c r="U2396" s="134"/>
      <c r="V2396" s="134"/>
      <c r="W2396" s="134"/>
      <c r="X2396" s="134"/>
    </row>
    <row r="2397" spans="1:24" ht="15" customHeight="1" x14ac:dyDescent="0.2">
      <c r="A2397" s="62"/>
      <c r="B2397" s="62"/>
      <c r="C2397" s="133"/>
      <c r="D2397" s="133"/>
      <c r="E2397" s="133"/>
      <c r="F2397" s="133"/>
      <c r="G2397" s="133"/>
      <c r="H2397" s="133"/>
      <c r="I2397" s="133"/>
      <c r="J2397" s="133"/>
      <c r="K2397" s="133"/>
      <c r="L2397" s="133"/>
      <c r="M2397" s="133"/>
      <c r="N2397" s="134"/>
      <c r="O2397" s="134"/>
      <c r="P2397" s="134"/>
      <c r="Q2397" s="62"/>
      <c r="R2397" s="134"/>
      <c r="S2397" s="134"/>
      <c r="T2397" s="134"/>
      <c r="U2397" s="134"/>
      <c r="V2397" s="134"/>
      <c r="W2397" s="134"/>
      <c r="X2397" s="134"/>
    </row>
    <row r="2398" spans="1:24" ht="15" customHeight="1" x14ac:dyDescent="0.2">
      <c r="A2398" s="62"/>
      <c r="B2398" s="62"/>
      <c r="C2398" s="133"/>
      <c r="D2398" s="133"/>
      <c r="E2398" s="133"/>
      <c r="F2398" s="133"/>
      <c r="G2398" s="133"/>
      <c r="H2398" s="133"/>
      <c r="I2398" s="133"/>
      <c r="J2398" s="133"/>
      <c r="K2398" s="133"/>
      <c r="L2398" s="133"/>
      <c r="M2398" s="133"/>
      <c r="N2398" s="134"/>
      <c r="O2398" s="134"/>
      <c r="P2398" s="134"/>
      <c r="Q2398" s="62"/>
      <c r="R2398" s="134"/>
      <c r="S2398" s="134"/>
      <c r="T2398" s="134"/>
      <c r="U2398" s="134"/>
      <c r="V2398" s="134"/>
      <c r="W2398" s="134"/>
      <c r="X2398" s="134"/>
    </row>
    <row r="2399" spans="1:24" ht="15" customHeight="1" x14ac:dyDescent="0.2">
      <c r="A2399" s="62"/>
      <c r="B2399" s="62"/>
      <c r="C2399" s="133"/>
      <c r="D2399" s="133"/>
      <c r="E2399" s="133"/>
      <c r="F2399" s="133"/>
      <c r="G2399" s="133"/>
      <c r="H2399" s="133"/>
      <c r="I2399" s="133"/>
      <c r="J2399" s="133"/>
      <c r="K2399" s="133"/>
      <c r="L2399" s="133"/>
      <c r="M2399" s="133"/>
      <c r="N2399" s="134"/>
      <c r="O2399" s="134"/>
      <c r="P2399" s="134"/>
      <c r="Q2399" s="62"/>
      <c r="R2399" s="134"/>
      <c r="S2399" s="134"/>
      <c r="T2399" s="134"/>
      <c r="U2399" s="134"/>
      <c r="V2399" s="134"/>
      <c r="W2399" s="134"/>
      <c r="X2399" s="134"/>
    </row>
    <row r="2400" spans="1:24" ht="15" customHeight="1" x14ac:dyDescent="0.2">
      <c r="A2400" s="62"/>
      <c r="B2400" s="62"/>
      <c r="C2400" s="133"/>
      <c r="D2400" s="133"/>
      <c r="E2400" s="133"/>
      <c r="F2400" s="133"/>
      <c r="G2400" s="133"/>
      <c r="H2400" s="133"/>
      <c r="I2400" s="133"/>
      <c r="J2400" s="133"/>
      <c r="K2400" s="133"/>
      <c r="L2400" s="133"/>
      <c r="M2400" s="133"/>
      <c r="N2400" s="134"/>
      <c r="O2400" s="134"/>
      <c r="P2400" s="134"/>
      <c r="Q2400" s="62"/>
      <c r="R2400" s="134"/>
      <c r="S2400" s="134"/>
      <c r="T2400" s="134"/>
      <c r="U2400" s="134"/>
      <c r="V2400" s="134"/>
      <c r="W2400" s="134"/>
      <c r="X2400" s="134"/>
    </row>
    <row r="2401" spans="1:24" ht="15" customHeight="1" x14ac:dyDescent="0.2">
      <c r="A2401" s="62"/>
      <c r="B2401" s="62"/>
      <c r="C2401" s="133"/>
      <c r="D2401" s="133"/>
      <c r="E2401" s="133"/>
      <c r="F2401" s="133"/>
      <c r="G2401" s="133"/>
      <c r="H2401" s="133"/>
      <c r="I2401" s="133"/>
      <c r="J2401" s="133"/>
      <c r="K2401" s="133"/>
      <c r="L2401" s="133"/>
      <c r="M2401" s="133"/>
      <c r="N2401" s="134"/>
      <c r="O2401" s="134"/>
      <c r="P2401" s="134"/>
      <c r="Q2401" s="62"/>
      <c r="R2401" s="134"/>
      <c r="S2401" s="134"/>
      <c r="T2401" s="134"/>
      <c r="U2401" s="134"/>
      <c r="V2401" s="134"/>
      <c r="W2401" s="134"/>
      <c r="X2401" s="134"/>
    </row>
    <row r="2402" spans="1:24" ht="15" customHeight="1" x14ac:dyDescent="0.2">
      <c r="A2402" s="62"/>
      <c r="B2402" s="62"/>
      <c r="C2402" s="133"/>
      <c r="D2402" s="133"/>
      <c r="E2402" s="133"/>
      <c r="F2402" s="133"/>
      <c r="G2402" s="133"/>
      <c r="H2402" s="133"/>
      <c r="I2402" s="133"/>
      <c r="J2402" s="133"/>
      <c r="K2402" s="133"/>
      <c r="L2402" s="133"/>
      <c r="M2402" s="133"/>
      <c r="N2402" s="134"/>
      <c r="O2402" s="134"/>
      <c r="P2402" s="134"/>
      <c r="Q2402" s="62"/>
      <c r="R2402" s="134"/>
      <c r="S2402" s="134"/>
      <c r="T2402" s="134"/>
      <c r="U2402" s="134"/>
      <c r="V2402" s="134"/>
      <c r="W2402" s="134"/>
      <c r="X2402" s="134"/>
    </row>
    <row r="2403" spans="1:24" ht="15" customHeight="1" x14ac:dyDescent="0.2">
      <c r="A2403" s="62"/>
      <c r="B2403" s="62"/>
      <c r="C2403" s="133"/>
      <c r="D2403" s="133"/>
      <c r="E2403" s="133"/>
      <c r="F2403" s="133"/>
      <c r="G2403" s="133"/>
      <c r="H2403" s="133"/>
      <c r="I2403" s="133"/>
      <c r="J2403" s="133"/>
      <c r="K2403" s="133"/>
      <c r="L2403" s="133"/>
      <c r="M2403" s="133"/>
      <c r="N2403" s="134"/>
      <c r="O2403" s="134"/>
      <c r="P2403" s="134"/>
      <c r="Q2403" s="62"/>
      <c r="R2403" s="134"/>
      <c r="S2403" s="134"/>
      <c r="T2403" s="134"/>
      <c r="U2403" s="134"/>
      <c r="V2403" s="134"/>
      <c r="W2403" s="134"/>
      <c r="X2403" s="134"/>
    </row>
    <row r="2404" spans="1:24" ht="15" customHeight="1" x14ac:dyDescent="0.2">
      <c r="A2404" s="62"/>
      <c r="B2404" s="62"/>
      <c r="C2404" s="133"/>
      <c r="D2404" s="133"/>
      <c r="E2404" s="133"/>
      <c r="F2404" s="133"/>
      <c r="G2404" s="133"/>
      <c r="H2404" s="133"/>
      <c r="I2404" s="133"/>
      <c r="J2404" s="133"/>
      <c r="K2404" s="133"/>
      <c r="L2404" s="133"/>
      <c r="M2404" s="133"/>
      <c r="N2404" s="134"/>
      <c r="O2404" s="134"/>
      <c r="P2404" s="134"/>
      <c r="Q2404" s="62"/>
      <c r="R2404" s="134"/>
      <c r="S2404" s="134"/>
      <c r="T2404" s="134"/>
      <c r="U2404" s="134"/>
      <c r="V2404" s="134"/>
      <c r="W2404" s="134"/>
      <c r="X2404" s="134"/>
    </row>
    <row r="2405" spans="1:24" ht="15" customHeight="1" x14ac:dyDescent="0.2">
      <c r="A2405" s="62"/>
      <c r="B2405" s="62"/>
      <c r="C2405" s="133"/>
      <c r="D2405" s="133"/>
      <c r="E2405" s="133"/>
      <c r="F2405" s="133"/>
      <c r="G2405" s="133"/>
      <c r="H2405" s="133"/>
      <c r="I2405" s="133"/>
      <c r="J2405" s="133"/>
      <c r="K2405" s="133"/>
      <c r="L2405" s="133"/>
      <c r="M2405" s="133"/>
      <c r="N2405" s="134"/>
      <c r="O2405" s="134"/>
      <c r="P2405" s="134"/>
      <c r="Q2405" s="62"/>
      <c r="R2405" s="134"/>
      <c r="S2405" s="134"/>
      <c r="T2405" s="134"/>
      <c r="U2405" s="134"/>
      <c r="V2405" s="134"/>
      <c r="W2405" s="134"/>
      <c r="X2405" s="134"/>
    </row>
    <row r="2406" spans="1:24" ht="15" customHeight="1" x14ac:dyDescent="0.2">
      <c r="A2406" s="62"/>
      <c r="B2406" s="62"/>
      <c r="C2406" s="133"/>
      <c r="D2406" s="133"/>
      <c r="E2406" s="133"/>
      <c r="F2406" s="133"/>
      <c r="G2406" s="133"/>
      <c r="H2406" s="133"/>
      <c r="I2406" s="133"/>
      <c r="J2406" s="133"/>
      <c r="K2406" s="133"/>
      <c r="L2406" s="133"/>
      <c r="M2406" s="133"/>
      <c r="N2406" s="134"/>
      <c r="O2406" s="134"/>
      <c r="P2406" s="134"/>
      <c r="Q2406" s="62"/>
      <c r="R2406" s="134"/>
      <c r="S2406" s="134"/>
      <c r="T2406" s="134"/>
      <c r="U2406" s="134"/>
      <c r="V2406" s="134"/>
      <c r="W2406" s="134"/>
      <c r="X2406" s="134"/>
    </row>
    <row r="2407" spans="1:24" ht="15" customHeight="1" x14ac:dyDescent="0.2">
      <c r="A2407" s="62"/>
      <c r="B2407" s="62"/>
      <c r="C2407" s="133"/>
      <c r="D2407" s="133"/>
      <c r="E2407" s="133"/>
      <c r="F2407" s="133"/>
      <c r="G2407" s="133"/>
      <c r="H2407" s="133"/>
      <c r="I2407" s="133"/>
      <c r="J2407" s="133"/>
      <c r="K2407" s="133"/>
      <c r="L2407" s="133"/>
      <c r="M2407" s="133"/>
      <c r="N2407" s="134"/>
      <c r="O2407" s="134"/>
      <c r="P2407" s="134"/>
      <c r="Q2407" s="62"/>
      <c r="R2407" s="134"/>
      <c r="S2407" s="134"/>
      <c r="T2407" s="134"/>
      <c r="U2407" s="134"/>
      <c r="V2407" s="134"/>
      <c r="W2407" s="134"/>
      <c r="X2407" s="134"/>
    </row>
    <row r="2408" spans="1:24" ht="15" customHeight="1" x14ac:dyDescent="0.2">
      <c r="A2408" s="62"/>
      <c r="B2408" s="62"/>
      <c r="C2408" s="133"/>
      <c r="D2408" s="133"/>
      <c r="E2408" s="133"/>
      <c r="F2408" s="133"/>
      <c r="G2408" s="133"/>
      <c r="H2408" s="133"/>
      <c r="I2408" s="133"/>
      <c r="J2408" s="133"/>
      <c r="K2408" s="133"/>
      <c r="L2408" s="133"/>
      <c r="M2408" s="133"/>
      <c r="N2408" s="134"/>
      <c r="O2408" s="134"/>
      <c r="P2408" s="134"/>
      <c r="Q2408" s="62"/>
      <c r="R2408" s="134"/>
      <c r="S2408" s="134"/>
      <c r="T2408" s="134"/>
      <c r="U2408" s="134"/>
      <c r="V2408" s="134"/>
      <c r="W2408" s="134"/>
      <c r="X2408" s="134"/>
    </row>
    <row r="2409" spans="1:24" ht="15" customHeight="1" x14ac:dyDescent="0.2">
      <c r="A2409" s="62"/>
      <c r="B2409" s="62"/>
      <c r="C2409" s="133"/>
      <c r="D2409" s="133"/>
      <c r="E2409" s="133"/>
      <c r="F2409" s="133"/>
      <c r="G2409" s="133"/>
      <c r="H2409" s="133"/>
      <c r="I2409" s="133"/>
      <c r="J2409" s="133"/>
      <c r="K2409" s="133"/>
      <c r="L2409" s="133"/>
      <c r="M2409" s="133"/>
      <c r="N2409" s="134"/>
      <c r="O2409" s="134"/>
      <c r="P2409" s="134"/>
      <c r="Q2409" s="62"/>
      <c r="R2409" s="134"/>
      <c r="S2409" s="134"/>
      <c r="T2409" s="134"/>
      <c r="U2409" s="134"/>
      <c r="V2409" s="134"/>
      <c r="W2409" s="134"/>
      <c r="X2409" s="134"/>
    </row>
    <row r="2410" spans="1:24" ht="15" customHeight="1" x14ac:dyDescent="0.2">
      <c r="A2410" s="62"/>
      <c r="B2410" s="62"/>
      <c r="C2410" s="133"/>
      <c r="D2410" s="133"/>
      <c r="E2410" s="133"/>
      <c r="F2410" s="133"/>
      <c r="G2410" s="133"/>
      <c r="H2410" s="133"/>
      <c r="I2410" s="133"/>
      <c r="J2410" s="133"/>
      <c r="K2410" s="133"/>
      <c r="L2410" s="133"/>
      <c r="M2410" s="133"/>
      <c r="N2410" s="134"/>
      <c r="O2410" s="134"/>
      <c r="P2410" s="134"/>
      <c r="Q2410" s="62"/>
      <c r="R2410" s="134"/>
      <c r="S2410" s="134"/>
      <c r="T2410" s="134"/>
      <c r="U2410" s="134"/>
      <c r="V2410" s="134"/>
      <c r="W2410" s="134"/>
      <c r="X2410" s="134"/>
    </row>
    <row r="2411" spans="1:24" ht="15" customHeight="1" x14ac:dyDescent="0.2">
      <c r="A2411" s="62"/>
      <c r="B2411" s="62"/>
      <c r="C2411" s="133"/>
      <c r="D2411" s="133"/>
      <c r="E2411" s="133"/>
      <c r="F2411" s="133"/>
      <c r="G2411" s="133"/>
      <c r="H2411" s="133"/>
      <c r="I2411" s="133"/>
      <c r="J2411" s="133"/>
      <c r="K2411" s="133"/>
      <c r="L2411" s="133"/>
      <c r="M2411" s="133"/>
      <c r="N2411" s="134"/>
      <c r="O2411" s="134"/>
      <c r="P2411" s="134"/>
      <c r="Q2411" s="62"/>
      <c r="R2411" s="134"/>
      <c r="S2411" s="134"/>
      <c r="T2411" s="134"/>
      <c r="U2411" s="134"/>
      <c r="V2411" s="134"/>
      <c r="W2411" s="134"/>
      <c r="X2411" s="134"/>
    </row>
    <row r="2412" spans="1:24" ht="15" customHeight="1" x14ac:dyDescent="0.2">
      <c r="A2412" s="62"/>
      <c r="B2412" s="62"/>
      <c r="C2412" s="133"/>
      <c r="D2412" s="133"/>
      <c r="E2412" s="133"/>
      <c r="F2412" s="133"/>
      <c r="G2412" s="133"/>
      <c r="H2412" s="133"/>
      <c r="I2412" s="133"/>
      <c r="J2412" s="133"/>
      <c r="K2412" s="133"/>
      <c r="L2412" s="133"/>
      <c r="M2412" s="133"/>
      <c r="N2412" s="134"/>
      <c r="O2412" s="134"/>
      <c r="P2412" s="134"/>
      <c r="Q2412" s="62"/>
      <c r="R2412" s="134"/>
      <c r="S2412" s="134"/>
      <c r="T2412" s="134"/>
      <c r="U2412" s="134"/>
      <c r="V2412" s="134"/>
      <c r="W2412" s="134"/>
      <c r="X2412" s="134"/>
    </row>
    <row r="2413" spans="1:24" ht="15" customHeight="1" x14ac:dyDescent="0.2">
      <c r="A2413" s="62"/>
      <c r="B2413" s="62"/>
      <c r="C2413" s="133"/>
      <c r="D2413" s="133"/>
      <c r="E2413" s="133"/>
      <c r="F2413" s="133"/>
      <c r="G2413" s="133"/>
      <c r="H2413" s="133"/>
      <c r="I2413" s="133"/>
      <c r="J2413" s="133"/>
      <c r="K2413" s="133"/>
      <c r="L2413" s="133"/>
      <c r="M2413" s="133"/>
      <c r="N2413" s="134"/>
      <c r="O2413" s="134"/>
      <c r="P2413" s="134"/>
      <c r="Q2413" s="62"/>
      <c r="R2413" s="134"/>
      <c r="S2413" s="134"/>
      <c r="T2413" s="134"/>
      <c r="U2413" s="134"/>
      <c r="V2413" s="134"/>
      <c r="W2413" s="134"/>
      <c r="X2413" s="134"/>
    </row>
    <row r="2414" spans="1:24" ht="15" customHeight="1" x14ac:dyDescent="0.2">
      <c r="A2414" s="62"/>
      <c r="B2414" s="62"/>
      <c r="C2414" s="133"/>
      <c r="D2414" s="133"/>
      <c r="E2414" s="133"/>
      <c r="F2414" s="133"/>
      <c r="G2414" s="133"/>
      <c r="H2414" s="133"/>
      <c r="I2414" s="133"/>
      <c r="J2414" s="133"/>
      <c r="K2414" s="133"/>
      <c r="L2414" s="133"/>
      <c r="M2414" s="133"/>
      <c r="N2414" s="134"/>
      <c r="O2414" s="134"/>
      <c r="P2414" s="134"/>
      <c r="Q2414" s="62"/>
      <c r="R2414" s="134"/>
      <c r="S2414" s="134"/>
      <c r="T2414" s="134"/>
      <c r="U2414" s="134"/>
      <c r="V2414" s="134"/>
      <c r="W2414" s="134"/>
      <c r="X2414" s="134"/>
    </row>
    <row r="2415" spans="1:24" ht="15" customHeight="1" x14ac:dyDescent="0.2">
      <c r="A2415" s="62"/>
      <c r="B2415" s="62"/>
      <c r="C2415" s="133"/>
      <c r="D2415" s="133"/>
      <c r="E2415" s="133"/>
      <c r="F2415" s="133"/>
      <c r="G2415" s="133"/>
      <c r="H2415" s="133"/>
      <c r="I2415" s="133"/>
      <c r="J2415" s="133"/>
      <c r="K2415" s="133"/>
      <c r="L2415" s="133"/>
      <c r="M2415" s="133"/>
      <c r="N2415" s="134"/>
      <c r="O2415" s="134"/>
      <c r="P2415" s="134"/>
      <c r="Q2415" s="62"/>
      <c r="R2415" s="134"/>
      <c r="S2415" s="134"/>
      <c r="T2415" s="134"/>
      <c r="U2415" s="134"/>
      <c r="V2415" s="134"/>
      <c r="W2415" s="134"/>
      <c r="X2415" s="134"/>
    </row>
    <row r="2416" spans="1:24" ht="15" customHeight="1" x14ac:dyDescent="0.2">
      <c r="A2416" s="62"/>
      <c r="B2416" s="62"/>
      <c r="C2416" s="133"/>
      <c r="D2416" s="133"/>
      <c r="E2416" s="133"/>
      <c r="F2416" s="133"/>
      <c r="G2416" s="133"/>
      <c r="H2416" s="133"/>
      <c r="I2416" s="133"/>
      <c r="J2416" s="133"/>
      <c r="K2416" s="133"/>
      <c r="L2416" s="133"/>
      <c r="M2416" s="133"/>
      <c r="N2416" s="134"/>
      <c r="O2416" s="134"/>
      <c r="P2416" s="134"/>
      <c r="Q2416" s="62"/>
      <c r="R2416" s="134"/>
      <c r="S2416" s="134"/>
      <c r="T2416" s="134"/>
      <c r="U2416" s="134"/>
      <c r="V2416" s="134"/>
      <c r="W2416" s="134"/>
      <c r="X2416" s="134"/>
    </row>
    <row r="2417" spans="1:24" ht="15" customHeight="1" x14ac:dyDescent="0.2">
      <c r="A2417" s="62"/>
      <c r="B2417" s="62"/>
      <c r="C2417" s="133"/>
      <c r="D2417" s="133"/>
      <c r="E2417" s="133"/>
      <c r="F2417" s="133"/>
      <c r="G2417" s="133"/>
      <c r="H2417" s="133"/>
      <c r="I2417" s="133"/>
      <c r="J2417" s="133"/>
      <c r="K2417" s="133"/>
      <c r="L2417" s="133"/>
      <c r="M2417" s="133"/>
      <c r="N2417" s="134"/>
      <c r="O2417" s="134"/>
      <c r="P2417" s="134"/>
      <c r="Q2417" s="62"/>
      <c r="R2417" s="134"/>
      <c r="S2417" s="134"/>
      <c r="T2417" s="134"/>
      <c r="U2417" s="134"/>
      <c r="V2417" s="134"/>
      <c r="W2417" s="134"/>
      <c r="X2417" s="134"/>
    </row>
    <row r="2418" spans="1:24" ht="15" customHeight="1" x14ac:dyDescent="0.2">
      <c r="A2418" s="62"/>
      <c r="B2418" s="62"/>
      <c r="C2418" s="133"/>
      <c r="D2418" s="133"/>
      <c r="E2418" s="133"/>
      <c r="F2418" s="133"/>
      <c r="G2418" s="133"/>
      <c r="H2418" s="133"/>
      <c r="I2418" s="133"/>
      <c r="J2418" s="133"/>
      <c r="K2418" s="133"/>
      <c r="L2418" s="133"/>
      <c r="M2418" s="133"/>
      <c r="N2418" s="134"/>
      <c r="O2418" s="134"/>
      <c r="P2418" s="134"/>
      <c r="Q2418" s="62"/>
      <c r="R2418" s="134"/>
      <c r="S2418" s="134"/>
      <c r="T2418" s="134"/>
      <c r="U2418" s="134"/>
      <c r="V2418" s="134"/>
      <c r="W2418" s="134"/>
      <c r="X2418" s="134"/>
    </row>
    <row r="2419" spans="1:24" ht="15" customHeight="1" x14ac:dyDescent="0.2">
      <c r="A2419" s="62"/>
      <c r="B2419" s="62"/>
      <c r="C2419" s="133"/>
      <c r="D2419" s="133"/>
      <c r="E2419" s="133"/>
      <c r="F2419" s="133"/>
      <c r="G2419" s="133"/>
      <c r="H2419" s="133"/>
      <c r="I2419" s="133"/>
      <c r="J2419" s="133"/>
      <c r="K2419" s="133"/>
      <c r="L2419" s="133"/>
      <c r="M2419" s="133"/>
      <c r="N2419" s="134"/>
      <c r="O2419" s="134"/>
      <c r="P2419" s="134"/>
      <c r="Q2419" s="62"/>
      <c r="R2419" s="134"/>
      <c r="S2419" s="134"/>
      <c r="T2419" s="134"/>
      <c r="U2419" s="134"/>
      <c r="V2419" s="134"/>
      <c r="W2419" s="134"/>
      <c r="X2419" s="134"/>
    </row>
    <row r="2420" spans="1:24" ht="15" customHeight="1" x14ac:dyDescent="0.2">
      <c r="A2420" s="62"/>
      <c r="B2420" s="62"/>
      <c r="C2420" s="133"/>
      <c r="D2420" s="133"/>
      <c r="E2420" s="133"/>
      <c r="F2420" s="133"/>
      <c r="G2420" s="133"/>
      <c r="H2420" s="133"/>
      <c r="I2420" s="133"/>
      <c r="J2420" s="133"/>
      <c r="K2420" s="133"/>
      <c r="L2420" s="133"/>
      <c r="M2420" s="133"/>
      <c r="N2420" s="134"/>
      <c r="O2420" s="134"/>
      <c r="P2420" s="134"/>
      <c r="Q2420" s="62"/>
      <c r="R2420" s="134"/>
      <c r="S2420" s="134"/>
      <c r="T2420" s="134"/>
      <c r="U2420" s="134"/>
      <c r="V2420" s="134"/>
      <c r="W2420" s="134"/>
      <c r="X2420" s="134"/>
    </row>
    <row r="2421" spans="1:24" ht="15" customHeight="1" x14ac:dyDescent="0.2">
      <c r="A2421" s="62"/>
      <c r="B2421" s="62"/>
      <c r="C2421" s="133"/>
      <c r="D2421" s="133"/>
      <c r="E2421" s="133"/>
      <c r="F2421" s="133"/>
      <c r="G2421" s="133"/>
      <c r="H2421" s="133"/>
      <c r="I2421" s="133"/>
      <c r="J2421" s="133"/>
      <c r="K2421" s="133"/>
      <c r="L2421" s="133"/>
      <c r="M2421" s="133"/>
      <c r="N2421" s="134"/>
      <c r="O2421" s="134"/>
      <c r="P2421" s="134"/>
      <c r="Q2421" s="62"/>
      <c r="R2421" s="134"/>
      <c r="S2421" s="134"/>
      <c r="T2421" s="134"/>
      <c r="U2421" s="134"/>
      <c r="V2421" s="134"/>
      <c r="W2421" s="134"/>
      <c r="X2421" s="134"/>
    </row>
    <row r="2422" spans="1:24" ht="15" customHeight="1" x14ac:dyDescent="0.2">
      <c r="A2422" s="62"/>
      <c r="B2422" s="62"/>
      <c r="C2422" s="133"/>
      <c r="D2422" s="133"/>
      <c r="E2422" s="133"/>
      <c r="F2422" s="133"/>
      <c r="G2422" s="133"/>
      <c r="H2422" s="133"/>
      <c r="I2422" s="133"/>
      <c r="J2422" s="133"/>
      <c r="K2422" s="133"/>
      <c r="L2422" s="133"/>
      <c r="M2422" s="133"/>
      <c r="N2422" s="134"/>
      <c r="O2422" s="134"/>
      <c r="P2422" s="134"/>
      <c r="Q2422" s="62"/>
      <c r="R2422" s="134"/>
      <c r="S2422" s="134"/>
      <c r="T2422" s="134"/>
      <c r="U2422" s="134"/>
      <c r="V2422" s="134"/>
      <c r="W2422" s="134"/>
      <c r="X2422" s="134"/>
    </row>
    <row r="2423" spans="1:24" ht="15" customHeight="1" x14ac:dyDescent="0.2">
      <c r="A2423" s="62"/>
      <c r="B2423" s="62"/>
      <c r="C2423" s="133"/>
      <c r="D2423" s="133"/>
      <c r="E2423" s="133"/>
      <c r="F2423" s="133"/>
      <c r="G2423" s="133"/>
      <c r="H2423" s="133"/>
      <c r="I2423" s="133"/>
      <c r="J2423" s="133"/>
      <c r="K2423" s="133"/>
      <c r="L2423" s="133"/>
      <c r="M2423" s="133"/>
      <c r="N2423" s="134"/>
      <c r="O2423" s="134"/>
      <c r="P2423" s="134"/>
      <c r="Q2423" s="62"/>
      <c r="R2423" s="134"/>
      <c r="S2423" s="134"/>
      <c r="T2423" s="134"/>
      <c r="U2423" s="134"/>
      <c r="V2423" s="134"/>
      <c r="W2423" s="134"/>
      <c r="X2423" s="134"/>
    </row>
    <row r="2424" spans="1:24" ht="15" customHeight="1" x14ac:dyDescent="0.2">
      <c r="A2424" s="62"/>
      <c r="B2424" s="62"/>
      <c r="C2424" s="133"/>
      <c r="D2424" s="133"/>
      <c r="E2424" s="133"/>
      <c r="F2424" s="133"/>
      <c r="G2424" s="133"/>
      <c r="H2424" s="133"/>
      <c r="I2424" s="133"/>
      <c r="J2424" s="133"/>
      <c r="K2424" s="133"/>
      <c r="L2424" s="133"/>
      <c r="M2424" s="133"/>
      <c r="N2424" s="134"/>
      <c r="O2424" s="134"/>
      <c r="P2424" s="134"/>
      <c r="Q2424" s="62"/>
      <c r="R2424" s="134"/>
      <c r="S2424" s="134"/>
      <c r="T2424" s="134"/>
      <c r="U2424" s="134"/>
      <c r="V2424" s="134"/>
      <c r="W2424" s="134"/>
      <c r="X2424" s="134"/>
    </row>
    <row r="2425" spans="1:24" ht="15" customHeight="1" x14ac:dyDescent="0.2">
      <c r="A2425" s="62"/>
      <c r="B2425" s="62"/>
      <c r="C2425" s="133"/>
      <c r="D2425" s="133"/>
      <c r="E2425" s="133"/>
      <c r="F2425" s="133"/>
      <c r="G2425" s="133"/>
      <c r="H2425" s="133"/>
      <c r="I2425" s="133"/>
      <c r="J2425" s="133"/>
      <c r="K2425" s="133"/>
      <c r="L2425" s="133"/>
      <c r="M2425" s="133"/>
      <c r="N2425" s="134"/>
      <c r="O2425" s="134"/>
      <c r="P2425" s="134"/>
      <c r="Q2425" s="62"/>
      <c r="R2425" s="134"/>
      <c r="S2425" s="134"/>
      <c r="T2425" s="134"/>
      <c r="U2425" s="134"/>
      <c r="V2425" s="134"/>
      <c r="W2425" s="134"/>
      <c r="X2425" s="134"/>
    </row>
    <row r="2426" spans="1:24" ht="15" customHeight="1" x14ac:dyDescent="0.2">
      <c r="A2426" s="62"/>
      <c r="B2426" s="62"/>
      <c r="C2426" s="133"/>
      <c r="D2426" s="133"/>
      <c r="E2426" s="133"/>
      <c r="F2426" s="133"/>
      <c r="G2426" s="133"/>
      <c r="H2426" s="133"/>
      <c r="I2426" s="133"/>
      <c r="J2426" s="133"/>
      <c r="K2426" s="133"/>
      <c r="L2426" s="133"/>
      <c r="M2426" s="133"/>
      <c r="N2426" s="134"/>
      <c r="O2426" s="134"/>
      <c r="P2426" s="134"/>
      <c r="Q2426" s="62"/>
      <c r="R2426" s="134"/>
      <c r="S2426" s="134"/>
      <c r="T2426" s="134"/>
      <c r="U2426" s="134"/>
      <c r="V2426" s="134"/>
      <c r="W2426" s="134"/>
      <c r="X2426" s="134"/>
    </row>
    <row r="2427" spans="1:24" ht="15" customHeight="1" x14ac:dyDescent="0.2">
      <c r="A2427" s="62"/>
      <c r="B2427" s="62"/>
      <c r="C2427" s="133"/>
      <c r="D2427" s="133"/>
      <c r="E2427" s="133"/>
      <c r="F2427" s="133"/>
      <c r="G2427" s="133"/>
      <c r="H2427" s="133"/>
      <c r="I2427" s="133"/>
      <c r="J2427" s="133"/>
      <c r="K2427" s="133"/>
      <c r="L2427" s="133"/>
      <c r="M2427" s="133"/>
      <c r="N2427" s="134"/>
      <c r="O2427" s="134"/>
      <c r="P2427" s="134"/>
      <c r="Q2427" s="62"/>
      <c r="R2427" s="134"/>
      <c r="S2427" s="134"/>
      <c r="T2427" s="134"/>
      <c r="U2427" s="134"/>
      <c r="V2427" s="134"/>
      <c r="W2427" s="134"/>
      <c r="X2427" s="134"/>
    </row>
    <row r="2428" spans="1:24" ht="15" customHeight="1" x14ac:dyDescent="0.2">
      <c r="A2428" s="62"/>
      <c r="B2428" s="62"/>
      <c r="C2428" s="133"/>
      <c r="D2428" s="133"/>
      <c r="E2428" s="133"/>
      <c r="F2428" s="133"/>
      <c r="G2428" s="133"/>
      <c r="H2428" s="133"/>
      <c r="I2428" s="133"/>
      <c r="J2428" s="133"/>
      <c r="K2428" s="133"/>
      <c r="L2428" s="133"/>
      <c r="M2428" s="133"/>
      <c r="N2428" s="134"/>
      <c r="O2428" s="134"/>
      <c r="P2428" s="134"/>
      <c r="Q2428" s="62"/>
      <c r="R2428" s="134"/>
      <c r="S2428" s="134"/>
      <c r="T2428" s="134"/>
      <c r="U2428" s="134"/>
      <c r="V2428" s="134"/>
      <c r="W2428" s="134"/>
      <c r="X2428" s="134"/>
    </row>
    <row r="2429" spans="1:24" ht="15" customHeight="1" x14ac:dyDescent="0.2">
      <c r="A2429" s="62"/>
      <c r="B2429" s="62"/>
      <c r="C2429" s="133"/>
      <c r="D2429" s="133"/>
      <c r="E2429" s="133"/>
      <c r="F2429" s="133"/>
      <c r="G2429" s="133"/>
      <c r="H2429" s="133"/>
      <c r="I2429" s="133"/>
      <c r="J2429" s="133"/>
      <c r="K2429" s="133"/>
      <c r="L2429" s="133"/>
      <c r="M2429" s="133"/>
      <c r="N2429" s="134"/>
      <c r="O2429" s="134"/>
      <c r="P2429" s="134"/>
      <c r="Q2429" s="62"/>
      <c r="R2429" s="134"/>
      <c r="S2429" s="134"/>
      <c r="T2429" s="134"/>
      <c r="U2429" s="134"/>
      <c r="V2429" s="134"/>
      <c r="W2429" s="134"/>
      <c r="X2429" s="134"/>
    </row>
    <row r="2430" spans="1:24" ht="15" customHeight="1" x14ac:dyDescent="0.2">
      <c r="A2430" s="62"/>
      <c r="B2430" s="62"/>
      <c r="C2430" s="133"/>
      <c r="D2430" s="133"/>
      <c r="E2430" s="133"/>
      <c r="F2430" s="133"/>
      <c r="G2430" s="133"/>
      <c r="H2430" s="133"/>
      <c r="I2430" s="133"/>
      <c r="J2430" s="133"/>
      <c r="K2430" s="133"/>
      <c r="L2430" s="133"/>
      <c r="M2430" s="133"/>
      <c r="N2430" s="134"/>
      <c r="O2430" s="134"/>
      <c r="P2430" s="134"/>
      <c r="Q2430" s="62"/>
      <c r="R2430" s="134"/>
      <c r="S2430" s="134"/>
      <c r="T2430" s="134"/>
      <c r="U2430" s="134"/>
      <c r="V2430" s="134"/>
      <c r="W2430" s="134"/>
      <c r="X2430" s="134"/>
    </row>
    <row r="2431" spans="1:24" ht="15" customHeight="1" x14ac:dyDescent="0.2">
      <c r="A2431" s="62"/>
      <c r="B2431" s="62"/>
      <c r="C2431" s="133"/>
      <c r="D2431" s="133"/>
      <c r="E2431" s="133"/>
      <c r="F2431" s="133"/>
      <c r="G2431" s="133"/>
      <c r="H2431" s="133"/>
      <c r="I2431" s="133"/>
      <c r="J2431" s="133"/>
      <c r="K2431" s="133"/>
      <c r="L2431" s="133"/>
      <c r="M2431" s="133"/>
      <c r="N2431" s="134"/>
      <c r="O2431" s="134"/>
      <c r="P2431" s="134"/>
      <c r="Q2431" s="62"/>
      <c r="R2431" s="134"/>
      <c r="S2431" s="134"/>
      <c r="T2431" s="134"/>
      <c r="U2431" s="134"/>
      <c r="V2431" s="134"/>
      <c r="W2431" s="134"/>
      <c r="X2431" s="134"/>
    </row>
    <row r="2432" spans="1:24" ht="15" customHeight="1" x14ac:dyDescent="0.2">
      <c r="A2432" s="62"/>
      <c r="B2432" s="62"/>
      <c r="C2432" s="133"/>
      <c r="D2432" s="133"/>
      <c r="E2432" s="133"/>
      <c r="F2432" s="133"/>
      <c r="G2432" s="133"/>
      <c r="H2432" s="133"/>
      <c r="I2432" s="133"/>
      <c r="J2432" s="133"/>
      <c r="K2432" s="133"/>
      <c r="L2432" s="133"/>
      <c r="M2432" s="133"/>
      <c r="N2432" s="134"/>
      <c r="O2432" s="134"/>
      <c r="P2432" s="134"/>
      <c r="Q2432" s="62"/>
      <c r="R2432" s="134"/>
      <c r="S2432" s="134"/>
      <c r="T2432" s="134"/>
      <c r="U2432" s="134"/>
      <c r="V2432" s="134"/>
      <c r="W2432" s="134"/>
      <c r="X2432" s="134"/>
    </row>
    <row r="2433" spans="1:24" ht="15" customHeight="1" x14ac:dyDescent="0.2">
      <c r="A2433" s="62"/>
      <c r="B2433" s="62"/>
      <c r="C2433" s="133"/>
      <c r="D2433" s="133"/>
      <c r="E2433" s="133"/>
      <c r="F2433" s="133"/>
      <c r="G2433" s="133"/>
      <c r="H2433" s="133"/>
      <c r="I2433" s="133"/>
      <c r="J2433" s="133"/>
      <c r="K2433" s="133"/>
      <c r="L2433" s="133"/>
      <c r="M2433" s="133"/>
      <c r="N2433" s="134"/>
      <c r="O2433" s="134"/>
      <c r="P2433" s="134"/>
      <c r="Q2433" s="62"/>
      <c r="R2433" s="134"/>
      <c r="S2433" s="134"/>
      <c r="T2433" s="134"/>
      <c r="U2433" s="134"/>
      <c r="V2433" s="134"/>
      <c r="W2433" s="134"/>
      <c r="X2433" s="134"/>
    </row>
    <row r="2434" spans="1:24" ht="15" customHeight="1" x14ac:dyDescent="0.2">
      <c r="A2434" s="62"/>
      <c r="B2434" s="62"/>
      <c r="C2434" s="133"/>
      <c r="D2434" s="133"/>
      <c r="E2434" s="133"/>
      <c r="F2434" s="133"/>
      <c r="G2434" s="133"/>
      <c r="H2434" s="133"/>
      <c r="I2434" s="133"/>
      <c r="J2434" s="133"/>
      <c r="K2434" s="133"/>
      <c r="L2434" s="133"/>
      <c r="M2434" s="133"/>
      <c r="N2434" s="134"/>
      <c r="O2434" s="134"/>
      <c r="P2434" s="134"/>
      <c r="Q2434" s="62"/>
      <c r="R2434" s="134"/>
      <c r="S2434" s="134"/>
      <c r="T2434" s="134"/>
      <c r="U2434" s="134"/>
      <c r="V2434" s="134"/>
      <c r="W2434" s="134"/>
      <c r="X2434" s="134"/>
    </row>
    <row r="2435" spans="1:24" ht="15" customHeight="1" x14ac:dyDescent="0.2">
      <c r="A2435" s="62"/>
      <c r="B2435" s="62"/>
      <c r="C2435" s="133"/>
      <c r="D2435" s="133"/>
      <c r="E2435" s="133"/>
      <c r="F2435" s="133"/>
      <c r="G2435" s="133"/>
      <c r="H2435" s="133"/>
      <c r="I2435" s="133"/>
      <c r="J2435" s="133"/>
      <c r="K2435" s="133"/>
      <c r="L2435" s="133"/>
      <c r="M2435" s="133"/>
      <c r="N2435" s="134"/>
      <c r="O2435" s="134"/>
      <c r="P2435" s="134"/>
      <c r="Q2435" s="62"/>
      <c r="R2435" s="134"/>
      <c r="S2435" s="134"/>
      <c r="T2435" s="134"/>
      <c r="U2435" s="134"/>
      <c r="V2435" s="134"/>
      <c r="W2435" s="134"/>
      <c r="X2435" s="134"/>
    </row>
    <row r="2436" spans="1:24" ht="15" customHeight="1" x14ac:dyDescent="0.2">
      <c r="A2436" s="62"/>
      <c r="B2436" s="62"/>
      <c r="C2436" s="133"/>
      <c r="D2436" s="133"/>
      <c r="E2436" s="133"/>
      <c r="F2436" s="133"/>
      <c r="G2436" s="133"/>
      <c r="H2436" s="133"/>
      <c r="I2436" s="133"/>
      <c r="J2436" s="133"/>
      <c r="K2436" s="133"/>
      <c r="L2436" s="133"/>
      <c r="M2436" s="133"/>
      <c r="N2436" s="134"/>
      <c r="O2436" s="134"/>
      <c r="P2436" s="134"/>
      <c r="Q2436" s="62"/>
      <c r="R2436" s="134"/>
      <c r="S2436" s="134"/>
      <c r="T2436" s="134"/>
      <c r="U2436" s="134"/>
      <c r="V2436" s="134"/>
      <c r="W2436" s="134"/>
      <c r="X2436" s="134"/>
    </row>
    <row r="2437" spans="1:24" ht="15" customHeight="1" x14ac:dyDescent="0.2">
      <c r="A2437" s="62"/>
      <c r="B2437" s="62"/>
      <c r="C2437" s="133"/>
      <c r="D2437" s="133"/>
      <c r="E2437" s="133"/>
      <c r="F2437" s="133"/>
      <c r="G2437" s="133"/>
      <c r="H2437" s="133"/>
      <c r="I2437" s="133"/>
      <c r="J2437" s="133"/>
      <c r="K2437" s="133"/>
      <c r="L2437" s="133"/>
      <c r="M2437" s="133"/>
      <c r="N2437" s="134"/>
      <c r="O2437" s="134"/>
      <c r="P2437" s="134"/>
      <c r="Q2437" s="62"/>
      <c r="R2437" s="134"/>
      <c r="S2437" s="134"/>
      <c r="T2437" s="134"/>
      <c r="U2437" s="134"/>
      <c r="V2437" s="134"/>
      <c r="W2437" s="134"/>
      <c r="X2437" s="134"/>
    </row>
    <row r="2438" spans="1:24" ht="15" customHeight="1" x14ac:dyDescent="0.2">
      <c r="A2438" s="62"/>
      <c r="B2438" s="62"/>
      <c r="C2438" s="133"/>
      <c r="D2438" s="133"/>
      <c r="E2438" s="133"/>
      <c r="F2438" s="133"/>
      <c r="G2438" s="133"/>
      <c r="H2438" s="133"/>
      <c r="I2438" s="133"/>
      <c r="J2438" s="133"/>
      <c r="K2438" s="133"/>
      <c r="L2438" s="133"/>
      <c r="M2438" s="133"/>
      <c r="N2438" s="134"/>
      <c r="O2438" s="134"/>
      <c r="P2438" s="134"/>
      <c r="Q2438" s="62"/>
      <c r="R2438" s="134"/>
      <c r="S2438" s="134"/>
      <c r="T2438" s="134"/>
      <c r="U2438" s="134"/>
      <c r="V2438" s="134"/>
      <c r="W2438" s="134"/>
      <c r="X2438" s="134"/>
    </row>
    <row r="2439" spans="1:24" ht="15" customHeight="1" x14ac:dyDescent="0.2">
      <c r="A2439" s="62"/>
      <c r="B2439" s="62"/>
      <c r="C2439" s="133"/>
      <c r="D2439" s="133"/>
      <c r="E2439" s="133"/>
      <c r="F2439" s="133"/>
      <c r="G2439" s="133"/>
      <c r="H2439" s="133"/>
      <c r="I2439" s="133"/>
      <c r="J2439" s="133"/>
      <c r="K2439" s="133"/>
      <c r="L2439" s="133"/>
      <c r="M2439" s="133"/>
      <c r="N2439" s="134"/>
      <c r="O2439" s="134"/>
      <c r="P2439" s="134"/>
      <c r="Q2439" s="62"/>
      <c r="R2439" s="134"/>
      <c r="S2439" s="134"/>
      <c r="T2439" s="134"/>
      <c r="U2439" s="134"/>
      <c r="V2439" s="134"/>
      <c r="W2439" s="134"/>
      <c r="X2439" s="134"/>
    </row>
    <row r="2440" spans="1:24" ht="15" customHeight="1" x14ac:dyDescent="0.2">
      <c r="A2440" s="62"/>
      <c r="B2440" s="62"/>
      <c r="C2440" s="133"/>
      <c r="D2440" s="133"/>
      <c r="E2440" s="133"/>
      <c r="F2440" s="133"/>
      <c r="G2440" s="133"/>
      <c r="H2440" s="133"/>
      <c r="I2440" s="133"/>
      <c r="J2440" s="133"/>
      <c r="K2440" s="133"/>
      <c r="L2440" s="133"/>
      <c r="M2440" s="133"/>
      <c r="N2440" s="134"/>
      <c r="O2440" s="134"/>
      <c r="P2440" s="134"/>
      <c r="Q2440" s="62"/>
      <c r="R2440" s="134"/>
      <c r="S2440" s="134"/>
      <c r="T2440" s="134"/>
      <c r="U2440" s="134"/>
      <c r="V2440" s="134"/>
      <c r="W2440" s="134"/>
      <c r="X2440" s="134"/>
    </row>
    <row r="2441" spans="1:24" ht="15" customHeight="1" x14ac:dyDescent="0.2">
      <c r="A2441" s="62"/>
      <c r="B2441" s="62"/>
      <c r="C2441" s="133"/>
      <c r="D2441" s="133"/>
      <c r="E2441" s="133"/>
      <c r="F2441" s="133"/>
      <c r="G2441" s="133"/>
      <c r="H2441" s="133"/>
      <c r="I2441" s="133"/>
      <c r="J2441" s="133"/>
      <c r="K2441" s="133"/>
      <c r="L2441" s="133"/>
      <c r="M2441" s="133"/>
      <c r="N2441" s="134"/>
      <c r="O2441" s="134"/>
      <c r="P2441" s="134"/>
      <c r="Q2441" s="62"/>
      <c r="R2441" s="134"/>
      <c r="S2441" s="134"/>
      <c r="T2441" s="134"/>
      <c r="U2441" s="134"/>
      <c r="V2441" s="134"/>
      <c r="W2441" s="134"/>
      <c r="X2441" s="134"/>
    </row>
    <row r="2442" spans="1:24" ht="15" customHeight="1" x14ac:dyDescent="0.2">
      <c r="A2442" s="62"/>
      <c r="B2442" s="62"/>
      <c r="C2442" s="133"/>
      <c r="D2442" s="133"/>
      <c r="E2442" s="133"/>
      <c r="F2442" s="133"/>
      <c r="G2442" s="133"/>
      <c r="H2442" s="133"/>
      <c r="I2442" s="133"/>
      <c r="J2442" s="133"/>
      <c r="K2442" s="133"/>
      <c r="L2442" s="133"/>
      <c r="M2442" s="133"/>
      <c r="N2442" s="134"/>
      <c r="O2442" s="134"/>
      <c r="P2442" s="134"/>
      <c r="Q2442" s="62"/>
      <c r="R2442" s="134"/>
      <c r="S2442" s="134"/>
      <c r="T2442" s="134"/>
      <c r="U2442" s="134"/>
      <c r="V2442" s="134"/>
      <c r="W2442" s="134"/>
      <c r="X2442" s="134"/>
    </row>
    <row r="2443" spans="1:24" ht="15" customHeight="1" x14ac:dyDescent="0.2">
      <c r="A2443" s="62"/>
      <c r="B2443" s="62"/>
      <c r="C2443" s="133"/>
      <c r="D2443" s="133"/>
      <c r="E2443" s="133"/>
      <c r="F2443" s="133"/>
      <c r="G2443" s="133"/>
      <c r="H2443" s="133"/>
      <c r="I2443" s="133"/>
      <c r="J2443" s="133"/>
      <c r="K2443" s="133"/>
      <c r="L2443" s="133"/>
      <c r="M2443" s="133"/>
      <c r="N2443" s="134"/>
      <c r="O2443" s="134"/>
      <c r="P2443" s="134"/>
      <c r="Q2443" s="62"/>
      <c r="R2443" s="134"/>
      <c r="S2443" s="134"/>
      <c r="T2443" s="134"/>
      <c r="U2443" s="134"/>
      <c r="V2443" s="134"/>
      <c r="W2443" s="134"/>
      <c r="X2443" s="134"/>
    </row>
    <row r="2444" spans="1:24" ht="15" customHeight="1" x14ac:dyDescent="0.2">
      <c r="A2444" s="62"/>
      <c r="B2444" s="62"/>
      <c r="C2444" s="133"/>
      <c r="D2444" s="133"/>
      <c r="E2444" s="133"/>
      <c r="F2444" s="133"/>
      <c r="G2444" s="133"/>
      <c r="H2444" s="133"/>
      <c r="I2444" s="133"/>
      <c r="J2444" s="133"/>
      <c r="K2444" s="133"/>
      <c r="L2444" s="133"/>
      <c r="M2444" s="133"/>
      <c r="N2444" s="134"/>
      <c r="O2444" s="134"/>
      <c r="P2444" s="134"/>
      <c r="Q2444" s="62"/>
      <c r="R2444" s="134"/>
      <c r="S2444" s="134"/>
      <c r="T2444" s="134"/>
      <c r="U2444" s="134"/>
      <c r="V2444" s="134"/>
      <c r="W2444" s="134"/>
      <c r="X2444" s="134"/>
    </row>
    <row r="2445" spans="1:24" ht="15" customHeight="1" x14ac:dyDescent="0.2">
      <c r="A2445" s="62"/>
      <c r="B2445" s="62"/>
      <c r="C2445" s="133"/>
      <c r="D2445" s="133"/>
      <c r="E2445" s="133"/>
      <c r="F2445" s="133"/>
      <c r="G2445" s="133"/>
      <c r="H2445" s="133"/>
      <c r="I2445" s="133"/>
      <c r="J2445" s="133"/>
      <c r="K2445" s="133"/>
      <c r="L2445" s="133"/>
      <c r="M2445" s="133"/>
      <c r="N2445" s="134"/>
      <c r="O2445" s="134"/>
      <c r="P2445" s="134"/>
      <c r="Q2445" s="62"/>
      <c r="R2445" s="134"/>
      <c r="S2445" s="134"/>
      <c r="T2445" s="134"/>
      <c r="U2445" s="134"/>
      <c r="V2445" s="134"/>
      <c r="W2445" s="134"/>
      <c r="X2445" s="134"/>
    </row>
    <row r="2446" spans="1:24" ht="15" customHeight="1" x14ac:dyDescent="0.2">
      <c r="A2446" s="62"/>
      <c r="B2446" s="62"/>
      <c r="C2446" s="133"/>
      <c r="D2446" s="133"/>
      <c r="E2446" s="133"/>
      <c r="F2446" s="133"/>
      <c r="G2446" s="133"/>
      <c r="H2446" s="133"/>
      <c r="I2446" s="133"/>
      <c r="J2446" s="133"/>
      <c r="K2446" s="133"/>
      <c r="L2446" s="133"/>
      <c r="M2446" s="133"/>
      <c r="N2446" s="134"/>
      <c r="O2446" s="134"/>
      <c r="P2446" s="134"/>
      <c r="Q2446" s="62"/>
      <c r="R2446" s="134"/>
      <c r="S2446" s="134"/>
      <c r="T2446" s="134"/>
      <c r="U2446" s="134"/>
      <c r="V2446" s="134"/>
      <c r="W2446" s="134"/>
      <c r="X2446" s="134"/>
    </row>
    <row r="2447" spans="1:24" ht="15" customHeight="1" x14ac:dyDescent="0.2">
      <c r="A2447" s="62"/>
      <c r="B2447" s="62"/>
      <c r="C2447" s="133"/>
      <c r="D2447" s="133"/>
      <c r="E2447" s="133"/>
      <c r="F2447" s="133"/>
      <c r="G2447" s="133"/>
      <c r="H2447" s="133"/>
      <c r="I2447" s="133"/>
      <c r="J2447" s="133"/>
      <c r="K2447" s="133"/>
      <c r="L2447" s="133"/>
      <c r="M2447" s="133"/>
      <c r="N2447" s="134"/>
      <c r="O2447" s="134"/>
      <c r="P2447" s="134"/>
      <c r="Q2447" s="62"/>
      <c r="R2447" s="134"/>
      <c r="S2447" s="134"/>
      <c r="T2447" s="134"/>
      <c r="U2447" s="134"/>
      <c r="V2447" s="134"/>
      <c r="W2447" s="134"/>
      <c r="X2447" s="134"/>
    </row>
    <row r="2448" spans="1:24" ht="15" customHeight="1" x14ac:dyDescent="0.2">
      <c r="A2448" s="62"/>
      <c r="B2448" s="62"/>
      <c r="C2448" s="133"/>
      <c r="D2448" s="133"/>
      <c r="E2448" s="133"/>
      <c r="F2448" s="133"/>
      <c r="G2448" s="133"/>
      <c r="H2448" s="133"/>
      <c r="I2448" s="133"/>
      <c r="J2448" s="133"/>
      <c r="K2448" s="133"/>
      <c r="L2448" s="133"/>
      <c r="M2448" s="133"/>
      <c r="N2448" s="134"/>
      <c r="O2448" s="134"/>
      <c r="P2448" s="134"/>
      <c r="Q2448" s="62"/>
      <c r="R2448" s="134"/>
      <c r="S2448" s="134"/>
      <c r="T2448" s="134"/>
      <c r="U2448" s="134"/>
      <c r="V2448" s="134"/>
      <c r="W2448" s="134"/>
      <c r="X2448" s="134"/>
    </row>
    <row r="2449" spans="1:24" ht="15" customHeight="1" x14ac:dyDescent="0.2">
      <c r="A2449" s="62"/>
      <c r="B2449" s="62"/>
      <c r="C2449" s="133"/>
      <c r="D2449" s="133"/>
      <c r="E2449" s="133"/>
      <c r="F2449" s="133"/>
      <c r="G2449" s="133"/>
      <c r="H2449" s="133"/>
      <c r="I2449" s="133"/>
      <c r="J2449" s="133"/>
      <c r="K2449" s="133"/>
      <c r="L2449" s="133"/>
      <c r="M2449" s="133"/>
      <c r="N2449" s="134"/>
      <c r="O2449" s="134"/>
      <c r="P2449" s="134"/>
      <c r="Q2449" s="62"/>
      <c r="R2449" s="134"/>
      <c r="S2449" s="134"/>
      <c r="T2449" s="134"/>
      <c r="U2449" s="134"/>
      <c r="V2449" s="134"/>
      <c r="W2449" s="134"/>
      <c r="X2449" s="134"/>
    </row>
    <row r="2450" spans="1:24" ht="15" customHeight="1" x14ac:dyDescent="0.2">
      <c r="A2450" s="62"/>
      <c r="B2450" s="62"/>
      <c r="C2450" s="133"/>
      <c r="D2450" s="133"/>
      <c r="E2450" s="133"/>
      <c r="F2450" s="133"/>
      <c r="G2450" s="133"/>
      <c r="H2450" s="133"/>
      <c r="I2450" s="133"/>
      <c r="J2450" s="133"/>
      <c r="K2450" s="133"/>
      <c r="L2450" s="133"/>
      <c r="M2450" s="133"/>
      <c r="N2450" s="134"/>
      <c r="O2450" s="134"/>
      <c r="P2450" s="134"/>
      <c r="Q2450" s="62"/>
      <c r="R2450" s="134"/>
      <c r="S2450" s="134"/>
      <c r="T2450" s="134"/>
      <c r="U2450" s="134"/>
      <c r="V2450" s="134"/>
      <c r="W2450" s="134"/>
      <c r="X2450" s="134"/>
    </row>
    <row r="2451" spans="1:24" ht="15" customHeight="1" x14ac:dyDescent="0.2">
      <c r="A2451" s="62"/>
      <c r="B2451" s="62"/>
      <c r="C2451" s="133"/>
      <c r="D2451" s="133"/>
      <c r="E2451" s="133"/>
      <c r="F2451" s="133"/>
      <c r="G2451" s="133"/>
      <c r="H2451" s="133"/>
      <c r="I2451" s="133"/>
      <c r="J2451" s="133"/>
      <c r="K2451" s="133"/>
      <c r="L2451" s="133"/>
      <c r="M2451" s="133"/>
      <c r="N2451" s="134"/>
      <c r="O2451" s="134"/>
      <c r="P2451" s="134"/>
      <c r="Q2451" s="62"/>
      <c r="R2451" s="134"/>
      <c r="S2451" s="134"/>
      <c r="T2451" s="134"/>
      <c r="U2451" s="134"/>
      <c r="V2451" s="134"/>
      <c r="W2451" s="134"/>
      <c r="X2451" s="134"/>
    </row>
    <row r="2452" spans="1:24" ht="15" customHeight="1" x14ac:dyDescent="0.2">
      <c r="A2452" s="62"/>
      <c r="B2452" s="62"/>
      <c r="C2452" s="133"/>
      <c r="D2452" s="133"/>
      <c r="E2452" s="133"/>
      <c r="F2452" s="133"/>
      <c r="G2452" s="133"/>
      <c r="H2452" s="133"/>
      <c r="I2452" s="133"/>
      <c r="J2452" s="133"/>
      <c r="K2452" s="133"/>
      <c r="L2452" s="133"/>
      <c r="M2452" s="133"/>
      <c r="N2452" s="134"/>
      <c r="O2452" s="134"/>
      <c r="P2452" s="134"/>
      <c r="Q2452" s="62"/>
      <c r="R2452" s="134"/>
      <c r="S2452" s="134"/>
      <c r="T2452" s="134"/>
      <c r="U2452" s="134"/>
      <c r="V2452" s="134"/>
      <c r="W2452" s="134"/>
      <c r="X2452" s="134"/>
    </row>
    <row r="2453" spans="1:24" ht="15" customHeight="1" x14ac:dyDescent="0.2">
      <c r="A2453" s="62"/>
      <c r="B2453" s="62"/>
      <c r="C2453" s="133"/>
      <c r="D2453" s="133"/>
      <c r="E2453" s="133"/>
      <c r="F2453" s="133"/>
      <c r="G2453" s="133"/>
      <c r="H2453" s="133"/>
      <c r="I2453" s="133"/>
      <c r="J2453" s="133"/>
      <c r="K2453" s="133"/>
      <c r="L2453" s="133"/>
      <c r="M2453" s="133"/>
      <c r="N2453" s="134"/>
      <c r="O2453" s="134"/>
      <c r="P2453" s="134"/>
      <c r="Q2453" s="62"/>
      <c r="R2453" s="134"/>
      <c r="S2453" s="134"/>
      <c r="T2453" s="134"/>
      <c r="U2453" s="134"/>
      <c r="V2453" s="134"/>
      <c r="W2453" s="134"/>
      <c r="X2453" s="134"/>
    </row>
    <row r="2454" spans="1:24" ht="15" customHeight="1" x14ac:dyDescent="0.2">
      <c r="A2454" s="62"/>
      <c r="B2454" s="62"/>
      <c r="C2454" s="133"/>
      <c r="D2454" s="133"/>
      <c r="E2454" s="133"/>
      <c r="F2454" s="133"/>
      <c r="G2454" s="133"/>
      <c r="H2454" s="133"/>
      <c r="I2454" s="133"/>
      <c r="J2454" s="133"/>
      <c r="K2454" s="133"/>
      <c r="L2454" s="133"/>
      <c r="M2454" s="133"/>
      <c r="N2454" s="134"/>
      <c r="O2454" s="134"/>
      <c r="P2454" s="134"/>
      <c r="Q2454" s="62"/>
      <c r="R2454" s="134"/>
      <c r="S2454" s="134"/>
      <c r="T2454" s="134"/>
      <c r="U2454" s="134"/>
      <c r="V2454" s="134"/>
      <c r="W2454" s="134"/>
      <c r="X2454" s="134"/>
    </row>
    <row r="2455" spans="1:24" ht="15" customHeight="1" x14ac:dyDescent="0.2">
      <c r="A2455" s="62"/>
      <c r="B2455" s="62"/>
      <c r="C2455" s="133"/>
      <c r="D2455" s="133"/>
      <c r="E2455" s="133"/>
      <c r="F2455" s="133"/>
      <c r="G2455" s="133"/>
      <c r="H2455" s="133"/>
      <c r="I2455" s="133"/>
      <c r="J2455" s="133"/>
      <c r="K2455" s="133"/>
      <c r="L2455" s="133"/>
      <c r="M2455" s="133"/>
      <c r="N2455" s="134"/>
      <c r="O2455" s="134"/>
      <c r="P2455" s="134"/>
      <c r="Q2455" s="62"/>
      <c r="R2455" s="134"/>
      <c r="S2455" s="134"/>
      <c r="T2455" s="134"/>
      <c r="U2455" s="134"/>
      <c r="V2455" s="134"/>
      <c r="W2455" s="134"/>
      <c r="X2455" s="134"/>
    </row>
    <row r="2456" spans="1:24" ht="15" customHeight="1" x14ac:dyDescent="0.2">
      <c r="A2456" s="62"/>
      <c r="B2456" s="62"/>
      <c r="C2456" s="133"/>
      <c r="D2456" s="133"/>
      <c r="E2456" s="133"/>
      <c r="F2456" s="133"/>
      <c r="G2456" s="133"/>
      <c r="H2456" s="133"/>
      <c r="I2456" s="133"/>
      <c r="J2456" s="133"/>
      <c r="K2456" s="133"/>
      <c r="L2456" s="133"/>
      <c r="M2456" s="133"/>
      <c r="N2456" s="134"/>
      <c r="O2456" s="134"/>
      <c r="P2456" s="134"/>
      <c r="Q2456" s="62"/>
      <c r="R2456" s="134"/>
      <c r="S2456" s="134"/>
      <c r="T2456" s="134"/>
      <c r="U2456" s="134"/>
      <c r="V2456" s="134"/>
      <c r="W2456" s="134"/>
      <c r="X2456" s="134"/>
    </row>
    <row r="2457" spans="1:24" ht="15" customHeight="1" x14ac:dyDescent="0.2">
      <c r="A2457" s="62"/>
      <c r="B2457" s="62"/>
      <c r="C2457" s="133"/>
      <c r="D2457" s="133"/>
      <c r="E2457" s="133"/>
      <c r="F2457" s="133"/>
      <c r="G2457" s="133"/>
      <c r="H2457" s="133"/>
      <c r="I2457" s="133"/>
      <c r="J2457" s="133"/>
      <c r="K2457" s="133"/>
      <c r="L2457" s="133"/>
      <c r="M2457" s="133"/>
      <c r="N2457" s="134"/>
      <c r="O2457" s="134"/>
      <c r="P2457" s="134"/>
      <c r="Q2457" s="62"/>
      <c r="R2457" s="134"/>
      <c r="S2457" s="134"/>
      <c r="T2457" s="134"/>
      <c r="U2457" s="134"/>
      <c r="V2457" s="134"/>
      <c r="W2457" s="134"/>
      <c r="X2457" s="134"/>
    </row>
    <row r="2458" spans="1:24" ht="15" customHeight="1" x14ac:dyDescent="0.2">
      <c r="A2458" s="62"/>
      <c r="B2458" s="62"/>
      <c r="C2458" s="133"/>
      <c r="D2458" s="133"/>
      <c r="E2458" s="133"/>
      <c r="F2458" s="133"/>
      <c r="G2458" s="133"/>
      <c r="H2458" s="133"/>
      <c r="I2458" s="133"/>
      <c r="J2458" s="133"/>
      <c r="K2458" s="133"/>
      <c r="L2458" s="133"/>
      <c r="M2458" s="133"/>
      <c r="N2458" s="134"/>
      <c r="O2458" s="134"/>
      <c r="P2458" s="134"/>
      <c r="Q2458" s="62"/>
      <c r="R2458" s="134"/>
      <c r="S2458" s="134"/>
      <c r="T2458" s="134"/>
      <c r="U2458" s="134"/>
      <c r="V2458" s="134"/>
      <c r="W2458" s="134"/>
      <c r="X2458" s="134"/>
    </row>
    <row r="2459" spans="1:24" ht="15" customHeight="1" x14ac:dyDescent="0.2">
      <c r="A2459" s="62"/>
      <c r="B2459" s="62"/>
      <c r="C2459" s="133"/>
      <c r="D2459" s="133"/>
      <c r="E2459" s="133"/>
      <c r="F2459" s="133"/>
      <c r="G2459" s="133"/>
      <c r="H2459" s="133"/>
      <c r="I2459" s="133"/>
      <c r="J2459" s="133"/>
      <c r="K2459" s="133"/>
      <c r="L2459" s="133"/>
      <c r="M2459" s="133"/>
      <c r="N2459" s="134"/>
      <c r="O2459" s="134"/>
      <c r="P2459" s="134"/>
      <c r="Q2459" s="62"/>
      <c r="R2459" s="134"/>
      <c r="S2459" s="134"/>
      <c r="T2459" s="134"/>
      <c r="U2459" s="134"/>
      <c r="V2459" s="134"/>
      <c r="W2459" s="134"/>
      <c r="X2459" s="134"/>
    </row>
    <row r="2460" spans="1:24" ht="15" customHeight="1" x14ac:dyDescent="0.2">
      <c r="A2460" s="62"/>
      <c r="B2460" s="62"/>
      <c r="C2460" s="133"/>
      <c r="D2460" s="133"/>
      <c r="E2460" s="133"/>
      <c r="F2460" s="133"/>
      <c r="G2460" s="133"/>
      <c r="H2460" s="133"/>
      <c r="I2460" s="133"/>
      <c r="J2460" s="133"/>
      <c r="K2460" s="133"/>
      <c r="L2460" s="133"/>
      <c r="M2460" s="133"/>
      <c r="N2460" s="134"/>
      <c r="O2460" s="134"/>
      <c r="P2460" s="134"/>
      <c r="Q2460" s="62"/>
      <c r="R2460" s="134"/>
      <c r="S2460" s="134"/>
      <c r="T2460" s="134"/>
      <c r="U2460" s="134"/>
      <c r="V2460" s="134"/>
      <c r="W2460" s="134"/>
      <c r="X2460" s="134"/>
    </row>
    <row r="2461" spans="1:24" ht="15" customHeight="1" x14ac:dyDescent="0.2">
      <c r="A2461" s="62"/>
      <c r="B2461" s="62"/>
      <c r="C2461" s="133"/>
      <c r="D2461" s="133"/>
      <c r="E2461" s="133"/>
      <c r="F2461" s="133"/>
      <c r="G2461" s="133"/>
      <c r="H2461" s="133"/>
      <c r="I2461" s="133"/>
      <c r="J2461" s="133"/>
      <c r="K2461" s="133"/>
      <c r="L2461" s="133"/>
      <c r="M2461" s="133"/>
      <c r="N2461" s="134"/>
      <c r="O2461" s="134"/>
      <c r="P2461" s="134"/>
      <c r="Q2461" s="62"/>
      <c r="R2461" s="134"/>
      <c r="S2461" s="134"/>
      <c r="T2461" s="134"/>
      <c r="U2461" s="134"/>
      <c r="V2461" s="134"/>
      <c r="W2461" s="134"/>
      <c r="X2461" s="134"/>
    </row>
    <row r="2462" spans="1:24" ht="15" customHeight="1" x14ac:dyDescent="0.2">
      <c r="A2462" s="62"/>
      <c r="B2462" s="62"/>
      <c r="C2462" s="133"/>
      <c r="D2462" s="133"/>
      <c r="E2462" s="133"/>
      <c r="F2462" s="133"/>
      <c r="G2462" s="133"/>
      <c r="H2462" s="133"/>
      <c r="I2462" s="133"/>
      <c r="J2462" s="133"/>
      <c r="K2462" s="133"/>
      <c r="L2462" s="133"/>
      <c r="M2462" s="133"/>
      <c r="N2462" s="134"/>
      <c r="O2462" s="134"/>
      <c r="P2462" s="134"/>
      <c r="Q2462" s="62"/>
      <c r="R2462" s="134"/>
      <c r="S2462" s="134"/>
      <c r="T2462" s="134"/>
      <c r="U2462" s="134"/>
      <c r="V2462" s="134"/>
      <c r="W2462" s="134"/>
      <c r="X2462" s="134"/>
    </row>
    <row r="2463" spans="1:24" ht="15" customHeight="1" x14ac:dyDescent="0.2">
      <c r="A2463" s="62"/>
      <c r="B2463" s="62"/>
      <c r="C2463" s="133"/>
      <c r="D2463" s="133"/>
      <c r="E2463" s="133"/>
      <c r="F2463" s="133"/>
      <c r="G2463" s="133"/>
      <c r="H2463" s="133"/>
      <c r="I2463" s="133"/>
      <c r="J2463" s="133"/>
      <c r="K2463" s="133"/>
      <c r="L2463" s="133"/>
      <c r="M2463" s="133"/>
      <c r="N2463" s="134"/>
      <c r="O2463" s="134"/>
      <c r="P2463" s="134"/>
      <c r="Q2463" s="62"/>
      <c r="R2463" s="134"/>
      <c r="S2463" s="134"/>
      <c r="T2463" s="134"/>
      <c r="U2463" s="134"/>
      <c r="V2463" s="134"/>
      <c r="W2463" s="134"/>
      <c r="X2463" s="134"/>
    </row>
    <row r="2464" spans="1:24" ht="15" customHeight="1" x14ac:dyDescent="0.2">
      <c r="A2464" s="62"/>
      <c r="B2464" s="62"/>
      <c r="C2464" s="133"/>
      <c r="D2464" s="133"/>
      <c r="E2464" s="133"/>
      <c r="F2464" s="133"/>
      <c r="G2464" s="133"/>
      <c r="H2464" s="133"/>
      <c r="I2464" s="133"/>
      <c r="J2464" s="133"/>
      <c r="K2464" s="133"/>
      <c r="L2464" s="133"/>
      <c r="M2464" s="133"/>
      <c r="N2464" s="134"/>
      <c r="O2464" s="134"/>
      <c r="P2464" s="134"/>
      <c r="Q2464" s="62"/>
      <c r="R2464" s="134"/>
      <c r="S2464" s="134"/>
      <c r="T2464" s="134"/>
      <c r="U2464" s="134"/>
      <c r="V2464" s="134"/>
      <c r="W2464" s="134"/>
      <c r="X2464" s="134"/>
    </row>
    <row r="2465" spans="1:24" ht="15" customHeight="1" x14ac:dyDescent="0.2">
      <c r="A2465" s="62"/>
      <c r="B2465" s="62"/>
      <c r="C2465" s="133"/>
      <c r="D2465" s="133"/>
      <c r="E2465" s="133"/>
      <c r="F2465" s="133"/>
      <c r="G2465" s="133"/>
      <c r="H2465" s="133"/>
      <c r="I2465" s="133"/>
      <c r="J2465" s="133"/>
      <c r="K2465" s="133"/>
      <c r="L2465" s="133"/>
      <c r="M2465" s="133"/>
      <c r="N2465" s="134"/>
      <c r="O2465" s="134"/>
      <c r="P2465" s="134"/>
      <c r="Q2465" s="62"/>
      <c r="R2465" s="134"/>
      <c r="S2465" s="134"/>
      <c r="T2465" s="134"/>
      <c r="U2465" s="134"/>
      <c r="V2465" s="134"/>
      <c r="W2465" s="134"/>
      <c r="X2465" s="134"/>
    </row>
    <row r="2466" spans="1:24" ht="15" customHeight="1" x14ac:dyDescent="0.2">
      <c r="A2466" s="62"/>
      <c r="B2466" s="62"/>
      <c r="C2466" s="133"/>
      <c r="D2466" s="133"/>
      <c r="E2466" s="133"/>
      <c r="F2466" s="133"/>
      <c r="G2466" s="133"/>
      <c r="H2466" s="133"/>
      <c r="I2466" s="133"/>
      <c r="J2466" s="133"/>
      <c r="K2466" s="133"/>
      <c r="L2466" s="133"/>
      <c r="M2466" s="133"/>
      <c r="N2466" s="134"/>
      <c r="O2466" s="134"/>
      <c r="P2466" s="134"/>
      <c r="Q2466" s="62"/>
      <c r="R2466" s="134"/>
      <c r="S2466" s="134"/>
      <c r="T2466" s="134"/>
      <c r="U2466" s="134"/>
      <c r="V2466" s="134"/>
      <c r="W2466" s="134"/>
      <c r="X2466" s="134"/>
    </row>
    <row r="2467" spans="1:24" ht="15" customHeight="1" x14ac:dyDescent="0.2">
      <c r="A2467" s="62"/>
      <c r="B2467" s="62"/>
      <c r="C2467" s="133"/>
      <c r="D2467" s="133"/>
      <c r="E2467" s="133"/>
      <c r="F2467" s="133"/>
      <c r="G2467" s="133"/>
      <c r="H2467" s="133"/>
      <c r="I2467" s="133"/>
      <c r="J2467" s="133"/>
      <c r="K2467" s="133"/>
      <c r="L2467" s="133"/>
      <c r="M2467" s="133"/>
      <c r="N2467" s="134"/>
      <c r="O2467" s="134"/>
      <c r="P2467" s="134"/>
      <c r="Q2467" s="62"/>
      <c r="R2467" s="134"/>
      <c r="S2467" s="134"/>
      <c r="T2467" s="134"/>
      <c r="U2467" s="134"/>
      <c r="V2467" s="134"/>
      <c r="W2467" s="134"/>
      <c r="X2467" s="134"/>
    </row>
    <row r="2468" spans="1:24" ht="15" customHeight="1" x14ac:dyDescent="0.2">
      <c r="A2468" s="62"/>
      <c r="B2468" s="62"/>
      <c r="C2468" s="133"/>
      <c r="D2468" s="133"/>
      <c r="E2468" s="133"/>
      <c r="F2468" s="133"/>
      <c r="G2468" s="133"/>
      <c r="H2468" s="133"/>
      <c r="I2468" s="133"/>
      <c r="J2468" s="133"/>
      <c r="K2468" s="133"/>
      <c r="L2468" s="133"/>
      <c r="M2468" s="133"/>
      <c r="N2468" s="134"/>
      <c r="O2468" s="134"/>
      <c r="P2468" s="134"/>
      <c r="Q2468" s="62"/>
      <c r="R2468" s="134"/>
      <c r="S2468" s="134"/>
      <c r="T2468" s="134"/>
      <c r="U2468" s="134"/>
      <c r="V2468" s="134"/>
      <c r="W2468" s="134"/>
      <c r="X2468" s="134"/>
    </row>
    <row r="2469" spans="1:24" ht="15" customHeight="1" x14ac:dyDescent="0.2">
      <c r="A2469" s="62"/>
      <c r="B2469" s="62"/>
      <c r="C2469" s="133"/>
      <c r="D2469" s="133"/>
      <c r="E2469" s="133"/>
      <c r="F2469" s="133"/>
      <c r="G2469" s="133"/>
      <c r="H2469" s="133"/>
      <c r="I2469" s="133"/>
      <c r="J2469" s="133"/>
      <c r="K2469" s="133"/>
      <c r="L2469" s="133"/>
      <c r="M2469" s="133"/>
      <c r="N2469" s="134"/>
      <c r="O2469" s="134"/>
      <c r="P2469" s="134"/>
      <c r="Q2469" s="62"/>
      <c r="R2469" s="134"/>
      <c r="S2469" s="134"/>
      <c r="T2469" s="134"/>
      <c r="U2469" s="134"/>
      <c r="V2469" s="134"/>
      <c r="W2469" s="134"/>
      <c r="X2469" s="134"/>
    </row>
    <row r="2470" spans="1:24" ht="15" customHeight="1" x14ac:dyDescent="0.2">
      <c r="A2470" s="62"/>
      <c r="B2470" s="62"/>
      <c r="C2470" s="133"/>
      <c r="D2470" s="133"/>
      <c r="E2470" s="133"/>
      <c r="F2470" s="133"/>
      <c r="G2470" s="133"/>
      <c r="H2470" s="133"/>
      <c r="I2470" s="133"/>
      <c r="J2470" s="133"/>
      <c r="K2470" s="133"/>
      <c r="L2470" s="133"/>
      <c r="M2470" s="133"/>
      <c r="N2470" s="134"/>
      <c r="O2470" s="134"/>
      <c r="P2470" s="134"/>
      <c r="Q2470" s="62"/>
      <c r="R2470" s="134"/>
      <c r="S2470" s="134"/>
      <c r="T2470" s="134"/>
      <c r="U2470" s="134"/>
      <c r="V2470" s="134"/>
      <c r="W2470" s="134"/>
      <c r="X2470" s="134"/>
    </row>
    <row r="2471" spans="1:24" ht="15" customHeight="1" x14ac:dyDescent="0.2">
      <c r="A2471" s="62"/>
      <c r="B2471" s="62"/>
      <c r="C2471" s="133"/>
      <c r="D2471" s="133"/>
      <c r="E2471" s="133"/>
      <c r="F2471" s="133"/>
      <c r="G2471" s="133"/>
      <c r="H2471" s="133"/>
      <c r="I2471" s="133"/>
      <c r="J2471" s="133"/>
      <c r="K2471" s="133"/>
      <c r="L2471" s="133"/>
      <c r="M2471" s="133"/>
      <c r="N2471" s="134"/>
      <c r="O2471" s="134"/>
      <c r="P2471" s="134"/>
      <c r="Q2471" s="62"/>
      <c r="R2471" s="134"/>
      <c r="S2471" s="134"/>
      <c r="T2471" s="134"/>
      <c r="U2471" s="134"/>
      <c r="V2471" s="134"/>
      <c r="W2471" s="134"/>
      <c r="X2471" s="134"/>
    </row>
    <row r="2472" spans="1:24" ht="15" customHeight="1" x14ac:dyDescent="0.2">
      <c r="A2472" s="62"/>
      <c r="B2472" s="62"/>
      <c r="C2472" s="133"/>
      <c r="D2472" s="133"/>
      <c r="E2472" s="133"/>
      <c r="F2472" s="133"/>
      <c r="G2472" s="133"/>
      <c r="H2472" s="133"/>
      <c r="I2472" s="133"/>
      <c r="J2472" s="133"/>
      <c r="K2472" s="133"/>
      <c r="L2472" s="133"/>
      <c r="M2472" s="133"/>
      <c r="N2472" s="134"/>
      <c r="O2472" s="134"/>
      <c r="P2472" s="134"/>
      <c r="Q2472" s="62"/>
      <c r="R2472" s="134"/>
      <c r="S2472" s="134"/>
      <c r="T2472" s="134"/>
      <c r="U2472" s="134"/>
      <c r="V2472" s="134"/>
      <c r="W2472" s="134"/>
      <c r="X2472" s="134"/>
    </row>
    <row r="2473" spans="1:24" ht="15" customHeight="1" x14ac:dyDescent="0.2">
      <c r="A2473" s="62"/>
      <c r="B2473" s="62"/>
      <c r="C2473" s="133"/>
      <c r="D2473" s="133"/>
      <c r="E2473" s="133"/>
      <c r="F2473" s="133"/>
      <c r="G2473" s="133"/>
      <c r="H2473" s="133"/>
      <c r="I2473" s="133"/>
      <c r="J2473" s="133"/>
      <c r="K2473" s="133"/>
      <c r="L2473" s="133"/>
      <c r="M2473" s="133"/>
      <c r="N2473" s="134"/>
      <c r="O2473" s="134"/>
      <c r="P2473" s="134"/>
      <c r="Q2473" s="62"/>
      <c r="R2473" s="134"/>
      <c r="S2473" s="134"/>
      <c r="T2473" s="134"/>
      <c r="U2473" s="134"/>
      <c r="V2473" s="134"/>
      <c r="W2473" s="134"/>
      <c r="X2473" s="134"/>
    </row>
    <row r="2474" spans="1:24" ht="15" customHeight="1" x14ac:dyDescent="0.2">
      <c r="A2474" s="62"/>
      <c r="B2474" s="62"/>
      <c r="C2474" s="133"/>
      <c r="D2474" s="133"/>
      <c r="E2474" s="133"/>
      <c r="F2474" s="133"/>
      <c r="G2474" s="133"/>
      <c r="H2474" s="133"/>
      <c r="I2474" s="133"/>
      <c r="J2474" s="133"/>
      <c r="K2474" s="133"/>
      <c r="L2474" s="133"/>
      <c r="M2474" s="133"/>
      <c r="N2474" s="134"/>
      <c r="O2474" s="134"/>
      <c r="P2474" s="134"/>
      <c r="Q2474" s="62"/>
      <c r="R2474" s="134"/>
      <c r="S2474" s="134"/>
      <c r="T2474" s="134"/>
      <c r="U2474" s="134"/>
      <c r="V2474" s="134"/>
      <c r="W2474" s="134"/>
      <c r="X2474" s="134"/>
    </row>
    <row r="2475" spans="1:24" ht="15" customHeight="1" x14ac:dyDescent="0.2">
      <c r="A2475" s="62"/>
      <c r="B2475" s="62"/>
      <c r="C2475" s="133"/>
      <c r="D2475" s="133"/>
      <c r="E2475" s="133"/>
      <c r="F2475" s="133"/>
      <c r="G2475" s="133"/>
      <c r="H2475" s="133"/>
      <c r="I2475" s="133"/>
      <c r="J2475" s="133"/>
      <c r="K2475" s="133"/>
      <c r="L2475" s="133"/>
      <c r="M2475" s="133"/>
      <c r="N2475" s="134"/>
      <c r="O2475" s="134"/>
      <c r="P2475" s="134"/>
      <c r="Q2475" s="62"/>
      <c r="R2475" s="134"/>
      <c r="S2475" s="134"/>
      <c r="T2475" s="134"/>
      <c r="U2475" s="134"/>
      <c r="V2475" s="134"/>
      <c r="W2475" s="134"/>
      <c r="X2475" s="134"/>
    </row>
    <row r="2476" spans="1:24" ht="15" customHeight="1" x14ac:dyDescent="0.2">
      <c r="A2476" s="62"/>
      <c r="B2476" s="62"/>
      <c r="C2476" s="133"/>
      <c r="D2476" s="133"/>
      <c r="E2476" s="133"/>
      <c r="F2476" s="133"/>
      <c r="G2476" s="133"/>
      <c r="H2476" s="133"/>
      <c r="I2476" s="133"/>
      <c r="J2476" s="133"/>
      <c r="K2476" s="133"/>
      <c r="L2476" s="133"/>
      <c r="M2476" s="133"/>
      <c r="N2476" s="134"/>
      <c r="O2476" s="134"/>
      <c r="P2476" s="134"/>
      <c r="Q2476" s="62"/>
      <c r="R2476" s="134"/>
      <c r="S2476" s="134"/>
      <c r="T2476" s="134"/>
      <c r="U2476" s="134"/>
      <c r="V2476" s="134"/>
      <c r="W2476" s="134"/>
      <c r="X2476" s="134"/>
    </row>
    <row r="2477" spans="1:24" ht="15" customHeight="1" x14ac:dyDescent="0.2">
      <c r="A2477" s="62"/>
      <c r="B2477" s="62"/>
      <c r="C2477" s="133"/>
      <c r="D2477" s="133"/>
      <c r="E2477" s="133"/>
      <c r="F2477" s="133"/>
      <c r="G2477" s="133"/>
      <c r="H2477" s="133"/>
      <c r="I2477" s="133"/>
      <c r="J2477" s="133"/>
      <c r="K2477" s="133"/>
      <c r="L2477" s="133"/>
      <c r="M2477" s="133"/>
      <c r="N2477" s="134"/>
      <c r="O2477" s="134"/>
      <c r="P2477" s="134"/>
      <c r="Q2477" s="62"/>
      <c r="R2477" s="134"/>
      <c r="S2477" s="134"/>
      <c r="T2477" s="134"/>
      <c r="U2477" s="134"/>
      <c r="V2477" s="134"/>
      <c r="W2477" s="134"/>
      <c r="X2477" s="134"/>
    </row>
    <row r="2478" spans="1:24" ht="15" customHeight="1" x14ac:dyDescent="0.2">
      <c r="A2478" s="62"/>
      <c r="B2478" s="62"/>
      <c r="C2478" s="133"/>
      <c r="D2478" s="133"/>
      <c r="E2478" s="133"/>
      <c r="F2478" s="133"/>
      <c r="G2478" s="133"/>
      <c r="H2478" s="133"/>
      <c r="I2478" s="133"/>
      <c r="J2478" s="133"/>
      <c r="K2478" s="133"/>
      <c r="L2478" s="133"/>
      <c r="M2478" s="133"/>
      <c r="N2478" s="134"/>
      <c r="O2478" s="134"/>
      <c r="P2478" s="134"/>
      <c r="Q2478" s="62"/>
      <c r="R2478" s="134"/>
      <c r="S2478" s="134"/>
      <c r="T2478" s="134"/>
      <c r="U2478" s="134"/>
      <c r="V2478" s="134"/>
      <c r="W2478" s="134"/>
      <c r="X2478" s="134"/>
    </row>
    <row r="2479" spans="1:24" ht="15" customHeight="1" x14ac:dyDescent="0.2">
      <c r="A2479" s="62"/>
      <c r="B2479" s="62"/>
      <c r="C2479" s="133"/>
      <c r="D2479" s="133"/>
      <c r="E2479" s="133"/>
      <c r="F2479" s="133"/>
      <c r="G2479" s="133"/>
      <c r="H2479" s="133"/>
      <c r="I2479" s="133"/>
      <c r="J2479" s="133"/>
      <c r="K2479" s="133"/>
      <c r="L2479" s="133"/>
      <c r="M2479" s="133"/>
      <c r="N2479" s="134"/>
      <c r="O2479" s="134"/>
      <c r="P2479" s="134"/>
      <c r="Q2479" s="62"/>
      <c r="R2479" s="134"/>
      <c r="S2479" s="134"/>
      <c r="T2479" s="134"/>
      <c r="U2479" s="134"/>
      <c r="V2479" s="134"/>
      <c r="W2479" s="134"/>
      <c r="X2479" s="134"/>
    </row>
    <row r="2480" spans="1:24" ht="15" customHeight="1" x14ac:dyDescent="0.2">
      <c r="A2480" s="62"/>
      <c r="B2480" s="62"/>
      <c r="C2480" s="133"/>
      <c r="D2480" s="133"/>
      <c r="E2480" s="133"/>
      <c r="F2480" s="133"/>
      <c r="G2480" s="133"/>
      <c r="H2480" s="133"/>
      <c r="I2480" s="133"/>
      <c r="J2480" s="133"/>
      <c r="K2480" s="133"/>
      <c r="L2480" s="133"/>
      <c r="M2480" s="133"/>
      <c r="N2480" s="134"/>
      <c r="O2480" s="134"/>
      <c r="P2480" s="134"/>
      <c r="Q2480" s="62"/>
      <c r="R2480" s="134"/>
      <c r="S2480" s="134"/>
      <c r="T2480" s="134"/>
      <c r="U2480" s="134"/>
      <c r="V2480" s="134"/>
      <c r="W2480" s="134"/>
      <c r="X2480" s="134"/>
    </row>
    <row r="2481" spans="1:24" ht="15" customHeight="1" x14ac:dyDescent="0.2">
      <c r="A2481" s="62"/>
      <c r="B2481" s="62"/>
      <c r="C2481" s="133"/>
      <c r="D2481" s="133"/>
      <c r="E2481" s="133"/>
      <c r="F2481" s="133"/>
      <c r="G2481" s="133"/>
      <c r="H2481" s="133"/>
      <c r="I2481" s="133"/>
      <c r="J2481" s="133"/>
      <c r="K2481" s="133"/>
      <c r="L2481" s="133"/>
      <c r="M2481" s="133"/>
      <c r="N2481" s="134"/>
      <c r="O2481" s="134"/>
      <c r="P2481" s="134"/>
      <c r="Q2481" s="62"/>
      <c r="R2481" s="134"/>
      <c r="S2481" s="134"/>
      <c r="T2481" s="134"/>
      <c r="U2481" s="134"/>
      <c r="V2481" s="134"/>
      <c r="W2481" s="134"/>
      <c r="X2481" s="134"/>
    </row>
    <row r="2482" spans="1:24" ht="15" customHeight="1" x14ac:dyDescent="0.2">
      <c r="A2482" s="62"/>
      <c r="B2482" s="62"/>
      <c r="C2482" s="133"/>
      <c r="D2482" s="133"/>
      <c r="E2482" s="133"/>
      <c r="F2482" s="133"/>
      <c r="G2482" s="133"/>
      <c r="H2482" s="133"/>
      <c r="I2482" s="133"/>
      <c r="J2482" s="133"/>
      <c r="K2482" s="133"/>
      <c r="L2482" s="133"/>
      <c r="M2482" s="133"/>
      <c r="N2482" s="134"/>
      <c r="O2482" s="134"/>
      <c r="P2482" s="134"/>
      <c r="Q2482" s="62"/>
      <c r="R2482" s="134"/>
      <c r="S2482" s="134"/>
      <c r="T2482" s="134"/>
      <c r="U2482" s="134"/>
      <c r="V2482" s="134"/>
      <c r="W2482" s="134"/>
      <c r="X2482" s="134"/>
    </row>
    <row r="2483" spans="1:24" ht="15" customHeight="1" x14ac:dyDescent="0.2">
      <c r="A2483" s="62"/>
      <c r="B2483" s="62"/>
      <c r="C2483" s="133"/>
      <c r="D2483" s="133"/>
      <c r="E2483" s="133"/>
      <c r="F2483" s="133"/>
      <c r="G2483" s="133"/>
      <c r="H2483" s="133"/>
      <c r="I2483" s="133"/>
      <c r="J2483" s="133"/>
      <c r="K2483" s="133"/>
      <c r="L2483" s="133"/>
      <c r="M2483" s="133"/>
      <c r="N2483" s="134"/>
      <c r="O2483" s="134"/>
      <c r="P2483" s="134"/>
      <c r="Q2483" s="62"/>
      <c r="R2483" s="134"/>
      <c r="S2483" s="134"/>
      <c r="T2483" s="134"/>
      <c r="U2483" s="134"/>
      <c r="V2483" s="134"/>
      <c r="W2483" s="134"/>
      <c r="X2483" s="134"/>
    </row>
    <row r="2484" spans="1:24" ht="15" customHeight="1" x14ac:dyDescent="0.2">
      <c r="A2484" s="62"/>
      <c r="B2484" s="62"/>
      <c r="C2484" s="133"/>
      <c r="D2484" s="133"/>
      <c r="E2484" s="133"/>
      <c r="F2484" s="133"/>
      <c r="G2484" s="133"/>
      <c r="H2484" s="133"/>
      <c r="I2484" s="133"/>
      <c r="J2484" s="133"/>
      <c r="K2484" s="133"/>
      <c r="L2484" s="133"/>
      <c r="M2484" s="133"/>
      <c r="N2484" s="134"/>
      <c r="O2484" s="134"/>
      <c r="P2484" s="134"/>
      <c r="Q2484" s="62"/>
      <c r="R2484" s="134"/>
      <c r="S2484" s="134"/>
      <c r="T2484" s="134"/>
      <c r="U2484" s="134"/>
      <c r="V2484" s="134"/>
      <c r="W2484" s="134"/>
      <c r="X2484" s="134"/>
    </row>
    <row r="2485" spans="1:24" ht="15" customHeight="1" x14ac:dyDescent="0.2">
      <c r="A2485" s="62"/>
      <c r="B2485" s="62"/>
      <c r="C2485" s="133"/>
      <c r="D2485" s="133"/>
      <c r="E2485" s="133"/>
      <c r="F2485" s="133"/>
      <c r="G2485" s="133"/>
      <c r="H2485" s="133"/>
      <c r="I2485" s="133"/>
      <c r="J2485" s="133"/>
      <c r="K2485" s="133"/>
      <c r="L2485" s="133"/>
      <c r="M2485" s="133"/>
      <c r="N2485" s="134"/>
      <c r="O2485" s="134"/>
      <c r="P2485" s="134"/>
      <c r="Q2485" s="62"/>
      <c r="R2485" s="134"/>
      <c r="S2485" s="134"/>
      <c r="T2485" s="134"/>
      <c r="U2485" s="134"/>
      <c r="V2485" s="134"/>
      <c r="W2485" s="134"/>
      <c r="X2485" s="134"/>
    </row>
    <row r="2486" spans="1:24" ht="15" customHeight="1" x14ac:dyDescent="0.2">
      <c r="A2486" s="62"/>
      <c r="B2486" s="62"/>
      <c r="C2486" s="133"/>
      <c r="D2486" s="133"/>
      <c r="E2486" s="133"/>
      <c r="F2486" s="133"/>
      <c r="G2486" s="133"/>
      <c r="H2486" s="133"/>
      <c r="I2486" s="133"/>
      <c r="J2486" s="133"/>
      <c r="K2486" s="133"/>
      <c r="L2486" s="133"/>
      <c r="M2486" s="133"/>
      <c r="N2486" s="134"/>
      <c r="O2486" s="134"/>
      <c r="P2486" s="134"/>
      <c r="Q2486" s="62"/>
      <c r="R2486" s="134"/>
      <c r="S2486" s="134"/>
      <c r="T2486" s="134"/>
      <c r="U2486" s="134"/>
      <c r="V2486" s="134"/>
      <c r="W2486" s="134"/>
      <c r="X2486" s="134"/>
    </row>
    <row r="2487" spans="1:24" ht="15" customHeight="1" x14ac:dyDescent="0.2">
      <c r="A2487" s="62"/>
      <c r="B2487" s="62"/>
      <c r="C2487" s="133"/>
      <c r="D2487" s="133"/>
      <c r="E2487" s="133"/>
      <c r="F2487" s="133"/>
      <c r="G2487" s="133"/>
      <c r="H2487" s="133"/>
      <c r="I2487" s="133"/>
      <c r="J2487" s="133"/>
      <c r="K2487" s="133"/>
      <c r="L2487" s="133"/>
      <c r="M2487" s="133"/>
      <c r="N2487" s="134"/>
      <c r="O2487" s="134"/>
      <c r="P2487" s="134"/>
      <c r="Q2487" s="62"/>
      <c r="R2487" s="134"/>
      <c r="S2487" s="134"/>
      <c r="T2487" s="134"/>
      <c r="U2487" s="134"/>
      <c r="V2487" s="134"/>
      <c r="W2487" s="134"/>
      <c r="X2487" s="134"/>
    </row>
    <row r="2488" spans="1:24" ht="15" customHeight="1" x14ac:dyDescent="0.2">
      <c r="A2488" s="62"/>
      <c r="B2488" s="62"/>
      <c r="C2488" s="133"/>
      <c r="D2488" s="133"/>
      <c r="E2488" s="133"/>
      <c r="F2488" s="133"/>
      <c r="G2488" s="133"/>
      <c r="H2488" s="133"/>
      <c r="I2488" s="133"/>
      <c r="J2488" s="133"/>
      <c r="K2488" s="133"/>
      <c r="L2488" s="133"/>
      <c r="M2488" s="133"/>
      <c r="N2488" s="134"/>
      <c r="O2488" s="134"/>
      <c r="P2488" s="134"/>
      <c r="Q2488" s="62"/>
      <c r="R2488" s="134"/>
      <c r="S2488" s="134"/>
      <c r="T2488" s="134"/>
      <c r="U2488" s="134"/>
      <c r="V2488" s="134"/>
      <c r="W2488" s="134"/>
      <c r="X2488" s="134"/>
    </row>
    <row r="2489" spans="1:24" ht="15" customHeight="1" x14ac:dyDescent="0.2">
      <c r="A2489" s="62"/>
      <c r="B2489" s="62"/>
      <c r="C2489" s="133"/>
      <c r="D2489" s="133"/>
      <c r="E2489" s="133"/>
      <c r="F2489" s="133"/>
      <c r="G2489" s="133"/>
      <c r="H2489" s="133"/>
      <c r="I2489" s="133"/>
      <c r="J2489" s="133"/>
      <c r="K2489" s="133"/>
      <c r="L2489" s="133"/>
      <c r="M2489" s="133"/>
      <c r="N2489" s="134"/>
      <c r="O2489" s="134"/>
      <c r="P2489" s="134"/>
      <c r="Q2489" s="62"/>
      <c r="R2489" s="134"/>
      <c r="S2489" s="134"/>
      <c r="T2489" s="134"/>
      <c r="U2489" s="134"/>
      <c r="V2489" s="134"/>
      <c r="W2489" s="134"/>
      <c r="X2489" s="134"/>
    </row>
    <row r="2490" spans="1:24" ht="15" customHeight="1" x14ac:dyDescent="0.2">
      <c r="A2490" s="62"/>
      <c r="B2490" s="62"/>
      <c r="C2490" s="133"/>
      <c r="D2490" s="133"/>
      <c r="E2490" s="133"/>
      <c r="F2490" s="133"/>
      <c r="G2490" s="133"/>
      <c r="H2490" s="133"/>
      <c r="I2490" s="133"/>
      <c r="J2490" s="133"/>
      <c r="K2490" s="133"/>
      <c r="L2490" s="133"/>
      <c r="M2490" s="133"/>
      <c r="N2490" s="134"/>
      <c r="O2490" s="134"/>
      <c r="P2490" s="134"/>
      <c r="Q2490" s="62"/>
      <c r="R2490" s="134"/>
      <c r="S2490" s="134"/>
      <c r="T2490" s="134"/>
      <c r="U2490" s="134"/>
      <c r="V2490" s="134"/>
      <c r="W2490" s="134"/>
      <c r="X2490" s="134"/>
    </row>
    <row r="2491" spans="1:24" ht="15" customHeight="1" x14ac:dyDescent="0.2">
      <c r="A2491" s="62"/>
      <c r="B2491" s="62"/>
      <c r="C2491" s="133"/>
      <c r="D2491" s="133"/>
      <c r="E2491" s="133"/>
      <c r="F2491" s="133"/>
      <c r="G2491" s="133"/>
      <c r="H2491" s="133"/>
      <c r="I2491" s="133"/>
      <c r="J2491" s="133"/>
      <c r="K2491" s="133"/>
      <c r="L2491" s="133"/>
      <c r="M2491" s="133"/>
      <c r="N2491" s="134"/>
      <c r="O2491" s="134"/>
      <c r="P2491" s="134"/>
      <c r="Q2491" s="62"/>
      <c r="R2491" s="134"/>
      <c r="S2491" s="134"/>
      <c r="T2491" s="134"/>
      <c r="U2491" s="134"/>
      <c r="V2491" s="134"/>
      <c r="W2491" s="134"/>
      <c r="X2491" s="134"/>
    </row>
    <row r="2492" spans="1:24" ht="15" customHeight="1" x14ac:dyDescent="0.2">
      <c r="A2492" s="62"/>
      <c r="B2492" s="62"/>
      <c r="C2492" s="133"/>
      <c r="D2492" s="133"/>
      <c r="E2492" s="133"/>
      <c r="F2492" s="133"/>
      <c r="G2492" s="133"/>
      <c r="H2492" s="133"/>
      <c r="I2492" s="133"/>
      <c r="J2492" s="133"/>
      <c r="K2492" s="133"/>
      <c r="L2492" s="133"/>
      <c r="M2492" s="133"/>
      <c r="N2492" s="134"/>
      <c r="O2492" s="134"/>
      <c r="P2492" s="134"/>
      <c r="Q2492" s="62"/>
      <c r="R2492" s="134"/>
      <c r="S2492" s="134"/>
      <c r="T2492" s="134"/>
      <c r="U2492" s="134"/>
      <c r="V2492" s="134"/>
      <c r="W2492" s="134"/>
      <c r="X2492" s="134"/>
    </row>
    <row r="2493" spans="1:24" ht="15" customHeight="1" x14ac:dyDescent="0.2">
      <c r="A2493" s="62"/>
      <c r="B2493" s="62"/>
      <c r="C2493" s="133"/>
      <c r="D2493" s="133"/>
      <c r="E2493" s="133"/>
      <c r="F2493" s="133"/>
      <c r="G2493" s="133"/>
      <c r="H2493" s="133"/>
      <c r="I2493" s="133"/>
      <c r="J2493" s="133"/>
      <c r="K2493" s="133"/>
      <c r="L2493" s="133"/>
      <c r="M2493" s="133"/>
      <c r="N2493" s="134"/>
      <c r="O2493" s="134"/>
      <c r="P2493" s="134"/>
      <c r="Q2493" s="62"/>
      <c r="R2493" s="134"/>
      <c r="S2493" s="134"/>
      <c r="T2493" s="134"/>
      <c r="U2493" s="134"/>
      <c r="V2493" s="134"/>
      <c r="W2493" s="134"/>
      <c r="X2493" s="134"/>
    </row>
    <row r="2494" spans="1:24" ht="15" customHeight="1" x14ac:dyDescent="0.2">
      <c r="A2494" s="62"/>
      <c r="B2494" s="62"/>
      <c r="C2494" s="133"/>
      <c r="D2494" s="133"/>
      <c r="E2494" s="133"/>
      <c r="F2494" s="133"/>
      <c r="G2494" s="133"/>
      <c r="H2494" s="133"/>
      <c r="I2494" s="133"/>
      <c r="J2494" s="133"/>
      <c r="K2494" s="133"/>
      <c r="L2494" s="133"/>
      <c r="M2494" s="133"/>
      <c r="N2494" s="134"/>
      <c r="O2494" s="134"/>
      <c r="P2494" s="134"/>
      <c r="Q2494" s="62"/>
      <c r="R2494" s="134"/>
      <c r="S2494" s="134"/>
      <c r="T2494" s="134"/>
      <c r="U2494" s="134"/>
      <c r="V2494" s="134"/>
      <c r="W2494" s="134"/>
      <c r="X2494" s="134"/>
    </row>
    <row r="2495" spans="1:24" ht="15" customHeight="1" x14ac:dyDescent="0.2">
      <c r="A2495" s="62"/>
      <c r="B2495" s="62"/>
      <c r="C2495" s="133"/>
      <c r="D2495" s="133"/>
      <c r="E2495" s="133"/>
      <c r="F2495" s="133"/>
      <c r="G2495" s="133"/>
      <c r="H2495" s="133"/>
      <c r="I2495" s="133"/>
      <c r="J2495" s="133"/>
      <c r="K2495" s="133"/>
      <c r="L2495" s="133"/>
      <c r="M2495" s="133"/>
      <c r="N2495" s="134"/>
      <c r="O2495" s="134"/>
      <c r="P2495" s="134"/>
      <c r="Q2495" s="62"/>
      <c r="R2495" s="134"/>
      <c r="S2495" s="134"/>
      <c r="T2495" s="134"/>
      <c r="U2495" s="134"/>
      <c r="V2495" s="134"/>
      <c r="W2495" s="134"/>
      <c r="X2495" s="134"/>
    </row>
    <row r="2496" spans="1:24" ht="15" customHeight="1" x14ac:dyDescent="0.2">
      <c r="A2496" s="62"/>
      <c r="B2496" s="62"/>
      <c r="C2496" s="133"/>
      <c r="D2496" s="133"/>
      <c r="E2496" s="133"/>
      <c r="F2496" s="133"/>
      <c r="G2496" s="133"/>
      <c r="H2496" s="133"/>
      <c r="I2496" s="133"/>
      <c r="J2496" s="133"/>
      <c r="K2496" s="133"/>
      <c r="L2496" s="133"/>
      <c r="M2496" s="133"/>
      <c r="N2496" s="134"/>
      <c r="O2496" s="134"/>
      <c r="P2496" s="134"/>
      <c r="Q2496" s="62"/>
      <c r="R2496" s="134"/>
      <c r="S2496" s="134"/>
      <c r="T2496" s="134"/>
      <c r="U2496" s="134"/>
      <c r="V2496" s="134"/>
      <c r="W2496" s="134"/>
      <c r="X2496" s="134"/>
    </row>
    <row r="2497" spans="1:24" ht="15" customHeight="1" x14ac:dyDescent="0.2">
      <c r="A2497" s="62"/>
      <c r="B2497" s="62"/>
      <c r="C2497" s="133"/>
      <c r="D2497" s="133"/>
      <c r="E2497" s="133"/>
      <c r="F2497" s="133"/>
      <c r="G2497" s="133"/>
      <c r="H2497" s="133"/>
      <c r="I2497" s="133"/>
      <c r="J2497" s="133"/>
      <c r="K2497" s="133"/>
      <c r="L2497" s="133"/>
      <c r="M2497" s="133"/>
      <c r="N2497" s="134"/>
      <c r="O2497" s="134"/>
      <c r="P2497" s="134"/>
      <c r="Q2497" s="62"/>
      <c r="R2497" s="134"/>
      <c r="S2497" s="134"/>
      <c r="T2497" s="134"/>
      <c r="U2497" s="134"/>
      <c r="V2497" s="134"/>
      <c r="W2497" s="134"/>
      <c r="X2497" s="134"/>
    </row>
    <row r="2498" spans="1:24" ht="15" customHeight="1" x14ac:dyDescent="0.2">
      <c r="A2498" s="62"/>
      <c r="B2498" s="62"/>
      <c r="C2498" s="133"/>
      <c r="D2498" s="133"/>
      <c r="E2498" s="133"/>
      <c r="F2498" s="133"/>
      <c r="G2498" s="133"/>
      <c r="H2498" s="133"/>
      <c r="I2498" s="133"/>
      <c r="J2498" s="133"/>
      <c r="K2498" s="133"/>
      <c r="L2498" s="133"/>
      <c r="M2498" s="133"/>
      <c r="N2498" s="134"/>
      <c r="O2498" s="134"/>
      <c r="P2498" s="134"/>
      <c r="Q2498" s="62"/>
      <c r="R2498" s="134"/>
      <c r="S2498" s="134"/>
      <c r="T2498" s="134"/>
      <c r="U2498" s="134"/>
      <c r="V2498" s="134"/>
      <c r="W2498" s="134"/>
      <c r="X2498" s="134"/>
    </row>
    <row r="2499" spans="1:24" ht="15" customHeight="1" x14ac:dyDescent="0.2">
      <c r="A2499" s="62"/>
      <c r="B2499" s="62"/>
      <c r="C2499" s="133"/>
      <c r="D2499" s="133"/>
      <c r="E2499" s="133"/>
      <c r="F2499" s="133"/>
      <c r="G2499" s="133"/>
      <c r="H2499" s="133"/>
      <c r="I2499" s="133"/>
      <c r="J2499" s="133"/>
      <c r="K2499" s="133"/>
      <c r="L2499" s="133"/>
      <c r="M2499" s="133"/>
      <c r="N2499" s="134"/>
      <c r="O2499" s="134"/>
      <c r="P2499" s="134"/>
      <c r="Q2499" s="62"/>
      <c r="R2499" s="134"/>
      <c r="S2499" s="134"/>
      <c r="T2499" s="134"/>
      <c r="U2499" s="134"/>
      <c r="V2499" s="134"/>
      <c r="W2499" s="134"/>
      <c r="X2499" s="134"/>
    </row>
    <row r="2500" spans="1:24" ht="15" customHeight="1" x14ac:dyDescent="0.2">
      <c r="A2500" s="62"/>
      <c r="B2500" s="62"/>
      <c r="C2500" s="133"/>
      <c r="D2500" s="133"/>
      <c r="E2500" s="133"/>
      <c r="F2500" s="133"/>
      <c r="G2500" s="133"/>
      <c r="H2500" s="133"/>
      <c r="I2500" s="133"/>
      <c r="J2500" s="133"/>
      <c r="K2500" s="133"/>
      <c r="L2500" s="133"/>
      <c r="M2500" s="133"/>
      <c r="N2500" s="134"/>
      <c r="O2500" s="134"/>
      <c r="P2500" s="134"/>
      <c r="Q2500" s="62"/>
      <c r="R2500" s="134"/>
      <c r="S2500" s="134"/>
      <c r="T2500" s="134"/>
      <c r="U2500" s="134"/>
      <c r="V2500" s="134"/>
      <c r="W2500" s="134"/>
      <c r="X2500" s="134"/>
    </row>
    <row r="2501" spans="1:24" ht="15" customHeight="1" x14ac:dyDescent="0.2">
      <c r="A2501" s="62"/>
      <c r="B2501" s="62"/>
      <c r="C2501" s="133"/>
      <c r="D2501" s="133"/>
      <c r="E2501" s="133"/>
      <c r="F2501" s="133"/>
      <c r="G2501" s="133"/>
      <c r="H2501" s="133"/>
      <c r="I2501" s="133"/>
      <c r="J2501" s="133"/>
      <c r="K2501" s="133"/>
      <c r="L2501" s="133"/>
      <c r="M2501" s="133"/>
      <c r="N2501" s="134"/>
      <c r="O2501" s="134"/>
      <c r="P2501" s="134"/>
      <c r="Q2501" s="62"/>
      <c r="R2501" s="134"/>
      <c r="S2501" s="134"/>
      <c r="T2501" s="134"/>
      <c r="U2501" s="134"/>
      <c r="V2501" s="134"/>
      <c r="W2501" s="134"/>
      <c r="X2501" s="134"/>
    </row>
    <row r="2502" spans="1:24" ht="15" customHeight="1" x14ac:dyDescent="0.2">
      <c r="A2502" s="62"/>
      <c r="B2502" s="62"/>
      <c r="C2502" s="133"/>
      <c r="D2502" s="133"/>
      <c r="E2502" s="133"/>
      <c r="F2502" s="133"/>
      <c r="G2502" s="133"/>
      <c r="H2502" s="133"/>
      <c r="I2502" s="133"/>
      <c r="J2502" s="133"/>
      <c r="K2502" s="133"/>
      <c r="L2502" s="133"/>
      <c r="M2502" s="133"/>
      <c r="N2502" s="134"/>
      <c r="O2502" s="134"/>
      <c r="P2502" s="134"/>
      <c r="Q2502" s="62"/>
      <c r="R2502" s="134"/>
      <c r="S2502" s="134"/>
      <c r="T2502" s="134"/>
      <c r="U2502" s="134"/>
      <c r="V2502" s="134"/>
      <c r="W2502" s="134"/>
      <c r="X2502" s="134"/>
    </row>
    <row r="2503" spans="1:24" ht="15" customHeight="1" x14ac:dyDescent="0.2">
      <c r="A2503" s="62"/>
      <c r="B2503" s="62"/>
      <c r="C2503" s="133"/>
      <c r="D2503" s="133"/>
      <c r="E2503" s="133"/>
      <c r="F2503" s="133"/>
      <c r="G2503" s="133"/>
      <c r="H2503" s="133"/>
      <c r="I2503" s="133"/>
      <c r="J2503" s="133"/>
      <c r="K2503" s="133"/>
      <c r="L2503" s="133"/>
      <c r="M2503" s="133"/>
      <c r="N2503" s="134"/>
      <c r="O2503" s="134"/>
      <c r="P2503" s="134"/>
      <c r="Q2503" s="62"/>
      <c r="R2503" s="134"/>
      <c r="S2503" s="134"/>
      <c r="T2503" s="134"/>
      <c r="U2503" s="134"/>
      <c r="V2503" s="134"/>
      <c r="W2503" s="134"/>
      <c r="X2503" s="134"/>
    </row>
    <row r="2504" spans="1:24" ht="15" customHeight="1" x14ac:dyDescent="0.2">
      <c r="A2504" s="62"/>
      <c r="B2504" s="62"/>
      <c r="C2504" s="133"/>
      <c r="D2504" s="133"/>
      <c r="E2504" s="133"/>
      <c r="F2504" s="133"/>
      <c r="G2504" s="133"/>
      <c r="H2504" s="133"/>
      <c r="I2504" s="133"/>
      <c r="J2504" s="133"/>
      <c r="K2504" s="133"/>
      <c r="L2504" s="133"/>
      <c r="M2504" s="133"/>
      <c r="N2504" s="134"/>
      <c r="O2504" s="134"/>
      <c r="P2504" s="134"/>
      <c r="Q2504" s="62"/>
      <c r="R2504" s="134"/>
      <c r="S2504" s="134"/>
      <c r="T2504" s="134"/>
      <c r="U2504" s="134"/>
      <c r="V2504" s="134"/>
      <c r="W2504" s="134"/>
      <c r="X2504" s="134"/>
    </row>
    <row r="2505" spans="1:24" ht="15" customHeight="1" x14ac:dyDescent="0.2">
      <c r="A2505" s="62"/>
      <c r="B2505" s="62"/>
      <c r="C2505" s="133"/>
      <c r="D2505" s="133"/>
      <c r="E2505" s="133"/>
      <c r="F2505" s="133"/>
      <c r="G2505" s="133"/>
      <c r="H2505" s="133"/>
      <c r="I2505" s="133"/>
      <c r="J2505" s="133"/>
      <c r="K2505" s="133"/>
      <c r="L2505" s="133"/>
      <c r="M2505" s="133"/>
      <c r="N2505" s="134"/>
      <c r="O2505" s="134"/>
      <c r="P2505" s="134"/>
      <c r="Q2505" s="62"/>
      <c r="R2505" s="134"/>
      <c r="S2505" s="134"/>
      <c r="T2505" s="134"/>
      <c r="U2505" s="134"/>
      <c r="V2505" s="134"/>
      <c r="W2505" s="134"/>
      <c r="X2505" s="134"/>
    </row>
    <row r="2506" spans="1:24" ht="15" customHeight="1" x14ac:dyDescent="0.2">
      <c r="A2506" s="62"/>
      <c r="B2506" s="62"/>
      <c r="C2506" s="133"/>
      <c r="D2506" s="133"/>
      <c r="E2506" s="133"/>
      <c r="F2506" s="133"/>
      <c r="G2506" s="133"/>
      <c r="H2506" s="133"/>
      <c r="I2506" s="133"/>
      <c r="J2506" s="133"/>
      <c r="K2506" s="133"/>
      <c r="L2506" s="133"/>
      <c r="M2506" s="133"/>
      <c r="N2506" s="134"/>
      <c r="O2506" s="134"/>
      <c r="P2506" s="134"/>
      <c r="Q2506" s="62"/>
      <c r="R2506" s="134"/>
      <c r="S2506" s="134"/>
      <c r="T2506" s="134"/>
      <c r="U2506" s="134"/>
      <c r="V2506" s="134"/>
      <c r="W2506" s="134"/>
      <c r="X2506" s="134"/>
    </row>
    <row r="2507" spans="1:24" ht="15" customHeight="1" x14ac:dyDescent="0.2">
      <c r="A2507" s="62"/>
      <c r="B2507" s="62"/>
      <c r="C2507" s="133"/>
      <c r="D2507" s="133"/>
      <c r="E2507" s="133"/>
      <c r="F2507" s="133"/>
      <c r="G2507" s="133"/>
      <c r="H2507" s="133"/>
      <c r="I2507" s="133"/>
      <c r="J2507" s="133"/>
      <c r="K2507" s="133"/>
      <c r="L2507" s="133"/>
      <c r="M2507" s="133"/>
      <c r="N2507" s="134"/>
      <c r="O2507" s="134"/>
      <c r="P2507" s="134"/>
      <c r="Q2507" s="62"/>
      <c r="R2507" s="134"/>
      <c r="S2507" s="134"/>
      <c r="T2507" s="134"/>
      <c r="U2507" s="134"/>
      <c r="V2507" s="134"/>
      <c r="W2507" s="134"/>
      <c r="X2507" s="134"/>
    </row>
    <row r="2508" spans="1:24" ht="15" customHeight="1" x14ac:dyDescent="0.2">
      <c r="A2508" s="62"/>
      <c r="B2508" s="62"/>
      <c r="C2508" s="133"/>
      <c r="D2508" s="133"/>
      <c r="E2508" s="133"/>
      <c r="F2508" s="133"/>
      <c r="G2508" s="133"/>
      <c r="H2508" s="133"/>
      <c r="I2508" s="133"/>
      <c r="J2508" s="133"/>
      <c r="K2508" s="133"/>
      <c r="L2508" s="133"/>
      <c r="M2508" s="133"/>
      <c r="N2508" s="134"/>
      <c r="O2508" s="134"/>
      <c r="P2508" s="134"/>
      <c r="Q2508" s="62"/>
      <c r="R2508" s="134"/>
      <c r="S2508" s="134"/>
      <c r="T2508" s="134"/>
      <c r="U2508" s="134"/>
      <c r="V2508" s="134"/>
      <c r="W2508" s="134"/>
      <c r="X2508" s="134"/>
    </row>
    <row r="2509" spans="1:24" ht="15" customHeight="1" x14ac:dyDescent="0.2">
      <c r="A2509" s="62"/>
      <c r="B2509" s="62"/>
      <c r="C2509" s="133"/>
      <c r="D2509" s="133"/>
      <c r="E2509" s="133"/>
      <c r="F2509" s="133"/>
      <c r="G2509" s="133"/>
      <c r="H2509" s="133"/>
      <c r="I2509" s="133"/>
      <c r="J2509" s="133"/>
      <c r="K2509" s="133"/>
      <c r="L2509" s="133"/>
      <c r="M2509" s="133"/>
      <c r="N2509" s="134"/>
      <c r="O2509" s="134"/>
      <c r="P2509" s="134"/>
      <c r="Q2509" s="62"/>
      <c r="R2509" s="134"/>
      <c r="S2509" s="134"/>
      <c r="T2509" s="134"/>
      <c r="U2509" s="134"/>
      <c r="V2509" s="134"/>
      <c r="W2509" s="134"/>
      <c r="X2509" s="134"/>
    </row>
    <row r="2510" spans="1:24" ht="15" customHeight="1" x14ac:dyDescent="0.2">
      <c r="A2510" s="62"/>
      <c r="B2510" s="62"/>
      <c r="C2510" s="133"/>
      <c r="D2510" s="133"/>
      <c r="E2510" s="133"/>
      <c r="F2510" s="133"/>
      <c r="G2510" s="133"/>
      <c r="H2510" s="133"/>
      <c r="I2510" s="133"/>
      <c r="J2510" s="133"/>
      <c r="K2510" s="133"/>
      <c r="L2510" s="133"/>
      <c r="M2510" s="133"/>
      <c r="N2510" s="134"/>
      <c r="O2510" s="134"/>
      <c r="P2510" s="134"/>
      <c r="Q2510" s="62"/>
      <c r="R2510" s="134"/>
      <c r="S2510" s="134"/>
      <c r="T2510" s="134"/>
      <c r="U2510" s="134"/>
      <c r="V2510" s="134"/>
      <c r="W2510" s="134"/>
      <c r="X2510" s="134"/>
    </row>
    <row r="2511" spans="1:24" ht="15" customHeight="1" x14ac:dyDescent="0.2">
      <c r="A2511" s="62"/>
      <c r="B2511" s="62"/>
      <c r="C2511" s="133"/>
      <c r="D2511" s="133"/>
      <c r="E2511" s="133"/>
      <c r="F2511" s="133"/>
      <c r="G2511" s="133"/>
      <c r="H2511" s="133"/>
      <c r="I2511" s="133"/>
      <c r="J2511" s="133"/>
      <c r="K2511" s="133"/>
      <c r="L2511" s="133"/>
      <c r="M2511" s="133"/>
      <c r="N2511" s="134"/>
      <c r="O2511" s="134"/>
      <c r="P2511" s="134"/>
      <c r="Q2511" s="62"/>
      <c r="R2511" s="134"/>
      <c r="S2511" s="134"/>
      <c r="T2511" s="134"/>
      <c r="U2511" s="134"/>
      <c r="V2511" s="134"/>
      <c r="W2511" s="134"/>
      <c r="X2511" s="134"/>
    </row>
    <row r="2512" spans="1:24" ht="15" customHeight="1" x14ac:dyDescent="0.2">
      <c r="A2512" s="62"/>
      <c r="B2512" s="62"/>
      <c r="C2512" s="133"/>
      <c r="D2512" s="133"/>
      <c r="E2512" s="133"/>
      <c r="F2512" s="133"/>
      <c r="G2512" s="133"/>
      <c r="H2512" s="133"/>
      <c r="I2512" s="133"/>
      <c r="J2512" s="133"/>
      <c r="K2512" s="133"/>
      <c r="L2512" s="133"/>
      <c r="M2512" s="133"/>
      <c r="N2512" s="134"/>
      <c r="O2512" s="134"/>
      <c r="P2512" s="134"/>
      <c r="Q2512" s="62"/>
      <c r="R2512" s="134"/>
      <c r="S2512" s="134"/>
      <c r="T2512" s="134"/>
      <c r="U2512" s="134"/>
      <c r="V2512" s="134"/>
      <c r="W2512" s="134"/>
      <c r="X2512" s="134"/>
    </row>
    <row r="2513" spans="1:24" ht="15" customHeight="1" x14ac:dyDescent="0.2">
      <c r="A2513" s="62"/>
      <c r="B2513" s="62"/>
      <c r="C2513" s="133"/>
      <c r="D2513" s="133"/>
      <c r="E2513" s="133"/>
      <c r="F2513" s="133"/>
      <c r="G2513" s="133"/>
      <c r="H2513" s="133"/>
      <c r="I2513" s="133"/>
      <c r="J2513" s="133"/>
      <c r="K2513" s="133"/>
      <c r="L2513" s="133"/>
      <c r="M2513" s="133"/>
      <c r="N2513" s="134"/>
      <c r="O2513" s="134"/>
      <c r="P2513" s="134"/>
      <c r="Q2513" s="62"/>
      <c r="R2513" s="134"/>
      <c r="S2513" s="134"/>
      <c r="T2513" s="134"/>
      <c r="U2513" s="134"/>
      <c r="V2513" s="134"/>
      <c r="W2513" s="134"/>
      <c r="X2513" s="134"/>
    </row>
    <row r="2514" spans="1:24" ht="15" customHeight="1" x14ac:dyDescent="0.2">
      <c r="A2514" s="62"/>
      <c r="B2514" s="62"/>
      <c r="C2514" s="133"/>
      <c r="D2514" s="133"/>
      <c r="E2514" s="133"/>
      <c r="F2514" s="133"/>
      <c r="G2514" s="133"/>
      <c r="H2514" s="133"/>
      <c r="I2514" s="133"/>
      <c r="J2514" s="133"/>
      <c r="K2514" s="133"/>
      <c r="L2514" s="133"/>
      <c r="M2514" s="133"/>
      <c r="N2514" s="134"/>
      <c r="O2514" s="134"/>
      <c r="P2514" s="134"/>
      <c r="Q2514" s="62"/>
      <c r="R2514" s="134"/>
      <c r="S2514" s="134"/>
      <c r="T2514" s="134"/>
      <c r="U2514" s="134"/>
      <c r="V2514" s="134"/>
      <c r="W2514" s="134"/>
      <c r="X2514" s="134"/>
    </row>
    <row r="2515" spans="1:24" ht="15" customHeight="1" x14ac:dyDescent="0.2">
      <c r="A2515" s="62"/>
      <c r="B2515" s="62"/>
      <c r="C2515" s="133"/>
      <c r="D2515" s="133"/>
      <c r="E2515" s="133"/>
      <c r="F2515" s="133"/>
      <c r="G2515" s="133"/>
      <c r="H2515" s="133"/>
      <c r="I2515" s="133"/>
      <c r="J2515" s="133"/>
      <c r="K2515" s="133"/>
      <c r="L2515" s="133"/>
      <c r="M2515" s="133"/>
      <c r="N2515" s="134"/>
      <c r="O2515" s="134"/>
      <c r="P2515" s="134"/>
      <c r="Q2515" s="62"/>
      <c r="R2515" s="134"/>
      <c r="S2515" s="134"/>
      <c r="T2515" s="134"/>
      <c r="U2515" s="134"/>
      <c r="V2515" s="134"/>
      <c r="W2515" s="134"/>
      <c r="X2515" s="134"/>
    </row>
    <row r="2516" spans="1:24" ht="15" customHeight="1" x14ac:dyDescent="0.2">
      <c r="A2516" s="62"/>
      <c r="B2516" s="62"/>
      <c r="C2516" s="133"/>
      <c r="D2516" s="133"/>
      <c r="E2516" s="133"/>
      <c r="F2516" s="133"/>
      <c r="G2516" s="133"/>
      <c r="H2516" s="133"/>
      <c r="I2516" s="133"/>
      <c r="J2516" s="133"/>
      <c r="K2516" s="133"/>
      <c r="L2516" s="133"/>
      <c r="M2516" s="133"/>
      <c r="N2516" s="134"/>
      <c r="O2516" s="134"/>
      <c r="P2516" s="134"/>
      <c r="Q2516" s="62"/>
      <c r="R2516" s="134"/>
      <c r="S2516" s="134"/>
      <c r="T2516" s="134"/>
      <c r="U2516" s="134"/>
      <c r="V2516" s="134"/>
      <c r="W2516" s="134"/>
      <c r="X2516" s="134"/>
    </row>
    <row r="2517" spans="1:24" ht="15" customHeight="1" x14ac:dyDescent="0.2">
      <c r="A2517" s="62"/>
      <c r="B2517" s="62"/>
      <c r="C2517" s="133"/>
      <c r="D2517" s="133"/>
      <c r="E2517" s="133"/>
      <c r="F2517" s="133"/>
      <c r="G2517" s="133"/>
      <c r="H2517" s="133"/>
      <c r="I2517" s="133"/>
      <c r="J2517" s="133"/>
      <c r="K2517" s="133"/>
      <c r="L2517" s="133"/>
      <c r="M2517" s="133"/>
      <c r="N2517" s="134"/>
      <c r="O2517" s="134"/>
      <c r="P2517" s="134"/>
      <c r="Q2517" s="62"/>
      <c r="R2517" s="134"/>
      <c r="S2517" s="134"/>
      <c r="T2517" s="134"/>
      <c r="U2517" s="134"/>
      <c r="V2517" s="134"/>
      <c r="W2517" s="134"/>
      <c r="X2517" s="134"/>
    </row>
    <row r="2518" spans="1:24" ht="15" customHeight="1" x14ac:dyDescent="0.2">
      <c r="A2518" s="62"/>
      <c r="B2518" s="62"/>
      <c r="C2518" s="133"/>
      <c r="D2518" s="133"/>
      <c r="E2518" s="133"/>
      <c r="F2518" s="133"/>
      <c r="G2518" s="133"/>
      <c r="H2518" s="133"/>
      <c r="I2518" s="133"/>
      <c r="J2518" s="133"/>
      <c r="K2518" s="133"/>
      <c r="L2518" s="133"/>
      <c r="M2518" s="133"/>
      <c r="N2518" s="134"/>
      <c r="O2518" s="134"/>
      <c r="P2518" s="134"/>
      <c r="Q2518" s="62"/>
      <c r="R2518" s="134"/>
      <c r="S2518" s="134"/>
      <c r="T2518" s="134"/>
      <c r="U2518" s="134"/>
      <c r="V2518" s="134"/>
      <c r="W2518" s="134"/>
      <c r="X2518" s="134"/>
    </row>
    <row r="2519" spans="1:24" ht="15" customHeight="1" x14ac:dyDescent="0.2">
      <c r="A2519" s="62"/>
      <c r="B2519" s="62"/>
      <c r="C2519" s="133"/>
      <c r="D2519" s="133"/>
      <c r="E2519" s="133"/>
      <c r="F2519" s="133"/>
      <c r="G2519" s="133"/>
      <c r="H2519" s="133"/>
      <c r="I2519" s="133"/>
      <c r="J2519" s="133"/>
      <c r="K2519" s="133"/>
      <c r="L2519" s="133"/>
      <c r="M2519" s="133"/>
      <c r="N2519" s="134"/>
      <c r="O2519" s="134"/>
      <c r="P2519" s="134"/>
      <c r="Q2519" s="62"/>
      <c r="R2519" s="134"/>
      <c r="S2519" s="134"/>
      <c r="T2519" s="134"/>
      <c r="U2519" s="134"/>
      <c r="V2519" s="134"/>
      <c r="W2519" s="134"/>
      <c r="X2519" s="134"/>
    </row>
    <row r="2520" spans="1:24" ht="15" customHeight="1" x14ac:dyDescent="0.2">
      <c r="A2520" s="62"/>
      <c r="B2520" s="62"/>
      <c r="C2520" s="133"/>
      <c r="D2520" s="133"/>
      <c r="E2520" s="133"/>
      <c r="F2520" s="133"/>
      <c r="G2520" s="133"/>
      <c r="H2520" s="133"/>
      <c r="I2520" s="133"/>
      <c r="J2520" s="133"/>
      <c r="K2520" s="133"/>
      <c r="L2520" s="133"/>
      <c r="M2520" s="133"/>
      <c r="N2520" s="134"/>
      <c r="O2520" s="134"/>
      <c r="P2520" s="134"/>
      <c r="Q2520" s="62"/>
      <c r="R2520" s="134"/>
      <c r="S2520" s="134"/>
      <c r="T2520" s="134"/>
      <c r="U2520" s="134"/>
      <c r="V2520" s="134"/>
      <c r="W2520" s="134"/>
      <c r="X2520" s="134"/>
    </row>
    <row r="2521" spans="1:24" ht="15" customHeight="1" x14ac:dyDescent="0.2">
      <c r="A2521" s="62"/>
      <c r="B2521" s="62"/>
      <c r="C2521" s="133"/>
      <c r="D2521" s="133"/>
      <c r="E2521" s="133"/>
      <c r="F2521" s="133"/>
      <c r="G2521" s="133"/>
      <c r="H2521" s="133"/>
      <c r="I2521" s="133"/>
      <c r="J2521" s="133"/>
      <c r="K2521" s="133"/>
      <c r="L2521" s="133"/>
      <c r="M2521" s="133"/>
      <c r="N2521" s="134"/>
      <c r="O2521" s="134"/>
      <c r="P2521" s="134"/>
      <c r="Q2521" s="62"/>
      <c r="R2521" s="134"/>
      <c r="S2521" s="134"/>
      <c r="T2521" s="134"/>
      <c r="U2521" s="134"/>
      <c r="V2521" s="134"/>
      <c r="W2521" s="134"/>
      <c r="X2521" s="134"/>
    </row>
    <row r="2522" spans="1:24" ht="15" customHeight="1" x14ac:dyDescent="0.2">
      <c r="A2522" s="62"/>
      <c r="B2522" s="62"/>
      <c r="C2522" s="133"/>
      <c r="D2522" s="133"/>
      <c r="E2522" s="133"/>
      <c r="F2522" s="133"/>
      <c r="G2522" s="133"/>
      <c r="H2522" s="133"/>
      <c r="I2522" s="133"/>
      <c r="J2522" s="133"/>
      <c r="K2522" s="133"/>
      <c r="L2522" s="133"/>
      <c r="M2522" s="133"/>
      <c r="N2522" s="134"/>
      <c r="O2522" s="134"/>
      <c r="P2522" s="134"/>
      <c r="Q2522" s="62"/>
      <c r="R2522" s="134"/>
      <c r="S2522" s="134"/>
      <c r="T2522" s="134"/>
      <c r="U2522" s="134"/>
      <c r="V2522" s="134"/>
      <c r="W2522" s="134"/>
      <c r="X2522" s="134"/>
    </row>
    <row r="2523" spans="1:24" ht="15" customHeight="1" x14ac:dyDescent="0.2">
      <c r="A2523" s="62"/>
      <c r="B2523" s="62"/>
      <c r="C2523" s="133"/>
      <c r="D2523" s="133"/>
      <c r="E2523" s="133"/>
      <c r="F2523" s="133"/>
      <c r="G2523" s="133"/>
      <c r="H2523" s="133"/>
      <c r="I2523" s="133"/>
      <c r="J2523" s="133"/>
      <c r="K2523" s="133"/>
      <c r="L2523" s="133"/>
      <c r="M2523" s="133"/>
      <c r="N2523" s="134"/>
      <c r="O2523" s="134"/>
      <c r="P2523" s="134"/>
      <c r="Q2523" s="62"/>
      <c r="R2523" s="134"/>
      <c r="S2523" s="134"/>
      <c r="T2523" s="134"/>
      <c r="U2523" s="134"/>
      <c r="V2523" s="134"/>
      <c r="W2523" s="134"/>
      <c r="X2523" s="134"/>
    </row>
    <row r="2524" spans="1:24" ht="15" customHeight="1" x14ac:dyDescent="0.2">
      <c r="A2524" s="62"/>
      <c r="B2524" s="62"/>
      <c r="C2524" s="133"/>
      <c r="D2524" s="133"/>
      <c r="E2524" s="133"/>
      <c r="F2524" s="133"/>
      <c r="G2524" s="133"/>
      <c r="H2524" s="133"/>
      <c r="I2524" s="133"/>
      <c r="J2524" s="133"/>
      <c r="K2524" s="133"/>
      <c r="L2524" s="133"/>
      <c r="M2524" s="133"/>
      <c r="N2524" s="134"/>
      <c r="O2524" s="134"/>
      <c r="P2524" s="134"/>
      <c r="Q2524" s="62"/>
      <c r="R2524" s="134"/>
      <c r="S2524" s="134"/>
      <c r="T2524" s="134"/>
      <c r="U2524" s="134"/>
      <c r="V2524" s="134"/>
      <c r="W2524" s="134"/>
      <c r="X2524" s="134"/>
    </row>
    <row r="2525" spans="1:24" ht="15" customHeight="1" x14ac:dyDescent="0.2">
      <c r="A2525" s="62"/>
      <c r="B2525" s="62"/>
      <c r="C2525" s="133"/>
      <c r="D2525" s="133"/>
      <c r="E2525" s="133"/>
      <c r="F2525" s="133"/>
      <c r="G2525" s="133"/>
      <c r="H2525" s="133"/>
      <c r="I2525" s="133"/>
      <c r="J2525" s="133"/>
      <c r="K2525" s="133"/>
      <c r="L2525" s="133"/>
      <c r="M2525" s="133"/>
      <c r="N2525" s="134"/>
      <c r="O2525" s="134"/>
      <c r="P2525" s="134"/>
      <c r="Q2525" s="62"/>
      <c r="R2525" s="134"/>
      <c r="S2525" s="134"/>
      <c r="T2525" s="134"/>
      <c r="U2525" s="134"/>
      <c r="V2525" s="134"/>
      <c r="W2525" s="134"/>
      <c r="X2525" s="134"/>
    </row>
    <row r="2526" spans="1:24" ht="15" customHeight="1" x14ac:dyDescent="0.2">
      <c r="A2526" s="62"/>
      <c r="B2526" s="62"/>
      <c r="C2526" s="133"/>
      <c r="D2526" s="133"/>
      <c r="E2526" s="133"/>
      <c r="F2526" s="133"/>
      <c r="G2526" s="133"/>
      <c r="H2526" s="133"/>
      <c r="I2526" s="133"/>
      <c r="J2526" s="133"/>
      <c r="K2526" s="133"/>
      <c r="L2526" s="133"/>
      <c r="M2526" s="133"/>
      <c r="N2526" s="134"/>
      <c r="O2526" s="134"/>
      <c r="P2526" s="134"/>
      <c r="Q2526" s="62"/>
      <c r="R2526" s="134"/>
      <c r="S2526" s="134"/>
      <c r="T2526" s="134"/>
      <c r="U2526" s="134"/>
      <c r="V2526" s="134"/>
      <c r="W2526" s="134"/>
      <c r="X2526" s="134"/>
    </row>
    <row r="2527" spans="1:24" ht="15" customHeight="1" x14ac:dyDescent="0.2">
      <c r="A2527" s="62"/>
      <c r="B2527" s="62"/>
      <c r="C2527" s="133"/>
      <c r="D2527" s="133"/>
      <c r="E2527" s="133"/>
      <c r="F2527" s="133"/>
      <c r="G2527" s="133"/>
      <c r="H2527" s="133"/>
      <c r="I2527" s="133"/>
      <c r="J2527" s="133"/>
      <c r="K2527" s="133"/>
      <c r="L2527" s="133"/>
      <c r="M2527" s="133"/>
      <c r="N2527" s="134"/>
      <c r="O2527" s="134"/>
      <c r="P2527" s="134"/>
      <c r="Q2527" s="62"/>
      <c r="R2527" s="134"/>
      <c r="S2527" s="134"/>
      <c r="T2527" s="134"/>
      <c r="U2527" s="134"/>
      <c r="V2527" s="134"/>
      <c r="W2527" s="134"/>
      <c r="X2527" s="134"/>
    </row>
    <row r="2528" spans="1:24" ht="15" customHeight="1" x14ac:dyDescent="0.2">
      <c r="A2528" s="62"/>
      <c r="B2528" s="62"/>
      <c r="C2528" s="133"/>
      <c r="D2528" s="133"/>
      <c r="E2528" s="133"/>
      <c r="F2528" s="133"/>
      <c r="G2528" s="133"/>
      <c r="H2528" s="133"/>
      <c r="I2528" s="133"/>
      <c r="J2528" s="133"/>
      <c r="K2528" s="133"/>
      <c r="L2528" s="133"/>
      <c r="M2528" s="133"/>
      <c r="N2528" s="134"/>
      <c r="O2528" s="134"/>
      <c r="P2528" s="134"/>
      <c r="Q2528" s="62"/>
      <c r="R2528" s="134"/>
      <c r="S2528" s="134"/>
      <c r="T2528" s="134"/>
      <c r="U2528" s="134"/>
      <c r="V2528" s="134"/>
      <c r="W2528" s="134"/>
      <c r="X2528" s="134"/>
    </row>
    <row r="2529" spans="1:24" ht="15" customHeight="1" x14ac:dyDescent="0.2">
      <c r="A2529" s="62"/>
      <c r="B2529" s="62"/>
      <c r="C2529" s="133"/>
      <c r="D2529" s="133"/>
      <c r="E2529" s="133"/>
      <c r="F2529" s="133"/>
      <c r="G2529" s="133"/>
      <c r="H2529" s="133"/>
      <c r="I2529" s="133"/>
      <c r="J2529" s="133"/>
      <c r="K2529" s="133"/>
      <c r="L2529" s="133"/>
      <c r="M2529" s="133"/>
      <c r="N2529" s="134"/>
      <c r="O2529" s="134"/>
      <c r="P2529" s="134"/>
      <c r="Q2529" s="62"/>
      <c r="R2529" s="134"/>
      <c r="S2529" s="134"/>
      <c r="T2529" s="134"/>
      <c r="U2529" s="134"/>
      <c r="V2529" s="134"/>
      <c r="W2529" s="134"/>
      <c r="X2529" s="134"/>
    </row>
    <row r="2530" spans="1:24" ht="15" customHeight="1" x14ac:dyDescent="0.2">
      <c r="A2530" s="62"/>
      <c r="B2530" s="62"/>
      <c r="C2530" s="133"/>
      <c r="D2530" s="133"/>
      <c r="E2530" s="133"/>
      <c r="F2530" s="133"/>
      <c r="G2530" s="133"/>
      <c r="H2530" s="133"/>
      <c r="I2530" s="133"/>
      <c r="J2530" s="133"/>
      <c r="K2530" s="133"/>
      <c r="L2530" s="133"/>
      <c r="M2530" s="133"/>
      <c r="N2530" s="134"/>
      <c r="O2530" s="134"/>
      <c r="P2530" s="134"/>
      <c r="Q2530" s="62"/>
      <c r="R2530" s="134"/>
      <c r="S2530" s="134"/>
      <c r="T2530" s="134"/>
      <c r="U2530" s="134"/>
      <c r="V2530" s="134"/>
      <c r="W2530" s="134"/>
      <c r="X2530" s="134"/>
    </row>
    <row r="2531" spans="1:24" ht="15" customHeight="1" x14ac:dyDescent="0.2">
      <c r="A2531" s="62"/>
      <c r="B2531" s="62"/>
      <c r="C2531" s="133"/>
      <c r="D2531" s="133"/>
      <c r="E2531" s="133"/>
      <c r="F2531" s="133"/>
      <c r="G2531" s="133"/>
      <c r="H2531" s="133"/>
      <c r="I2531" s="133"/>
      <c r="J2531" s="133"/>
      <c r="K2531" s="133"/>
      <c r="L2531" s="133"/>
      <c r="M2531" s="133"/>
      <c r="N2531" s="134"/>
      <c r="O2531" s="134"/>
      <c r="P2531" s="134"/>
      <c r="Q2531" s="62"/>
      <c r="R2531" s="134"/>
      <c r="S2531" s="134"/>
      <c r="T2531" s="134"/>
      <c r="U2531" s="134"/>
      <c r="V2531" s="134"/>
      <c r="W2531" s="134"/>
      <c r="X2531" s="134"/>
    </row>
    <row r="2532" spans="1:24" ht="15" customHeight="1" x14ac:dyDescent="0.2">
      <c r="A2532" s="62"/>
      <c r="B2532" s="62"/>
      <c r="C2532" s="133"/>
      <c r="D2532" s="133"/>
      <c r="E2532" s="133"/>
      <c r="F2532" s="133"/>
      <c r="G2532" s="133"/>
      <c r="H2532" s="133"/>
      <c r="I2532" s="133"/>
      <c r="J2532" s="133"/>
      <c r="K2532" s="133"/>
      <c r="L2532" s="133"/>
      <c r="M2532" s="133"/>
      <c r="N2532" s="134"/>
      <c r="O2532" s="134"/>
      <c r="P2532" s="134"/>
      <c r="Q2532" s="62"/>
      <c r="R2532" s="134"/>
      <c r="S2532" s="134"/>
      <c r="T2532" s="134"/>
      <c r="U2532" s="134"/>
      <c r="V2532" s="134"/>
      <c r="W2532" s="134"/>
      <c r="X2532" s="134"/>
    </row>
    <row r="2533" spans="1:24" ht="15" customHeight="1" x14ac:dyDescent="0.2">
      <c r="A2533" s="62"/>
      <c r="B2533" s="62"/>
      <c r="C2533" s="133"/>
      <c r="D2533" s="133"/>
      <c r="E2533" s="133"/>
      <c r="F2533" s="133"/>
      <c r="G2533" s="133"/>
      <c r="H2533" s="133"/>
      <c r="I2533" s="133"/>
      <c r="J2533" s="133"/>
      <c r="K2533" s="133"/>
      <c r="L2533" s="133"/>
      <c r="M2533" s="133"/>
      <c r="N2533" s="134"/>
      <c r="O2533" s="134"/>
      <c r="P2533" s="134"/>
      <c r="Q2533" s="62"/>
      <c r="R2533" s="134"/>
      <c r="S2533" s="134"/>
      <c r="T2533" s="134"/>
      <c r="U2533" s="134"/>
      <c r="V2533" s="134"/>
      <c r="W2533" s="134"/>
      <c r="X2533" s="134"/>
    </row>
    <row r="2534" spans="1:24" ht="15" customHeight="1" x14ac:dyDescent="0.2">
      <c r="A2534" s="62"/>
      <c r="B2534" s="62"/>
      <c r="C2534" s="133"/>
      <c r="D2534" s="133"/>
      <c r="E2534" s="133"/>
      <c r="F2534" s="133"/>
      <c r="G2534" s="133"/>
      <c r="H2534" s="133"/>
      <c r="I2534" s="133"/>
      <c r="J2534" s="133"/>
      <c r="K2534" s="133"/>
      <c r="L2534" s="133"/>
      <c r="M2534" s="133"/>
      <c r="N2534" s="134"/>
      <c r="O2534" s="134"/>
      <c r="P2534" s="134"/>
      <c r="Q2534" s="62"/>
      <c r="R2534" s="134"/>
      <c r="S2534" s="134"/>
      <c r="T2534" s="134"/>
      <c r="U2534" s="134"/>
      <c r="V2534" s="134"/>
      <c r="W2534" s="134"/>
      <c r="X2534" s="134"/>
    </row>
    <row r="2535" spans="1:24" ht="15" customHeight="1" x14ac:dyDescent="0.2">
      <c r="A2535" s="62"/>
      <c r="B2535" s="62"/>
      <c r="C2535" s="133"/>
      <c r="D2535" s="133"/>
      <c r="E2535" s="133"/>
      <c r="F2535" s="133"/>
      <c r="G2535" s="133"/>
      <c r="H2535" s="133"/>
      <c r="I2535" s="133"/>
      <c r="J2535" s="133"/>
      <c r="K2535" s="133"/>
      <c r="L2535" s="133"/>
      <c r="M2535" s="133"/>
      <c r="N2535" s="134"/>
      <c r="O2535" s="134"/>
      <c r="P2535" s="134"/>
      <c r="Q2535" s="62"/>
      <c r="R2535" s="134"/>
      <c r="S2535" s="134"/>
      <c r="T2535" s="134"/>
      <c r="U2535" s="134"/>
      <c r="V2535" s="134"/>
      <c r="W2535" s="134"/>
      <c r="X2535" s="134"/>
    </row>
    <row r="2536" spans="1:24" ht="15" customHeight="1" x14ac:dyDescent="0.2">
      <c r="A2536" s="62"/>
      <c r="B2536" s="62"/>
      <c r="C2536" s="133"/>
      <c r="D2536" s="133"/>
      <c r="E2536" s="133"/>
      <c r="F2536" s="133"/>
      <c r="G2536" s="133"/>
      <c r="H2536" s="133"/>
      <c r="I2536" s="133"/>
      <c r="J2536" s="133"/>
      <c r="K2536" s="133"/>
      <c r="L2536" s="133"/>
      <c r="M2536" s="133"/>
      <c r="N2536" s="134"/>
      <c r="O2536" s="134"/>
      <c r="P2536" s="134"/>
      <c r="Q2536" s="62"/>
      <c r="R2536" s="134"/>
      <c r="S2536" s="134"/>
      <c r="T2536" s="134"/>
      <c r="U2536" s="134"/>
      <c r="V2536" s="134"/>
      <c r="W2536" s="134"/>
      <c r="X2536" s="134"/>
    </row>
    <row r="2537" spans="1:24" ht="15" customHeight="1" x14ac:dyDescent="0.2">
      <c r="A2537" s="62"/>
      <c r="B2537" s="62"/>
      <c r="C2537" s="133"/>
      <c r="D2537" s="133"/>
      <c r="E2537" s="133"/>
      <c r="F2537" s="133"/>
      <c r="G2537" s="133"/>
      <c r="H2537" s="133"/>
      <c r="I2537" s="133"/>
      <c r="J2537" s="133"/>
      <c r="K2537" s="133"/>
      <c r="L2537" s="133"/>
      <c r="M2537" s="133"/>
      <c r="N2537" s="134"/>
      <c r="O2537" s="134"/>
      <c r="P2537" s="134"/>
      <c r="Q2537" s="62"/>
      <c r="R2537" s="134"/>
      <c r="S2537" s="134"/>
      <c r="T2537" s="134"/>
      <c r="U2537" s="134"/>
      <c r="V2537" s="134"/>
      <c r="W2537" s="134"/>
      <c r="X2537" s="134"/>
    </row>
    <row r="2538" spans="1:24" ht="15" customHeight="1" x14ac:dyDescent="0.2">
      <c r="A2538" s="62"/>
      <c r="B2538" s="62"/>
      <c r="C2538" s="133"/>
      <c r="D2538" s="133"/>
      <c r="E2538" s="133"/>
      <c r="F2538" s="133"/>
      <c r="G2538" s="133"/>
      <c r="H2538" s="133"/>
      <c r="I2538" s="133"/>
      <c r="J2538" s="133"/>
      <c r="K2538" s="133"/>
      <c r="L2538" s="133"/>
      <c r="M2538" s="133"/>
      <c r="N2538" s="134"/>
      <c r="O2538" s="134"/>
      <c r="P2538" s="134"/>
      <c r="Q2538" s="62"/>
      <c r="R2538" s="134"/>
      <c r="S2538" s="134"/>
      <c r="T2538" s="134"/>
      <c r="U2538" s="134"/>
      <c r="V2538" s="134"/>
      <c r="W2538" s="134"/>
      <c r="X2538" s="134"/>
    </row>
    <row r="2539" spans="1:24" ht="15" customHeight="1" x14ac:dyDescent="0.2">
      <c r="A2539" s="62"/>
      <c r="B2539" s="62"/>
      <c r="C2539" s="133"/>
      <c r="D2539" s="133"/>
      <c r="E2539" s="133"/>
      <c r="F2539" s="133"/>
      <c r="G2539" s="133"/>
      <c r="H2539" s="133"/>
      <c r="I2539" s="133"/>
      <c r="J2539" s="133"/>
      <c r="K2539" s="133"/>
      <c r="L2539" s="133"/>
      <c r="M2539" s="133"/>
      <c r="N2539" s="134"/>
      <c r="O2539" s="134"/>
      <c r="P2539" s="134"/>
      <c r="Q2539" s="62"/>
      <c r="R2539" s="134"/>
      <c r="S2539" s="134"/>
      <c r="T2539" s="134"/>
      <c r="U2539" s="134"/>
      <c r="V2539" s="134"/>
      <c r="W2539" s="134"/>
      <c r="X2539" s="134"/>
    </row>
    <row r="2540" spans="1:24" ht="15" customHeight="1" x14ac:dyDescent="0.2">
      <c r="A2540" s="62"/>
      <c r="B2540" s="62"/>
      <c r="C2540" s="133"/>
      <c r="D2540" s="133"/>
      <c r="E2540" s="133"/>
      <c r="F2540" s="133"/>
      <c r="G2540" s="133"/>
      <c r="H2540" s="133"/>
      <c r="I2540" s="133"/>
      <c r="J2540" s="133"/>
      <c r="K2540" s="133"/>
      <c r="L2540" s="133"/>
      <c r="M2540" s="133"/>
      <c r="N2540" s="134"/>
      <c r="O2540" s="134"/>
      <c r="P2540" s="134"/>
      <c r="Q2540" s="62"/>
      <c r="R2540" s="134"/>
      <c r="S2540" s="134"/>
      <c r="T2540" s="134"/>
      <c r="U2540" s="134"/>
      <c r="V2540" s="134"/>
      <c r="W2540" s="134"/>
      <c r="X2540" s="134"/>
    </row>
    <row r="2541" spans="1:24" ht="15" customHeight="1" x14ac:dyDescent="0.2">
      <c r="A2541" s="62"/>
      <c r="B2541" s="62"/>
      <c r="C2541" s="133"/>
      <c r="D2541" s="133"/>
      <c r="E2541" s="133"/>
      <c r="F2541" s="133"/>
      <c r="G2541" s="133"/>
      <c r="H2541" s="133"/>
      <c r="I2541" s="133"/>
      <c r="J2541" s="133"/>
      <c r="K2541" s="133"/>
      <c r="L2541" s="133"/>
      <c r="M2541" s="133"/>
      <c r="N2541" s="134"/>
      <c r="O2541" s="134"/>
      <c r="P2541" s="134"/>
      <c r="Q2541" s="62"/>
      <c r="R2541" s="134"/>
      <c r="S2541" s="134"/>
      <c r="T2541" s="134"/>
      <c r="U2541" s="134"/>
      <c r="V2541" s="134"/>
      <c r="W2541" s="134"/>
      <c r="X2541" s="134"/>
    </row>
    <row r="2542" spans="1:24" ht="15" customHeight="1" x14ac:dyDescent="0.2">
      <c r="A2542" s="62"/>
      <c r="B2542" s="62"/>
      <c r="C2542" s="133"/>
      <c r="D2542" s="133"/>
      <c r="E2542" s="133"/>
      <c r="F2542" s="133"/>
      <c r="G2542" s="133"/>
      <c r="H2542" s="133"/>
      <c r="I2542" s="133"/>
      <c r="J2542" s="133"/>
      <c r="K2542" s="133"/>
      <c r="L2542" s="133"/>
      <c r="M2542" s="133"/>
      <c r="N2542" s="134"/>
      <c r="O2542" s="134"/>
      <c r="P2542" s="134"/>
      <c r="Q2542" s="62"/>
      <c r="R2542" s="134"/>
      <c r="S2542" s="134"/>
      <c r="T2542" s="134"/>
      <c r="U2542" s="134"/>
      <c r="V2542" s="134"/>
      <c r="W2542" s="134"/>
      <c r="X2542" s="134"/>
    </row>
    <row r="2543" spans="1:24" ht="15" customHeight="1" x14ac:dyDescent="0.2">
      <c r="A2543" s="62"/>
      <c r="B2543" s="62"/>
      <c r="C2543" s="133"/>
      <c r="D2543" s="133"/>
      <c r="E2543" s="133"/>
      <c r="F2543" s="133"/>
      <c r="G2543" s="133"/>
      <c r="H2543" s="133"/>
      <c r="I2543" s="133"/>
      <c r="J2543" s="133"/>
      <c r="K2543" s="133"/>
      <c r="L2543" s="133"/>
      <c r="M2543" s="133"/>
      <c r="N2543" s="134"/>
      <c r="O2543" s="134"/>
      <c r="P2543" s="134"/>
      <c r="Q2543" s="62"/>
      <c r="R2543" s="134"/>
      <c r="S2543" s="134"/>
      <c r="T2543" s="134"/>
      <c r="U2543" s="134"/>
      <c r="V2543" s="134"/>
      <c r="W2543" s="134"/>
      <c r="X2543" s="134"/>
    </row>
    <row r="2544" spans="1:24" ht="15" customHeight="1" x14ac:dyDescent="0.2">
      <c r="A2544" s="62"/>
      <c r="B2544" s="62"/>
      <c r="C2544" s="133"/>
      <c r="D2544" s="133"/>
      <c r="E2544" s="133"/>
      <c r="F2544" s="133"/>
      <c r="G2544" s="133"/>
      <c r="H2544" s="133"/>
      <c r="I2544" s="133"/>
      <c r="J2544" s="133"/>
      <c r="K2544" s="133"/>
      <c r="L2544" s="133"/>
      <c r="M2544" s="133"/>
      <c r="N2544" s="134"/>
      <c r="O2544" s="134"/>
      <c r="P2544" s="134"/>
      <c r="Q2544" s="62"/>
      <c r="R2544" s="134"/>
      <c r="S2544" s="134"/>
      <c r="T2544" s="134"/>
      <c r="U2544" s="134"/>
      <c r="V2544" s="134"/>
      <c r="W2544" s="134"/>
      <c r="X2544" s="134"/>
    </row>
    <row r="2545" spans="1:24" ht="15" customHeight="1" x14ac:dyDescent="0.2">
      <c r="A2545" s="62"/>
      <c r="B2545" s="62"/>
      <c r="C2545" s="133"/>
      <c r="D2545" s="133"/>
      <c r="E2545" s="133"/>
      <c r="F2545" s="133"/>
      <c r="G2545" s="133"/>
      <c r="H2545" s="133"/>
      <c r="I2545" s="133"/>
      <c r="J2545" s="133"/>
      <c r="K2545" s="133"/>
      <c r="L2545" s="133"/>
      <c r="M2545" s="133"/>
      <c r="N2545" s="134"/>
      <c r="O2545" s="134"/>
      <c r="P2545" s="134"/>
      <c r="Q2545" s="62"/>
      <c r="R2545" s="134"/>
      <c r="S2545" s="134"/>
      <c r="T2545" s="134"/>
      <c r="U2545" s="134"/>
      <c r="V2545" s="134"/>
      <c r="W2545" s="134"/>
      <c r="X2545" s="134"/>
    </row>
    <row r="2546" spans="1:24" ht="15" customHeight="1" x14ac:dyDescent="0.2">
      <c r="A2546" s="62"/>
      <c r="B2546" s="62"/>
      <c r="C2546" s="133"/>
      <c r="D2546" s="133"/>
      <c r="E2546" s="133"/>
      <c r="F2546" s="133"/>
      <c r="G2546" s="133"/>
      <c r="H2546" s="133"/>
      <c r="I2546" s="133"/>
      <c r="J2546" s="133"/>
      <c r="K2546" s="133"/>
      <c r="L2546" s="133"/>
      <c r="M2546" s="133"/>
      <c r="N2546" s="134"/>
      <c r="O2546" s="134"/>
      <c r="P2546" s="134"/>
      <c r="Q2546" s="62"/>
      <c r="R2546" s="134"/>
      <c r="S2546" s="134"/>
      <c r="T2546" s="134"/>
      <c r="U2546" s="134"/>
      <c r="V2546" s="134"/>
      <c r="W2546" s="134"/>
      <c r="X2546" s="134"/>
    </row>
    <row r="2547" spans="1:24" ht="15" customHeight="1" x14ac:dyDescent="0.2">
      <c r="A2547" s="62"/>
      <c r="B2547" s="62"/>
      <c r="C2547" s="133"/>
      <c r="D2547" s="133"/>
      <c r="E2547" s="133"/>
      <c r="F2547" s="133"/>
      <c r="G2547" s="133"/>
      <c r="H2547" s="133"/>
      <c r="I2547" s="133"/>
      <c r="J2547" s="133"/>
      <c r="K2547" s="133"/>
      <c r="L2547" s="133"/>
      <c r="M2547" s="133"/>
      <c r="N2547" s="134"/>
      <c r="O2547" s="134"/>
      <c r="P2547" s="134"/>
      <c r="Q2547" s="62"/>
      <c r="R2547" s="134"/>
      <c r="S2547" s="134"/>
      <c r="T2547" s="134"/>
      <c r="U2547" s="134"/>
      <c r="V2547" s="134"/>
      <c r="W2547" s="134"/>
      <c r="X2547" s="134"/>
    </row>
    <row r="2548" spans="1:24" ht="15" customHeight="1" x14ac:dyDescent="0.2">
      <c r="A2548" s="62"/>
      <c r="B2548" s="62"/>
      <c r="C2548" s="133"/>
      <c r="D2548" s="133"/>
      <c r="E2548" s="133"/>
      <c r="F2548" s="133"/>
      <c r="G2548" s="133"/>
      <c r="H2548" s="133"/>
      <c r="I2548" s="133"/>
      <c r="J2548" s="133"/>
      <c r="K2548" s="133"/>
      <c r="L2548" s="133"/>
      <c r="M2548" s="133"/>
      <c r="N2548" s="134"/>
      <c r="O2548" s="134"/>
      <c r="P2548" s="134"/>
      <c r="Q2548" s="62"/>
      <c r="R2548" s="134"/>
      <c r="S2548" s="134"/>
      <c r="T2548" s="134"/>
      <c r="U2548" s="134"/>
      <c r="V2548" s="134"/>
      <c r="W2548" s="134"/>
      <c r="X2548" s="134"/>
    </row>
    <row r="2549" spans="1:24" ht="15" customHeight="1" x14ac:dyDescent="0.2">
      <c r="A2549" s="62"/>
      <c r="B2549" s="62"/>
      <c r="C2549" s="133"/>
      <c r="D2549" s="133"/>
      <c r="E2549" s="133"/>
      <c r="F2549" s="133"/>
      <c r="G2549" s="133"/>
      <c r="H2549" s="133"/>
      <c r="I2549" s="133"/>
      <c r="J2549" s="133"/>
      <c r="K2549" s="133"/>
      <c r="L2549" s="133"/>
      <c r="M2549" s="133"/>
      <c r="N2549" s="134"/>
      <c r="O2549" s="134"/>
      <c r="P2549" s="134"/>
      <c r="Q2549" s="62"/>
      <c r="R2549" s="134"/>
      <c r="S2549" s="134"/>
      <c r="T2549" s="134"/>
      <c r="U2549" s="134"/>
      <c r="V2549" s="134"/>
      <c r="W2549" s="134"/>
      <c r="X2549" s="134"/>
    </row>
    <row r="2550" spans="1:24" ht="15" customHeight="1" x14ac:dyDescent="0.2">
      <c r="A2550" s="62"/>
      <c r="B2550" s="62"/>
      <c r="C2550" s="133"/>
      <c r="D2550" s="133"/>
      <c r="E2550" s="133"/>
      <c r="F2550" s="133"/>
      <c r="G2550" s="133"/>
      <c r="H2550" s="133"/>
      <c r="I2550" s="133"/>
      <c r="J2550" s="133"/>
      <c r="K2550" s="133"/>
      <c r="L2550" s="133"/>
      <c r="M2550" s="133"/>
      <c r="N2550" s="134"/>
      <c r="O2550" s="134"/>
      <c r="P2550" s="134"/>
      <c r="Q2550" s="62"/>
      <c r="R2550" s="134"/>
      <c r="S2550" s="134"/>
      <c r="T2550" s="134"/>
      <c r="U2550" s="134"/>
      <c r="V2550" s="134"/>
      <c r="W2550" s="134"/>
      <c r="X2550" s="134"/>
    </row>
    <row r="2551" spans="1:24" ht="15" customHeight="1" x14ac:dyDescent="0.2">
      <c r="A2551" s="62"/>
      <c r="B2551" s="62"/>
      <c r="C2551" s="133"/>
      <c r="D2551" s="133"/>
      <c r="E2551" s="133"/>
      <c r="F2551" s="133"/>
      <c r="G2551" s="133"/>
      <c r="H2551" s="133"/>
      <c r="I2551" s="133"/>
      <c r="J2551" s="133"/>
      <c r="K2551" s="133"/>
      <c r="L2551" s="133"/>
      <c r="M2551" s="133"/>
      <c r="N2551" s="134"/>
      <c r="O2551" s="134"/>
      <c r="P2551" s="134"/>
      <c r="Q2551" s="62"/>
      <c r="R2551" s="134"/>
      <c r="S2551" s="134"/>
      <c r="T2551" s="134"/>
      <c r="U2551" s="134"/>
      <c r="V2551" s="134"/>
      <c r="W2551" s="134"/>
      <c r="X2551" s="134"/>
    </row>
    <row r="2552" spans="1:24" ht="15" customHeight="1" x14ac:dyDescent="0.2">
      <c r="A2552" s="62"/>
      <c r="B2552" s="62"/>
      <c r="C2552" s="133"/>
      <c r="D2552" s="133"/>
      <c r="E2552" s="133"/>
      <c r="F2552" s="133"/>
      <c r="G2552" s="133"/>
      <c r="H2552" s="133"/>
      <c r="I2552" s="133"/>
      <c r="J2552" s="133"/>
      <c r="K2552" s="133"/>
      <c r="L2552" s="133"/>
      <c r="M2552" s="133"/>
      <c r="N2552" s="134"/>
      <c r="O2552" s="134"/>
      <c r="P2552" s="134"/>
      <c r="Q2552" s="62"/>
      <c r="R2552" s="134"/>
      <c r="S2552" s="134"/>
      <c r="T2552" s="134"/>
      <c r="U2552" s="134"/>
      <c r="V2552" s="134"/>
      <c r="W2552" s="134"/>
      <c r="X2552" s="134"/>
    </row>
    <row r="2553" spans="1:24" ht="15" customHeight="1" x14ac:dyDescent="0.2">
      <c r="A2553" s="62"/>
      <c r="B2553" s="62"/>
      <c r="C2553" s="133"/>
      <c r="D2553" s="133"/>
      <c r="E2553" s="133"/>
      <c r="F2553" s="133"/>
      <c r="G2553" s="133"/>
      <c r="H2553" s="133"/>
      <c r="I2553" s="133"/>
      <c r="J2553" s="133"/>
      <c r="K2553" s="133"/>
      <c r="L2553" s="133"/>
      <c r="M2553" s="133"/>
      <c r="N2553" s="134"/>
      <c r="O2553" s="134"/>
      <c r="P2553" s="134"/>
      <c r="Q2553" s="62"/>
      <c r="R2553" s="134"/>
      <c r="S2553" s="134"/>
      <c r="T2553" s="134"/>
      <c r="U2553" s="134"/>
      <c r="V2553" s="134"/>
      <c r="W2553" s="134"/>
      <c r="X2553" s="134"/>
    </row>
    <row r="2554" spans="1:24" ht="15" customHeight="1" x14ac:dyDescent="0.2">
      <c r="A2554" s="62"/>
      <c r="B2554" s="62"/>
      <c r="C2554" s="133"/>
      <c r="D2554" s="133"/>
      <c r="E2554" s="133"/>
      <c r="F2554" s="133"/>
      <c r="G2554" s="133"/>
      <c r="H2554" s="133"/>
      <c r="I2554" s="133"/>
      <c r="J2554" s="133"/>
      <c r="K2554" s="133"/>
      <c r="L2554" s="133"/>
      <c r="M2554" s="133"/>
      <c r="N2554" s="134"/>
      <c r="O2554" s="134"/>
      <c r="P2554" s="134"/>
      <c r="Q2554" s="62"/>
      <c r="R2554" s="134"/>
      <c r="S2554" s="134"/>
      <c r="T2554" s="134"/>
      <c r="U2554" s="134"/>
      <c r="V2554" s="134"/>
      <c r="W2554" s="134"/>
      <c r="X2554" s="134"/>
    </row>
    <row r="2555" spans="1:24" ht="15" customHeight="1" x14ac:dyDescent="0.2">
      <c r="A2555" s="62"/>
      <c r="B2555" s="62"/>
      <c r="C2555" s="133"/>
      <c r="D2555" s="133"/>
      <c r="E2555" s="133"/>
      <c r="F2555" s="133"/>
      <c r="G2555" s="133"/>
      <c r="H2555" s="133"/>
      <c r="I2555" s="133"/>
      <c r="J2555" s="133"/>
      <c r="K2555" s="133"/>
      <c r="L2555" s="133"/>
      <c r="M2555" s="133"/>
      <c r="N2555" s="134"/>
      <c r="O2555" s="134"/>
      <c r="P2555" s="134"/>
      <c r="Q2555" s="62"/>
      <c r="R2555" s="134"/>
      <c r="S2555" s="134"/>
      <c r="T2555" s="134"/>
      <c r="U2555" s="134"/>
      <c r="V2555" s="134"/>
      <c r="W2555" s="134"/>
      <c r="X2555" s="134"/>
    </row>
    <row r="2556" spans="1:24" ht="15" customHeight="1" x14ac:dyDescent="0.2">
      <c r="A2556" s="62"/>
      <c r="B2556" s="62"/>
      <c r="C2556" s="133"/>
      <c r="D2556" s="133"/>
      <c r="E2556" s="133"/>
      <c r="F2556" s="133"/>
      <c r="G2556" s="133"/>
      <c r="H2556" s="133"/>
      <c r="I2556" s="133"/>
      <c r="J2556" s="133"/>
      <c r="K2556" s="133"/>
      <c r="L2556" s="133"/>
      <c r="M2556" s="133"/>
      <c r="N2556" s="134"/>
      <c r="O2556" s="134"/>
      <c r="P2556" s="134"/>
      <c r="Q2556" s="62"/>
      <c r="R2556" s="134"/>
      <c r="S2556" s="134"/>
      <c r="T2556" s="134"/>
      <c r="U2556" s="134"/>
      <c r="V2556" s="134"/>
      <c r="W2556" s="134"/>
      <c r="X2556" s="134"/>
    </row>
    <row r="2557" spans="1:24" ht="15" customHeight="1" x14ac:dyDescent="0.2">
      <c r="A2557" s="62"/>
      <c r="B2557" s="62"/>
      <c r="C2557" s="133"/>
      <c r="D2557" s="133"/>
      <c r="E2557" s="133"/>
      <c r="F2557" s="133"/>
      <c r="G2557" s="133"/>
      <c r="H2557" s="133"/>
      <c r="I2557" s="133"/>
      <c r="J2557" s="133"/>
      <c r="K2557" s="133"/>
      <c r="L2557" s="133"/>
      <c r="M2557" s="133"/>
      <c r="N2557" s="134"/>
      <c r="O2557" s="134"/>
      <c r="P2557" s="134"/>
      <c r="Q2557" s="62"/>
      <c r="R2557" s="134"/>
      <c r="S2557" s="134"/>
      <c r="T2557" s="134"/>
      <c r="U2557" s="134"/>
      <c r="V2557" s="134"/>
      <c r="W2557" s="134"/>
      <c r="X2557" s="134"/>
    </row>
    <row r="2558" spans="1:24" ht="15" customHeight="1" x14ac:dyDescent="0.2">
      <c r="A2558" s="62"/>
      <c r="B2558" s="62"/>
      <c r="C2558" s="133"/>
      <c r="D2558" s="133"/>
      <c r="E2558" s="133"/>
      <c r="F2558" s="133"/>
      <c r="G2558" s="133"/>
      <c r="H2558" s="133"/>
      <c r="I2558" s="133"/>
      <c r="J2558" s="133"/>
      <c r="K2558" s="133"/>
      <c r="L2558" s="133"/>
      <c r="M2558" s="133"/>
      <c r="N2558" s="134"/>
      <c r="O2558" s="134"/>
      <c r="P2558" s="134"/>
      <c r="Q2558" s="62"/>
      <c r="R2558" s="134"/>
      <c r="S2558" s="134"/>
      <c r="T2558" s="134"/>
      <c r="U2558" s="134"/>
      <c r="V2558" s="134"/>
      <c r="W2558" s="134"/>
      <c r="X2558" s="134"/>
    </row>
    <row r="2559" spans="1:24" ht="15" customHeight="1" x14ac:dyDescent="0.2">
      <c r="A2559" s="62"/>
      <c r="B2559" s="62"/>
      <c r="C2559" s="133"/>
      <c r="D2559" s="133"/>
      <c r="E2559" s="133"/>
      <c r="F2559" s="133"/>
      <c r="G2559" s="133"/>
      <c r="H2559" s="133"/>
      <c r="I2559" s="133"/>
      <c r="J2559" s="133"/>
      <c r="K2559" s="133"/>
      <c r="L2559" s="133"/>
      <c r="M2559" s="133"/>
      <c r="N2559" s="134"/>
      <c r="O2559" s="134"/>
      <c r="P2559" s="134"/>
      <c r="Q2559" s="62"/>
      <c r="R2559" s="134"/>
      <c r="S2559" s="134"/>
      <c r="T2559" s="134"/>
      <c r="U2559" s="134"/>
      <c r="V2559" s="134"/>
      <c r="W2559" s="134"/>
      <c r="X2559" s="134"/>
    </row>
    <row r="2560" spans="1:24" ht="15" customHeight="1" x14ac:dyDescent="0.2">
      <c r="A2560" s="62"/>
      <c r="B2560" s="62"/>
      <c r="C2560" s="133"/>
      <c r="D2560" s="133"/>
      <c r="E2560" s="133"/>
      <c r="F2560" s="133"/>
      <c r="G2560" s="133"/>
      <c r="H2560" s="133"/>
      <c r="I2560" s="133"/>
      <c r="J2560" s="133"/>
      <c r="K2560" s="133"/>
      <c r="L2560" s="133"/>
      <c r="M2560" s="133"/>
      <c r="N2560" s="134"/>
      <c r="O2560" s="134"/>
      <c r="P2560" s="134"/>
      <c r="Q2560" s="62"/>
      <c r="R2560" s="134"/>
      <c r="S2560" s="134"/>
      <c r="T2560" s="134"/>
      <c r="U2560" s="134"/>
      <c r="V2560" s="134"/>
      <c r="W2560" s="134"/>
      <c r="X2560" s="134"/>
    </row>
    <row r="2561" spans="1:24" ht="15" customHeight="1" x14ac:dyDescent="0.2">
      <c r="A2561" s="62"/>
      <c r="B2561" s="62"/>
      <c r="C2561" s="133"/>
      <c r="D2561" s="133"/>
      <c r="E2561" s="133"/>
      <c r="F2561" s="133"/>
      <c r="G2561" s="133"/>
      <c r="H2561" s="133"/>
      <c r="I2561" s="133"/>
      <c r="J2561" s="133"/>
      <c r="K2561" s="133"/>
      <c r="L2561" s="133"/>
      <c r="M2561" s="133"/>
      <c r="N2561" s="134"/>
      <c r="O2561" s="134"/>
      <c r="P2561" s="134"/>
      <c r="Q2561" s="62"/>
      <c r="R2561" s="134"/>
      <c r="S2561" s="134"/>
      <c r="T2561" s="134"/>
      <c r="U2561" s="134"/>
      <c r="V2561" s="134"/>
      <c r="W2561" s="134"/>
      <c r="X2561" s="134"/>
    </row>
    <row r="2562" spans="1:24" ht="15" customHeight="1" x14ac:dyDescent="0.2">
      <c r="A2562" s="62"/>
      <c r="B2562" s="62"/>
      <c r="C2562" s="133"/>
      <c r="D2562" s="133"/>
      <c r="E2562" s="133"/>
      <c r="F2562" s="133"/>
      <c r="G2562" s="133"/>
      <c r="H2562" s="133"/>
      <c r="I2562" s="133"/>
      <c r="J2562" s="133"/>
      <c r="K2562" s="133"/>
      <c r="L2562" s="133"/>
      <c r="M2562" s="133"/>
      <c r="N2562" s="134"/>
      <c r="O2562" s="134"/>
      <c r="P2562" s="134"/>
      <c r="Q2562" s="62"/>
      <c r="R2562" s="134"/>
      <c r="S2562" s="134"/>
      <c r="T2562" s="134"/>
      <c r="U2562" s="134"/>
      <c r="V2562" s="134"/>
      <c r="W2562" s="134"/>
      <c r="X2562" s="134"/>
    </row>
    <row r="2563" spans="1:24" ht="15" customHeight="1" x14ac:dyDescent="0.2">
      <c r="A2563" s="62"/>
      <c r="B2563" s="62"/>
      <c r="C2563" s="133"/>
      <c r="D2563" s="133"/>
      <c r="E2563" s="133"/>
      <c r="F2563" s="133"/>
      <c r="G2563" s="133"/>
      <c r="H2563" s="133"/>
      <c r="I2563" s="133"/>
      <c r="J2563" s="133"/>
      <c r="K2563" s="133"/>
      <c r="L2563" s="133"/>
      <c r="M2563" s="133"/>
      <c r="N2563" s="134"/>
      <c r="O2563" s="134"/>
      <c r="P2563" s="134"/>
      <c r="Q2563" s="62"/>
      <c r="R2563" s="134"/>
      <c r="S2563" s="134"/>
      <c r="T2563" s="134"/>
      <c r="U2563" s="134"/>
      <c r="V2563" s="134"/>
      <c r="W2563" s="134"/>
      <c r="X2563" s="134"/>
    </row>
    <row r="2564" spans="1:24" ht="15" customHeight="1" x14ac:dyDescent="0.2">
      <c r="A2564" s="62"/>
      <c r="B2564" s="62"/>
      <c r="C2564" s="133"/>
      <c r="D2564" s="133"/>
      <c r="E2564" s="133"/>
      <c r="F2564" s="133"/>
      <c r="G2564" s="133"/>
      <c r="H2564" s="133"/>
      <c r="I2564" s="133"/>
      <c r="J2564" s="133"/>
      <c r="K2564" s="133"/>
      <c r="L2564" s="133"/>
      <c r="M2564" s="133"/>
      <c r="N2564" s="134"/>
      <c r="O2564" s="134"/>
      <c r="P2564" s="134"/>
      <c r="Q2564" s="62"/>
      <c r="R2564" s="134"/>
      <c r="S2564" s="134"/>
      <c r="T2564" s="134"/>
      <c r="U2564" s="134"/>
      <c r="V2564" s="134"/>
      <c r="W2564" s="134"/>
      <c r="X2564" s="134"/>
    </row>
    <row r="2565" spans="1:24" ht="15" customHeight="1" x14ac:dyDescent="0.2">
      <c r="A2565" s="62"/>
      <c r="B2565" s="62"/>
      <c r="C2565" s="133"/>
      <c r="D2565" s="133"/>
      <c r="E2565" s="133"/>
      <c r="F2565" s="133"/>
      <c r="G2565" s="133"/>
      <c r="H2565" s="133"/>
      <c r="I2565" s="133"/>
      <c r="J2565" s="133"/>
      <c r="K2565" s="133"/>
      <c r="L2565" s="133"/>
      <c r="M2565" s="133"/>
      <c r="N2565" s="134"/>
      <c r="O2565" s="134"/>
      <c r="P2565" s="134"/>
      <c r="Q2565" s="62"/>
      <c r="R2565" s="134"/>
      <c r="S2565" s="134"/>
      <c r="T2565" s="134"/>
      <c r="U2565" s="134"/>
      <c r="V2565" s="134"/>
      <c r="W2565" s="134"/>
      <c r="X2565" s="134"/>
    </row>
    <row r="2566" spans="1:24" ht="15" customHeight="1" x14ac:dyDescent="0.2">
      <c r="A2566" s="62"/>
      <c r="B2566" s="62"/>
      <c r="C2566" s="133"/>
      <c r="D2566" s="133"/>
      <c r="E2566" s="133"/>
      <c r="F2566" s="133"/>
      <c r="G2566" s="133"/>
      <c r="H2566" s="133"/>
      <c r="I2566" s="133"/>
      <c r="J2566" s="133"/>
      <c r="K2566" s="133"/>
      <c r="L2566" s="133"/>
      <c r="M2566" s="133"/>
      <c r="N2566" s="134"/>
      <c r="O2566" s="134"/>
      <c r="P2566" s="134"/>
      <c r="Q2566" s="62"/>
      <c r="R2566" s="134"/>
      <c r="S2566" s="134"/>
      <c r="T2566" s="134"/>
      <c r="U2566" s="134"/>
      <c r="V2566" s="134"/>
      <c r="W2566" s="134"/>
      <c r="X2566" s="134"/>
    </row>
    <row r="2567" spans="1:24" ht="15" customHeight="1" x14ac:dyDescent="0.2">
      <c r="A2567" s="62"/>
      <c r="B2567" s="62"/>
      <c r="C2567" s="133"/>
      <c r="D2567" s="133"/>
      <c r="E2567" s="133"/>
      <c r="F2567" s="133"/>
      <c r="G2567" s="133"/>
      <c r="H2567" s="133"/>
      <c r="I2567" s="133"/>
      <c r="J2567" s="133"/>
      <c r="K2567" s="133"/>
      <c r="L2567" s="133"/>
      <c r="M2567" s="133"/>
      <c r="N2567" s="134"/>
      <c r="O2567" s="134"/>
      <c r="P2567" s="134"/>
      <c r="Q2567" s="62"/>
      <c r="R2567" s="134"/>
      <c r="S2567" s="134"/>
      <c r="T2567" s="134"/>
      <c r="U2567" s="134"/>
      <c r="V2567" s="134"/>
      <c r="W2567" s="134"/>
      <c r="X2567" s="134"/>
    </row>
    <row r="2568" spans="1:24" ht="15" customHeight="1" x14ac:dyDescent="0.2">
      <c r="A2568" s="62"/>
      <c r="B2568" s="62"/>
      <c r="C2568" s="133"/>
      <c r="D2568" s="133"/>
      <c r="E2568" s="133"/>
      <c r="F2568" s="133"/>
      <c r="G2568" s="133"/>
      <c r="H2568" s="133"/>
      <c r="I2568" s="133"/>
      <c r="J2568" s="133"/>
      <c r="K2568" s="133"/>
      <c r="L2568" s="133"/>
      <c r="M2568" s="133"/>
      <c r="N2568" s="134"/>
      <c r="O2568" s="134"/>
      <c r="P2568" s="134"/>
      <c r="Q2568" s="62"/>
      <c r="R2568" s="134"/>
      <c r="S2568" s="134"/>
      <c r="T2568" s="134"/>
      <c r="U2568" s="134"/>
      <c r="V2568" s="134"/>
      <c r="W2568" s="134"/>
      <c r="X2568" s="134"/>
    </row>
    <row r="2569" spans="1:24" ht="15" customHeight="1" x14ac:dyDescent="0.2">
      <c r="A2569" s="62"/>
      <c r="B2569" s="62"/>
      <c r="C2569" s="133"/>
      <c r="D2569" s="133"/>
      <c r="E2569" s="133"/>
      <c r="F2569" s="133"/>
      <c r="G2569" s="133"/>
      <c r="H2569" s="133"/>
      <c r="I2569" s="133"/>
      <c r="J2569" s="133"/>
      <c r="K2569" s="133"/>
      <c r="L2569" s="133"/>
      <c r="M2569" s="133"/>
      <c r="N2569" s="134"/>
      <c r="O2569" s="134"/>
      <c r="P2569" s="134"/>
      <c r="Q2569" s="62"/>
      <c r="R2569" s="134"/>
      <c r="S2569" s="134"/>
      <c r="T2569" s="134"/>
      <c r="U2569" s="134"/>
      <c r="V2569" s="134"/>
      <c r="W2569" s="134"/>
      <c r="X2569" s="134"/>
    </row>
    <row r="2570" spans="1:24" ht="15" customHeight="1" x14ac:dyDescent="0.2">
      <c r="A2570" s="62"/>
      <c r="B2570" s="62"/>
      <c r="C2570" s="133"/>
      <c r="D2570" s="133"/>
      <c r="E2570" s="133"/>
      <c r="F2570" s="133"/>
      <c r="G2570" s="133"/>
      <c r="H2570" s="133"/>
      <c r="I2570" s="133"/>
      <c r="J2570" s="133"/>
      <c r="K2570" s="133"/>
      <c r="L2570" s="133"/>
      <c r="M2570" s="133"/>
      <c r="N2570" s="134"/>
      <c r="O2570" s="134"/>
      <c r="P2570" s="134"/>
      <c r="Q2570" s="62"/>
      <c r="R2570" s="134"/>
      <c r="S2570" s="134"/>
      <c r="T2570" s="134"/>
      <c r="U2570" s="134"/>
      <c r="V2570" s="134"/>
      <c r="W2570" s="134"/>
      <c r="X2570" s="134"/>
    </row>
    <row r="2571" spans="1:24" ht="15" customHeight="1" x14ac:dyDescent="0.2">
      <c r="A2571" s="62"/>
      <c r="B2571" s="62"/>
      <c r="C2571" s="133"/>
      <c r="D2571" s="133"/>
      <c r="E2571" s="133"/>
      <c r="F2571" s="133"/>
      <c r="G2571" s="133"/>
      <c r="H2571" s="133"/>
      <c r="I2571" s="133"/>
      <c r="J2571" s="133"/>
      <c r="K2571" s="133"/>
      <c r="L2571" s="133"/>
      <c r="M2571" s="133"/>
      <c r="N2571" s="134"/>
      <c r="O2571" s="134"/>
      <c r="P2571" s="134"/>
      <c r="Q2571" s="62"/>
      <c r="R2571" s="134"/>
      <c r="S2571" s="134"/>
      <c r="T2571" s="134"/>
      <c r="U2571" s="134"/>
      <c r="V2571" s="134"/>
      <c r="W2571" s="134"/>
      <c r="X2571" s="134"/>
    </row>
    <row r="2572" spans="1:24" ht="15" customHeight="1" x14ac:dyDescent="0.2">
      <c r="A2572" s="62"/>
      <c r="B2572" s="62"/>
      <c r="C2572" s="133"/>
      <c r="D2572" s="133"/>
      <c r="E2572" s="133"/>
      <c r="F2572" s="133"/>
      <c r="G2572" s="133"/>
      <c r="H2572" s="133"/>
      <c r="I2572" s="133"/>
      <c r="J2572" s="133"/>
      <c r="K2572" s="133"/>
      <c r="L2572" s="133"/>
      <c r="M2572" s="133"/>
      <c r="N2572" s="134"/>
      <c r="O2572" s="134"/>
      <c r="P2572" s="134"/>
      <c r="Q2572" s="62"/>
      <c r="R2572" s="134"/>
      <c r="S2572" s="134"/>
      <c r="T2572" s="134"/>
      <c r="U2572" s="134"/>
      <c r="V2572" s="134"/>
      <c r="W2572" s="134"/>
      <c r="X2572" s="134"/>
    </row>
    <row r="2573" spans="1:24" ht="15" customHeight="1" x14ac:dyDescent="0.2">
      <c r="A2573" s="62"/>
      <c r="B2573" s="62"/>
      <c r="C2573" s="133"/>
      <c r="D2573" s="133"/>
      <c r="E2573" s="133"/>
      <c r="F2573" s="133"/>
      <c r="G2573" s="133"/>
      <c r="H2573" s="133"/>
      <c r="I2573" s="133"/>
      <c r="J2573" s="133"/>
      <c r="K2573" s="133"/>
      <c r="L2573" s="133"/>
      <c r="M2573" s="133"/>
      <c r="N2573" s="134"/>
      <c r="O2573" s="134"/>
      <c r="P2573" s="134"/>
      <c r="Q2573" s="62"/>
      <c r="R2573" s="134"/>
      <c r="S2573" s="134"/>
      <c r="T2573" s="134"/>
      <c r="U2573" s="134"/>
      <c r="V2573" s="134"/>
      <c r="W2573" s="134"/>
      <c r="X2573" s="134"/>
    </row>
    <row r="2574" spans="1:24" ht="15" customHeight="1" x14ac:dyDescent="0.2">
      <c r="A2574" s="62"/>
      <c r="B2574" s="62"/>
      <c r="C2574" s="133"/>
      <c r="D2574" s="133"/>
      <c r="E2574" s="133"/>
      <c r="F2574" s="133"/>
      <c r="G2574" s="133"/>
      <c r="H2574" s="133"/>
      <c r="I2574" s="133"/>
      <c r="J2574" s="133"/>
      <c r="K2574" s="133"/>
      <c r="L2574" s="133"/>
      <c r="M2574" s="133"/>
      <c r="N2574" s="134"/>
      <c r="O2574" s="134"/>
      <c r="P2574" s="134"/>
      <c r="Q2574" s="62"/>
      <c r="R2574" s="134"/>
      <c r="S2574" s="134"/>
      <c r="T2574" s="134"/>
      <c r="U2574" s="134"/>
      <c r="V2574" s="134"/>
      <c r="W2574" s="134"/>
      <c r="X2574" s="134"/>
    </row>
    <row r="2575" spans="1:24" ht="15" customHeight="1" x14ac:dyDescent="0.2">
      <c r="A2575" s="62"/>
      <c r="B2575" s="62"/>
      <c r="C2575" s="133"/>
      <c r="D2575" s="133"/>
      <c r="E2575" s="133"/>
      <c r="F2575" s="133"/>
      <c r="G2575" s="133"/>
      <c r="H2575" s="133"/>
      <c r="I2575" s="133"/>
      <c r="J2575" s="133"/>
      <c r="K2575" s="133"/>
      <c r="L2575" s="133"/>
      <c r="M2575" s="133"/>
      <c r="N2575" s="134"/>
      <c r="O2575" s="134"/>
      <c r="P2575" s="134"/>
      <c r="Q2575" s="62"/>
      <c r="R2575" s="134"/>
      <c r="S2575" s="134"/>
      <c r="T2575" s="134"/>
      <c r="U2575" s="134"/>
      <c r="V2575" s="134"/>
      <c r="W2575" s="134"/>
      <c r="X2575" s="134"/>
    </row>
    <row r="2576" spans="1:24" ht="15" customHeight="1" x14ac:dyDescent="0.2">
      <c r="A2576" s="62"/>
      <c r="B2576" s="62"/>
      <c r="C2576" s="133"/>
      <c r="D2576" s="133"/>
      <c r="E2576" s="133"/>
      <c r="F2576" s="133"/>
      <c r="G2576" s="133"/>
      <c r="H2576" s="133"/>
      <c r="I2576" s="133"/>
      <c r="J2576" s="133"/>
      <c r="K2576" s="133"/>
      <c r="L2576" s="133"/>
      <c r="M2576" s="133"/>
      <c r="N2576" s="134"/>
      <c r="O2576" s="134"/>
      <c r="P2576" s="134"/>
      <c r="Q2576" s="62"/>
      <c r="R2576" s="134"/>
      <c r="S2576" s="134"/>
      <c r="T2576" s="134"/>
      <c r="U2576" s="134"/>
      <c r="V2576" s="134"/>
      <c r="W2576" s="134"/>
      <c r="X2576" s="134"/>
    </row>
    <row r="2577" spans="1:24" ht="15" customHeight="1" x14ac:dyDescent="0.2">
      <c r="A2577" s="62"/>
      <c r="B2577" s="62"/>
      <c r="C2577" s="133"/>
      <c r="D2577" s="133"/>
      <c r="E2577" s="133"/>
      <c r="F2577" s="133"/>
      <c r="G2577" s="133"/>
      <c r="H2577" s="133"/>
      <c r="I2577" s="133"/>
      <c r="J2577" s="133"/>
      <c r="K2577" s="133"/>
      <c r="L2577" s="133"/>
      <c r="M2577" s="133"/>
      <c r="N2577" s="134"/>
      <c r="O2577" s="134"/>
      <c r="P2577" s="134"/>
      <c r="Q2577" s="62"/>
      <c r="R2577" s="134"/>
      <c r="S2577" s="134"/>
      <c r="T2577" s="134"/>
      <c r="U2577" s="134"/>
      <c r="V2577" s="134"/>
      <c r="W2577" s="134"/>
      <c r="X2577" s="134"/>
    </row>
    <row r="2578" spans="1:24" ht="15" customHeight="1" x14ac:dyDescent="0.2">
      <c r="A2578" s="62"/>
      <c r="B2578" s="62"/>
      <c r="C2578" s="133"/>
      <c r="D2578" s="133"/>
      <c r="E2578" s="133"/>
      <c r="F2578" s="133"/>
      <c r="G2578" s="133"/>
      <c r="H2578" s="133"/>
      <c r="I2578" s="133"/>
      <c r="J2578" s="133"/>
      <c r="K2578" s="133"/>
      <c r="L2578" s="133"/>
      <c r="M2578" s="133"/>
      <c r="N2578" s="134"/>
      <c r="O2578" s="134"/>
      <c r="P2578" s="134"/>
      <c r="Q2578" s="62"/>
      <c r="R2578" s="134"/>
      <c r="S2578" s="134"/>
      <c r="T2578" s="134"/>
      <c r="U2578" s="134"/>
      <c r="V2578" s="134"/>
      <c r="W2578" s="134"/>
      <c r="X2578" s="134"/>
    </row>
    <row r="2579" spans="1:24" ht="15" customHeight="1" x14ac:dyDescent="0.2">
      <c r="A2579" s="62"/>
      <c r="B2579" s="62"/>
      <c r="C2579" s="133"/>
      <c r="D2579" s="133"/>
      <c r="E2579" s="133"/>
      <c r="F2579" s="133"/>
      <c r="G2579" s="133"/>
      <c r="H2579" s="133"/>
      <c r="I2579" s="133"/>
      <c r="J2579" s="133"/>
      <c r="K2579" s="133"/>
      <c r="L2579" s="133"/>
      <c r="M2579" s="133"/>
      <c r="N2579" s="134"/>
      <c r="O2579" s="134"/>
      <c r="P2579" s="134"/>
      <c r="Q2579" s="62"/>
      <c r="R2579" s="134"/>
      <c r="S2579" s="134"/>
      <c r="T2579" s="134"/>
      <c r="U2579" s="134"/>
      <c r="V2579" s="134"/>
      <c r="W2579" s="134"/>
      <c r="X2579" s="134"/>
    </row>
    <row r="2580" spans="1:24" ht="15" customHeight="1" x14ac:dyDescent="0.2">
      <c r="A2580" s="62"/>
      <c r="B2580" s="62"/>
      <c r="C2580" s="133"/>
      <c r="D2580" s="133"/>
      <c r="E2580" s="133"/>
      <c r="F2580" s="133"/>
      <c r="G2580" s="133"/>
      <c r="H2580" s="133"/>
      <c r="I2580" s="133"/>
      <c r="J2580" s="133"/>
      <c r="K2580" s="133"/>
      <c r="L2580" s="133"/>
      <c r="M2580" s="133"/>
      <c r="N2580" s="134"/>
      <c r="O2580" s="134"/>
      <c r="P2580" s="134"/>
      <c r="Q2580" s="62"/>
      <c r="R2580" s="134"/>
      <c r="S2580" s="134"/>
      <c r="T2580" s="134"/>
      <c r="U2580" s="134"/>
      <c r="V2580" s="134"/>
      <c r="W2580" s="134"/>
      <c r="X2580" s="134"/>
    </row>
    <row r="2581" spans="1:24" ht="15" customHeight="1" x14ac:dyDescent="0.2">
      <c r="A2581" s="62"/>
      <c r="B2581" s="62"/>
      <c r="C2581" s="133"/>
      <c r="D2581" s="133"/>
      <c r="E2581" s="133"/>
      <c r="F2581" s="133"/>
      <c r="G2581" s="133"/>
      <c r="H2581" s="133"/>
      <c r="I2581" s="133"/>
      <c r="J2581" s="133"/>
      <c r="K2581" s="133"/>
      <c r="L2581" s="133"/>
      <c r="M2581" s="133"/>
      <c r="N2581" s="134"/>
      <c r="O2581" s="134"/>
      <c r="P2581" s="134"/>
      <c r="Q2581" s="62"/>
      <c r="R2581" s="134"/>
      <c r="S2581" s="134"/>
      <c r="T2581" s="134"/>
      <c r="U2581" s="134"/>
      <c r="V2581" s="134"/>
      <c r="W2581" s="134"/>
      <c r="X2581" s="134"/>
    </row>
    <row r="2582" spans="1:24" ht="15" customHeight="1" x14ac:dyDescent="0.2">
      <c r="A2582" s="62"/>
      <c r="B2582" s="62"/>
      <c r="C2582" s="133"/>
      <c r="D2582" s="133"/>
      <c r="E2582" s="133"/>
      <c r="F2582" s="133"/>
      <c r="G2582" s="133"/>
      <c r="H2582" s="133"/>
      <c r="I2582" s="133"/>
      <c r="J2582" s="133"/>
      <c r="K2582" s="133"/>
      <c r="L2582" s="133"/>
      <c r="M2582" s="133"/>
      <c r="N2582" s="134"/>
      <c r="O2582" s="134"/>
      <c r="P2582" s="134"/>
      <c r="Q2582" s="62"/>
      <c r="R2582" s="134"/>
      <c r="S2582" s="134"/>
      <c r="T2582" s="134"/>
      <c r="U2582" s="134"/>
      <c r="V2582" s="134"/>
      <c r="W2582" s="134"/>
      <c r="X2582" s="134"/>
    </row>
    <row r="2583" spans="1:24" ht="15" customHeight="1" x14ac:dyDescent="0.2">
      <c r="A2583" s="62"/>
      <c r="B2583" s="62"/>
      <c r="C2583" s="133"/>
      <c r="D2583" s="133"/>
      <c r="E2583" s="133"/>
      <c r="F2583" s="133"/>
      <c r="G2583" s="133"/>
      <c r="H2583" s="133"/>
      <c r="I2583" s="133"/>
      <c r="J2583" s="133"/>
      <c r="K2583" s="133"/>
      <c r="L2583" s="133"/>
      <c r="M2583" s="133"/>
      <c r="N2583" s="134"/>
      <c r="O2583" s="134"/>
      <c r="P2583" s="134"/>
      <c r="Q2583" s="62"/>
      <c r="R2583" s="134"/>
      <c r="S2583" s="134"/>
      <c r="T2583" s="134"/>
      <c r="U2583" s="134"/>
      <c r="V2583" s="134"/>
      <c r="W2583" s="134"/>
      <c r="X2583" s="134"/>
    </row>
    <row r="2584" spans="1:24" ht="15" customHeight="1" x14ac:dyDescent="0.2">
      <c r="A2584" s="62"/>
      <c r="B2584" s="62"/>
      <c r="C2584" s="133"/>
      <c r="D2584" s="133"/>
      <c r="E2584" s="133"/>
      <c r="F2584" s="133"/>
      <c r="G2584" s="133"/>
      <c r="H2584" s="133"/>
      <c r="I2584" s="133"/>
      <c r="J2584" s="133"/>
      <c r="K2584" s="133"/>
      <c r="L2584" s="133"/>
      <c r="M2584" s="133"/>
      <c r="N2584" s="134"/>
      <c r="O2584" s="134"/>
      <c r="P2584" s="134"/>
      <c r="Q2584" s="62"/>
      <c r="R2584" s="134"/>
      <c r="S2584" s="134"/>
      <c r="T2584" s="134"/>
      <c r="U2584" s="134"/>
      <c r="V2584" s="134"/>
      <c r="W2584" s="134"/>
      <c r="X2584" s="134"/>
    </row>
    <row r="2585" spans="1:24" ht="15" customHeight="1" x14ac:dyDescent="0.2">
      <c r="A2585" s="62"/>
      <c r="B2585" s="62"/>
      <c r="C2585" s="133"/>
      <c r="D2585" s="133"/>
      <c r="E2585" s="133"/>
      <c r="F2585" s="133"/>
      <c r="G2585" s="133"/>
      <c r="H2585" s="133"/>
      <c r="I2585" s="133"/>
      <c r="J2585" s="133"/>
      <c r="K2585" s="133"/>
      <c r="L2585" s="133"/>
      <c r="M2585" s="133"/>
      <c r="N2585" s="134"/>
      <c r="O2585" s="134"/>
      <c r="P2585" s="134"/>
      <c r="Q2585" s="62"/>
      <c r="R2585" s="134"/>
      <c r="S2585" s="134"/>
      <c r="T2585" s="134"/>
      <c r="U2585" s="134"/>
      <c r="V2585" s="134"/>
      <c r="W2585" s="134"/>
      <c r="X2585" s="134"/>
    </row>
    <row r="2586" spans="1:24" ht="15" customHeight="1" x14ac:dyDescent="0.2">
      <c r="A2586" s="62"/>
      <c r="B2586" s="62"/>
      <c r="C2586" s="133"/>
      <c r="D2586" s="133"/>
      <c r="E2586" s="133"/>
      <c r="F2586" s="133"/>
      <c r="G2586" s="133"/>
      <c r="H2586" s="133"/>
      <c r="I2586" s="133"/>
      <c r="J2586" s="133"/>
      <c r="K2586" s="133"/>
      <c r="L2586" s="133"/>
      <c r="M2586" s="133"/>
      <c r="N2586" s="134"/>
      <c r="O2586" s="134"/>
      <c r="P2586" s="134"/>
      <c r="Q2586" s="62"/>
      <c r="R2586" s="134"/>
      <c r="S2586" s="134"/>
      <c r="T2586" s="134"/>
      <c r="U2586" s="134"/>
      <c r="V2586" s="134"/>
      <c r="W2586" s="134"/>
      <c r="X2586" s="134"/>
    </row>
    <row r="2587" spans="1:24" ht="15" customHeight="1" x14ac:dyDescent="0.2">
      <c r="A2587" s="62"/>
      <c r="B2587" s="62"/>
      <c r="C2587" s="133"/>
      <c r="D2587" s="133"/>
      <c r="E2587" s="133"/>
      <c r="F2587" s="133"/>
      <c r="G2587" s="133"/>
      <c r="H2587" s="133"/>
      <c r="I2587" s="133"/>
      <c r="J2587" s="133"/>
      <c r="K2587" s="133"/>
      <c r="L2587" s="133"/>
      <c r="M2587" s="133"/>
      <c r="N2587" s="134"/>
      <c r="O2587" s="134"/>
      <c r="P2587" s="134"/>
      <c r="Q2587" s="62"/>
      <c r="R2587" s="134"/>
      <c r="S2587" s="134"/>
      <c r="T2587" s="134"/>
      <c r="U2587" s="134"/>
      <c r="V2587" s="134"/>
      <c r="W2587" s="134"/>
      <c r="X2587" s="134"/>
    </row>
    <row r="2588" spans="1:24" ht="15" customHeight="1" x14ac:dyDescent="0.2">
      <c r="A2588" s="62"/>
      <c r="B2588" s="62"/>
      <c r="C2588" s="133"/>
      <c r="D2588" s="133"/>
      <c r="E2588" s="133"/>
      <c r="F2588" s="133"/>
      <c r="G2588" s="133"/>
      <c r="H2588" s="133"/>
      <c r="I2588" s="133"/>
      <c r="J2588" s="133"/>
      <c r="K2588" s="133"/>
      <c r="L2588" s="133"/>
      <c r="M2588" s="133"/>
      <c r="N2588" s="134"/>
      <c r="O2588" s="134"/>
      <c r="P2588" s="134"/>
      <c r="Q2588" s="62"/>
      <c r="R2588" s="134"/>
      <c r="S2588" s="134"/>
      <c r="T2588" s="134"/>
      <c r="U2588" s="134"/>
      <c r="V2588" s="134"/>
      <c r="W2588" s="134"/>
      <c r="X2588" s="134"/>
    </row>
    <row r="2589" spans="1:24" ht="15" customHeight="1" x14ac:dyDescent="0.2">
      <c r="A2589" s="62"/>
      <c r="B2589" s="62"/>
      <c r="C2589" s="133"/>
      <c r="D2589" s="133"/>
      <c r="E2589" s="133"/>
      <c r="F2589" s="133"/>
      <c r="G2589" s="133"/>
      <c r="H2589" s="133"/>
      <c r="I2589" s="133"/>
      <c r="J2589" s="133"/>
      <c r="K2589" s="133"/>
      <c r="L2589" s="133"/>
      <c r="M2589" s="133"/>
      <c r="N2589" s="134"/>
      <c r="O2589" s="134"/>
      <c r="P2589" s="134"/>
      <c r="Q2589" s="62"/>
      <c r="R2589" s="134"/>
      <c r="S2589" s="134"/>
      <c r="T2589" s="134"/>
      <c r="U2589" s="134"/>
      <c r="V2589" s="134"/>
      <c r="W2589" s="134"/>
      <c r="X2589" s="134"/>
    </row>
    <row r="2590" spans="1:24" ht="15" customHeight="1" x14ac:dyDescent="0.2">
      <c r="A2590" s="62"/>
      <c r="B2590" s="62"/>
      <c r="C2590" s="133"/>
      <c r="D2590" s="133"/>
      <c r="E2590" s="133"/>
      <c r="F2590" s="133"/>
      <c r="G2590" s="133"/>
      <c r="H2590" s="133"/>
      <c r="I2590" s="133"/>
      <c r="J2590" s="133"/>
      <c r="K2590" s="133"/>
      <c r="L2590" s="133"/>
      <c r="M2590" s="133"/>
      <c r="N2590" s="134"/>
      <c r="O2590" s="134"/>
      <c r="P2590" s="134"/>
      <c r="Q2590" s="62"/>
      <c r="R2590" s="134"/>
      <c r="S2590" s="134"/>
      <c r="T2590" s="134"/>
      <c r="U2590" s="134"/>
      <c r="V2590" s="134"/>
      <c r="W2590" s="134"/>
      <c r="X2590" s="134"/>
    </row>
    <row r="2591" spans="1:24" ht="15" customHeight="1" x14ac:dyDescent="0.2">
      <c r="A2591" s="62"/>
      <c r="B2591" s="62"/>
      <c r="C2591" s="133"/>
      <c r="D2591" s="133"/>
      <c r="E2591" s="133"/>
      <c r="F2591" s="133"/>
      <c r="G2591" s="133"/>
      <c r="H2591" s="133"/>
      <c r="I2591" s="133"/>
      <c r="J2591" s="133"/>
      <c r="K2591" s="133"/>
      <c r="L2591" s="133"/>
      <c r="M2591" s="133"/>
      <c r="N2591" s="134"/>
      <c r="O2591" s="134"/>
      <c r="P2591" s="134"/>
      <c r="Q2591" s="62"/>
      <c r="R2591" s="134"/>
      <c r="S2591" s="134"/>
      <c r="T2591" s="134"/>
      <c r="U2591" s="134"/>
      <c r="V2591" s="134"/>
      <c r="W2591" s="134"/>
      <c r="X2591" s="134"/>
    </row>
    <row r="2592" spans="1:24" ht="15" customHeight="1" x14ac:dyDescent="0.2">
      <c r="A2592" s="62"/>
      <c r="B2592" s="62"/>
      <c r="C2592" s="133"/>
      <c r="D2592" s="133"/>
      <c r="E2592" s="133"/>
      <c r="F2592" s="133"/>
      <c r="G2592" s="133"/>
      <c r="H2592" s="133"/>
      <c r="I2592" s="133"/>
      <c r="J2592" s="133"/>
      <c r="K2592" s="133"/>
      <c r="L2592" s="133"/>
      <c r="M2592" s="133"/>
      <c r="N2592" s="134"/>
      <c r="O2592" s="134"/>
      <c r="P2592" s="134"/>
      <c r="Q2592" s="62"/>
      <c r="R2592" s="134"/>
      <c r="S2592" s="134"/>
      <c r="T2592" s="134"/>
      <c r="U2592" s="134"/>
      <c r="V2592" s="134"/>
      <c r="W2592" s="134"/>
      <c r="X2592" s="134"/>
    </row>
    <row r="2593" spans="1:24" ht="15" customHeight="1" x14ac:dyDescent="0.2">
      <c r="A2593" s="62"/>
      <c r="B2593" s="62"/>
      <c r="C2593" s="133"/>
      <c r="D2593" s="133"/>
      <c r="E2593" s="133"/>
      <c r="F2593" s="133"/>
      <c r="G2593" s="133"/>
      <c r="H2593" s="133"/>
      <c r="I2593" s="133"/>
      <c r="J2593" s="133"/>
      <c r="K2593" s="133"/>
      <c r="L2593" s="133"/>
      <c r="M2593" s="133"/>
      <c r="N2593" s="134"/>
      <c r="O2593" s="134"/>
      <c r="P2593" s="134"/>
      <c r="Q2593" s="62"/>
      <c r="R2593" s="134"/>
      <c r="S2593" s="134"/>
      <c r="T2593" s="134"/>
      <c r="U2593" s="134"/>
      <c r="V2593" s="134"/>
      <c r="W2593" s="134"/>
      <c r="X2593" s="134"/>
    </row>
    <row r="2594" spans="1:24" ht="15" customHeight="1" x14ac:dyDescent="0.2">
      <c r="A2594" s="62"/>
      <c r="B2594" s="62"/>
      <c r="C2594" s="133"/>
      <c r="D2594" s="133"/>
      <c r="E2594" s="133"/>
      <c r="F2594" s="133"/>
      <c r="G2594" s="133"/>
      <c r="H2594" s="133"/>
      <c r="I2594" s="133"/>
      <c r="J2594" s="133"/>
      <c r="K2594" s="133"/>
      <c r="L2594" s="133"/>
      <c r="M2594" s="133"/>
      <c r="N2594" s="134"/>
      <c r="O2594" s="134"/>
      <c r="P2594" s="134"/>
      <c r="Q2594" s="62"/>
      <c r="R2594" s="134"/>
      <c r="S2594" s="134"/>
      <c r="T2594" s="134"/>
      <c r="U2594" s="134"/>
      <c r="V2594" s="134"/>
      <c r="W2594" s="134"/>
      <c r="X2594" s="134"/>
    </row>
    <row r="2595" spans="1:24" ht="15" customHeight="1" x14ac:dyDescent="0.2">
      <c r="A2595" s="62"/>
      <c r="B2595" s="62"/>
      <c r="C2595" s="133"/>
      <c r="D2595" s="133"/>
      <c r="E2595" s="133"/>
      <c r="F2595" s="133"/>
      <c r="G2595" s="133"/>
      <c r="H2595" s="133"/>
      <c r="I2595" s="133"/>
      <c r="J2595" s="133"/>
      <c r="K2595" s="133"/>
      <c r="L2595" s="133"/>
      <c r="M2595" s="133"/>
      <c r="N2595" s="134"/>
      <c r="O2595" s="134"/>
      <c r="P2595" s="134"/>
      <c r="Q2595" s="62"/>
      <c r="R2595" s="134"/>
      <c r="S2595" s="134"/>
      <c r="T2595" s="134"/>
      <c r="U2595" s="134"/>
      <c r="V2595" s="134"/>
      <c r="W2595" s="134"/>
      <c r="X2595" s="134"/>
    </row>
    <row r="2596" spans="1:24" ht="15" customHeight="1" x14ac:dyDescent="0.2">
      <c r="A2596" s="62"/>
      <c r="B2596" s="62"/>
      <c r="C2596" s="133"/>
      <c r="D2596" s="133"/>
      <c r="E2596" s="133"/>
      <c r="F2596" s="133"/>
      <c r="G2596" s="133"/>
      <c r="H2596" s="133"/>
      <c r="I2596" s="133"/>
      <c r="J2596" s="133"/>
      <c r="K2596" s="133"/>
      <c r="L2596" s="133"/>
      <c r="M2596" s="133"/>
      <c r="N2596" s="134"/>
      <c r="O2596" s="134"/>
      <c r="P2596" s="134"/>
      <c r="Q2596" s="62"/>
      <c r="R2596" s="134"/>
      <c r="S2596" s="134"/>
      <c r="T2596" s="134"/>
      <c r="U2596" s="134"/>
      <c r="V2596" s="134"/>
      <c r="W2596" s="134"/>
      <c r="X2596" s="134"/>
    </row>
    <row r="2597" spans="1:24" ht="15" customHeight="1" x14ac:dyDescent="0.2">
      <c r="A2597" s="62"/>
      <c r="B2597" s="62"/>
      <c r="C2597" s="133"/>
      <c r="D2597" s="133"/>
      <c r="E2597" s="133"/>
      <c r="F2597" s="133"/>
      <c r="G2597" s="133"/>
      <c r="H2597" s="133"/>
      <c r="I2597" s="133"/>
      <c r="J2597" s="133"/>
      <c r="K2597" s="133"/>
      <c r="L2597" s="133"/>
      <c r="M2597" s="133"/>
      <c r="N2597" s="134"/>
      <c r="O2597" s="134"/>
      <c r="P2597" s="134"/>
      <c r="Q2597" s="62"/>
      <c r="R2597" s="134"/>
      <c r="S2597" s="134"/>
      <c r="T2597" s="134"/>
      <c r="U2597" s="134"/>
      <c r="V2597" s="134"/>
      <c r="W2597" s="134"/>
      <c r="X2597" s="134"/>
    </row>
    <row r="2598" spans="1:24" ht="15" customHeight="1" x14ac:dyDescent="0.2">
      <c r="A2598" s="62"/>
      <c r="B2598" s="62"/>
      <c r="C2598" s="133"/>
      <c r="D2598" s="133"/>
      <c r="E2598" s="133"/>
      <c r="F2598" s="133"/>
      <c r="G2598" s="133"/>
      <c r="H2598" s="133"/>
      <c r="I2598" s="133"/>
      <c r="J2598" s="133"/>
      <c r="K2598" s="133"/>
      <c r="L2598" s="133"/>
      <c r="M2598" s="133"/>
      <c r="N2598" s="134"/>
      <c r="O2598" s="134"/>
      <c r="P2598" s="134"/>
      <c r="Q2598" s="62"/>
      <c r="R2598" s="134"/>
      <c r="S2598" s="134"/>
      <c r="T2598" s="134"/>
      <c r="U2598" s="134"/>
      <c r="V2598" s="134"/>
      <c r="W2598" s="134"/>
      <c r="X2598" s="134"/>
    </row>
    <row r="2599" spans="1:24" ht="15" customHeight="1" x14ac:dyDescent="0.2">
      <c r="A2599" s="62"/>
      <c r="B2599" s="62"/>
      <c r="C2599" s="133"/>
      <c r="D2599" s="133"/>
      <c r="E2599" s="133"/>
      <c r="F2599" s="133"/>
      <c r="G2599" s="133"/>
      <c r="H2599" s="133"/>
      <c r="I2599" s="133"/>
      <c r="J2599" s="133"/>
      <c r="K2599" s="133"/>
      <c r="L2599" s="133"/>
      <c r="M2599" s="133"/>
      <c r="N2599" s="134"/>
      <c r="O2599" s="134"/>
      <c r="P2599" s="134"/>
      <c r="Q2599" s="62"/>
      <c r="R2599" s="134"/>
      <c r="S2599" s="134"/>
      <c r="T2599" s="134"/>
      <c r="U2599" s="134"/>
      <c r="V2599" s="134"/>
      <c r="W2599" s="134"/>
      <c r="X2599" s="134"/>
    </row>
    <row r="2600" spans="1:24" ht="15" customHeight="1" x14ac:dyDescent="0.2">
      <c r="A2600" s="62"/>
      <c r="B2600" s="62"/>
      <c r="C2600" s="133"/>
      <c r="D2600" s="133"/>
      <c r="E2600" s="133"/>
      <c r="F2600" s="133"/>
      <c r="G2600" s="133"/>
      <c r="H2600" s="133"/>
      <c r="I2600" s="133"/>
      <c r="J2600" s="133"/>
      <c r="K2600" s="133"/>
      <c r="L2600" s="133"/>
      <c r="M2600" s="133"/>
      <c r="N2600" s="134"/>
      <c r="O2600" s="134"/>
      <c r="P2600" s="134"/>
      <c r="Q2600" s="62"/>
      <c r="R2600" s="134"/>
      <c r="S2600" s="134"/>
      <c r="T2600" s="134"/>
      <c r="U2600" s="134"/>
      <c r="V2600" s="134"/>
      <c r="W2600" s="134"/>
      <c r="X2600" s="134"/>
    </row>
    <row r="2601" spans="1:24" ht="15" customHeight="1" x14ac:dyDescent="0.2">
      <c r="A2601" s="62"/>
      <c r="B2601" s="62"/>
      <c r="C2601" s="133"/>
      <c r="D2601" s="133"/>
      <c r="E2601" s="133"/>
      <c r="F2601" s="133"/>
      <c r="G2601" s="133"/>
      <c r="H2601" s="133"/>
      <c r="I2601" s="133"/>
      <c r="J2601" s="133"/>
      <c r="K2601" s="133"/>
      <c r="L2601" s="133"/>
      <c r="M2601" s="133"/>
      <c r="N2601" s="134"/>
      <c r="O2601" s="134"/>
      <c r="P2601" s="134"/>
      <c r="Q2601" s="62"/>
      <c r="R2601" s="134"/>
      <c r="S2601" s="134"/>
      <c r="T2601" s="134"/>
      <c r="U2601" s="134"/>
      <c r="V2601" s="134"/>
      <c r="W2601" s="134"/>
      <c r="X2601" s="134"/>
    </row>
    <row r="2602" spans="1:24" ht="15" customHeight="1" x14ac:dyDescent="0.2">
      <c r="A2602" s="62"/>
      <c r="B2602" s="62"/>
      <c r="C2602" s="133"/>
      <c r="D2602" s="133"/>
      <c r="E2602" s="133"/>
      <c r="F2602" s="133"/>
      <c r="G2602" s="133"/>
      <c r="H2602" s="133"/>
      <c r="I2602" s="133"/>
      <c r="J2602" s="133"/>
      <c r="K2602" s="133"/>
      <c r="L2602" s="133"/>
      <c r="M2602" s="133"/>
      <c r="N2602" s="134"/>
      <c r="O2602" s="134"/>
      <c r="P2602" s="134"/>
      <c r="Q2602" s="62"/>
      <c r="R2602" s="134"/>
      <c r="S2602" s="134"/>
      <c r="T2602" s="134"/>
      <c r="U2602" s="134"/>
      <c r="V2602" s="134"/>
      <c r="W2602" s="134"/>
      <c r="X2602" s="134"/>
    </row>
    <row r="2603" spans="1:24" ht="15" customHeight="1" x14ac:dyDescent="0.2">
      <c r="A2603" s="62"/>
      <c r="B2603" s="62"/>
      <c r="C2603" s="133"/>
      <c r="D2603" s="133"/>
      <c r="E2603" s="133"/>
      <c r="F2603" s="133"/>
      <c r="G2603" s="133"/>
      <c r="H2603" s="133"/>
      <c r="I2603" s="133"/>
      <c r="J2603" s="133"/>
      <c r="K2603" s="133"/>
      <c r="L2603" s="133"/>
      <c r="M2603" s="133"/>
      <c r="N2603" s="134"/>
      <c r="O2603" s="134"/>
      <c r="P2603" s="134"/>
      <c r="Q2603" s="62"/>
      <c r="R2603" s="134"/>
      <c r="S2603" s="134"/>
      <c r="T2603" s="134"/>
      <c r="U2603" s="134"/>
      <c r="V2603" s="134"/>
      <c r="W2603" s="134"/>
      <c r="X2603" s="134"/>
    </row>
    <row r="2604" spans="1:24" ht="15" customHeight="1" x14ac:dyDescent="0.2">
      <c r="A2604" s="62"/>
      <c r="B2604" s="62"/>
      <c r="C2604" s="133"/>
      <c r="D2604" s="133"/>
      <c r="E2604" s="133"/>
      <c r="F2604" s="133"/>
      <c r="G2604" s="133"/>
      <c r="H2604" s="133"/>
      <c r="I2604" s="133"/>
      <c r="J2604" s="133"/>
      <c r="K2604" s="133"/>
      <c r="L2604" s="133"/>
      <c r="M2604" s="133"/>
      <c r="N2604" s="134"/>
      <c r="O2604" s="134"/>
      <c r="P2604" s="134"/>
      <c r="Q2604" s="62"/>
      <c r="R2604" s="134"/>
      <c r="S2604" s="134"/>
      <c r="T2604" s="134"/>
      <c r="U2604" s="134"/>
      <c r="V2604" s="134"/>
      <c r="W2604" s="134"/>
      <c r="X2604" s="134"/>
    </row>
    <row r="2605" spans="1:24" ht="15" customHeight="1" x14ac:dyDescent="0.2">
      <c r="A2605" s="62"/>
      <c r="B2605" s="62"/>
      <c r="C2605" s="133"/>
      <c r="D2605" s="133"/>
      <c r="E2605" s="133"/>
      <c r="F2605" s="133"/>
      <c r="G2605" s="133"/>
      <c r="H2605" s="133"/>
      <c r="I2605" s="133"/>
      <c r="J2605" s="133"/>
      <c r="K2605" s="133"/>
      <c r="L2605" s="133"/>
      <c r="M2605" s="133"/>
      <c r="N2605" s="134"/>
      <c r="O2605" s="134"/>
      <c r="P2605" s="134"/>
      <c r="Q2605" s="62"/>
      <c r="R2605" s="134"/>
      <c r="S2605" s="134"/>
      <c r="T2605" s="134"/>
      <c r="U2605" s="134"/>
      <c r="V2605" s="134"/>
      <c r="W2605" s="134"/>
      <c r="X2605" s="134"/>
    </row>
    <row r="2606" spans="1:24" ht="15" customHeight="1" x14ac:dyDescent="0.2">
      <c r="A2606" s="62"/>
      <c r="B2606" s="62"/>
      <c r="C2606" s="133"/>
      <c r="D2606" s="133"/>
      <c r="E2606" s="133"/>
      <c r="F2606" s="133"/>
      <c r="G2606" s="133"/>
      <c r="H2606" s="133"/>
      <c r="I2606" s="133"/>
      <c r="J2606" s="133"/>
      <c r="K2606" s="133"/>
      <c r="L2606" s="133"/>
      <c r="M2606" s="133"/>
      <c r="N2606" s="134"/>
      <c r="O2606" s="134"/>
      <c r="P2606" s="134"/>
      <c r="Q2606" s="62"/>
      <c r="R2606" s="134"/>
      <c r="S2606" s="134"/>
      <c r="T2606" s="134"/>
      <c r="U2606" s="134"/>
      <c r="V2606" s="134"/>
      <c r="W2606" s="134"/>
      <c r="X2606" s="134"/>
    </row>
    <row r="2607" spans="1:24" ht="15" customHeight="1" x14ac:dyDescent="0.2">
      <c r="A2607" s="62"/>
      <c r="B2607" s="62"/>
      <c r="C2607" s="133"/>
      <c r="D2607" s="133"/>
      <c r="E2607" s="133"/>
      <c r="F2607" s="133"/>
      <c r="G2607" s="133"/>
      <c r="H2607" s="133"/>
      <c r="I2607" s="133"/>
      <c r="J2607" s="133"/>
      <c r="K2607" s="133"/>
      <c r="L2607" s="133"/>
      <c r="M2607" s="133"/>
      <c r="N2607" s="134"/>
      <c r="O2607" s="134"/>
      <c r="P2607" s="134"/>
      <c r="Q2607" s="62"/>
      <c r="R2607" s="134"/>
      <c r="S2607" s="134"/>
      <c r="T2607" s="134"/>
      <c r="U2607" s="134"/>
      <c r="V2607" s="134"/>
      <c r="W2607" s="134"/>
      <c r="X2607" s="134"/>
    </row>
    <row r="2608" spans="1:24" ht="15" customHeight="1" x14ac:dyDescent="0.2">
      <c r="A2608" s="62"/>
      <c r="B2608" s="62"/>
      <c r="C2608" s="133"/>
      <c r="D2608" s="133"/>
      <c r="E2608" s="133"/>
      <c r="F2608" s="133"/>
      <c r="G2608" s="133"/>
      <c r="H2608" s="133"/>
      <c r="I2608" s="133"/>
      <c r="J2608" s="133"/>
      <c r="K2608" s="133"/>
      <c r="L2608" s="133"/>
      <c r="M2608" s="133"/>
      <c r="N2608" s="134"/>
      <c r="O2608" s="134"/>
      <c r="P2608" s="134"/>
      <c r="Q2608" s="62"/>
      <c r="R2608" s="134"/>
      <c r="S2608" s="134"/>
      <c r="T2608" s="134"/>
      <c r="U2608" s="134"/>
      <c r="V2608" s="134"/>
      <c r="W2608" s="134"/>
      <c r="X2608" s="134"/>
    </row>
    <row r="2609" spans="1:24" ht="15" customHeight="1" x14ac:dyDescent="0.2">
      <c r="A2609" s="62"/>
      <c r="B2609" s="62"/>
      <c r="C2609" s="133"/>
      <c r="D2609" s="133"/>
      <c r="E2609" s="133"/>
      <c r="F2609" s="133"/>
      <c r="G2609" s="133"/>
      <c r="H2609" s="133"/>
      <c r="I2609" s="133"/>
      <c r="J2609" s="133"/>
      <c r="K2609" s="133"/>
      <c r="L2609" s="133"/>
      <c r="M2609" s="133"/>
      <c r="N2609" s="134"/>
      <c r="O2609" s="134"/>
      <c r="P2609" s="134"/>
      <c r="Q2609" s="62"/>
      <c r="R2609" s="134"/>
      <c r="S2609" s="134"/>
      <c r="T2609" s="134"/>
      <c r="U2609" s="134"/>
      <c r="V2609" s="134"/>
      <c r="W2609" s="134"/>
      <c r="X2609" s="134"/>
    </row>
    <row r="2610" spans="1:24" ht="15" customHeight="1" x14ac:dyDescent="0.2">
      <c r="A2610" s="62"/>
      <c r="B2610" s="62"/>
      <c r="C2610" s="133"/>
      <c r="D2610" s="133"/>
      <c r="E2610" s="133"/>
      <c r="F2610" s="133"/>
      <c r="G2610" s="133"/>
      <c r="H2610" s="133"/>
      <c r="I2610" s="133"/>
      <c r="J2610" s="133"/>
      <c r="K2610" s="133"/>
      <c r="L2610" s="133"/>
      <c r="M2610" s="133"/>
      <c r="N2610" s="134"/>
      <c r="O2610" s="134"/>
      <c r="P2610" s="134"/>
      <c r="Q2610" s="62"/>
      <c r="R2610" s="134"/>
      <c r="S2610" s="134"/>
      <c r="T2610" s="134"/>
      <c r="U2610" s="134"/>
      <c r="V2610" s="134"/>
      <c r="W2610" s="134"/>
      <c r="X2610" s="134"/>
    </row>
    <row r="2611" spans="1:24" ht="15" customHeight="1" x14ac:dyDescent="0.2">
      <c r="A2611" s="62"/>
      <c r="B2611" s="62"/>
      <c r="C2611" s="133"/>
      <c r="D2611" s="133"/>
      <c r="E2611" s="133"/>
      <c r="F2611" s="133"/>
      <c r="G2611" s="133"/>
      <c r="H2611" s="133"/>
      <c r="I2611" s="133"/>
      <c r="J2611" s="133"/>
      <c r="K2611" s="133"/>
      <c r="L2611" s="133"/>
      <c r="M2611" s="133"/>
      <c r="N2611" s="134"/>
      <c r="O2611" s="134"/>
      <c r="P2611" s="134"/>
      <c r="Q2611" s="62"/>
      <c r="R2611" s="134"/>
      <c r="S2611" s="134"/>
      <c r="T2611" s="134"/>
      <c r="U2611" s="134"/>
      <c r="V2611" s="134"/>
      <c r="W2611" s="134"/>
      <c r="X2611" s="134"/>
    </row>
    <row r="2612" spans="1:24" ht="15" customHeight="1" x14ac:dyDescent="0.2">
      <c r="A2612" s="62"/>
      <c r="B2612" s="62"/>
      <c r="C2612" s="133"/>
      <c r="D2612" s="133"/>
      <c r="E2612" s="133"/>
      <c r="F2612" s="133"/>
      <c r="G2612" s="133"/>
      <c r="H2612" s="133"/>
      <c r="I2612" s="133"/>
      <c r="J2612" s="133"/>
      <c r="K2612" s="133"/>
      <c r="L2612" s="133"/>
      <c r="M2612" s="133"/>
      <c r="N2612" s="134"/>
      <c r="O2612" s="134"/>
      <c r="P2612" s="134"/>
      <c r="Q2612" s="62"/>
      <c r="R2612" s="134"/>
      <c r="S2612" s="134"/>
      <c r="T2612" s="134"/>
      <c r="U2612" s="134"/>
      <c r="V2612" s="134"/>
      <c r="W2612" s="134"/>
      <c r="X2612" s="134"/>
    </row>
    <row r="2613" spans="1:24" ht="15" customHeight="1" x14ac:dyDescent="0.2">
      <c r="A2613" s="62"/>
      <c r="B2613" s="62"/>
      <c r="C2613" s="133"/>
      <c r="D2613" s="133"/>
      <c r="E2613" s="133"/>
      <c r="F2613" s="133"/>
      <c r="G2613" s="133"/>
      <c r="H2613" s="133"/>
      <c r="I2613" s="133"/>
      <c r="J2613" s="133"/>
      <c r="K2613" s="133"/>
      <c r="L2613" s="133"/>
      <c r="M2613" s="133"/>
      <c r="N2613" s="134"/>
      <c r="O2613" s="134"/>
      <c r="P2613" s="134"/>
      <c r="Q2613" s="62"/>
      <c r="R2613" s="134"/>
      <c r="S2613" s="134"/>
      <c r="T2613" s="134"/>
      <c r="U2613" s="134"/>
      <c r="V2613" s="134"/>
      <c r="W2613" s="134"/>
      <c r="X2613" s="134"/>
    </row>
    <row r="2614" spans="1:24" ht="15" customHeight="1" x14ac:dyDescent="0.2">
      <c r="A2614" s="62"/>
      <c r="B2614" s="62"/>
      <c r="C2614" s="133"/>
      <c r="D2614" s="133"/>
      <c r="E2614" s="133"/>
      <c r="F2614" s="133"/>
      <c r="G2614" s="133"/>
      <c r="H2614" s="133"/>
      <c r="I2614" s="133"/>
      <c r="J2614" s="133"/>
      <c r="K2614" s="133"/>
      <c r="L2614" s="133"/>
      <c r="M2614" s="133"/>
      <c r="N2614" s="134"/>
      <c r="O2614" s="134"/>
      <c r="P2614" s="134"/>
      <c r="Q2614" s="62"/>
      <c r="R2614" s="134"/>
      <c r="S2614" s="134"/>
      <c r="T2614" s="134"/>
      <c r="U2614" s="134"/>
      <c r="V2614" s="134"/>
      <c r="W2614" s="134"/>
      <c r="X2614" s="134"/>
    </row>
    <row r="2615" spans="1:24" ht="15" customHeight="1" x14ac:dyDescent="0.2">
      <c r="A2615" s="62"/>
      <c r="B2615" s="62"/>
      <c r="C2615" s="133"/>
      <c r="D2615" s="133"/>
      <c r="E2615" s="133"/>
      <c r="F2615" s="133"/>
      <c r="G2615" s="133"/>
      <c r="H2615" s="133"/>
      <c r="I2615" s="133"/>
      <c r="J2615" s="133"/>
      <c r="K2615" s="133"/>
      <c r="L2615" s="133"/>
      <c r="M2615" s="133"/>
      <c r="N2615" s="134"/>
      <c r="O2615" s="134"/>
      <c r="P2615" s="134"/>
      <c r="Q2615" s="62"/>
      <c r="R2615" s="134"/>
      <c r="S2615" s="134"/>
      <c r="T2615" s="134"/>
      <c r="U2615" s="134"/>
      <c r="V2615" s="134"/>
      <c r="W2615" s="134"/>
      <c r="X2615" s="134"/>
    </row>
    <row r="2616" spans="1:24" ht="15" customHeight="1" x14ac:dyDescent="0.2">
      <c r="A2616" s="62"/>
      <c r="B2616" s="62"/>
      <c r="C2616" s="133"/>
      <c r="D2616" s="133"/>
      <c r="E2616" s="133"/>
      <c r="F2616" s="133"/>
      <c r="G2616" s="133"/>
      <c r="H2616" s="133"/>
      <c r="I2616" s="133"/>
      <c r="J2616" s="133"/>
      <c r="K2616" s="133"/>
      <c r="L2616" s="133"/>
      <c r="M2616" s="133"/>
      <c r="N2616" s="134"/>
      <c r="O2616" s="134"/>
      <c r="P2616" s="134"/>
      <c r="Q2616" s="62"/>
      <c r="R2616" s="134"/>
      <c r="S2616" s="134"/>
      <c r="T2616" s="134"/>
      <c r="U2616" s="134"/>
      <c r="V2616" s="134"/>
      <c r="W2616" s="134"/>
      <c r="X2616" s="134"/>
    </row>
    <row r="2617" spans="1:24" ht="15" customHeight="1" x14ac:dyDescent="0.2">
      <c r="A2617" s="62"/>
      <c r="B2617" s="62"/>
      <c r="C2617" s="133"/>
      <c r="D2617" s="133"/>
      <c r="E2617" s="133"/>
      <c r="F2617" s="133"/>
      <c r="G2617" s="133"/>
      <c r="H2617" s="133"/>
      <c r="I2617" s="133"/>
      <c r="J2617" s="133"/>
      <c r="K2617" s="133"/>
      <c r="L2617" s="133"/>
      <c r="M2617" s="133"/>
      <c r="N2617" s="134"/>
      <c r="O2617" s="134"/>
      <c r="P2617" s="134"/>
      <c r="Q2617" s="62"/>
      <c r="R2617" s="134"/>
      <c r="S2617" s="134"/>
      <c r="T2617" s="134"/>
      <c r="U2617" s="134"/>
      <c r="V2617" s="134"/>
      <c r="W2617" s="134"/>
      <c r="X2617" s="134"/>
    </row>
    <row r="2618" spans="1:24" ht="15" customHeight="1" x14ac:dyDescent="0.2">
      <c r="A2618" s="62"/>
      <c r="B2618" s="62"/>
      <c r="C2618" s="133"/>
      <c r="D2618" s="133"/>
      <c r="E2618" s="133"/>
      <c r="F2618" s="133"/>
      <c r="G2618" s="133"/>
      <c r="H2618" s="133"/>
      <c r="I2618" s="133"/>
      <c r="J2618" s="133"/>
      <c r="K2618" s="133"/>
      <c r="L2618" s="133"/>
      <c r="M2618" s="133"/>
      <c r="N2618" s="134"/>
      <c r="O2618" s="134"/>
      <c r="P2618" s="134"/>
      <c r="Q2618" s="62"/>
      <c r="R2618" s="134"/>
      <c r="S2618" s="134"/>
      <c r="T2618" s="134"/>
      <c r="U2618" s="134"/>
      <c r="V2618" s="134"/>
      <c r="W2618" s="134"/>
      <c r="X2618" s="134"/>
    </row>
    <row r="2619" spans="1:24" ht="15" customHeight="1" x14ac:dyDescent="0.2">
      <c r="A2619" s="62"/>
      <c r="B2619" s="62"/>
      <c r="C2619" s="133"/>
      <c r="D2619" s="133"/>
      <c r="E2619" s="133"/>
      <c r="F2619" s="133"/>
      <c r="G2619" s="133"/>
      <c r="H2619" s="133"/>
      <c r="I2619" s="133"/>
      <c r="J2619" s="133"/>
      <c r="K2619" s="133"/>
      <c r="L2619" s="133"/>
      <c r="M2619" s="133"/>
      <c r="N2619" s="134"/>
      <c r="O2619" s="134"/>
      <c r="P2619" s="134"/>
      <c r="Q2619" s="62"/>
      <c r="R2619" s="134"/>
      <c r="S2619" s="134"/>
      <c r="T2619" s="134"/>
      <c r="U2619" s="134"/>
      <c r="V2619" s="134"/>
      <c r="W2619" s="134"/>
      <c r="X2619" s="134"/>
    </row>
    <row r="2620" spans="1:24" ht="15" customHeight="1" x14ac:dyDescent="0.2">
      <c r="A2620" s="62"/>
      <c r="B2620" s="62"/>
      <c r="C2620" s="133"/>
      <c r="D2620" s="133"/>
      <c r="E2620" s="133"/>
      <c r="F2620" s="133"/>
      <c r="G2620" s="133"/>
      <c r="H2620" s="133"/>
      <c r="I2620" s="133"/>
      <c r="J2620" s="133"/>
      <c r="K2620" s="133"/>
      <c r="L2620" s="133"/>
      <c r="M2620" s="133"/>
      <c r="N2620" s="134"/>
      <c r="O2620" s="134"/>
      <c r="P2620" s="134"/>
      <c r="Q2620" s="62"/>
      <c r="R2620" s="134"/>
      <c r="S2620" s="134"/>
      <c r="T2620" s="134"/>
      <c r="U2620" s="134"/>
      <c r="V2620" s="134"/>
      <c r="W2620" s="134"/>
      <c r="X2620" s="134"/>
    </row>
    <row r="2621" spans="1:24" ht="15" customHeight="1" x14ac:dyDescent="0.2">
      <c r="A2621" s="62"/>
      <c r="B2621" s="62"/>
      <c r="C2621" s="133"/>
      <c r="D2621" s="133"/>
      <c r="E2621" s="133"/>
      <c r="F2621" s="133"/>
      <c r="G2621" s="133"/>
      <c r="H2621" s="133"/>
      <c r="I2621" s="133"/>
      <c r="J2621" s="133"/>
      <c r="K2621" s="133"/>
      <c r="L2621" s="133"/>
      <c r="M2621" s="133"/>
      <c r="N2621" s="134"/>
      <c r="O2621" s="134"/>
      <c r="P2621" s="134"/>
      <c r="Q2621" s="62"/>
      <c r="R2621" s="134"/>
      <c r="S2621" s="134"/>
      <c r="T2621" s="134"/>
      <c r="U2621" s="134"/>
      <c r="V2621" s="134"/>
      <c r="W2621" s="134"/>
      <c r="X2621" s="134"/>
    </row>
    <row r="2622" spans="1:24" ht="15" customHeight="1" x14ac:dyDescent="0.2">
      <c r="A2622" s="62"/>
      <c r="B2622" s="62"/>
      <c r="C2622" s="133"/>
      <c r="D2622" s="133"/>
      <c r="E2622" s="133"/>
      <c r="F2622" s="133"/>
      <c r="G2622" s="133"/>
      <c r="H2622" s="133"/>
      <c r="I2622" s="133"/>
      <c r="J2622" s="133"/>
      <c r="K2622" s="133"/>
      <c r="L2622" s="133"/>
      <c r="M2622" s="133"/>
      <c r="N2622" s="134"/>
      <c r="O2622" s="134"/>
      <c r="P2622" s="134"/>
      <c r="Q2622" s="62"/>
      <c r="R2622" s="134"/>
      <c r="S2622" s="134"/>
      <c r="T2622" s="134"/>
      <c r="U2622" s="134"/>
      <c r="V2622" s="134"/>
      <c r="W2622" s="134"/>
      <c r="X2622" s="134"/>
    </row>
    <row r="2623" spans="1:24" ht="15" customHeight="1" x14ac:dyDescent="0.2">
      <c r="A2623" s="62"/>
      <c r="B2623" s="62"/>
      <c r="C2623" s="133"/>
      <c r="D2623" s="133"/>
      <c r="E2623" s="133"/>
      <c r="F2623" s="133"/>
      <c r="G2623" s="133"/>
      <c r="H2623" s="133"/>
      <c r="I2623" s="133"/>
      <c r="J2623" s="133"/>
      <c r="K2623" s="133"/>
      <c r="L2623" s="133"/>
      <c r="M2623" s="133"/>
      <c r="N2623" s="134"/>
      <c r="O2623" s="134"/>
      <c r="P2623" s="134"/>
      <c r="Q2623" s="62"/>
      <c r="R2623" s="134"/>
      <c r="S2623" s="134"/>
      <c r="T2623" s="134"/>
      <c r="U2623" s="134"/>
      <c r="V2623" s="134"/>
      <c r="W2623" s="134"/>
      <c r="X2623" s="134"/>
    </row>
    <row r="2624" spans="1:24" ht="15" customHeight="1" x14ac:dyDescent="0.2">
      <c r="A2624" s="62"/>
      <c r="B2624" s="62"/>
      <c r="C2624" s="133"/>
      <c r="D2624" s="133"/>
      <c r="E2624" s="133"/>
      <c r="F2624" s="133"/>
      <c r="G2624" s="133"/>
      <c r="H2624" s="133"/>
      <c r="I2624" s="133"/>
      <c r="J2624" s="133"/>
      <c r="K2624" s="133"/>
      <c r="L2624" s="133"/>
      <c r="M2624" s="133"/>
      <c r="N2624" s="134"/>
      <c r="O2624" s="134"/>
      <c r="P2624" s="134"/>
      <c r="Q2624" s="62"/>
      <c r="R2624" s="134"/>
      <c r="S2624" s="134"/>
      <c r="T2624" s="134"/>
      <c r="U2624" s="134"/>
      <c r="V2624" s="134"/>
      <c r="W2624" s="134"/>
      <c r="X2624" s="134"/>
    </row>
    <row r="2625" spans="1:24" ht="15" customHeight="1" x14ac:dyDescent="0.2">
      <c r="A2625" s="62"/>
      <c r="B2625" s="62"/>
      <c r="C2625" s="133"/>
      <c r="D2625" s="133"/>
      <c r="E2625" s="133"/>
      <c r="F2625" s="133"/>
      <c r="G2625" s="133"/>
      <c r="H2625" s="133"/>
      <c r="I2625" s="133"/>
      <c r="J2625" s="133"/>
      <c r="K2625" s="133"/>
      <c r="L2625" s="133"/>
      <c r="M2625" s="133"/>
      <c r="N2625" s="134"/>
      <c r="O2625" s="134"/>
      <c r="P2625" s="134"/>
      <c r="Q2625" s="62"/>
      <c r="R2625" s="134"/>
      <c r="S2625" s="134"/>
      <c r="T2625" s="134"/>
      <c r="U2625" s="134"/>
      <c r="V2625" s="134"/>
      <c r="W2625" s="134"/>
      <c r="X2625" s="134"/>
    </row>
    <row r="2626" spans="1:24" ht="15" customHeight="1" x14ac:dyDescent="0.2">
      <c r="A2626" s="62"/>
      <c r="B2626" s="62"/>
      <c r="C2626" s="133"/>
      <c r="D2626" s="133"/>
      <c r="E2626" s="133"/>
      <c r="F2626" s="133"/>
      <c r="G2626" s="133"/>
      <c r="H2626" s="133"/>
      <c r="I2626" s="133"/>
      <c r="J2626" s="133"/>
      <c r="K2626" s="133"/>
      <c r="L2626" s="133"/>
      <c r="M2626" s="133"/>
      <c r="N2626" s="134"/>
      <c r="O2626" s="134"/>
      <c r="P2626" s="134"/>
      <c r="Q2626" s="62"/>
      <c r="R2626" s="134"/>
      <c r="S2626" s="134"/>
      <c r="T2626" s="134"/>
      <c r="U2626" s="134"/>
      <c r="V2626" s="134"/>
      <c r="W2626" s="134"/>
      <c r="X2626" s="134"/>
    </row>
    <row r="2627" spans="1:24" ht="15" customHeight="1" x14ac:dyDescent="0.2">
      <c r="A2627" s="62"/>
      <c r="B2627" s="62"/>
      <c r="C2627" s="133"/>
      <c r="D2627" s="133"/>
      <c r="E2627" s="133"/>
      <c r="F2627" s="133"/>
      <c r="G2627" s="133"/>
      <c r="H2627" s="133"/>
      <c r="I2627" s="133"/>
      <c r="J2627" s="133"/>
      <c r="K2627" s="133"/>
      <c r="L2627" s="133"/>
      <c r="M2627" s="133"/>
      <c r="N2627" s="134"/>
      <c r="O2627" s="134"/>
      <c r="P2627" s="134"/>
      <c r="Q2627" s="62"/>
      <c r="R2627" s="134"/>
      <c r="S2627" s="134"/>
      <c r="T2627" s="134"/>
      <c r="U2627" s="134"/>
      <c r="V2627" s="134"/>
      <c r="W2627" s="134"/>
      <c r="X2627" s="134"/>
    </row>
    <row r="2628" spans="1:24" ht="15" customHeight="1" x14ac:dyDescent="0.2">
      <c r="A2628" s="62"/>
      <c r="B2628" s="62"/>
      <c r="C2628" s="133"/>
      <c r="D2628" s="133"/>
      <c r="E2628" s="133"/>
      <c r="F2628" s="133"/>
      <c r="G2628" s="133"/>
      <c r="H2628" s="133"/>
      <c r="I2628" s="133"/>
      <c r="J2628" s="133"/>
      <c r="K2628" s="133"/>
      <c r="L2628" s="133"/>
      <c r="M2628" s="133"/>
      <c r="N2628" s="134"/>
      <c r="O2628" s="134"/>
      <c r="P2628" s="134"/>
      <c r="Q2628" s="62"/>
      <c r="R2628" s="134"/>
      <c r="S2628" s="134"/>
      <c r="T2628" s="134"/>
      <c r="U2628" s="134"/>
      <c r="V2628" s="134"/>
      <c r="W2628" s="134"/>
      <c r="X2628" s="134"/>
    </row>
    <row r="2629" spans="1:24" ht="15" customHeight="1" x14ac:dyDescent="0.2">
      <c r="A2629" s="62"/>
      <c r="B2629" s="62"/>
      <c r="C2629" s="133"/>
      <c r="D2629" s="133"/>
      <c r="E2629" s="133"/>
      <c r="F2629" s="133"/>
      <c r="G2629" s="133"/>
      <c r="H2629" s="133"/>
      <c r="I2629" s="133"/>
      <c r="J2629" s="133"/>
      <c r="K2629" s="133"/>
      <c r="L2629" s="133"/>
      <c r="M2629" s="133"/>
      <c r="N2629" s="134"/>
      <c r="O2629" s="134"/>
      <c r="P2629" s="134"/>
      <c r="Q2629" s="62"/>
      <c r="R2629" s="134"/>
      <c r="S2629" s="134"/>
      <c r="T2629" s="134"/>
      <c r="U2629" s="134"/>
      <c r="V2629" s="134"/>
      <c r="W2629" s="134"/>
      <c r="X2629" s="134"/>
    </row>
    <row r="2630" spans="1:24" ht="15" customHeight="1" x14ac:dyDescent="0.2">
      <c r="A2630" s="62"/>
      <c r="B2630" s="62"/>
      <c r="C2630" s="133"/>
      <c r="D2630" s="133"/>
      <c r="E2630" s="133"/>
      <c r="F2630" s="133"/>
      <c r="G2630" s="133"/>
      <c r="H2630" s="133"/>
      <c r="I2630" s="133"/>
      <c r="J2630" s="133"/>
      <c r="K2630" s="133"/>
      <c r="L2630" s="133"/>
      <c r="M2630" s="133"/>
      <c r="N2630" s="134"/>
      <c r="O2630" s="134"/>
      <c r="P2630" s="134"/>
      <c r="Q2630" s="62"/>
      <c r="R2630" s="134"/>
      <c r="S2630" s="134"/>
      <c r="T2630" s="134"/>
      <c r="U2630" s="134"/>
      <c r="V2630" s="134"/>
      <c r="W2630" s="134"/>
      <c r="X2630" s="134"/>
    </row>
    <row r="2631" spans="1:24" ht="15" customHeight="1" x14ac:dyDescent="0.2">
      <c r="A2631" s="62"/>
      <c r="B2631" s="62"/>
      <c r="C2631" s="133"/>
      <c r="D2631" s="133"/>
      <c r="E2631" s="133"/>
      <c r="F2631" s="133"/>
      <c r="G2631" s="133"/>
      <c r="H2631" s="133"/>
      <c r="I2631" s="133"/>
      <c r="J2631" s="133"/>
      <c r="K2631" s="133"/>
      <c r="L2631" s="133"/>
      <c r="M2631" s="133"/>
      <c r="N2631" s="134"/>
      <c r="O2631" s="134"/>
      <c r="P2631" s="134"/>
      <c r="Q2631" s="62"/>
      <c r="R2631" s="134"/>
      <c r="S2631" s="134"/>
      <c r="T2631" s="134"/>
      <c r="U2631" s="134"/>
      <c r="V2631" s="134"/>
      <c r="W2631" s="134"/>
      <c r="X2631" s="134"/>
    </row>
    <row r="2632" spans="1:24" ht="15" customHeight="1" x14ac:dyDescent="0.2">
      <c r="A2632" s="62"/>
      <c r="B2632" s="62"/>
      <c r="C2632" s="133"/>
      <c r="D2632" s="133"/>
      <c r="E2632" s="133"/>
      <c r="F2632" s="133"/>
      <c r="G2632" s="133"/>
      <c r="H2632" s="133"/>
      <c r="I2632" s="133"/>
      <c r="J2632" s="133"/>
      <c r="K2632" s="133"/>
      <c r="L2632" s="133"/>
      <c r="M2632" s="133"/>
      <c r="N2632" s="134"/>
      <c r="O2632" s="134"/>
      <c r="P2632" s="134"/>
      <c r="Q2632" s="62"/>
      <c r="R2632" s="134"/>
      <c r="S2632" s="134"/>
      <c r="T2632" s="134"/>
      <c r="U2632" s="134"/>
      <c r="V2632" s="134"/>
      <c r="W2632" s="134"/>
      <c r="X2632" s="134"/>
    </row>
    <row r="2633" spans="1:24" ht="15" customHeight="1" x14ac:dyDescent="0.2">
      <c r="A2633" s="62"/>
      <c r="B2633" s="62"/>
      <c r="C2633" s="133"/>
      <c r="D2633" s="133"/>
      <c r="E2633" s="133"/>
      <c r="F2633" s="133"/>
      <c r="G2633" s="133"/>
      <c r="H2633" s="133"/>
      <c r="I2633" s="133"/>
      <c r="J2633" s="133"/>
      <c r="K2633" s="133"/>
      <c r="L2633" s="133"/>
      <c r="M2633" s="133"/>
      <c r="N2633" s="134"/>
      <c r="O2633" s="134"/>
      <c r="P2633" s="134"/>
      <c r="Q2633" s="62"/>
      <c r="R2633" s="134"/>
      <c r="S2633" s="134"/>
      <c r="T2633" s="134"/>
      <c r="U2633" s="134"/>
      <c r="V2633" s="134"/>
      <c r="W2633" s="134"/>
      <c r="X2633" s="134"/>
    </row>
    <row r="2634" spans="1:24" ht="15" customHeight="1" x14ac:dyDescent="0.2">
      <c r="A2634" s="62"/>
      <c r="B2634" s="62"/>
      <c r="C2634" s="133"/>
      <c r="D2634" s="133"/>
      <c r="E2634" s="133"/>
      <c r="F2634" s="133"/>
      <c r="G2634" s="133"/>
      <c r="H2634" s="133"/>
      <c r="I2634" s="133"/>
      <c r="J2634" s="133"/>
      <c r="K2634" s="133"/>
      <c r="L2634" s="133"/>
      <c r="M2634" s="133"/>
      <c r="N2634" s="134"/>
      <c r="O2634" s="134"/>
      <c r="P2634" s="134"/>
      <c r="Q2634" s="62"/>
      <c r="R2634" s="134"/>
      <c r="S2634" s="134"/>
      <c r="T2634" s="134"/>
      <c r="U2634" s="134"/>
      <c r="V2634" s="134"/>
      <c r="W2634" s="134"/>
      <c r="X2634" s="134"/>
    </row>
    <row r="2635" spans="1:24" ht="15" customHeight="1" x14ac:dyDescent="0.2">
      <c r="A2635" s="62"/>
      <c r="B2635" s="62"/>
      <c r="C2635" s="133"/>
      <c r="D2635" s="133"/>
      <c r="E2635" s="133"/>
      <c r="F2635" s="133"/>
      <c r="G2635" s="133"/>
      <c r="H2635" s="133"/>
      <c r="I2635" s="133"/>
      <c r="J2635" s="133"/>
      <c r="K2635" s="133"/>
      <c r="L2635" s="133"/>
      <c r="M2635" s="133"/>
      <c r="N2635" s="134"/>
      <c r="O2635" s="134"/>
      <c r="P2635" s="134"/>
      <c r="Q2635" s="62"/>
      <c r="R2635" s="134"/>
      <c r="S2635" s="134"/>
      <c r="T2635" s="134"/>
      <c r="U2635" s="134"/>
      <c r="V2635" s="134"/>
      <c r="W2635" s="134"/>
      <c r="X2635" s="134"/>
    </row>
    <row r="2636" spans="1:24" ht="15" customHeight="1" x14ac:dyDescent="0.2">
      <c r="A2636" s="62"/>
      <c r="B2636" s="62"/>
      <c r="C2636" s="133"/>
      <c r="D2636" s="133"/>
      <c r="E2636" s="133"/>
      <c r="F2636" s="133"/>
      <c r="G2636" s="133"/>
      <c r="H2636" s="133"/>
      <c r="I2636" s="133"/>
      <c r="J2636" s="133"/>
      <c r="K2636" s="133"/>
      <c r="L2636" s="133"/>
      <c r="M2636" s="133"/>
      <c r="N2636" s="134"/>
      <c r="O2636" s="134"/>
      <c r="P2636" s="134"/>
      <c r="Q2636" s="62"/>
      <c r="R2636" s="134"/>
      <c r="S2636" s="134"/>
      <c r="T2636" s="134"/>
      <c r="U2636" s="134"/>
      <c r="V2636" s="134"/>
      <c r="W2636" s="134"/>
      <c r="X2636" s="134"/>
    </row>
    <row r="2637" spans="1:24" ht="15" customHeight="1" x14ac:dyDescent="0.2">
      <c r="A2637" s="62"/>
      <c r="B2637" s="62"/>
      <c r="C2637" s="133"/>
      <c r="D2637" s="133"/>
      <c r="E2637" s="133"/>
      <c r="F2637" s="133"/>
      <c r="G2637" s="133"/>
      <c r="H2637" s="133"/>
      <c r="I2637" s="133"/>
      <c r="J2637" s="133"/>
      <c r="K2637" s="133"/>
      <c r="L2637" s="133"/>
      <c r="M2637" s="133"/>
      <c r="N2637" s="134"/>
      <c r="O2637" s="134"/>
      <c r="P2637" s="134"/>
      <c r="Q2637" s="62"/>
      <c r="R2637" s="134"/>
      <c r="S2637" s="134"/>
      <c r="T2637" s="134"/>
      <c r="U2637" s="134"/>
      <c r="V2637" s="134"/>
      <c r="W2637" s="134"/>
      <c r="X2637" s="134"/>
    </row>
    <row r="2638" spans="1:24" ht="15" customHeight="1" x14ac:dyDescent="0.2">
      <c r="A2638" s="62"/>
      <c r="B2638" s="62"/>
      <c r="C2638" s="133"/>
      <c r="D2638" s="133"/>
      <c r="E2638" s="133"/>
      <c r="F2638" s="133"/>
      <c r="G2638" s="133"/>
      <c r="H2638" s="133"/>
      <c r="I2638" s="133"/>
      <c r="J2638" s="133"/>
      <c r="K2638" s="133"/>
      <c r="L2638" s="133"/>
      <c r="M2638" s="133"/>
      <c r="N2638" s="134"/>
      <c r="O2638" s="134"/>
      <c r="P2638" s="134"/>
      <c r="Q2638" s="62"/>
      <c r="R2638" s="134"/>
      <c r="S2638" s="134"/>
      <c r="T2638" s="134"/>
      <c r="U2638" s="134"/>
      <c r="V2638" s="134"/>
      <c r="W2638" s="134"/>
      <c r="X2638" s="134"/>
    </row>
    <row r="2639" spans="1:24" ht="15" customHeight="1" x14ac:dyDescent="0.2">
      <c r="A2639" s="62"/>
      <c r="B2639" s="62"/>
      <c r="C2639" s="133"/>
      <c r="D2639" s="133"/>
      <c r="E2639" s="133"/>
      <c r="F2639" s="133"/>
      <c r="G2639" s="133"/>
      <c r="H2639" s="133"/>
      <c r="I2639" s="133"/>
      <c r="J2639" s="133"/>
      <c r="K2639" s="133"/>
      <c r="L2639" s="133"/>
      <c r="M2639" s="133"/>
      <c r="N2639" s="134"/>
      <c r="O2639" s="134"/>
      <c r="P2639" s="134"/>
      <c r="Q2639" s="62"/>
      <c r="R2639" s="134"/>
      <c r="S2639" s="134"/>
      <c r="T2639" s="134"/>
      <c r="U2639" s="134"/>
      <c r="V2639" s="134"/>
      <c r="W2639" s="134"/>
      <c r="X2639" s="134"/>
    </row>
    <row r="2640" spans="1:24" ht="15" customHeight="1" x14ac:dyDescent="0.2">
      <c r="A2640" s="62"/>
      <c r="B2640" s="62"/>
      <c r="C2640" s="133"/>
      <c r="D2640" s="133"/>
      <c r="E2640" s="133"/>
      <c r="F2640" s="133"/>
      <c r="G2640" s="133"/>
      <c r="H2640" s="133"/>
      <c r="I2640" s="133"/>
      <c r="J2640" s="133"/>
      <c r="K2640" s="133"/>
      <c r="L2640" s="133"/>
      <c r="M2640" s="133"/>
      <c r="N2640" s="134"/>
      <c r="O2640" s="134"/>
      <c r="P2640" s="134"/>
      <c r="Q2640" s="62"/>
      <c r="R2640" s="134"/>
      <c r="S2640" s="134"/>
      <c r="T2640" s="134"/>
      <c r="U2640" s="134"/>
      <c r="V2640" s="134"/>
      <c r="W2640" s="134"/>
      <c r="X2640" s="134"/>
    </row>
    <row r="2641" spans="1:24" ht="15" customHeight="1" x14ac:dyDescent="0.2">
      <c r="A2641" s="62"/>
      <c r="B2641" s="62"/>
      <c r="C2641" s="133"/>
      <c r="D2641" s="133"/>
      <c r="E2641" s="133"/>
      <c r="F2641" s="133"/>
      <c r="G2641" s="133"/>
      <c r="H2641" s="133"/>
      <c r="I2641" s="133"/>
      <c r="J2641" s="133"/>
      <c r="K2641" s="133"/>
      <c r="L2641" s="133"/>
      <c r="M2641" s="133"/>
      <c r="N2641" s="134"/>
      <c r="O2641" s="134"/>
      <c r="P2641" s="134"/>
      <c r="Q2641" s="62"/>
      <c r="R2641" s="134"/>
      <c r="S2641" s="134"/>
      <c r="T2641" s="134"/>
      <c r="U2641" s="134"/>
      <c r="V2641" s="134"/>
      <c r="W2641" s="134"/>
      <c r="X2641" s="134"/>
    </row>
    <row r="2642" spans="1:24" ht="15" customHeight="1" x14ac:dyDescent="0.2">
      <c r="A2642" s="62"/>
      <c r="B2642" s="62"/>
      <c r="C2642" s="133"/>
      <c r="D2642" s="133"/>
      <c r="E2642" s="133"/>
      <c r="F2642" s="133"/>
      <c r="G2642" s="133"/>
      <c r="H2642" s="133"/>
      <c r="I2642" s="133"/>
      <c r="J2642" s="133"/>
      <c r="K2642" s="133"/>
      <c r="L2642" s="133"/>
      <c r="M2642" s="133"/>
      <c r="N2642" s="134"/>
      <c r="O2642" s="134"/>
      <c r="P2642" s="134"/>
      <c r="Q2642" s="62"/>
      <c r="R2642" s="134"/>
      <c r="S2642" s="134"/>
      <c r="T2642" s="134"/>
      <c r="U2642" s="134"/>
      <c r="V2642" s="134"/>
      <c r="W2642" s="134"/>
      <c r="X2642" s="134"/>
    </row>
    <row r="2643" spans="1:24" ht="15" customHeight="1" x14ac:dyDescent="0.2">
      <c r="A2643" s="62"/>
      <c r="B2643" s="62"/>
      <c r="C2643" s="133"/>
      <c r="D2643" s="133"/>
      <c r="E2643" s="133"/>
      <c r="F2643" s="133"/>
      <c r="G2643" s="133"/>
      <c r="H2643" s="133"/>
      <c r="I2643" s="133"/>
      <c r="J2643" s="133"/>
      <c r="K2643" s="133"/>
      <c r="L2643" s="133"/>
      <c r="M2643" s="133"/>
      <c r="N2643" s="134"/>
      <c r="O2643" s="134"/>
      <c r="P2643" s="134"/>
      <c r="Q2643" s="62"/>
      <c r="R2643" s="134"/>
      <c r="S2643" s="134"/>
      <c r="T2643" s="134"/>
      <c r="U2643" s="134"/>
      <c r="V2643" s="134"/>
      <c r="W2643" s="134"/>
      <c r="X2643" s="134"/>
    </row>
    <row r="2644" spans="1:24" ht="15" customHeight="1" x14ac:dyDescent="0.2">
      <c r="A2644" s="62"/>
      <c r="B2644" s="62"/>
      <c r="C2644" s="133"/>
      <c r="D2644" s="133"/>
      <c r="E2644" s="133"/>
      <c r="F2644" s="133"/>
      <c r="G2644" s="133"/>
      <c r="H2644" s="133"/>
      <c r="I2644" s="133"/>
      <c r="J2644" s="133"/>
      <c r="K2644" s="133"/>
      <c r="L2644" s="133"/>
      <c r="M2644" s="133"/>
      <c r="N2644" s="134"/>
      <c r="O2644" s="134"/>
      <c r="P2644" s="134"/>
      <c r="Q2644" s="62"/>
      <c r="R2644" s="134"/>
      <c r="S2644" s="134"/>
      <c r="T2644" s="134"/>
      <c r="U2644" s="134"/>
      <c r="V2644" s="134"/>
      <c r="W2644" s="134"/>
      <c r="X2644" s="134"/>
    </row>
    <row r="2645" spans="1:24" ht="15" customHeight="1" x14ac:dyDescent="0.2">
      <c r="A2645" s="62"/>
      <c r="B2645" s="62"/>
      <c r="C2645" s="133"/>
      <c r="D2645" s="133"/>
      <c r="E2645" s="133"/>
      <c r="F2645" s="133"/>
      <c r="G2645" s="133"/>
      <c r="H2645" s="133"/>
      <c r="I2645" s="133"/>
      <c r="J2645" s="133"/>
      <c r="K2645" s="133"/>
      <c r="L2645" s="133"/>
      <c r="M2645" s="133"/>
      <c r="N2645" s="134"/>
      <c r="O2645" s="134"/>
      <c r="P2645" s="134"/>
      <c r="Q2645" s="62"/>
      <c r="R2645" s="134"/>
      <c r="S2645" s="134"/>
      <c r="T2645" s="134"/>
      <c r="U2645" s="134"/>
      <c r="V2645" s="134"/>
      <c r="W2645" s="134"/>
      <c r="X2645" s="134"/>
    </row>
    <row r="2646" spans="1:24" ht="15" customHeight="1" x14ac:dyDescent="0.2">
      <c r="A2646" s="62"/>
      <c r="B2646" s="62"/>
      <c r="C2646" s="133"/>
      <c r="D2646" s="133"/>
      <c r="E2646" s="133"/>
      <c r="F2646" s="133"/>
      <c r="G2646" s="133"/>
      <c r="H2646" s="133"/>
      <c r="I2646" s="133"/>
      <c r="J2646" s="133"/>
      <c r="K2646" s="133"/>
      <c r="L2646" s="133"/>
      <c r="M2646" s="133"/>
      <c r="N2646" s="134"/>
      <c r="O2646" s="134"/>
      <c r="P2646" s="134"/>
      <c r="Q2646" s="62"/>
      <c r="R2646" s="134"/>
      <c r="S2646" s="134"/>
      <c r="T2646" s="134"/>
      <c r="U2646" s="134"/>
      <c r="V2646" s="134"/>
      <c r="W2646" s="134"/>
      <c r="X2646" s="134"/>
    </row>
    <row r="2647" spans="1:24" ht="15" customHeight="1" x14ac:dyDescent="0.2">
      <c r="A2647" s="62"/>
      <c r="B2647" s="62"/>
      <c r="C2647" s="133"/>
      <c r="D2647" s="133"/>
      <c r="E2647" s="133"/>
      <c r="F2647" s="133"/>
      <c r="G2647" s="133"/>
      <c r="H2647" s="133"/>
      <c r="I2647" s="133"/>
      <c r="J2647" s="133"/>
      <c r="K2647" s="133"/>
      <c r="L2647" s="133"/>
      <c r="M2647" s="133"/>
      <c r="N2647" s="134"/>
      <c r="O2647" s="134"/>
      <c r="P2647" s="134"/>
      <c r="Q2647" s="62"/>
      <c r="R2647" s="134"/>
      <c r="S2647" s="134"/>
      <c r="T2647" s="134"/>
      <c r="U2647" s="134"/>
      <c r="V2647" s="134"/>
      <c r="W2647" s="134"/>
      <c r="X2647" s="134"/>
    </row>
    <row r="2648" spans="1:24" ht="15" customHeight="1" x14ac:dyDescent="0.2">
      <c r="A2648" s="62"/>
      <c r="B2648" s="62"/>
      <c r="C2648" s="133"/>
      <c r="D2648" s="133"/>
      <c r="E2648" s="133"/>
      <c r="F2648" s="133"/>
      <c r="G2648" s="133"/>
      <c r="H2648" s="133"/>
      <c r="I2648" s="133"/>
      <c r="J2648" s="133"/>
      <c r="K2648" s="133"/>
      <c r="L2648" s="133"/>
      <c r="M2648" s="133"/>
      <c r="N2648" s="134"/>
      <c r="O2648" s="134"/>
      <c r="P2648" s="134"/>
      <c r="Q2648" s="62"/>
      <c r="R2648" s="134"/>
      <c r="S2648" s="134"/>
      <c r="T2648" s="134"/>
      <c r="U2648" s="134"/>
      <c r="V2648" s="134"/>
      <c r="W2648" s="134"/>
      <c r="X2648" s="134"/>
    </row>
    <row r="2649" spans="1:24" ht="15" customHeight="1" x14ac:dyDescent="0.2">
      <c r="A2649" s="62"/>
      <c r="B2649" s="62"/>
      <c r="C2649" s="133"/>
      <c r="D2649" s="133"/>
      <c r="E2649" s="133"/>
      <c r="F2649" s="133"/>
      <c r="G2649" s="133"/>
      <c r="H2649" s="133"/>
      <c r="I2649" s="133"/>
      <c r="J2649" s="133"/>
      <c r="K2649" s="133"/>
      <c r="L2649" s="133"/>
      <c r="M2649" s="133"/>
      <c r="N2649" s="134"/>
      <c r="O2649" s="134"/>
      <c r="P2649" s="134"/>
      <c r="Q2649" s="62"/>
      <c r="R2649" s="134"/>
      <c r="S2649" s="134"/>
      <c r="T2649" s="134"/>
      <c r="U2649" s="134"/>
      <c r="V2649" s="134"/>
      <c r="W2649" s="134"/>
      <c r="X2649" s="134"/>
    </row>
    <row r="2650" spans="1:24" ht="15" customHeight="1" x14ac:dyDescent="0.2">
      <c r="A2650" s="62"/>
      <c r="B2650" s="62"/>
      <c r="C2650" s="133"/>
      <c r="D2650" s="133"/>
      <c r="E2650" s="133"/>
      <c r="F2650" s="133"/>
      <c r="G2650" s="133"/>
      <c r="H2650" s="133"/>
      <c r="I2650" s="133"/>
      <c r="J2650" s="133"/>
      <c r="K2650" s="133"/>
      <c r="L2650" s="133"/>
      <c r="M2650" s="133"/>
      <c r="N2650" s="134"/>
      <c r="O2650" s="134"/>
      <c r="P2650" s="134"/>
      <c r="Q2650" s="62"/>
      <c r="R2650" s="134"/>
      <c r="S2650" s="134"/>
      <c r="T2650" s="134"/>
      <c r="U2650" s="134"/>
      <c r="V2650" s="134"/>
      <c r="W2650" s="134"/>
      <c r="X2650" s="134"/>
    </row>
    <row r="2651" spans="1:24" ht="15" customHeight="1" x14ac:dyDescent="0.2">
      <c r="A2651" s="62"/>
      <c r="B2651" s="62"/>
      <c r="C2651" s="133"/>
      <c r="D2651" s="133"/>
      <c r="E2651" s="133"/>
      <c r="F2651" s="133"/>
      <c r="G2651" s="133"/>
      <c r="H2651" s="133"/>
      <c r="I2651" s="133"/>
      <c r="J2651" s="133"/>
      <c r="K2651" s="133"/>
      <c r="L2651" s="133"/>
      <c r="M2651" s="133"/>
      <c r="N2651" s="134"/>
      <c r="O2651" s="134"/>
      <c r="P2651" s="134"/>
      <c r="Q2651" s="62"/>
      <c r="R2651" s="134"/>
      <c r="S2651" s="134"/>
      <c r="T2651" s="134"/>
      <c r="U2651" s="134"/>
      <c r="V2651" s="134"/>
      <c r="W2651" s="134"/>
      <c r="X2651" s="134"/>
    </row>
    <row r="2652" spans="1:24" ht="15" customHeight="1" x14ac:dyDescent="0.2">
      <c r="A2652" s="62"/>
      <c r="B2652" s="62"/>
      <c r="C2652" s="133"/>
      <c r="D2652" s="133"/>
      <c r="E2652" s="133"/>
      <c r="F2652" s="133"/>
      <c r="G2652" s="133"/>
      <c r="H2652" s="133"/>
      <c r="I2652" s="133"/>
      <c r="J2652" s="133"/>
      <c r="K2652" s="133"/>
      <c r="L2652" s="133"/>
      <c r="M2652" s="133"/>
      <c r="N2652" s="134"/>
      <c r="O2652" s="134"/>
      <c r="P2652" s="134"/>
      <c r="Q2652" s="62"/>
      <c r="R2652" s="134"/>
      <c r="S2652" s="134"/>
      <c r="T2652" s="134"/>
      <c r="U2652" s="134"/>
      <c r="V2652" s="134"/>
      <c r="W2652" s="134"/>
      <c r="X2652" s="134"/>
    </row>
    <row r="2653" spans="1:24" ht="15" customHeight="1" x14ac:dyDescent="0.2">
      <c r="A2653" s="62"/>
      <c r="B2653" s="62"/>
      <c r="C2653" s="133"/>
      <c r="D2653" s="133"/>
      <c r="E2653" s="133"/>
      <c r="F2653" s="133"/>
      <c r="G2653" s="133"/>
      <c r="H2653" s="133"/>
      <c r="I2653" s="133"/>
      <c r="J2653" s="133"/>
      <c r="K2653" s="133"/>
      <c r="L2653" s="133"/>
      <c r="M2653" s="133"/>
      <c r="N2653" s="134"/>
      <c r="O2653" s="134"/>
      <c r="P2653" s="134"/>
      <c r="Q2653" s="62"/>
      <c r="R2653" s="134"/>
      <c r="S2653" s="134"/>
      <c r="T2653" s="134"/>
      <c r="U2653" s="134"/>
      <c r="V2653" s="134"/>
      <c r="W2653" s="134"/>
      <c r="X2653" s="134"/>
    </row>
    <row r="2654" spans="1:24" ht="15" customHeight="1" x14ac:dyDescent="0.2">
      <c r="A2654" s="62"/>
      <c r="B2654" s="62"/>
      <c r="C2654" s="133"/>
      <c r="D2654" s="133"/>
      <c r="E2654" s="133"/>
      <c r="F2654" s="133"/>
      <c r="G2654" s="133"/>
      <c r="H2654" s="133"/>
      <c r="I2654" s="133"/>
      <c r="J2654" s="133"/>
      <c r="K2654" s="133"/>
      <c r="L2654" s="133"/>
      <c r="M2654" s="133"/>
      <c r="N2654" s="134"/>
      <c r="O2654" s="134"/>
      <c r="P2654" s="134"/>
      <c r="Q2654" s="62"/>
      <c r="R2654" s="134"/>
      <c r="S2654" s="134"/>
      <c r="T2654" s="134"/>
      <c r="U2654" s="134"/>
      <c r="V2654" s="134"/>
      <c r="W2654" s="134"/>
      <c r="X2654" s="134"/>
    </row>
    <row r="2655" spans="1:24" ht="15" customHeight="1" x14ac:dyDescent="0.2">
      <c r="A2655" s="62"/>
      <c r="B2655" s="62"/>
      <c r="C2655" s="133"/>
      <c r="D2655" s="133"/>
      <c r="E2655" s="133"/>
      <c r="F2655" s="133"/>
      <c r="G2655" s="133"/>
      <c r="H2655" s="133"/>
      <c r="I2655" s="133"/>
      <c r="J2655" s="133"/>
      <c r="K2655" s="133"/>
      <c r="L2655" s="133"/>
      <c r="M2655" s="133"/>
      <c r="N2655" s="134"/>
      <c r="O2655" s="134"/>
      <c r="P2655" s="134"/>
      <c r="Q2655" s="62"/>
      <c r="R2655" s="134"/>
      <c r="S2655" s="134"/>
      <c r="T2655" s="134"/>
      <c r="U2655" s="134"/>
      <c r="V2655" s="134"/>
      <c r="W2655" s="134"/>
      <c r="X2655" s="134"/>
    </row>
    <row r="2656" spans="1:24" ht="15" customHeight="1" x14ac:dyDescent="0.2">
      <c r="A2656" s="62"/>
      <c r="B2656" s="62"/>
      <c r="C2656" s="133"/>
      <c r="D2656" s="133"/>
      <c r="E2656" s="133"/>
      <c r="F2656" s="133"/>
      <c r="G2656" s="133"/>
      <c r="H2656" s="133"/>
      <c r="I2656" s="133"/>
      <c r="J2656" s="133"/>
      <c r="K2656" s="133"/>
      <c r="L2656" s="133"/>
      <c r="M2656" s="133"/>
      <c r="N2656" s="134"/>
      <c r="O2656" s="134"/>
      <c r="P2656" s="134"/>
      <c r="Q2656" s="62"/>
      <c r="R2656" s="134"/>
      <c r="S2656" s="134"/>
      <c r="T2656" s="134"/>
      <c r="U2656" s="134"/>
      <c r="V2656" s="134"/>
      <c r="W2656" s="134"/>
      <c r="X2656" s="134"/>
    </row>
    <row r="2657" spans="1:24" ht="15" customHeight="1" x14ac:dyDescent="0.2">
      <c r="A2657" s="62"/>
      <c r="B2657" s="62"/>
      <c r="C2657" s="133"/>
      <c r="D2657" s="133"/>
      <c r="E2657" s="133"/>
      <c r="F2657" s="133"/>
      <c r="G2657" s="133"/>
      <c r="H2657" s="133"/>
      <c r="I2657" s="133"/>
      <c r="J2657" s="133"/>
      <c r="K2657" s="133"/>
      <c r="L2657" s="133"/>
      <c r="M2657" s="133"/>
      <c r="N2657" s="134"/>
      <c r="O2657" s="134"/>
      <c r="P2657" s="134"/>
      <c r="Q2657" s="62"/>
      <c r="R2657" s="134"/>
      <c r="S2657" s="134"/>
      <c r="T2657" s="134"/>
      <c r="U2657" s="134"/>
      <c r="V2657" s="134"/>
      <c r="W2657" s="134"/>
      <c r="X2657" s="134"/>
    </row>
    <row r="2658" spans="1:24" ht="15" customHeight="1" x14ac:dyDescent="0.2">
      <c r="A2658" s="62"/>
      <c r="B2658" s="62"/>
      <c r="C2658" s="133"/>
      <c r="D2658" s="133"/>
      <c r="E2658" s="133"/>
      <c r="F2658" s="133"/>
      <c r="G2658" s="133"/>
      <c r="H2658" s="133"/>
      <c r="I2658" s="133"/>
      <c r="J2658" s="133"/>
      <c r="K2658" s="133"/>
      <c r="L2658" s="133"/>
      <c r="M2658" s="133"/>
      <c r="N2658" s="134"/>
      <c r="O2658" s="134"/>
      <c r="P2658" s="134"/>
      <c r="Q2658" s="62"/>
      <c r="R2658" s="134"/>
      <c r="S2658" s="134"/>
      <c r="T2658" s="134"/>
      <c r="U2658" s="134"/>
      <c r="V2658" s="134"/>
      <c r="W2658" s="134"/>
      <c r="X2658" s="134"/>
    </row>
    <row r="2659" spans="1:24" ht="15" customHeight="1" x14ac:dyDescent="0.2">
      <c r="A2659" s="62"/>
      <c r="B2659" s="62"/>
      <c r="C2659" s="133"/>
      <c r="D2659" s="133"/>
      <c r="E2659" s="133"/>
      <c r="F2659" s="133"/>
      <c r="G2659" s="133"/>
      <c r="H2659" s="133"/>
      <c r="I2659" s="133"/>
      <c r="J2659" s="133"/>
      <c r="K2659" s="133"/>
      <c r="L2659" s="133"/>
      <c r="M2659" s="133"/>
      <c r="N2659" s="134"/>
      <c r="O2659" s="134"/>
      <c r="P2659" s="134"/>
      <c r="Q2659" s="62"/>
      <c r="R2659" s="134"/>
      <c r="S2659" s="134"/>
      <c r="T2659" s="134"/>
      <c r="U2659" s="134"/>
      <c r="V2659" s="134"/>
      <c r="W2659" s="134"/>
      <c r="X2659" s="134"/>
    </row>
    <row r="2660" spans="1:24" ht="15" customHeight="1" x14ac:dyDescent="0.2">
      <c r="A2660" s="62"/>
      <c r="B2660" s="62"/>
      <c r="C2660" s="133"/>
      <c r="D2660" s="133"/>
      <c r="E2660" s="133"/>
      <c r="F2660" s="133"/>
      <c r="G2660" s="133"/>
      <c r="H2660" s="133"/>
      <c r="I2660" s="133"/>
      <c r="J2660" s="133"/>
      <c r="K2660" s="133"/>
      <c r="L2660" s="133"/>
      <c r="M2660" s="133"/>
      <c r="N2660" s="134"/>
      <c r="O2660" s="134"/>
      <c r="P2660" s="134"/>
      <c r="Q2660" s="62"/>
      <c r="R2660" s="134"/>
      <c r="S2660" s="134"/>
      <c r="T2660" s="134"/>
      <c r="U2660" s="134"/>
      <c r="V2660" s="134"/>
      <c r="W2660" s="134"/>
      <c r="X2660" s="134"/>
    </row>
    <row r="2661" spans="1:24" ht="15" customHeight="1" x14ac:dyDescent="0.2">
      <c r="A2661" s="62"/>
      <c r="B2661" s="62"/>
      <c r="C2661" s="133"/>
      <c r="D2661" s="133"/>
      <c r="E2661" s="133"/>
      <c r="F2661" s="133"/>
      <c r="G2661" s="133"/>
      <c r="H2661" s="133"/>
      <c r="I2661" s="133"/>
      <c r="J2661" s="133"/>
      <c r="K2661" s="133"/>
      <c r="L2661" s="133"/>
      <c r="M2661" s="133"/>
      <c r="N2661" s="134"/>
      <c r="O2661" s="134"/>
      <c r="P2661" s="134"/>
      <c r="Q2661" s="62"/>
      <c r="R2661" s="134"/>
      <c r="S2661" s="134"/>
      <c r="T2661" s="134"/>
      <c r="U2661" s="134"/>
      <c r="V2661" s="134"/>
      <c r="W2661" s="134"/>
      <c r="X2661" s="134"/>
    </row>
    <row r="2662" spans="1:24" ht="15" customHeight="1" x14ac:dyDescent="0.2">
      <c r="A2662" s="62"/>
      <c r="B2662" s="62"/>
      <c r="C2662" s="133"/>
      <c r="D2662" s="133"/>
      <c r="E2662" s="133"/>
      <c r="F2662" s="133"/>
      <c r="G2662" s="133"/>
      <c r="H2662" s="133"/>
      <c r="I2662" s="133"/>
      <c r="J2662" s="133"/>
      <c r="K2662" s="133"/>
      <c r="L2662" s="133"/>
      <c r="M2662" s="133"/>
      <c r="N2662" s="134"/>
      <c r="O2662" s="134"/>
      <c r="P2662" s="134"/>
      <c r="Q2662" s="62"/>
      <c r="R2662" s="134"/>
      <c r="S2662" s="134"/>
      <c r="T2662" s="134"/>
      <c r="U2662" s="134"/>
      <c r="V2662" s="134"/>
      <c r="W2662" s="134"/>
      <c r="X2662" s="134"/>
    </row>
    <row r="2663" spans="1:24" ht="15" customHeight="1" x14ac:dyDescent="0.2">
      <c r="A2663" s="62"/>
      <c r="B2663" s="62"/>
      <c r="C2663" s="133"/>
      <c r="D2663" s="133"/>
      <c r="E2663" s="133"/>
      <c r="F2663" s="133"/>
      <c r="G2663" s="133"/>
      <c r="H2663" s="133"/>
      <c r="I2663" s="133"/>
      <c r="J2663" s="133"/>
      <c r="K2663" s="133"/>
      <c r="L2663" s="133"/>
      <c r="M2663" s="133"/>
      <c r="N2663" s="134"/>
      <c r="O2663" s="134"/>
      <c r="P2663" s="134"/>
      <c r="Q2663" s="62"/>
      <c r="R2663" s="134"/>
      <c r="S2663" s="134"/>
      <c r="T2663" s="134"/>
      <c r="U2663" s="134"/>
      <c r="V2663" s="134"/>
      <c r="W2663" s="134"/>
      <c r="X2663" s="134"/>
    </row>
    <row r="2664" spans="1:24" ht="15" customHeight="1" x14ac:dyDescent="0.2">
      <c r="A2664" s="62"/>
      <c r="B2664" s="62"/>
      <c r="C2664" s="133"/>
      <c r="D2664" s="133"/>
      <c r="E2664" s="133"/>
      <c r="F2664" s="133"/>
      <c r="G2664" s="133"/>
      <c r="H2664" s="133"/>
      <c r="I2664" s="133"/>
      <c r="J2664" s="133"/>
      <c r="K2664" s="133"/>
      <c r="L2664" s="133"/>
      <c r="M2664" s="133"/>
      <c r="N2664" s="134"/>
      <c r="O2664" s="134"/>
      <c r="P2664" s="134"/>
      <c r="Q2664" s="62"/>
      <c r="R2664" s="134"/>
      <c r="S2664" s="134"/>
      <c r="T2664" s="134"/>
      <c r="U2664" s="134"/>
      <c r="V2664" s="134"/>
      <c r="W2664" s="134"/>
      <c r="X2664" s="134"/>
    </row>
    <row r="2665" spans="1:24" ht="15" customHeight="1" x14ac:dyDescent="0.2">
      <c r="A2665" s="62"/>
      <c r="B2665" s="62"/>
      <c r="C2665" s="133"/>
      <c r="D2665" s="133"/>
      <c r="E2665" s="133"/>
      <c r="F2665" s="133"/>
      <c r="G2665" s="133"/>
      <c r="H2665" s="133"/>
      <c r="I2665" s="133"/>
      <c r="J2665" s="133"/>
      <c r="K2665" s="133"/>
      <c r="L2665" s="133"/>
      <c r="M2665" s="133"/>
      <c r="N2665" s="134"/>
      <c r="O2665" s="134"/>
      <c r="P2665" s="134"/>
      <c r="Q2665" s="62"/>
      <c r="R2665" s="134"/>
      <c r="S2665" s="134"/>
      <c r="T2665" s="134"/>
      <c r="U2665" s="134"/>
      <c r="V2665" s="134"/>
      <c r="W2665" s="134"/>
      <c r="X2665" s="134"/>
    </row>
    <row r="2666" spans="1:24" ht="15" customHeight="1" x14ac:dyDescent="0.2">
      <c r="A2666" s="62"/>
      <c r="B2666" s="62"/>
      <c r="C2666" s="133"/>
      <c r="D2666" s="133"/>
      <c r="E2666" s="133"/>
      <c r="F2666" s="133"/>
      <c r="G2666" s="133"/>
      <c r="H2666" s="133"/>
      <c r="I2666" s="133"/>
      <c r="J2666" s="133"/>
      <c r="K2666" s="133"/>
      <c r="L2666" s="133"/>
      <c r="M2666" s="133"/>
      <c r="N2666" s="134"/>
      <c r="O2666" s="134"/>
      <c r="P2666" s="134"/>
      <c r="Q2666" s="62"/>
      <c r="R2666" s="134"/>
      <c r="S2666" s="134"/>
      <c r="T2666" s="134"/>
      <c r="U2666" s="134"/>
      <c r="V2666" s="134"/>
      <c r="W2666" s="134"/>
      <c r="X2666" s="134"/>
    </row>
    <row r="2667" spans="1:24" ht="15" customHeight="1" x14ac:dyDescent="0.2">
      <c r="A2667" s="62"/>
      <c r="B2667" s="62"/>
      <c r="C2667" s="133"/>
      <c r="D2667" s="133"/>
      <c r="E2667" s="133"/>
      <c r="F2667" s="133"/>
      <c r="G2667" s="133"/>
      <c r="H2667" s="133"/>
      <c r="I2667" s="133"/>
      <c r="J2667" s="133"/>
      <c r="K2667" s="133"/>
      <c r="L2667" s="133"/>
      <c r="M2667" s="133"/>
      <c r="N2667" s="134"/>
      <c r="O2667" s="134"/>
      <c r="P2667" s="134"/>
      <c r="Q2667" s="62"/>
      <c r="R2667" s="134"/>
      <c r="S2667" s="134"/>
      <c r="T2667" s="134"/>
      <c r="U2667" s="134"/>
      <c r="V2667" s="134"/>
      <c r="W2667" s="134"/>
      <c r="X2667" s="134"/>
    </row>
    <row r="2668" spans="1:24" ht="15" customHeight="1" x14ac:dyDescent="0.2">
      <c r="A2668" s="62"/>
      <c r="B2668" s="62"/>
      <c r="C2668" s="133"/>
      <c r="D2668" s="133"/>
      <c r="E2668" s="133"/>
      <c r="F2668" s="133"/>
      <c r="G2668" s="133"/>
      <c r="H2668" s="133"/>
      <c r="I2668" s="133"/>
      <c r="J2668" s="133"/>
      <c r="K2668" s="133"/>
      <c r="L2668" s="133"/>
      <c r="M2668" s="133"/>
      <c r="N2668" s="134"/>
      <c r="O2668" s="134"/>
      <c r="P2668" s="134"/>
      <c r="Q2668" s="62"/>
      <c r="R2668" s="134"/>
      <c r="S2668" s="134"/>
      <c r="T2668" s="134"/>
      <c r="U2668" s="134"/>
      <c r="V2668" s="134"/>
      <c r="W2668" s="134"/>
      <c r="X2668" s="134"/>
    </row>
    <row r="2669" spans="1:24" ht="15" customHeight="1" x14ac:dyDescent="0.2">
      <c r="A2669" s="62"/>
      <c r="B2669" s="62"/>
      <c r="C2669" s="133"/>
      <c r="D2669" s="133"/>
      <c r="E2669" s="133"/>
      <c r="F2669" s="133"/>
      <c r="G2669" s="133"/>
      <c r="H2669" s="133"/>
      <c r="I2669" s="133"/>
      <c r="J2669" s="133"/>
      <c r="K2669" s="133"/>
      <c r="L2669" s="133"/>
      <c r="M2669" s="133"/>
      <c r="N2669" s="134"/>
      <c r="O2669" s="134"/>
      <c r="P2669" s="134"/>
      <c r="Q2669" s="62"/>
      <c r="R2669" s="134"/>
      <c r="S2669" s="134"/>
      <c r="T2669" s="134"/>
      <c r="U2669" s="134"/>
      <c r="V2669" s="134"/>
      <c r="W2669" s="134"/>
      <c r="X2669" s="134"/>
    </row>
    <row r="2670" spans="1:24" ht="15" customHeight="1" x14ac:dyDescent="0.2">
      <c r="A2670" s="62"/>
      <c r="B2670" s="62"/>
      <c r="C2670" s="133"/>
      <c r="D2670" s="133"/>
      <c r="E2670" s="133"/>
      <c r="F2670" s="133"/>
      <c r="G2670" s="133"/>
      <c r="H2670" s="133"/>
      <c r="I2670" s="133"/>
      <c r="J2670" s="133"/>
      <c r="K2670" s="133"/>
      <c r="L2670" s="133"/>
      <c r="M2670" s="133"/>
      <c r="N2670" s="134"/>
      <c r="O2670" s="134"/>
      <c r="P2670" s="134"/>
      <c r="Q2670" s="62"/>
      <c r="R2670" s="134"/>
      <c r="S2670" s="134"/>
      <c r="T2670" s="134"/>
      <c r="U2670" s="134"/>
      <c r="V2670" s="134"/>
      <c r="W2670" s="134"/>
      <c r="X2670" s="134"/>
    </row>
    <row r="2671" spans="1:24" ht="15" customHeight="1" x14ac:dyDescent="0.2">
      <c r="A2671" s="62"/>
      <c r="B2671" s="62"/>
      <c r="C2671" s="133"/>
      <c r="D2671" s="133"/>
      <c r="E2671" s="133"/>
      <c r="F2671" s="133"/>
      <c r="G2671" s="133"/>
      <c r="H2671" s="133"/>
      <c r="I2671" s="133"/>
      <c r="J2671" s="133"/>
      <c r="K2671" s="133"/>
      <c r="L2671" s="133"/>
      <c r="M2671" s="133"/>
      <c r="N2671" s="134"/>
      <c r="O2671" s="134"/>
      <c r="P2671" s="134"/>
      <c r="Q2671" s="62"/>
      <c r="R2671" s="134"/>
      <c r="S2671" s="134"/>
      <c r="T2671" s="134"/>
      <c r="U2671" s="134"/>
      <c r="V2671" s="134"/>
      <c r="W2671" s="134"/>
      <c r="X2671" s="134"/>
    </row>
    <row r="2672" spans="1:24" ht="15" customHeight="1" x14ac:dyDescent="0.2">
      <c r="A2672" s="62"/>
      <c r="B2672" s="62"/>
      <c r="C2672" s="133"/>
      <c r="D2672" s="133"/>
      <c r="E2672" s="133"/>
      <c r="F2672" s="133"/>
      <c r="G2672" s="133"/>
      <c r="H2672" s="133"/>
      <c r="I2672" s="133"/>
      <c r="J2672" s="133"/>
      <c r="K2672" s="133"/>
      <c r="L2672" s="133"/>
      <c r="M2672" s="133"/>
      <c r="N2672" s="134"/>
      <c r="O2672" s="134"/>
      <c r="P2672" s="134"/>
      <c r="Q2672" s="62"/>
      <c r="R2672" s="134"/>
      <c r="S2672" s="134"/>
      <c r="T2672" s="134"/>
      <c r="U2672" s="134"/>
      <c r="V2672" s="134"/>
      <c r="W2672" s="134"/>
      <c r="X2672" s="134"/>
    </row>
    <row r="2673" spans="1:24" ht="15" customHeight="1" x14ac:dyDescent="0.2">
      <c r="A2673" s="62"/>
      <c r="B2673" s="62"/>
      <c r="C2673" s="133"/>
      <c r="D2673" s="133"/>
      <c r="E2673" s="133"/>
      <c r="F2673" s="133"/>
      <c r="G2673" s="133"/>
      <c r="H2673" s="133"/>
      <c r="I2673" s="133"/>
      <c r="J2673" s="133"/>
      <c r="K2673" s="133"/>
      <c r="L2673" s="133"/>
      <c r="M2673" s="133"/>
      <c r="N2673" s="134"/>
      <c r="O2673" s="134"/>
      <c r="P2673" s="134"/>
      <c r="Q2673" s="62"/>
      <c r="R2673" s="134"/>
      <c r="S2673" s="134"/>
      <c r="T2673" s="134"/>
      <c r="U2673" s="134"/>
      <c r="V2673" s="134"/>
      <c r="W2673" s="134"/>
      <c r="X2673" s="134"/>
    </row>
    <row r="2674" spans="1:24" ht="15" customHeight="1" x14ac:dyDescent="0.2">
      <c r="A2674" s="62"/>
      <c r="B2674" s="62"/>
      <c r="C2674" s="133"/>
      <c r="D2674" s="133"/>
      <c r="E2674" s="133"/>
      <c r="F2674" s="133"/>
      <c r="G2674" s="133"/>
      <c r="H2674" s="133"/>
      <c r="I2674" s="133"/>
      <c r="J2674" s="133"/>
      <c r="K2674" s="133"/>
      <c r="L2674" s="133"/>
      <c r="M2674" s="133"/>
      <c r="N2674" s="134"/>
      <c r="O2674" s="134"/>
      <c r="P2674" s="134"/>
      <c r="Q2674" s="62"/>
      <c r="R2674" s="134"/>
      <c r="S2674" s="134"/>
      <c r="T2674" s="134"/>
      <c r="U2674" s="134"/>
      <c r="V2674" s="134"/>
      <c r="W2674" s="134"/>
      <c r="X2674" s="134"/>
    </row>
    <row r="2675" spans="1:24" ht="15" customHeight="1" x14ac:dyDescent="0.2">
      <c r="A2675" s="62"/>
      <c r="B2675" s="62"/>
      <c r="C2675" s="133"/>
      <c r="D2675" s="133"/>
      <c r="E2675" s="133"/>
      <c r="F2675" s="133"/>
      <c r="G2675" s="133"/>
      <c r="H2675" s="133"/>
      <c r="I2675" s="133"/>
      <c r="J2675" s="133"/>
      <c r="K2675" s="133"/>
      <c r="L2675" s="133"/>
      <c r="M2675" s="133"/>
      <c r="N2675" s="134"/>
      <c r="O2675" s="134"/>
      <c r="P2675" s="134"/>
      <c r="Q2675" s="62"/>
      <c r="R2675" s="134"/>
      <c r="S2675" s="134"/>
      <c r="T2675" s="134"/>
      <c r="U2675" s="134"/>
      <c r="V2675" s="134"/>
      <c r="W2675" s="134"/>
      <c r="X2675" s="134"/>
    </row>
    <row r="2676" spans="1:24" ht="15" customHeight="1" x14ac:dyDescent="0.2">
      <c r="A2676" s="62"/>
      <c r="B2676" s="62"/>
      <c r="C2676" s="133"/>
      <c r="D2676" s="133"/>
      <c r="E2676" s="133"/>
      <c r="F2676" s="133"/>
      <c r="G2676" s="133"/>
      <c r="H2676" s="133"/>
      <c r="I2676" s="133"/>
      <c r="J2676" s="133"/>
      <c r="K2676" s="133"/>
      <c r="L2676" s="133"/>
      <c r="M2676" s="133"/>
      <c r="N2676" s="134"/>
      <c r="O2676" s="134"/>
      <c r="P2676" s="134"/>
      <c r="Q2676" s="62"/>
      <c r="R2676" s="134"/>
      <c r="S2676" s="134"/>
      <c r="T2676" s="134"/>
      <c r="U2676" s="134"/>
      <c r="V2676" s="134"/>
      <c r="W2676" s="134"/>
      <c r="X2676" s="134"/>
    </row>
    <row r="2677" spans="1:24" ht="15" customHeight="1" x14ac:dyDescent="0.2">
      <c r="A2677" s="62"/>
      <c r="B2677" s="62"/>
      <c r="C2677" s="133"/>
      <c r="D2677" s="133"/>
      <c r="E2677" s="133"/>
      <c r="F2677" s="133"/>
      <c r="G2677" s="133"/>
      <c r="H2677" s="133"/>
      <c r="I2677" s="133"/>
      <c r="J2677" s="133"/>
      <c r="K2677" s="133"/>
      <c r="L2677" s="133"/>
      <c r="M2677" s="133"/>
      <c r="N2677" s="134"/>
      <c r="O2677" s="134"/>
      <c r="P2677" s="134"/>
      <c r="Q2677" s="62"/>
      <c r="R2677" s="134"/>
      <c r="S2677" s="134"/>
      <c r="T2677" s="134"/>
      <c r="U2677" s="134"/>
      <c r="V2677" s="134"/>
      <c r="W2677" s="134"/>
      <c r="X2677" s="134"/>
    </row>
    <row r="2678" spans="1:24" ht="15" customHeight="1" x14ac:dyDescent="0.2">
      <c r="A2678" s="62"/>
      <c r="B2678" s="62"/>
      <c r="C2678" s="133"/>
      <c r="D2678" s="133"/>
      <c r="E2678" s="133"/>
      <c r="F2678" s="133"/>
      <c r="G2678" s="133"/>
      <c r="H2678" s="133"/>
      <c r="I2678" s="133"/>
      <c r="J2678" s="133"/>
      <c r="K2678" s="133"/>
      <c r="L2678" s="133"/>
      <c r="M2678" s="133"/>
      <c r="N2678" s="134"/>
      <c r="O2678" s="134"/>
      <c r="P2678" s="134"/>
      <c r="Q2678" s="62"/>
      <c r="R2678" s="134"/>
      <c r="S2678" s="134"/>
      <c r="T2678" s="134"/>
      <c r="U2678" s="134"/>
      <c r="V2678" s="134"/>
      <c r="W2678" s="134"/>
      <c r="X2678" s="134"/>
    </row>
    <row r="2679" spans="1:24" ht="15" customHeight="1" x14ac:dyDescent="0.2">
      <c r="A2679" s="62"/>
      <c r="B2679" s="62"/>
      <c r="C2679" s="133"/>
      <c r="D2679" s="133"/>
      <c r="E2679" s="133"/>
      <c r="F2679" s="133"/>
      <c r="G2679" s="133"/>
      <c r="H2679" s="133"/>
      <c r="I2679" s="133"/>
      <c r="J2679" s="133"/>
      <c r="K2679" s="133"/>
      <c r="L2679" s="133"/>
      <c r="M2679" s="133"/>
      <c r="N2679" s="134"/>
      <c r="O2679" s="134"/>
      <c r="P2679" s="134"/>
      <c r="Q2679" s="62"/>
      <c r="R2679" s="134"/>
      <c r="S2679" s="134"/>
      <c r="T2679" s="134"/>
      <c r="U2679" s="134"/>
      <c r="V2679" s="134"/>
      <c r="W2679" s="134"/>
      <c r="X2679" s="134"/>
    </row>
    <row r="2680" spans="1:24" ht="15" customHeight="1" x14ac:dyDescent="0.2">
      <c r="A2680" s="62"/>
      <c r="B2680" s="62"/>
      <c r="C2680" s="133"/>
      <c r="D2680" s="133"/>
      <c r="E2680" s="133"/>
      <c r="F2680" s="133"/>
      <c r="G2680" s="133"/>
      <c r="H2680" s="133"/>
      <c r="I2680" s="133"/>
      <c r="J2680" s="133"/>
      <c r="K2680" s="133"/>
      <c r="L2680" s="133"/>
      <c r="M2680" s="133"/>
      <c r="N2680" s="134"/>
      <c r="O2680" s="134"/>
      <c r="P2680" s="134"/>
      <c r="Q2680" s="62"/>
      <c r="R2680" s="134"/>
      <c r="S2680" s="134"/>
      <c r="T2680" s="134"/>
      <c r="U2680" s="134"/>
      <c r="V2680" s="134"/>
      <c r="W2680" s="134"/>
      <c r="X2680" s="134"/>
    </row>
    <row r="2681" spans="1:24" ht="15" customHeight="1" x14ac:dyDescent="0.2">
      <c r="A2681" s="62"/>
      <c r="B2681" s="62"/>
      <c r="C2681" s="133"/>
      <c r="D2681" s="133"/>
      <c r="E2681" s="133"/>
      <c r="F2681" s="133"/>
      <c r="G2681" s="133"/>
      <c r="H2681" s="133"/>
      <c r="I2681" s="133"/>
      <c r="J2681" s="133"/>
      <c r="K2681" s="133"/>
      <c r="L2681" s="133"/>
      <c r="M2681" s="133"/>
      <c r="N2681" s="134"/>
      <c r="O2681" s="134"/>
      <c r="P2681" s="134"/>
      <c r="Q2681" s="62"/>
      <c r="R2681" s="134"/>
      <c r="S2681" s="134"/>
      <c r="T2681" s="134"/>
      <c r="U2681" s="134"/>
      <c r="V2681" s="134"/>
      <c r="W2681" s="134"/>
      <c r="X2681" s="134"/>
    </row>
    <row r="2682" spans="1:24" ht="15" customHeight="1" x14ac:dyDescent="0.2">
      <c r="A2682" s="62"/>
      <c r="B2682" s="62"/>
      <c r="C2682" s="133"/>
      <c r="D2682" s="133"/>
      <c r="E2682" s="133"/>
      <c r="F2682" s="133"/>
      <c r="G2682" s="133"/>
      <c r="H2682" s="133"/>
      <c r="I2682" s="133"/>
      <c r="J2682" s="133"/>
      <c r="K2682" s="133"/>
      <c r="L2682" s="133"/>
      <c r="M2682" s="133"/>
      <c r="N2682" s="134"/>
      <c r="O2682" s="134"/>
      <c r="P2682" s="134"/>
      <c r="Q2682" s="62"/>
      <c r="R2682" s="134"/>
      <c r="S2682" s="134"/>
      <c r="T2682" s="134"/>
      <c r="U2682" s="134"/>
      <c r="V2682" s="134"/>
      <c r="W2682" s="134"/>
      <c r="X2682" s="134"/>
    </row>
    <row r="2683" spans="1:24" ht="15" customHeight="1" x14ac:dyDescent="0.2">
      <c r="A2683" s="62"/>
      <c r="B2683" s="62"/>
      <c r="C2683" s="133"/>
      <c r="D2683" s="133"/>
      <c r="E2683" s="133"/>
      <c r="F2683" s="133"/>
      <c r="G2683" s="133"/>
      <c r="H2683" s="133"/>
      <c r="I2683" s="133"/>
      <c r="J2683" s="133"/>
      <c r="K2683" s="133"/>
      <c r="L2683" s="133"/>
      <c r="M2683" s="133"/>
      <c r="N2683" s="134"/>
      <c r="O2683" s="134"/>
      <c r="P2683" s="134"/>
      <c r="Q2683" s="62"/>
      <c r="R2683" s="134"/>
      <c r="S2683" s="134"/>
      <c r="T2683" s="134"/>
      <c r="U2683" s="134"/>
      <c r="V2683" s="134"/>
      <c r="W2683" s="134"/>
      <c r="X2683" s="134"/>
    </row>
    <row r="2684" spans="1:24" ht="15" customHeight="1" x14ac:dyDescent="0.2">
      <c r="A2684" s="62"/>
      <c r="B2684" s="62"/>
      <c r="C2684" s="133"/>
      <c r="D2684" s="133"/>
      <c r="E2684" s="133"/>
      <c r="F2684" s="133"/>
      <c r="G2684" s="133"/>
      <c r="H2684" s="133"/>
      <c r="I2684" s="133"/>
      <c r="J2684" s="133"/>
      <c r="K2684" s="133"/>
      <c r="L2684" s="133"/>
      <c r="M2684" s="133"/>
      <c r="N2684" s="134"/>
      <c r="O2684" s="134"/>
      <c r="P2684" s="134"/>
      <c r="Q2684" s="62"/>
      <c r="R2684" s="134"/>
      <c r="S2684" s="134"/>
      <c r="T2684" s="134"/>
      <c r="U2684" s="134"/>
      <c r="V2684" s="134"/>
      <c r="W2684" s="134"/>
      <c r="X2684" s="134"/>
    </row>
    <row r="2685" spans="1:24" ht="15" customHeight="1" x14ac:dyDescent="0.2">
      <c r="A2685" s="62"/>
      <c r="B2685" s="62"/>
      <c r="C2685" s="133"/>
      <c r="D2685" s="133"/>
      <c r="E2685" s="133"/>
      <c r="F2685" s="133"/>
      <c r="G2685" s="133"/>
      <c r="H2685" s="133"/>
      <c r="I2685" s="133"/>
      <c r="J2685" s="133"/>
      <c r="K2685" s="133"/>
      <c r="L2685" s="133"/>
      <c r="M2685" s="133"/>
      <c r="N2685" s="134"/>
      <c r="O2685" s="134"/>
      <c r="P2685" s="134"/>
      <c r="Q2685" s="62"/>
      <c r="R2685" s="134"/>
      <c r="S2685" s="134"/>
      <c r="T2685" s="134"/>
      <c r="U2685" s="134"/>
      <c r="V2685" s="134"/>
      <c r="W2685" s="134"/>
      <c r="X2685" s="134"/>
    </row>
    <row r="2686" spans="1:24" ht="15" customHeight="1" x14ac:dyDescent="0.2">
      <c r="A2686" s="62"/>
      <c r="B2686" s="62"/>
      <c r="C2686" s="133"/>
      <c r="D2686" s="133"/>
      <c r="E2686" s="133"/>
      <c r="F2686" s="133"/>
      <c r="G2686" s="133"/>
      <c r="H2686" s="133"/>
      <c r="I2686" s="133"/>
      <c r="J2686" s="133"/>
      <c r="K2686" s="133"/>
      <c r="L2686" s="133"/>
      <c r="M2686" s="133"/>
      <c r="N2686" s="134"/>
      <c r="O2686" s="134"/>
      <c r="P2686" s="134"/>
      <c r="Q2686" s="62"/>
      <c r="R2686" s="134"/>
      <c r="S2686" s="134"/>
      <c r="T2686" s="134"/>
      <c r="U2686" s="134"/>
      <c r="V2686" s="134"/>
      <c r="W2686" s="134"/>
      <c r="X2686" s="134"/>
    </row>
    <row r="2687" spans="1:24" ht="15" customHeight="1" x14ac:dyDescent="0.2">
      <c r="A2687" s="62"/>
      <c r="B2687" s="62"/>
      <c r="C2687" s="133"/>
      <c r="D2687" s="133"/>
      <c r="E2687" s="133"/>
      <c r="F2687" s="133"/>
      <c r="G2687" s="133"/>
      <c r="H2687" s="133"/>
      <c r="I2687" s="133"/>
      <c r="J2687" s="133"/>
      <c r="K2687" s="133"/>
      <c r="L2687" s="133"/>
      <c r="M2687" s="133"/>
      <c r="N2687" s="134"/>
      <c r="O2687" s="134"/>
      <c r="P2687" s="134"/>
      <c r="Q2687" s="62"/>
      <c r="R2687" s="134"/>
      <c r="S2687" s="134"/>
      <c r="T2687" s="134"/>
      <c r="U2687" s="134"/>
      <c r="V2687" s="134"/>
      <c r="W2687" s="134"/>
      <c r="X2687" s="134"/>
    </row>
    <row r="2688" spans="1:24" ht="15" customHeight="1" x14ac:dyDescent="0.2">
      <c r="A2688" s="62"/>
      <c r="B2688" s="62"/>
      <c r="C2688" s="133"/>
      <c r="D2688" s="133"/>
      <c r="E2688" s="133"/>
      <c r="F2688" s="133"/>
      <c r="G2688" s="133"/>
      <c r="H2688" s="133"/>
      <c r="I2688" s="133"/>
      <c r="J2688" s="133"/>
      <c r="K2688" s="133"/>
      <c r="L2688" s="133"/>
      <c r="M2688" s="133"/>
      <c r="N2688" s="134"/>
      <c r="O2688" s="134"/>
      <c r="P2688" s="134"/>
      <c r="Q2688" s="62"/>
      <c r="R2688" s="134"/>
      <c r="S2688" s="134"/>
      <c r="T2688" s="134"/>
      <c r="U2688" s="134"/>
      <c r="V2688" s="134"/>
      <c r="W2688" s="134"/>
      <c r="X2688" s="134"/>
    </row>
    <row r="2689" spans="1:24" ht="15" customHeight="1" x14ac:dyDescent="0.2">
      <c r="A2689" s="62"/>
      <c r="B2689" s="62"/>
      <c r="C2689" s="133"/>
      <c r="D2689" s="133"/>
      <c r="E2689" s="133"/>
      <c r="F2689" s="133"/>
      <c r="G2689" s="133"/>
      <c r="H2689" s="133"/>
      <c r="I2689" s="133"/>
      <c r="J2689" s="133"/>
      <c r="K2689" s="133"/>
      <c r="L2689" s="133"/>
      <c r="M2689" s="133"/>
      <c r="N2689" s="134"/>
      <c r="O2689" s="134"/>
      <c r="P2689" s="134"/>
      <c r="Q2689" s="62"/>
      <c r="R2689" s="134"/>
      <c r="S2689" s="134"/>
      <c r="T2689" s="134"/>
      <c r="U2689" s="134"/>
      <c r="V2689" s="134"/>
      <c r="W2689" s="134"/>
      <c r="X2689" s="134"/>
    </row>
    <row r="2690" spans="1:24" ht="15" customHeight="1" x14ac:dyDescent="0.2">
      <c r="A2690" s="62"/>
      <c r="B2690" s="62"/>
      <c r="C2690" s="133"/>
      <c r="D2690" s="133"/>
      <c r="E2690" s="133"/>
      <c r="F2690" s="133"/>
      <c r="G2690" s="133"/>
      <c r="H2690" s="133"/>
      <c r="I2690" s="133"/>
      <c r="J2690" s="133"/>
      <c r="K2690" s="133"/>
      <c r="L2690" s="133"/>
      <c r="M2690" s="133"/>
      <c r="N2690" s="134"/>
      <c r="O2690" s="134"/>
      <c r="P2690" s="134"/>
      <c r="Q2690" s="62"/>
      <c r="R2690" s="134"/>
      <c r="S2690" s="134"/>
      <c r="T2690" s="134"/>
      <c r="U2690" s="134"/>
      <c r="V2690" s="134"/>
      <c r="W2690" s="134"/>
      <c r="X2690" s="134"/>
    </row>
    <row r="2691" spans="1:24" ht="15" customHeight="1" x14ac:dyDescent="0.2">
      <c r="A2691" s="62"/>
      <c r="B2691" s="62"/>
      <c r="C2691" s="133"/>
      <c r="D2691" s="133"/>
      <c r="E2691" s="133"/>
      <c r="F2691" s="133"/>
      <c r="G2691" s="133"/>
      <c r="H2691" s="133"/>
      <c r="I2691" s="133"/>
      <c r="J2691" s="133"/>
      <c r="K2691" s="133"/>
      <c r="L2691" s="133"/>
      <c r="M2691" s="133"/>
      <c r="N2691" s="134"/>
      <c r="O2691" s="134"/>
      <c r="P2691" s="134"/>
      <c r="Q2691" s="62"/>
      <c r="R2691" s="134"/>
      <c r="S2691" s="134"/>
      <c r="T2691" s="134"/>
      <c r="U2691" s="134"/>
      <c r="V2691" s="134"/>
      <c r="W2691" s="134"/>
      <c r="X2691" s="134"/>
    </row>
    <row r="2692" spans="1:24" ht="15" customHeight="1" x14ac:dyDescent="0.2">
      <c r="A2692" s="62"/>
      <c r="B2692" s="62"/>
      <c r="C2692" s="133"/>
      <c r="D2692" s="133"/>
      <c r="E2692" s="133"/>
      <c r="F2692" s="133"/>
      <c r="G2692" s="133"/>
      <c r="H2692" s="133"/>
      <c r="I2692" s="133"/>
      <c r="J2692" s="133"/>
      <c r="K2692" s="133"/>
      <c r="L2692" s="133"/>
      <c r="M2692" s="133"/>
      <c r="N2692" s="134"/>
      <c r="O2692" s="134"/>
      <c r="P2692" s="134"/>
      <c r="Q2692" s="62"/>
      <c r="R2692" s="134"/>
      <c r="S2692" s="134"/>
      <c r="T2692" s="134"/>
      <c r="U2692" s="134"/>
      <c r="V2692" s="134"/>
      <c r="W2692" s="134"/>
      <c r="X2692" s="134"/>
    </row>
    <row r="2693" spans="1:24" ht="15" customHeight="1" x14ac:dyDescent="0.2">
      <c r="A2693" s="62"/>
      <c r="B2693" s="62"/>
      <c r="C2693" s="133"/>
      <c r="D2693" s="133"/>
      <c r="E2693" s="133"/>
      <c r="F2693" s="133"/>
      <c r="G2693" s="133"/>
      <c r="H2693" s="133"/>
      <c r="I2693" s="133"/>
      <c r="J2693" s="133"/>
      <c r="K2693" s="133"/>
      <c r="L2693" s="133"/>
      <c r="M2693" s="133"/>
      <c r="N2693" s="134"/>
      <c r="O2693" s="134"/>
      <c r="P2693" s="134"/>
      <c r="Q2693" s="62"/>
      <c r="R2693" s="134"/>
      <c r="S2693" s="134"/>
      <c r="T2693" s="134"/>
      <c r="U2693" s="134"/>
      <c r="V2693" s="134"/>
      <c r="W2693" s="134"/>
      <c r="X2693" s="134"/>
    </row>
    <row r="2694" spans="1:24" ht="15" customHeight="1" x14ac:dyDescent="0.2">
      <c r="A2694" s="62"/>
      <c r="B2694" s="62"/>
      <c r="C2694" s="133"/>
      <c r="D2694" s="133"/>
      <c r="E2694" s="133"/>
      <c r="F2694" s="133"/>
      <c r="G2694" s="133"/>
      <c r="H2694" s="133"/>
      <c r="I2694" s="133"/>
      <c r="J2694" s="133"/>
      <c r="K2694" s="133"/>
      <c r="L2694" s="133"/>
      <c r="M2694" s="133"/>
      <c r="N2694" s="134"/>
      <c r="O2694" s="134"/>
      <c r="P2694" s="134"/>
      <c r="Q2694" s="62"/>
      <c r="R2694" s="134"/>
      <c r="S2694" s="134"/>
      <c r="T2694" s="134"/>
      <c r="U2694" s="134"/>
      <c r="V2694" s="134"/>
      <c r="W2694" s="134"/>
      <c r="X2694" s="134"/>
    </row>
    <row r="2695" spans="1:24" ht="15" customHeight="1" x14ac:dyDescent="0.2">
      <c r="A2695" s="62"/>
      <c r="B2695" s="62"/>
      <c r="C2695" s="133"/>
      <c r="D2695" s="133"/>
      <c r="E2695" s="133"/>
      <c r="F2695" s="133"/>
      <c r="G2695" s="133"/>
      <c r="H2695" s="133"/>
      <c r="I2695" s="133"/>
      <c r="J2695" s="133"/>
      <c r="K2695" s="133"/>
      <c r="L2695" s="133"/>
      <c r="M2695" s="133"/>
      <c r="N2695" s="134"/>
      <c r="O2695" s="134"/>
      <c r="P2695" s="134"/>
      <c r="Q2695" s="62"/>
      <c r="R2695" s="134"/>
      <c r="S2695" s="134"/>
      <c r="T2695" s="134"/>
      <c r="U2695" s="134"/>
      <c r="V2695" s="134"/>
      <c r="W2695" s="134"/>
      <c r="X2695" s="134"/>
    </row>
    <row r="2696" spans="1:24" ht="15" customHeight="1" x14ac:dyDescent="0.2">
      <c r="A2696" s="62"/>
      <c r="B2696" s="62"/>
      <c r="C2696" s="133"/>
      <c r="D2696" s="133"/>
      <c r="E2696" s="133"/>
      <c r="F2696" s="133"/>
      <c r="G2696" s="133"/>
      <c r="H2696" s="133"/>
      <c r="I2696" s="133"/>
      <c r="J2696" s="133"/>
      <c r="K2696" s="133"/>
      <c r="L2696" s="133"/>
      <c r="M2696" s="133"/>
      <c r="N2696" s="134"/>
      <c r="O2696" s="134"/>
      <c r="P2696" s="134"/>
      <c r="Q2696" s="62"/>
      <c r="R2696" s="134"/>
      <c r="S2696" s="134"/>
      <c r="T2696" s="134"/>
      <c r="U2696" s="134"/>
      <c r="V2696" s="134"/>
      <c r="W2696" s="134"/>
      <c r="X2696" s="134"/>
    </row>
    <row r="2697" spans="1:24" ht="15" customHeight="1" x14ac:dyDescent="0.2">
      <c r="A2697" s="62"/>
      <c r="B2697" s="62"/>
      <c r="C2697" s="133"/>
      <c r="D2697" s="133"/>
      <c r="E2697" s="133"/>
      <c r="F2697" s="133"/>
      <c r="G2697" s="133"/>
      <c r="H2697" s="133"/>
      <c r="I2697" s="133"/>
      <c r="J2697" s="133"/>
      <c r="K2697" s="133"/>
      <c r="L2697" s="133"/>
      <c r="M2697" s="133"/>
      <c r="N2697" s="134"/>
      <c r="O2697" s="134"/>
      <c r="P2697" s="134"/>
      <c r="Q2697" s="62"/>
      <c r="R2697" s="134"/>
      <c r="S2697" s="134"/>
      <c r="T2697" s="134"/>
      <c r="U2697" s="134"/>
      <c r="V2697" s="134"/>
      <c r="W2697" s="134"/>
      <c r="X2697" s="134"/>
    </row>
    <row r="2698" spans="1:24" ht="15" customHeight="1" x14ac:dyDescent="0.2">
      <c r="A2698" s="62"/>
      <c r="B2698" s="62"/>
      <c r="C2698" s="133"/>
      <c r="D2698" s="133"/>
      <c r="E2698" s="133"/>
      <c r="F2698" s="133"/>
      <c r="G2698" s="133"/>
      <c r="H2698" s="133"/>
      <c r="I2698" s="133"/>
      <c r="J2698" s="133"/>
      <c r="K2698" s="133"/>
      <c r="L2698" s="133"/>
      <c r="M2698" s="133"/>
      <c r="N2698" s="134"/>
      <c r="O2698" s="134"/>
      <c r="P2698" s="134"/>
      <c r="Q2698" s="62"/>
      <c r="R2698" s="134"/>
      <c r="S2698" s="134"/>
      <c r="T2698" s="134"/>
      <c r="U2698" s="134"/>
      <c r="V2698" s="134"/>
      <c r="W2698" s="134"/>
      <c r="X2698" s="134"/>
    </row>
    <row r="2699" spans="1:24" ht="15" customHeight="1" x14ac:dyDescent="0.2">
      <c r="A2699" s="62"/>
      <c r="B2699" s="62"/>
      <c r="C2699" s="133"/>
      <c r="D2699" s="133"/>
      <c r="E2699" s="133"/>
      <c r="F2699" s="133"/>
      <c r="G2699" s="133"/>
      <c r="H2699" s="133"/>
      <c r="I2699" s="133"/>
      <c r="J2699" s="133"/>
      <c r="K2699" s="133"/>
      <c r="L2699" s="133"/>
      <c r="M2699" s="133"/>
      <c r="N2699" s="134"/>
      <c r="O2699" s="134"/>
      <c r="P2699" s="134"/>
      <c r="Q2699" s="62"/>
      <c r="R2699" s="134"/>
      <c r="S2699" s="134"/>
      <c r="T2699" s="134"/>
      <c r="U2699" s="134"/>
      <c r="V2699" s="134"/>
      <c r="W2699" s="134"/>
      <c r="X2699" s="134"/>
    </row>
    <row r="2700" spans="1:24" ht="15" customHeight="1" x14ac:dyDescent="0.2">
      <c r="A2700" s="62"/>
      <c r="B2700" s="62"/>
      <c r="C2700" s="133"/>
      <c r="D2700" s="133"/>
      <c r="E2700" s="133"/>
      <c r="F2700" s="133"/>
      <c r="G2700" s="133"/>
      <c r="H2700" s="133"/>
      <c r="I2700" s="133"/>
      <c r="J2700" s="133"/>
      <c r="K2700" s="133"/>
      <c r="L2700" s="133"/>
      <c r="M2700" s="133"/>
      <c r="N2700" s="134"/>
      <c r="O2700" s="134"/>
      <c r="P2700" s="134"/>
      <c r="Q2700" s="62"/>
      <c r="R2700" s="134"/>
      <c r="S2700" s="134"/>
      <c r="T2700" s="134"/>
      <c r="U2700" s="134"/>
      <c r="V2700" s="134"/>
      <c r="W2700" s="134"/>
      <c r="X2700" s="134"/>
    </row>
    <row r="2701" spans="1:24" ht="15" customHeight="1" x14ac:dyDescent="0.2">
      <c r="A2701" s="62"/>
      <c r="B2701" s="62"/>
      <c r="C2701" s="133"/>
      <c r="D2701" s="133"/>
      <c r="E2701" s="133"/>
      <c r="F2701" s="133"/>
      <c r="G2701" s="133"/>
      <c r="H2701" s="133"/>
      <c r="I2701" s="133"/>
      <c r="J2701" s="133"/>
      <c r="K2701" s="133"/>
      <c r="L2701" s="133"/>
      <c r="M2701" s="133"/>
      <c r="N2701" s="134"/>
      <c r="O2701" s="134"/>
      <c r="P2701" s="134"/>
      <c r="Q2701" s="62"/>
      <c r="R2701" s="134"/>
      <c r="S2701" s="134"/>
      <c r="T2701" s="134"/>
      <c r="U2701" s="134"/>
      <c r="V2701" s="134"/>
      <c r="W2701" s="134"/>
      <c r="X2701" s="134"/>
    </row>
    <row r="2702" spans="1:24" ht="15" customHeight="1" x14ac:dyDescent="0.2">
      <c r="A2702" s="62"/>
      <c r="B2702" s="62"/>
      <c r="C2702" s="133"/>
      <c r="D2702" s="133"/>
      <c r="E2702" s="133"/>
      <c r="F2702" s="133"/>
      <c r="G2702" s="133"/>
      <c r="H2702" s="133"/>
      <c r="I2702" s="133"/>
      <c r="J2702" s="133"/>
      <c r="K2702" s="133"/>
      <c r="L2702" s="133"/>
      <c r="M2702" s="133"/>
      <c r="N2702" s="134"/>
      <c r="O2702" s="134"/>
      <c r="P2702" s="134"/>
      <c r="Q2702" s="62"/>
      <c r="R2702" s="134"/>
      <c r="S2702" s="134"/>
      <c r="T2702" s="134"/>
      <c r="U2702" s="134"/>
      <c r="V2702" s="134"/>
      <c r="W2702" s="134"/>
      <c r="X2702" s="134"/>
    </row>
    <row r="2703" spans="1:24" ht="15" customHeight="1" x14ac:dyDescent="0.2">
      <c r="A2703" s="62"/>
      <c r="B2703" s="62"/>
      <c r="C2703" s="133"/>
      <c r="D2703" s="133"/>
      <c r="E2703" s="133"/>
      <c r="F2703" s="133"/>
      <c r="G2703" s="133"/>
      <c r="H2703" s="133"/>
      <c r="I2703" s="133"/>
      <c r="J2703" s="133"/>
      <c r="K2703" s="133"/>
      <c r="L2703" s="133"/>
      <c r="M2703" s="133"/>
      <c r="N2703" s="134"/>
      <c r="O2703" s="134"/>
      <c r="P2703" s="134"/>
      <c r="Q2703" s="62"/>
      <c r="R2703" s="134"/>
      <c r="S2703" s="134"/>
      <c r="T2703" s="134"/>
      <c r="U2703" s="134"/>
      <c r="V2703" s="134"/>
      <c r="W2703" s="134"/>
      <c r="X2703" s="134"/>
    </row>
    <row r="2704" spans="1:24" ht="15" customHeight="1" x14ac:dyDescent="0.2">
      <c r="A2704" s="62"/>
      <c r="B2704" s="62"/>
      <c r="C2704" s="133"/>
      <c r="D2704" s="133"/>
      <c r="E2704" s="133"/>
      <c r="F2704" s="133"/>
      <c r="G2704" s="133"/>
      <c r="H2704" s="133"/>
      <c r="I2704" s="133"/>
      <c r="J2704" s="133"/>
      <c r="K2704" s="133"/>
      <c r="L2704" s="133"/>
      <c r="M2704" s="133"/>
      <c r="N2704" s="134"/>
      <c r="O2704" s="134"/>
      <c r="P2704" s="134"/>
      <c r="Q2704" s="62"/>
      <c r="R2704" s="134"/>
      <c r="S2704" s="134"/>
      <c r="T2704" s="134"/>
      <c r="U2704" s="134"/>
      <c r="V2704" s="134"/>
      <c r="W2704" s="134"/>
      <c r="X2704" s="134"/>
    </row>
    <row r="2705" spans="1:24" ht="15" customHeight="1" x14ac:dyDescent="0.2">
      <c r="A2705" s="62"/>
      <c r="B2705" s="62"/>
      <c r="C2705" s="133"/>
      <c r="D2705" s="133"/>
      <c r="E2705" s="133"/>
      <c r="F2705" s="133"/>
      <c r="G2705" s="133"/>
      <c r="H2705" s="133"/>
      <c r="I2705" s="133"/>
      <c r="J2705" s="133"/>
      <c r="K2705" s="133"/>
      <c r="L2705" s="133"/>
      <c r="M2705" s="133"/>
      <c r="N2705" s="134"/>
      <c r="O2705" s="134"/>
      <c r="P2705" s="134"/>
      <c r="Q2705" s="62"/>
      <c r="R2705" s="134"/>
      <c r="S2705" s="134"/>
      <c r="T2705" s="134"/>
      <c r="U2705" s="134"/>
      <c r="V2705" s="134"/>
      <c r="W2705" s="134"/>
      <c r="X2705" s="134"/>
    </row>
    <row r="2706" spans="1:24" ht="15" customHeight="1" x14ac:dyDescent="0.2">
      <c r="A2706" s="62"/>
      <c r="B2706" s="62"/>
      <c r="C2706" s="133"/>
      <c r="D2706" s="133"/>
      <c r="E2706" s="133"/>
      <c r="F2706" s="133"/>
      <c r="G2706" s="133"/>
      <c r="H2706" s="133"/>
      <c r="I2706" s="133"/>
      <c r="J2706" s="133"/>
      <c r="K2706" s="133"/>
      <c r="L2706" s="133"/>
      <c r="M2706" s="133"/>
      <c r="N2706" s="134"/>
      <c r="O2706" s="134"/>
      <c r="P2706" s="134"/>
      <c r="Q2706" s="62"/>
      <c r="R2706" s="134"/>
      <c r="S2706" s="134"/>
      <c r="T2706" s="134"/>
      <c r="U2706" s="134"/>
      <c r="V2706" s="134"/>
      <c r="W2706" s="134"/>
      <c r="X2706" s="134"/>
    </row>
    <row r="2707" spans="1:24" ht="15" customHeight="1" x14ac:dyDescent="0.2">
      <c r="A2707" s="62"/>
      <c r="B2707" s="62"/>
      <c r="C2707" s="133"/>
      <c r="D2707" s="133"/>
      <c r="E2707" s="133"/>
      <c r="F2707" s="133"/>
      <c r="G2707" s="133"/>
      <c r="H2707" s="133"/>
      <c r="I2707" s="133"/>
      <c r="J2707" s="133"/>
      <c r="K2707" s="133"/>
      <c r="L2707" s="133"/>
      <c r="M2707" s="133"/>
      <c r="N2707" s="134"/>
      <c r="O2707" s="134"/>
      <c r="P2707" s="134"/>
      <c r="Q2707" s="62"/>
      <c r="R2707" s="134"/>
      <c r="S2707" s="134"/>
      <c r="T2707" s="134"/>
      <c r="U2707" s="134"/>
      <c r="V2707" s="134"/>
      <c r="W2707" s="134"/>
      <c r="X2707" s="134"/>
    </row>
    <row r="2708" spans="1:24" ht="15" customHeight="1" x14ac:dyDescent="0.2">
      <c r="A2708" s="62"/>
      <c r="B2708" s="62"/>
      <c r="C2708" s="133"/>
      <c r="D2708" s="133"/>
      <c r="E2708" s="133"/>
      <c r="F2708" s="133"/>
      <c r="G2708" s="133"/>
      <c r="H2708" s="133"/>
      <c r="I2708" s="133"/>
      <c r="J2708" s="133"/>
      <c r="K2708" s="133"/>
      <c r="L2708" s="133"/>
      <c r="M2708" s="133"/>
      <c r="N2708" s="134"/>
      <c r="O2708" s="134"/>
      <c r="P2708" s="134"/>
      <c r="Q2708" s="62"/>
      <c r="R2708" s="134"/>
      <c r="S2708" s="134"/>
      <c r="T2708" s="134"/>
      <c r="U2708" s="134"/>
      <c r="V2708" s="134"/>
      <c r="W2708" s="134"/>
      <c r="X2708" s="134"/>
    </row>
    <row r="2709" spans="1:24" ht="15" customHeight="1" x14ac:dyDescent="0.2">
      <c r="A2709" s="62"/>
      <c r="B2709" s="62"/>
      <c r="C2709" s="133"/>
      <c r="D2709" s="133"/>
      <c r="E2709" s="133"/>
      <c r="F2709" s="133"/>
      <c r="G2709" s="133"/>
      <c r="H2709" s="133"/>
      <c r="I2709" s="133"/>
      <c r="J2709" s="133"/>
      <c r="K2709" s="133"/>
      <c r="L2709" s="133"/>
      <c r="M2709" s="133"/>
      <c r="N2709" s="134"/>
      <c r="O2709" s="134"/>
      <c r="P2709" s="134"/>
      <c r="Q2709" s="62"/>
      <c r="R2709" s="134"/>
      <c r="S2709" s="134"/>
      <c r="T2709" s="134"/>
      <c r="U2709" s="134"/>
      <c r="V2709" s="134"/>
      <c r="W2709" s="134"/>
      <c r="X2709" s="134"/>
    </row>
    <row r="2710" spans="1:24" ht="15" customHeight="1" x14ac:dyDescent="0.2">
      <c r="A2710" s="62"/>
      <c r="B2710" s="62"/>
      <c r="C2710" s="133"/>
      <c r="D2710" s="133"/>
      <c r="E2710" s="133"/>
      <c r="F2710" s="133"/>
      <c r="G2710" s="133"/>
      <c r="H2710" s="133"/>
      <c r="I2710" s="133"/>
      <c r="J2710" s="133"/>
      <c r="K2710" s="133"/>
      <c r="L2710" s="133"/>
      <c r="M2710" s="133"/>
      <c r="N2710" s="134"/>
      <c r="O2710" s="134"/>
      <c r="P2710" s="134"/>
      <c r="Q2710" s="62"/>
      <c r="R2710" s="134"/>
      <c r="S2710" s="134"/>
      <c r="T2710" s="134"/>
      <c r="U2710" s="134"/>
      <c r="V2710" s="134"/>
      <c r="W2710" s="134"/>
      <c r="X2710" s="134"/>
    </row>
    <row r="2711" spans="1:24" ht="15" customHeight="1" x14ac:dyDescent="0.2">
      <c r="A2711" s="62"/>
      <c r="B2711" s="62"/>
      <c r="C2711" s="133"/>
      <c r="D2711" s="133"/>
      <c r="E2711" s="133"/>
      <c r="F2711" s="133"/>
      <c r="G2711" s="133"/>
      <c r="H2711" s="133"/>
      <c r="I2711" s="133"/>
      <c r="J2711" s="133"/>
      <c r="K2711" s="133"/>
      <c r="L2711" s="133"/>
      <c r="M2711" s="133"/>
      <c r="N2711" s="134"/>
      <c r="O2711" s="134"/>
      <c r="P2711" s="134"/>
      <c r="Q2711" s="62"/>
      <c r="R2711" s="134"/>
      <c r="S2711" s="134"/>
      <c r="T2711" s="134"/>
      <c r="U2711" s="134"/>
      <c r="V2711" s="134"/>
      <c r="W2711" s="134"/>
      <c r="X2711" s="134"/>
    </row>
    <row r="2712" spans="1:24" ht="15" customHeight="1" x14ac:dyDescent="0.2">
      <c r="A2712" s="62"/>
      <c r="B2712" s="62"/>
      <c r="C2712" s="133"/>
      <c r="D2712" s="133"/>
      <c r="E2712" s="133"/>
      <c r="F2712" s="133"/>
      <c r="G2712" s="133"/>
      <c r="H2712" s="133"/>
      <c r="I2712" s="133"/>
      <c r="J2712" s="133"/>
      <c r="K2712" s="133"/>
      <c r="L2712" s="133"/>
      <c r="M2712" s="133"/>
      <c r="N2712" s="134"/>
      <c r="O2712" s="134"/>
      <c r="P2712" s="134"/>
      <c r="Q2712" s="62"/>
      <c r="R2712" s="134"/>
      <c r="S2712" s="134"/>
      <c r="T2712" s="134"/>
      <c r="U2712" s="134"/>
      <c r="V2712" s="134"/>
      <c r="W2712" s="134"/>
      <c r="X2712" s="134"/>
    </row>
    <row r="2713" spans="1:24" ht="15" customHeight="1" x14ac:dyDescent="0.2">
      <c r="A2713" s="62"/>
      <c r="B2713" s="62"/>
      <c r="C2713" s="133"/>
      <c r="D2713" s="133"/>
      <c r="E2713" s="133"/>
      <c r="F2713" s="133"/>
      <c r="G2713" s="133"/>
      <c r="H2713" s="133"/>
      <c r="I2713" s="133"/>
      <c r="J2713" s="133"/>
      <c r="K2713" s="133"/>
      <c r="L2713" s="133"/>
      <c r="M2713" s="133"/>
      <c r="N2713" s="134"/>
      <c r="O2713" s="134"/>
      <c r="P2713" s="134"/>
      <c r="Q2713" s="62"/>
      <c r="R2713" s="134"/>
      <c r="S2713" s="134"/>
      <c r="T2713" s="134"/>
      <c r="U2713" s="134"/>
      <c r="V2713" s="134"/>
      <c r="W2713" s="134"/>
      <c r="X2713" s="134"/>
    </row>
    <row r="2714" spans="1:24" ht="15" customHeight="1" x14ac:dyDescent="0.2">
      <c r="A2714" s="62"/>
      <c r="B2714" s="62"/>
      <c r="C2714" s="133"/>
      <c r="D2714" s="133"/>
      <c r="E2714" s="133"/>
      <c r="F2714" s="133"/>
      <c r="G2714" s="133"/>
      <c r="H2714" s="133"/>
      <c r="I2714" s="133"/>
      <c r="J2714" s="133"/>
      <c r="K2714" s="133"/>
      <c r="L2714" s="133"/>
      <c r="M2714" s="133"/>
      <c r="N2714" s="134"/>
      <c r="O2714" s="134"/>
      <c r="P2714" s="134"/>
      <c r="Q2714" s="62"/>
      <c r="R2714" s="134"/>
      <c r="S2714" s="134"/>
      <c r="T2714" s="134"/>
      <c r="U2714" s="134"/>
      <c r="V2714" s="134"/>
      <c r="W2714" s="134"/>
      <c r="X2714" s="134"/>
    </row>
    <row r="2715" spans="1:24" ht="15" customHeight="1" x14ac:dyDescent="0.2">
      <c r="A2715" s="62"/>
      <c r="B2715" s="62"/>
      <c r="C2715" s="133"/>
      <c r="D2715" s="133"/>
      <c r="E2715" s="133"/>
      <c r="F2715" s="133"/>
      <c r="G2715" s="133"/>
      <c r="H2715" s="133"/>
      <c r="I2715" s="133"/>
      <c r="J2715" s="133"/>
      <c r="K2715" s="133"/>
      <c r="L2715" s="133"/>
      <c r="M2715" s="133"/>
      <c r="N2715" s="134"/>
      <c r="O2715" s="134"/>
      <c r="P2715" s="134"/>
      <c r="Q2715" s="62"/>
      <c r="R2715" s="134"/>
      <c r="S2715" s="134"/>
      <c r="T2715" s="134"/>
      <c r="U2715" s="134"/>
      <c r="V2715" s="134"/>
      <c r="W2715" s="134"/>
      <c r="X2715" s="134"/>
    </row>
    <row r="2716" spans="1:24" ht="15" customHeight="1" x14ac:dyDescent="0.2">
      <c r="A2716" s="62"/>
      <c r="B2716" s="62"/>
      <c r="C2716" s="133"/>
      <c r="D2716" s="133"/>
      <c r="E2716" s="133"/>
      <c r="F2716" s="133"/>
      <c r="G2716" s="133"/>
      <c r="H2716" s="133"/>
      <c r="I2716" s="133"/>
      <c r="J2716" s="133"/>
      <c r="K2716" s="133"/>
      <c r="L2716" s="133"/>
      <c r="M2716" s="133"/>
      <c r="N2716" s="134"/>
      <c r="O2716" s="134"/>
      <c r="P2716" s="134"/>
      <c r="Q2716" s="62"/>
      <c r="R2716" s="134"/>
      <c r="S2716" s="134"/>
      <c r="T2716" s="134"/>
      <c r="U2716" s="134"/>
      <c r="V2716" s="134"/>
      <c r="W2716" s="134"/>
      <c r="X2716" s="134"/>
    </row>
    <row r="2717" spans="1:24" ht="15" customHeight="1" x14ac:dyDescent="0.2">
      <c r="A2717" s="62"/>
      <c r="B2717" s="62"/>
      <c r="C2717" s="133"/>
      <c r="D2717" s="133"/>
      <c r="E2717" s="133"/>
      <c r="F2717" s="133"/>
      <c r="G2717" s="133"/>
      <c r="H2717" s="133"/>
      <c r="I2717" s="133"/>
      <c r="J2717" s="133"/>
      <c r="K2717" s="133"/>
      <c r="L2717" s="133"/>
      <c r="M2717" s="133"/>
      <c r="N2717" s="134"/>
      <c r="O2717" s="134"/>
      <c r="P2717" s="134"/>
      <c r="Q2717" s="62"/>
      <c r="R2717" s="134"/>
      <c r="S2717" s="134"/>
      <c r="T2717" s="134"/>
      <c r="U2717" s="134"/>
      <c r="V2717" s="134"/>
      <c r="W2717" s="134"/>
      <c r="X2717" s="134"/>
    </row>
    <row r="2718" spans="1:24" ht="15" customHeight="1" x14ac:dyDescent="0.2">
      <c r="A2718" s="62"/>
      <c r="B2718" s="62"/>
      <c r="C2718" s="133"/>
      <c r="D2718" s="133"/>
      <c r="E2718" s="133"/>
      <c r="F2718" s="133"/>
      <c r="G2718" s="133"/>
      <c r="H2718" s="133"/>
      <c r="I2718" s="133"/>
      <c r="J2718" s="133"/>
      <c r="K2718" s="133"/>
      <c r="L2718" s="133"/>
      <c r="M2718" s="133"/>
      <c r="N2718" s="134"/>
      <c r="O2718" s="134"/>
      <c r="P2718" s="134"/>
      <c r="Q2718" s="62"/>
      <c r="R2718" s="134"/>
      <c r="S2718" s="134"/>
      <c r="T2718" s="134"/>
      <c r="U2718" s="134"/>
      <c r="V2718" s="134"/>
      <c r="W2718" s="134"/>
      <c r="X2718" s="134"/>
    </row>
    <row r="2719" spans="1:24" ht="15" customHeight="1" x14ac:dyDescent="0.2">
      <c r="A2719" s="62"/>
      <c r="B2719" s="62"/>
      <c r="C2719" s="133"/>
      <c r="D2719" s="133"/>
      <c r="E2719" s="133"/>
      <c r="F2719" s="133"/>
      <c r="G2719" s="133"/>
      <c r="H2719" s="133"/>
      <c r="I2719" s="133"/>
      <c r="J2719" s="133"/>
      <c r="K2719" s="133"/>
      <c r="L2719" s="133"/>
      <c r="M2719" s="133"/>
      <c r="N2719" s="134"/>
      <c r="O2719" s="134"/>
      <c r="P2719" s="134"/>
      <c r="Q2719" s="62"/>
      <c r="R2719" s="134"/>
      <c r="S2719" s="134"/>
      <c r="T2719" s="134"/>
      <c r="U2719" s="134"/>
      <c r="V2719" s="134"/>
      <c r="W2719" s="134"/>
      <c r="X2719" s="134"/>
    </row>
    <row r="2720" spans="1:24" ht="15" customHeight="1" x14ac:dyDescent="0.2">
      <c r="A2720" s="62"/>
      <c r="B2720" s="62"/>
      <c r="C2720" s="133"/>
      <c r="D2720" s="133"/>
      <c r="E2720" s="133"/>
      <c r="F2720" s="133"/>
      <c r="G2720" s="133"/>
      <c r="H2720" s="133"/>
      <c r="I2720" s="133"/>
      <c r="J2720" s="133"/>
      <c r="K2720" s="133"/>
      <c r="L2720" s="133"/>
      <c r="M2720" s="133"/>
      <c r="N2720" s="134"/>
      <c r="O2720" s="134"/>
      <c r="P2720" s="134"/>
      <c r="Q2720" s="62"/>
      <c r="R2720" s="134"/>
      <c r="S2720" s="134"/>
      <c r="T2720" s="134"/>
      <c r="U2720" s="134"/>
      <c r="V2720" s="134"/>
      <c r="W2720" s="134"/>
      <c r="X2720" s="134"/>
    </row>
    <row r="2721" spans="1:24" ht="15" customHeight="1" x14ac:dyDescent="0.2">
      <c r="A2721" s="62"/>
      <c r="B2721" s="62"/>
      <c r="C2721" s="133"/>
      <c r="D2721" s="133"/>
      <c r="E2721" s="133"/>
      <c r="F2721" s="133"/>
      <c r="G2721" s="133"/>
      <c r="H2721" s="133"/>
      <c r="I2721" s="133"/>
      <c r="J2721" s="133"/>
      <c r="K2721" s="133"/>
      <c r="L2721" s="133"/>
      <c r="M2721" s="133"/>
      <c r="N2721" s="134"/>
      <c r="O2721" s="134"/>
      <c r="P2721" s="134"/>
      <c r="Q2721" s="62"/>
      <c r="R2721" s="134"/>
      <c r="S2721" s="134"/>
      <c r="T2721" s="134"/>
      <c r="U2721" s="134"/>
      <c r="V2721" s="134"/>
      <c r="W2721" s="134"/>
      <c r="X2721" s="134"/>
    </row>
    <row r="2722" spans="1:24" ht="15" customHeight="1" x14ac:dyDescent="0.2">
      <c r="A2722" s="62"/>
      <c r="B2722" s="62"/>
      <c r="C2722" s="133"/>
      <c r="D2722" s="133"/>
      <c r="E2722" s="133"/>
      <c r="F2722" s="133"/>
      <c r="G2722" s="133"/>
      <c r="H2722" s="133"/>
      <c r="I2722" s="133"/>
      <c r="J2722" s="133"/>
      <c r="K2722" s="133"/>
      <c r="L2722" s="133"/>
      <c r="M2722" s="133"/>
      <c r="N2722" s="134"/>
      <c r="O2722" s="134"/>
      <c r="P2722" s="134"/>
      <c r="Q2722" s="62"/>
      <c r="R2722" s="134"/>
      <c r="S2722" s="134"/>
      <c r="T2722" s="134"/>
      <c r="U2722" s="134"/>
      <c r="V2722" s="134"/>
      <c r="W2722" s="134"/>
      <c r="X2722" s="134"/>
    </row>
    <row r="2723" spans="1:24" ht="15" customHeight="1" x14ac:dyDescent="0.2">
      <c r="A2723" s="62"/>
      <c r="B2723" s="62"/>
      <c r="C2723" s="133"/>
      <c r="D2723" s="133"/>
      <c r="E2723" s="133"/>
      <c r="F2723" s="133"/>
      <c r="G2723" s="133"/>
      <c r="H2723" s="133"/>
      <c r="I2723" s="133"/>
      <c r="J2723" s="133"/>
      <c r="K2723" s="133"/>
      <c r="L2723" s="133"/>
      <c r="M2723" s="133"/>
      <c r="N2723" s="134"/>
      <c r="O2723" s="134"/>
      <c r="P2723" s="134"/>
      <c r="Q2723" s="62"/>
      <c r="R2723" s="134"/>
      <c r="S2723" s="134"/>
      <c r="T2723" s="134"/>
      <c r="U2723" s="134"/>
      <c r="V2723" s="134"/>
      <c r="W2723" s="134"/>
      <c r="X2723" s="134"/>
    </row>
    <row r="2724" spans="1:24" ht="15" customHeight="1" x14ac:dyDescent="0.2">
      <c r="A2724" s="62"/>
      <c r="B2724" s="62"/>
      <c r="C2724" s="133"/>
      <c r="D2724" s="133"/>
      <c r="E2724" s="133"/>
      <c r="F2724" s="133"/>
      <c r="G2724" s="133"/>
      <c r="H2724" s="133"/>
      <c r="I2724" s="133"/>
      <c r="J2724" s="133"/>
      <c r="K2724" s="133"/>
      <c r="L2724" s="133"/>
      <c r="M2724" s="133"/>
      <c r="N2724" s="134"/>
      <c r="O2724" s="134"/>
      <c r="P2724" s="134"/>
      <c r="Q2724" s="62"/>
      <c r="R2724" s="134"/>
      <c r="S2724" s="134"/>
      <c r="T2724" s="134"/>
      <c r="U2724" s="134"/>
      <c r="V2724" s="134"/>
      <c r="W2724" s="134"/>
      <c r="X2724" s="134"/>
    </row>
    <row r="2725" spans="1:24" ht="15" customHeight="1" x14ac:dyDescent="0.2">
      <c r="A2725" s="62"/>
      <c r="B2725" s="62"/>
      <c r="C2725" s="133"/>
      <c r="D2725" s="133"/>
      <c r="E2725" s="133"/>
      <c r="F2725" s="133"/>
      <c r="G2725" s="133"/>
      <c r="H2725" s="133"/>
      <c r="I2725" s="133"/>
      <c r="J2725" s="133"/>
      <c r="K2725" s="133"/>
      <c r="L2725" s="133"/>
      <c r="M2725" s="133"/>
      <c r="N2725" s="134"/>
      <c r="O2725" s="134"/>
      <c r="P2725" s="134"/>
      <c r="Q2725" s="62"/>
      <c r="R2725" s="134"/>
      <c r="S2725" s="134"/>
      <c r="T2725" s="134"/>
      <c r="U2725" s="134"/>
      <c r="V2725" s="134"/>
      <c r="W2725" s="134"/>
      <c r="X2725" s="134"/>
    </row>
    <row r="2726" spans="1:24" ht="15" customHeight="1" x14ac:dyDescent="0.2">
      <c r="A2726" s="62"/>
      <c r="B2726" s="62"/>
      <c r="C2726" s="133"/>
      <c r="D2726" s="133"/>
      <c r="E2726" s="133"/>
      <c r="F2726" s="133"/>
      <c r="G2726" s="133"/>
      <c r="H2726" s="133"/>
      <c r="I2726" s="133"/>
      <c r="J2726" s="133"/>
      <c r="K2726" s="133"/>
      <c r="L2726" s="133"/>
      <c r="M2726" s="133"/>
      <c r="N2726" s="134"/>
      <c r="O2726" s="134"/>
      <c r="P2726" s="134"/>
      <c r="Q2726" s="62"/>
      <c r="R2726" s="134"/>
      <c r="S2726" s="134"/>
      <c r="T2726" s="134"/>
      <c r="U2726" s="134"/>
      <c r="V2726" s="134"/>
      <c r="W2726" s="134"/>
      <c r="X2726" s="134"/>
    </row>
  </sheetData>
  <mergeCells count="1">
    <mergeCell ref="U1700:V1700"/>
  </mergeCells>
  <conditionalFormatting sqref="AL2:AM1048576">
    <cfRule type="cellIs" dxfId="0" priority="1" operator="lessThan">
      <formula>0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62FAB-5EE2-4960-B55B-9CD3EF10CE15}">
  <dimension ref="A1:AB550"/>
  <sheetViews>
    <sheetView zoomScale="110" zoomScaleNormal="110" workbookViewId="0">
      <pane xSplit="2" ySplit="1" topLeftCell="C43" activePane="bottomRight" state="frozen"/>
      <selection activeCell="H86" sqref="H86:I87"/>
      <selection pane="topRight" activeCell="H86" sqref="H86:I87"/>
      <selection pane="bottomLeft" activeCell="H86" sqref="H86:I87"/>
      <selection pane="bottomRight" activeCell="C1" sqref="C1:C1048576"/>
    </sheetView>
  </sheetViews>
  <sheetFormatPr defaultRowHeight="12.75" x14ac:dyDescent="0.2"/>
  <cols>
    <col min="1" max="1" width="64.140625" style="14" bestFit="1" customWidth="1"/>
    <col min="2" max="2" width="14.85546875" style="14" bestFit="1" customWidth="1"/>
    <col min="3" max="3" width="14.5703125" style="14" bestFit="1" customWidth="1"/>
    <col min="4" max="4" width="5.28515625" style="14" bestFit="1" customWidth="1"/>
    <col min="5" max="5" width="14.5703125" style="14" bestFit="1" customWidth="1"/>
    <col min="6" max="6" width="4.28515625" style="14" bestFit="1" customWidth="1"/>
    <col min="7" max="7" width="14.5703125" style="14" bestFit="1" customWidth="1"/>
    <col min="8" max="8" width="8.7109375" style="14" bestFit="1" customWidth="1"/>
    <col min="9" max="9" width="14.5703125" style="14" bestFit="1" customWidth="1"/>
    <col min="10" max="10" width="4.85546875" style="14" bestFit="1" customWidth="1"/>
    <col min="11" max="11" width="14.5703125" style="14" bestFit="1" customWidth="1"/>
    <col min="12" max="12" width="8.7109375" style="14" bestFit="1" customWidth="1"/>
    <col min="13" max="13" width="14.5703125" style="14" bestFit="1" customWidth="1"/>
    <col min="14" max="14" width="9.7109375" style="14" bestFit="1" customWidth="1"/>
    <col min="15" max="15" width="15.140625" style="14" bestFit="1" customWidth="1"/>
    <col min="16" max="16" width="8.7109375" style="14" bestFit="1" customWidth="1"/>
    <col min="17" max="17" width="15.140625" style="14" bestFit="1" customWidth="1"/>
    <col min="18" max="18" width="8.7109375" style="14" bestFit="1" customWidth="1"/>
    <col min="19" max="19" width="17.7109375" style="14" bestFit="1" customWidth="1"/>
    <col min="20" max="20" width="8.7109375" style="14" bestFit="1" customWidth="1"/>
    <col min="21" max="21" width="17.7109375" style="14" bestFit="1" customWidth="1"/>
    <col min="22" max="22" width="13.42578125" style="226" bestFit="1" customWidth="1"/>
    <col min="23" max="28" width="17.7109375" style="14" bestFit="1" customWidth="1"/>
    <col min="29" max="16384" width="9.140625" style="14"/>
  </cols>
  <sheetData>
    <row r="1" spans="1:28" ht="38.25" x14ac:dyDescent="0.2">
      <c r="A1" s="182"/>
      <c r="B1" s="183"/>
      <c r="C1" s="184" t="s">
        <v>1839</v>
      </c>
      <c r="D1" s="185" t="s">
        <v>1850</v>
      </c>
      <c r="E1" s="184" t="s">
        <v>1737</v>
      </c>
      <c r="F1" s="185" t="s">
        <v>1850</v>
      </c>
      <c r="G1" s="184" t="s">
        <v>1738</v>
      </c>
      <c r="H1" s="185" t="s">
        <v>1850</v>
      </c>
      <c r="I1" s="184" t="s">
        <v>1739</v>
      </c>
      <c r="J1" s="185" t="s">
        <v>1850</v>
      </c>
      <c r="K1" s="184" t="s">
        <v>1740</v>
      </c>
      <c r="L1" s="186" t="s">
        <v>1850</v>
      </c>
      <c r="M1" s="184" t="s">
        <v>2539</v>
      </c>
      <c r="N1" s="186" t="s">
        <v>1850</v>
      </c>
      <c r="O1" s="184" t="s">
        <v>2538</v>
      </c>
      <c r="P1" s="186" t="s">
        <v>1850</v>
      </c>
      <c r="Q1" s="183" t="s">
        <v>2537</v>
      </c>
      <c r="R1" s="186" t="s">
        <v>1850</v>
      </c>
      <c r="S1" s="183" t="s">
        <v>2536</v>
      </c>
      <c r="T1" s="186" t="s">
        <v>1850</v>
      </c>
      <c r="U1" s="183" t="s">
        <v>2535</v>
      </c>
      <c r="V1" s="187" t="s">
        <v>2322</v>
      </c>
      <c r="W1" s="183">
        <v>2025</v>
      </c>
      <c r="X1" s="183">
        <v>2026</v>
      </c>
      <c r="Y1" s="183">
        <v>2027</v>
      </c>
      <c r="Z1" s="183">
        <v>2028</v>
      </c>
      <c r="AA1" s="183">
        <v>2029</v>
      </c>
      <c r="AB1" s="183">
        <v>2030</v>
      </c>
    </row>
    <row r="2" spans="1:28" x14ac:dyDescent="0.2">
      <c r="D2" s="155"/>
      <c r="F2" s="155"/>
      <c r="H2" s="155"/>
      <c r="J2" s="155"/>
      <c r="L2" s="188"/>
      <c r="N2" s="188"/>
      <c r="P2" s="188"/>
      <c r="R2" s="188"/>
      <c r="T2" s="188"/>
      <c r="V2" s="177"/>
      <c r="W2" s="135" t="e">
        <f>#REF!</f>
        <v>#REF!</v>
      </c>
      <c r="X2" s="135" t="e">
        <f>#REF!</f>
        <v>#REF!</v>
      </c>
      <c r="Y2" s="135" t="e">
        <f>#REF!</f>
        <v>#REF!</v>
      </c>
      <c r="Z2" s="135" t="e">
        <f>#REF!</f>
        <v>#REF!</v>
      </c>
      <c r="AA2" s="135" t="e">
        <f>#REF!</f>
        <v>#REF!</v>
      </c>
      <c r="AB2" s="136">
        <f t="shared" ref="AB2" si="0">AB101</f>
        <v>1723395.0368788242</v>
      </c>
    </row>
    <row r="3" spans="1:28" x14ac:dyDescent="0.2">
      <c r="D3" s="155"/>
      <c r="F3" s="155"/>
      <c r="H3" s="155"/>
      <c r="J3" s="155"/>
      <c r="L3" s="188"/>
      <c r="N3" s="188"/>
      <c r="P3" s="188"/>
      <c r="R3" s="188"/>
      <c r="T3" s="188"/>
      <c r="V3" s="177"/>
    </row>
    <row r="4" spans="1:28" x14ac:dyDescent="0.2">
      <c r="A4" s="14" t="s">
        <v>1840</v>
      </c>
      <c r="B4" s="83"/>
      <c r="C4" s="137">
        <v>2988925487</v>
      </c>
      <c r="D4" s="189">
        <f>E4/C4-1</f>
        <v>3.1057971636882176E-2</v>
      </c>
      <c r="E4" s="137">
        <v>3081755450</v>
      </c>
      <c r="F4" s="189">
        <f>G4/E4-1</f>
        <v>3.2066813737605226E-2</v>
      </c>
      <c r="G4" s="137">
        <v>3180577528</v>
      </c>
      <c r="H4" s="190">
        <f>I4/G4-1</f>
        <v>0.10851229060183432</v>
      </c>
      <c r="I4" s="137">
        <v>3525709281</v>
      </c>
      <c r="J4" s="189">
        <f>K4/I4-1</f>
        <v>9.2268087091891937E-2</v>
      </c>
      <c r="K4" s="137">
        <v>3851019732</v>
      </c>
      <c r="L4" s="190">
        <f>M4/K4-1</f>
        <v>0.10253323443630702</v>
      </c>
      <c r="M4" s="138">
        <v>4245877241</v>
      </c>
      <c r="N4" s="190">
        <f>O4/M4-1</f>
        <v>0.10427317792535296</v>
      </c>
      <c r="O4" s="138">
        <v>4688608354</v>
      </c>
      <c r="P4" s="190">
        <f>Q4/O4-1</f>
        <v>-5.2058813313286212E-2</v>
      </c>
      <c r="Q4" s="138">
        <v>4444524967</v>
      </c>
      <c r="R4" s="190">
        <f>S4/Q4-1</f>
        <v>0.12137530804875318</v>
      </c>
      <c r="S4" s="138">
        <v>4983980554</v>
      </c>
      <c r="T4" s="190">
        <f>U4/S4-1</f>
        <v>0.11900925346186653</v>
      </c>
      <c r="U4" s="138">
        <v>5577120359</v>
      </c>
      <c r="V4" s="177" t="s">
        <v>1873</v>
      </c>
      <c r="W4" s="138">
        <f>U25*0.95</f>
        <v>5847095353.3000002</v>
      </c>
      <c r="X4" s="138">
        <f t="shared" ref="X4:AB4" si="1">W25*0.95</f>
        <v>6022508213.8990002</v>
      </c>
      <c r="Y4" s="138">
        <f t="shared" si="1"/>
        <v>6203183460.3159704</v>
      </c>
      <c r="Z4" s="138">
        <f t="shared" si="1"/>
        <v>6389278964.1254492</v>
      </c>
      <c r="AA4" s="138">
        <f t="shared" si="1"/>
        <v>6580957333.0492134</v>
      </c>
      <c r="AB4" s="138">
        <f t="shared" si="1"/>
        <v>6778386053.0406895</v>
      </c>
    </row>
    <row r="5" spans="1:28" x14ac:dyDescent="0.2">
      <c r="C5" s="136"/>
      <c r="D5" s="155"/>
      <c r="E5" s="136"/>
      <c r="F5" s="155"/>
      <c r="G5" s="136"/>
      <c r="H5" s="155"/>
      <c r="I5" s="136"/>
      <c r="J5" s="155"/>
      <c r="K5" s="136"/>
      <c r="L5" s="188"/>
      <c r="M5" s="138"/>
      <c r="N5" s="188"/>
      <c r="P5" s="188"/>
      <c r="Q5" s="138"/>
      <c r="R5" s="188"/>
      <c r="S5" s="138"/>
      <c r="T5" s="188"/>
      <c r="U5" s="138"/>
      <c r="V5" s="177"/>
      <c r="W5" s="138"/>
      <c r="X5" s="138"/>
      <c r="Y5" s="138"/>
      <c r="Z5" s="138"/>
      <c r="AA5" s="138"/>
      <c r="AB5" s="138"/>
    </row>
    <row r="6" spans="1:28" x14ac:dyDescent="0.2">
      <c r="A6" s="14" t="s">
        <v>1841</v>
      </c>
      <c r="C6" s="136">
        <v>-380938587</v>
      </c>
      <c r="D6" s="191">
        <f>E6/C6-1</f>
        <v>0.13508614447609113</v>
      </c>
      <c r="E6" s="136">
        <v>-432398112</v>
      </c>
      <c r="F6" s="191">
        <f>G6/E6-1</f>
        <v>9.6254125179898953E-2</v>
      </c>
      <c r="G6" s="136">
        <v>-474018214</v>
      </c>
      <c r="H6" s="191">
        <f>I6/G6-1</f>
        <v>0.17802441447956685</v>
      </c>
      <c r="I6" s="136">
        <v>-558405029</v>
      </c>
      <c r="J6" s="191">
        <f>K6/I6-1</f>
        <v>0.16690459104013544</v>
      </c>
      <c r="K6" s="136">
        <v>-651605392</v>
      </c>
      <c r="L6" s="192">
        <f>M6/K6-1</f>
        <v>0.15764779920667071</v>
      </c>
      <c r="M6" s="138">
        <v>-754329548</v>
      </c>
      <c r="N6" s="192">
        <f>O6/M6-1</f>
        <v>0.16034793456082408</v>
      </c>
      <c r="O6" s="139">
        <v>-875284733</v>
      </c>
      <c r="P6" s="192">
        <f>Q6/O6-1</f>
        <v>9.2031943392756554E-2</v>
      </c>
      <c r="Q6" s="138">
        <v>-955838888</v>
      </c>
      <c r="R6" s="192">
        <f>S6/Q6-1</f>
        <v>8.0227403344568682E-2</v>
      </c>
      <c r="S6" s="138">
        <v>-1032523360</v>
      </c>
      <c r="T6" s="192">
        <f>U6/S6-1</f>
        <v>0.11597925009657883</v>
      </c>
      <c r="U6" s="138">
        <v>-1152274645</v>
      </c>
      <c r="V6" s="177" t="s">
        <v>1874</v>
      </c>
      <c r="W6" s="138">
        <f>U6*1.05</f>
        <v>-1209888377.25</v>
      </c>
      <c r="X6" s="138">
        <f t="shared" ref="X6:AB6" si="2">W6*1.05</f>
        <v>-1270382796.1125</v>
      </c>
      <c r="Y6" s="138">
        <f t="shared" si="2"/>
        <v>-1333901935.9181249</v>
      </c>
      <c r="Z6" s="138">
        <f t="shared" si="2"/>
        <v>-1400597032.7140312</v>
      </c>
      <c r="AA6" s="138">
        <f t="shared" si="2"/>
        <v>-1470626884.3497329</v>
      </c>
      <c r="AB6" s="138">
        <f t="shared" si="2"/>
        <v>-1544158228.5672195</v>
      </c>
    </row>
    <row r="7" spans="1:28" x14ac:dyDescent="0.2">
      <c r="C7" s="136"/>
      <c r="D7" s="155"/>
      <c r="E7" s="136"/>
      <c r="F7" s="155"/>
      <c r="G7" s="136"/>
      <c r="H7" s="155"/>
      <c r="I7" s="136"/>
      <c r="J7" s="155"/>
      <c r="K7" s="136"/>
      <c r="L7" s="188"/>
      <c r="M7" s="138"/>
      <c r="N7" s="188"/>
      <c r="P7" s="188"/>
      <c r="R7" s="188"/>
      <c r="T7" s="188"/>
      <c r="V7" s="177"/>
    </row>
    <row r="8" spans="1:28" ht="13.5" thickBot="1" x14ac:dyDescent="0.25">
      <c r="A8" s="14" t="s">
        <v>2441</v>
      </c>
      <c r="C8" s="193">
        <f>SUM(C4:C7)</f>
        <v>2607986900</v>
      </c>
      <c r="D8" s="191">
        <f>E8/C8-1</f>
        <v>1.5862977685969115E-2</v>
      </c>
      <c r="E8" s="193">
        <f t="shared" ref="E8:K8" si="3">SUM(E4:E7)</f>
        <v>2649357338</v>
      </c>
      <c r="F8" s="191">
        <f>G8/E8-1</f>
        <v>2.1590887412409998E-2</v>
      </c>
      <c r="G8" s="193">
        <f t="shared" si="3"/>
        <v>2706559314</v>
      </c>
      <c r="H8" s="191">
        <f>I8/G8-1</f>
        <v>9.6338157693890425E-2</v>
      </c>
      <c r="I8" s="193">
        <f t="shared" si="3"/>
        <v>2967304252</v>
      </c>
      <c r="J8" s="191">
        <f>K8/I8-1</f>
        <v>7.822254419766872E-2</v>
      </c>
      <c r="K8" s="193">
        <f t="shared" si="3"/>
        <v>3199414340</v>
      </c>
      <c r="L8" s="192">
        <f>M8/K8-1</f>
        <v>9.1308383958796702E-2</v>
      </c>
      <c r="M8" s="194">
        <f>SUM(M4:M7)</f>
        <v>3491547693</v>
      </c>
      <c r="N8" s="192">
        <f>O8/M8-1</f>
        <v>9.2158537214058311E-2</v>
      </c>
      <c r="O8" s="193">
        <f>SUM(O4:O7)</f>
        <v>3813323621</v>
      </c>
      <c r="P8" s="192">
        <f>Q8/O8-1</f>
        <v>-8.5132439379710378E-2</v>
      </c>
      <c r="Q8" s="193">
        <f>SUM(Q4:Q6)</f>
        <v>3488686079</v>
      </c>
      <c r="R8" s="192">
        <f>S8/Q8-1</f>
        <v>0.13264911331106322</v>
      </c>
      <c r="S8" s="193">
        <f t="shared" ref="S8" si="4">SUM(S4:S6)</f>
        <v>3951457194</v>
      </c>
      <c r="T8" s="192">
        <f>U8/S8-1</f>
        <v>0.11980099916527154</v>
      </c>
      <c r="U8" s="193">
        <f t="shared" ref="U8:AB8" si="5">SUM(U4:U6)</f>
        <v>4424845714</v>
      </c>
      <c r="V8" s="195"/>
      <c r="W8" s="193">
        <f t="shared" si="5"/>
        <v>4637206976.0500002</v>
      </c>
      <c r="X8" s="193">
        <f t="shared" si="5"/>
        <v>4752125417.7865</v>
      </c>
      <c r="Y8" s="193">
        <f t="shared" si="5"/>
        <v>4869281524.3978453</v>
      </c>
      <c r="Z8" s="193">
        <f t="shared" si="5"/>
        <v>4988681931.411418</v>
      </c>
      <c r="AA8" s="193">
        <f t="shared" si="5"/>
        <v>5110330448.6994801</v>
      </c>
      <c r="AB8" s="193">
        <f t="shared" si="5"/>
        <v>5234227824.4734697</v>
      </c>
    </row>
    <row r="9" spans="1:28" ht="13.5" thickTop="1" x14ac:dyDescent="0.2">
      <c r="C9" s="136"/>
      <c r="D9" s="155"/>
      <c r="E9" s="136"/>
      <c r="F9" s="155"/>
      <c r="G9" s="136"/>
      <c r="H9" s="155"/>
      <c r="I9" s="136"/>
      <c r="J9" s="155"/>
      <c r="K9" s="136"/>
      <c r="L9" s="188"/>
      <c r="N9" s="188"/>
      <c r="P9" s="188"/>
      <c r="Q9" s="136"/>
      <c r="R9" s="188"/>
      <c r="S9" s="136"/>
      <c r="T9" s="188"/>
      <c r="U9" s="136"/>
      <c r="V9" s="177"/>
      <c r="W9" s="136"/>
      <c r="X9" s="136"/>
      <c r="Y9" s="136"/>
      <c r="Z9" s="136"/>
      <c r="AA9" s="136"/>
      <c r="AB9" s="136"/>
    </row>
    <row r="10" spans="1:28" x14ac:dyDescent="0.2">
      <c r="A10" s="14" t="s">
        <v>2442</v>
      </c>
      <c r="C10" s="196">
        <v>0.30321399999999998</v>
      </c>
      <c r="D10" s="155"/>
      <c r="E10" s="196">
        <v>0.28990729999999998</v>
      </c>
      <c r="F10" s="155"/>
      <c r="G10" s="196">
        <v>0.29933199999999999</v>
      </c>
      <c r="H10" s="155"/>
      <c r="I10" s="196">
        <v>0.30374699999999999</v>
      </c>
      <c r="J10" s="155"/>
      <c r="K10" s="196">
        <v>0.34055999999999997</v>
      </c>
      <c r="L10" s="188"/>
      <c r="M10" s="196">
        <v>0.34413500000000002</v>
      </c>
      <c r="N10" s="188"/>
      <c r="O10" s="196">
        <f>O12-O11</f>
        <v>0.37740899999999994</v>
      </c>
      <c r="P10" s="188"/>
      <c r="Q10" s="196">
        <f>Q12-Q11</f>
        <v>0.35581655493550257</v>
      </c>
      <c r="R10" s="188"/>
      <c r="S10" s="196">
        <v>0.36749700000000002</v>
      </c>
      <c r="T10" s="188"/>
      <c r="U10" s="196">
        <v>0.35725499999999999</v>
      </c>
      <c r="V10" s="177"/>
      <c r="W10" s="196">
        <f>U84</f>
        <v>0.37937799999999999</v>
      </c>
      <c r="X10" s="196">
        <f t="shared" ref="X10:AB10" si="6">W84</f>
        <v>0.38171175832921272</v>
      </c>
      <c r="Y10" s="196">
        <f t="shared" si="6"/>
        <v>0.38621096914027453</v>
      </c>
      <c r="Z10" s="196">
        <f t="shared" si="6"/>
        <v>0.39307339140287456</v>
      </c>
      <c r="AA10" s="196">
        <f t="shared" si="6"/>
        <v>0.40242020445779031</v>
      </c>
      <c r="AB10" s="196">
        <f t="shared" si="6"/>
        <v>0.41431563470401434</v>
      </c>
    </row>
    <row r="11" spans="1:28" x14ac:dyDescent="0.2">
      <c r="A11" s="14" t="s">
        <v>2443</v>
      </c>
      <c r="C11" s="196">
        <f>C12-C10</f>
        <v>0.19161630000000002</v>
      </c>
      <c r="D11" s="155"/>
      <c r="E11" s="196">
        <f t="shared" ref="E11:K11" si="7">E12-E10</f>
        <v>0.20492300000000002</v>
      </c>
      <c r="F11" s="155"/>
      <c r="G11" s="196">
        <f t="shared" si="7"/>
        <v>0.19549830000000001</v>
      </c>
      <c r="H11" s="155"/>
      <c r="I11" s="196">
        <f t="shared" si="7"/>
        <v>0.17276200000000003</v>
      </c>
      <c r="J11" s="155"/>
      <c r="K11" s="196">
        <f t="shared" si="7"/>
        <v>0.17944000000000004</v>
      </c>
      <c r="L11" s="188"/>
      <c r="M11" s="196">
        <f>M12-M10</f>
        <v>0.21772699999999995</v>
      </c>
      <c r="N11" s="188"/>
      <c r="O11" s="196">
        <f>M56</f>
        <v>0.19159100000000001</v>
      </c>
      <c r="P11" s="188"/>
      <c r="Q11" s="196">
        <f>O57</f>
        <v>0.19618344506449745</v>
      </c>
      <c r="R11" s="188"/>
      <c r="S11" s="196">
        <v>0.12822900000000001</v>
      </c>
      <c r="T11" s="188"/>
      <c r="U11" s="196">
        <v>0.13848199999999999</v>
      </c>
      <c r="V11" s="177"/>
      <c r="W11" s="196">
        <f>U62</f>
        <v>0.11634799999999999</v>
      </c>
      <c r="X11" s="196">
        <f t="shared" ref="X11:AB11" si="8">W62</f>
        <v>0.12839600000000001</v>
      </c>
      <c r="Y11" s="196">
        <f t="shared" si="8"/>
        <v>0.123043</v>
      </c>
      <c r="Z11" s="196">
        <f t="shared" si="8"/>
        <v>0.120244</v>
      </c>
      <c r="AA11" s="196">
        <f t="shared" si="8"/>
        <v>0.117384</v>
      </c>
      <c r="AB11" s="196">
        <f t="shared" si="8"/>
        <v>0.11472499999999999</v>
      </c>
    </row>
    <row r="12" spans="1:28" x14ac:dyDescent="0.2">
      <c r="A12" s="14" t="s">
        <v>2444</v>
      </c>
      <c r="B12" s="83"/>
      <c r="C12" s="197">
        <v>0.4948303</v>
      </c>
      <c r="D12" s="141"/>
      <c r="E12" s="197">
        <v>0.4948303</v>
      </c>
      <c r="F12" s="141"/>
      <c r="G12" s="197">
        <v>0.4948303</v>
      </c>
      <c r="H12" s="141"/>
      <c r="I12" s="197">
        <v>0.47650900000000002</v>
      </c>
      <c r="J12" s="141"/>
      <c r="K12" s="197">
        <v>0.52</v>
      </c>
      <c r="L12" s="142"/>
      <c r="M12" s="197">
        <v>0.56186199999999997</v>
      </c>
      <c r="N12" s="142"/>
      <c r="O12" s="198">
        <f>M59</f>
        <v>0.56899999999999995</v>
      </c>
      <c r="P12" s="142"/>
      <c r="Q12" s="198">
        <v>0.55200000000000005</v>
      </c>
      <c r="R12" s="142"/>
      <c r="S12" s="140">
        <f t="shared" ref="S12" si="9">SUM(S10:S11)</f>
        <v>0.495726</v>
      </c>
      <c r="T12" s="142"/>
      <c r="U12" s="140">
        <f t="shared" ref="U12:AB12" si="10">SUM(U10:U11)</f>
        <v>0.49573699999999998</v>
      </c>
      <c r="V12" s="177" t="s">
        <v>1875</v>
      </c>
      <c r="W12" s="140">
        <f t="shared" si="10"/>
        <v>0.495726</v>
      </c>
      <c r="X12" s="140">
        <f t="shared" si="10"/>
        <v>0.51010775832921273</v>
      </c>
      <c r="Y12" s="140">
        <f t="shared" si="10"/>
        <v>0.50925396914027454</v>
      </c>
      <c r="Z12" s="140">
        <f t="shared" si="10"/>
        <v>0.51331739140287458</v>
      </c>
      <c r="AA12" s="140">
        <f t="shared" si="10"/>
        <v>0.5198042044577903</v>
      </c>
      <c r="AB12" s="140">
        <f t="shared" si="10"/>
        <v>0.5290406347040143</v>
      </c>
    </row>
    <row r="13" spans="1:28" x14ac:dyDescent="0.2">
      <c r="C13" s="199"/>
      <c r="D13" s="155"/>
      <c r="E13" s="199"/>
      <c r="F13" s="155"/>
      <c r="G13" s="199"/>
      <c r="H13" s="155"/>
      <c r="I13" s="199"/>
      <c r="J13" s="155"/>
      <c r="K13" s="199"/>
      <c r="L13" s="188"/>
      <c r="N13" s="188"/>
      <c r="P13" s="188"/>
      <c r="R13" s="188"/>
      <c r="T13" s="188"/>
      <c r="V13" s="177"/>
    </row>
    <row r="14" spans="1:28" x14ac:dyDescent="0.2">
      <c r="A14" s="14" t="s">
        <v>2438</v>
      </c>
      <c r="B14" s="200"/>
      <c r="C14" s="197"/>
      <c r="D14" s="141"/>
      <c r="E14" s="197"/>
      <c r="F14" s="141"/>
      <c r="G14" s="197"/>
      <c r="H14" s="141"/>
      <c r="I14" s="197"/>
      <c r="J14" s="141"/>
      <c r="K14" s="197"/>
      <c r="L14" s="142"/>
      <c r="M14" s="83"/>
      <c r="N14" s="142"/>
      <c r="O14" s="143">
        <v>66471869</v>
      </c>
      <c r="P14" s="142"/>
      <c r="Q14" s="143">
        <v>444781800</v>
      </c>
      <c r="R14" s="142"/>
      <c r="S14" s="143">
        <v>180094518</v>
      </c>
      <c r="T14" s="142"/>
      <c r="U14" s="143">
        <v>171642413</v>
      </c>
      <c r="V14" s="177">
        <v>7</v>
      </c>
      <c r="W14" s="143">
        <f>U14*0.85</f>
        <v>145896051.04999998</v>
      </c>
      <c r="X14" s="143">
        <f t="shared" ref="X14:AB14" si="11">W14*0.85</f>
        <v>124011643.39249998</v>
      </c>
      <c r="Y14" s="143">
        <f t="shared" si="11"/>
        <v>105409896.88362499</v>
      </c>
      <c r="Z14" s="143">
        <f t="shared" si="11"/>
        <v>89598412.351081237</v>
      </c>
      <c r="AA14" s="143">
        <f t="shared" si="11"/>
        <v>76158650.498419046</v>
      </c>
      <c r="AB14" s="143">
        <f t="shared" si="11"/>
        <v>64734852.923656188</v>
      </c>
    </row>
    <row r="15" spans="1:28" x14ac:dyDescent="0.2">
      <c r="A15" s="98" t="s">
        <v>2439</v>
      </c>
      <c r="B15" s="200"/>
      <c r="C15" s="197"/>
      <c r="D15" s="141"/>
      <c r="E15" s="197"/>
      <c r="F15" s="141"/>
      <c r="G15" s="197"/>
      <c r="H15" s="141"/>
      <c r="I15" s="197"/>
      <c r="J15" s="141"/>
      <c r="K15" s="197"/>
      <c r="L15" s="142"/>
      <c r="M15" s="83"/>
      <c r="N15" s="142"/>
      <c r="O15" s="144">
        <f>O14+O8</f>
        <v>3879795490</v>
      </c>
      <c r="P15" s="142"/>
      <c r="Q15" s="144">
        <f>Q14+Q8</f>
        <v>3933467879</v>
      </c>
      <c r="R15" s="142"/>
      <c r="S15" s="144">
        <f t="shared" ref="S15" si="12">S14+S8</f>
        <v>4131551712</v>
      </c>
      <c r="T15" s="142"/>
      <c r="U15" s="144">
        <f t="shared" ref="U15:AB15" si="13">U14+U8</f>
        <v>4596488127</v>
      </c>
      <c r="V15" s="201" t="s">
        <v>1876</v>
      </c>
      <c r="W15" s="144">
        <f t="shared" si="13"/>
        <v>4783103027.1000004</v>
      </c>
      <c r="X15" s="144">
        <f t="shared" si="13"/>
        <v>4876137061.1789999</v>
      </c>
      <c r="Y15" s="144">
        <f t="shared" si="13"/>
        <v>4974691421.2814703</v>
      </c>
      <c r="Z15" s="144">
        <f t="shared" si="13"/>
        <v>5078280343.7624989</v>
      </c>
      <c r="AA15" s="144">
        <f t="shared" si="13"/>
        <v>5186489099.1978989</v>
      </c>
      <c r="AB15" s="144">
        <f t="shared" si="13"/>
        <v>5298962677.3971262</v>
      </c>
    </row>
    <row r="16" spans="1:28" x14ac:dyDescent="0.2">
      <c r="A16" s="14" t="s">
        <v>1842</v>
      </c>
      <c r="C16" s="139">
        <v>21688115</v>
      </c>
      <c r="D16" s="155"/>
      <c r="E16" s="139">
        <v>31225427</v>
      </c>
      <c r="F16" s="155"/>
      <c r="G16" s="139">
        <v>21162545</v>
      </c>
      <c r="H16" s="155"/>
      <c r="I16" s="139">
        <v>25185302</v>
      </c>
      <c r="J16" s="155"/>
      <c r="K16" s="139">
        <v>64565884</v>
      </c>
      <c r="L16" s="188"/>
      <c r="M16" s="138">
        <v>77594297</v>
      </c>
      <c r="N16" s="188"/>
      <c r="O16" s="138"/>
      <c r="P16" s="188"/>
      <c r="Q16" s="138"/>
      <c r="R16" s="188"/>
      <c r="S16" s="138"/>
      <c r="T16" s="188"/>
      <c r="U16" s="138"/>
      <c r="V16" s="177"/>
      <c r="W16" s="138"/>
      <c r="X16" s="138"/>
      <c r="Y16" s="138"/>
      <c r="Z16" s="138"/>
      <c r="AA16" s="138"/>
      <c r="AB16" s="138"/>
    </row>
    <row r="17" spans="1:28" x14ac:dyDescent="0.2">
      <c r="A17" s="14" t="s">
        <v>2440</v>
      </c>
      <c r="C17" s="139">
        <v>-6546810</v>
      </c>
      <c r="D17" s="155"/>
      <c r="E17" s="139">
        <v>-4102369</v>
      </c>
      <c r="F17" s="155"/>
      <c r="G17" s="139">
        <v>-6241803</v>
      </c>
      <c r="H17" s="155"/>
      <c r="I17" s="139">
        <v>-4588838</v>
      </c>
      <c r="J17" s="155"/>
      <c r="K17" s="139">
        <v>-6908688</v>
      </c>
      <c r="L17" s="188"/>
      <c r="M17" s="138">
        <v>-9761209</v>
      </c>
      <c r="N17" s="188"/>
      <c r="O17" s="138">
        <v>-10188211</v>
      </c>
      <c r="P17" s="188"/>
      <c r="Q17" s="138">
        <v>-10024017</v>
      </c>
      <c r="R17" s="188"/>
      <c r="S17" s="138">
        <v>-8215278</v>
      </c>
      <c r="T17" s="188"/>
      <c r="U17" s="138">
        <v>-10862610</v>
      </c>
      <c r="V17" s="177" t="s">
        <v>2121</v>
      </c>
      <c r="W17" s="138">
        <v>-8000000</v>
      </c>
      <c r="X17" s="138">
        <v>-8000000</v>
      </c>
      <c r="Y17" s="138">
        <v>-8000000</v>
      </c>
      <c r="Z17" s="138">
        <v>-8000000</v>
      </c>
      <c r="AA17" s="138">
        <v>-8000000</v>
      </c>
      <c r="AB17" s="138">
        <v>-8000000</v>
      </c>
    </row>
    <row r="18" spans="1:28" ht="13.5" thickBot="1" x14ac:dyDescent="0.25">
      <c r="C18" s="193">
        <f>C8+SUM(C16:C17)</f>
        <v>2623128205</v>
      </c>
      <c r="D18" s="191">
        <f>E18/C18-1</f>
        <v>2.0339147319716977E-2</v>
      </c>
      <c r="E18" s="193">
        <f t="shared" ref="E18:K18" si="14">E8+SUM(E16:E17)</f>
        <v>2676480396</v>
      </c>
      <c r="F18" s="191">
        <f>G18/E18-1</f>
        <v>1.6812998170004256E-2</v>
      </c>
      <c r="G18" s="193">
        <f t="shared" si="14"/>
        <v>2721480056</v>
      </c>
      <c r="H18" s="191">
        <f>I18/G18-1</f>
        <v>9.7895503372375181E-2</v>
      </c>
      <c r="I18" s="193">
        <f t="shared" si="14"/>
        <v>2987900716</v>
      </c>
      <c r="J18" s="191">
        <f>K18/I18-1</f>
        <v>9.0086935807006219E-2</v>
      </c>
      <c r="K18" s="193">
        <f t="shared" si="14"/>
        <v>3257071536</v>
      </c>
      <c r="L18" s="192">
        <f>M18/K18-1</f>
        <v>9.2816274269267307E-2</v>
      </c>
      <c r="M18" s="202">
        <f>SUM(M16:M17)+M8</f>
        <v>3559380781</v>
      </c>
      <c r="N18" s="192">
        <f>O18/M18-1</f>
        <v>8.7157434702123338E-2</v>
      </c>
      <c r="O18" s="202">
        <f>SUM(O15:O17)</f>
        <v>3869607279</v>
      </c>
      <c r="P18" s="192">
        <f>Q18/O18-1</f>
        <v>1.3912673591494951E-2</v>
      </c>
      <c r="Q18" s="202">
        <f>SUM(Q15:Q17)</f>
        <v>3923443862</v>
      </c>
      <c r="R18" s="192">
        <f>S18/Q18-1</f>
        <v>5.0948243184013142E-2</v>
      </c>
      <c r="S18" s="202">
        <f t="shared" ref="S18" si="15">SUM(S15:S17)</f>
        <v>4123336434</v>
      </c>
      <c r="T18" s="192">
        <f>U18/S18-1</f>
        <v>0.11211529556212785</v>
      </c>
      <c r="U18" s="202">
        <f t="shared" ref="U18:AB18" si="16">SUM(U15:U17)</f>
        <v>4585625517</v>
      </c>
      <c r="V18" s="195"/>
      <c r="W18" s="202">
        <f t="shared" si="16"/>
        <v>4775103027.1000004</v>
      </c>
      <c r="X18" s="202">
        <f t="shared" si="16"/>
        <v>4868137061.1789999</v>
      </c>
      <c r="Y18" s="202">
        <f t="shared" si="16"/>
        <v>4966691421.2814703</v>
      </c>
      <c r="Z18" s="202">
        <f t="shared" si="16"/>
        <v>5070280343.7624989</v>
      </c>
      <c r="AA18" s="202">
        <f t="shared" si="16"/>
        <v>5178489099.1978989</v>
      </c>
      <c r="AB18" s="202">
        <f t="shared" si="16"/>
        <v>5290962677.3971262</v>
      </c>
    </row>
    <row r="19" spans="1:28" ht="13.5" thickTop="1" x14ac:dyDescent="0.2">
      <c r="C19" s="136"/>
      <c r="D19" s="155"/>
      <c r="E19" s="136"/>
      <c r="F19" s="155"/>
      <c r="G19" s="136"/>
      <c r="H19" s="155"/>
      <c r="I19" s="136"/>
      <c r="J19" s="155"/>
      <c r="K19" s="136"/>
      <c r="L19" s="156"/>
      <c r="N19" s="156"/>
      <c r="P19" s="156"/>
      <c r="R19" s="156"/>
      <c r="T19" s="156"/>
      <c r="V19" s="177"/>
    </row>
    <row r="20" spans="1:28" x14ac:dyDescent="0.2">
      <c r="A20" s="14" t="s">
        <v>1843</v>
      </c>
      <c r="B20" s="204"/>
      <c r="C20" s="205">
        <f>C12/100*C18</f>
        <v>12980033.166186115</v>
      </c>
      <c r="D20" s="141"/>
      <c r="E20" s="205">
        <f t="shared" ref="E20:M20" si="17">E12/100*E18</f>
        <v>13244035.972967988</v>
      </c>
      <c r="F20" s="141"/>
      <c r="G20" s="205">
        <f t="shared" si="17"/>
        <v>13466707.925544968</v>
      </c>
      <c r="H20" s="141"/>
      <c r="I20" s="205">
        <f t="shared" si="17"/>
        <v>14237615.822804442</v>
      </c>
      <c r="J20" s="141"/>
      <c r="K20" s="205">
        <f t="shared" si="17"/>
        <v>16936771.987199999</v>
      </c>
      <c r="L20" s="156"/>
      <c r="M20" s="145">
        <f t="shared" si="17"/>
        <v>19998808.043742217</v>
      </c>
      <c r="N20" s="156"/>
      <c r="O20" s="138">
        <f>O12/100*O18</f>
        <v>22018065.417509999</v>
      </c>
      <c r="P20" s="156"/>
      <c r="Q20" s="138">
        <f>Q12/100*Q18</f>
        <v>21657410.118240003</v>
      </c>
      <c r="R20" s="156"/>
      <c r="S20" s="138">
        <f t="shared" ref="S20" si="18">S12/100*S18</f>
        <v>20440450.770810839</v>
      </c>
      <c r="T20" s="156"/>
      <c r="U20" s="138">
        <f t="shared" ref="U20:AB20" si="19">U12/100*U18</f>
        <v>22732642.369210292</v>
      </c>
      <c r="V20" s="177"/>
      <c r="W20" s="138">
        <f t="shared" si="19"/>
        <v>23671427.232121747</v>
      </c>
      <c r="X20" s="138">
        <f t="shared" si="19"/>
        <v>24832744.835173812</v>
      </c>
      <c r="Y20" s="138">
        <f t="shared" si="19"/>
        <v>25293073.197825398</v>
      </c>
      <c r="Z20" s="138">
        <f t="shared" si="19"/>
        <v>26026630.797414359</v>
      </c>
      <c r="AA20" s="138">
        <f t="shared" si="19"/>
        <v>26918004.06501903</v>
      </c>
      <c r="AB20" s="138">
        <f t="shared" si="19"/>
        <v>27991342.530454267</v>
      </c>
    </row>
    <row r="21" spans="1:28" x14ac:dyDescent="0.2">
      <c r="A21" s="14" t="s">
        <v>1844</v>
      </c>
      <c r="B21" s="20"/>
      <c r="C21" s="139">
        <v>29354</v>
      </c>
      <c r="D21" s="155"/>
      <c r="E21" s="139">
        <v>8457</v>
      </c>
      <c r="F21" s="155"/>
      <c r="G21" s="139">
        <v>34591</v>
      </c>
      <c r="H21" s="155"/>
      <c r="I21" s="139">
        <v>50890</v>
      </c>
      <c r="J21" s="155"/>
      <c r="K21" s="139">
        <v>210871</v>
      </c>
      <c r="L21" s="156"/>
      <c r="M21" s="145">
        <v>421237</v>
      </c>
      <c r="N21" s="156"/>
      <c r="O21" s="138">
        <f>439623</f>
        <v>439623</v>
      </c>
      <c r="P21" s="156"/>
      <c r="Q21" s="138">
        <v>480098</v>
      </c>
      <c r="R21" s="156"/>
      <c r="S21" s="138">
        <v>541191</v>
      </c>
      <c r="T21" s="156"/>
      <c r="U21" s="138">
        <v>533279</v>
      </c>
      <c r="V21" s="177" t="s">
        <v>2122</v>
      </c>
      <c r="W21" s="138">
        <f>U21*1.03</f>
        <v>549277.37</v>
      </c>
      <c r="X21" s="138">
        <f t="shared" ref="X21:AB21" si="20">W21*1.03</f>
        <v>565755.69110000005</v>
      </c>
      <c r="Y21" s="138">
        <f t="shared" si="20"/>
        <v>582728.36183300009</v>
      </c>
      <c r="Z21" s="138">
        <f t="shared" si="20"/>
        <v>600210.21268799016</v>
      </c>
      <c r="AA21" s="138">
        <f t="shared" si="20"/>
        <v>618216.51906862983</v>
      </c>
      <c r="AB21" s="138">
        <f t="shared" si="20"/>
        <v>636763.01464068878</v>
      </c>
    </row>
    <row r="22" spans="1:28" ht="13.5" thickBot="1" x14ac:dyDescent="0.25">
      <c r="A22" s="14" t="s">
        <v>2445</v>
      </c>
      <c r="B22" s="20"/>
      <c r="C22" s="193">
        <f>SUM(C20:C21)</f>
        <v>13009387.166186115</v>
      </c>
      <c r="D22" s="191">
        <f>E22/C22-1</f>
        <v>1.868695301910539E-2</v>
      </c>
      <c r="E22" s="193">
        <f t="shared" ref="E22:K22" si="21">SUM(E20:E21)</f>
        <v>13252492.972967988</v>
      </c>
      <c r="F22" s="191">
        <f>G22/E22-1</f>
        <v>1.8774275382336558E-2</v>
      </c>
      <c r="G22" s="193">
        <f t="shared" si="21"/>
        <v>13501298.925544968</v>
      </c>
      <c r="H22" s="191">
        <f>I22/G22-1</f>
        <v>5.8306012006744679E-2</v>
      </c>
      <c r="I22" s="193">
        <f t="shared" si="21"/>
        <v>14288505.822804442</v>
      </c>
      <c r="J22" s="191">
        <f>K22/I22-1</f>
        <v>0.20010050034989502</v>
      </c>
      <c r="K22" s="193">
        <f t="shared" si="21"/>
        <v>17147642.987199999</v>
      </c>
      <c r="L22" s="192">
        <f>M22/K22-1</f>
        <v>0.1908368432317451</v>
      </c>
      <c r="M22" s="193">
        <f>SUM(M20:M21)</f>
        <v>20420045.043742217</v>
      </c>
      <c r="N22" s="192">
        <f>O22/M22-1</f>
        <v>9.978642894287959E-2</v>
      </c>
      <c r="O22" s="202">
        <f>ROUND(SUM(O20:O21),6)</f>
        <v>22457688.417509999</v>
      </c>
      <c r="P22" s="192">
        <f>Q22/O22-1</f>
        <v>-1.4257046109000027E-2</v>
      </c>
      <c r="Q22" s="193">
        <f>SUM(Q20:Q21)</f>
        <v>22137508.118240003</v>
      </c>
      <c r="R22" s="192">
        <f>S22/Q22-1</f>
        <v>-5.2213028731847078E-2</v>
      </c>
      <c r="S22" s="193">
        <f t="shared" ref="S22" si="22">SUM(S20:S21)</f>
        <v>20981641.770810839</v>
      </c>
      <c r="T22" s="192">
        <f>U22/S22-1</f>
        <v>0.10887039362083129</v>
      </c>
      <c r="U22" s="193">
        <f t="shared" ref="U22:AB22" si="23">SUM(U20:U21)</f>
        <v>23265921.369210292</v>
      </c>
      <c r="V22" s="195"/>
      <c r="W22" s="193">
        <f t="shared" si="23"/>
        <v>24220704.602121748</v>
      </c>
      <c r="X22" s="193">
        <f t="shared" si="23"/>
        <v>25398500.526273813</v>
      </c>
      <c r="Y22" s="193">
        <f t="shared" si="23"/>
        <v>25875801.559658397</v>
      </c>
      <c r="Z22" s="193">
        <f t="shared" si="23"/>
        <v>26626841.01010235</v>
      </c>
      <c r="AA22" s="193">
        <f t="shared" si="23"/>
        <v>27536220.584087659</v>
      </c>
      <c r="AB22" s="193">
        <f t="shared" si="23"/>
        <v>28628105.545094956</v>
      </c>
    </row>
    <row r="23" spans="1:28" ht="13.5" thickTop="1" x14ac:dyDescent="0.2">
      <c r="C23" s="136"/>
      <c r="D23" s="155"/>
      <c r="E23" s="136"/>
      <c r="F23" s="155"/>
      <c r="G23" s="136"/>
      <c r="H23" s="155"/>
      <c r="I23" s="136"/>
      <c r="J23" s="155"/>
      <c r="K23" s="136"/>
      <c r="L23" s="156"/>
      <c r="N23" s="156"/>
      <c r="P23" s="156"/>
      <c r="R23" s="156"/>
      <c r="T23" s="156"/>
      <c r="V23" s="177"/>
    </row>
    <row r="24" spans="1:28" x14ac:dyDescent="0.2">
      <c r="C24" s="136"/>
      <c r="D24" s="155"/>
      <c r="E24" s="136"/>
      <c r="F24" s="155"/>
      <c r="G24" s="136"/>
      <c r="H24" s="155"/>
      <c r="I24" s="136"/>
      <c r="J24" s="155"/>
      <c r="K24" s="136"/>
      <c r="L24" s="156"/>
      <c r="N24" s="156"/>
      <c r="P24" s="156"/>
      <c r="R24" s="156"/>
      <c r="T24" s="156"/>
      <c r="V24" s="177"/>
    </row>
    <row r="25" spans="1:28" x14ac:dyDescent="0.2">
      <c r="A25" s="367" t="s">
        <v>2124</v>
      </c>
      <c r="B25" s="368"/>
      <c r="C25" s="137">
        <v>3088050009</v>
      </c>
      <c r="D25" s="191">
        <f>E25/C25-1</f>
        <v>-3.5290283409397105E-3</v>
      </c>
      <c r="E25" s="137">
        <v>3077152193</v>
      </c>
      <c r="F25" s="191">
        <f>G25/E25-1</f>
        <v>0.10175739169232578</v>
      </c>
      <c r="G25" s="137">
        <v>3390275174</v>
      </c>
      <c r="H25" s="191">
        <f>I25/G25-1</f>
        <v>0.12248222362141514</v>
      </c>
      <c r="I25" s="137">
        <v>3805523616</v>
      </c>
      <c r="J25" s="191">
        <f>K25/I25-1</f>
        <v>0.11867893792621254</v>
      </c>
      <c r="K25" s="137">
        <v>4257159117</v>
      </c>
      <c r="L25" s="192">
        <f>M25/K25-1</f>
        <v>9.8853975018101226E-2</v>
      </c>
      <c r="M25" s="137">
        <v>4677996218</v>
      </c>
      <c r="N25" s="192">
        <f>O25/M25-1</f>
        <v>2.021916769322285E-3</v>
      </c>
      <c r="O25" s="137">
        <v>4687454737</v>
      </c>
      <c r="P25" s="192">
        <f>Q25/O25-1</f>
        <v>5.551783997951798E-2</v>
      </c>
      <c r="Q25" s="137">
        <v>4947692099</v>
      </c>
      <c r="R25" s="192">
        <f>S25/Q25-1</f>
        <v>0.12057011331011691</v>
      </c>
      <c r="S25" s="137">
        <f>5544235896</f>
        <v>5544235896</v>
      </c>
      <c r="T25" s="192">
        <f>U25/S25-1</f>
        <v>0.11013263675171725</v>
      </c>
      <c r="U25" s="137">
        <v>6154837214</v>
      </c>
      <c r="V25" s="177"/>
      <c r="W25" s="137">
        <f>U25*1.03</f>
        <v>6339482330.4200001</v>
      </c>
      <c r="X25" s="137">
        <f t="shared" ref="X25:AB25" si="24">W25*1.03</f>
        <v>6529666800.3326006</v>
      </c>
      <c r="Y25" s="137">
        <f t="shared" si="24"/>
        <v>6725556804.3425789</v>
      </c>
      <c r="Z25" s="137">
        <f t="shared" si="24"/>
        <v>6927323508.4728565</v>
      </c>
      <c r="AA25" s="137">
        <f t="shared" si="24"/>
        <v>7135143213.7270422</v>
      </c>
      <c r="AB25" s="137">
        <f t="shared" si="24"/>
        <v>7349197510.138854</v>
      </c>
    </row>
    <row r="26" spans="1:28" x14ac:dyDescent="0.2">
      <c r="A26" s="14" t="s">
        <v>2123</v>
      </c>
      <c r="C26" s="136"/>
      <c r="D26" s="155"/>
      <c r="E26" s="136"/>
      <c r="F26" s="155"/>
      <c r="G26" s="136"/>
      <c r="H26" s="155"/>
      <c r="I26" s="136"/>
      <c r="J26" s="155"/>
      <c r="K26" s="136"/>
      <c r="L26" s="156"/>
      <c r="N26" s="156"/>
      <c r="O26" s="206"/>
      <c r="P26" s="156"/>
      <c r="Q26" s="206"/>
      <c r="R26" s="156"/>
      <c r="S26" s="206">
        <v>-2210461</v>
      </c>
      <c r="T26" s="156"/>
      <c r="U26" s="206">
        <v>-16907507</v>
      </c>
      <c r="V26" s="177" t="s">
        <v>2125</v>
      </c>
      <c r="W26" s="206">
        <f>U26*1.02</f>
        <v>-17245657.140000001</v>
      </c>
      <c r="X26" s="206">
        <f t="shared" ref="X26:AB26" si="25">W26*1.02</f>
        <v>-17590570.2828</v>
      </c>
      <c r="Y26" s="206">
        <f t="shared" si="25"/>
        <v>-17942381.688455999</v>
      </c>
      <c r="Z26" s="206">
        <f t="shared" si="25"/>
        <v>-18301229.32222512</v>
      </c>
      <c r="AA26" s="206">
        <f t="shared" si="25"/>
        <v>-18667253.908669624</v>
      </c>
      <c r="AB26" s="206">
        <f t="shared" si="25"/>
        <v>-19040598.986843016</v>
      </c>
    </row>
    <row r="27" spans="1:28" x14ac:dyDescent="0.2">
      <c r="C27" s="136"/>
      <c r="D27" s="155"/>
      <c r="E27" s="136"/>
      <c r="F27" s="155"/>
      <c r="G27" s="136"/>
      <c r="H27" s="155"/>
      <c r="I27" s="136"/>
      <c r="J27" s="155"/>
      <c r="K27" s="136"/>
      <c r="L27" s="156"/>
      <c r="N27" s="156"/>
      <c r="O27" s="206"/>
      <c r="P27" s="156"/>
      <c r="Q27" s="206"/>
      <c r="R27" s="156"/>
      <c r="S27" s="206"/>
      <c r="T27" s="156"/>
      <c r="U27" s="206"/>
      <c r="V27" s="177"/>
      <c r="W27" s="206"/>
      <c r="X27" s="206"/>
      <c r="Y27" s="206"/>
      <c r="Z27" s="206"/>
      <c r="AA27" s="206"/>
      <c r="AB27" s="206"/>
    </row>
    <row r="28" spans="1:28" x14ac:dyDescent="0.2">
      <c r="A28" s="14" t="s">
        <v>2073</v>
      </c>
      <c r="C28" s="139">
        <v>33133638</v>
      </c>
      <c r="D28" s="191">
        <f>E28/C28-1</f>
        <v>2.4852872177815186</v>
      </c>
      <c r="E28" s="139">
        <v>115480245</v>
      </c>
      <c r="F28" s="191">
        <f>G28/E28-1</f>
        <v>0.51724030374199503</v>
      </c>
      <c r="G28" s="139">
        <v>175211282</v>
      </c>
      <c r="H28" s="191">
        <f>I28/G28-1</f>
        <v>-0.23473709301436418</v>
      </c>
      <c r="I28" s="139">
        <v>134082695</v>
      </c>
      <c r="J28" s="191">
        <f>K28/I28-1</f>
        <v>-0.56766817671736081</v>
      </c>
      <c r="K28" s="139">
        <v>57968216</v>
      </c>
      <c r="L28" s="192">
        <f>M28/K28-1</f>
        <v>0.35932018332252968</v>
      </c>
      <c r="M28" s="139">
        <v>78797366</v>
      </c>
      <c r="N28" s="192">
        <f>O28/M28-1</f>
        <v>1.6251470893075282</v>
      </c>
      <c r="O28" s="139">
        <v>206854676</v>
      </c>
      <c r="P28" s="192">
        <f>Q28/O28-1</f>
        <v>-0.14721063883515983</v>
      </c>
      <c r="Q28" s="139">
        <v>176403467</v>
      </c>
      <c r="R28" s="192">
        <f>S28/Q28-1</f>
        <v>-3.1758349738103542E-2</v>
      </c>
      <c r="S28" s="139">
        <v>170801184</v>
      </c>
      <c r="T28" s="192">
        <f>U28/S28-1</f>
        <v>2.9070255157013447E-2</v>
      </c>
      <c r="U28" s="139">
        <v>175766418</v>
      </c>
      <c r="V28" s="177" t="s">
        <v>2126</v>
      </c>
      <c r="W28" s="139">
        <v>175000000</v>
      </c>
      <c r="X28" s="139">
        <v>175000000</v>
      </c>
      <c r="Y28" s="139">
        <v>175000000</v>
      </c>
      <c r="Z28" s="139">
        <v>175000000</v>
      </c>
      <c r="AA28" s="139">
        <v>175000000</v>
      </c>
      <c r="AB28" s="139">
        <v>175000000</v>
      </c>
    </row>
    <row r="29" spans="1:28" x14ac:dyDescent="0.2">
      <c r="C29" s="139"/>
      <c r="D29" s="155"/>
      <c r="E29" s="139"/>
      <c r="F29" s="155"/>
      <c r="G29" s="139"/>
      <c r="H29" s="155"/>
      <c r="I29" s="139"/>
      <c r="J29" s="155"/>
      <c r="K29" s="139"/>
      <c r="L29" s="156"/>
      <c r="N29" s="156"/>
      <c r="P29" s="156"/>
      <c r="R29" s="156"/>
      <c r="T29" s="156"/>
      <c r="V29" s="177"/>
    </row>
    <row r="30" spans="1:28" x14ac:dyDescent="0.2">
      <c r="A30" s="14" t="s">
        <v>1845</v>
      </c>
      <c r="C30" s="139">
        <v>-404138651</v>
      </c>
      <c r="D30" s="191">
        <f>E30/C30-1</f>
        <v>8.439259871731486E-2</v>
      </c>
      <c r="E30" s="139">
        <v>-438244962</v>
      </c>
      <c r="F30" s="191">
        <f>G30/E30-1</f>
        <v>0.18737086132207503</v>
      </c>
      <c r="G30" s="139">
        <v>-520359298</v>
      </c>
      <c r="H30" s="191">
        <f>I30/G30-1</f>
        <v>0.15707861724419492</v>
      </c>
      <c r="I30" s="139">
        <v>-602096617</v>
      </c>
      <c r="J30" s="191">
        <f>K30/I30-1</f>
        <v>0.19210458045141277</v>
      </c>
      <c r="K30" s="139">
        <v>-717762135</v>
      </c>
      <c r="L30" s="192">
        <f>M30/K30-1</f>
        <v>0.16645519061826808</v>
      </c>
      <c r="M30" s="139">
        <v>-837237368</v>
      </c>
      <c r="N30" s="192">
        <f>O30/M30-1</f>
        <v>7.7255266513617915E-2</v>
      </c>
      <c r="O30" s="139">
        <v>-901918364</v>
      </c>
      <c r="P30" s="192">
        <f>Q30/O30-1</f>
        <v>7.7146790416166677E-2</v>
      </c>
      <c r="Q30" s="139">
        <v>-971498471</v>
      </c>
      <c r="R30" s="192">
        <f>S30/Q30-1</f>
        <v>0.13965328412750533</v>
      </c>
      <c r="S30" s="139">
        <v>-1107171423</v>
      </c>
      <c r="T30" s="192">
        <f>U30/S30-1</f>
        <v>0.11794312360968506</v>
      </c>
      <c r="U30" s="139">
        <v>-1237754679</v>
      </c>
      <c r="V30" s="177" t="s">
        <v>2127</v>
      </c>
      <c r="W30" s="139">
        <f>U30*1.05</f>
        <v>-1299642412.95</v>
      </c>
      <c r="X30" s="139">
        <f t="shared" ref="X30:AB30" si="26">W30*1.05</f>
        <v>-1364624533.5975001</v>
      </c>
      <c r="Y30" s="139">
        <f t="shared" si="26"/>
        <v>-1432855760.2773752</v>
      </c>
      <c r="Z30" s="139">
        <f t="shared" si="26"/>
        <v>-1504498548.291244</v>
      </c>
      <c r="AA30" s="139">
        <f t="shared" si="26"/>
        <v>-1579723475.7058063</v>
      </c>
      <c r="AB30" s="139">
        <f t="shared" si="26"/>
        <v>-1658709649.4910967</v>
      </c>
    </row>
    <row r="31" spans="1:28" x14ac:dyDescent="0.2">
      <c r="C31" s="139"/>
      <c r="D31" s="155"/>
      <c r="E31" s="139"/>
      <c r="F31" s="155"/>
      <c r="G31" s="139"/>
      <c r="H31" s="155"/>
      <c r="I31" s="139"/>
      <c r="J31" s="155"/>
      <c r="K31" s="139"/>
      <c r="L31" s="156"/>
      <c r="N31" s="156"/>
      <c r="P31" s="156"/>
      <c r="R31" s="156"/>
      <c r="T31" s="156"/>
      <c r="V31" s="177"/>
    </row>
    <row r="32" spans="1:28" ht="13.5" thickBot="1" x14ac:dyDescent="0.25">
      <c r="A32" s="14" t="s">
        <v>1846</v>
      </c>
      <c r="C32" s="193">
        <f>SUM(C25:C31)</f>
        <v>2717044996</v>
      </c>
      <c r="D32" s="191">
        <f>E32/C32-1</f>
        <v>1.3743784168085194E-2</v>
      </c>
      <c r="E32" s="193">
        <f t="shared" ref="E32:K32" si="27">SUM(E25:E31)</f>
        <v>2754387476</v>
      </c>
      <c r="F32" s="191">
        <f>G32/E32-1</f>
        <v>0.10555511326322931</v>
      </c>
      <c r="G32" s="193">
        <f t="shared" si="27"/>
        <v>3045127158</v>
      </c>
      <c r="H32" s="191">
        <f>I32/G32-1</f>
        <v>9.601652766186386E-2</v>
      </c>
      <c r="I32" s="193">
        <f t="shared" si="27"/>
        <v>3337509694</v>
      </c>
      <c r="J32" s="191">
        <f>K32/I32-1</f>
        <v>7.7859100894045241E-2</v>
      </c>
      <c r="K32" s="193">
        <f t="shared" si="27"/>
        <v>3597365198</v>
      </c>
      <c r="L32" s="192">
        <f>M32/K32-1</f>
        <v>8.9563055254753055E-2</v>
      </c>
      <c r="M32" s="202">
        <f>SUM(M24:M31)</f>
        <v>3919556216</v>
      </c>
      <c r="N32" s="192">
        <f>O32/M32-1</f>
        <v>1.8582418260179923E-2</v>
      </c>
      <c r="O32" s="202">
        <f>SUM(O24:O31)</f>
        <v>3992391049</v>
      </c>
      <c r="P32" s="192">
        <f>Q32/O32-1</f>
        <v>4.0127844200063434E-2</v>
      </c>
      <c r="Q32" s="202">
        <f>SUM(Q25:Q31)</f>
        <v>4152597095</v>
      </c>
      <c r="R32" s="192">
        <f>S32/Q32-1</f>
        <v>0.10910234983921541</v>
      </c>
      <c r="S32" s="202">
        <f>SUM(S24:S31)</f>
        <v>4605655196</v>
      </c>
      <c r="T32" s="192">
        <f>U32/S32-1</f>
        <v>0.10211060750019718</v>
      </c>
      <c r="U32" s="202">
        <f>SUM(U24:U31)</f>
        <v>5075941446</v>
      </c>
      <c r="V32" s="195"/>
      <c r="W32" s="202">
        <f t="shared" ref="W32:AB32" si="28">SUM(W25:W31)</f>
        <v>5197594260.3299999</v>
      </c>
      <c r="X32" s="202">
        <f t="shared" si="28"/>
        <v>5322451696.452301</v>
      </c>
      <c r="Y32" s="202">
        <f t="shared" si="28"/>
        <v>5449758662.3767481</v>
      </c>
      <c r="Z32" s="202">
        <f t="shared" si="28"/>
        <v>5579523730.8593864</v>
      </c>
      <c r="AA32" s="202">
        <f t="shared" si="28"/>
        <v>5711752484.112566</v>
      </c>
      <c r="AB32" s="202">
        <f t="shared" si="28"/>
        <v>5846447261.6609144</v>
      </c>
    </row>
    <row r="33" spans="1:28" ht="13.5" thickTop="1" x14ac:dyDescent="0.2">
      <c r="D33" s="155"/>
      <c r="F33" s="155"/>
      <c r="H33" s="155"/>
      <c r="J33" s="155"/>
      <c r="L33" s="156"/>
      <c r="M33" s="146"/>
      <c r="N33" s="156"/>
      <c r="O33" s="146"/>
      <c r="P33" s="156"/>
      <c r="Q33" s="146"/>
      <c r="R33" s="156"/>
      <c r="S33" s="146"/>
      <c r="T33" s="156"/>
      <c r="U33" s="146"/>
      <c r="V33" s="177"/>
      <c r="W33" s="146"/>
      <c r="X33" s="146"/>
      <c r="Y33" s="146"/>
      <c r="Z33" s="146"/>
      <c r="AA33" s="146"/>
      <c r="AB33" s="146"/>
    </row>
    <row r="34" spans="1:28" ht="15" x14ac:dyDescent="0.35">
      <c r="A34" s="14" t="s">
        <v>2076</v>
      </c>
      <c r="C34" s="139">
        <v>-4147745</v>
      </c>
      <c r="D34" s="155"/>
      <c r="E34" s="139">
        <v>-14430050</v>
      </c>
      <c r="F34" s="155"/>
      <c r="G34" s="139">
        <v>-33187158</v>
      </c>
      <c r="H34" s="155"/>
      <c r="I34" s="139">
        <v>-5347030</v>
      </c>
      <c r="J34" s="155"/>
      <c r="K34" s="139">
        <v>-28294220</v>
      </c>
      <c r="L34" s="156"/>
      <c r="M34" s="139">
        <v>-28038869</v>
      </c>
      <c r="N34" s="156"/>
      <c r="O34" s="139">
        <v>-2040100</v>
      </c>
      <c r="P34" s="156"/>
      <c r="Q34" s="147">
        <v>-1188260</v>
      </c>
      <c r="R34" s="156"/>
      <c r="S34" s="147">
        <v>-14883430</v>
      </c>
      <c r="T34" s="156"/>
      <c r="U34" s="147">
        <v>-2725077</v>
      </c>
      <c r="V34" s="207" t="s">
        <v>2129</v>
      </c>
      <c r="W34" s="147">
        <v>-5000000</v>
      </c>
      <c r="X34" s="147">
        <v>-5000000</v>
      </c>
      <c r="Y34" s="147">
        <v>-5000000</v>
      </c>
      <c r="Z34" s="147">
        <v>-5000000</v>
      </c>
      <c r="AA34" s="147">
        <v>-5000000</v>
      </c>
      <c r="AB34" s="147">
        <v>-5000000</v>
      </c>
    </row>
    <row r="35" spans="1:28" x14ac:dyDescent="0.2">
      <c r="C35" s="139"/>
      <c r="D35" s="155"/>
      <c r="E35" s="139"/>
      <c r="F35" s="155"/>
      <c r="G35" s="139"/>
      <c r="H35" s="155"/>
      <c r="I35" s="139"/>
      <c r="J35" s="155"/>
      <c r="K35" s="139"/>
      <c r="L35" s="156"/>
      <c r="M35" s="139"/>
      <c r="N35" s="156"/>
      <c r="O35" s="139"/>
      <c r="P35" s="156"/>
      <c r="Q35" s="139"/>
      <c r="R35" s="156"/>
      <c r="S35" s="139"/>
      <c r="T35" s="156"/>
      <c r="U35" s="139"/>
      <c r="V35" s="177"/>
      <c r="W35" s="139"/>
      <c r="X35" s="139"/>
      <c r="Y35" s="139"/>
      <c r="Z35" s="139"/>
      <c r="AA35" s="139"/>
      <c r="AB35" s="139"/>
    </row>
    <row r="36" spans="1:28" ht="13.5" thickBot="1" x14ac:dyDescent="0.25">
      <c r="A36" s="14" t="s">
        <v>2451</v>
      </c>
      <c r="B36" s="83"/>
      <c r="C36" s="208">
        <f>SUM(C32:C35)</f>
        <v>2712897251</v>
      </c>
      <c r="D36" s="191">
        <f>E36/C36-1</f>
        <v>9.9746405766105717E-3</v>
      </c>
      <c r="E36" s="208">
        <f t="shared" ref="E36:K36" si="29">SUM(E32:E35)</f>
        <v>2739957426</v>
      </c>
      <c r="F36" s="191">
        <f>G36/E36-1</f>
        <v>9.9265255517879014E-2</v>
      </c>
      <c r="G36" s="208">
        <f t="shared" si="29"/>
        <v>3011940000</v>
      </c>
      <c r="H36" s="191">
        <f>I36/G36-1</f>
        <v>0.10631774338134226</v>
      </c>
      <c r="I36" s="208">
        <f t="shared" si="29"/>
        <v>3332162664</v>
      </c>
      <c r="J36" s="191">
        <f>K36/I36-1</f>
        <v>7.1097463686124573E-2</v>
      </c>
      <c r="K36" s="208">
        <f t="shared" si="29"/>
        <v>3569070978</v>
      </c>
      <c r="L36" s="192">
        <f>M36/K36-1</f>
        <v>9.0344622168508693E-2</v>
      </c>
      <c r="M36" s="208">
        <f>M32+M34</f>
        <v>3891517347</v>
      </c>
      <c r="N36" s="192">
        <f>O36/M36-1</f>
        <v>2.5397189113442131E-2</v>
      </c>
      <c r="O36" s="208">
        <f>ROUND(O32+O34,6)</f>
        <v>3990350949</v>
      </c>
      <c r="P36" s="192">
        <f>Q36/O36-1</f>
        <v>4.036183485073197E-2</v>
      </c>
      <c r="Q36" s="208">
        <f>Q32+Q34</f>
        <v>4151408835</v>
      </c>
      <c r="R36" s="192">
        <f>S36/Q36-1</f>
        <v>0.10583465721221841</v>
      </c>
      <c r="S36" s="208">
        <f t="shared" ref="S36" si="30">S32+S34</f>
        <v>4590771766</v>
      </c>
      <c r="T36" s="192">
        <f>U36/S36-1</f>
        <v>0.10509008671985454</v>
      </c>
      <c r="U36" s="208">
        <f t="shared" ref="U36:AB36" si="31">U32+U34</f>
        <v>5073216369</v>
      </c>
      <c r="V36" s="195"/>
      <c r="W36" s="208">
        <f t="shared" si="31"/>
        <v>5192594260.3299999</v>
      </c>
      <c r="X36" s="208">
        <f t="shared" si="31"/>
        <v>5317451696.452301</v>
      </c>
      <c r="Y36" s="208">
        <f t="shared" si="31"/>
        <v>5444758662.3767481</v>
      </c>
      <c r="Z36" s="208">
        <f t="shared" si="31"/>
        <v>5574523730.8593864</v>
      </c>
      <c r="AA36" s="208">
        <f t="shared" si="31"/>
        <v>5706752484.112566</v>
      </c>
      <c r="AB36" s="208">
        <f t="shared" si="31"/>
        <v>5841447261.6609144</v>
      </c>
    </row>
    <row r="37" spans="1:28" ht="13.5" thickTop="1" x14ac:dyDescent="0.2">
      <c r="C37" s="139"/>
      <c r="D37" s="155"/>
      <c r="E37" s="139"/>
      <c r="F37" s="155"/>
      <c r="G37" s="139"/>
      <c r="H37" s="155"/>
      <c r="I37" s="139"/>
      <c r="J37" s="155"/>
      <c r="K37" s="139"/>
      <c r="L37" s="156"/>
      <c r="M37" s="209">
        <f>K36*(1+$L$36)</f>
        <v>3891517347</v>
      </c>
      <c r="N37" s="156"/>
      <c r="O37" s="209"/>
      <c r="P37" s="156"/>
      <c r="Q37" s="209"/>
      <c r="R37" s="156"/>
      <c r="S37" s="209"/>
      <c r="T37" s="156"/>
      <c r="U37" s="209"/>
      <c r="V37" s="177"/>
      <c r="W37" s="209"/>
      <c r="X37" s="209"/>
      <c r="Y37" s="209"/>
      <c r="Z37" s="209"/>
      <c r="AA37" s="209"/>
      <c r="AB37" s="209"/>
    </row>
    <row r="38" spans="1:28" x14ac:dyDescent="0.2">
      <c r="A38" s="14" t="s">
        <v>2446</v>
      </c>
      <c r="B38" s="83"/>
      <c r="C38" s="148">
        <f>C22/C36*100</f>
        <v>0.47953851408824011</v>
      </c>
      <c r="D38" s="141"/>
      <c r="E38" s="148">
        <f t="shared" ref="E38:M38" si="32">E22/E36*100</f>
        <v>0.48367514207383117</v>
      </c>
      <c r="F38" s="141"/>
      <c r="G38" s="148">
        <f t="shared" si="32"/>
        <v>0.44825922579948363</v>
      </c>
      <c r="H38" s="141"/>
      <c r="I38" s="148">
        <f t="shared" si="32"/>
        <v>0.42880577161416872</v>
      </c>
      <c r="J38" s="141"/>
      <c r="K38" s="148">
        <f t="shared" si="32"/>
        <v>0.4804511620222533</v>
      </c>
      <c r="L38" s="156"/>
      <c r="M38" s="148">
        <f t="shared" si="32"/>
        <v>0.52473221170359641</v>
      </c>
      <c r="N38" s="156"/>
      <c r="O38" s="148">
        <f>ROUNDDOWN(O22/O36*100,6)</f>
        <v>0.56279900000000005</v>
      </c>
      <c r="P38" s="156"/>
      <c r="Q38" s="148">
        <f>ROUNDDOWN(Q22/Q36*100,6)</f>
        <v>0.53325199999999995</v>
      </c>
      <c r="R38" s="156"/>
      <c r="S38" s="140">
        <f t="shared" ref="S38" si="33">ROUNDDOWN(S22/S36*100,6)</f>
        <v>0.45703899999999997</v>
      </c>
      <c r="T38" s="156"/>
      <c r="U38" s="140">
        <f t="shared" ref="U38:AB38" si="34">ROUNDDOWN(U22/U36*100,6)</f>
        <v>0.45860200000000001</v>
      </c>
      <c r="V38" s="177" t="s">
        <v>2416</v>
      </c>
      <c r="W38" s="140">
        <f t="shared" si="34"/>
        <v>0.466447</v>
      </c>
      <c r="X38" s="140">
        <f t="shared" si="34"/>
        <v>0.47764400000000001</v>
      </c>
      <c r="Y38" s="140">
        <f t="shared" si="34"/>
        <v>0.475242</v>
      </c>
      <c r="Z38" s="140">
        <f t="shared" si="34"/>
        <v>0.47765200000000002</v>
      </c>
      <c r="AA38" s="140">
        <f t="shared" si="34"/>
        <v>0.48251899999999998</v>
      </c>
      <c r="AB38" s="140">
        <f t="shared" si="34"/>
        <v>0.49008499999999999</v>
      </c>
    </row>
    <row r="39" spans="1:28" x14ac:dyDescent="0.2">
      <c r="C39" s="139"/>
      <c r="D39" s="155"/>
      <c r="E39" s="139"/>
      <c r="F39" s="155"/>
      <c r="G39" s="139"/>
      <c r="H39" s="155"/>
      <c r="I39" s="139"/>
      <c r="J39" s="155"/>
      <c r="K39" s="139"/>
      <c r="L39" s="156"/>
      <c r="M39" s="139"/>
      <c r="N39" s="156"/>
      <c r="O39" s="139"/>
      <c r="P39" s="156"/>
      <c r="Q39" s="139"/>
      <c r="R39" s="156"/>
      <c r="S39" s="139"/>
      <c r="T39" s="156"/>
      <c r="U39" s="139"/>
      <c r="V39" s="177"/>
      <c r="W39" s="139"/>
      <c r="X39" s="139"/>
      <c r="Y39" s="139"/>
      <c r="Z39" s="139"/>
      <c r="AA39" s="139"/>
      <c r="AB39" s="139"/>
    </row>
    <row r="40" spans="1:28" x14ac:dyDescent="0.2">
      <c r="C40" s="139"/>
      <c r="D40" s="155"/>
      <c r="E40" s="139"/>
      <c r="F40" s="155"/>
      <c r="G40" s="139"/>
      <c r="H40" s="155"/>
      <c r="I40" s="139"/>
      <c r="J40" s="155"/>
      <c r="K40" s="139"/>
      <c r="L40" s="156"/>
      <c r="M40" s="139"/>
      <c r="N40" s="156"/>
      <c r="O40" s="139"/>
      <c r="P40" s="156"/>
      <c r="Q40" s="139"/>
      <c r="R40" s="156"/>
      <c r="S40" s="139"/>
      <c r="T40" s="156"/>
      <c r="U40" s="139"/>
      <c r="V40" s="177"/>
      <c r="W40" s="139"/>
      <c r="X40" s="139"/>
      <c r="Y40" s="139"/>
      <c r="Z40" s="139"/>
      <c r="AA40" s="139"/>
      <c r="AB40" s="139"/>
    </row>
    <row r="41" spans="1:28" x14ac:dyDescent="0.2">
      <c r="C41" s="139"/>
      <c r="D41" s="155"/>
      <c r="E41" s="139"/>
      <c r="F41" s="155"/>
      <c r="G41" s="139"/>
      <c r="H41" s="155"/>
      <c r="I41" s="139"/>
      <c r="J41" s="155"/>
      <c r="K41" s="139"/>
      <c r="L41" s="156"/>
      <c r="M41" s="139"/>
      <c r="N41" s="156"/>
      <c r="O41" s="139"/>
      <c r="P41" s="156"/>
      <c r="Q41" s="139"/>
      <c r="R41" s="156"/>
      <c r="S41" s="139"/>
      <c r="T41" s="156"/>
      <c r="U41" s="139"/>
      <c r="V41" s="177"/>
      <c r="W41" s="139"/>
      <c r="X41" s="139"/>
      <c r="Y41" s="139"/>
      <c r="Z41" s="139"/>
      <c r="AA41" s="139"/>
      <c r="AB41" s="139"/>
    </row>
    <row r="42" spans="1:28" x14ac:dyDescent="0.2">
      <c r="C42" s="139"/>
      <c r="D42" s="155"/>
      <c r="E42" s="139"/>
      <c r="F42" s="155"/>
      <c r="G42" s="139"/>
      <c r="H42" s="155"/>
      <c r="I42" s="139"/>
      <c r="J42" s="155"/>
      <c r="K42" s="139"/>
      <c r="L42" s="156"/>
      <c r="M42" s="139"/>
      <c r="N42" s="156"/>
      <c r="O42" s="139"/>
      <c r="P42" s="156"/>
      <c r="Q42" s="139"/>
      <c r="R42" s="156"/>
      <c r="S42" s="139"/>
      <c r="T42" s="156"/>
      <c r="U42" s="139"/>
      <c r="V42" s="177"/>
      <c r="W42" s="139"/>
      <c r="X42" s="139"/>
      <c r="Y42" s="139"/>
      <c r="Z42" s="139"/>
      <c r="AA42" s="139"/>
      <c r="AB42" s="139"/>
    </row>
    <row r="43" spans="1:28" x14ac:dyDescent="0.2">
      <c r="C43" s="139"/>
      <c r="D43" s="155"/>
      <c r="E43" s="139"/>
      <c r="F43" s="155"/>
      <c r="G43" s="139"/>
      <c r="H43" s="155"/>
      <c r="I43" s="139"/>
      <c r="J43" s="155"/>
      <c r="K43" s="139"/>
      <c r="L43" s="156"/>
      <c r="M43" s="139"/>
      <c r="N43" s="156"/>
      <c r="O43" s="139"/>
      <c r="P43" s="156"/>
      <c r="Q43" s="139"/>
      <c r="R43" s="156"/>
      <c r="S43" s="139"/>
      <c r="T43" s="156"/>
      <c r="U43" s="139"/>
      <c r="V43" s="177"/>
      <c r="W43" s="139"/>
      <c r="X43" s="139"/>
      <c r="Y43" s="139"/>
      <c r="Z43" s="139"/>
      <c r="AA43" s="139"/>
      <c r="AB43" s="139"/>
    </row>
    <row r="44" spans="1:28" x14ac:dyDescent="0.2">
      <c r="A44" s="14" t="s">
        <v>1847</v>
      </c>
      <c r="C44" s="138">
        <f>C18*C10/100</f>
        <v>7953691.9555086996</v>
      </c>
      <c r="D44" s="155"/>
      <c r="E44" s="138">
        <f>E18*E10/100</f>
        <v>7759312.0510729076</v>
      </c>
      <c r="F44" s="155"/>
      <c r="G44" s="138">
        <f>G18*G10/100</f>
        <v>8146260.6812259201</v>
      </c>
      <c r="H44" s="155"/>
      <c r="I44" s="138">
        <f>I18*I10/100</f>
        <v>9075658.7878285199</v>
      </c>
      <c r="J44" s="155"/>
      <c r="K44" s="138">
        <f>K18*K10/100</f>
        <v>11092282.823001599</v>
      </c>
      <c r="L44" s="156"/>
      <c r="M44" s="138">
        <f>M18*M10/100</f>
        <v>12249075.050694352</v>
      </c>
      <c r="N44" s="156"/>
      <c r="O44" s="138">
        <f>O15*O10/100</f>
        <v>14642697.360854099</v>
      </c>
      <c r="P44" s="156"/>
      <c r="Q44" s="138">
        <f>ROUNDDOWN(Q15*Q10/100,2)</f>
        <v>13995929.890000001</v>
      </c>
      <c r="R44" s="156"/>
      <c r="S44" s="138">
        <f t="shared" ref="S44" si="35">ROUNDDOWN((S10*S15)/100,2)-1</f>
        <v>15183327.59</v>
      </c>
      <c r="T44" s="156"/>
      <c r="U44" s="138">
        <f t="shared" ref="U44:AB44" si="36">ROUNDDOWN((U10*U15)/100,2)-1</f>
        <v>16421182.65</v>
      </c>
      <c r="V44" s="177"/>
      <c r="W44" s="138">
        <f t="shared" si="36"/>
        <v>18146039.600000001</v>
      </c>
      <c r="X44" s="138">
        <f t="shared" si="36"/>
        <v>18612787.510000002</v>
      </c>
      <c r="Y44" s="138">
        <f t="shared" si="36"/>
        <v>19212802.940000001</v>
      </c>
      <c r="Z44" s="138">
        <f t="shared" si="36"/>
        <v>19961367.77</v>
      </c>
      <c r="AA44" s="138">
        <f t="shared" si="36"/>
        <v>20871479.030000001</v>
      </c>
      <c r="AB44" s="138">
        <f t="shared" si="36"/>
        <v>21954429.84</v>
      </c>
    </row>
    <row r="45" spans="1:28" x14ac:dyDescent="0.2">
      <c r="A45" s="14" t="s">
        <v>2453</v>
      </c>
      <c r="C45" s="139">
        <v>2461296</v>
      </c>
      <c r="D45" s="191">
        <f>E45/C45-1</f>
        <v>0.30978151347907779</v>
      </c>
      <c r="E45" s="139">
        <v>3223760</v>
      </c>
      <c r="F45" s="191">
        <f>G45/E45-1</f>
        <v>0.12118985284264339</v>
      </c>
      <c r="G45" s="139">
        <v>3614447</v>
      </c>
      <c r="H45" s="191">
        <f>I45/G45-1</f>
        <v>-0.28461310955728503</v>
      </c>
      <c r="I45" s="139">
        <v>2585728</v>
      </c>
      <c r="J45" s="191">
        <f>K45/I45-1</f>
        <v>4.0261001930597562E-2</v>
      </c>
      <c r="K45" s="139">
        <v>2689832</v>
      </c>
      <c r="L45" s="192">
        <f>M45/K45-1</f>
        <v>8.1492821856532283E-2</v>
      </c>
      <c r="M45" s="138">
        <v>2909034</v>
      </c>
      <c r="N45" s="192">
        <f>O45/M45-1</f>
        <v>1.12353447914324E-2</v>
      </c>
      <c r="O45" s="139">
        <v>2941718</v>
      </c>
      <c r="P45" s="192">
        <f>Q45/O45-1</f>
        <v>4.1205853178312823E-2</v>
      </c>
      <c r="Q45" s="139">
        <v>3062934</v>
      </c>
      <c r="R45" s="192">
        <f>S45/Q45-1</f>
        <v>9.8980258797610299E-2</v>
      </c>
      <c r="S45" s="139">
        <v>3366104</v>
      </c>
      <c r="T45" s="192">
        <f>U45/S45-1</f>
        <v>0.13785492070357908</v>
      </c>
      <c r="U45" s="139">
        <v>3830138</v>
      </c>
      <c r="V45" s="177" t="s">
        <v>2134</v>
      </c>
      <c r="W45" s="139">
        <f>U45*1.05</f>
        <v>4021644.9000000004</v>
      </c>
      <c r="X45" s="139">
        <f t="shared" ref="X45:AB46" si="37">W45*1.05</f>
        <v>4222727.1450000005</v>
      </c>
      <c r="Y45" s="139">
        <f t="shared" si="37"/>
        <v>4433863.5022500008</v>
      </c>
      <c r="Z45" s="139">
        <f t="shared" si="37"/>
        <v>4655556.6773625007</v>
      </c>
      <c r="AA45" s="139">
        <f t="shared" si="37"/>
        <v>4888334.5112306261</v>
      </c>
      <c r="AB45" s="139">
        <f t="shared" si="37"/>
        <v>5132751.2367921574</v>
      </c>
    </row>
    <row r="46" spans="1:28" x14ac:dyDescent="0.2">
      <c r="A46" s="14" t="s">
        <v>2437</v>
      </c>
      <c r="C46" s="210">
        <v>18006</v>
      </c>
      <c r="D46" s="155"/>
      <c r="E46" s="210">
        <v>5182</v>
      </c>
      <c r="F46" s="155"/>
      <c r="G46" s="210">
        <v>20572</v>
      </c>
      <c r="H46" s="155"/>
      <c r="I46" s="210">
        <v>30654</v>
      </c>
      <c r="J46" s="155"/>
      <c r="K46" s="210">
        <v>133784</v>
      </c>
      <c r="L46" s="156"/>
      <c r="M46" s="139">
        <v>275485</v>
      </c>
      <c r="N46" s="156"/>
      <c r="O46" s="139">
        <v>271433</v>
      </c>
      <c r="P46" s="156"/>
      <c r="Q46" s="139">
        <v>316215</v>
      </c>
      <c r="R46" s="156"/>
      <c r="S46" s="139">
        <v>365787</v>
      </c>
      <c r="T46" s="156"/>
      <c r="U46" s="139">
        <v>371204</v>
      </c>
      <c r="V46" s="177" t="s">
        <v>2130</v>
      </c>
      <c r="W46" s="139">
        <f>U46*1.05</f>
        <v>389764.2</v>
      </c>
      <c r="X46" s="139">
        <f t="shared" si="37"/>
        <v>409252.41000000003</v>
      </c>
      <c r="Y46" s="139">
        <f t="shared" si="37"/>
        <v>429715.03050000005</v>
      </c>
      <c r="Z46" s="139">
        <f t="shared" si="37"/>
        <v>451200.78202500008</v>
      </c>
      <c r="AA46" s="139">
        <f t="shared" si="37"/>
        <v>473760.82112625008</v>
      </c>
      <c r="AB46" s="139">
        <f t="shared" si="37"/>
        <v>497448.86218256259</v>
      </c>
    </row>
    <row r="47" spans="1:28" ht="13.5" thickBot="1" x14ac:dyDescent="0.25">
      <c r="C47" s="194">
        <f>SUM(C44:C46)</f>
        <v>10432993.9555087</v>
      </c>
      <c r="D47" s="191">
        <f>E47/C47-1</f>
        <v>5.322154866878126E-2</v>
      </c>
      <c r="E47" s="194">
        <f t="shared" ref="E47:K47" si="38">SUM(E44:E46)</f>
        <v>10988254.051072907</v>
      </c>
      <c r="F47" s="191">
        <f>G47/E47-1</f>
        <v>7.2170303532032243E-2</v>
      </c>
      <c r="G47" s="194">
        <f t="shared" si="38"/>
        <v>11781279.68122592</v>
      </c>
      <c r="H47" s="191">
        <f>I47/G47-1</f>
        <v>-7.5746349982342975E-3</v>
      </c>
      <c r="I47" s="194">
        <f t="shared" si="38"/>
        <v>11692040.78782852</v>
      </c>
      <c r="J47" s="191">
        <f>K47/I47-1</f>
        <v>0.190202726412666</v>
      </c>
      <c r="K47" s="194">
        <f t="shared" si="38"/>
        <v>13915898.823001599</v>
      </c>
      <c r="L47" s="203">
        <f>AVERAGE(D47,F47,H47,J47)</f>
        <v>7.7004985903811302E-2</v>
      </c>
      <c r="M47" s="211">
        <f>SUM(M44:M46)</f>
        <v>15433594.050694352</v>
      </c>
      <c r="N47" s="203">
        <f>AVERAGE(F47,H47,J47,L47)</f>
        <v>8.2950845212568819E-2</v>
      </c>
      <c r="O47" s="211">
        <f>SUM(O44:O46)</f>
        <v>17855848.360854097</v>
      </c>
      <c r="P47" s="203">
        <f>AVERAGE(H47,J47,L47,N47)</f>
        <v>8.5645980632702956E-2</v>
      </c>
      <c r="Q47" s="211">
        <f>SUM(Q44:Q46)</f>
        <v>17375078.890000001</v>
      </c>
      <c r="R47" s="203">
        <f>AVERAGE(J47,L47,N47,P47)</f>
        <v>0.10895113454043727</v>
      </c>
      <c r="S47" s="211">
        <f t="shared" ref="S47" si="39">SUM(S44:S46)</f>
        <v>18915218.59</v>
      </c>
      <c r="T47" s="203">
        <f>AVERAGE(L47,N47,P47,R47)</f>
        <v>8.8638236572380083E-2</v>
      </c>
      <c r="U47" s="211">
        <f t="shared" ref="U47:AB47" si="40">SUM(U44:U46)</f>
        <v>20622524.649999999</v>
      </c>
      <c r="V47" s="195"/>
      <c r="W47" s="211">
        <f t="shared" si="40"/>
        <v>22557448.699999999</v>
      </c>
      <c r="X47" s="211">
        <f t="shared" si="40"/>
        <v>23244767.065000001</v>
      </c>
      <c r="Y47" s="211">
        <f t="shared" si="40"/>
        <v>24076381.472750001</v>
      </c>
      <c r="Z47" s="211">
        <f t="shared" si="40"/>
        <v>25068125.229387499</v>
      </c>
      <c r="AA47" s="211">
        <f t="shared" si="40"/>
        <v>26233574.362356875</v>
      </c>
      <c r="AB47" s="211">
        <f t="shared" si="40"/>
        <v>27584629.938974719</v>
      </c>
    </row>
    <row r="48" spans="1:28" ht="13.5" thickTop="1" x14ac:dyDescent="0.2">
      <c r="C48" s="139"/>
      <c r="D48" s="155"/>
      <c r="E48" s="139"/>
      <c r="F48" s="155"/>
      <c r="G48" s="139"/>
      <c r="H48" s="155"/>
      <c r="I48" s="139"/>
      <c r="J48" s="155"/>
      <c r="K48" s="139"/>
      <c r="L48" s="156"/>
      <c r="M48" s="139"/>
      <c r="N48" s="156"/>
      <c r="O48" s="139"/>
      <c r="P48" s="156"/>
      <c r="Q48" s="139"/>
      <c r="R48" s="156"/>
      <c r="S48" s="139"/>
      <c r="T48" s="156"/>
      <c r="U48" s="139"/>
      <c r="V48" s="177"/>
      <c r="W48" s="139"/>
      <c r="X48" s="139"/>
      <c r="Y48" s="139"/>
      <c r="Z48" s="139"/>
      <c r="AA48" s="139"/>
      <c r="AB48" s="139"/>
    </row>
    <row r="49" spans="1:28" x14ac:dyDescent="0.2">
      <c r="A49" s="14" t="s">
        <v>2452</v>
      </c>
      <c r="B49" s="20"/>
      <c r="C49" s="149">
        <f>C47/C36*100</f>
        <v>0.38457018420668154</v>
      </c>
      <c r="D49" s="155"/>
      <c r="E49" s="149">
        <f>E47/E36*100</f>
        <v>0.40103740104876018</v>
      </c>
      <c r="F49" s="155"/>
      <c r="G49" s="149">
        <f>G47/G36*100</f>
        <v>0.39115253561577984</v>
      </c>
      <c r="H49" s="155"/>
      <c r="I49" s="149">
        <f>I47/I36*100</f>
        <v>0.3508844545359962</v>
      </c>
      <c r="J49" s="155"/>
      <c r="K49" s="149">
        <f>K47/K36*100</f>
        <v>0.38990255191841688</v>
      </c>
      <c r="L49" s="203" t="s">
        <v>1863</v>
      </c>
      <c r="M49" s="149">
        <f>M47/M36*100</f>
        <v>0.39659579219381419</v>
      </c>
      <c r="N49" s="203" t="s">
        <v>1863</v>
      </c>
      <c r="O49" s="149">
        <f>ROUND(O47/O36*100,6)</f>
        <v>0.44747599999999998</v>
      </c>
      <c r="P49" s="203" t="s">
        <v>1863</v>
      </c>
      <c r="Q49" s="149">
        <f>Q47/Q36*100</f>
        <v>0.41853451636738159</v>
      </c>
      <c r="R49" s="203"/>
      <c r="S49" s="150">
        <f t="shared" ref="S49" si="41">ROUNDDOWN((S44+S46)/S36*100,6)</f>
        <v>0.33870299999999998</v>
      </c>
      <c r="T49" s="203"/>
      <c r="U49" s="150">
        <f t="shared" ref="U49:AB49" si="42">ROUNDDOWN((U44+U46)/U36*100,6)</f>
        <v>0.33100000000000002</v>
      </c>
      <c r="V49" s="177" t="s">
        <v>2133</v>
      </c>
      <c r="W49" s="150">
        <f t="shared" si="42"/>
        <v>0.35696600000000001</v>
      </c>
      <c r="X49" s="150">
        <f t="shared" si="42"/>
        <v>0.35772799999999999</v>
      </c>
      <c r="Y49" s="150">
        <f t="shared" si="42"/>
        <v>0.36076000000000003</v>
      </c>
      <c r="Z49" s="150">
        <f t="shared" si="42"/>
        <v>0.366176</v>
      </c>
      <c r="AA49" s="150">
        <f t="shared" si="42"/>
        <v>0.37403399999999998</v>
      </c>
      <c r="AB49" s="150">
        <f t="shared" si="42"/>
        <v>0.38435399999999997</v>
      </c>
    </row>
    <row r="50" spans="1:28" x14ac:dyDescent="0.2">
      <c r="B50" s="204"/>
      <c r="C50" s="148">
        <f>C49*1.08</f>
        <v>0.41533579894321609</v>
      </c>
      <c r="D50" s="141"/>
      <c r="E50" s="148">
        <f>E49*1.08</f>
        <v>0.43312039313266104</v>
      </c>
      <c r="F50" s="141"/>
      <c r="G50" s="148">
        <f>G49*1.08</f>
        <v>0.42244473846504227</v>
      </c>
      <c r="H50" s="141"/>
      <c r="I50" s="148">
        <f>I49*1.08</f>
        <v>0.3789552108988759</v>
      </c>
      <c r="J50" s="141"/>
      <c r="K50" s="148">
        <f>K49*1.08</f>
        <v>0.42109475607189029</v>
      </c>
      <c r="L50" s="203">
        <v>0.08</v>
      </c>
      <c r="M50" s="148">
        <f>M49*(1+L50)</f>
        <v>0.42832345556931933</v>
      </c>
      <c r="N50" s="203">
        <v>0.08</v>
      </c>
      <c r="O50" s="148">
        <f>O49*(1+N50)</f>
        <v>0.48327407999999999</v>
      </c>
      <c r="P50" s="203">
        <v>0.08</v>
      </c>
      <c r="Q50" s="148">
        <f>Q49*(1+P50)</f>
        <v>0.45201727767677213</v>
      </c>
      <c r="R50" s="203"/>
      <c r="S50" s="148"/>
      <c r="T50" s="203"/>
      <c r="U50" s="148"/>
      <c r="V50" s="177"/>
      <c r="W50" s="148"/>
      <c r="X50" s="148"/>
      <c r="Y50" s="148"/>
      <c r="Z50" s="148"/>
      <c r="AA50" s="148"/>
      <c r="AB50" s="148"/>
    </row>
    <row r="51" spans="1:28" x14ac:dyDescent="0.2">
      <c r="B51" s="204"/>
      <c r="C51" s="148">
        <f>-C45/C32*100</f>
        <v>-9.0587237370874957E-2</v>
      </c>
      <c r="D51" s="141"/>
      <c r="E51" s="148">
        <f>-E45/E32*100</f>
        <v>-0.11704090394288447</v>
      </c>
      <c r="F51" s="141"/>
      <c r="G51" s="148">
        <f>-G45/G32*100</f>
        <v>-0.11869609420100283</v>
      </c>
      <c r="H51" s="141"/>
      <c r="I51" s="148">
        <f>-I45/I32*100</f>
        <v>-7.7474771223840527E-2</v>
      </c>
      <c r="J51" s="141"/>
      <c r="K51" s="148">
        <f>-K45/K32*100</f>
        <v>-7.4772280598462609E-2</v>
      </c>
      <c r="L51" s="156"/>
      <c r="M51" s="83">
        <f>-ROUNDUP(M45/M32*100,6)</f>
        <v>-7.4219000000000007E-2</v>
      </c>
      <c r="N51" s="156"/>
      <c r="O51" s="83">
        <f>-ROUND(O45/O32*100,6)</f>
        <v>-7.3682999999999998E-2</v>
      </c>
      <c r="P51" s="156"/>
      <c r="Q51" s="83">
        <f>-ROUND(Q45/Q32*100,6)</f>
        <v>-7.3759000000000005E-2</v>
      </c>
      <c r="R51" s="156"/>
      <c r="S51" s="150">
        <f t="shared" ref="S51" si="43">S45/S36*100</f>
        <v>7.3323270499524973E-2</v>
      </c>
      <c r="T51" s="156"/>
      <c r="U51" s="150">
        <f t="shared" ref="U51:AB51" si="44">U45/U36*100</f>
        <v>7.5497233341044592E-2</v>
      </c>
      <c r="V51" s="177" t="s">
        <v>2448</v>
      </c>
      <c r="W51" s="150">
        <f t="shared" si="44"/>
        <v>7.744962726481959E-2</v>
      </c>
      <c r="X51" s="150">
        <f t="shared" si="44"/>
        <v>7.9412609386133606E-2</v>
      </c>
      <c r="Y51" s="150">
        <f t="shared" si="44"/>
        <v>8.1433609406565119E-2</v>
      </c>
      <c r="Z51" s="150">
        <f t="shared" si="44"/>
        <v>8.3514877721128394E-2</v>
      </c>
      <c r="AA51" s="150">
        <f t="shared" si="44"/>
        <v>8.5658779224078996E-2</v>
      </c>
      <c r="AB51" s="150">
        <f t="shared" si="44"/>
        <v>8.7867800681517214E-2</v>
      </c>
    </row>
    <row r="52" spans="1:28" x14ac:dyDescent="0.2">
      <c r="D52" s="155"/>
      <c r="F52" s="155"/>
      <c r="H52" s="155"/>
      <c r="J52" s="155"/>
      <c r="L52" s="156"/>
      <c r="N52" s="156"/>
      <c r="P52" s="156"/>
      <c r="R52" s="156"/>
      <c r="S52" s="212">
        <f t="shared" ref="S52" si="45">SUM(S49:S51)</f>
        <v>0.41202627049952495</v>
      </c>
      <c r="T52" s="156"/>
      <c r="U52" s="212">
        <f t="shared" ref="U52:AB52" si="46">SUM(U49:U51)</f>
        <v>0.40649723334104459</v>
      </c>
      <c r="V52" s="177"/>
      <c r="W52" s="212">
        <f t="shared" si="46"/>
        <v>0.43441562726481958</v>
      </c>
      <c r="X52" s="212">
        <f t="shared" si="46"/>
        <v>0.43714060938613358</v>
      </c>
      <c r="Y52" s="212">
        <f t="shared" si="46"/>
        <v>0.44219360940656516</v>
      </c>
      <c r="Z52" s="212">
        <f t="shared" si="46"/>
        <v>0.44969087772112837</v>
      </c>
      <c r="AA52" s="212">
        <f t="shared" si="46"/>
        <v>0.45969277922407897</v>
      </c>
      <c r="AB52" s="212">
        <f t="shared" si="46"/>
        <v>0.4722218006815172</v>
      </c>
    </row>
    <row r="53" spans="1:28" x14ac:dyDescent="0.2">
      <c r="A53" s="14" t="s">
        <v>2132</v>
      </c>
      <c r="D53" s="155"/>
      <c r="F53" s="155"/>
      <c r="H53" s="155"/>
      <c r="J53" s="155"/>
      <c r="L53" s="156"/>
      <c r="N53" s="156"/>
      <c r="P53" s="156"/>
      <c r="R53" s="156"/>
      <c r="S53" s="212">
        <f t="shared" ref="S53" si="47">S52*1.035</f>
        <v>0.42644718996700831</v>
      </c>
      <c r="T53" s="156"/>
      <c r="U53" s="212">
        <f t="shared" ref="U53:AB53" si="48">U52*1.035</f>
        <v>0.42072463650798114</v>
      </c>
      <c r="V53" s="177"/>
      <c r="W53" s="212">
        <f t="shared" si="48"/>
        <v>0.44962017421908823</v>
      </c>
      <c r="X53" s="212">
        <f t="shared" si="48"/>
        <v>0.45244053071464824</v>
      </c>
      <c r="Y53" s="212">
        <f t="shared" si="48"/>
        <v>0.45767038573579488</v>
      </c>
      <c r="Z53" s="212">
        <f t="shared" si="48"/>
        <v>0.46543005844136781</v>
      </c>
      <c r="AA53" s="212">
        <f t="shared" si="48"/>
        <v>0.4757820264969217</v>
      </c>
      <c r="AB53" s="212">
        <f t="shared" si="48"/>
        <v>0.48874956370537026</v>
      </c>
    </row>
    <row r="54" spans="1:28" s="151" customFormat="1" x14ac:dyDescent="0.2">
      <c r="A54" s="151" t="s">
        <v>1848</v>
      </c>
      <c r="C54" s="151">
        <v>5567869</v>
      </c>
      <c r="D54" s="152"/>
      <c r="E54" s="151">
        <v>5304013</v>
      </c>
      <c r="F54" s="152"/>
      <c r="G54" s="151">
        <v>5260816.16</v>
      </c>
      <c r="H54" s="152"/>
      <c r="I54" s="151">
        <v>5988841</v>
      </c>
      <c r="J54" s="152"/>
      <c r="K54" s="151">
        <v>7753770</v>
      </c>
      <c r="M54" s="151">
        <v>7509546</v>
      </c>
      <c r="O54" s="151">
        <v>7753770</v>
      </c>
      <c r="Q54" s="151">
        <f>7798320-946095</f>
        <v>6852225</v>
      </c>
      <c r="S54" s="151">
        <v>5905818</v>
      </c>
      <c r="U54" s="151">
        <v>5905818</v>
      </c>
      <c r="V54" s="153" t="s">
        <v>2131</v>
      </c>
      <c r="W54" s="151">
        <v>6673567</v>
      </c>
      <c r="X54" s="151">
        <f>5548962+1000000</f>
        <v>6548962</v>
      </c>
      <c r="Y54" s="151">
        <f>5553045+1000000</f>
        <v>6553045</v>
      </c>
      <c r="Z54" s="151">
        <f>5549547+1000000</f>
        <v>6549547</v>
      </c>
      <c r="AA54" s="151">
        <f>5552849+1000000</f>
        <v>6552849</v>
      </c>
      <c r="AB54" s="151">
        <v>6500000</v>
      </c>
    </row>
    <row r="55" spans="1:28" x14ac:dyDescent="0.2">
      <c r="C55" s="136"/>
      <c r="D55" s="155"/>
      <c r="E55" s="136"/>
      <c r="F55" s="155"/>
      <c r="G55" s="136"/>
      <c r="H55" s="155"/>
      <c r="I55" s="136"/>
      <c r="J55" s="155"/>
      <c r="K55" s="136"/>
      <c r="L55" s="156"/>
      <c r="N55" s="156"/>
      <c r="P55" s="156"/>
      <c r="R55" s="156"/>
      <c r="T55" s="156"/>
      <c r="V55" s="177"/>
    </row>
    <row r="56" spans="1:28" ht="13.5" thickBot="1" x14ac:dyDescent="0.25">
      <c r="B56" s="213" t="s">
        <v>2075</v>
      </c>
      <c r="C56" s="154">
        <f>ROUND(C54/C32*100,6)</f>
        <v>0.204924</v>
      </c>
      <c r="D56" s="155"/>
      <c r="E56" s="154">
        <f t="shared" ref="E56:K56" si="49">ROUND(E54/E32*100,6)</f>
        <v>0.19256599999999999</v>
      </c>
      <c r="F56" s="155"/>
      <c r="G56" s="154">
        <f t="shared" si="49"/>
        <v>0.172762</v>
      </c>
      <c r="H56" s="155"/>
      <c r="I56" s="154">
        <f t="shared" si="49"/>
        <v>0.17943999999999999</v>
      </c>
      <c r="J56" s="155"/>
      <c r="K56" s="154">
        <f t="shared" si="49"/>
        <v>0.21554000000000001</v>
      </c>
      <c r="L56" s="156"/>
      <c r="M56" s="154">
        <f>ROUNDDOWN(M54/M32*100,6)</f>
        <v>0.19159100000000001</v>
      </c>
      <c r="N56" s="156"/>
      <c r="O56" s="154">
        <f>ROUND(O54/1/O32*100,6)</f>
        <v>0.194214</v>
      </c>
      <c r="P56" s="156"/>
      <c r="Q56" s="154">
        <f>ROUNDDOWN(Q54/1/Q32*100,6)</f>
        <v>0.16500999999999999</v>
      </c>
      <c r="R56" s="156"/>
      <c r="S56" s="157">
        <f t="shared" ref="S56" si="50">ROUND(S54/1/S32*100,6)-0.000001</f>
        <v>0.12822900000000001</v>
      </c>
      <c r="T56" s="156"/>
      <c r="U56" s="157">
        <f t="shared" ref="U56:AB56" si="51">ROUND(U54/1/U32*100,6)-0.000001</f>
        <v>0.11634799999999999</v>
      </c>
      <c r="V56" s="195" t="s">
        <v>2365</v>
      </c>
      <c r="W56" s="157">
        <f t="shared" si="51"/>
        <v>0.12839600000000001</v>
      </c>
      <c r="X56" s="157">
        <f t="shared" si="51"/>
        <v>0.123043</v>
      </c>
      <c r="Y56" s="157">
        <f t="shared" si="51"/>
        <v>0.120244</v>
      </c>
      <c r="Z56" s="157">
        <f t="shared" si="51"/>
        <v>0.117384</v>
      </c>
      <c r="AA56" s="157">
        <f t="shared" si="51"/>
        <v>0.11472499999999999</v>
      </c>
      <c r="AB56" s="157">
        <f t="shared" si="51"/>
        <v>0.111178</v>
      </c>
    </row>
    <row r="57" spans="1:28" ht="14.25" thickTop="1" thickBot="1" x14ac:dyDescent="0.25">
      <c r="A57" s="158">
        <v>0.99</v>
      </c>
      <c r="B57" s="213" t="s">
        <v>2074</v>
      </c>
      <c r="C57" s="159"/>
      <c r="D57" s="155"/>
      <c r="E57" s="159"/>
      <c r="F57" s="155"/>
      <c r="G57" s="159"/>
      <c r="H57" s="155"/>
      <c r="I57" s="159"/>
      <c r="J57" s="155"/>
      <c r="K57" s="159"/>
      <c r="L57" s="156"/>
      <c r="M57" s="159"/>
      <c r="N57" s="156"/>
      <c r="O57" s="154">
        <f>(O54/A57/O32*100)+0.000008</f>
        <v>0.19618344506449745</v>
      </c>
      <c r="P57" s="156"/>
      <c r="Q57" s="154">
        <f>ROUNDDOWN(Q54/0.99/Q32*100,6)</f>
        <v>0.16667699999999999</v>
      </c>
      <c r="R57" s="156"/>
      <c r="S57" s="157">
        <f t="shared" ref="S57" si="52">S56</f>
        <v>0.12822900000000001</v>
      </c>
      <c r="T57" s="156"/>
      <c r="U57" s="157">
        <f t="shared" ref="U57:AB57" si="53">U56</f>
        <v>0.11634799999999999</v>
      </c>
      <c r="V57" s="195"/>
      <c r="W57" s="157">
        <f t="shared" si="53"/>
        <v>0.12839600000000001</v>
      </c>
      <c r="X57" s="157">
        <f t="shared" si="53"/>
        <v>0.123043</v>
      </c>
      <c r="Y57" s="157">
        <f t="shared" si="53"/>
        <v>0.120244</v>
      </c>
      <c r="Z57" s="157">
        <f t="shared" si="53"/>
        <v>0.117384</v>
      </c>
      <c r="AA57" s="157">
        <f t="shared" si="53"/>
        <v>0.11472499999999999</v>
      </c>
      <c r="AB57" s="157">
        <f t="shared" si="53"/>
        <v>0.111178</v>
      </c>
    </row>
    <row r="58" spans="1:28" ht="13.5" thickTop="1" x14ac:dyDescent="0.2">
      <c r="D58" s="155"/>
      <c r="F58" s="155"/>
      <c r="H58" s="155"/>
      <c r="J58" s="155"/>
      <c r="L58" s="156"/>
      <c r="N58" s="156"/>
      <c r="P58" s="156"/>
      <c r="R58" s="156"/>
      <c r="T58" s="156"/>
      <c r="V58" s="177"/>
    </row>
    <row r="59" spans="1:28" x14ac:dyDescent="0.2">
      <c r="B59" s="214" t="s">
        <v>1849</v>
      </c>
      <c r="C59" s="214">
        <f>SUM(C50:C51)+C56</f>
        <v>0.52967256157234111</v>
      </c>
      <c r="D59" s="160"/>
      <c r="E59" s="214">
        <f t="shared" ref="E59:K59" si="54">SUM(E50:E51)+E56</f>
        <v>0.50864548918977659</v>
      </c>
      <c r="F59" s="160"/>
      <c r="G59" s="214">
        <f t="shared" si="54"/>
        <v>0.47651064426403944</v>
      </c>
      <c r="H59" s="160"/>
      <c r="I59" s="214">
        <f t="shared" si="54"/>
        <v>0.48092043967503534</v>
      </c>
      <c r="J59" s="160"/>
      <c r="K59" s="214">
        <f t="shared" si="54"/>
        <v>0.5618624754734276</v>
      </c>
      <c r="L59" s="161"/>
      <c r="M59" s="215">
        <v>0.56899999999999995</v>
      </c>
      <c r="N59" s="161"/>
      <c r="O59" s="216">
        <f>ROUND(SUM(O50)+O56,6)</f>
        <v>0.67748799999999998</v>
      </c>
      <c r="P59" s="161"/>
      <c r="Q59" s="214">
        <f t="shared" ref="Q59" si="55">ROUNDDOWN(SUM(Q50)+Q56,6)</f>
        <v>0.61702699999999999</v>
      </c>
      <c r="R59" s="161"/>
      <c r="S59" s="214"/>
      <c r="T59" s="161"/>
      <c r="U59" s="214"/>
      <c r="V59" s="177"/>
      <c r="W59" s="214"/>
      <c r="X59" s="214"/>
      <c r="Y59" s="214"/>
      <c r="Z59" s="214"/>
      <c r="AA59" s="214"/>
      <c r="AB59" s="214"/>
    </row>
    <row r="60" spans="1:28" x14ac:dyDescent="0.2">
      <c r="C60" s="198"/>
      <c r="D60" s="141"/>
      <c r="E60" s="198"/>
      <c r="F60" s="141"/>
      <c r="G60" s="198"/>
      <c r="H60" s="141"/>
      <c r="I60" s="198"/>
      <c r="J60" s="141"/>
      <c r="K60" s="198"/>
      <c r="L60" s="156"/>
      <c r="M60" s="198">
        <v>0.56899999999999995</v>
      </c>
      <c r="N60" s="156"/>
      <c r="O60" s="198" t="e">
        <f>#REF!</f>
        <v>#REF!</v>
      </c>
      <c r="P60" s="156"/>
      <c r="Q60" s="198">
        <f>ROUNDDOWN((Q59+Q51),6)</f>
        <v>0.54326799999999997</v>
      </c>
      <c r="R60" s="156"/>
      <c r="S60" s="197">
        <f t="shared" ref="S60" si="56">ROUND((S59+S51),6)</f>
        <v>7.3322999999999999E-2</v>
      </c>
      <c r="T60" s="156"/>
      <c r="U60" s="197">
        <f t="shared" ref="U60:AB60" si="57">ROUND((U59+U51),6)</f>
        <v>7.5496999999999995E-2</v>
      </c>
      <c r="V60" s="177"/>
      <c r="W60" s="197">
        <f t="shared" si="57"/>
        <v>7.7450000000000005E-2</v>
      </c>
      <c r="X60" s="197">
        <f t="shared" si="57"/>
        <v>7.9412999999999997E-2</v>
      </c>
      <c r="Y60" s="197">
        <f t="shared" si="57"/>
        <v>8.1434000000000006E-2</v>
      </c>
      <c r="Z60" s="197">
        <f t="shared" si="57"/>
        <v>8.3515000000000006E-2</v>
      </c>
      <c r="AA60" s="197">
        <f t="shared" si="57"/>
        <v>8.5658999999999999E-2</v>
      </c>
      <c r="AB60" s="197">
        <f t="shared" si="57"/>
        <v>8.7868000000000002E-2</v>
      </c>
    </row>
    <row r="61" spans="1:28" x14ac:dyDescent="0.2">
      <c r="D61" s="155"/>
      <c r="F61" s="155"/>
      <c r="H61" s="155"/>
      <c r="J61" s="155"/>
      <c r="L61" s="176"/>
      <c r="N61" s="176"/>
      <c r="P61" s="176"/>
      <c r="R61" s="176"/>
      <c r="S61" s="199"/>
      <c r="T61" s="176"/>
      <c r="U61" s="199"/>
      <c r="V61" s="177"/>
      <c r="W61" s="199"/>
      <c r="X61" s="199"/>
      <c r="Y61" s="199"/>
      <c r="Z61" s="199"/>
      <c r="AA61" s="199"/>
      <c r="AB61" s="199"/>
    </row>
    <row r="62" spans="1:28" x14ac:dyDescent="0.2">
      <c r="A62" s="217" t="s">
        <v>2457</v>
      </c>
      <c r="B62" s="217"/>
      <c r="C62" s="218"/>
      <c r="D62" s="155"/>
      <c r="E62" s="218"/>
      <c r="F62" s="155"/>
      <c r="G62" s="218"/>
      <c r="H62" s="155"/>
      <c r="I62" s="218"/>
      <c r="J62" s="155"/>
      <c r="K62" s="218"/>
      <c r="L62" s="176"/>
      <c r="M62" s="218">
        <f>M56</f>
        <v>0.19159100000000001</v>
      </c>
      <c r="N62" s="176"/>
      <c r="O62" s="198">
        <f>O57</f>
        <v>0.19618344506449745</v>
      </c>
      <c r="P62" s="176"/>
      <c r="Q62" s="198">
        <f>Q57</f>
        <v>0.16667699999999999</v>
      </c>
      <c r="R62" s="176"/>
      <c r="S62" s="150">
        <f t="shared" ref="S62" si="58">S57</f>
        <v>0.12822900000000001</v>
      </c>
      <c r="T62" s="176"/>
      <c r="U62" s="150">
        <f t="shared" ref="U62:AB62" si="59">U57</f>
        <v>0.11634799999999999</v>
      </c>
      <c r="V62" s="177"/>
      <c r="W62" s="150">
        <f t="shared" si="59"/>
        <v>0.12839600000000001</v>
      </c>
      <c r="X62" s="150">
        <f t="shared" si="59"/>
        <v>0.123043</v>
      </c>
      <c r="Y62" s="150">
        <f t="shared" si="59"/>
        <v>0.120244</v>
      </c>
      <c r="Z62" s="150">
        <f t="shared" si="59"/>
        <v>0.117384</v>
      </c>
      <c r="AA62" s="150">
        <f t="shared" si="59"/>
        <v>0.11472499999999999</v>
      </c>
      <c r="AB62" s="150">
        <f t="shared" si="59"/>
        <v>0.111178</v>
      </c>
    </row>
    <row r="63" spans="1:28" x14ac:dyDescent="0.2">
      <c r="A63" s="217" t="s">
        <v>2456</v>
      </c>
      <c r="B63" s="217"/>
      <c r="C63" s="218"/>
      <c r="D63" s="155"/>
      <c r="E63" s="218"/>
      <c r="F63" s="155"/>
      <c r="G63" s="218"/>
      <c r="H63" s="155"/>
      <c r="I63" s="218"/>
      <c r="J63" s="155"/>
      <c r="K63" s="218"/>
      <c r="L63" s="176"/>
      <c r="M63" s="218"/>
      <c r="N63" s="176"/>
      <c r="O63" s="198"/>
      <c r="P63" s="176"/>
      <c r="Q63" s="198"/>
      <c r="R63" s="176"/>
      <c r="S63" s="150">
        <f t="shared" ref="S63" si="60">S53+S62</f>
        <v>0.55467618996700829</v>
      </c>
      <c r="T63" s="176"/>
      <c r="U63" s="150">
        <f t="shared" ref="U63:AB63" si="61">U53+U62</f>
        <v>0.53707263650798109</v>
      </c>
      <c r="V63" s="177"/>
      <c r="W63" s="150">
        <f t="shared" si="61"/>
        <v>0.57801617421908824</v>
      </c>
      <c r="X63" s="150">
        <f t="shared" si="61"/>
        <v>0.57548353071464819</v>
      </c>
      <c r="Y63" s="150">
        <f t="shared" si="61"/>
        <v>0.5779143857357949</v>
      </c>
      <c r="Z63" s="150">
        <f t="shared" si="61"/>
        <v>0.5828140584413678</v>
      </c>
      <c r="AA63" s="150">
        <f t="shared" si="61"/>
        <v>0.59050702649692166</v>
      </c>
      <c r="AB63" s="150">
        <f t="shared" si="61"/>
        <v>0.59992756370537026</v>
      </c>
    </row>
    <row r="64" spans="1:28" x14ac:dyDescent="0.2">
      <c r="A64" s="217" t="s">
        <v>2454</v>
      </c>
      <c r="B64" s="217"/>
      <c r="C64" s="218"/>
      <c r="D64" s="155"/>
      <c r="E64" s="218"/>
      <c r="F64" s="155"/>
      <c r="G64" s="218"/>
      <c r="H64" s="155"/>
      <c r="I64" s="218"/>
      <c r="J64" s="155"/>
      <c r="K64" s="218"/>
      <c r="L64" s="176"/>
      <c r="M64" s="218"/>
      <c r="N64" s="176"/>
      <c r="O64" s="198"/>
      <c r="P64" s="176"/>
      <c r="Q64" s="198"/>
      <c r="R64" s="176"/>
      <c r="S64" s="162">
        <v>3719700</v>
      </c>
      <c r="T64" s="176"/>
      <c r="U64" s="162">
        <v>3719700</v>
      </c>
      <c r="V64" s="177"/>
      <c r="W64" s="162">
        <f>U64*1.05</f>
        <v>3905685</v>
      </c>
      <c r="X64" s="162">
        <f t="shared" ref="X64:AB64" si="62">W64*1.05</f>
        <v>4100969.25</v>
      </c>
      <c r="Y64" s="162">
        <f t="shared" si="62"/>
        <v>4306017.7125000004</v>
      </c>
      <c r="Z64" s="162">
        <f t="shared" si="62"/>
        <v>4521318.5981250005</v>
      </c>
      <c r="AA64" s="162">
        <f t="shared" si="62"/>
        <v>4747384.5280312505</v>
      </c>
      <c r="AB64" s="162">
        <f t="shared" si="62"/>
        <v>4984753.7544328133</v>
      </c>
    </row>
    <row r="65" spans="1:28" x14ac:dyDescent="0.2">
      <c r="A65" s="217" t="s">
        <v>2455</v>
      </c>
      <c r="B65" s="217"/>
      <c r="C65" s="218"/>
      <c r="D65" s="155"/>
      <c r="E65" s="218"/>
      <c r="F65" s="155"/>
      <c r="G65" s="218"/>
      <c r="H65" s="155"/>
      <c r="I65" s="218"/>
      <c r="J65" s="155"/>
      <c r="K65" s="218"/>
      <c r="L65" s="176"/>
      <c r="M65" s="218"/>
      <c r="N65" s="176"/>
      <c r="O65" s="198"/>
      <c r="P65" s="176"/>
      <c r="Q65" s="198"/>
      <c r="R65" s="176"/>
      <c r="S65" s="163">
        <f t="shared" ref="S65" si="63">S64/S32*100</f>
        <v>8.0763753292485946E-2</v>
      </c>
      <c r="T65" s="176"/>
      <c r="U65" s="163">
        <f t="shared" ref="U65:AB65" si="64">U64/U32*100</f>
        <v>7.3280987173940701E-2</v>
      </c>
      <c r="V65" s="177"/>
      <c r="W65" s="163">
        <f t="shared" si="64"/>
        <v>7.5144091754326833E-2</v>
      </c>
      <c r="X65" s="163">
        <f t="shared" si="64"/>
        <v>7.7050379860347351E-2</v>
      </c>
      <c r="Y65" s="163">
        <f t="shared" si="64"/>
        <v>7.9012998175997398E-2</v>
      </c>
      <c r="Z65" s="163">
        <f t="shared" si="64"/>
        <v>8.103413151768428E-2</v>
      </c>
      <c r="AA65" s="163">
        <f t="shared" si="64"/>
        <v>8.3116075867017386E-2</v>
      </c>
      <c r="AB65" s="163">
        <f t="shared" si="64"/>
        <v>8.526124552805249E-2</v>
      </c>
    </row>
    <row r="66" spans="1:28" x14ac:dyDescent="0.2">
      <c r="A66" s="217" t="s">
        <v>2458</v>
      </c>
      <c r="B66" s="217"/>
      <c r="C66" s="218"/>
      <c r="D66" s="155"/>
      <c r="E66" s="218"/>
      <c r="F66" s="155"/>
      <c r="G66" s="218"/>
      <c r="H66" s="155"/>
      <c r="I66" s="218"/>
      <c r="J66" s="155"/>
      <c r="K66" s="218"/>
      <c r="L66" s="176"/>
      <c r="M66" s="218"/>
      <c r="N66" s="176"/>
      <c r="O66" s="198"/>
      <c r="P66" s="176"/>
      <c r="Q66" s="198"/>
      <c r="R66" s="176"/>
      <c r="S66" s="163">
        <f t="shared" ref="S66" si="65">S63-S65-0.000001</f>
        <v>0.47391143667452235</v>
      </c>
      <c r="T66" s="176"/>
      <c r="U66" s="163">
        <f t="shared" ref="U66:AB66" si="66">U63-U65-0.000001</f>
        <v>0.46379064933404041</v>
      </c>
      <c r="V66" s="177"/>
      <c r="W66" s="163">
        <f t="shared" si="66"/>
        <v>0.50287108246476142</v>
      </c>
      <c r="X66" s="163">
        <f t="shared" si="66"/>
        <v>0.49843215085430087</v>
      </c>
      <c r="Y66" s="163">
        <f t="shared" si="66"/>
        <v>0.49890038755979754</v>
      </c>
      <c r="Z66" s="163">
        <f t="shared" si="66"/>
        <v>0.50177892692368353</v>
      </c>
      <c r="AA66" s="163">
        <f t="shared" si="66"/>
        <v>0.50738995062990422</v>
      </c>
      <c r="AB66" s="163">
        <f t="shared" si="66"/>
        <v>0.51466531817731775</v>
      </c>
    </row>
    <row r="67" spans="1:28" x14ac:dyDescent="0.2">
      <c r="A67" s="219" t="s">
        <v>2459</v>
      </c>
      <c r="B67" s="219"/>
      <c r="C67" s="220"/>
      <c r="D67" s="221"/>
      <c r="E67" s="220"/>
      <c r="F67" s="221"/>
      <c r="G67" s="220"/>
      <c r="H67" s="221"/>
      <c r="I67" s="220"/>
      <c r="J67" s="221"/>
      <c r="K67" s="220"/>
      <c r="L67" s="222"/>
      <c r="M67" s="220"/>
      <c r="N67" s="222"/>
      <c r="O67" s="220"/>
      <c r="P67" s="222"/>
      <c r="Q67" s="220"/>
      <c r="R67" s="222"/>
      <c r="S67" s="164">
        <v>3.6579999999999998E-3</v>
      </c>
      <c r="T67" s="222"/>
      <c r="U67" s="164">
        <v>3.6579999999999998E-3</v>
      </c>
      <c r="V67" s="223" t="s">
        <v>2150</v>
      </c>
      <c r="W67" s="164">
        <f>U67</f>
        <v>3.6579999999999998E-3</v>
      </c>
      <c r="X67" s="164">
        <f t="shared" ref="X67:AB67" si="67">W67</f>
        <v>3.6579999999999998E-3</v>
      </c>
      <c r="Y67" s="164">
        <f t="shared" si="67"/>
        <v>3.6579999999999998E-3</v>
      </c>
      <c r="Z67" s="164">
        <f t="shared" si="67"/>
        <v>3.6579999999999998E-3</v>
      </c>
      <c r="AA67" s="164">
        <f t="shared" si="67"/>
        <v>3.6579999999999998E-3</v>
      </c>
      <c r="AB67" s="164">
        <f t="shared" si="67"/>
        <v>3.6579999999999998E-3</v>
      </c>
    </row>
    <row r="68" spans="1:28" x14ac:dyDescent="0.2">
      <c r="A68" s="224" t="s">
        <v>2460</v>
      </c>
      <c r="B68" s="225"/>
      <c r="C68" s="198"/>
      <c r="D68" s="141"/>
      <c r="E68" s="198"/>
      <c r="F68" s="141"/>
      <c r="G68" s="198"/>
      <c r="H68" s="141"/>
      <c r="I68" s="198"/>
      <c r="J68" s="141"/>
      <c r="K68" s="198"/>
      <c r="L68" s="156"/>
      <c r="M68" s="198"/>
      <c r="N68" s="156"/>
      <c r="O68" s="198"/>
      <c r="P68" s="156"/>
      <c r="Q68" s="198"/>
      <c r="R68" s="156"/>
      <c r="S68" s="165">
        <f t="shared" ref="S68" si="68">SUM(S66:S67)</f>
        <v>0.47756943667452234</v>
      </c>
      <c r="T68" s="156"/>
      <c r="U68" s="165">
        <f t="shared" ref="U68:AB68" si="69">SUM(U66:U67)</f>
        <v>0.4674486493340404</v>
      </c>
      <c r="V68" s="223"/>
      <c r="W68" s="165">
        <f t="shared" si="69"/>
        <v>0.50652908246476147</v>
      </c>
      <c r="X68" s="165">
        <f t="shared" si="69"/>
        <v>0.50209015085430087</v>
      </c>
      <c r="Y68" s="165">
        <f t="shared" si="69"/>
        <v>0.50255838755979754</v>
      </c>
      <c r="Z68" s="165">
        <f t="shared" si="69"/>
        <v>0.50543692692368358</v>
      </c>
      <c r="AA68" s="165">
        <f t="shared" si="69"/>
        <v>0.51104795062990427</v>
      </c>
      <c r="AB68" s="165">
        <f t="shared" si="69"/>
        <v>0.5183233181773178</v>
      </c>
    </row>
    <row r="69" spans="1:28" x14ac:dyDescent="0.2">
      <c r="A69" s="14" t="s">
        <v>2449</v>
      </c>
      <c r="C69" s="218"/>
      <c r="D69" s="155"/>
      <c r="E69" s="218"/>
      <c r="F69" s="155"/>
      <c r="G69" s="218"/>
      <c r="H69" s="155"/>
      <c r="I69" s="218"/>
      <c r="J69" s="155"/>
      <c r="K69" s="218"/>
      <c r="L69" s="176"/>
      <c r="M69" s="218"/>
      <c r="N69" s="176"/>
      <c r="O69" s="198"/>
      <c r="P69" s="176"/>
      <c r="Q69" s="198">
        <f>Q38</f>
        <v>0.53325199999999995</v>
      </c>
      <c r="R69" s="176"/>
      <c r="S69" s="140">
        <f t="shared" ref="S69" si="70">S38</f>
        <v>0.45703899999999997</v>
      </c>
      <c r="T69" s="176"/>
      <c r="U69" s="140">
        <f t="shared" ref="U69:AB69" si="71">U38</f>
        <v>0.45860200000000001</v>
      </c>
      <c r="V69" s="177"/>
      <c r="W69" s="140">
        <f t="shared" si="71"/>
        <v>0.466447</v>
      </c>
      <c r="X69" s="140">
        <f t="shared" si="71"/>
        <v>0.47764400000000001</v>
      </c>
      <c r="Y69" s="140">
        <f t="shared" si="71"/>
        <v>0.475242</v>
      </c>
      <c r="Z69" s="140">
        <f t="shared" si="71"/>
        <v>0.47765200000000002</v>
      </c>
      <c r="AA69" s="140">
        <f t="shared" si="71"/>
        <v>0.48251899999999998</v>
      </c>
      <c r="AB69" s="140">
        <f t="shared" si="71"/>
        <v>0.49008499999999999</v>
      </c>
    </row>
    <row r="70" spans="1:28" x14ac:dyDescent="0.2">
      <c r="A70" s="217"/>
      <c r="B70" s="217"/>
      <c r="C70" s="218"/>
      <c r="D70" s="155"/>
      <c r="E70" s="218"/>
      <c r="F70" s="155"/>
      <c r="G70" s="218"/>
      <c r="H70" s="155"/>
      <c r="I70" s="218"/>
      <c r="J70" s="155"/>
      <c r="K70" s="218"/>
      <c r="L70" s="176"/>
      <c r="M70" s="218"/>
      <c r="N70" s="176"/>
      <c r="O70" s="198"/>
      <c r="P70" s="176"/>
      <c r="Q70" s="198"/>
      <c r="R70" s="176"/>
      <c r="S70" s="140"/>
      <c r="T70" s="176"/>
      <c r="U70" s="140"/>
      <c r="V70" s="177"/>
      <c r="W70" s="140"/>
      <c r="X70" s="140"/>
      <c r="Y70" s="140"/>
      <c r="Z70" s="140"/>
      <c r="AA70" s="140"/>
      <c r="AB70" s="140"/>
    </row>
    <row r="71" spans="1:28" x14ac:dyDescent="0.2">
      <c r="A71" s="217"/>
      <c r="B71" s="217"/>
      <c r="C71" s="218"/>
      <c r="D71" s="155"/>
      <c r="E71" s="218"/>
      <c r="F71" s="155"/>
      <c r="G71" s="218"/>
      <c r="H71" s="155"/>
      <c r="I71" s="218"/>
      <c r="J71" s="155"/>
      <c r="K71" s="218"/>
      <c r="L71" s="176"/>
      <c r="M71" s="218"/>
      <c r="N71" s="176"/>
      <c r="O71" s="198"/>
      <c r="P71" s="176"/>
      <c r="Q71" s="198"/>
      <c r="R71" s="176"/>
      <c r="S71" s="140"/>
      <c r="T71" s="176"/>
      <c r="U71" s="140"/>
      <c r="V71" s="177"/>
      <c r="W71" s="140"/>
      <c r="X71" s="140"/>
      <c r="Y71" s="140"/>
      <c r="Z71" s="140"/>
      <c r="AA71" s="140"/>
      <c r="AB71" s="140"/>
    </row>
    <row r="72" spans="1:28" x14ac:dyDescent="0.2">
      <c r="D72" s="155"/>
      <c r="F72" s="155"/>
      <c r="H72" s="155"/>
      <c r="J72" s="155"/>
      <c r="L72" s="176"/>
      <c r="N72" s="176"/>
      <c r="P72" s="176"/>
      <c r="R72" s="176"/>
      <c r="S72" s="150"/>
      <c r="T72" s="176"/>
      <c r="U72" s="150"/>
      <c r="V72" s="177"/>
      <c r="W72" s="150"/>
      <c r="X72" s="150"/>
      <c r="Y72" s="150"/>
      <c r="Z72" s="150"/>
      <c r="AA72" s="150"/>
      <c r="AB72" s="150"/>
    </row>
    <row r="73" spans="1:28" x14ac:dyDescent="0.2">
      <c r="A73" s="369" t="s">
        <v>2117</v>
      </c>
      <c r="B73" s="369"/>
      <c r="C73" s="218"/>
      <c r="D73" s="155"/>
      <c r="E73" s="218"/>
      <c r="F73" s="155"/>
      <c r="G73" s="218"/>
      <c r="H73" s="155"/>
      <c r="I73" s="218"/>
      <c r="J73" s="155"/>
      <c r="K73" s="218"/>
      <c r="L73" s="176"/>
      <c r="M73" s="218">
        <f>SUM(M61:M62)</f>
        <v>0.19159100000000001</v>
      </c>
      <c r="N73" s="176"/>
      <c r="O73" s="198">
        <f>SUM(O61:O62)</f>
        <v>0.19618344506449745</v>
      </c>
      <c r="P73" s="176"/>
      <c r="Q73" s="198">
        <f>ROUNDDOWN(SUM(Q61:Q62),6)</f>
        <v>0.16667699999999999</v>
      </c>
      <c r="R73" s="176"/>
      <c r="S73" s="140">
        <f t="shared" ref="S73" si="72">SUM(S61:S62)</f>
        <v>0.12822900000000001</v>
      </c>
      <c r="T73" s="176"/>
      <c r="U73" s="140">
        <f t="shared" ref="U73:AB73" si="73">SUM(U61:U62)</f>
        <v>0.11634799999999999</v>
      </c>
      <c r="V73" s="177"/>
      <c r="W73" s="140">
        <f t="shared" si="73"/>
        <v>0.12839600000000001</v>
      </c>
      <c r="X73" s="140">
        <f t="shared" si="73"/>
        <v>0.123043</v>
      </c>
      <c r="Y73" s="140">
        <f t="shared" si="73"/>
        <v>0.120244</v>
      </c>
      <c r="Z73" s="140">
        <f t="shared" si="73"/>
        <v>0.117384</v>
      </c>
      <c r="AA73" s="140">
        <f t="shared" si="73"/>
        <v>0.11472499999999999</v>
      </c>
      <c r="AB73" s="140">
        <f t="shared" si="73"/>
        <v>0.111178</v>
      </c>
    </row>
    <row r="74" spans="1:28" x14ac:dyDescent="0.2">
      <c r="D74" s="155"/>
      <c r="F74" s="155"/>
      <c r="H74" s="155"/>
      <c r="J74" s="155"/>
      <c r="L74" s="176"/>
      <c r="N74" s="176"/>
      <c r="P74" s="176"/>
      <c r="R74" s="176"/>
      <c r="S74" s="150"/>
      <c r="T74" s="176"/>
      <c r="U74" s="150"/>
      <c r="V74" s="177"/>
      <c r="W74" s="150"/>
      <c r="X74" s="150"/>
      <c r="Y74" s="150"/>
      <c r="Z74" s="150"/>
      <c r="AA74" s="150"/>
      <c r="AB74" s="150"/>
    </row>
    <row r="76" spans="1:28" x14ac:dyDescent="0.2">
      <c r="D76" s="155"/>
      <c r="F76" s="155"/>
      <c r="H76" s="155"/>
      <c r="J76" s="155"/>
      <c r="L76" s="176"/>
      <c r="N76" s="176"/>
      <c r="P76" s="176"/>
      <c r="R76" s="176"/>
      <c r="S76" s="150"/>
      <c r="T76" s="176"/>
      <c r="U76" s="150"/>
      <c r="V76" s="177"/>
      <c r="W76" s="150"/>
      <c r="X76" s="150"/>
      <c r="Y76" s="150"/>
      <c r="Z76" s="150"/>
      <c r="AA76" s="150"/>
      <c r="AB76" s="150"/>
    </row>
    <row r="77" spans="1:28" x14ac:dyDescent="0.2">
      <c r="A77" s="370" t="s">
        <v>1830</v>
      </c>
      <c r="B77" s="370"/>
      <c r="C77" s="218"/>
      <c r="D77" s="155"/>
      <c r="E77" s="218"/>
      <c r="F77" s="155"/>
      <c r="G77" s="218"/>
      <c r="H77" s="155"/>
      <c r="I77" s="218"/>
      <c r="J77" s="155"/>
      <c r="K77" s="218"/>
      <c r="L77" s="176"/>
      <c r="M77" s="218"/>
      <c r="N77" s="176"/>
      <c r="O77" s="198"/>
      <c r="P77" s="176"/>
      <c r="Q77" s="198">
        <v>0.56899999999999995</v>
      </c>
      <c r="R77" s="176"/>
      <c r="S77" s="140">
        <v>0.55200000000000005</v>
      </c>
      <c r="T77" s="176"/>
      <c r="U77" s="140">
        <v>0.55200000000000005</v>
      </c>
      <c r="V77" s="177"/>
      <c r="W77" s="140">
        <v>0.495726</v>
      </c>
      <c r="X77" s="140">
        <v>0.495726</v>
      </c>
      <c r="Y77" s="140">
        <v>0.495726</v>
      </c>
      <c r="Z77" s="140">
        <v>0.495726</v>
      </c>
      <c r="AA77" s="140">
        <v>0.495726</v>
      </c>
      <c r="AB77" s="140">
        <v>0.495726</v>
      </c>
    </row>
    <row r="78" spans="1:28" x14ac:dyDescent="0.2">
      <c r="D78" s="155"/>
      <c r="F78" s="155"/>
      <c r="H78" s="155"/>
      <c r="J78" s="155"/>
      <c r="L78" s="156"/>
      <c r="N78" s="156"/>
      <c r="P78" s="156"/>
      <c r="R78" s="156"/>
      <c r="S78" s="150"/>
      <c r="T78" s="156"/>
      <c r="U78" s="150"/>
      <c r="V78" s="177"/>
      <c r="W78" s="150"/>
      <c r="X78" s="150"/>
      <c r="Y78" s="150"/>
      <c r="Z78" s="150"/>
      <c r="AA78" s="150"/>
      <c r="AB78" s="150"/>
    </row>
    <row r="79" spans="1:28" x14ac:dyDescent="0.2">
      <c r="A79" s="371" t="s">
        <v>2153</v>
      </c>
      <c r="B79" s="371"/>
      <c r="D79" s="155"/>
      <c r="F79" s="155"/>
      <c r="H79" s="155"/>
      <c r="J79" s="155"/>
      <c r="L79" s="156"/>
      <c r="N79" s="156"/>
      <c r="P79" s="156"/>
      <c r="R79" s="156"/>
      <c r="S79" s="140" t="e">
        <f t="shared" ref="S79" si="74">S131</f>
        <v>#REF!</v>
      </c>
      <c r="T79" s="156"/>
      <c r="U79" s="140" t="e">
        <f t="shared" ref="U79:AB79" si="75">U131</f>
        <v>#REF!</v>
      </c>
      <c r="V79" s="177"/>
      <c r="W79" s="140">
        <f t="shared" si="75"/>
        <v>0.51010775832921273</v>
      </c>
      <c r="X79" s="140">
        <f t="shared" si="75"/>
        <v>0.50925396914027454</v>
      </c>
      <c r="Y79" s="140">
        <f t="shared" si="75"/>
        <v>0.51331739140287458</v>
      </c>
      <c r="Z79" s="140">
        <f t="shared" si="75"/>
        <v>0.5198042044577903</v>
      </c>
      <c r="AA79" s="140">
        <f t="shared" si="75"/>
        <v>0.5290406347040143</v>
      </c>
      <c r="AB79" s="140">
        <f t="shared" si="75"/>
        <v>0.53996151585055141</v>
      </c>
    </row>
    <row r="80" spans="1:28" x14ac:dyDescent="0.2">
      <c r="D80" s="155"/>
      <c r="F80" s="155"/>
      <c r="H80" s="155"/>
      <c r="J80" s="155"/>
      <c r="L80" s="156"/>
      <c r="N80" s="156"/>
      <c r="P80" s="156"/>
      <c r="R80" s="156"/>
      <c r="S80" s="150"/>
      <c r="T80" s="156"/>
      <c r="U80" s="150"/>
      <c r="V80" s="177"/>
      <c r="W80" s="150"/>
      <c r="X80" s="150"/>
      <c r="Y80" s="150"/>
      <c r="Z80" s="150"/>
      <c r="AA80" s="150"/>
      <c r="AB80" s="150"/>
    </row>
    <row r="81" spans="1:28" x14ac:dyDescent="0.2">
      <c r="A81" s="83" t="s">
        <v>2118</v>
      </c>
      <c r="C81" s="83"/>
      <c r="D81" s="141"/>
      <c r="E81" s="83"/>
      <c r="F81" s="141"/>
      <c r="G81" s="83"/>
      <c r="H81" s="141"/>
      <c r="I81" s="83"/>
      <c r="J81" s="141"/>
      <c r="K81" s="83"/>
      <c r="L81" s="156"/>
      <c r="M81" s="83"/>
      <c r="N81" s="156"/>
      <c r="O81" s="83"/>
      <c r="P81" s="156"/>
      <c r="Q81" s="227" t="e">
        <f>#REF!</f>
        <v>#REF!</v>
      </c>
      <c r="R81" s="156"/>
      <c r="S81" s="140">
        <v>0.495726</v>
      </c>
      <c r="T81" s="156"/>
      <c r="U81" s="140">
        <v>0.495726</v>
      </c>
      <c r="V81" s="177"/>
      <c r="W81" s="140">
        <f t="shared" ref="W81:AB81" si="76">W79</f>
        <v>0.51010775832921273</v>
      </c>
      <c r="X81" s="140">
        <f t="shared" si="76"/>
        <v>0.50925396914027454</v>
      </c>
      <c r="Y81" s="140">
        <f t="shared" si="76"/>
        <v>0.51331739140287458</v>
      </c>
      <c r="Z81" s="140">
        <f t="shared" si="76"/>
        <v>0.5198042044577903</v>
      </c>
      <c r="AA81" s="140">
        <f t="shared" si="76"/>
        <v>0.5290406347040143</v>
      </c>
      <c r="AB81" s="140">
        <f t="shared" si="76"/>
        <v>0.53996151585055141</v>
      </c>
    </row>
    <row r="82" spans="1:28" x14ac:dyDescent="0.2">
      <c r="D82" s="155"/>
      <c r="F82" s="155"/>
      <c r="H82" s="155"/>
      <c r="J82" s="155"/>
      <c r="L82" s="156"/>
      <c r="N82" s="156"/>
      <c r="P82" s="156"/>
      <c r="R82" s="156"/>
      <c r="T82" s="156"/>
      <c r="V82" s="177"/>
    </row>
    <row r="83" spans="1:28" x14ac:dyDescent="0.2">
      <c r="D83" s="155"/>
      <c r="F83" s="155"/>
      <c r="H83" s="155"/>
      <c r="J83" s="155"/>
      <c r="L83" s="156"/>
      <c r="N83" s="156"/>
      <c r="P83" s="156"/>
      <c r="R83" s="156"/>
      <c r="T83" s="156"/>
      <c r="V83" s="177"/>
    </row>
    <row r="84" spans="1:28" x14ac:dyDescent="0.2">
      <c r="B84" s="14" t="s">
        <v>1864</v>
      </c>
      <c r="D84" s="155"/>
      <c r="F84" s="155"/>
      <c r="H84" s="155"/>
      <c r="J84" s="155"/>
      <c r="L84" s="156"/>
      <c r="N84" s="156"/>
      <c r="P84" s="156"/>
      <c r="Q84" s="228" t="e">
        <f>Q81-Q62</f>
        <v>#REF!</v>
      </c>
      <c r="R84" s="156"/>
      <c r="S84" s="228">
        <f t="shared" ref="S84" si="77">S81-S62</f>
        <v>0.36749699999999996</v>
      </c>
      <c r="T84" s="156"/>
      <c r="U84" s="228">
        <f t="shared" ref="U84:AB84" si="78">U81-U62</f>
        <v>0.37937799999999999</v>
      </c>
      <c r="V84" s="177"/>
      <c r="W84" s="228">
        <f t="shared" si="78"/>
        <v>0.38171175832921272</v>
      </c>
      <c r="X84" s="228">
        <f t="shared" si="78"/>
        <v>0.38621096914027453</v>
      </c>
      <c r="Y84" s="228">
        <f t="shared" si="78"/>
        <v>0.39307339140287456</v>
      </c>
      <c r="Z84" s="228">
        <f t="shared" si="78"/>
        <v>0.40242020445779031</v>
      </c>
      <c r="AA84" s="228">
        <f t="shared" si="78"/>
        <v>0.41431563470401434</v>
      </c>
      <c r="AB84" s="228">
        <f t="shared" si="78"/>
        <v>0.42878351585055141</v>
      </c>
    </row>
    <row r="85" spans="1:28" x14ac:dyDescent="0.2">
      <c r="D85" s="155"/>
      <c r="F85" s="155"/>
      <c r="H85" s="155"/>
      <c r="J85" s="155"/>
      <c r="L85" s="156"/>
      <c r="N85" s="156"/>
      <c r="P85" s="156"/>
      <c r="Q85" s="166" t="e">
        <f>(Q84*Q32/100)*0.99</f>
        <v>#REF!</v>
      </c>
      <c r="R85" s="156"/>
      <c r="S85" s="166">
        <f t="shared" ref="S85" si="79">(S84*S32/100)</f>
        <v>16925644.675644118</v>
      </c>
      <c r="T85" s="156"/>
      <c r="U85" s="166">
        <f t="shared" ref="U85:AB85" si="80">(U84*U32/100)</f>
        <v>19257005.139005881</v>
      </c>
      <c r="V85" s="177"/>
      <c r="W85" s="166">
        <f t="shared" si="80"/>
        <v>19839828.441923879</v>
      </c>
      <c r="X85" s="166">
        <f t="shared" si="80"/>
        <v>20555892.278891414</v>
      </c>
      <c r="Y85" s="166">
        <f t="shared" si="80"/>
        <v>21421551.197476216</v>
      </c>
      <c r="Z85" s="166">
        <f t="shared" si="80"/>
        <v>22453130.805495273</v>
      </c>
      <c r="AA85" s="166">
        <f t="shared" si="80"/>
        <v>23664683.557273284</v>
      </c>
      <c r="AB85" s="166">
        <f t="shared" si="80"/>
        <v>25068602.120897956</v>
      </c>
    </row>
    <row r="86" spans="1:28" x14ac:dyDescent="0.2">
      <c r="A86" s="14" t="s">
        <v>2137</v>
      </c>
      <c r="D86" s="155"/>
      <c r="F86" s="155"/>
      <c r="H86" s="155"/>
      <c r="J86" s="155"/>
      <c r="L86" s="156"/>
      <c r="N86" s="156"/>
      <c r="P86" s="156"/>
      <c r="Q86" s="166">
        <f>3010022*0.99</f>
        <v>2979921.78</v>
      </c>
      <c r="R86" s="156"/>
      <c r="S86" s="166">
        <v>3344199</v>
      </c>
      <c r="T86" s="156"/>
      <c r="U86" s="166">
        <v>3344199</v>
      </c>
      <c r="V86" s="177"/>
      <c r="W86" s="166">
        <f>U86*1.03</f>
        <v>3444524.97</v>
      </c>
      <c r="X86" s="166">
        <f t="shared" ref="X86:AB86" si="81">W86*1.03</f>
        <v>3547860.7191000003</v>
      </c>
      <c r="Y86" s="166">
        <f t="shared" si="81"/>
        <v>3654296.5406730003</v>
      </c>
      <c r="Z86" s="166">
        <f t="shared" si="81"/>
        <v>3763925.4368931903</v>
      </c>
      <c r="AA86" s="166">
        <f t="shared" si="81"/>
        <v>3876843.1999999862</v>
      </c>
      <c r="AB86" s="166">
        <f t="shared" si="81"/>
        <v>3993148.4959999858</v>
      </c>
    </row>
    <row r="87" spans="1:28" x14ac:dyDescent="0.2">
      <c r="A87" s="83" t="s">
        <v>2119</v>
      </c>
      <c r="C87" s="83"/>
      <c r="D87" s="141"/>
      <c r="E87" s="83"/>
      <c r="F87" s="141"/>
      <c r="G87" s="83"/>
      <c r="H87" s="141"/>
      <c r="I87" s="83"/>
      <c r="J87" s="141"/>
      <c r="K87" s="83"/>
      <c r="L87" s="156"/>
      <c r="M87" s="83"/>
      <c r="N87" s="156"/>
      <c r="O87" s="83"/>
      <c r="P87" s="156"/>
      <c r="Q87" s="229" t="e">
        <f>SUM(Q85:Q86)</f>
        <v>#REF!</v>
      </c>
      <c r="R87" s="156"/>
      <c r="S87" s="167">
        <f t="shared" ref="S87" si="82">SUM(S85:S86)</f>
        <v>20269843.675644118</v>
      </c>
      <c r="T87" s="156"/>
      <c r="U87" s="167">
        <f t="shared" ref="U87:AB87" si="83">SUM(U85:U86)</f>
        <v>22601204.139005881</v>
      </c>
      <c r="V87" s="177"/>
      <c r="W87" s="167">
        <f t="shared" si="83"/>
        <v>23284353.411923878</v>
      </c>
      <c r="X87" s="167">
        <f t="shared" si="83"/>
        <v>24103752.997991413</v>
      </c>
      <c r="Y87" s="167">
        <f t="shared" si="83"/>
        <v>25075847.738149215</v>
      </c>
      <c r="Z87" s="167">
        <f t="shared" si="83"/>
        <v>26217056.242388465</v>
      </c>
      <c r="AA87" s="167">
        <f t="shared" si="83"/>
        <v>27541526.757273272</v>
      </c>
      <c r="AB87" s="167">
        <f t="shared" si="83"/>
        <v>29061750.616897941</v>
      </c>
    </row>
    <row r="88" spans="1:28" x14ac:dyDescent="0.2">
      <c r="D88" s="155"/>
      <c r="F88" s="155"/>
      <c r="H88" s="155"/>
      <c r="J88" s="155"/>
      <c r="L88" s="156"/>
      <c r="N88" s="156"/>
      <c r="P88" s="156"/>
      <c r="R88" s="156"/>
      <c r="S88" s="166"/>
      <c r="T88" s="156"/>
      <c r="U88" s="166"/>
      <c r="V88" s="177"/>
      <c r="W88" s="166"/>
      <c r="X88" s="166"/>
      <c r="Y88" s="166"/>
      <c r="Z88" s="166"/>
      <c r="AA88" s="166"/>
      <c r="AB88" s="166"/>
    </row>
    <row r="89" spans="1:28" ht="13.5" thickBot="1" x14ac:dyDescent="0.25">
      <c r="A89" s="14" t="s">
        <v>2120</v>
      </c>
      <c r="B89" s="83"/>
      <c r="C89" s="83"/>
      <c r="D89" s="141"/>
      <c r="E89" s="83"/>
      <c r="F89" s="141"/>
      <c r="G89" s="83"/>
      <c r="H89" s="141"/>
      <c r="I89" s="83"/>
      <c r="J89" s="141"/>
      <c r="K89" s="83"/>
      <c r="L89" s="156"/>
      <c r="M89" s="83"/>
      <c r="N89" s="156"/>
      <c r="O89" s="83"/>
      <c r="P89" s="156"/>
      <c r="Q89" s="229" t="e">
        <f>SUM(#REF!)</f>
        <v>#REF!</v>
      </c>
      <c r="R89" s="156"/>
      <c r="S89" s="167"/>
      <c r="T89" s="156"/>
      <c r="U89" s="167"/>
      <c r="V89" s="177"/>
      <c r="W89" s="167"/>
      <c r="X89" s="167"/>
      <c r="Y89" s="167"/>
      <c r="Z89" s="167"/>
      <c r="AA89" s="167"/>
      <c r="AB89" s="167"/>
    </row>
    <row r="90" spans="1:28" s="83" customFormat="1" x14ac:dyDescent="0.2">
      <c r="A90" s="230" t="s">
        <v>2135</v>
      </c>
      <c r="B90" s="231"/>
      <c r="C90" s="231"/>
      <c r="D90" s="168"/>
      <c r="E90" s="231"/>
      <c r="F90" s="168"/>
      <c r="G90" s="231"/>
      <c r="H90" s="168"/>
      <c r="I90" s="231"/>
      <c r="J90" s="168"/>
      <c r="K90" s="231"/>
      <c r="L90" s="169"/>
      <c r="M90" s="231"/>
      <c r="N90" s="169"/>
      <c r="O90" s="231"/>
      <c r="P90" s="169"/>
      <c r="Q90" s="231"/>
      <c r="R90" s="169"/>
      <c r="S90" s="170">
        <v>5715698269</v>
      </c>
      <c r="T90" s="169"/>
      <c r="U90" s="170">
        <v>5715698269</v>
      </c>
      <c r="V90" s="232"/>
      <c r="W90" s="170">
        <f>U90*1.07</f>
        <v>6115797147.8299999</v>
      </c>
      <c r="X90" s="170">
        <f>W90*1.07</f>
        <v>6543902948.1781006</v>
      </c>
      <c r="Y90" s="170">
        <f>X90*1.05</f>
        <v>6871098095.5870056</v>
      </c>
      <c r="Z90" s="170">
        <f>Y90*1.02</f>
        <v>7008520057.4987459</v>
      </c>
      <c r="AA90" s="170">
        <f>Z90*1.02</f>
        <v>7148690458.6487207</v>
      </c>
      <c r="AB90" s="170">
        <f>AA90*1.025</f>
        <v>7327407720.1149378</v>
      </c>
    </row>
    <row r="91" spans="1:28" x14ac:dyDescent="0.2">
      <c r="A91" s="233" t="s">
        <v>2461</v>
      </c>
      <c r="D91" s="155"/>
      <c r="F91" s="155"/>
      <c r="H91" s="155"/>
      <c r="J91" s="155"/>
      <c r="L91" s="171"/>
      <c r="N91" s="171"/>
      <c r="P91" s="171"/>
      <c r="R91" s="171"/>
      <c r="S91" s="172">
        <v>-9039262</v>
      </c>
      <c r="T91" s="171"/>
      <c r="U91" s="172">
        <v>-9039262</v>
      </c>
      <c r="V91" s="177"/>
      <c r="W91" s="172">
        <f>U91*1.01</f>
        <v>-9129654.6199999992</v>
      </c>
      <c r="X91" s="172">
        <f t="shared" ref="X91:AB92" si="84">W91*1.01</f>
        <v>-9220951.1661999989</v>
      </c>
      <c r="Y91" s="172">
        <f t="shared" si="84"/>
        <v>-9313160.6778619997</v>
      </c>
      <c r="Z91" s="172">
        <f t="shared" si="84"/>
        <v>-9406292.2846406195</v>
      </c>
      <c r="AA91" s="172">
        <f t="shared" si="84"/>
        <v>-9500355.2074870262</v>
      </c>
      <c r="AB91" s="172">
        <f t="shared" si="84"/>
        <v>-9595358.7595618963</v>
      </c>
    </row>
    <row r="92" spans="1:28" x14ac:dyDescent="0.2">
      <c r="A92" s="233" t="s">
        <v>2136</v>
      </c>
      <c r="D92" s="155"/>
      <c r="F92" s="155"/>
      <c r="H92" s="155"/>
      <c r="J92" s="155"/>
      <c r="L92" s="171"/>
      <c r="N92" s="171"/>
      <c r="P92" s="171"/>
      <c r="R92" s="171"/>
      <c r="S92" s="172">
        <v>-1107171423</v>
      </c>
      <c r="T92" s="171"/>
      <c r="U92" s="172">
        <v>-1107171423</v>
      </c>
      <c r="V92" s="177"/>
      <c r="W92" s="172">
        <f>U92*1.01</f>
        <v>-1118243137.23</v>
      </c>
      <c r="X92" s="172">
        <f t="shared" si="84"/>
        <v>-1129425568.6022999</v>
      </c>
      <c r="Y92" s="172">
        <f t="shared" si="84"/>
        <v>-1140719824.2883229</v>
      </c>
      <c r="Z92" s="172">
        <f t="shared" si="84"/>
        <v>-1152127022.5312061</v>
      </c>
      <c r="AA92" s="172">
        <f t="shared" si="84"/>
        <v>-1163648292.7565181</v>
      </c>
      <c r="AB92" s="172">
        <f t="shared" si="84"/>
        <v>-1175284775.6840832</v>
      </c>
    </row>
    <row r="93" spans="1:28" ht="13.5" thickBot="1" x14ac:dyDescent="0.25">
      <c r="A93" s="234"/>
      <c r="B93" s="235"/>
      <c r="C93" s="235"/>
      <c r="D93" s="173"/>
      <c r="E93" s="235"/>
      <c r="F93" s="173"/>
      <c r="G93" s="235"/>
      <c r="H93" s="173"/>
      <c r="I93" s="235"/>
      <c r="J93" s="173"/>
      <c r="K93" s="235"/>
      <c r="L93" s="174"/>
      <c r="M93" s="235"/>
      <c r="N93" s="174"/>
      <c r="O93" s="235"/>
      <c r="P93" s="174"/>
      <c r="Q93" s="235"/>
      <c r="R93" s="174"/>
      <c r="S93" s="175">
        <f t="shared" ref="S93" si="85">SUM(S90:S92)</f>
        <v>4599487584</v>
      </c>
      <c r="T93" s="174"/>
      <c r="U93" s="175">
        <f t="shared" ref="U93:AB93" si="86">SUM(U90:U92)</f>
        <v>4599487584</v>
      </c>
      <c r="V93" s="177"/>
      <c r="W93" s="175">
        <f t="shared" si="86"/>
        <v>4988424355.9799995</v>
      </c>
      <c r="X93" s="175">
        <f t="shared" si="86"/>
        <v>5405256428.4096012</v>
      </c>
      <c r="Y93" s="175">
        <f t="shared" si="86"/>
        <v>5721065110.620821</v>
      </c>
      <c r="Z93" s="175">
        <f t="shared" si="86"/>
        <v>5846986742.6828995</v>
      </c>
      <c r="AA93" s="175">
        <f t="shared" si="86"/>
        <v>5975541810.6847153</v>
      </c>
      <c r="AB93" s="175">
        <f t="shared" si="86"/>
        <v>6142527585.6712933</v>
      </c>
    </row>
    <row r="94" spans="1:28" x14ac:dyDescent="0.2">
      <c r="D94" s="155"/>
      <c r="F94" s="155"/>
      <c r="H94" s="155"/>
      <c r="J94" s="155"/>
      <c r="L94" s="156"/>
      <c r="N94" s="156"/>
      <c r="P94" s="156"/>
      <c r="R94" s="156"/>
      <c r="S94" s="166"/>
      <c r="T94" s="156"/>
      <c r="U94" s="166"/>
      <c r="V94" s="177"/>
      <c r="W94" s="166"/>
      <c r="X94" s="166"/>
      <c r="Y94" s="166"/>
      <c r="Z94" s="166"/>
      <c r="AA94" s="166"/>
      <c r="AB94" s="166"/>
    </row>
    <row r="95" spans="1:28" x14ac:dyDescent="0.2">
      <c r="D95" s="155"/>
      <c r="F95" s="155"/>
      <c r="H95" s="155"/>
      <c r="J95" s="155"/>
      <c r="L95" s="156"/>
      <c r="N95" s="156"/>
      <c r="P95" s="156"/>
      <c r="Q95" s="228">
        <f>U81</f>
        <v>0.495726</v>
      </c>
      <c r="R95" s="156"/>
      <c r="S95" s="138">
        <f t="shared" ref="S95" si="87">S93*S81/100</f>
        <v>22800855.820659839</v>
      </c>
      <c r="T95" s="156"/>
      <c r="U95" s="138">
        <f t="shared" ref="U95:AB95" si="88">U93*U81/100</f>
        <v>22800855.820659839</v>
      </c>
      <c r="V95" s="177"/>
      <c r="W95" s="138">
        <f t="shared" si="88"/>
        <v>25446339.658238042</v>
      </c>
      <c r="X95" s="138">
        <f t="shared" si="88"/>
        <v>27526482.903885737</v>
      </c>
      <c r="Y95" s="138">
        <f t="shared" si="88"/>
        <v>29367222.18629878</v>
      </c>
      <c r="Z95" s="138">
        <f t="shared" si="88"/>
        <v>30392882.922555313</v>
      </c>
      <c r="AA95" s="138">
        <f t="shared" si="88"/>
        <v>31613044.322250165</v>
      </c>
      <c r="AB95" s="138">
        <f t="shared" si="88"/>
        <v>33167285.063128993</v>
      </c>
    </row>
    <row r="96" spans="1:28" x14ac:dyDescent="0.2">
      <c r="A96" s="14" t="s">
        <v>2077</v>
      </c>
      <c r="D96" s="155"/>
      <c r="F96" s="155"/>
      <c r="H96" s="155"/>
      <c r="J96" s="155"/>
      <c r="L96" s="176"/>
      <c r="N96" s="176"/>
      <c r="P96" s="176"/>
      <c r="R96" s="176"/>
      <c r="S96" s="138">
        <f t="shared" ref="S96" si="89">-S54</f>
        <v>-5905818</v>
      </c>
      <c r="T96" s="176"/>
      <c r="U96" s="138">
        <f t="shared" ref="U96:AB96" si="90">-U54</f>
        <v>-5905818</v>
      </c>
      <c r="V96" s="177"/>
      <c r="W96" s="138">
        <f>-W54</f>
        <v>-6673567</v>
      </c>
      <c r="X96" s="138">
        <f>-X54</f>
        <v>-6548962</v>
      </c>
      <c r="Y96" s="138">
        <f>-Y54</f>
        <v>-6553045</v>
      </c>
      <c r="Z96" s="138">
        <f>-Z54</f>
        <v>-6549547</v>
      </c>
      <c r="AA96" s="138">
        <f>-AA54</f>
        <v>-6552849</v>
      </c>
      <c r="AB96" s="138">
        <f t="shared" si="90"/>
        <v>-6500000</v>
      </c>
    </row>
    <row r="97" spans="1:28" x14ac:dyDescent="0.2">
      <c r="D97" s="155"/>
      <c r="F97" s="155"/>
      <c r="H97" s="155"/>
      <c r="J97" s="155"/>
      <c r="L97" s="156"/>
      <c r="N97" s="156"/>
      <c r="P97" s="156"/>
      <c r="R97" s="156"/>
      <c r="S97" s="138">
        <f t="shared" ref="S97" si="91">SUM(S95:S96)</f>
        <v>16895037.820659839</v>
      </c>
      <c r="T97" s="156"/>
      <c r="U97" s="138">
        <f t="shared" ref="U97:AB97" si="92">SUM(U95:U96)</f>
        <v>16895037.820659839</v>
      </c>
      <c r="V97" s="177"/>
      <c r="W97" s="138">
        <f t="shared" si="92"/>
        <v>18772772.658238042</v>
      </c>
      <c r="X97" s="138">
        <f t="shared" si="92"/>
        <v>20977520.903885737</v>
      </c>
      <c r="Y97" s="138">
        <f t="shared" si="92"/>
        <v>22814177.18629878</v>
      </c>
      <c r="Z97" s="138">
        <f t="shared" si="92"/>
        <v>23843335.922555313</v>
      </c>
      <c r="AA97" s="138">
        <f t="shared" si="92"/>
        <v>25060195.322250165</v>
      </c>
      <c r="AB97" s="138">
        <f t="shared" si="92"/>
        <v>26667285.063128993</v>
      </c>
    </row>
    <row r="98" spans="1:28" x14ac:dyDescent="0.2">
      <c r="A98" s="14" t="s">
        <v>2137</v>
      </c>
      <c r="D98" s="155"/>
      <c r="F98" s="155"/>
      <c r="H98" s="155"/>
      <c r="J98" s="155"/>
      <c r="L98" s="156"/>
      <c r="N98" s="156"/>
      <c r="P98" s="156"/>
      <c r="R98" s="156"/>
      <c r="S98" s="138">
        <v>3344199</v>
      </c>
      <c r="T98" s="156"/>
      <c r="U98" s="138">
        <v>3344199</v>
      </c>
      <c r="V98" s="177"/>
      <c r="W98" s="138">
        <f>U98*1.03</f>
        <v>3444524.97</v>
      </c>
      <c r="X98" s="138">
        <f t="shared" ref="X98:AB98" si="93">W98*1.03</f>
        <v>3547860.7191000003</v>
      </c>
      <c r="Y98" s="138">
        <f t="shared" si="93"/>
        <v>3654296.5406730003</v>
      </c>
      <c r="Z98" s="138">
        <f t="shared" si="93"/>
        <v>3763925.4368931903</v>
      </c>
      <c r="AA98" s="138">
        <f t="shared" si="93"/>
        <v>3876843.1999999862</v>
      </c>
      <c r="AB98" s="138">
        <f t="shared" si="93"/>
        <v>3993148.4959999858</v>
      </c>
    </row>
    <row r="99" spans="1:28" s="83" customFormat="1" x14ac:dyDescent="0.2">
      <c r="A99" s="83" t="s">
        <v>2447</v>
      </c>
      <c r="D99" s="141"/>
      <c r="F99" s="141"/>
      <c r="H99" s="141"/>
      <c r="J99" s="141"/>
      <c r="L99" s="156"/>
      <c r="N99" s="156"/>
      <c r="P99" s="156"/>
      <c r="R99" s="156"/>
      <c r="S99" s="145">
        <f t="shared" ref="S99" si="94">SUM(S97:S98)</f>
        <v>20239236.820659839</v>
      </c>
      <c r="T99" s="156"/>
      <c r="U99" s="145">
        <f t="shared" ref="U99:AB99" si="95">SUM(U97:U98)</f>
        <v>20239236.820659839</v>
      </c>
      <c r="V99" s="232"/>
      <c r="W99" s="145">
        <f t="shared" si="95"/>
        <v>22217297.628238041</v>
      </c>
      <c r="X99" s="145">
        <f t="shared" si="95"/>
        <v>24525381.622985736</v>
      </c>
      <c r="Y99" s="145">
        <f t="shared" si="95"/>
        <v>26468473.726971779</v>
      </c>
      <c r="Z99" s="145">
        <f t="shared" si="95"/>
        <v>27607261.359448504</v>
      </c>
      <c r="AA99" s="145">
        <f t="shared" si="95"/>
        <v>28937038.522250153</v>
      </c>
      <c r="AB99" s="145">
        <f t="shared" si="95"/>
        <v>30660433.559128977</v>
      </c>
    </row>
    <row r="100" spans="1:28" x14ac:dyDescent="0.2">
      <c r="A100" s="14" t="s">
        <v>2138</v>
      </c>
      <c r="D100" s="155"/>
      <c r="F100" s="155"/>
      <c r="H100" s="155"/>
      <c r="J100" s="155"/>
      <c r="L100" s="156"/>
      <c r="N100" s="156"/>
      <c r="P100" s="156"/>
      <c r="R100" s="156"/>
      <c r="S100" s="138">
        <v>-18820790</v>
      </c>
      <c r="T100" s="156"/>
      <c r="U100" s="138">
        <v>-18820790</v>
      </c>
      <c r="V100" s="177"/>
      <c r="W100" s="138">
        <f>-U99</f>
        <v>-20239236.820659839</v>
      </c>
      <c r="X100" s="138">
        <f t="shared" ref="X100:AB100" si="96">-W99</f>
        <v>-22217297.628238041</v>
      </c>
      <c r="Y100" s="138">
        <f t="shared" si="96"/>
        <v>-24525381.622985736</v>
      </c>
      <c r="Z100" s="138">
        <f t="shared" si="96"/>
        <v>-26468473.726971779</v>
      </c>
      <c r="AA100" s="138">
        <f t="shared" si="96"/>
        <v>-27607261.359448504</v>
      </c>
      <c r="AB100" s="138">
        <f t="shared" si="96"/>
        <v>-28937038.522250153</v>
      </c>
    </row>
    <row r="101" spans="1:28" x14ac:dyDescent="0.2">
      <c r="A101" s="14" t="s">
        <v>2154</v>
      </c>
      <c r="B101" s="214"/>
      <c r="C101" s="214"/>
      <c r="D101" s="160"/>
      <c r="E101" s="214"/>
      <c r="F101" s="160"/>
      <c r="G101" s="214"/>
      <c r="H101" s="160"/>
      <c r="I101" s="214"/>
      <c r="J101" s="160"/>
      <c r="K101" s="214"/>
      <c r="L101" s="161"/>
      <c r="M101" s="214"/>
      <c r="N101" s="161"/>
      <c r="O101" s="214"/>
      <c r="P101" s="161"/>
      <c r="Q101" s="214"/>
      <c r="R101" s="161"/>
      <c r="S101" s="178">
        <f t="shared" ref="S101" si="97">SUM(S99:S100)</f>
        <v>1418446.8206598386</v>
      </c>
      <c r="T101" s="161"/>
      <c r="U101" s="178">
        <f t="shared" ref="U101:AB101" si="98">SUM(U99:U100)</f>
        <v>1418446.8206598386</v>
      </c>
      <c r="V101" s="177"/>
      <c r="W101" s="178">
        <f t="shared" si="98"/>
        <v>1978060.8075782023</v>
      </c>
      <c r="X101" s="178">
        <f t="shared" si="98"/>
        <v>2308083.9947476946</v>
      </c>
      <c r="Y101" s="178">
        <f t="shared" si="98"/>
        <v>1943092.1039860435</v>
      </c>
      <c r="Z101" s="178">
        <f t="shared" si="98"/>
        <v>1138787.6324767247</v>
      </c>
      <c r="AA101" s="178">
        <f t="shared" si="98"/>
        <v>1329777.1628016494</v>
      </c>
      <c r="AB101" s="178">
        <f t="shared" si="98"/>
        <v>1723395.0368788242</v>
      </c>
    </row>
    <row r="102" spans="1:28" x14ac:dyDescent="0.2">
      <c r="D102" s="155"/>
      <c r="F102" s="155"/>
      <c r="H102" s="155"/>
      <c r="J102" s="155"/>
      <c r="L102" s="156"/>
      <c r="N102" s="156"/>
      <c r="P102" s="156"/>
      <c r="R102" s="156"/>
      <c r="T102" s="156"/>
      <c r="V102" s="177"/>
      <c r="W102" s="135">
        <f>W101/U99</f>
        <v>9.7733962258845369E-2</v>
      </c>
      <c r="X102" s="135">
        <f t="shared" ref="X102:Z102" si="99">X101/W99</f>
        <v>0.10388680177800448</v>
      </c>
      <c r="Y102" s="135">
        <f t="shared" si="99"/>
        <v>7.922780301061387E-2</v>
      </c>
      <c r="Z102" s="135">
        <f t="shared" si="99"/>
        <v>4.3024302958439294E-2</v>
      </c>
      <c r="AA102" s="135">
        <f>AA101/Z99</f>
        <v>4.8167659424375939E-2</v>
      </c>
      <c r="AB102" s="135">
        <f>AB101/AA99</f>
        <v>5.9556717787609056E-2</v>
      </c>
    </row>
    <row r="103" spans="1:28" x14ac:dyDescent="0.2">
      <c r="D103" s="155"/>
      <c r="F103" s="155"/>
      <c r="H103" s="155"/>
      <c r="J103" s="155"/>
      <c r="L103" s="156"/>
      <c r="N103" s="156"/>
      <c r="P103" s="156"/>
      <c r="R103" s="156"/>
      <c r="T103" s="156"/>
      <c r="V103" s="177"/>
    </row>
    <row r="104" spans="1:28" x14ac:dyDescent="0.2">
      <c r="D104" s="155"/>
      <c r="F104" s="155"/>
      <c r="H104" s="155"/>
      <c r="J104" s="155"/>
      <c r="L104" s="156"/>
      <c r="N104" s="156"/>
      <c r="P104" s="156"/>
      <c r="R104" s="156"/>
      <c r="T104" s="156"/>
      <c r="V104" s="177"/>
    </row>
    <row r="105" spans="1:28" x14ac:dyDescent="0.2">
      <c r="D105" s="155"/>
      <c r="F105" s="155"/>
      <c r="H105" s="155"/>
      <c r="J105" s="155"/>
      <c r="L105" s="156"/>
      <c r="N105" s="156"/>
      <c r="P105" s="156"/>
      <c r="R105" s="156"/>
      <c r="T105" s="156"/>
      <c r="V105" s="177"/>
    </row>
    <row r="106" spans="1:28" x14ac:dyDescent="0.2">
      <c r="D106" s="155"/>
      <c r="F106" s="155"/>
      <c r="H106" s="155"/>
      <c r="J106" s="155"/>
      <c r="L106" s="156"/>
      <c r="N106" s="156"/>
      <c r="P106" s="156"/>
      <c r="R106" s="156"/>
      <c r="T106" s="156"/>
      <c r="V106" s="177"/>
    </row>
    <row r="107" spans="1:28" x14ac:dyDescent="0.2">
      <c r="D107" s="155"/>
      <c r="F107" s="155"/>
      <c r="H107" s="155"/>
      <c r="J107" s="155"/>
      <c r="L107" s="156"/>
      <c r="N107" s="156"/>
      <c r="P107" s="156"/>
      <c r="R107" s="156"/>
      <c r="T107" s="156"/>
      <c r="V107" s="177"/>
    </row>
    <row r="108" spans="1:28" x14ac:dyDescent="0.2">
      <c r="D108" s="155"/>
      <c r="F108" s="155"/>
      <c r="H108" s="155"/>
      <c r="J108" s="155"/>
      <c r="L108" s="156"/>
      <c r="N108" s="156"/>
      <c r="P108" s="156"/>
      <c r="R108" s="156"/>
      <c r="S108" s="236"/>
      <c r="T108" s="156"/>
      <c r="U108" s="236"/>
      <c r="V108" s="177"/>
      <c r="W108" s="236"/>
      <c r="X108" s="236"/>
      <c r="Y108" s="236"/>
      <c r="Z108" s="236"/>
      <c r="AA108" s="236"/>
      <c r="AB108" s="236"/>
    </row>
    <row r="109" spans="1:28" x14ac:dyDescent="0.2">
      <c r="D109" s="155"/>
      <c r="F109" s="155"/>
      <c r="H109" s="155"/>
      <c r="J109" s="155"/>
      <c r="L109" s="156"/>
      <c r="N109" s="156"/>
      <c r="P109" s="156"/>
      <c r="R109" s="156"/>
      <c r="S109" s="236"/>
      <c r="T109" s="156"/>
      <c r="U109" s="236"/>
      <c r="V109" s="177"/>
      <c r="W109" s="236"/>
      <c r="X109" s="236"/>
      <c r="Y109" s="236"/>
      <c r="Z109" s="236"/>
      <c r="AA109" s="236"/>
      <c r="AB109" s="236"/>
    </row>
    <row r="110" spans="1:28" x14ac:dyDescent="0.2">
      <c r="D110" s="155"/>
      <c r="F110" s="155"/>
      <c r="H110" s="155"/>
      <c r="J110" s="155"/>
      <c r="L110" s="156"/>
      <c r="N110" s="156"/>
      <c r="P110" s="156"/>
      <c r="R110" s="156"/>
      <c r="S110" s="179"/>
      <c r="T110" s="156"/>
      <c r="U110" s="179"/>
      <c r="V110" s="177"/>
      <c r="W110" s="179"/>
      <c r="X110" s="179"/>
      <c r="Y110" s="179"/>
      <c r="Z110" s="179"/>
      <c r="AA110" s="179"/>
      <c r="AB110" s="179"/>
    </row>
    <row r="111" spans="1:28" x14ac:dyDescent="0.2">
      <c r="D111" s="155"/>
      <c r="F111" s="155"/>
      <c r="H111" s="155"/>
      <c r="J111" s="155"/>
      <c r="L111" s="156"/>
      <c r="N111" s="156"/>
      <c r="P111" s="156"/>
      <c r="R111" s="156"/>
      <c r="S111" s="138">
        <v>3719700</v>
      </c>
      <c r="T111" s="156"/>
      <c r="U111" s="138">
        <v>3719700</v>
      </c>
      <c r="V111" s="177" t="s">
        <v>2128</v>
      </c>
      <c r="W111" s="138">
        <v>3719700</v>
      </c>
      <c r="X111" s="138">
        <v>3719700</v>
      </c>
      <c r="Y111" s="138">
        <v>3719700</v>
      </c>
      <c r="Z111" s="138">
        <v>3719700</v>
      </c>
      <c r="AA111" s="138">
        <v>3719700</v>
      </c>
      <c r="AB111" s="138">
        <v>3719700</v>
      </c>
    </row>
    <row r="112" spans="1:28" x14ac:dyDescent="0.2">
      <c r="A112" s="14" t="s">
        <v>2139</v>
      </c>
      <c r="D112" s="155"/>
      <c r="F112" s="155"/>
      <c r="H112" s="155"/>
      <c r="J112" s="155"/>
      <c r="L112" s="156"/>
      <c r="N112" s="156"/>
      <c r="P112" s="156"/>
      <c r="R112" s="156"/>
      <c r="S112" s="138">
        <f t="shared" ref="S112" si="100">S32</f>
        <v>4605655196</v>
      </c>
      <c r="T112" s="156"/>
      <c r="U112" s="138">
        <f t="shared" ref="U112:AB112" si="101">U32</f>
        <v>5075941446</v>
      </c>
      <c r="V112" s="177" t="s">
        <v>2140</v>
      </c>
      <c r="W112" s="138">
        <f t="shared" si="101"/>
        <v>5197594260.3299999</v>
      </c>
      <c r="X112" s="138">
        <f t="shared" si="101"/>
        <v>5322451696.452301</v>
      </c>
      <c r="Y112" s="138">
        <f t="shared" si="101"/>
        <v>5449758662.3767481</v>
      </c>
      <c r="Z112" s="138">
        <f t="shared" si="101"/>
        <v>5579523730.8593864</v>
      </c>
      <c r="AA112" s="138">
        <f t="shared" si="101"/>
        <v>5711752484.112566</v>
      </c>
      <c r="AB112" s="138">
        <f t="shared" si="101"/>
        <v>5846447261.6609144</v>
      </c>
    </row>
    <row r="113" spans="1:28" x14ac:dyDescent="0.2">
      <c r="D113" s="155"/>
      <c r="F113" s="155"/>
      <c r="H113" s="155"/>
      <c r="J113" s="155"/>
      <c r="L113" s="156"/>
      <c r="N113" s="156"/>
      <c r="P113" s="156"/>
      <c r="R113" s="156"/>
      <c r="T113" s="156"/>
      <c r="V113" s="177"/>
    </row>
    <row r="114" spans="1:28" x14ac:dyDescent="0.2">
      <c r="D114" s="155"/>
      <c r="F114" s="155"/>
      <c r="H114" s="155"/>
      <c r="J114" s="155"/>
      <c r="L114" s="156"/>
      <c r="N114" s="156"/>
      <c r="P114" s="156"/>
      <c r="R114" s="156"/>
      <c r="S114" s="166"/>
      <c r="T114" s="156"/>
      <c r="U114" s="166"/>
      <c r="V114" s="177"/>
      <c r="W114" s="166"/>
      <c r="X114" s="166"/>
      <c r="Y114" s="166"/>
      <c r="Z114" s="166"/>
      <c r="AA114" s="166"/>
      <c r="AB114" s="166"/>
    </row>
    <row r="115" spans="1:28" x14ac:dyDescent="0.2">
      <c r="D115" s="155"/>
      <c r="F115" s="155"/>
      <c r="H115" s="155"/>
      <c r="J115" s="155"/>
      <c r="L115" s="156"/>
      <c r="N115" s="156"/>
      <c r="O115" s="166"/>
      <c r="P115" s="156"/>
      <c r="Q115" s="166"/>
      <c r="R115" s="156"/>
      <c r="S115" s="166"/>
      <c r="T115" s="156"/>
      <c r="U115" s="166"/>
      <c r="V115" s="177"/>
      <c r="W115" s="166"/>
      <c r="X115" s="166"/>
      <c r="Y115" s="166"/>
      <c r="Z115" s="166"/>
      <c r="AA115" s="166"/>
      <c r="AB115" s="166"/>
    </row>
    <row r="116" spans="1:28" x14ac:dyDescent="0.2">
      <c r="D116" s="155"/>
      <c r="F116" s="155"/>
      <c r="H116" s="155"/>
      <c r="J116" s="155"/>
      <c r="L116" s="156"/>
      <c r="N116" s="156"/>
      <c r="O116" s="166"/>
      <c r="P116" s="156"/>
      <c r="Q116" s="166"/>
      <c r="R116" s="156"/>
      <c r="S116" s="166"/>
      <c r="T116" s="156"/>
      <c r="U116" s="166"/>
      <c r="V116" s="177"/>
      <c r="W116" s="166"/>
      <c r="X116" s="166"/>
      <c r="Y116" s="166"/>
      <c r="Z116" s="166"/>
      <c r="AA116" s="166"/>
      <c r="AB116" s="166"/>
    </row>
    <row r="117" spans="1:28" x14ac:dyDescent="0.2">
      <c r="A117" s="14" t="s">
        <v>2143</v>
      </c>
      <c r="D117" s="155"/>
      <c r="F117" s="155"/>
      <c r="H117" s="155"/>
      <c r="J117" s="155"/>
      <c r="L117" s="156"/>
      <c r="N117" s="156"/>
      <c r="O117" s="166"/>
      <c r="P117" s="156"/>
      <c r="Q117" s="166"/>
      <c r="R117" s="156"/>
      <c r="S117" s="150">
        <f t="shared" ref="S117" si="102">S49</f>
        <v>0.33870299999999998</v>
      </c>
      <c r="T117" s="156"/>
      <c r="U117" s="150">
        <f t="shared" ref="U117:AB117" si="103">U49</f>
        <v>0.33100000000000002</v>
      </c>
      <c r="V117" s="177"/>
      <c r="W117" s="150">
        <f t="shared" si="103"/>
        <v>0.35696600000000001</v>
      </c>
      <c r="X117" s="150">
        <f t="shared" si="103"/>
        <v>0.35772799999999999</v>
      </c>
      <c r="Y117" s="150">
        <f t="shared" si="103"/>
        <v>0.36076000000000003</v>
      </c>
      <c r="Z117" s="150">
        <f t="shared" si="103"/>
        <v>0.366176</v>
      </c>
      <c r="AA117" s="150">
        <f t="shared" si="103"/>
        <v>0.37403399999999998</v>
      </c>
      <c r="AB117" s="150">
        <f t="shared" si="103"/>
        <v>0.38435399999999997</v>
      </c>
    </row>
    <row r="118" spans="1:28" x14ac:dyDescent="0.2">
      <c r="A118" s="14" t="s">
        <v>2142</v>
      </c>
      <c r="D118" s="155"/>
      <c r="F118" s="155"/>
      <c r="H118" s="155"/>
      <c r="J118" s="155"/>
      <c r="L118" s="156"/>
      <c r="N118" s="156"/>
      <c r="O118" s="166"/>
      <c r="P118" s="156"/>
      <c r="Q118" s="166"/>
      <c r="R118" s="156"/>
      <c r="T118" s="156"/>
      <c r="V118" s="177"/>
    </row>
    <row r="119" spans="1:28" x14ac:dyDescent="0.2">
      <c r="A119" s="14" t="s">
        <v>2450</v>
      </c>
      <c r="D119" s="155"/>
      <c r="F119" s="155"/>
      <c r="H119" s="155"/>
      <c r="J119" s="155"/>
      <c r="L119" s="156"/>
      <c r="N119" s="156"/>
      <c r="O119" s="166"/>
      <c r="P119" s="156"/>
      <c r="Q119" s="166"/>
      <c r="R119" s="156"/>
      <c r="S119" s="140" t="e">
        <f>#REF!/S36*100</f>
        <v>#REF!</v>
      </c>
      <c r="T119" s="156"/>
      <c r="U119" s="140" t="e">
        <f>#REF!/U36*100</f>
        <v>#REF!</v>
      </c>
      <c r="V119" s="177"/>
      <c r="W119" s="140">
        <f t="shared" ref="W119:AB119" si="104">W60</f>
        <v>7.7450000000000005E-2</v>
      </c>
      <c r="X119" s="140">
        <f t="shared" si="104"/>
        <v>7.9412999999999997E-2</v>
      </c>
      <c r="Y119" s="140">
        <f t="shared" si="104"/>
        <v>8.1434000000000006E-2</v>
      </c>
      <c r="Z119" s="140">
        <f t="shared" si="104"/>
        <v>8.3515000000000006E-2</v>
      </c>
      <c r="AA119" s="140">
        <f t="shared" si="104"/>
        <v>8.5658999999999999E-2</v>
      </c>
      <c r="AB119" s="140">
        <f t="shared" si="104"/>
        <v>8.7868000000000002E-2</v>
      </c>
    </row>
    <row r="120" spans="1:28" x14ac:dyDescent="0.2">
      <c r="D120" s="155"/>
      <c r="F120" s="155"/>
      <c r="H120" s="155"/>
      <c r="J120" s="155"/>
      <c r="L120" s="156"/>
      <c r="N120" s="156"/>
      <c r="O120" s="166"/>
      <c r="P120" s="156"/>
      <c r="Q120" s="166"/>
      <c r="R120" s="156"/>
      <c r="S120" s="212" t="e">
        <f t="shared" ref="S120" si="105">SUM(S117:S119)</f>
        <v>#REF!</v>
      </c>
      <c r="T120" s="156"/>
      <c r="U120" s="212" t="e">
        <f t="shared" ref="U120:AB120" si="106">SUM(U117:U119)</f>
        <v>#REF!</v>
      </c>
      <c r="V120" s="177"/>
      <c r="W120" s="212">
        <f t="shared" si="106"/>
        <v>0.43441600000000002</v>
      </c>
      <c r="X120" s="212">
        <f t="shared" si="106"/>
        <v>0.437141</v>
      </c>
      <c r="Y120" s="212">
        <f t="shared" si="106"/>
        <v>0.44219400000000003</v>
      </c>
      <c r="Z120" s="212">
        <f t="shared" si="106"/>
        <v>0.44969100000000001</v>
      </c>
      <c r="AA120" s="212">
        <f t="shared" si="106"/>
        <v>0.45969299999999996</v>
      </c>
      <c r="AB120" s="212">
        <f t="shared" si="106"/>
        <v>0.47222199999999998</v>
      </c>
    </row>
    <row r="121" spans="1:28" x14ac:dyDescent="0.2">
      <c r="A121" s="14" t="s">
        <v>2144</v>
      </c>
      <c r="D121" s="155"/>
      <c r="F121" s="155"/>
      <c r="H121" s="155"/>
      <c r="J121" s="155"/>
      <c r="L121" s="156"/>
      <c r="N121" s="156"/>
      <c r="O121" s="166"/>
      <c r="P121" s="156"/>
      <c r="Q121" s="166"/>
      <c r="R121" s="156"/>
      <c r="S121" s="212" t="e">
        <f t="shared" ref="S121" si="107">(S120*1.035)-0.000001</f>
        <v>#REF!</v>
      </c>
      <c r="T121" s="156"/>
      <c r="U121" s="212" t="e">
        <f t="shared" ref="U121:AB121" si="108">(U120*1.035)-0.000001</f>
        <v>#REF!</v>
      </c>
      <c r="V121" s="177"/>
      <c r="W121" s="212">
        <f t="shared" si="108"/>
        <v>0.44961956000000003</v>
      </c>
      <c r="X121" s="212">
        <f t="shared" si="108"/>
        <v>0.45243993500000002</v>
      </c>
      <c r="Y121" s="212">
        <f t="shared" si="108"/>
        <v>0.45766979000000002</v>
      </c>
      <c r="Z121" s="212">
        <f t="shared" si="108"/>
        <v>0.46542918500000002</v>
      </c>
      <c r="AA121" s="212">
        <f t="shared" si="108"/>
        <v>0.47578125499999996</v>
      </c>
      <c r="AB121" s="212">
        <f t="shared" si="108"/>
        <v>0.48874876999999994</v>
      </c>
    </row>
    <row r="122" spans="1:28" x14ac:dyDescent="0.2">
      <c r="A122" s="14" t="s">
        <v>2145</v>
      </c>
      <c r="D122" s="155"/>
      <c r="F122" s="155"/>
      <c r="H122" s="155"/>
      <c r="J122" s="155"/>
      <c r="L122" s="156"/>
      <c r="N122" s="156"/>
      <c r="O122" s="166"/>
      <c r="P122" s="156"/>
      <c r="Q122" s="166"/>
      <c r="R122" s="156"/>
      <c r="S122" s="212">
        <f t="shared" ref="S122" si="109">S62</f>
        <v>0.12822900000000001</v>
      </c>
      <c r="T122" s="156"/>
      <c r="U122" s="212">
        <f t="shared" ref="U122:AB122" si="110">U62</f>
        <v>0.11634799999999999</v>
      </c>
      <c r="V122" s="177"/>
      <c r="W122" s="212">
        <f t="shared" si="110"/>
        <v>0.12839600000000001</v>
      </c>
      <c r="X122" s="212">
        <f t="shared" si="110"/>
        <v>0.123043</v>
      </c>
      <c r="Y122" s="212">
        <f t="shared" si="110"/>
        <v>0.120244</v>
      </c>
      <c r="Z122" s="212">
        <f t="shared" si="110"/>
        <v>0.117384</v>
      </c>
      <c r="AA122" s="212">
        <f t="shared" si="110"/>
        <v>0.11472499999999999</v>
      </c>
      <c r="AB122" s="212">
        <f t="shared" si="110"/>
        <v>0.111178</v>
      </c>
    </row>
    <row r="123" spans="1:28" x14ac:dyDescent="0.2">
      <c r="A123" s="14" t="s">
        <v>2146</v>
      </c>
      <c r="D123" s="155"/>
      <c r="F123" s="155"/>
      <c r="H123" s="155"/>
      <c r="J123" s="155"/>
      <c r="L123" s="156"/>
      <c r="N123" s="156"/>
      <c r="P123" s="156"/>
      <c r="R123" s="156"/>
      <c r="S123" s="212" t="e">
        <f t="shared" ref="S123" si="111">SUM(S121:S122)</f>
        <v>#REF!</v>
      </c>
      <c r="T123" s="156"/>
      <c r="U123" s="212" t="e">
        <f t="shared" ref="U123:AB123" si="112">SUM(U121:U122)</f>
        <v>#REF!</v>
      </c>
      <c r="V123" s="177"/>
      <c r="W123" s="212">
        <f t="shared" si="112"/>
        <v>0.57801556000000009</v>
      </c>
      <c r="X123" s="212">
        <f t="shared" si="112"/>
        <v>0.57548293500000003</v>
      </c>
      <c r="Y123" s="212">
        <f t="shared" si="112"/>
        <v>0.57791378999999998</v>
      </c>
      <c r="Z123" s="212">
        <f t="shared" si="112"/>
        <v>0.58281318500000001</v>
      </c>
      <c r="AA123" s="212">
        <f t="shared" si="112"/>
        <v>0.59050625499999998</v>
      </c>
      <c r="AB123" s="212">
        <f t="shared" si="112"/>
        <v>0.59992676999999994</v>
      </c>
    </row>
    <row r="124" spans="1:28" x14ac:dyDescent="0.2">
      <c r="A124" s="14" t="s">
        <v>2113</v>
      </c>
      <c r="D124" s="155"/>
      <c r="F124" s="155"/>
      <c r="H124" s="155"/>
      <c r="J124" s="155"/>
      <c r="L124" s="156"/>
      <c r="N124" s="156"/>
      <c r="P124" s="156"/>
      <c r="R124" s="156"/>
      <c r="S124" s="150">
        <f t="shared" ref="S124" si="113">S111/S112*100</f>
        <v>8.0763753292485946E-2</v>
      </c>
      <c r="T124" s="156"/>
      <c r="U124" s="150">
        <f t="shared" ref="U124:AB124" si="114">U111/U112*100</f>
        <v>7.3280987173940701E-2</v>
      </c>
      <c r="V124" s="177" t="s">
        <v>2141</v>
      </c>
      <c r="W124" s="150">
        <f t="shared" si="114"/>
        <v>7.1565801670787452E-2</v>
      </c>
      <c r="X124" s="150">
        <f t="shared" si="114"/>
        <v>6.9886965859725494E-2</v>
      </c>
      <c r="Y124" s="150">
        <f t="shared" si="114"/>
        <v>6.8254398597125496E-2</v>
      </c>
      <c r="Z124" s="150">
        <f t="shared" si="114"/>
        <v>6.6666980542209708E-2</v>
      </c>
      <c r="AA124" s="150">
        <f t="shared" si="114"/>
        <v>6.5123620295985729E-2</v>
      </c>
      <c r="AB124" s="150">
        <f t="shared" si="114"/>
        <v>6.3623254149448569E-2</v>
      </c>
    </row>
    <row r="125" spans="1:28" x14ac:dyDescent="0.2">
      <c r="D125" s="155"/>
      <c r="F125" s="155"/>
      <c r="H125" s="155"/>
      <c r="J125" s="155"/>
      <c r="L125" s="156"/>
      <c r="N125" s="156"/>
      <c r="P125" s="156"/>
      <c r="R125" s="156"/>
      <c r="T125" s="156"/>
      <c r="V125" s="177"/>
    </row>
    <row r="126" spans="1:28" x14ac:dyDescent="0.2">
      <c r="D126" s="155"/>
      <c r="F126" s="155"/>
      <c r="H126" s="155"/>
      <c r="J126" s="155"/>
      <c r="L126" s="156"/>
      <c r="N126" s="156"/>
      <c r="P126" s="156"/>
      <c r="R126" s="156"/>
      <c r="T126" s="156"/>
      <c r="V126" s="177"/>
    </row>
    <row r="127" spans="1:28" x14ac:dyDescent="0.2">
      <c r="A127" s="14" t="s">
        <v>2147</v>
      </c>
      <c r="D127" s="155"/>
      <c r="F127" s="155"/>
      <c r="H127" s="155"/>
      <c r="J127" s="155"/>
      <c r="L127" s="156"/>
      <c r="N127" s="156"/>
      <c r="P127" s="156"/>
      <c r="R127" s="156"/>
      <c r="S127" s="212" t="e">
        <f t="shared" ref="S127" si="115">S123-S124</f>
        <v>#REF!</v>
      </c>
      <c r="T127" s="156"/>
      <c r="U127" s="212" t="e">
        <f t="shared" ref="U127:AB127" si="116">U123-U124</f>
        <v>#REF!</v>
      </c>
      <c r="V127" s="177" t="s">
        <v>2148</v>
      </c>
      <c r="W127" s="212">
        <f t="shared" si="116"/>
        <v>0.50644975832921268</v>
      </c>
      <c r="X127" s="212">
        <f t="shared" si="116"/>
        <v>0.50559596914027449</v>
      </c>
      <c r="Y127" s="212">
        <f t="shared" si="116"/>
        <v>0.50965939140287453</v>
      </c>
      <c r="Z127" s="212">
        <f t="shared" si="116"/>
        <v>0.51614620445779025</v>
      </c>
      <c r="AA127" s="212">
        <f t="shared" si="116"/>
        <v>0.52538263470401425</v>
      </c>
      <c r="AB127" s="212">
        <f t="shared" si="116"/>
        <v>0.53630351585055136</v>
      </c>
    </row>
    <row r="128" spans="1:28" x14ac:dyDescent="0.2">
      <c r="A128" s="14" t="s">
        <v>2149</v>
      </c>
      <c r="D128" s="155"/>
      <c r="F128" s="155"/>
      <c r="H128" s="155"/>
      <c r="J128" s="155"/>
      <c r="L128" s="156"/>
      <c r="N128" s="156"/>
      <c r="P128" s="156"/>
      <c r="Q128" s="212" t="e">
        <f>SUM(U127:U128)</f>
        <v>#REF!</v>
      </c>
      <c r="R128" s="156"/>
      <c r="S128" s="14">
        <v>3.6579999999999998E-3</v>
      </c>
      <c r="T128" s="156"/>
      <c r="U128" s="14">
        <v>3.6579999999999998E-3</v>
      </c>
      <c r="V128" s="177" t="s">
        <v>2150</v>
      </c>
      <c r="W128" s="14">
        <v>3.6579999999999998E-3</v>
      </c>
      <c r="X128" s="14">
        <v>3.6579999999999998E-3</v>
      </c>
      <c r="Y128" s="14">
        <v>3.6579999999999998E-3</v>
      </c>
      <c r="Z128" s="14">
        <v>3.6579999999999998E-3</v>
      </c>
      <c r="AA128" s="14">
        <v>3.6579999999999998E-3</v>
      </c>
      <c r="AB128" s="14">
        <v>3.6579999999999998E-3</v>
      </c>
    </row>
    <row r="129" spans="1:28" ht="13.5" thickBot="1" x14ac:dyDescent="0.25">
      <c r="D129" s="155"/>
      <c r="F129" s="155"/>
      <c r="H129" s="155"/>
      <c r="J129" s="155"/>
      <c r="L129" s="156"/>
      <c r="N129" s="156"/>
      <c r="P129" s="156"/>
      <c r="R129" s="156"/>
      <c r="T129" s="156"/>
      <c r="V129" s="177"/>
    </row>
    <row r="130" spans="1:28" ht="14.25" thickTop="1" thickBot="1" x14ac:dyDescent="0.25">
      <c r="A130" s="237" t="s">
        <v>2151</v>
      </c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9"/>
      <c r="T130" s="238"/>
      <c r="U130" s="239"/>
      <c r="V130" s="177"/>
      <c r="W130" s="239"/>
      <c r="X130" s="239"/>
      <c r="Y130" s="239"/>
      <c r="Z130" s="239"/>
      <c r="AA130" s="239"/>
      <c r="AB130" s="239"/>
    </row>
    <row r="131" spans="1:28" ht="13.5" thickTop="1" x14ac:dyDescent="0.2">
      <c r="A131" s="240" t="s">
        <v>2146</v>
      </c>
      <c r="B131" s="83"/>
      <c r="C131" s="83"/>
      <c r="D131" s="141"/>
      <c r="E131" s="83"/>
      <c r="F131" s="141"/>
      <c r="G131" s="83"/>
      <c r="H131" s="141"/>
      <c r="I131" s="83"/>
      <c r="J131" s="141"/>
      <c r="K131" s="83"/>
      <c r="L131" s="171"/>
      <c r="M131" s="83"/>
      <c r="N131" s="171"/>
      <c r="O131" s="83"/>
      <c r="P131" s="171"/>
      <c r="Q131" s="83"/>
      <c r="R131" s="171"/>
      <c r="S131" s="241" t="e">
        <f t="shared" ref="S131" si="117">SUM(S126:S128)</f>
        <v>#REF!</v>
      </c>
      <c r="T131" s="171"/>
      <c r="U131" s="241" t="e">
        <f t="shared" ref="U131:AB131" si="118">SUM(U126:U128)</f>
        <v>#REF!</v>
      </c>
      <c r="V131" s="177"/>
      <c r="W131" s="241">
        <f t="shared" si="118"/>
        <v>0.51010775832921273</v>
      </c>
      <c r="X131" s="241">
        <f t="shared" si="118"/>
        <v>0.50925396914027454</v>
      </c>
      <c r="Y131" s="241">
        <f t="shared" si="118"/>
        <v>0.51331739140287458</v>
      </c>
      <c r="Z131" s="241">
        <f t="shared" si="118"/>
        <v>0.5198042044577903</v>
      </c>
      <c r="AA131" s="241">
        <f t="shared" si="118"/>
        <v>0.5290406347040143</v>
      </c>
      <c r="AB131" s="241">
        <f t="shared" si="118"/>
        <v>0.53996151585055141</v>
      </c>
    </row>
    <row r="132" spans="1:28" ht="13.5" thickBot="1" x14ac:dyDescent="0.25">
      <c r="A132" s="242" t="s">
        <v>2152</v>
      </c>
      <c r="B132" s="243"/>
      <c r="C132" s="243"/>
      <c r="D132" s="180"/>
      <c r="E132" s="243"/>
      <c r="F132" s="180"/>
      <c r="G132" s="243"/>
      <c r="H132" s="180"/>
      <c r="I132" s="243"/>
      <c r="J132" s="180"/>
      <c r="K132" s="243"/>
      <c r="L132" s="181"/>
      <c r="M132" s="243"/>
      <c r="N132" s="181"/>
      <c r="O132" s="243"/>
      <c r="P132" s="181"/>
      <c r="Q132" s="243"/>
      <c r="R132" s="181"/>
      <c r="S132" s="244">
        <f t="shared" ref="S132" si="119">S69</f>
        <v>0.45703899999999997</v>
      </c>
      <c r="T132" s="181"/>
      <c r="U132" s="244">
        <f t="shared" ref="U132:AB132" si="120">U69</f>
        <v>0.45860200000000001</v>
      </c>
      <c r="V132" s="177"/>
      <c r="W132" s="244">
        <f t="shared" si="120"/>
        <v>0.466447</v>
      </c>
      <c r="X132" s="244">
        <f t="shared" si="120"/>
        <v>0.47764400000000001</v>
      </c>
      <c r="Y132" s="244">
        <f t="shared" si="120"/>
        <v>0.475242</v>
      </c>
      <c r="Z132" s="244">
        <f t="shared" si="120"/>
        <v>0.47765200000000002</v>
      </c>
      <c r="AA132" s="244">
        <f t="shared" si="120"/>
        <v>0.48251899999999998</v>
      </c>
      <c r="AB132" s="244">
        <f t="shared" si="120"/>
        <v>0.49008499999999999</v>
      </c>
    </row>
    <row r="133" spans="1:28" ht="13.5" thickTop="1" x14ac:dyDescent="0.2">
      <c r="D133" s="155"/>
      <c r="F133" s="155"/>
      <c r="H133" s="155"/>
      <c r="J133" s="155"/>
      <c r="L133" s="156"/>
      <c r="N133" s="156"/>
      <c r="P133" s="156"/>
      <c r="R133" s="156"/>
      <c r="T133" s="156"/>
      <c r="V133" s="177"/>
    </row>
    <row r="134" spans="1:28" x14ac:dyDescent="0.2">
      <c r="D134" s="155"/>
      <c r="F134" s="155"/>
      <c r="H134" s="155"/>
      <c r="J134" s="155"/>
      <c r="L134" s="156"/>
      <c r="N134" s="156"/>
      <c r="P134" s="156"/>
      <c r="R134" s="156"/>
      <c r="T134" s="156"/>
      <c r="V134" s="177"/>
    </row>
    <row r="135" spans="1:28" x14ac:dyDescent="0.2">
      <c r="D135" s="155"/>
      <c r="F135" s="155"/>
      <c r="H135" s="155"/>
      <c r="J135" s="155"/>
      <c r="L135" s="156"/>
      <c r="N135" s="156"/>
      <c r="P135" s="156"/>
      <c r="R135" s="156"/>
      <c r="T135" s="156"/>
      <c r="V135" s="177"/>
    </row>
    <row r="136" spans="1:28" x14ac:dyDescent="0.2">
      <c r="D136" s="155"/>
      <c r="F136" s="155"/>
      <c r="H136" s="155"/>
      <c r="J136" s="155"/>
      <c r="L136" s="156"/>
      <c r="N136" s="156"/>
      <c r="P136" s="156"/>
      <c r="R136" s="156"/>
      <c r="T136" s="156"/>
      <c r="V136" s="177"/>
    </row>
    <row r="137" spans="1:28" x14ac:dyDescent="0.2">
      <c r="D137" s="155"/>
      <c r="F137" s="155"/>
      <c r="H137" s="155"/>
      <c r="J137" s="155"/>
      <c r="L137" s="156"/>
      <c r="N137" s="156"/>
      <c r="P137" s="156"/>
      <c r="R137" s="156"/>
      <c r="T137" s="156"/>
      <c r="V137" s="177"/>
    </row>
    <row r="138" spans="1:28" x14ac:dyDescent="0.2">
      <c r="D138" s="155"/>
      <c r="F138" s="155"/>
      <c r="H138" s="155"/>
      <c r="J138" s="155"/>
      <c r="L138" s="156"/>
      <c r="N138" s="156"/>
      <c r="P138" s="156"/>
      <c r="R138" s="156"/>
      <c r="T138" s="156"/>
      <c r="V138" s="177"/>
    </row>
    <row r="139" spans="1:28" x14ac:dyDescent="0.2">
      <c r="D139" s="155"/>
      <c r="F139" s="155"/>
      <c r="H139" s="155"/>
      <c r="J139" s="155"/>
      <c r="L139" s="156"/>
      <c r="N139" s="156"/>
      <c r="P139" s="156"/>
      <c r="R139" s="156"/>
      <c r="T139" s="156"/>
      <c r="V139" s="177"/>
    </row>
    <row r="140" spans="1:28" x14ac:dyDescent="0.2">
      <c r="D140" s="155"/>
      <c r="F140" s="155"/>
      <c r="H140" s="155"/>
      <c r="J140" s="155"/>
      <c r="L140" s="156"/>
      <c r="N140" s="156"/>
      <c r="P140" s="156"/>
      <c r="R140" s="156"/>
      <c r="T140" s="156"/>
      <c r="V140" s="177"/>
    </row>
    <row r="141" spans="1:28" x14ac:dyDescent="0.2">
      <c r="D141" s="155"/>
      <c r="F141" s="155"/>
      <c r="H141" s="155"/>
      <c r="J141" s="155"/>
      <c r="L141" s="156"/>
      <c r="N141" s="156"/>
      <c r="P141" s="156"/>
      <c r="R141" s="156"/>
      <c r="T141" s="156"/>
      <c r="V141" s="177"/>
    </row>
    <row r="142" spans="1:28" x14ac:dyDescent="0.2">
      <c r="D142" s="155"/>
      <c r="F142" s="155"/>
      <c r="H142" s="155"/>
      <c r="J142" s="155"/>
      <c r="L142" s="156"/>
      <c r="N142" s="156"/>
      <c r="P142" s="156"/>
      <c r="R142" s="156"/>
      <c r="T142" s="156"/>
      <c r="V142" s="177"/>
    </row>
    <row r="143" spans="1:28" x14ac:dyDescent="0.2">
      <c r="D143" s="155"/>
      <c r="F143" s="155"/>
      <c r="H143" s="155"/>
      <c r="J143" s="155"/>
      <c r="L143" s="156"/>
      <c r="N143" s="156"/>
      <c r="P143" s="156"/>
      <c r="R143" s="156"/>
      <c r="T143" s="156"/>
      <c r="V143" s="177"/>
    </row>
    <row r="144" spans="1:28" x14ac:dyDescent="0.2">
      <c r="D144" s="155"/>
      <c r="F144" s="155"/>
      <c r="H144" s="155"/>
      <c r="J144" s="155"/>
      <c r="L144" s="156"/>
      <c r="N144" s="156"/>
      <c r="P144" s="156"/>
      <c r="R144" s="156"/>
      <c r="T144" s="156"/>
      <c r="V144" s="177"/>
    </row>
    <row r="145" spans="4:22" x14ac:dyDescent="0.2">
      <c r="D145" s="155"/>
      <c r="F145" s="155"/>
      <c r="H145" s="155"/>
      <c r="J145" s="155"/>
      <c r="L145" s="156"/>
      <c r="N145" s="156"/>
      <c r="P145" s="156"/>
      <c r="R145" s="156"/>
      <c r="T145" s="156"/>
      <c r="V145" s="177"/>
    </row>
    <row r="146" spans="4:22" x14ac:dyDescent="0.2">
      <c r="D146" s="155"/>
      <c r="F146" s="155"/>
      <c r="H146" s="155"/>
      <c r="J146" s="155"/>
      <c r="L146" s="156"/>
      <c r="N146" s="156"/>
      <c r="P146" s="156"/>
      <c r="R146" s="156"/>
      <c r="T146" s="156"/>
      <c r="V146" s="177"/>
    </row>
    <row r="147" spans="4:22" x14ac:dyDescent="0.2">
      <c r="D147" s="155"/>
      <c r="F147" s="155"/>
      <c r="H147" s="155"/>
      <c r="J147" s="155"/>
      <c r="L147" s="156"/>
      <c r="N147" s="156"/>
      <c r="P147" s="156"/>
      <c r="R147" s="156"/>
      <c r="T147" s="156"/>
      <c r="V147" s="177"/>
    </row>
    <row r="148" spans="4:22" x14ac:dyDescent="0.2">
      <c r="D148" s="155"/>
      <c r="F148" s="155"/>
      <c r="H148" s="155"/>
      <c r="J148" s="155"/>
      <c r="L148" s="156"/>
      <c r="N148" s="156"/>
      <c r="P148" s="156"/>
      <c r="R148" s="156"/>
      <c r="T148" s="156"/>
      <c r="V148" s="177"/>
    </row>
    <row r="149" spans="4:22" x14ac:dyDescent="0.2">
      <c r="D149" s="155"/>
      <c r="F149" s="155"/>
      <c r="H149" s="155"/>
      <c r="J149" s="155"/>
      <c r="L149" s="156"/>
      <c r="N149" s="156"/>
      <c r="P149" s="156"/>
      <c r="R149" s="156"/>
      <c r="T149" s="156"/>
      <c r="V149" s="177"/>
    </row>
    <row r="150" spans="4:22" x14ac:dyDescent="0.2">
      <c r="D150" s="155"/>
      <c r="F150" s="155"/>
      <c r="H150" s="155"/>
      <c r="J150" s="155"/>
      <c r="L150" s="156"/>
      <c r="N150" s="156"/>
      <c r="P150" s="156"/>
      <c r="R150" s="156"/>
      <c r="T150" s="156"/>
      <c r="V150" s="177"/>
    </row>
    <row r="151" spans="4:22" x14ac:dyDescent="0.2">
      <c r="D151" s="155"/>
      <c r="F151" s="155"/>
      <c r="H151" s="155"/>
      <c r="J151" s="155"/>
      <c r="L151" s="156"/>
      <c r="N151" s="156"/>
      <c r="P151" s="156"/>
      <c r="R151" s="156"/>
      <c r="T151" s="156"/>
      <c r="V151" s="177"/>
    </row>
    <row r="152" spans="4:22" x14ac:dyDescent="0.2">
      <c r="D152" s="155"/>
      <c r="F152" s="155"/>
      <c r="H152" s="155"/>
      <c r="J152" s="155"/>
      <c r="L152" s="156"/>
      <c r="N152" s="156"/>
      <c r="P152" s="156"/>
      <c r="R152" s="156"/>
      <c r="T152" s="156"/>
      <c r="V152" s="177"/>
    </row>
    <row r="153" spans="4:22" x14ac:dyDescent="0.2">
      <c r="D153" s="155"/>
      <c r="F153" s="155"/>
      <c r="H153" s="155"/>
      <c r="J153" s="155"/>
      <c r="L153" s="156"/>
      <c r="N153" s="156"/>
      <c r="P153" s="156"/>
      <c r="R153" s="156"/>
      <c r="T153" s="156"/>
      <c r="V153" s="177"/>
    </row>
    <row r="154" spans="4:22" x14ac:dyDescent="0.2">
      <c r="D154" s="155"/>
      <c r="F154" s="155"/>
      <c r="H154" s="155"/>
      <c r="J154" s="155"/>
      <c r="L154" s="156"/>
      <c r="N154" s="156"/>
      <c r="P154" s="156"/>
      <c r="R154" s="156"/>
      <c r="T154" s="156"/>
      <c r="V154" s="177"/>
    </row>
    <row r="155" spans="4:22" x14ac:dyDescent="0.2">
      <c r="D155" s="155"/>
      <c r="F155" s="155"/>
      <c r="H155" s="155"/>
      <c r="J155" s="155"/>
      <c r="L155" s="156"/>
      <c r="N155" s="156"/>
      <c r="P155" s="156"/>
      <c r="R155" s="156"/>
      <c r="T155" s="156"/>
      <c r="V155" s="177"/>
    </row>
    <row r="156" spans="4:22" x14ac:dyDescent="0.2">
      <c r="D156" s="155"/>
      <c r="F156" s="155"/>
      <c r="H156" s="155"/>
      <c r="J156" s="155"/>
      <c r="L156" s="156"/>
      <c r="N156" s="156"/>
      <c r="P156" s="156"/>
      <c r="R156" s="156"/>
      <c r="T156" s="156"/>
      <c r="V156" s="177"/>
    </row>
    <row r="157" spans="4:22" x14ac:dyDescent="0.2">
      <c r="D157" s="155"/>
      <c r="F157" s="155"/>
      <c r="H157" s="155"/>
      <c r="J157" s="155"/>
      <c r="L157" s="156"/>
      <c r="N157" s="156"/>
      <c r="P157" s="156"/>
      <c r="R157" s="156"/>
      <c r="T157" s="156"/>
      <c r="V157" s="177"/>
    </row>
    <row r="158" spans="4:22" x14ac:dyDescent="0.2">
      <c r="D158" s="155"/>
      <c r="F158" s="155"/>
      <c r="H158" s="155"/>
      <c r="J158" s="155"/>
      <c r="L158" s="156"/>
      <c r="N158" s="156"/>
      <c r="P158" s="156"/>
      <c r="R158" s="156"/>
      <c r="T158" s="156"/>
      <c r="V158" s="177"/>
    </row>
    <row r="159" spans="4:22" x14ac:dyDescent="0.2">
      <c r="D159" s="155"/>
      <c r="F159" s="155"/>
      <c r="H159" s="155"/>
      <c r="J159" s="155"/>
      <c r="L159" s="156"/>
      <c r="N159" s="156"/>
      <c r="P159" s="156"/>
      <c r="R159" s="156"/>
      <c r="T159" s="156"/>
      <c r="V159" s="177"/>
    </row>
    <row r="160" spans="4:22" x14ac:dyDescent="0.2">
      <c r="D160" s="155"/>
      <c r="F160" s="155"/>
      <c r="H160" s="155"/>
      <c r="J160" s="155"/>
      <c r="L160" s="156"/>
      <c r="N160" s="156"/>
      <c r="P160" s="156"/>
      <c r="R160" s="156"/>
      <c r="T160" s="156"/>
      <c r="V160" s="177"/>
    </row>
    <row r="161" spans="4:22" x14ac:dyDescent="0.2">
      <c r="D161" s="155"/>
      <c r="F161" s="155"/>
      <c r="H161" s="155"/>
      <c r="J161" s="155"/>
      <c r="L161" s="156"/>
      <c r="N161" s="156"/>
      <c r="P161" s="156"/>
      <c r="R161" s="156"/>
      <c r="T161" s="156"/>
      <c r="V161" s="177"/>
    </row>
    <row r="162" spans="4:22" x14ac:dyDescent="0.2">
      <c r="D162" s="155"/>
      <c r="F162" s="155"/>
      <c r="H162" s="155"/>
      <c r="J162" s="155"/>
      <c r="L162" s="156"/>
      <c r="N162" s="156"/>
      <c r="P162" s="156"/>
      <c r="R162" s="156"/>
      <c r="T162" s="156"/>
      <c r="V162" s="177"/>
    </row>
    <row r="163" spans="4:22" x14ac:dyDescent="0.2">
      <c r="D163" s="155"/>
      <c r="F163" s="155"/>
      <c r="H163" s="155"/>
      <c r="J163" s="155"/>
      <c r="L163" s="156"/>
      <c r="N163" s="156"/>
      <c r="P163" s="156"/>
      <c r="R163" s="156"/>
      <c r="T163" s="156"/>
      <c r="V163" s="177"/>
    </row>
    <row r="164" spans="4:22" x14ac:dyDescent="0.2">
      <c r="D164" s="155"/>
      <c r="F164" s="155"/>
      <c r="H164" s="155"/>
      <c r="J164" s="155"/>
      <c r="L164" s="156"/>
      <c r="N164" s="156"/>
      <c r="P164" s="156"/>
      <c r="R164" s="156"/>
      <c r="T164" s="156"/>
      <c r="V164" s="177"/>
    </row>
    <row r="165" spans="4:22" x14ac:dyDescent="0.2">
      <c r="D165" s="155"/>
      <c r="F165" s="155"/>
      <c r="H165" s="155"/>
      <c r="J165" s="155"/>
      <c r="L165" s="156"/>
      <c r="N165" s="156"/>
      <c r="P165" s="156"/>
      <c r="R165" s="156"/>
      <c r="T165" s="156"/>
      <c r="V165" s="177"/>
    </row>
    <row r="166" spans="4:22" x14ac:dyDescent="0.2">
      <c r="D166" s="155"/>
      <c r="F166" s="155"/>
      <c r="H166" s="155"/>
      <c r="J166" s="155"/>
      <c r="L166" s="156"/>
      <c r="N166" s="156"/>
      <c r="P166" s="156"/>
      <c r="R166" s="156"/>
      <c r="T166" s="156"/>
      <c r="V166" s="177"/>
    </row>
    <row r="167" spans="4:22" x14ac:dyDescent="0.2">
      <c r="D167" s="155"/>
      <c r="F167" s="155"/>
      <c r="H167" s="155"/>
      <c r="J167" s="155"/>
      <c r="L167" s="156"/>
      <c r="N167" s="156"/>
      <c r="P167" s="156"/>
      <c r="R167" s="156"/>
      <c r="T167" s="156"/>
      <c r="V167" s="177"/>
    </row>
    <row r="168" spans="4:22" x14ac:dyDescent="0.2">
      <c r="D168" s="155"/>
      <c r="F168" s="155"/>
      <c r="H168" s="155"/>
      <c r="J168" s="155"/>
      <c r="L168" s="156"/>
      <c r="N168" s="156"/>
      <c r="P168" s="156"/>
      <c r="R168" s="156"/>
      <c r="T168" s="156"/>
      <c r="V168" s="177"/>
    </row>
    <row r="169" spans="4:22" x14ac:dyDescent="0.2">
      <c r="D169" s="155"/>
      <c r="F169" s="155"/>
      <c r="H169" s="155"/>
      <c r="J169" s="155"/>
      <c r="L169" s="156"/>
      <c r="N169" s="156"/>
      <c r="P169" s="156"/>
      <c r="R169" s="156"/>
      <c r="T169" s="156"/>
      <c r="V169" s="177"/>
    </row>
    <row r="170" spans="4:22" x14ac:dyDescent="0.2">
      <c r="D170" s="155"/>
      <c r="F170" s="155"/>
      <c r="H170" s="155"/>
      <c r="J170" s="155"/>
      <c r="L170" s="156"/>
      <c r="N170" s="156"/>
      <c r="P170" s="156"/>
      <c r="R170" s="156"/>
      <c r="T170" s="156"/>
      <c r="V170" s="177"/>
    </row>
    <row r="171" spans="4:22" x14ac:dyDescent="0.2">
      <c r="D171" s="155"/>
      <c r="F171" s="155"/>
      <c r="H171" s="155"/>
      <c r="J171" s="155"/>
      <c r="L171" s="156"/>
      <c r="N171" s="156"/>
      <c r="P171" s="156"/>
      <c r="R171" s="156"/>
      <c r="T171" s="156"/>
      <c r="V171" s="177"/>
    </row>
    <row r="172" spans="4:22" x14ac:dyDescent="0.2">
      <c r="D172" s="155"/>
      <c r="F172" s="155"/>
      <c r="H172" s="155"/>
      <c r="J172" s="155"/>
      <c r="L172" s="156"/>
      <c r="N172" s="156"/>
      <c r="P172" s="156"/>
      <c r="R172" s="156"/>
      <c r="T172" s="156"/>
      <c r="V172" s="177"/>
    </row>
    <row r="173" spans="4:22" x14ac:dyDescent="0.2">
      <c r="D173" s="155"/>
      <c r="F173" s="155"/>
      <c r="H173" s="155"/>
      <c r="J173" s="155"/>
      <c r="L173" s="156"/>
      <c r="N173" s="156"/>
      <c r="P173" s="156"/>
      <c r="R173" s="156"/>
      <c r="T173" s="156"/>
      <c r="V173" s="177"/>
    </row>
    <row r="174" spans="4:22" x14ac:dyDescent="0.2">
      <c r="D174" s="155"/>
      <c r="F174" s="155"/>
      <c r="H174" s="155"/>
      <c r="J174" s="155"/>
      <c r="L174" s="156"/>
      <c r="N174" s="156"/>
      <c r="P174" s="156"/>
      <c r="R174" s="156"/>
      <c r="T174" s="156"/>
      <c r="V174" s="177"/>
    </row>
    <row r="175" spans="4:22" x14ac:dyDescent="0.2">
      <c r="D175" s="155"/>
      <c r="F175" s="155"/>
      <c r="H175" s="155"/>
      <c r="J175" s="155"/>
      <c r="L175" s="156"/>
      <c r="N175" s="156"/>
      <c r="P175" s="156"/>
      <c r="R175" s="156"/>
      <c r="T175" s="156"/>
      <c r="V175" s="177"/>
    </row>
    <row r="176" spans="4:22" x14ac:dyDescent="0.2">
      <c r="D176" s="155"/>
      <c r="F176" s="155"/>
      <c r="H176" s="155"/>
      <c r="J176" s="155"/>
      <c r="L176" s="156"/>
      <c r="N176" s="156"/>
      <c r="P176" s="156"/>
      <c r="R176" s="156"/>
      <c r="T176" s="156"/>
      <c r="V176" s="177"/>
    </row>
    <row r="177" spans="4:22" x14ac:dyDescent="0.2">
      <c r="D177" s="155"/>
      <c r="F177" s="155"/>
      <c r="H177" s="155"/>
      <c r="J177" s="155"/>
      <c r="L177" s="156"/>
      <c r="N177" s="156"/>
      <c r="P177" s="156"/>
      <c r="R177" s="156"/>
      <c r="T177" s="156"/>
      <c r="V177" s="177"/>
    </row>
    <row r="178" spans="4:22" x14ac:dyDescent="0.2">
      <c r="D178" s="155"/>
      <c r="F178" s="155"/>
      <c r="H178" s="155"/>
      <c r="J178" s="155"/>
      <c r="L178" s="156"/>
      <c r="N178" s="156"/>
      <c r="P178" s="156"/>
      <c r="R178" s="156"/>
      <c r="T178" s="156"/>
      <c r="V178" s="177"/>
    </row>
    <row r="179" spans="4:22" x14ac:dyDescent="0.2">
      <c r="D179" s="155"/>
      <c r="F179" s="155"/>
      <c r="H179" s="155"/>
      <c r="J179" s="155"/>
      <c r="L179" s="156"/>
      <c r="N179" s="156"/>
      <c r="P179" s="156"/>
      <c r="R179" s="156"/>
      <c r="T179" s="156"/>
      <c r="V179" s="177"/>
    </row>
    <row r="180" spans="4:22" x14ac:dyDescent="0.2">
      <c r="D180" s="155"/>
      <c r="F180" s="155"/>
      <c r="H180" s="155"/>
      <c r="J180" s="155"/>
      <c r="L180" s="156"/>
      <c r="N180" s="156"/>
      <c r="P180" s="156"/>
      <c r="R180" s="156"/>
      <c r="T180" s="156"/>
      <c r="V180" s="177"/>
    </row>
    <row r="181" spans="4:22" x14ac:dyDescent="0.2">
      <c r="D181" s="155"/>
      <c r="F181" s="155"/>
      <c r="H181" s="155"/>
      <c r="J181" s="155"/>
      <c r="L181" s="156"/>
      <c r="N181" s="156"/>
      <c r="P181" s="156"/>
      <c r="R181" s="156"/>
      <c r="T181" s="156"/>
      <c r="V181" s="177"/>
    </row>
    <row r="182" spans="4:22" x14ac:dyDescent="0.2">
      <c r="D182" s="155"/>
      <c r="F182" s="155"/>
      <c r="H182" s="155"/>
      <c r="J182" s="155"/>
      <c r="L182" s="156"/>
      <c r="N182" s="156"/>
      <c r="P182" s="156"/>
      <c r="R182" s="156"/>
      <c r="T182" s="156"/>
      <c r="V182" s="177"/>
    </row>
    <row r="183" spans="4:22" x14ac:dyDescent="0.2">
      <c r="D183" s="155"/>
      <c r="F183" s="155"/>
      <c r="H183" s="155"/>
      <c r="J183" s="155"/>
      <c r="L183" s="156"/>
      <c r="N183" s="156"/>
      <c r="P183" s="156"/>
      <c r="R183" s="156"/>
      <c r="T183" s="156"/>
      <c r="V183" s="177"/>
    </row>
    <row r="184" spans="4:22" x14ac:dyDescent="0.2">
      <c r="D184" s="155"/>
      <c r="F184" s="155"/>
      <c r="H184" s="155"/>
      <c r="J184" s="155"/>
      <c r="L184" s="156"/>
      <c r="N184" s="156"/>
      <c r="P184" s="156"/>
      <c r="R184" s="156"/>
      <c r="T184" s="156"/>
      <c r="V184" s="177"/>
    </row>
    <row r="185" spans="4:22" x14ac:dyDescent="0.2">
      <c r="D185" s="155"/>
      <c r="F185" s="155"/>
      <c r="H185" s="155"/>
      <c r="J185" s="155"/>
      <c r="L185" s="156"/>
      <c r="N185" s="156"/>
      <c r="P185" s="156"/>
      <c r="R185" s="156"/>
      <c r="T185" s="156"/>
      <c r="V185" s="177"/>
    </row>
    <row r="186" spans="4:22" x14ac:dyDescent="0.2">
      <c r="D186" s="155"/>
      <c r="F186" s="155"/>
      <c r="H186" s="155"/>
      <c r="J186" s="155"/>
      <c r="L186" s="156"/>
      <c r="N186" s="156"/>
      <c r="P186" s="156"/>
      <c r="R186" s="156"/>
      <c r="T186" s="156"/>
      <c r="V186" s="177"/>
    </row>
    <row r="187" spans="4:22" x14ac:dyDescent="0.2">
      <c r="D187" s="155"/>
      <c r="F187" s="155"/>
      <c r="H187" s="155"/>
      <c r="J187" s="155"/>
      <c r="L187" s="156"/>
      <c r="N187" s="156"/>
      <c r="P187" s="156"/>
      <c r="R187" s="156"/>
      <c r="T187" s="156"/>
      <c r="V187" s="177"/>
    </row>
    <row r="188" spans="4:22" x14ac:dyDescent="0.2">
      <c r="D188" s="155"/>
      <c r="F188" s="155"/>
      <c r="H188" s="155"/>
      <c r="J188" s="155"/>
      <c r="L188" s="156"/>
      <c r="N188" s="156"/>
      <c r="P188" s="156"/>
      <c r="R188" s="156"/>
      <c r="T188" s="156"/>
      <c r="V188" s="177"/>
    </row>
    <row r="189" spans="4:22" x14ac:dyDescent="0.2">
      <c r="D189" s="155"/>
      <c r="F189" s="155"/>
      <c r="H189" s="155"/>
      <c r="J189" s="155"/>
      <c r="L189" s="156"/>
      <c r="N189" s="156"/>
      <c r="P189" s="156"/>
      <c r="R189" s="156"/>
      <c r="T189" s="156"/>
      <c r="V189" s="177"/>
    </row>
    <row r="190" spans="4:22" x14ac:dyDescent="0.2">
      <c r="D190" s="155"/>
      <c r="F190" s="155"/>
      <c r="H190" s="155"/>
      <c r="J190" s="155"/>
      <c r="L190" s="156"/>
      <c r="N190" s="156"/>
      <c r="P190" s="156"/>
      <c r="R190" s="156"/>
      <c r="T190" s="156"/>
      <c r="V190" s="177"/>
    </row>
    <row r="191" spans="4:22" x14ac:dyDescent="0.2">
      <c r="D191" s="155"/>
      <c r="F191" s="155"/>
      <c r="H191" s="155"/>
      <c r="J191" s="155"/>
      <c r="L191" s="156"/>
      <c r="N191" s="156"/>
      <c r="P191" s="156"/>
      <c r="R191" s="156"/>
      <c r="T191" s="156"/>
      <c r="V191" s="177"/>
    </row>
    <row r="192" spans="4:22" x14ac:dyDescent="0.2">
      <c r="D192" s="155"/>
      <c r="F192" s="155"/>
      <c r="H192" s="155"/>
      <c r="J192" s="155"/>
      <c r="L192" s="156"/>
      <c r="N192" s="156"/>
      <c r="P192" s="156"/>
      <c r="R192" s="156"/>
      <c r="T192" s="156"/>
      <c r="V192" s="177"/>
    </row>
    <row r="193" spans="4:22" x14ac:dyDescent="0.2">
      <c r="D193" s="155"/>
      <c r="F193" s="155"/>
      <c r="H193" s="155"/>
      <c r="J193" s="155"/>
      <c r="L193" s="156"/>
      <c r="N193" s="156"/>
      <c r="P193" s="156"/>
      <c r="R193" s="156"/>
      <c r="T193" s="156"/>
      <c r="V193" s="177"/>
    </row>
    <row r="194" spans="4:22" x14ac:dyDescent="0.2">
      <c r="D194" s="155"/>
      <c r="F194" s="155"/>
      <c r="H194" s="155"/>
      <c r="J194" s="155"/>
      <c r="L194" s="156"/>
      <c r="N194" s="156"/>
      <c r="P194" s="156"/>
      <c r="R194" s="156"/>
      <c r="T194" s="156"/>
      <c r="V194" s="177"/>
    </row>
    <row r="195" spans="4:22" x14ac:dyDescent="0.2">
      <c r="D195" s="155"/>
      <c r="F195" s="155"/>
      <c r="H195" s="155"/>
      <c r="J195" s="155"/>
      <c r="L195" s="156"/>
      <c r="N195" s="156"/>
      <c r="P195" s="156"/>
      <c r="R195" s="156"/>
      <c r="T195" s="156"/>
      <c r="V195" s="177"/>
    </row>
    <row r="196" spans="4:22" x14ac:dyDescent="0.2">
      <c r="D196" s="155"/>
      <c r="F196" s="155"/>
      <c r="H196" s="155"/>
      <c r="J196" s="155"/>
      <c r="L196" s="156"/>
      <c r="N196" s="156"/>
      <c r="P196" s="156"/>
      <c r="R196" s="156"/>
      <c r="T196" s="156"/>
      <c r="V196" s="177"/>
    </row>
    <row r="197" spans="4:22" x14ac:dyDescent="0.2">
      <c r="D197" s="155"/>
      <c r="F197" s="155"/>
      <c r="H197" s="155"/>
      <c r="J197" s="155"/>
      <c r="L197" s="156"/>
      <c r="N197" s="156"/>
      <c r="P197" s="156"/>
      <c r="R197" s="156"/>
      <c r="T197" s="156"/>
      <c r="V197" s="177"/>
    </row>
    <row r="198" spans="4:22" x14ac:dyDescent="0.2">
      <c r="D198" s="155"/>
      <c r="F198" s="155"/>
      <c r="H198" s="155"/>
      <c r="J198" s="155"/>
      <c r="L198" s="156"/>
      <c r="N198" s="156"/>
      <c r="P198" s="156"/>
      <c r="R198" s="156"/>
      <c r="T198" s="156"/>
      <c r="V198" s="177"/>
    </row>
    <row r="199" spans="4:22" x14ac:dyDescent="0.2">
      <c r="D199" s="155"/>
      <c r="F199" s="155"/>
      <c r="H199" s="155"/>
      <c r="J199" s="155"/>
      <c r="L199" s="156"/>
      <c r="N199" s="156"/>
      <c r="P199" s="156"/>
      <c r="R199" s="156"/>
      <c r="T199" s="156"/>
      <c r="V199" s="177"/>
    </row>
    <row r="200" spans="4:22" x14ac:dyDescent="0.2">
      <c r="D200" s="155"/>
      <c r="F200" s="155"/>
      <c r="H200" s="155"/>
      <c r="J200" s="155"/>
      <c r="L200" s="156"/>
      <c r="N200" s="156"/>
      <c r="P200" s="156"/>
      <c r="R200" s="156"/>
      <c r="T200" s="156"/>
      <c r="V200" s="177"/>
    </row>
    <row r="201" spans="4:22" x14ac:dyDescent="0.2">
      <c r="D201" s="155"/>
      <c r="F201" s="155"/>
      <c r="H201" s="155"/>
      <c r="J201" s="155"/>
      <c r="L201" s="156"/>
      <c r="N201" s="156"/>
      <c r="P201" s="156"/>
      <c r="R201" s="156"/>
      <c r="T201" s="156"/>
      <c r="V201" s="177"/>
    </row>
    <row r="202" spans="4:22" x14ac:dyDescent="0.2">
      <c r="D202" s="155"/>
      <c r="F202" s="155"/>
      <c r="H202" s="155"/>
      <c r="J202" s="155"/>
      <c r="L202" s="156"/>
      <c r="N202" s="156"/>
      <c r="P202" s="156"/>
      <c r="R202" s="156"/>
      <c r="T202" s="156"/>
      <c r="V202" s="177"/>
    </row>
    <row r="203" spans="4:22" x14ac:dyDescent="0.2">
      <c r="D203" s="155"/>
      <c r="F203" s="155"/>
      <c r="H203" s="155"/>
      <c r="J203" s="155"/>
      <c r="L203" s="156"/>
      <c r="N203" s="156"/>
      <c r="P203" s="156"/>
      <c r="R203" s="156"/>
      <c r="T203" s="156"/>
      <c r="V203" s="177"/>
    </row>
    <row r="204" spans="4:22" x14ac:dyDescent="0.2">
      <c r="D204" s="155"/>
      <c r="F204" s="155"/>
      <c r="H204" s="155"/>
      <c r="J204" s="155"/>
      <c r="L204" s="156"/>
      <c r="N204" s="156"/>
      <c r="P204" s="156"/>
      <c r="R204" s="156"/>
      <c r="T204" s="156"/>
      <c r="V204" s="177"/>
    </row>
    <row r="205" spans="4:22" x14ac:dyDescent="0.2">
      <c r="D205" s="155"/>
      <c r="F205" s="155"/>
      <c r="H205" s="155"/>
      <c r="J205" s="155"/>
      <c r="L205" s="156"/>
      <c r="N205" s="156"/>
      <c r="P205" s="156"/>
      <c r="R205" s="156"/>
      <c r="T205" s="156"/>
      <c r="V205" s="177"/>
    </row>
    <row r="206" spans="4:22" x14ac:dyDescent="0.2">
      <c r="D206" s="155"/>
      <c r="F206" s="155"/>
      <c r="H206" s="155"/>
      <c r="J206" s="155"/>
      <c r="L206" s="156"/>
      <c r="N206" s="156"/>
      <c r="P206" s="156"/>
      <c r="R206" s="156"/>
      <c r="T206" s="156"/>
      <c r="V206" s="177"/>
    </row>
    <row r="207" spans="4:22" x14ac:dyDescent="0.2">
      <c r="D207" s="155"/>
      <c r="F207" s="155"/>
      <c r="H207" s="155"/>
      <c r="J207" s="155"/>
      <c r="L207" s="156"/>
      <c r="N207" s="156"/>
      <c r="P207" s="156"/>
      <c r="R207" s="156"/>
      <c r="T207" s="156"/>
      <c r="V207" s="177"/>
    </row>
    <row r="208" spans="4:22" x14ac:dyDescent="0.2">
      <c r="D208" s="155"/>
      <c r="F208" s="155"/>
      <c r="H208" s="155"/>
      <c r="J208" s="155"/>
      <c r="L208" s="156"/>
      <c r="N208" s="156"/>
      <c r="P208" s="156"/>
      <c r="R208" s="156"/>
      <c r="T208" s="156"/>
      <c r="V208" s="177"/>
    </row>
    <row r="209" spans="4:22" x14ac:dyDescent="0.2">
      <c r="D209" s="155"/>
      <c r="F209" s="155"/>
      <c r="H209" s="155"/>
      <c r="J209" s="155"/>
      <c r="L209" s="156"/>
      <c r="N209" s="156"/>
      <c r="P209" s="156"/>
      <c r="R209" s="156"/>
      <c r="T209" s="156"/>
      <c r="V209" s="177"/>
    </row>
    <row r="210" spans="4:22" x14ac:dyDescent="0.2">
      <c r="D210" s="155"/>
      <c r="F210" s="155"/>
      <c r="H210" s="155"/>
      <c r="J210" s="155"/>
      <c r="L210" s="156"/>
      <c r="N210" s="156"/>
      <c r="P210" s="156"/>
      <c r="R210" s="156"/>
      <c r="T210" s="156"/>
      <c r="V210" s="177"/>
    </row>
    <row r="211" spans="4:22" x14ac:dyDescent="0.2">
      <c r="D211" s="155"/>
      <c r="F211" s="155"/>
      <c r="H211" s="155"/>
      <c r="J211" s="155"/>
      <c r="L211" s="156"/>
      <c r="N211" s="156"/>
      <c r="P211" s="156"/>
      <c r="R211" s="156"/>
      <c r="T211" s="156"/>
      <c r="V211" s="177"/>
    </row>
    <row r="212" spans="4:22" x14ac:dyDescent="0.2">
      <c r="D212" s="155"/>
      <c r="F212" s="155"/>
      <c r="H212" s="155"/>
      <c r="J212" s="155"/>
      <c r="L212" s="156"/>
      <c r="N212" s="156"/>
      <c r="P212" s="156"/>
      <c r="R212" s="156"/>
      <c r="T212" s="156"/>
      <c r="V212" s="177"/>
    </row>
    <row r="213" spans="4:22" x14ac:dyDescent="0.2">
      <c r="D213" s="155"/>
      <c r="F213" s="155"/>
      <c r="H213" s="155"/>
      <c r="J213" s="155"/>
      <c r="L213" s="156"/>
      <c r="N213" s="156"/>
      <c r="P213" s="156"/>
      <c r="R213" s="156"/>
      <c r="T213" s="156"/>
      <c r="V213" s="177"/>
    </row>
    <row r="214" spans="4:22" x14ac:dyDescent="0.2">
      <c r="D214" s="155"/>
      <c r="F214" s="155"/>
      <c r="H214" s="155"/>
      <c r="J214" s="155"/>
      <c r="L214" s="156"/>
      <c r="N214" s="156"/>
      <c r="P214" s="156"/>
      <c r="R214" s="156"/>
      <c r="T214" s="156"/>
      <c r="V214" s="177"/>
    </row>
    <row r="215" spans="4:22" x14ac:dyDescent="0.2">
      <c r="D215" s="155"/>
      <c r="F215" s="155"/>
      <c r="H215" s="155"/>
      <c r="J215" s="155"/>
      <c r="L215" s="156"/>
      <c r="N215" s="156"/>
      <c r="P215" s="156"/>
      <c r="R215" s="156"/>
      <c r="T215" s="156"/>
      <c r="V215" s="177"/>
    </row>
    <row r="216" spans="4:22" x14ac:dyDescent="0.2">
      <c r="D216" s="155"/>
      <c r="F216" s="155"/>
      <c r="H216" s="155"/>
      <c r="J216" s="155"/>
      <c r="L216" s="156"/>
      <c r="N216" s="156"/>
      <c r="P216" s="156"/>
      <c r="R216" s="156"/>
      <c r="T216" s="156"/>
      <c r="V216" s="177"/>
    </row>
    <row r="217" spans="4:22" x14ac:dyDescent="0.2">
      <c r="D217" s="155"/>
      <c r="F217" s="155"/>
      <c r="H217" s="155"/>
      <c r="J217" s="155"/>
      <c r="L217" s="156"/>
      <c r="N217" s="156"/>
      <c r="P217" s="156"/>
      <c r="R217" s="156"/>
      <c r="T217" s="156"/>
      <c r="V217" s="177"/>
    </row>
    <row r="218" spans="4:22" x14ac:dyDescent="0.2">
      <c r="D218" s="155"/>
      <c r="F218" s="155"/>
      <c r="H218" s="155"/>
      <c r="J218" s="155"/>
      <c r="L218" s="156"/>
      <c r="N218" s="156"/>
      <c r="P218" s="156"/>
      <c r="R218" s="156"/>
      <c r="T218" s="156"/>
      <c r="V218" s="177"/>
    </row>
    <row r="219" spans="4:22" x14ac:dyDescent="0.2">
      <c r="D219" s="155"/>
      <c r="F219" s="155"/>
      <c r="H219" s="155"/>
      <c r="J219" s="155"/>
      <c r="L219" s="156"/>
      <c r="N219" s="156"/>
      <c r="P219" s="156"/>
      <c r="R219" s="156"/>
      <c r="T219" s="156"/>
      <c r="V219" s="177"/>
    </row>
    <row r="220" spans="4:22" x14ac:dyDescent="0.2">
      <c r="D220" s="155"/>
      <c r="F220" s="155"/>
      <c r="H220" s="155"/>
      <c r="J220" s="155"/>
      <c r="L220" s="156"/>
      <c r="N220" s="156"/>
      <c r="P220" s="156"/>
      <c r="R220" s="156"/>
      <c r="T220" s="156"/>
      <c r="V220" s="177"/>
    </row>
    <row r="221" spans="4:22" x14ac:dyDescent="0.2">
      <c r="D221" s="155"/>
      <c r="F221" s="155"/>
      <c r="H221" s="155"/>
      <c r="J221" s="155"/>
      <c r="L221" s="156"/>
      <c r="N221" s="156"/>
      <c r="P221" s="156"/>
      <c r="R221" s="156"/>
      <c r="T221" s="156"/>
      <c r="V221" s="177"/>
    </row>
    <row r="222" spans="4:22" x14ac:dyDescent="0.2">
      <c r="D222" s="155"/>
      <c r="F222" s="155"/>
      <c r="H222" s="155"/>
      <c r="J222" s="155"/>
      <c r="L222" s="156"/>
      <c r="N222" s="156"/>
      <c r="P222" s="156"/>
      <c r="R222" s="156"/>
      <c r="T222" s="156"/>
      <c r="V222" s="177"/>
    </row>
    <row r="223" spans="4:22" x14ac:dyDescent="0.2">
      <c r="D223" s="155"/>
      <c r="F223" s="155"/>
      <c r="H223" s="155"/>
      <c r="J223" s="155"/>
      <c r="L223" s="156"/>
      <c r="N223" s="156"/>
      <c r="P223" s="156"/>
      <c r="R223" s="156"/>
      <c r="T223" s="156"/>
      <c r="V223" s="177"/>
    </row>
    <row r="224" spans="4:22" x14ac:dyDescent="0.2">
      <c r="D224" s="155"/>
      <c r="F224" s="155"/>
      <c r="H224" s="155"/>
      <c r="J224" s="155"/>
      <c r="L224" s="156"/>
      <c r="N224" s="156"/>
      <c r="P224" s="156"/>
      <c r="R224" s="156"/>
      <c r="T224" s="156"/>
      <c r="V224" s="177"/>
    </row>
    <row r="225" spans="4:22" x14ac:dyDescent="0.2">
      <c r="D225" s="155"/>
      <c r="F225" s="155"/>
      <c r="H225" s="155"/>
      <c r="J225" s="155"/>
      <c r="L225" s="156"/>
      <c r="N225" s="156"/>
      <c r="P225" s="156"/>
      <c r="R225" s="156"/>
      <c r="T225" s="156"/>
      <c r="V225" s="177"/>
    </row>
    <row r="226" spans="4:22" x14ac:dyDescent="0.2">
      <c r="D226" s="155"/>
      <c r="F226" s="155"/>
      <c r="H226" s="155"/>
      <c r="J226" s="155"/>
      <c r="L226" s="156"/>
      <c r="N226" s="156"/>
      <c r="P226" s="156"/>
      <c r="R226" s="156"/>
      <c r="T226" s="156"/>
      <c r="V226" s="177"/>
    </row>
    <row r="227" spans="4:22" x14ac:dyDescent="0.2">
      <c r="D227" s="155"/>
      <c r="F227" s="155"/>
      <c r="H227" s="155"/>
      <c r="J227" s="155"/>
      <c r="L227" s="156"/>
      <c r="N227" s="156"/>
      <c r="P227" s="156"/>
      <c r="R227" s="156"/>
      <c r="T227" s="156"/>
      <c r="V227" s="177"/>
    </row>
    <row r="228" spans="4:22" x14ac:dyDescent="0.2">
      <c r="D228" s="155"/>
      <c r="F228" s="155"/>
      <c r="H228" s="155"/>
      <c r="J228" s="155"/>
      <c r="L228" s="156"/>
      <c r="N228" s="156"/>
      <c r="P228" s="156"/>
      <c r="R228" s="156"/>
      <c r="T228" s="156"/>
      <c r="V228" s="177"/>
    </row>
    <row r="229" spans="4:22" x14ac:dyDescent="0.2">
      <c r="D229" s="155"/>
      <c r="F229" s="155"/>
      <c r="H229" s="155"/>
      <c r="J229" s="155"/>
      <c r="L229" s="156"/>
      <c r="N229" s="156"/>
      <c r="P229" s="156"/>
      <c r="R229" s="156"/>
      <c r="T229" s="156"/>
      <c r="V229" s="177"/>
    </row>
    <row r="230" spans="4:22" x14ac:dyDescent="0.2">
      <c r="D230" s="155"/>
      <c r="F230" s="155"/>
      <c r="H230" s="155"/>
      <c r="J230" s="155"/>
      <c r="L230" s="156"/>
      <c r="N230" s="156"/>
      <c r="P230" s="156"/>
      <c r="R230" s="156"/>
      <c r="T230" s="156"/>
      <c r="V230" s="177"/>
    </row>
    <row r="231" spans="4:22" x14ac:dyDescent="0.2">
      <c r="D231" s="155"/>
      <c r="F231" s="155"/>
      <c r="H231" s="155"/>
      <c r="J231" s="155"/>
      <c r="L231" s="156"/>
      <c r="N231" s="156"/>
      <c r="P231" s="156"/>
      <c r="R231" s="156"/>
      <c r="T231" s="156"/>
      <c r="V231" s="177"/>
    </row>
    <row r="232" spans="4:22" x14ac:dyDescent="0.2">
      <c r="D232" s="155"/>
      <c r="F232" s="155"/>
      <c r="H232" s="155"/>
      <c r="J232" s="155"/>
      <c r="L232" s="156"/>
      <c r="N232" s="156"/>
      <c r="P232" s="156"/>
      <c r="R232" s="156"/>
      <c r="T232" s="156"/>
      <c r="V232" s="177"/>
    </row>
    <row r="233" spans="4:22" x14ac:dyDescent="0.2">
      <c r="D233" s="155"/>
      <c r="F233" s="155"/>
      <c r="H233" s="155"/>
      <c r="J233" s="155"/>
      <c r="L233" s="156"/>
      <c r="N233" s="156"/>
      <c r="P233" s="156"/>
      <c r="R233" s="156"/>
      <c r="T233" s="156"/>
      <c r="V233" s="177"/>
    </row>
    <row r="234" spans="4:22" x14ac:dyDescent="0.2">
      <c r="D234" s="155"/>
      <c r="F234" s="155"/>
      <c r="H234" s="155"/>
      <c r="J234" s="155"/>
      <c r="L234" s="156"/>
      <c r="N234" s="156"/>
      <c r="P234" s="156"/>
      <c r="R234" s="156"/>
      <c r="T234" s="156"/>
      <c r="V234" s="177"/>
    </row>
    <row r="235" spans="4:22" x14ac:dyDescent="0.2">
      <c r="D235" s="155"/>
      <c r="F235" s="155"/>
      <c r="H235" s="155"/>
      <c r="J235" s="155"/>
      <c r="L235" s="156"/>
      <c r="N235" s="156"/>
      <c r="P235" s="156"/>
      <c r="R235" s="156"/>
      <c r="T235" s="156"/>
      <c r="V235" s="177"/>
    </row>
    <row r="236" spans="4:22" x14ac:dyDescent="0.2">
      <c r="D236" s="155"/>
      <c r="F236" s="155"/>
      <c r="H236" s="155"/>
      <c r="J236" s="155"/>
      <c r="L236" s="156"/>
      <c r="N236" s="156"/>
      <c r="P236" s="156"/>
      <c r="R236" s="156"/>
      <c r="T236" s="156"/>
      <c r="V236" s="177"/>
    </row>
    <row r="237" spans="4:22" x14ac:dyDescent="0.2">
      <c r="D237" s="155"/>
      <c r="F237" s="155"/>
      <c r="H237" s="155"/>
      <c r="J237" s="155"/>
      <c r="L237" s="156"/>
      <c r="N237" s="156"/>
      <c r="P237" s="156"/>
      <c r="R237" s="156"/>
      <c r="T237" s="156"/>
      <c r="V237" s="177"/>
    </row>
    <row r="238" spans="4:22" x14ac:dyDescent="0.2">
      <c r="D238" s="155"/>
      <c r="F238" s="155"/>
      <c r="H238" s="155"/>
      <c r="J238" s="155"/>
      <c r="L238" s="156"/>
      <c r="N238" s="156"/>
      <c r="P238" s="156"/>
      <c r="R238" s="156"/>
      <c r="T238" s="156"/>
      <c r="V238" s="177"/>
    </row>
    <row r="239" spans="4:22" x14ac:dyDescent="0.2">
      <c r="D239" s="155"/>
      <c r="F239" s="155"/>
      <c r="H239" s="155"/>
      <c r="J239" s="155"/>
      <c r="L239" s="156"/>
      <c r="N239" s="156"/>
      <c r="P239" s="156"/>
      <c r="R239" s="156"/>
      <c r="T239" s="156"/>
      <c r="V239" s="177"/>
    </row>
    <row r="240" spans="4:22" x14ac:dyDescent="0.2">
      <c r="D240" s="155"/>
      <c r="F240" s="155"/>
      <c r="H240" s="155"/>
      <c r="J240" s="155"/>
      <c r="L240" s="156"/>
      <c r="N240" s="156"/>
      <c r="P240" s="156"/>
      <c r="R240" s="156"/>
      <c r="T240" s="156"/>
      <c r="V240" s="177"/>
    </row>
    <row r="241" spans="4:22" x14ac:dyDescent="0.2">
      <c r="D241" s="155"/>
      <c r="F241" s="155"/>
      <c r="H241" s="155"/>
      <c r="J241" s="155"/>
      <c r="L241" s="156"/>
      <c r="N241" s="156"/>
      <c r="P241" s="156"/>
      <c r="R241" s="156"/>
      <c r="T241" s="156"/>
      <c r="V241" s="177"/>
    </row>
    <row r="242" spans="4:22" x14ac:dyDescent="0.2">
      <c r="D242" s="155"/>
      <c r="F242" s="155"/>
      <c r="H242" s="155"/>
      <c r="J242" s="155"/>
      <c r="L242" s="156"/>
      <c r="N242" s="156"/>
      <c r="P242" s="156"/>
      <c r="R242" s="156"/>
      <c r="T242" s="156"/>
      <c r="V242" s="177"/>
    </row>
    <row r="243" spans="4:22" x14ac:dyDescent="0.2">
      <c r="D243" s="155"/>
      <c r="F243" s="155"/>
      <c r="H243" s="155"/>
      <c r="J243" s="155"/>
      <c r="L243" s="156"/>
      <c r="N243" s="156"/>
      <c r="P243" s="156"/>
      <c r="R243" s="156"/>
      <c r="T243" s="156"/>
      <c r="V243" s="177"/>
    </row>
    <row r="244" spans="4:22" x14ac:dyDescent="0.2">
      <c r="D244" s="155"/>
      <c r="F244" s="155"/>
      <c r="H244" s="155"/>
      <c r="J244" s="155"/>
      <c r="L244" s="156"/>
      <c r="N244" s="156"/>
      <c r="P244" s="156"/>
      <c r="R244" s="156"/>
      <c r="T244" s="156"/>
      <c r="V244" s="177"/>
    </row>
    <row r="245" spans="4:22" x14ac:dyDescent="0.2">
      <c r="D245" s="155"/>
      <c r="F245" s="155"/>
      <c r="H245" s="155"/>
      <c r="J245" s="155"/>
      <c r="L245" s="156"/>
      <c r="N245" s="156"/>
      <c r="P245" s="156"/>
      <c r="R245" s="156"/>
      <c r="T245" s="156"/>
      <c r="V245" s="177"/>
    </row>
    <row r="246" spans="4:22" x14ac:dyDescent="0.2">
      <c r="D246" s="155"/>
      <c r="F246" s="155"/>
      <c r="H246" s="155"/>
      <c r="J246" s="155"/>
      <c r="L246" s="156"/>
      <c r="N246" s="156"/>
      <c r="P246" s="156"/>
      <c r="R246" s="156"/>
      <c r="T246" s="156"/>
      <c r="V246" s="177"/>
    </row>
    <row r="247" spans="4:22" x14ac:dyDescent="0.2">
      <c r="D247" s="155"/>
      <c r="F247" s="155"/>
      <c r="H247" s="155"/>
      <c r="J247" s="155"/>
      <c r="L247" s="156"/>
      <c r="N247" s="156"/>
      <c r="P247" s="156"/>
      <c r="R247" s="156"/>
      <c r="T247" s="156"/>
      <c r="V247" s="177"/>
    </row>
    <row r="248" spans="4:22" x14ac:dyDescent="0.2">
      <c r="D248" s="155"/>
      <c r="F248" s="155"/>
      <c r="H248" s="155"/>
      <c r="J248" s="155"/>
      <c r="L248" s="156"/>
      <c r="N248" s="156"/>
      <c r="P248" s="156"/>
      <c r="R248" s="156"/>
      <c r="T248" s="156"/>
      <c r="V248" s="177"/>
    </row>
    <row r="249" spans="4:22" x14ac:dyDescent="0.2">
      <c r="D249" s="155"/>
      <c r="F249" s="155"/>
      <c r="H249" s="155"/>
      <c r="J249" s="155"/>
      <c r="L249" s="156"/>
      <c r="N249" s="156"/>
      <c r="P249" s="156"/>
      <c r="R249" s="156"/>
      <c r="T249" s="156"/>
      <c r="V249" s="177"/>
    </row>
    <row r="250" spans="4:22" x14ac:dyDescent="0.2">
      <c r="D250" s="155"/>
      <c r="F250" s="155"/>
      <c r="H250" s="155"/>
      <c r="J250" s="155"/>
      <c r="L250" s="156"/>
      <c r="N250" s="156"/>
      <c r="P250" s="156"/>
      <c r="R250" s="156"/>
      <c r="T250" s="156"/>
      <c r="V250" s="177"/>
    </row>
    <row r="251" spans="4:22" x14ac:dyDescent="0.2">
      <c r="D251" s="155"/>
      <c r="F251" s="155"/>
      <c r="H251" s="155"/>
      <c r="J251" s="155"/>
      <c r="L251" s="156"/>
      <c r="N251" s="156"/>
      <c r="P251" s="156"/>
      <c r="R251" s="156"/>
      <c r="T251" s="156"/>
      <c r="V251" s="177"/>
    </row>
    <row r="252" spans="4:22" x14ac:dyDescent="0.2">
      <c r="D252" s="155"/>
      <c r="F252" s="155"/>
      <c r="H252" s="155"/>
      <c r="J252" s="155"/>
      <c r="L252" s="156"/>
      <c r="N252" s="156"/>
      <c r="P252" s="156"/>
      <c r="R252" s="156"/>
      <c r="T252" s="156"/>
      <c r="V252" s="177"/>
    </row>
    <row r="253" spans="4:22" x14ac:dyDescent="0.2">
      <c r="D253" s="155"/>
      <c r="F253" s="155"/>
      <c r="H253" s="155"/>
      <c r="J253" s="155"/>
      <c r="L253" s="156"/>
      <c r="N253" s="156"/>
      <c r="P253" s="156"/>
      <c r="R253" s="156"/>
      <c r="T253" s="156"/>
      <c r="V253" s="177"/>
    </row>
    <row r="254" spans="4:22" x14ac:dyDescent="0.2">
      <c r="D254" s="155"/>
      <c r="F254" s="155"/>
      <c r="H254" s="155"/>
      <c r="J254" s="155"/>
      <c r="L254" s="156"/>
      <c r="N254" s="156"/>
      <c r="P254" s="156"/>
      <c r="R254" s="156"/>
      <c r="T254" s="156"/>
      <c r="V254" s="177"/>
    </row>
    <row r="255" spans="4:22" x14ac:dyDescent="0.2">
      <c r="D255" s="155"/>
      <c r="F255" s="155"/>
      <c r="H255" s="155"/>
      <c r="J255" s="155"/>
      <c r="L255" s="156"/>
      <c r="N255" s="156"/>
      <c r="P255" s="156"/>
      <c r="R255" s="156"/>
      <c r="T255" s="156"/>
      <c r="V255" s="177"/>
    </row>
    <row r="256" spans="4:22" x14ac:dyDescent="0.2">
      <c r="D256" s="155"/>
      <c r="F256" s="155"/>
      <c r="H256" s="155"/>
      <c r="J256" s="155"/>
      <c r="L256" s="156"/>
      <c r="N256" s="156"/>
      <c r="P256" s="156"/>
      <c r="R256" s="156"/>
      <c r="T256" s="156"/>
      <c r="V256" s="177"/>
    </row>
    <row r="257" spans="4:22" x14ac:dyDescent="0.2">
      <c r="D257" s="155"/>
      <c r="F257" s="155"/>
      <c r="H257" s="155"/>
      <c r="J257" s="155"/>
      <c r="L257" s="156"/>
      <c r="N257" s="156"/>
      <c r="P257" s="156"/>
      <c r="R257" s="156"/>
      <c r="T257" s="156"/>
      <c r="V257" s="177"/>
    </row>
    <row r="258" spans="4:22" x14ac:dyDescent="0.2">
      <c r="D258" s="155"/>
      <c r="F258" s="155"/>
      <c r="H258" s="155"/>
      <c r="J258" s="155"/>
      <c r="L258" s="156"/>
      <c r="N258" s="156"/>
      <c r="P258" s="156"/>
      <c r="R258" s="156"/>
      <c r="T258" s="156"/>
      <c r="V258" s="177"/>
    </row>
    <row r="259" spans="4:22" x14ac:dyDescent="0.2">
      <c r="D259" s="155"/>
      <c r="F259" s="155"/>
      <c r="H259" s="155"/>
      <c r="J259" s="155"/>
      <c r="L259" s="156"/>
      <c r="N259" s="156"/>
      <c r="P259" s="156"/>
      <c r="R259" s="156"/>
      <c r="T259" s="156"/>
      <c r="V259" s="177"/>
    </row>
    <row r="260" spans="4:22" x14ac:dyDescent="0.2">
      <c r="D260" s="155"/>
      <c r="F260" s="155"/>
      <c r="H260" s="155"/>
      <c r="J260" s="155"/>
      <c r="L260" s="156"/>
      <c r="N260" s="156"/>
      <c r="P260" s="156"/>
      <c r="R260" s="156"/>
      <c r="T260" s="156"/>
      <c r="V260" s="177"/>
    </row>
    <row r="261" spans="4:22" x14ac:dyDescent="0.2">
      <c r="D261" s="155"/>
      <c r="F261" s="155"/>
      <c r="H261" s="155"/>
      <c r="J261" s="155"/>
      <c r="L261" s="156"/>
      <c r="N261" s="156"/>
      <c r="P261" s="156"/>
      <c r="R261" s="156"/>
      <c r="T261" s="156"/>
      <c r="V261" s="177"/>
    </row>
    <row r="262" spans="4:22" x14ac:dyDescent="0.2">
      <c r="D262" s="155"/>
      <c r="F262" s="155"/>
      <c r="H262" s="155"/>
      <c r="J262" s="155"/>
      <c r="L262" s="156"/>
      <c r="N262" s="156"/>
      <c r="P262" s="156"/>
      <c r="R262" s="156"/>
      <c r="T262" s="156"/>
      <c r="V262" s="177"/>
    </row>
    <row r="263" spans="4:22" x14ac:dyDescent="0.2">
      <c r="D263" s="155"/>
      <c r="F263" s="155"/>
      <c r="H263" s="155"/>
      <c r="J263" s="155"/>
      <c r="L263" s="156"/>
      <c r="N263" s="156"/>
      <c r="P263" s="156"/>
      <c r="R263" s="156"/>
      <c r="T263" s="156"/>
      <c r="V263" s="177"/>
    </row>
    <row r="264" spans="4:22" x14ac:dyDescent="0.2">
      <c r="D264" s="155"/>
      <c r="F264" s="155"/>
      <c r="H264" s="155"/>
      <c r="J264" s="155"/>
      <c r="L264" s="156"/>
      <c r="N264" s="156"/>
      <c r="P264" s="156"/>
      <c r="R264" s="156"/>
      <c r="T264" s="156"/>
      <c r="V264" s="177"/>
    </row>
    <row r="265" spans="4:22" x14ac:dyDescent="0.2">
      <c r="D265" s="155"/>
      <c r="F265" s="155"/>
      <c r="H265" s="155"/>
      <c r="J265" s="155"/>
      <c r="L265" s="156"/>
      <c r="N265" s="156"/>
      <c r="P265" s="156"/>
      <c r="R265" s="156"/>
      <c r="T265" s="156"/>
      <c r="V265" s="177"/>
    </row>
    <row r="266" spans="4:22" x14ac:dyDescent="0.2">
      <c r="D266" s="155"/>
      <c r="F266" s="155"/>
      <c r="H266" s="155"/>
      <c r="J266" s="155"/>
      <c r="L266" s="156"/>
      <c r="N266" s="156"/>
      <c r="P266" s="156"/>
      <c r="R266" s="156"/>
      <c r="T266" s="156"/>
      <c r="V266" s="177"/>
    </row>
    <row r="267" spans="4:22" x14ac:dyDescent="0.2">
      <c r="D267" s="155"/>
      <c r="F267" s="155"/>
      <c r="H267" s="155"/>
      <c r="J267" s="155"/>
      <c r="L267" s="156"/>
      <c r="N267" s="156"/>
      <c r="P267" s="156"/>
      <c r="R267" s="156"/>
      <c r="T267" s="156"/>
      <c r="V267" s="177"/>
    </row>
    <row r="268" spans="4:22" x14ac:dyDescent="0.2">
      <c r="D268" s="155"/>
      <c r="F268" s="155"/>
      <c r="H268" s="155"/>
      <c r="J268" s="155"/>
      <c r="L268" s="156"/>
      <c r="N268" s="156"/>
      <c r="P268" s="156"/>
      <c r="R268" s="156"/>
      <c r="T268" s="156"/>
      <c r="V268" s="177"/>
    </row>
    <row r="269" spans="4:22" x14ac:dyDescent="0.2">
      <c r="D269" s="155"/>
      <c r="F269" s="155"/>
      <c r="H269" s="155"/>
      <c r="J269" s="155"/>
      <c r="L269" s="156"/>
      <c r="N269" s="156"/>
      <c r="P269" s="156"/>
      <c r="R269" s="156"/>
      <c r="T269" s="156"/>
      <c r="V269" s="177"/>
    </row>
    <row r="270" spans="4:22" x14ac:dyDescent="0.2">
      <c r="D270" s="155"/>
      <c r="F270" s="155"/>
      <c r="H270" s="155"/>
      <c r="J270" s="155"/>
      <c r="L270" s="156"/>
      <c r="N270" s="156"/>
      <c r="P270" s="156"/>
      <c r="R270" s="156"/>
      <c r="T270" s="156"/>
      <c r="V270" s="177"/>
    </row>
    <row r="271" spans="4:22" x14ac:dyDescent="0.2">
      <c r="D271" s="155"/>
      <c r="F271" s="155"/>
      <c r="H271" s="155"/>
      <c r="J271" s="155"/>
      <c r="L271" s="156"/>
      <c r="N271" s="156"/>
      <c r="P271" s="156"/>
      <c r="R271" s="156"/>
      <c r="T271" s="156"/>
      <c r="V271" s="177"/>
    </row>
    <row r="272" spans="4:22" x14ac:dyDescent="0.2">
      <c r="D272" s="155"/>
      <c r="F272" s="155"/>
      <c r="H272" s="155"/>
      <c r="J272" s="155"/>
      <c r="L272" s="156"/>
      <c r="N272" s="156"/>
      <c r="P272" s="156"/>
      <c r="R272" s="156"/>
      <c r="T272" s="156"/>
      <c r="V272" s="177"/>
    </row>
    <row r="273" spans="4:22" x14ac:dyDescent="0.2">
      <c r="D273" s="155"/>
      <c r="F273" s="155"/>
      <c r="H273" s="155"/>
      <c r="J273" s="155"/>
      <c r="L273" s="156"/>
      <c r="N273" s="156"/>
      <c r="P273" s="156"/>
      <c r="R273" s="156"/>
      <c r="T273" s="156"/>
      <c r="V273" s="177"/>
    </row>
    <row r="274" spans="4:22" x14ac:dyDescent="0.2">
      <c r="D274" s="155"/>
      <c r="F274" s="155"/>
      <c r="H274" s="155"/>
      <c r="J274" s="155"/>
      <c r="L274" s="156"/>
      <c r="N274" s="156"/>
      <c r="P274" s="156"/>
      <c r="R274" s="156"/>
      <c r="T274" s="156"/>
      <c r="V274" s="177"/>
    </row>
    <row r="275" spans="4:22" x14ac:dyDescent="0.2">
      <c r="D275" s="155"/>
      <c r="F275" s="155"/>
      <c r="H275" s="155"/>
      <c r="J275" s="155"/>
      <c r="L275" s="156"/>
      <c r="N275" s="156"/>
      <c r="P275" s="156"/>
      <c r="R275" s="156"/>
      <c r="T275" s="156"/>
      <c r="V275" s="177"/>
    </row>
    <row r="276" spans="4:22" x14ac:dyDescent="0.2">
      <c r="D276" s="155"/>
      <c r="F276" s="155"/>
      <c r="H276" s="155"/>
      <c r="J276" s="155"/>
      <c r="L276" s="156"/>
      <c r="N276" s="156"/>
      <c r="P276" s="156"/>
      <c r="R276" s="156"/>
      <c r="T276" s="156"/>
      <c r="V276" s="177"/>
    </row>
    <row r="277" spans="4:22" x14ac:dyDescent="0.2">
      <c r="D277" s="155"/>
      <c r="F277" s="155"/>
      <c r="H277" s="155"/>
      <c r="J277" s="155"/>
      <c r="L277" s="156"/>
      <c r="N277" s="156"/>
      <c r="P277" s="156"/>
      <c r="R277" s="156"/>
      <c r="T277" s="156"/>
      <c r="V277" s="177"/>
    </row>
    <row r="278" spans="4:22" x14ac:dyDescent="0.2">
      <c r="D278" s="155"/>
      <c r="F278" s="155"/>
      <c r="H278" s="155"/>
      <c r="J278" s="155"/>
      <c r="L278" s="156"/>
      <c r="N278" s="156"/>
      <c r="P278" s="156"/>
      <c r="R278" s="156"/>
      <c r="T278" s="156"/>
      <c r="V278" s="177"/>
    </row>
    <row r="279" spans="4:22" x14ac:dyDescent="0.2">
      <c r="D279" s="155"/>
      <c r="F279" s="155"/>
      <c r="H279" s="155"/>
      <c r="J279" s="155"/>
      <c r="L279" s="156"/>
      <c r="N279" s="156"/>
      <c r="P279" s="156"/>
      <c r="R279" s="156"/>
      <c r="T279" s="156"/>
      <c r="V279" s="177"/>
    </row>
    <row r="280" spans="4:22" x14ac:dyDescent="0.2">
      <c r="D280" s="155"/>
      <c r="F280" s="155"/>
      <c r="H280" s="155"/>
      <c r="J280" s="155"/>
      <c r="L280" s="156"/>
      <c r="N280" s="156"/>
      <c r="P280" s="156"/>
      <c r="R280" s="156"/>
      <c r="T280" s="156"/>
      <c r="V280" s="177"/>
    </row>
    <row r="281" spans="4:22" x14ac:dyDescent="0.2">
      <c r="D281" s="155"/>
      <c r="F281" s="155"/>
      <c r="H281" s="155"/>
      <c r="J281" s="155"/>
      <c r="L281" s="156"/>
      <c r="N281" s="156"/>
      <c r="P281" s="156"/>
      <c r="R281" s="156"/>
      <c r="T281" s="156"/>
      <c r="V281" s="177"/>
    </row>
    <row r="282" spans="4:22" x14ac:dyDescent="0.2">
      <c r="D282" s="155"/>
      <c r="F282" s="155"/>
      <c r="H282" s="155"/>
      <c r="J282" s="155"/>
      <c r="L282" s="156"/>
      <c r="N282" s="156"/>
      <c r="P282" s="156"/>
      <c r="R282" s="156"/>
      <c r="T282" s="156"/>
      <c r="V282" s="177"/>
    </row>
    <row r="283" spans="4:22" x14ac:dyDescent="0.2">
      <c r="D283" s="155"/>
      <c r="F283" s="155"/>
      <c r="H283" s="155"/>
      <c r="J283" s="155"/>
      <c r="L283" s="156"/>
      <c r="N283" s="156"/>
      <c r="P283" s="156"/>
      <c r="R283" s="156"/>
      <c r="T283" s="156"/>
      <c r="V283" s="177"/>
    </row>
    <row r="284" spans="4:22" x14ac:dyDescent="0.2">
      <c r="D284" s="155"/>
      <c r="F284" s="155"/>
      <c r="H284" s="155"/>
      <c r="J284" s="155"/>
      <c r="L284" s="156"/>
      <c r="N284" s="156"/>
      <c r="P284" s="156"/>
      <c r="R284" s="156"/>
      <c r="T284" s="156"/>
      <c r="V284" s="177"/>
    </row>
    <row r="285" spans="4:22" x14ac:dyDescent="0.2">
      <c r="D285" s="155"/>
      <c r="F285" s="155"/>
      <c r="H285" s="155"/>
      <c r="J285" s="155"/>
      <c r="L285" s="156"/>
      <c r="N285" s="156"/>
      <c r="P285" s="156"/>
      <c r="R285" s="156"/>
      <c r="T285" s="156"/>
      <c r="V285" s="177"/>
    </row>
    <row r="286" spans="4:22" x14ac:dyDescent="0.2">
      <c r="D286" s="155"/>
      <c r="F286" s="155"/>
      <c r="H286" s="155"/>
      <c r="J286" s="155"/>
      <c r="L286" s="156"/>
      <c r="N286" s="156"/>
      <c r="P286" s="156"/>
      <c r="R286" s="156"/>
      <c r="T286" s="156"/>
      <c r="V286" s="177"/>
    </row>
    <row r="287" spans="4:22" x14ac:dyDescent="0.2">
      <c r="D287" s="155"/>
      <c r="F287" s="155"/>
      <c r="H287" s="155"/>
      <c r="J287" s="155"/>
      <c r="L287" s="156"/>
      <c r="N287" s="156"/>
      <c r="P287" s="156"/>
      <c r="R287" s="156"/>
      <c r="T287" s="156"/>
      <c r="V287" s="177"/>
    </row>
    <row r="288" spans="4:22" x14ac:dyDescent="0.2">
      <c r="D288" s="155"/>
      <c r="F288" s="155"/>
      <c r="H288" s="155"/>
      <c r="J288" s="155"/>
      <c r="L288" s="156"/>
      <c r="N288" s="156"/>
      <c r="P288" s="156"/>
      <c r="R288" s="156"/>
      <c r="T288" s="156"/>
      <c r="V288" s="177"/>
    </row>
    <row r="289" spans="4:22" x14ac:dyDescent="0.2">
      <c r="D289" s="155"/>
      <c r="F289" s="155"/>
      <c r="H289" s="155"/>
      <c r="J289" s="155"/>
      <c r="L289" s="156"/>
      <c r="N289" s="156"/>
      <c r="P289" s="156"/>
      <c r="R289" s="156"/>
      <c r="T289" s="156"/>
      <c r="V289" s="177"/>
    </row>
    <row r="290" spans="4:22" x14ac:dyDescent="0.2">
      <c r="D290" s="155"/>
      <c r="F290" s="155"/>
      <c r="H290" s="155"/>
      <c r="J290" s="155"/>
      <c r="L290" s="156"/>
      <c r="N290" s="156"/>
      <c r="P290" s="156"/>
      <c r="R290" s="156"/>
      <c r="T290" s="156"/>
      <c r="V290" s="177"/>
    </row>
    <row r="291" spans="4:22" x14ac:dyDescent="0.2">
      <c r="D291" s="155"/>
      <c r="F291" s="155"/>
      <c r="H291" s="155"/>
      <c r="J291" s="155"/>
      <c r="L291" s="156"/>
      <c r="N291" s="156"/>
      <c r="P291" s="156"/>
      <c r="R291" s="156"/>
      <c r="T291" s="156"/>
      <c r="V291" s="177"/>
    </row>
    <row r="292" spans="4:22" x14ac:dyDescent="0.2">
      <c r="D292" s="155"/>
      <c r="F292" s="155"/>
      <c r="H292" s="155"/>
      <c r="J292" s="155"/>
      <c r="L292" s="156"/>
      <c r="N292" s="156"/>
      <c r="P292" s="156"/>
      <c r="R292" s="156"/>
      <c r="T292" s="156"/>
      <c r="V292" s="177"/>
    </row>
    <row r="293" spans="4:22" x14ac:dyDescent="0.2">
      <c r="D293" s="155"/>
      <c r="F293" s="155"/>
      <c r="H293" s="155"/>
      <c r="J293" s="155"/>
      <c r="L293" s="156"/>
      <c r="N293" s="156"/>
      <c r="P293" s="156"/>
      <c r="R293" s="156"/>
      <c r="T293" s="156"/>
      <c r="V293" s="177"/>
    </row>
    <row r="294" spans="4:22" x14ac:dyDescent="0.2">
      <c r="D294" s="155"/>
      <c r="F294" s="155"/>
      <c r="H294" s="155"/>
      <c r="J294" s="155"/>
      <c r="L294" s="156"/>
      <c r="N294" s="156"/>
      <c r="P294" s="156"/>
      <c r="R294" s="156"/>
      <c r="T294" s="156"/>
      <c r="V294" s="177"/>
    </row>
    <row r="295" spans="4:22" x14ac:dyDescent="0.2">
      <c r="D295" s="155"/>
      <c r="F295" s="155"/>
      <c r="H295" s="155"/>
      <c r="J295" s="155"/>
      <c r="L295" s="156"/>
      <c r="N295" s="156"/>
      <c r="P295" s="156"/>
      <c r="R295" s="156"/>
      <c r="T295" s="156"/>
      <c r="V295" s="177"/>
    </row>
    <row r="296" spans="4:22" x14ac:dyDescent="0.2">
      <c r="D296" s="155"/>
      <c r="F296" s="155"/>
      <c r="H296" s="155"/>
      <c r="J296" s="155"/>
      <c r="L296" s="156"/>
      <c r="N296" s="156"/>
      <c r="P296" s="156"/>
      <c r="R296" s="156"/>
      <c r="T296" s="156"/>
      <c r="V296" s="177"/>
    </row>
    <row r="297" spans="4:22" x14ac:dyDescent="0.2">
      <c r="D297" s="155"/>
      <c r="F297" s="155"/>
      <c r="H297" s="155"/>
      <c r="J297" s="155"/>
      <c r="L297" s="156"/>
      <c r="N297" s="156"/>
      <c r="P297" s="156"/>
      <c r="R297" s="156"/>
      <c r="T297" s="156"/>
      <c r="V297" s="177"/>
    </row>
    <row r="298" spans="4:22" x14ac:dyDescent="0.2">
      <c r="D298" s="155"/>
      <c r="F298" s="155"/>
      <c r="H298" s="155"/>
      <c r="J298" s="155"/>
      <c r="L298" s="156"/>
      <c r="N298" s="156"/>
      <c r="P298" s="156"/>
      <c r="R298" s="156"/>
      <c r="T298" s="156"/>
      <c r="V298" s="177"/>
    </row>
    <row r="299" spans="4:22" x14ac:dyDescent="0.2">
      <c r="D299" s="155"/>
      <c r="F299" s="155"/>
      <c r="H299" s="155"/>
      <c r="J299" s="155"/>
      <c r="L299" s="156"/>
      <c r="N299" s="156"/>
      <c r="P299" s="156"/>
      <c r="R299" s="156"/>
      <c r="T299" s="156"/>
      <c r="V299" s="177"/>
    </row>
    <row r="300" spans="4:22" x14ac:dyDescent="0.2">
      <c r="D300" s="155"/>
      <c r="F300" s="155"/>
      <c r="H300" s="155"/>
      <c r="J300" s="155"/>
      <c r="L300" s="156"/>
      <c r="N300" s="156"/>
      <c r="P300" s="156"/>
      <c r="R300" s="156"/>
      <c r="T300" s="156"/>
      <c r="V300" s="177"/>
    </row>
    <row r="301" spans="4:22" x14ac:dyDescent="0.2">
      <c r="D301" s="155"/>
      <c r="F301" s="155"/>
      <c r="H301" s="155"/>
      <c r="J301" s="155"/>
      <c r="L301" s="156"/>
      <c r="N301" s="156"/>
      <c r="P301" s="156"/>
      <c r="R301" s="156"/>
      <c r="T301" s="156"/>
      <c r="V301" s="177"/>
    </row>
    <row r="302" spans="4:22" x14ac:dyDescent="0.2">
      <c r="D302" s="155"/>
      <c r="F302" s="155"/>
      <c r="H302" s="155"/>
      <c r="J302" s="155"/>
      <c r="L302" s="156"/>
      <c r="N302" s="156"/>
      <c r="P302" s="156"/>
      <c r="R302" s="156"/>
      <c r="T302" s="156"/>
      <c r="V302" s="177"/>
    </row>
    <row r="303" spans="4:22" x14ac:dyDescent="0.2">
      <c r="D303" s="155"/>
      <c r="F303" s="155"/>
      <c r="H303" s="155"/>
      <c r="J303" s="155"/>
      <c r="L303" s="156"/>
      <c r="N303" s="156"/>
      <c r="P303" s="156"/>
      <c r="R303" s="156"/>
      <c r="T303" s="156"/>
      <c r="V303" s="177"/>
    </row>
    <row r="304" spans="4:22" x14ac:dyDescent="0.2">
      <c r="D304" s="155"/>
      <c r="F304" s="155"/>
      <c r="H304" s="155"/>
      <c r="J304" s="155"/>
      <c r="L304" s="156"/>
      <c r="N304" s="156"/>
      <c r="P304" s="156"/>
      <c r="R304" s="156"/>
      <c r="T304" s="156"/>
      <c r="V304" s="177"/>
    </row>
    <row r="305" spans="4:22" x14ac:dyDescent="0.2">
      <c r="D305" s="155"/>
      <c r="F305" s="155"/>
      <c r="H305" s="155"/>
      <c r="J305" s="155"/>
      <c r="L305" s="156"/>
      <c r="N305" s="156"/>
      <c r="P305" s="156"/>
      <c r="R305" s="156"/>
      <c r="T305" s="156"/>
      <c r="V305" s="177"/>
    </row>
    <row r="306" spans="4:22" x14ac:dyDescent="0.2">
      <c r="D306" s="155"/>
      <c r="F306" s="155"/>
      <c r="H306" s="155"/>
      <c r="J306" s="155"/>
      <c r="L306" s="156"/>
      <c r="N306" s="156"/>
      <c r="P306" s="156"/>
      <c r="R306" s="156"/>
      <c r="T306" s="156"/>
      <c r="V306" s="177"/>
    </row>
    <row r="307" spans="4:22" x14ac:dyDescent="0.2">
      <c r="D307" s="155"/>
      <c r="F307" s="155"/>
      <c r="H307" s="155"/>
      <c r="J307" s="155"/>
      <c r="L307" s="156"/>
      <c r="N307" s="156"/>
      <c r="P307" s="156"/>
      <c r="R307" s="156"/>
      <c r="T307" s="156"/>
      <c r="V307" s="177"/>
    </row>
    <row r="308" spans="4:22" x14ac:dyDescent="0.2">
      <c r="D308" s="155"/>
      <c r="F308" s="155"/>
      <c r="H308" s="155"/>
      <c r="J308" s="155"/>
      <c r="L308" s="156"/>
      <c r="N308" s="156"/>
      <c r="P308" s="156"/>
      <c r="R308" s="156"/>
      <c r="T308" s="156"/>
      <c r="V308" s="177"/>
    </row>
    <row r="309" spans="4:22" x14ac:dyDescent="0.2">
      <c r="D309" s="155"/>
      <c r="F309" s="155"/>
      <c r="H309" s="155"/>
      <c r="J309" s="155"/>
      <c r="L309" s="156"/>
      <c r="N309" s="156"/>
      <c r="P309" s="156"/>
      <c r="R309" s="156"/>
      <c r="T309" s="156"/>
      <c r="V309" s="177"/>
    </row>
    <row r="310" spans="4:22" x14ac:dyDescent="0.2">
      <c r="D310" s="155"/>
      <c r="F310" s="155"/>
      <c r="H310" s="155"/>
      <c r="J310" s="155"/>
      <c r="L310" s="156"/>
      <c r="N310" s="156"/>
      <c r="P310" s="156"/>
      <c r="R310" s="156"/>
      <c r="T310" s="156"/>
      <c r="V310" s="177"/>
    </row>
    <row r="311" spans="4:22" x14ac:dyDescent="0.2">
      <c r="D311" s="155"/>
      <c r="F311" s="155"/>
      <c r="H311" s="155"/>
      <c r="J311" s="155"/>
      <c r="L311" s="156"/>
      <c r="N311" s="156"/>
      <c r="P311" s="156"/>
      <c r="R311" s="156"/>
      <c r="T311" s="156"/>
      <c r="V311" s="177"/>
    </row>
    <row r="312" spans="4:22" x14ac:dyDescent="0.2">
      <c r="D312" s="155"/>
      <c r="F312" s="155"/>
      <c r="H312" s="155"/>
      <c r="J312" s="155"/>
      <c r="L312" s="156"/>
      <c r="N312" s="156"/>
      <c r="P312" s="156"/>
      <c r="R312" s="156"/>
      <c r="T312" s="156"/>
      <c r="V312" s="177"/>
    </row>
    <row r="313" spans="4:22" x14ac:dyDescent="0.2">
      <c r="D313" s="155"/>
      <c r="F313" s="155"/>
      <c r="H313" s="155"/>
      <c r="J313" s="155"/>
      <c r="L313" s="156"/>
      <c r="N313" s="156"/>
      <c r="P313" s="156"/>
      <c r="R313" s="156"/>
      <c r="T313" s="156"/>
      <c r="V313" s="177"/>
    </row>
    <row r="314" spans="4:22" x14ac:dyDescent="0.2">
      <c r="D314" s="155"/>
      <c r="F314" s="155"/>
      <c r="H314" s="155"/>
      <c r="J314" s="155"/>
      <c r="L314" s="156"/>
      <c r="N314" s="156"/>
      <c r="P314" s="156"/>
      <c r="R314" s="156"/>
      <c r="T314" s="156"/>
      <c r="V314" s="177"/>
    </row>
    <row r="315" spans="4:22" x14ac:dyDescent="0.2">
      <c r="D315" s="155"/>
      <c r="F315" s="155"/>
      <c r="H315" s="155"/>
      <c r="J315" s="155"/>
      <c r="L315" s="156"/>
      <c r="N315" s="156"/>
      <c r="P315" s="156"/>
      <c r="R315" s="156"/>
      <c r="T315" s="156"/>
      <c r="V315" s="177"/>
    </row>
    <row r="316" spans="4:22" x14ac:dyDescent="0.2">
      <c r="D316" s="155"/>
      <c r="F316" s="155"/>
      <c r="H316" s="155"/>
      <c r="J316" s="155"/>
      <c r="L316" s="156"/>
      <c r="N316" s="156"/>
      <c r="P316" s="156"/>
      <c r="R316" s="156"/>
      <c r="T316" s="156"/>
      <c r="V316" s="177"/>
    </row>
    <row r="317" spans="4:22" x14ac:dyDescent="0.2">
      <c r="D317" s="155"/>
      <c r="F317" s="155"/>
      <c r="H317" s="155"/>
      <c r="J317" s="155"/>
      <c r="L317" s="156"/>
      <c r="N317" s="156"/>
      <c r="P317" s="156"/>
      <c r="R317" s="156"/>
      <c r="T317" s="156"/>
      <c r="V317" s="177"/>
    </row>
    <row r="318" spans="4:22" x14ac:dyDescent="0.2">
      <c r="D318" s="155"/>
      <c r="F318" s="155"/>
      <c r="H318" s="155"/>
      <c r="J318" s="155"/>
      <c r="L318" s="156"/>
      <c r="N318" s="156"/>
      <c r="P318" s="156"/>
      <c r="R318" s="156"/>
      <c r="T318" s="156"/>
      <c r="V318" s="177"/>
    </row>
    <row r="319" spans="4:22" x14ac:dyDescent="0.2">
      <c r="D319" s="155"/>
      <c r="F319" s="155"/>
      <c r="H319" s="155"/>
      <c r="J319" s="155"/>
      <c r="L319" s="156"/>
      <c r="N319" s="156"/>
      <c r="P319" s="156"/>
      <c r="R319" s="156"/>
      <c r="T319" s="156"/>
      <c r="V319" s="177"/>
    </row>
    <row r="320" spans="4:22" x14ac:dyDescent="0.2">
      <c r="D320" s="155"/>
      <c r="F320" s="155"/>
      <c r="H320" s="155"/>
      <c r="J320" s="155"/>
      <c r="L320" s="156"/>
      <c r="N320" s="156"/>
      <c r="P320" s="156"/>
      <c r="R320" s="156"/>
      <c r="T320" s="156"/>
      <c r="V320" s="177"/>
    </row>
    <row r="321" spans="4:22" x14ac:dyDescent="0.2">
      <c r="D321" s="155"/>
      <c r="F321" s="155"/>
      <c r="H321" s="155"/>
      <c r="J321" s="155"/>
      <c r="L321" s="156"/>
      <c r="N321" s="156"/>
      <c r="P321" s="156"/>
      <c r="R321" s="156"/>
      <c r="T321" s="156"/>
      <c r="V321" s="177"/>
    </row>
    <row r="322" spans="4:22" x14ac:dyDescent="0.2">
      <c r="D322" s="155"/>
      <c r="F322" s="155"/>
      <c r="H322" s="155"/>
      <c r="J322" s="155"/>
      <c r="L322" s="156"/>
      <c r="N322" s="156"/>
      <c r="P322" s="156"/>
      <c r="R322" s="156"/>
      <c r="T322" s="156"/>
      <c r="V322" s="177"/>
    </row>
    <row r="323" spans="4:22" x14ac:dyDescent="0.2">
      <c r="D323" s="155"/>
      <c r="F323" s="155"/>
      <c r="H323" s="155"/>
      <c r="J323" s="155"/>
      <c r="L323" s="156"/>
      <c r="N323" s="156"/>
      <c r="P323" s="156"/>
      <c r="R323" s="156"/>
      <c r="T323" s="156"/>
      <c r="V323" s="177"/>
    </row>
    <row r="324" spans="4:22" x14ac:dyDescent="0.2">
      <c r="D324" s="155"/>
      <c r="F324" s="155"/>
      <c r="H324" s="155"/>
      <c r="J324" s="155"/>
      <c r="L324" s="156"/>
      <c r="N324" s="156"/>
      <c r="P324" s="156"/>
      <c r="R324" s="156"/>
      <c r="T324" s="156"/>
      <c r="V324" s="177"/>
    </row>
    <row r="325" spans="4:22" x14ac:dyDescent="0.2">
      <c r="D325" s="155"/>
      <c r="F325" s="155"/>
      <c r="H325" s="155"/>
      <c r="J325" s="155"/>
      <c r="L325" s="156"/>
      <c r="N325" s="156"/>
      <c r="P325" s="156"/>
      <c r="R325" s="156"/>
      <c r="T325" s="156"/>
      <c r="V325" s="177"/>
    </row>
    <row r="326" spans="4:22" x14ac:dyDescent="0.2">
      <c r="D326" s="155"/>
      <c r="F326" s="155"/>
      <c r="H326" s="155"/>
      <c r="J326" s="155"/>
      <c r="L326" s="156"/>
      <c r="N326" s="156"/>
      <c r="P326" s="156"/>
      <c r="R326" s="156"/>
      <c r="T326" s="156"/>
      <c r="V326" s="177"/>
    </row>
    <row r="327" spans="4:22" x14ac:dyDescent="0.2">
      <c r="D327" s="155"/>
      <c r="F327" s="155"/>
      <c r="H327" s="155"/>
      <c r="J327" s="155"/>
      <c r="L327" s="156"/>
      <c r="N327" s="156"/>
      <c r="P327" s="156"/>
      <c r="R327" s="156"/>
      <c r="T327" s="156"/>
      <c r="V327" s="177"/>
    </row>
    <row r="328" spans="4:22" x14ac:dyDescent="0.2">
      <c r="D328" s="155"/>
      <c r="F328" s="155"/>
      <c r="H328" s="155"/>
      <c r="J328" s="155"/>
      <c r="L328" s="156"/>
      <c r="N328" s="156"/>
      <c r="P328" s="156"/>
      <c r="R328" s="156"/>
      <c r="T328" s="156"/>
      <c r="V328" s="177"/>
    </row>
    <row r="329" spans="4:22" x14ac:dyDescent="0.2">
      <c r="D329" s="155"/>
      <c r="F329" s="155"/>
      <c r="H329" s="155"/>
      <c r="J329" s="155"/>
      <c r="L329" s="156"/>
      <c r="N329" s="156"/>
      <c r="P329" s="156"/>
      <c r="R329" s="156"/>
      <c r="T329" s="156"/>
      <c r="V329" s="177"/>
    </row>
    <row r="330" spans="4:22" x14ac:dyDescent="0.2">
      <c r="D330" s="155"/>
      <c r="F330" s="155"/>
      <c r="H330" s="155"/>
      <c r="J330" s="155"/>
      <c r="L330" s="156"/>
      <c r="N330" s="156"/>
      <c r="P330" s="156"/>
      <c r="R330" s="156"/>
      <c r="T330" s="156"/>
      <c r="V330" s="177"/>
    </row>
    <row r="331" spans="4:22" x14ac:dyDescent="0.2">
      <c r="D331" s="155"/>
      <c r="F331" s="155"/>
      <c r="H331" s="155"/>
      <c r="J331" s="155"/>
      <c r="L331" s="156"/>
      <c r="N331" s="156"/>
      <c r="P331" s="156"/>
      <c r="R331" s="156"/>
      <c r="T331" s="156"/>
      <c r="V331" s="177"/>
    </row>
    <row r="332" spans="4:22" x14ac:dyDescent="0.2">
      <c r="D332" s="155"/>
      <c r="F332" s="155"/>
      <c r="H332" s="155"/>
      <c r="J332" s="155"/>
      <c r="L332" s="156"/>
      <c r="N332" s="156"/>
      <c r="P332" s="156"/>
      <c r="R332" s="156"/>
      <c r="T332" s="156"/>
      <c r="V332" s="177"/>
    </row>
    <row r="333" spans="4:22" x14ac:dyDescent="0.2">
      <c r="D333" s="155"/>
      <c r="F333" s="155"/>
      <c r="H333" s="155"/>
      <c r="J333" s="155"/>
      <c r="L333" s="156"/>
      <c r="N333" s="156"/>
      <c r="P333" s="156"/>
      <c r="R333" s="156"/>
      <c r="T333" s="156"/>
      <c r="V333" s="177"/>
    </row>
    <row r="334" spans="4:22" x14ac:dyDescent="0.2">
      <c r="D334" s="155"/>
      <c r="F334" s="155"/>
      <c r="H334" s="155"/>
      <c r="J334" s="155"/>
      <c r="L334" s="156"/>
      <c r="N334" s="156"/>
      <c r="P334" s="156"/>
      <c r="R334" s="156"/>
      <c r="T334" s="156"/>
      <c r="V334" s="177"/>
    </row>
    <row r="335" spans="4:22" x14ac:dyDescent="0.2">
      <c r="D335" s="155"/>
      <c r="F335" s="155"/>
      <c r="H335" s="155"/>
      <c r="J335" s="155"/>
      <c r="L335" s="156"/>
      <c r="N335" s="156"/>
      <c r="P335" s="156"/>
      <c r="R335" s="156"/>
      <c r="T335" s="156"/>
      <c r="V335" s="177"/>
    </row>
    <row r="336" spans="4:22" x14ac:dyDescent="0.2">
      <c r="D336" s="155"/>
      <c r="F336" s="155"/>
      <c r="H336" s="155"/>
      <c r="J336" s="155"/>
      <c r="L336" s="156"/>
      <c r="N336" s="156"/>
      <c r="P336" s="156"/>
      <c r="R336" s="156"/>
      <c r="T336" s="156"/>
      <c r="V336" s="177"/>
    </row>
    <row r="337" spans="4:22" x14ac:dyDescent="0.2">
      <c r="D337" s="155"/>
      <c r="F337" s="155"/>
      <c r="H337" s="155"/>
      <c r="J337" s="155"/>
      <c r="L337" s="156"/>
      <c r="N337" s="156"/>
      <c r="P337" s="156"/>
      <c r="R337" s="156"/>
      <c r="T337" s="156"/>
      <c r="V337" s="177"/>
    </row>
    <row r="338" spans="4:22" x14ac:dyDescent="0.2">
      <c r="D338" s="155"/>
      <c r="F338" s="155"/>
      <c r="H338" s="155"/>
      <c r="J338" s="155"/>
      <c r="L338" s="156"/>
      <c r="N338" s="156"/>
      <c r="P338" s="156"/>
      <c r="R338" s="156"/>
      <c r="T338" s="156"/>
      <c r="V338" s="177"/>
    </row>
    <row r="339" spans="4:22" x14ac:dyDescent="0.2">
      <c r="D339" s="155"/>
      <c r="F339" s="155"/>
      <c r="H339" s="155"/>
      <c r="J339" s="155"/>
      <c r="L339" s="156"/>
      <c r="N339" s="156"/>
      <c r="P339" s="156"/>
      <c r="R339" s="156"/>
      <c r="T339" s="156"/>
      <c r="V339" s="177"/>
    </row>
    <row r="340" spans="4:22" x14ac:dyDescent="0.2">
      <c r="D340" s="155"/>
      <c r="F340" s="155"/>
      <c r="H340" s="155"/>
      <c r="J340" s="155"/>
      <c r="L340" s="156"/>
      <c r="N340" s="156"/>
      <c r="P340" s="156"/>
      <c r="R340" s="156"/>
      <c r="T340" s="156"/>
      <c r="V340" s="177"/>
    </row>
    <row r="341" spans="4:22" x14ac:dyDescent="0.2">
      <c r="D341" s="155"/>
      <c r="F341" s="155"/>
      <c r="H341" s="155"/>
      <c r="J341" s="155"/>
      <c r="L341" s="156"/>
      <c r="N341" s="156"/>
      <c r="P341" s="156"/>
      <c r="R341" s="156"/>
      <c r="T341" s="156"/>
      <c r="V341" s="177"/>
    </row>
    <row r="342" spans="4:22" x14ac:dyDescent="0.2">
      <c r="D342" s="155"/>
      <c r="F342" s="155"/>
      <c r="H342" s="155"/>
      <c r="J342" s="155"/>
      <c r="L342" s="156"/>
      <c r="N342" s="156"/>
      <c r="P342" s="156"/>
      <c r="R342" s="156"/>
      <c r="T342" s="156"/>
      <c r="V342" s="177"/>
    </row>
    <row r="343" spans="4:22" x14ac:dyDescent="0.2">
      <c r="D343" s="155"/>
      <c r="F343" s="155"/>
      <c r="H343" s="155"/>
      <c r="J343" s="155"/>
      <c r="L343" s="156"/>
      <c r="N343" s="156"/>
      <c r="P343" s="156"/>
      <c r="R343" s="156"/>
      <c r="T343" s="156"/>
      <c r="V343" s="177"/>
    </row>
    <row r="344" spans="4:22" x14ac:dyDescent="0.2">
      <c r="D344" s="155"/>
      <c r="F344" s="155"/>
      <c r="H344" s="155"/>
      <c r="J344" s="155"/>
      <c r="L344" s="156"/>
      <c r="N344" s="156"/>
      <c r="P344" s="156"/>
      <c r="R344" s="156"/>
      <c r="T344" s="156"/>
      <c r="V344" s="177"/>
    </row>
    <row r="345" spans="4:22" x14ac:dyDescent="0.2">
      <c r="D345" s="155"/>
      <c r="F345" s="155"/>
      <c r="H345" s="155"/>
      <c r="J345" s="155"/>
      <c r="L345" s="156"/>
      <c r="N345" s="156"/>
      <c r="P345" s="156"/>
      <c r="R345" s="156"/>
      <c r="T345" s="156"/>
      <c r="V345" s="177"/>
    </row>
    <row r="346" spans="4:22" x14ac:dyDescent="0.2">
      <c r="D346" s="155"/>
      <c r="F346" s="155"/>
      <c r="H346" s="155"/>
      <c r="J346" s="155"/>
      <c r="L346" s="156"/>
      <c r="N346" s="156"/>
      <c r="P346" s="156"/>
      <c r="R346" s="156"/>
      <c r="T346" s="156"/>
      <c r="V346" s="177"/>
    </row>
    <row r="347" spans="4:22" x14ac:dyDescent="0.2">
      <c r="D347" s="155"/>
      <c r="F347" s="155"/>
      <c r="H347" s="155"/>
      <c r="J347" s="155"/>
      <c r="L347" s="156"/>
      <c r="N347" s="156"/>
      <c r="P347" s="156"/>
      <c r="R347" s="156"/>
      <c r="T347" s="156"/>
      <c r="V347" s="177"/>
    </row>
    <row r="348" spans="4:22" x14ac:dyDescent="0.2">
      <c r="D348" s="155"/>
      <c r="F348" s="155"/>
      <c r="H348" s="155"/>
      <c r="J348" s="155"/>
      <c r="L348" s="156"/>
      <c r="N348" s="156"/>
      <c r="P348" s="156"/>
      <c r="R348" s="156"/>
      <c r="T348" s="156"/>
      <c r="V348" s="177"/>
    </row>
    <row r="349" spans="4:22" x14ac:dyDescent="0.2">
      <c r="D349" s="155"/>
      <c r="F349" s="155"/>
      <c r="H349" s="155"/>
      <c r="J349" s="155"/>
      <c r="L349" s="156"/>
      <c r="N349" s="156"/>
      <c r="P349" s="156"/>
      <c r="R349" s="156"/>
      <c r="T349" s="156"/>
      <c r="V349" s="177"/>
    </row>
    <row r="350" spans="4:22" x14ac:dyDescent="0.2">
      <c r="D350" s="155"/>
      <c r="F350" s="155"/>
      <c r="H350" s="155"/>
      <c r="J350" s="155"/>
      <c r="L350" s="156"/>
      <c r="N350" s="156"/>
      <c r="P350" s="156"/>
      <c r="R350" s="156"/>
      <c r="T350" s="156"/>
      <c r="V350" s="177"/>
    </row>
    <row r="351" spans="4:22" x14ac:dyDescent="0.2">
      <c r="D351" s="155"/>
      <c r="F351" s="155"/>
      <c r="H351" s="155"/>
      <c r="J351" s="155"/>
      <c r="L351" s="156"/>
      <c r="N351" s="156"/>
      <c r="P351" s="156"/>
      <c r="R351" s="156"/>
      <c r="T351" s="156"/>
      <c r="V351" s="177"/>
    </row>
    <row r="352" spans="4:22" x14ac:dyDescent="0.2">
      <c r="D352" s="155"/>
      <c r="F352" s="155"/>
      <c r="H352" s="155"/>
      <c r="J352" s="155"/>
      <c r="L352" s="156"/>
      <c r="N352" s="156"/>
      <c r="P352" s="156"/>
      <c r="R352" s="156"/>
      <c r="T352" s="156"/>
      <c r="V352" s="177"/>
    </row>
    <row r="353" spans="4:22" x14ac:dyDescent="0.2">
      <c r="D353" s="155"/>
      <c r="F353" s="155"/>
      <c r="H353" s="155"/>
      <c r="J353" s="155"/>
      <c r="L353" s="156"/>
      <c r="N353" s="156"/>
      <c r="P353" s="156"/>
      <c r="R353" s="156"/>
      <c r="T353" s="156"/>
      <c r="V353" s="177"/>
    </row>
    <row r="354" spans="4:22" x14ac:dyDescent="0.2">
      <c r="D354" s="155"/>
      <c r="F354" s="155"/>
      <c r="H354" s="155"/>
      <c r="J354" s="155"/>
      <c r="L354" s="156"/>
      <c r="N354" s="156"/>
      <c r="P354" s="156"/>
      <c r="R354" s="156"/>
      <c r="T354" s="156"/>
      <c r="V354" s="177"/>
    </row>
    <row r="355" spans="4:22" x14ac:dyDescent="0.2">
      <c r="D355" s="155"/>
      <c r="F355" s="155"/>
      <c r="H355" s="155"/>
      <c r="J355" s="155"/>
      <c r="L355" s="156"/>
      <c r="N355" s="156"/>
      <c r="P355" s="156"/>
      <c r="R355" s="156"/>
      <c r="T355" s="156"/>
      <c r="V355" s="177"/>
    </row>
    <row r="356" spans="4:22" x14ac:dyDescent="0.2">
      <c r="D356" s="155"/>
      <c r="F356" s="155"/>
      <c r="H356" s="155"/>
      <c r="J356" s="155"/>
      <c r="L356" s="156"/>
      <c r="N356" s="156"/>
      <c r="P356" s="156"/>
      <c r="R356" s="156"/>
      <c r="T356" s="156"/>
      <c r="V356" s="177"/>
    </row>
    <row r="357" spans="4:22" x14ac:dyDescent="0.2">
      <c r="D357" s="155"/>
      <c r="F357" s="155"/>
      <c r="H357" s="155"/>
      <c r="J357" s="155"/>
      <c r="L357" s="156"/>
      <c r="N357" s="156"/>
      <c r="P357" s="156"/>
      <c r="R357" s="156"/>
      <c r="T357" s="156"/>
      <c r="V357" s="177"/>
    </row>
    <row r="358" spans="4:22" x14ac:dyDescent="0.2">
      <c r="D358" s="155"/>
      <c r="F358" s="155"/>
      <c r="H358" s="155"/>
      <c r="J358" s="155"/>
      <c r="L358" s="156"/>
      <c r="N358" s="156"/>
      <c r="P358" s="156"/>
      <c r="R358" s="156"/>
      <c r="T358" s="156"/>
      <c r="V358" s="177"/>
    </row>
    <row r="359" spans="4:22" x14ac:dyDescent="0.2">
      <c r="D359" s="155"/>
      <c r="F359" s="155"/>
      <c r="H359" s="155"/>
      <c r="J359" s="155"/>
      <c r="L359" s="156"/>
      <c r="N359" s="156"/>
      <c r="P359" s="156"/>
      <c r="R359" s="156"/>
      <c r="T359" s="156"/>
      <c r="V359" s="177"/>
    </row>
    <row r="360" spans="4:22" x14ac:dyDescent="0.2">
      <c r="D360" s="155"/>
      <c r="F360" s="155"/>
      <c r="H360" s="155"/>
      <c r="J360" s="155"/>
      <c r="L360" s="156"/>
      <c r="N360" s="156"/>
      <c r="P360" s="156"/>
      <c r="R360" s="156"/>
      <c r="T360" s="156"/>
      <c r="V360" s="177"/>
    </row>
    <row r="361" spans="4:22" x14ac:dyDescent="0.2">
      <c r="D361" s="155"/>
      <c r="F361" s="155"/>
      <c r="H361" s="155"/>
      <c r="J361" s="155"/>
      <c r="L361" s="156"/>
      <c r="N361" s="156"/>
      <c r="P361" s="156"/>
      <c r="R361" s="156"/>
      <c r="T361" s="156"/>
      <c r="V361" s="177"/>
    </row>
    <row r="362" spans="4:22" x14ac:dyDescent="0.2">
      <c r="D362" s="155"/>
      <c r="F362" s="155"/>
      <c r="H362" s="155"/>
      <c r="J362" s="155"/>
      <c r="L362" s="156"/>
      <c r="N362" s="156"/>
      <c r="P362" s="156"/>
      <c r="R362" s="156"/>
      <c r="T362" s="156"/>
      <c r="V362" s="177"/>
    </row>
    <row r="363" spans="4:22" x14ac:dyDescent="0.2">
      <c r="D363" s="155"/>
      <c r="F363" s="155"/>
      <c r="H363" s="155"/>
      <c r="J363" s="155"/>
      <c r="L363" s="156"/>
      <c r="N363" s="156"/>
      <c r="P363" s="156"/>
      <c r="R363" s="156"/>
      <c r="T363" s="156"/>
      <c r="V363" s="177"/>
    </row>
    <row r="364" spans="4:22" x14ac:dyDescent="0.2">
      <c r="D364" s="155"/>
      <c r="F364" s="155"/>
      <c r="H364" s="155"/>
      <c r="J364" s="155"/>
      <c r="L364" s="156"/>
      <c r="N364" s="156"/>
      <c r="P364" s="156"/>
      <c r="R364" s="156"/>
      <c r="T364" s="156"/>
      <c r="V364" s="177"/>
    </row>
    <row r="365" spans="4:22" x14ac:dyDescent="0.2">
      <c r="D365" s="155"/>
      <c r="F365" s="155"/>
      <c r="H365" s="155"/>
      <c r="J365" s="155"/>
      <c r="L365" s="156"/>
      <c r="N365" s="156"/>
      <c r="P365" s="156"/>
      <c r="R365" s="156"/>
      <c r="T365" s="156"/>
      <c r="V365" s="177"/>
    </row>
    <row r="366" spans="4:22" x14ac:dyDescent="0.2">
      <c r="D366" s="155"/>
      <c r="F366" s="155"/>
      <c r="H366" s="155"/>
      <c r="J366" s="155"/>
      <c r="L366" s="156"/>
      <c r="N366" s="156"/>
      <c r="P366" s="156"/>
      <c r="R366" s="156"/>
      <c r="T366" s="156"/>
      <c r="V366" s="177"/>
    </row>
    <row r="367" spans="4:22" x14ac:dyDescent="0.2">
      <c r="D367" s="155"/>
      <c r="F367" s="155"/>
      <c r="H367" s="155"/>
      <c r="J367" s="155"/>
      <c r="L367" s="156"/>
      <c r="N367" s="156"/>
      <c r="P367" s="156"/>
      <c r="R367" s="156"/>
      <c r="T367" s="156"/>
      <c r="V367" s="177"/>
    </row>
    <row r="368" spans="4:22" x14ac:dyDescent="0.2">
      <c r="D368" s="155"/>
      <c r="F368" s="155"/>
      <c r="H368" s="155"/>
      <c r="J368" s="155"/>
      <c r="L368" s="156"/>
      <c r="N368" s="156"/>
      <c r="P368" s="156"/>
      <c r="R368" s="156"/>
      <c r="T368" s="156"/>
      <c r="V368" s="177"/>
    </row>
    <row r="369" spans="4:22" x14ac:dyDescent="0.2">
      <c r="D369" s="155"/>
      <c r="F369" s="155"/>
      <c r="H369" s="155"/>
      <c r="J369" s="155"/>
      <c r="L369" s="156"/>
      <c r="N369" s="156"/>
      <c r="P369" s="156"/>
      <c r="R369" s="156"/>
      <c r="T369" s="156"/>
      <c r="V369" s="177"/>
    </row>
    <row r="370" spans="4:22" x14ac:dyDescent="0.2">
      <c r="D370" s="155"/>
      <c r="F370" s="155"/>
      <c r="H370" s="155"/>
      <c r="J370" s="155"/>
      <c r="L370" s="156"/>
      <c r="N370" s="156"/>
      <c r="P370" s="156"/>
      <c r="R370" s="156"/>
      <c r="T370" s="156"/>
      <c r="V370" s="177"/>
    </row>
    <row r="371" spans="4:22" x14ac:dyDescent="0.2">
      <c r="D371" s="155"/>
      <c r="F371" s="155"/>
      <c r="H371" s="155"/>
      <c r="J371" s="155"/>
      <c r="L371" s="156"/>
      <c r="N371" s="156"/>
      <c r="P371" s="156"/>
      <c r="R371" s="156"/>
      <c r="T371" s="156"/>
      <c r="V371" s="177"/>
    </row>
    <row r="372" spans="4:22" x14ac:dyDescent="0.2">
      <c r="D372" s="155"/>
      <c r="F372" s="155"/>
      <c r="H372" s="155"/>
      <c r="J372" s="155"/>
      <c r="L372" s="156"/>
      <c r="N372" s="156"/>
      <c r="P372" s="156"/>
      <c r="R372" s="156"/>
      <c r="T372" s="156"/>
      <c r="V372" s="177"/>
    </row>
    <row r="373" spans="4:22" x14ac:dyDescent="0.2">
      <c r="D373" s="155"/>
      <c r="F373" s="155"/>
      <c r="H373" s="155"/>
      <c r="J373" s="155"/>
      <c r="L373" s="156"/>
      <c r="N373" s="156"/>
      <c r="P373" s="156"/>
      <c r="R373" s="156"/>
      <c r="T373" s="156"/>
      <c r="V373" s="177"/>
    </row>
    <row r="374" spans="4:22" x14ac:dyDescent="0.2">
      <c r="D374" s="155"/>
      <c r="F374" s="155"/>
      <c r="H374" s="155"/>
      <c r="J374" s="155"/>
      <c r="L374" s="156"/>
      <c r="N374" s="156"/>
      <c r="P374" s="156"/>
      <c r="R374" s="156"/>
      <c r="T374" s="156"/>
      <c r="V374" s="177"/>
    </row>
    <row r="375" spans="4:22" x14ac:dyDescent="0.2">
      <c r="D375" s="155"/>
      <c r="F375" s="155"/>
      <c r="H375" s="155"/>
      <c r="J375" s="155"/>
      <c r="L375" s="156"/>
      <c r="N375" s="156"/>
      <c r="P375" s="156"/>
      <c r="R375" s="156"/>
      <c r="T375" s="156"/>
      <c r="V375" s="177"/>
    </row>
    <row r="376" spans="4:22" x14ac:dyDescent="0.2">
      <c r="D376" s="155"/>
      <c r="F376" s="155"/>
      <c r="H376" s="155"/>
      <c r="J376" s="155"/>
      <c r="L376" s="156"/>
      <c r="N376" s="156"/>
      <c r="P376" s="156"/>
      <c r="R376" s="156"/>
      <c r="T376" s="156"/>
      <c r="V376" s="177"/>
    </row>
    <row r="377" spans="4:22" x14ac:dyDescent="0.2">
      <c r="D377" s="155"/>
      <c r="F377" s="155"/>
      <c r="H377" s="155"/>
      <c r="J377" s="155"/>
      <c r="L377" s="156"/>
      <c r="N377" s="156"/>
      <c r="P377" s="156"/>
      <c r="R377" s="156"/>
      <c r="T377" s="156"/>
      <c r="V377" s="177"/>
    </row>
    <row r="378" spans="4:22" x14ac:dyDescent="0.2">
      <c r="D378" s="155"/>
      <c r="F378" s="155"/>
      <c r="H378" s="155"/>
      <c r="J378" s="155"/>
      <c r="L378" s="156"/>
      <c r="N378" s="156"/>
      <c r="P378" s="156"/>
      <c r="R378" s="156"/>
      <c r="T378" s="156"/>
      <c r="V378" s="177"/>
    </row>
    <row r="379" spans="4:22" x14ac:dyDescent="0.2">
      <c r="D379" s="155"/>
      <c r="F379" s="155"/>
      <c r="H379" s="155"/>
      <c r="J379" s="155"/>
      <c r="L379" s="156"/>
      <c r="N379" s="156"/>
      <c r="P379" s="156"/>
      <c r="R379" s="156"/>
      <c r="T379" s="156"/>
      <c r="V379" s="177"/>
    </row>
    <row r="380" spans="4:22" x14ac:dyDescent="0.2">
      <c r="D380" s="155"/>
      <c r="F380" s="155"/>
      <c r="H380" s="155"/>
      <c r="J380" s="155"/>
      <c r="L380" s="156"/>
      <c r="N380" s="156"/>
      <c r="P380" s="156"/>
      <c r="R380" s="156"/>
      <c r="T380" s="156"/>
      <c r="V380" s="177"/>
    </row>
    <row r="381" spans="4:22" x14ac:dyDescent="0.2">
      <c r="D381" s="155"/>
      <c r="F381" s="155"/>
      <c r="H381" s="155"/>
      <c r="J381" s="155"/>
      <c r="L381" s="156"/>
      <c r="N381" s="156"/>
      <c r="P381" s="156"/>
      <c r="R381" s="156"/>
      <c r="T381" s="156"/>
      <c r="V381" s="177"/>
    </row>
    <row r="382" spans="4:22" x14ac:dyDescent="0.2">
      <c r="D382" s="155"/>
      <c r="F382" s="155"/>
      <c r="H382" s="155"/>
      <c r="J382" s="155"/>
      <c r="L382" s="156"/>
      <c r="N382" s="156"/>
      <c r="P382" s="156"/>
      <c r="R382" s="156"/>
      <c r="T382" s="156"/>
      <c r="V382" s="177"/>
    </row>
    <row r="383" spans="4:22" x14ac:dyDescent="0.2">
      <c r="D383" s="155"/>
      <c r="F383" s="155"/>
      <c r="H383" s="155"/>
      <c r="J383" s="155"/>
      <c r="L383" s="156"/>
      <c r="N383" s="156"/>
      <c r="P383" s="156"/>
      <c r="R383" s="156"/>
      <c r="T383" s="156"/>
      <c r="V383" s="177"/>
    </row>
    <row r="384" spans="4:22" x14ac:dyDescent="0.2">
      <c r="D384" s="155"/>
      <c r="F384" s="155"/>
      <c r="H384" s="155"/>
      <c r="J384" s="155"/>
      <c r="L384" s="156"/>
      <c r="N384" s="156"/>
      <c r="P384" s="156"/>
      <c r="R384" s="156"/>
      <c r="T384" s="156"/>
      <c r="V384" s="177"/>
    </row>
    <row r="385" spans="4:22" x14ac:dyDescent="0.2">
      <c r="D385" s="155"/>
      <c r="F385" s="155"/>
      <c r="H385" s="155"/>
      <c r="J385" s="155"/>
      <c r="L385" s="156"/>
      <c r="N385" s="156"/>
      <c r="P385" s="156"/>
      <c r="R385" s="156"/>
      <c r="T385" s="156"/>
      <c r="V385" s="177"/>
    </row>
    <row r="386" spans="4:22" x14ac:dyDescent="0.2">
      <c r="D386" s="155"/>
      <c r="F386" s="155"/>
      <c r="H386" s="155"/>
      <c r="J386" s="155"/>
      <c r="L386" s="156"/>
      <c r="N386" s="156"/>
      <c r="P386" s="156"/>
      <c r="R386" s="156"/>
      <c r="T386" s="156"/>
      <c r="V386" s="177"/>
    </row>
    <row r="387" spans="4:22" x14ac:dyDescent="0.2">
      <c r="D387" s="155"/>
      <c r="F387" s="155"/>
      <c r="H387" s="155"/>
      <c r="J387" s="155"/>
      <c r="L387" s="156"/>
      <c r="N387" s="156"/>
      <c r="P387" s="156"/>
      <c r="R387" s="156"/>
      <c r="T387" s="156"/>
      <c r="V387" s="177"/>
    </row>
    <row r="388" spans="4:22" x14ac:dyDescent="0.2">
      <c r="D388" s="155"/>
      <c r="F388" s="155"/>
      <c r="H388" s="155"/>
      <c r="J388" s="155"/>
      <c r="L388" s="156"/>
      <c r="N388" s="156"/>
      <c r="P388" s="156"/>
      <c r="R388" s="156"/>
      <c r="T388" s="156"/>
      <c r="V388" s="177"/>
    </row>
    <row r="389" spans="4:22" x14ac:dyDescent="0.2">
      <c r="D389" s="155"/>
      <c r="F389" s="155"/>
      <c r="H389" s="155"/>
      <c r="J389" s="155"/>
      <c r="L389" s="156"/>
      <c r="N389" s="156"/>
      <c r="P389" s="156"/>
      <c r="R389" s="156"/>
      <c r="T389" s="156"/>
      <c r="V389" s="177"/>
    </row>
    <row r="390" spans="4:22" x14ac:dyDescent="0.2">
      <c r="D390" s="155"/>
      <c r="F390" s="155"/>
      <c r="H390" s="155"/>
      <c r="J390" s="155"/>
      <c r="L390" s="156"/>
      <c r="N390" s="156"/>
      <c r="P390" s="156"/>
      <c r="R390" s="156"/>
      <c r="T390" s="156"/>
      <c r="V390" s="177"/>
    </row>
    <row r="391" spans="4:22" x14ac:dyDescent="0.2">
      <c r="D391" s="155"/>
      <c r="F391" s="155"/>
      <c r="H391" s="155"/>
      <c r="J391" s="155"/>
      <c r="L391" s="156"/>
      <c r="N391" s="156"/>
      <c r="P391" s="156"/>
      <c r="R391" s="156"/>
      <c r="T391" s="156"/>
      <c r="V391" s="177"/>
    </row>
    <row r="392" spans="4:22" x14ac:dyDescent="0.2">
      <c r="D392" s="155"/>
      <c r="F392" s="155"/>
      <c r="H392" s="155"/>
      <c r="J392" s="155"/>
      <c r="L392" s="156"/>
      <c r="N392" s="156"/>
      <c r="P392" s="156"/>
      <c r="R392" s="156"/>
      <c r="T392" s="156"/>
      <c r="V392" s="177"/>
    </row>
    <row r="393" spans="4:22" x14ac:dyDescent="0.2">
      <c r="D393" s="155"/>
      <c r="F393" s="155"/>
      <c r="H393" s="155"/>
      <c r="J393" s="155"/>
      <c r="L393" s="156"/>
      <c r="N393" s="156"/>
      <c r="P393" s="156"/>
      <c r="R393" s="156"/>
      <c r="T393" s="156"/>
      <c r="V393" s="177"/>
    </row>
    <row r="394" spans="4:22" x14ac:dyDescent="0.2">
      <c r="D394" s="155"/>
      <c r="F394" s="155"/>
      <c r="H394" s="155"/>
      <c r="J394" s="155"/>
      <c r="L394" s="156"/>
      <c r="N394" s="156"/>
      <c r="P394" s="156"/>
      <c r="R394" s="156"/>
      <c r="T394" s="156"/>
      <c r="V394" s="177"/>
    </row>
    <row r="395" spans="4:22" x14ac:dyDescent="0.2">
      <c r="D395" s="155"/>
      <c r="F395" s="155"/>
      <c r="H395" s="155"/>
      <c r="J395" s="155"/>
      <c r="L395" s="156"/>
      <c r="N395" s="156"/>
      <c r="P395" s="156"/>
      <c r="R395" s="156"/>
      <c r="T395" s="156"/>
      <c r="V395" s="177"/>
    </row>
    <row r="396" spans="4:22" x14ac:dyDescent="0.2">
      <c r="D396" s="155"/>
      <c r="F396" s="155"/>
      <c r="H396" s="155"/>
      <c r="J396" s="155"/>
      <c r="L396" s="156"/>
      <c r="N396" s="156"/>
      <c r="P396" s="156"/>
      <c r="R396" s="156"/>
      <c r="T396" s="156"/>
      <c r="V396" s="177"/>
    </row>
    <row r="397" spans="4:22" x14ac:dyDescent="0.2">
      <c r="D397" s="155"/>
      <c r="F397" s="155"/>
      <c r="H397" s="155"/>
      <c r="J397" s="155"/>
      <c r="L397" s="156"/>
      <c r="N397" s="156"/>
      <c r="P397" s="156"/>
      <c r="R397" s="156"/>
      <c r="T397" s="156"/>
      <c r="V397" s="177"/>
    </row>
    <row r="398" spans="4:22" x14ac:dyDescent="0.2">
      <c r="D398" s="155"/>
      <c r="F398" s="155"/>
      <c r="H398" s="155"/>
      <c r="J398" s="155"/>
      <c r="L398" s="156"/>
      <c r="N398" s="156"/>
      <c r="P398" s="156"/>
      <c r="R398" s="156"/>
      <c r="T398" s="156"/>
      <c r="V398" s="177"/>
    </row>
    <row r="399" spans="4:22" x14ac:dyDescent="0.2">
      <c r="D399" s="155"/>
      <c r="F399" s="155"/>
      <c r="H399" s="155"/>
      <c r="J399" s="155"/>
      <c r="L399" s="156"/>
      <c r="N399" s="156"/>
      <c r="P399" s="156"/>
      <c r="R399" s="156"/>
      <c r="T399" s="156"/>
      <c r="V399" s="177"/>
    </row>
    <row r="400" spans="4:22" x14ac:dyDescent="0.2">
      <c r="D400" s="155"/>
      <c r="F400" s="155"/>
      <c r="H400" s="155"/>
      <c r="J400" s="155"/>
      <c r="L400" s="156"/>
      <c r="N400" s="156"/>
      <c r="P400" s="156"/>
      <c r="R400" s="156"/>
      <c r="T400" s="156"/>
      <c r="V400" s="177"/>
    </row>
    <row r="401" spans="4:22" x14ac:dyDescent="0.2">
      <c r="D401" s="155"/>
      <c r="F401" s="155"/>
      <c r="H401" s="155"/>
      <c r="J401" s="155"/>
      <c r="L401" s="156"/>
      <c r="N401" s="156"/>
      <c r="P401" s="156"/>
      <c r="R401" s="156"/>
      <c r="T401" s="156"/>
      <c r="V401" s="177"/>
    </row>
    <row r="402" spans="4:22" x14ac:dyDescent="0.2">
      <c r="D402" s="155"/>
      <c r="F402" s="155"/>
      <c r="H402" s="155"/>
      <c r="J402" s="155"/>
      <c r="L402" s="156"/>
      <c r="N402" s="156"/>
      <c r="P402" s="156"/>
      <c r="R402" s="156"/>
      <c r="T402" s="156"/>
      <c r="V402" s="177"/>
    </row>
    <row r="403" spans="4:22" x14ac:dyDescent="0.2">
      <c r="D403" s="155"/>
      <c r="F403" s="155"/>
      <c r="H403" s="155"/>
      <c r="J403" s="155"/>
      <c r="L403" s="156"/>
      <c r="N403" s="156"/>
      <c r="P403" s="156"/>
      <c r="R403" s="156"/>
      <c r="T403" s="156"/>
      <c r="V403" s="177"/>
    </row>
    <row r="404" spans="4:22" x14ac:dyDescent="0.2">
      <c r="D404" s="155"/>
      <c r="F404" s="155"/>
      <c r="H404" s="155"/>
      <c r="J404" s="155"/>
      <c r="L404" s="156"/>
      <c r="N404" s="156"/>
      <c r="P404" s="156"/>
      <c r="R404" s="156"/>
      <c r="T404" s="156"/>
      <c r="V404" s="177"/>
    </row>
    <row r="405" spans="4:22" x14ac:dyDescent="0.2">
      <c r="D405" s="155"/>
      <c r="F405" s="155"/>
      <c r="H405" s="155"/>
      <c r="J405" s="155"/>
      <c r="L405" s="156"/>
      <c r="N405" s="156"/>
      <c r="P405" s="156"/>
      <c r="R405" s="156"/>
      <c r="T405" s="156"/>
      <c r="V405" s="177"/>
    </row>
    <row r="406" spans="4:22" x14ac:dyDescent="0.2">
      <c r="D406" s="155"/>
      <c r="F406" s="155"/>
      <c r="H406" s="155"/>
      <c r="J406" s="155"/>
      <c r="L406" s="156"/>
      <c r="N406" s="156"/>
      <c r="P406" s="156"/>
      <c r="R406" s="156"/>
      <c r="T406" s="156"/>
      <c r="V406" s="177"/>
    </row>
    <row r="407" spans="4:22" x14ac:dyDescent="0.2">
      <c r="D407" s="155"/>
      <c r="F407" s="155"/>
      <c r="H407" s="155"/>
      <c r="J407" s="155"/>
      <c r="L407" s="156"/>
      <c r="N407" s="156"/>
      <c r="P407" s="156"/>
      <c r="R407" s="156"/>
      <c r="T407" s="156"/>
      <c r="V407" s="177"/>
    </row>
    <row r="408" spans="4:22" x14ac:dyDescent="0.2">
      <c r="D408" s="155"/>
      <c r="F408" s="155"/>
      <c r="H408" s="155"/>
      <c r="J408" s="155"/>
      <c r="L408" s="156"/>
      <c r="N408" s="156"/>
      <c r="P408" s="156"/>
      <c r="R408" s="156"/>
      <c r="T408" s="156"/>
      <c r="V408" s="177"/>
    </row>
    <row r="409" spans="4:22" x14ac:dyDescent="0.2">
      <c r="D409" s="155"/>
      <c r="F409" s="155"/>
      <c r="H409" s="155"/>
      <c r="J409" s="155"/>
      <c r="L409" s="156"/>
      <c r="N409" s="156"/>
      <c r="P409" s="156"/>
      <c r="R409" s="156"/>
      <c r="T409" s="156"/>
      <c r="V409" s="177"/>
    </row>
    <row r="410" spans="4:22" x14ac:dyDescent="0.2">
      <c r="D410" s="155"/>
      <c r="F410" s="155"/>
      <c r="H410" s="155"/>
      <c r="J410" s="155"/>
      <c r="L410" s="156"/>
      <c r="N410" s="156"/>
      <c r="P410" s="156"/>
      <c r="R410" s="156"/>
      <c r="T410" s="156"/>
      <c r="V410" s="177"/>
    </row>
    <row r="411" spans="4:22" x14ac:dyDescent="0.2">
      <c r="D411" s="155"/>
      <c r="F411" s="155"/>
      <c r="H411" s="155"/>
      <c r="J411" s="155"/>
      <c r="L411" s="156"/>
      <c r="N411" s="156"/>
      <c r="P411" s="156"/>
      <c r="R411" s="156"/>
      <c r="T411" s="156"/>
      <c r="V411" s="177"/>
    </row>
    <row r="412" spans="4:22" x14ac:dyDescent="0.2">
      <c r="D412" s="155"/>
      <c r="F412" s="155"/>
      <c r="H412" s="155"/>
      <c r="J412" s="155"/>
      <c r="L412" s="156"/>
      <c r="N412" s="156"/>
      <c r="P412" s="156"/>
      <c r="R412" s="156"/>
      <c r="T412" s="156"/>
      <c r="V412" s="177"/>
    </row>
    <row r="413" spans="4:22" x14ac:dyDescent="0.2">
      <c r="D413" s="155"/>
      <c r="F413" s="155"/>
      <c r="H413" s="155"/>
      <c r="J413" s="155"/>
      <c r="L413" s="156"/>
      <c r="N413" s="156"/>
      <c r="P413" s="156"/>
      <c r="R413" s="156"/>
      <c r="T413" s="156"/>
      <c r="V413" s="177"/>
    </row>
    <row r="414" spans="4:22" x14ac:dyDescent="0.2">
      <c r="D414" s="155"/>
      <c r="F414" s="155"/>
      <c r="H414" s="155"/>
      <c r="J414" s="155"/>
      <c r="L414" s="156"/>
      <c r="N414" s="156"/>
      <c r="P414" s="156"/>
      <c r="R414" s="156"/>
      <c r="T414" s="156"/>
      <c r="V414" s="177"/>
    </row>
    <row r="415" spans="4:22" x14ac:dyDescent="0.2">
      <c r="D415" s="155"/>
      <c r="F415" s="155"/>
      <c r="H415" s="155"/>
      <c r="J415" s="155"/>
      <c r="L415" s="156"/>
      <c r="N415" s="156"/>
      <c r="P415" s="156"/>
      <c r="R415" s="156"/>
      <c r="T415" s="156"/>
      <c r="V415" s="177"/>
    </row>
    <row r="416" spans="4:22" x14ac:dyDescent="0.2">
      <c r="D416" s="155"/>
      <c r="F416" s="155"/>
      <c r="H416" s="155"/>
      <c r="J416" s="155"/>
      <c r="L416" s="156"/>
      <c r="N416" s="156"/>
      <c r="P416" s="156"/>
      <c r="R416" s="156"/>
      <c r="T416" s="156"/>
      <c r="V416" s="177"/>
    </row>
    <row r="417" spans="4:22" x14ac:dyDescent="0.2">
      <c r="D417" s="155"/>
      <c r="F417" s="155"/>
      <c r="H417" s="155"/>
      <c r="J417" s="155"/>
      <c r="L417" s="156"/>
      <c r="N417" s="156"/>
      <c r="P417" s="156"/>
      <c r="R417" s="156"/>
      <c r="T417" s="156"/>
      <c r="V417" s="177"/>
    </row>
    <row r="418" spans="4:22" x14ac:dyDescent="0.2">
      <c r="D418" s="155"/>
      <c r="F418" s="155"/>
      <c r="H418" s="155"/>
      <c r="J418" s="155"/>
      <c r="L418" s="156"/>
      <c r="N418" s="156"/>
      <c r="P418" s="156"/>
      <c r="R418" s="156"/>
      <c r="T418" s="156"/>
      <c r="V418" s="177"/>
    </row>
    <row r="419" spans="4:22" x14ac:dyDescent="0.2">
      <c r="D419" s="155"/>
      <c r="F419" s="155"/>
      <c r="H419" s="155"/>
      <c r="J419" s="155"/>
      <c r="L419" s="156"/>
      <c r="N419" s="156"/>
      <c r="P419" s="156"/>
      <c r="R419" s="156"/>
      <c r="T419" s="156"/>
      <c r="V419" s="177"/>
    </row>
    <row r="420" spans="4:22" x14ac:dyDescent="0.2">
      <c r="D420" s="155"/>
      <c r="F420" s="155"/>
      <c r="H420" s="155"/>
      <c r="J420" s="155"/>
      <c r="L420" s="156"/>
      <c r="N420" s="156"/>
      <c r="P420" s="156"/>
      <c r="R420" s="156"/>
      <c r="T420" s="156"/>
      <c r="V420" s="177"/>
    </row>
    <row r="421" spans="4:22" x14ac:dyDescent="0.2">
      <c r="D421" s="155"/>
      <c r="F421" s="155"/>
      <c r="H421" s="155"/>
      <c r="J421" s="155"/>
      <c r="L421" s="156"/>
      <c r="N421" s="156"/>
      <c r="P421" s="156"/>
      <c r="R421" s="156"/>
      <c r="T421" s="156"/>
      <c r="V421" s="177"/>
    </row>
    <row r="422" spans="4:22" x14ac:dyDescent="0.2">
      <c r="D422" s="155"/>
      <c r="F422" s="155"/>
      <c r="H422" s="155"/>
      <c r="J422" s="155"/>
      <c r="L422" s="156"/>
      <c r="N422" s="156"/>
      <c r="P422" s="156"/>
      <c r="R422" s="156"/>
      <c r="T422" s="156"/>
      <c r="V422" s="177"/>
    </row>
    <row r="423" spans="4:22" x14ac:dyDescent="0.2">
      <c r="D423" s="155"/>
      <c r="F423" s="155"/>
      <c r="H423" s="155"/>
      <c r="J423" s="155"/>
      <c r="L423" s="156"/>
      <c r="N423" s="156"/>
      <c r="P423" s="156"/>
      <c r="R423" s="156"/>
      <c r="T423" s="156"/>
      <c r="V423" s="177"/>
    </row>
    <row r="424" spans="4:22" x14ac:dyDescent="0.2">
      <c r="D424" s="155"/>
      <c r="F424" s="155"/>
      <c r="H424" s="155"/>
      <c r="J424" s="155"/>
      <c r="L424" s="156"/>
      <c r="N424" s="156"/>
      <c r="P424" s="156"/>
      <c r="R424" s="156"/>
      <c r="T424" s="156"/>
      <c r="V424" s="177"/>
    </row>
    <row r="425" spans="4:22" x14ac:dyDescent="0.2">
      <c r="D425" s="155"/>
      <c r="F425" s="155"/>
      <c r="H425" s="155"/>
      <c r="J425" s="155"/>
      <c r="L425" s="156"/>
      <c r="N425" s="156"/>
      <c r="P425" s="156"/>
      <c r="R425" s="156"/>
      <c r="T425" s="156"/>
      <c r="V425" s="177"/>
    </row>
    <row r="426" spans="4:22" x14ac:dyDescent="0.2">
      <c r="D426" s="155"/>
      <c r="F426" s="155"/>
      <c r="H426" s="155"/>
      <c r="J426" s="155"/>
      <c r="L426" s="156"/>
      <c r="N426" s="156"/>
      <c r="P426" s="156"/>
      <c r="R426" s="156"/>
      <c r="T426" s="156"/>
      <c r="V426" s="177"/>
    </row>
    <row r="427" spans="4:22" x14ac:dyDescent="0.2">
      <c r="D427" s="155"/>
      <c r="F427" s="155"/>
      <c r="H427" s="155"/>
      <c r="J427" s="155"/>
      <c r="L427" s="156"/>
      <c r="N427" s="156"/>
      <c r="P427" s="156"/>
      <c r="R427" s="156"/>
      <c r="T427" s="156"/>
      <c r="V427" s="177"/>
    </row>
    <row r="428" spans="4:22" x14ac:dyDescent="0.2">
      <c r="D428" s="155"/>
      <c r="F428" s="155"/>
      <c r="H428" s="155"/>
      <c r="J428" s="155"/>
      <c r="L428" s="156"/>
      <c r="N428" s="156"/>
      <c r="P428" s="156"/>
      <c r="R428" s="156"/>
      <c r="T428" s="156"/>
      <c r="V428" s="177"/>
    </row>
    <row r="429" spans="4:22" x14ac:dyDescent="0.2">
      <c r="D429" s="155"/>
      <c r="F429" s="155"/>
      <c r="H429" s="155"/>
      <c r="J429" s="155"/>
      <c r="L429" s="156"/>
      <c r="N429" s="156"/>
      <c r="P429" s="156"/>
      <c r="R429" s="156"/>
      <c r="T429" s="156"/>
      <c r="V429" s="177"/>
    </row>
    <row r="430" spans="4:22" x14ac:dyDescent="0.2">
      <c r="D430" s="155"/>
      <c r="F430" s="155"/>
      <c r="H430" s="155"/>
      <c r="J430" s="155"/>
      <c r="L430" s="156"/>
      <c r="N430" s="156"/>
      <c r="P430" s="156"/>
      <c r="R430" s="156"/>
      <c r="T430" s="156"/>
      <c r="V430" s="177"/>
    </row>
    <row r="431" spans="4:22" x14ac:dyDescent="0.2">
      <c r="D431" s="155"/>
      <c r="F431" s="155"/>
      <c r="H431" s="155"/>
      <c r="J431" s="155"/>
      <c r="L431" s="156"/>
      <c r="N431" s="156"/>
      <c r="P431" s="156"/>
      <c r="R431" s="156"/>
      <c r="T431" s="156"/>
      <c r="V431" s="177"/>
    </row>
    <row r="432" spans="4:22" x14ac:dyDescent="0.2">
      <c r="D432" s="155"/>
      <c r="F432" s="155"/>
      <c r="H432" s="155"/>
      <c r="J432" s="155"/>
      <c r="L432" s="156"/>
      <c r="N432" s="156"/>
      <c r="P432" s="156"/>
      <c r="R432" s="156"/>
      <c r="T432" s="156"/>
      <c r="V432" s="177"/>
    </row>
    <row r="433" spans="4:22" x14ac:dyDescent="0.2">
      <c r="D433" s="155"/>
      <c r="F433" s="155"/>
      <c r="H433" s="155"/>
      <c r="J433" s="155"/>
      <c r="L433" s="156"/>
      <c r="N433" s="156"/>
      <c r="P433" s="156"/>
      <c r="R433" s="156"/>
      <c r="T433" s="156"/>
      <c r="V433" s="177"/>
    </row>
    <row r="434" spans="4:22" x14ac:dyDescent="0.2">
      <c r="D434" s="155"/>
      <c r="F434" s="155"/>
      <c r="H434" s="155"/>
      <c r="J434" s="155"/>
      <c r="L434" s="156"/>
      <c r="N434" s="156"/>
      <c r="P434" s="156"/>
      <c r="R434" s="156"/>
      <c r="T434" s="156"/>
      <c r="V434" s="177"/>
    </row>
    <row r="435" spans="4:22" x14ac:dyDescent="0.2">
      <c r="D435" s="155"/>
      <c r="F435" s="155"/>
      <c r="H435" s="155"/>
      <c r="J435" s="155"/>
      <c r="L435" s="156"/>
      <c r="N435" s="156"/>
      <c r="P435" s="156"/>
      <c r="R435" s="156"/>
      <c r="T435" s="156"/>
      <c r="V435" s="177"/>
    </row>
    <row r="436" spans="4:22" x14ac:dyDescent="0.2">
      <c r="D436" s="155"/>
      <c r="F436" s="155"/>
      <c r="H436" s="155"/>
      <c r="J436" s="155"/>
      <c r="L436" s="156"/>
      <c r="N436" s="156"/>
      <c r="P436" s="156"/>
      <c r="R436" s="156"/>
      <c r="T436" s="156"/>
      <c r="V436" s="177"/>
    </row>
    <row r="437" spans="4:22" x14ac:dyDescent="0.2">
      <c r="D437" s="155"/>
      <c r="F437" s="155"/>
      <c r="H437" s="155"/>
      <c r="J437" s="155"/>
      <c r="L437" s="156"/>
      <c r="N437" s="156"/>
      <c r="P437" s="156"/>
      <c r="R437" s="156"/>
      <c r="T437" s="156"/>
      <c r="V437" s="177"/>
    </row>
    <row r="438" spans="4:22" x14ac:dyDescent="0.2">
      <c r="D438" s="155"/>
      <c r="F438" s="155"/>
      <c r="H438" s="155"/>
      <c r="J438" s="155"/>
      <c r="L438" s="156"/>
      <c r="N438" s="156"/>
      <c r="P438" s="156"/>
      <c r="R438" s="156"/>
      <c r="T438" s="156"/>
      <c r="V438" s="177"/>
    </row>
    <row r="439" spans="4:22" x14ac:dyDescent="0.2">
      <c r="D439" s="155"/>
      <c r="F439" s="155"/>
      <c r="H439" s="155"/>
      <c r="J439" s="155"/>
      <c r="L439" s="156"/>
      <c r="N439" s="156"/>
      <c r="P439" s="156"/>
      <c r="R439" s="156"/>
      <c r="T439" s="156"/>
      <c r="V439" s="177"/>
    </row>
    <row r="440" spans="4:22" x14ac:dyDescent="0.2">
      <c r="D440" s="155"/>
      <c r="F440" s="155"/>
      <c r="H440" s="155"/>
      <c r="J440" s="155"/>
      <c r="L440" s="156"/>
      <c r="N440" s="156"/>
      <c r="P440" s="156"/>
      <c r="R440" s="156"/>
      <c r="T440" s="156"/>
      <c r="V440" s="177"/>
    </row>
    <row r="441" spans="4:22" x14ac:dyDescent="0.2">
      <c r="D441" s="155"/>
      <c r="F441" s="155"/>
      <c r="H441" s="155"/>
      <c r="J441" s="155"/>
      <c r="L441" s="156"/>
      <c r="N441" s="156"/>
      <c r="P441" s="156"/>
      <c r="R441" s="156"/>
      <c r="T441" s="156"/>
      <c r="V441" s="177"/>
    </row>
    <row r="442" spans="4:22" x14ac:dyDescent="0.2">
      <c r="D442" s="155"/>
      <c r="F442" s="155"/>
      <c r="H442" s="155"/>
      <c r="J442" s="155"/>
      <c r="L442" s="156"/>
      <c r="N442" s="156"/>
      <c r="P442" s="156"/>
      <c r="R442" s="156"/>
      <c r="T442" s="156"/>
      <c r="V442" s="177"/>
    </row>
    <row r="443" spans="4:22" x14ac:dyDescent="0.2">
      <c r="D443" s="155"/>
      <c r="F443" s="155"/>
      <c r="H443" s="155"/>
      <c r="J443" s="155"/>
      <c r="L443" s="156"/>
      <c r="N443" s="156"/>
      <c r="P443" s="156"/>
      <c r="R443" s="156"/>
      <c r="T443" s="156"/>
      <c r="V443" s="177"/>
    </row>
    <row r="444" spans="4:22" x14ac:dyDescent="0.2">
      <c r="D444" s="155"/>
      <c r="F444" s="155"/>
      <c r="H444" s="155"/>
      <c r="J444" s="155"/>
      <c r="L444" s="156"/>
      <c r="N444" s="156"/>
      <c r="P444" s="156"/>
      <c r="R444" s="156"/>
      <c r="T444" s="156"/>
      <c r="V444" s="177"/>
    </row>
    <row r="445" spans="4:22" x14ac:dyDescent="0.2">
      <c r="D445" s="155"/>
      <c r="F445" s="155"/>
      <c r="H445" s="155"/>
      <c r="J445" s="155"/>
      <c r="L445" s="156"/>
      <c r="N445" s="156"/>
      <c r="P445" s="156"/>
      <c r="R445" s="156"/>
      <c r="T445" s="156"/>
      <c r="V445" s="177"/>
    </row>
    <row r="446" spans="4:22" x14ac:dyDescent="0.2">
      <c r="D446" s="155"/>
      <c r="F446" s="155"/>
      <c r="H446" s="155"/>
      <c r="J446" s="155"/>
      <c r="L446" s="156"/>
      <c r="N446" s="156"/>
      <c r="P446" s="156"/>
      <c r="R446" s="156"/>
      <c r="T446" s="156"/>
      <c r="V446" s="177"/>
    </row>
    <row r="447" spans="4:22" x14ac:dyDescent="0.2">
      <c r="D447" s="155"/>
      <c r="F447" s="155"/>
      <c r="H447" s="155"/>
      <c r="J447" s="155"/>
      <c r="L447" s="156"/>
      <c r="N447" s="156"/>
      <c r="P447" s="156"/>
      <c r="R447" s="156"/>
      <c r="T447" s="156"/>
      <c r="V447" s="177"/>
    </row>
    <row r="448" spans="4:22" x14ac:dyDescent="0.2">
      <c r="D448" s="155"/>
      <c r="F448" s="155"/>
      <c r="H448" s="155"/>
      <c r="J448" s="155"/>
      <c r="L448" s="156"/>
      <c r="N448" s="156"/>
      <c r="P448" s="156"/>
      <c r="R448" s="156"/>
      <c r="T448" s="156"/>
      <c r="V448" s="177"/>
    </row>
    <row r="449" spans="4:22" x14ac:dyDescent="0.2">
      <c r="D449" s="155"/>
      <c r="F449" s="155"/>
      <c r="H449" s="155"/>
      <c r="J449" s="155"/>
      <c r="L449" s="156"/>
      <c r="N449" s="156"/>
      <c r="P449" s="156"/>
      <c r="R449" s="156"/>
      <c r="T449" s="156"/>
      <c r="V449" s="177"/>
    </row>
    <row r="450" spans="4:22" x14ac:dyDescent="0.2">
      <c r="D450" s="155"/>
      <c r="F450" s="155"/>
      <c r="H450" s="155"/>
      <c r="J450" s="155"/>
      <c r="L450" s="156"/>
      <c r="N450" s="156"/>
      <c r="P450" s="156"/>
      <c r="R450" s="156"/>
      <c r="T450" s="156"/>
      <c r="V450" s="177"/>
    </row>
    <row r="451" spans="4:22" x14ac:dyDescent="0.2">
      <c r="D451" s="155"/>
      <c r="F451" s="155"/>
      <c r="H451" s="155"/>
      <c r="J451" s="155"/>
      <c r="L451" s="156"/>
      <c r="N451" s="156"/>
      <c r="P451" s="156"/>
      <c r="R451" s="156"/>
      <c r="T451" s="156"/>
      <c r="V451" s="177"/>
    </row>
    <row r="452" spans="4:22" x14ac:dyDescent="0.2">
      <c r="D452" s="155"/>
      <c r="F452" s="155"/>
      <c r="H452" s="155"/>
      <c r="J452" s="155"/>
      <c r="L452" s="156"/>
      <c r="N452" s="156"/>
      <c r="P452" s="156"/>
      <c r="R452" s="156"/>
      <c r="T452" s="156"/>
      <c r="V452" s="177"/>
    </row>
    <row r="453" spans="4:22" x14ac:dyDescent="0.2">
      <c r="D453" s="155"/>
      <c r="F453" s="155"/>
      <c r="H453" s="155"/>
      <c r="J453" s="155"/>
      <c r="L453" s="156"/>
      <c r="N453" s="156"/>
      <c r="P453" s="156"/>
      <c r="R453" s="156"/>
      <c r="T453" s="156"/>
      <c r="V453" s="177"/>
    </row>
    <row r="454" spans="4:22" x14ac:dyDescent="0.2">
      <c r="D454" s="155"/>
      <c r="F454" s="155"/>
      <c r="H454" s="155"/>
      <c r="J454" s="155"/>
      <c r="L454" s="156"/>
      <c r="N454" s="156"/>
      <c r="P454" s="156"/>
      <c r="R454" s="156"/>
      <c r="T454" s="156"/>
      <c r="V454" s="177"/>
    </row>
    <row r="455" spans="4:22" x14ac:dyDescent="0.2">
      <c r="D455" s="155"/>
      <c r="F455" s="155"/>
      <c r="H455" s="155"/>
      <c r="J455" s="155"/>
      <c r="L455" s="156"/>
      <c r="N455" s="156"/>
      <c r="P455" s="156"/>
      <c r="R455" s="156"/>
      <c r="T455" s="156"/>
      <c r="V455" s="177"/>
    </row>
    <row r="456" spans="4:22" x14ac:dyDescent="0.2">
      <c r="D456" s="155"/>
      <c r="F456" s="155"/>
      <c r="H456" s="155"/>
      <c r="J456" s="155"/>
      <c r="L456" s="156"/>
      <c r="N456" s="156"/>
      <c r="P456" s="156"/>
      <c r="R456" s="156"/>
      <c r="T456" s="156"/>
      <c r="V456" s="177"/>
    </row>
    <row r="457" spans="4:22" x14ac:dyDescent="0.2">
      <c r="D457" s="155"/>
      <c r="F457" s="155"/>
      <c r="H457" s="155"/>
      <c r="J457" s="155"/>
      <c r="L457" s="156"/>
      <c r="N457" s="156"/>
      <c r="P457" s="156"/>
      <c r="R457" s="156"/>
      <c r="T457" s="156"/>
      <c r="V457" s="177"/>
    </row>
    <row r="458" spans="4:22" x14ac:dyDescent="0.2">
      <c r="D458" s="155"/>
      <c r="F458" s="155"/>
      <c r="H458" s="155"/>
      <c r="J458" s="155"/>
      <c r="L458" s="156"/>
      <c r="N458" s="156"/>
      <c r="P458" s="156"/>
      <c r="R458" s="156"/>
      <c r="T458" s="156"/>
      <c r="V458" s="177"/>
    </row>
    <row r="459" spans="4:22" x14ac:dyDescent="0.2">
      <c r="D459" s="155"/>
      <c r="F459" s="155"/>
      <c r="H459" s="155"/>
      <c r="J459" s="155"/>
      <c r="L459" s="156"/>
      <c r="N459" s="156"/>
      <c r="P459" s="156"/>
      <c r="R459" s="156"/>
      <c r="T459" s="156"/>
      <c r="V459" s="177"/>
    </row>
    <row r="460" spans="4:22" x14ac:dyDescent="0.2">
      <c r="D460" s="155"/>
      <c r="F460" s="155"/>
      <c r="H460" s="155"/>
      <c r="J460" s="155"/>
      <c r="L460" s="156"/>
      <c r="N460" s="156"/>
      <c r="P460" s="156"/>
      <c r="R460" s="156"/>
      <c r="T460" s="156"/>
      <c r="V460" s="177"/>
    </row>
    <row r="461" spans="4:22" x14ac:dyDescent="0.2">
      <c r="D461" s="155"/>
      <c r="F461" s="155"/>
      <c r="H461" s="155"/>
      <c r="J461" s="155"/>
      <c r="L461" s="156"/>
      <c r="N461" s="156"/>
      <c r="P461" s="156"/>
      <c r="R461" s="156"/>
      <c r="T461" s="156"/>
      <c r="V461" s="177"/>
    </row>
    <row r="462" spans="4:22" x14ac:dyDescent="0.2">
      <c r="D462" s="155"/>
      <c r="F462" s="155"/>
      <c r="H462" s="155"/>
      <c r="J462" s="155"/>
      <c r="L462" s="156"/>
      <c r="N462" s="156"/>
      <c r="P462" s="156"/>
      <c r="R462" s="156"/>
      <c r="T462" s="156"/>
      <c r="V462" s="177"/>
    </row>
    <row r="463" spans="4:22" x14ac:dyDescent="0.2">
      <c r="D463" s="155"/>
      <c r="F463" s="155"/>
      <c r="H463" s="155"/>
      <c r="J463" s="155"/>
      <c r="L463" s="156"/>
      <c r="N463" s="156"/>
      <c r="P463" s="156"/>
      <c r="R463" s="156"/>
      <c r="T463" s="156"/>
      <c r="V463" s="177"/>
    </row>
    <row r="464" spans="4:22" x14ac:dyDescent="0.2">
      <c r="D464" s="155"/>
      <c r="F464" s="155"/>
      <c r="H464" s="155"/>
      <c r="J464" s="155"/>
      <c r="L464" s="156"/>
      <c r="N464" s="156"/>
      <c r="P464" s="156"/>
      <c r="R464" s="156"/>
      <c r="T464" s="156"/>
      <c r="V464" s="177"/>
    </row>
    <row r="465" spans="4:22" x14ac:dyDescent="0.2">
      <c r="D465" s="155"/>
      <c r="F465" s="155"/>
      <c r="H465" s="155"/>
      <c r="J465" s="155"/>
      <c r="L465" s="156"/>
      <c r="N465" s="156"/>
      <c r="P465" s="156"/>
      <c r="R465" s="156"/>
      <c r="T465" s="156"/>
      <c r="V465" s="177"/>
    </row>
    <row r="466" spans="4:22" x14ac:dyDescent="0.2">
      <c r="D466" s="155"/>
      <c r="F466" s="155"/>
      <c r="H466" s="155"/>
      <c r="J466" s="155"/>
      <c r="L466" s="156"/>
      <c r="N466" s="156"/>
      <c r="P466" s="156"/>
      <c r="R466" s="156"/>
      <c r="T466" s="156"/>
      <c r="V466" s="177"/>
    </row>
    <row r="467" spans="4:22" x14ac:dyDescent="0.2">
      <c r="D467" s="155"/>
      <c r="F467" s="155"/>
      <c r="H467" s="155"/>
      <c r="J467" s="155"/>
      <c r="L467" s="156"/>
      <c r="N467" s="156"/>
      <c r="P467" s="156"/>
      <c r="R467" s="156"/>
      <c r="T467" s="156"/>
      <c r="V467" s="177"/>
    </row>
    <row r="468" spans="4:22" x14ac:dyDescent="0.2">
      <c r="D468" s="155"/>
      <c r="F468" s="155"/>
      <c r="H468" s="155"/>
      <c r="J468" s="155"/>
      <c r="L468" s="156"/>
      <c r="N468" s="156"/>
      <c r="P468" s="156"/>
      <c r="R468" s="156"/>
      <c r="T468" s="156"/>
      <c r="V468" s="177"/>
    </row>
    <row r="469" spans="4:22" x14ac:dyDescent="0.2">
      <c r="D469" s="155"/>
      <c r="F469" s="155"/>
      <c r="H469" s="155"/>
      <c r="J469" s="155"/>
      <c r="L469" s="156"/>
      <c r="N469" s="156"/>
      <c r="P469" s="156"/>
      <c r="R469" s="156"/>
      <c r="T469" s="156"/>
      <c r="V469" s="177"/>
    </row>
    <row r="470" spans="4:22" x14ac:dyDescent="0.2">
      <c r="D470" s="155"/>
      <c r="F470" s="155"/>
      <c r="H470" s="155"/>
      <c r="J470" s="155"/>
      <c r="L470" s="156"/>
      <c r="N470" s="156"/>
      <c r="P470" s="156"/>
      <c r="R470" s="156"/>
      <c r="T470" s="156"/>
      <c r="V470" s="177"/>
    </row>
    <row r="471" spans="4:22" x14ac:dyDescent="0.2">
      <c r="D471" s="155"/>
      <c r="F471" s="155"/>
      <c r="H471" s="155"/>
      <c r="J471" s="155"/>
      <c r="L471" s="156"/>
      <c r="N471" s="156"/>
      <c r="P471" s="156"/>
      <c r="R471" s="156"/>
      <c r="T471" s="156"/>
      <c r="V471" s="177"/>
    </row>
    <row r="472" spans="4:22" x14ac:dyDescent="0.2">
      <c r="D472" s="155"/>
      <c r="F472" s="155"/>
      <c r="H472" s="155"/>
      <c r="J472" s="155"/>
      <c r="L472" s="156"/>
      <c r="N472" s="156"/>
      <c r="P472" s="156"/>
      <c r="R472" s="156"/>
      <c r="T472" s="156"/>
      <c r="V472" s="177"/>
    </row>
    <row r="473" spans="4:22" x14ac:dyDescent="0.2">
      <c r="D473" s="155"/>
      <c r="F473" s="155"/>
      <c r="H473" s="155"/>
      <c r="J473" s="155"/>
      <c r="L473" s="156"/>
      <c r="N473" s="156"/>
      <c r="P473" s="156"/>
      <c r="R473" s="156"/>
      <c r="T473" s="156"/>
      <c r="V473" s="177"/>
    </row>
    <row r="474" spans="4:22" x14ac:dyDescent="0.2">
      <c r="D474" s="155"/>
      <c r="F474" s="155"/>
      <c r="H474" s="155"/>
      <c r="J474" s="155"/>
      <c r="L474" s="156"/>
      <c r="N474" s="156"/>
      <c r="P474" s="156"/>
      <c r="R474" s="156"/>
      <c r="T474" s="156"/>
      <c r="V474" s="177"/>
    </row>
    <row r="475" spans="4:22" x14ac:dyDescent="0.2">
      <c r="D475" s="155"/>
      <c r="F475" s="155"/>
      <c r="H475" s="155"/>
      <c r="J475" s="155"/>
      <c r="L475" s="156"/>
      <c r="N475" s="156"/>
      <c r="P475" s="156"/>
      <c r="R475" s="156"/>
      <c r="T475" s="156"/>
      <c r="V475" s="177"/>
    </row>
    <row r="476" spans="4:22" x14ac:dyDescent="0.2">
      <c r="D476" s="155"/>
      <c r="F476" s="155"/>
      <c r="H476" s="155"/>
      <c r="J476" s="155"/>
      <c r="L476" s="156"/>
      <c r="N476" s="156"/>
      <c r="P476" s="156"/>
      <c r="R476" s="156"/>
      <c r="T476" s="156"/>
      <c r="V476" s="177"/>
    </row>
    <row r="477" spans="4:22" x14ac:dyDescent="0.2">
      <c r="D477" s="155"/>
      <c r="F477" s="155"/>
      <c r="H477" s="155"/>
      <c r="J477" s="155"/>
      <c r="L477" s="156"/>
      <c r="N477" s="156"/>
      <c r="P477" s="156"/>
      <c r="R477" s="156"/>
      <c r="T477" s="156"/>
      <c r="V477" s="177"/>
    </row>
    <row r="478" spans="4:22" x14ac:dyDescent="0.2">
      <c r="D478" s="155"/>
      <c r="F478" s="155"/>
      <c r="H478" s="155"/>
      <c r="J478" s="155"/>
      <c r="L478" s="156"/>
      <c r="N478" s="156"/>
      <c r="P478" s="156"/>
      <c r="R478" s="156"/>
      <c r="T478" s="156"/>
      <c r="V478" s="177"/>
    </row>
    <row r="479" spans="4:22" x14ac:dyDescent="0.2">
      <c r="D479" s="155"/>
      <c r="F479" s="155"/>
      <c r="H479" s="155"/>
      <c r="J479" s="155"/>
      <c r="L479" s="156"/>
      <c r="N479" s="156"/>
      <c r="P479" s="156"/>
      <c r="R479" s="156"/>
      <c r="T479" s="156"/>
      <c r="V479" s="177"/>
    </row>
    <row r="480" spans="4:22" x14ac:dyDescent="0.2">
      <c r="D480" s="155"/>
      <c r="F480" s="155"/>
      <c r="H480" s="155"/>
      <c r="J480" s="155"/>
      <c r="L480" s="156"/>
      <c r="N480" s="156"/>
      <c r="P480" s="156"/>
      <c r="R480" s="156"/>
      <c r="T480" s="156"/>
      <c r="V480" s="177"/>
    </row>
    <row r="481" spans="4:22" x14ac:dyDescent="0.2">
      <c r="D481" s="155"/>
      <c r="F481" s="155"/>
      <c r="H481" s="155"/>
      <c r="J481" s="155"/>
      <c r="L481" s="156"/>
      <c r="N481" s="156"/>
      <c r="P481" s="156"/>
      <c r="R481" s="156"/>
      <c r="T481" s="156"/>
      <c r="V481" s="177"/>
    </row>
    <row r="482" spans="4:22" x14ac:dyDescent="0.2">
      <c r="D482" s="155"/>
      <c r="F482" s="155"/>
      <c r="H482" s="155"/>
      <c r="J482" s="155"/>
      <c r="L482" s="156"/>
      <c r="N482" s="156"/>
      <c r="P482" s="156"/>
      <c r="R482" s="156"/>
      <c r="T482" s="156"/>
      <c r="V482" s="177"/>
    </row>
    <row r="483" spans="4:22" x14ac:dyDescent="0.2">
      <c r="D483" s="155"/>
      <c r="F483" s="155"/>
      <c r="H483" s="155"/>
      <c r="J483" s="155"/>
      <c r="L483" s="156"/>
      <c r="N483" s="156"/>
      <c r="P483" s="156"/>
      <c r="R483" s="156"/>
      <c r="T483" s="156"/>
      <c r="V483" s="177"/>
    </row>
    <row r="484" spans="4:22" x14ac:dyDescent="0.2">
      <c r="D484" s="155"/>
      <c r="F484" s="155"/>
      <c r="H484" s="155"/>
      <c r="J484" s="155"/>
      <c r="L484" s="156"/>
      <c r="N484" s="156"/>
      <c r="P484" s="156"/>
      <c r="R484" s="156"/>
      <c r="T484" s="156"/>
      <c r="V484" s="177"/>
    </row>
    <row r="485" spans="4:22" x14ac:dyDescent="0.2">
      <c r="D485" s="155"/>
      <c r="F485" s="155"/>
      <c r="H485" s="155"/>
      <c r="J485" s="155"/>
      <c r="L485" s="156"/>
      <c r="N485" s="156"/>
      <c r="P485" s="156"/>
      <c r="R485" s="156"/>
      <c r="T485" s="156"/>
      <c r="V485" s="177"/>
    </row>
    <row r="486" spans="4:22" x14ac:dyDescent="0.2">
      <c r="D486" s="155"/>
      <c r="F486" s="155"/>
      <c r="H486" s="155"/>
      <c r="J486" s="155"/>
      <c r="L486" s="156"/>
      <c r="N486" s="156"/>
      <c r="P486" s="156"/>
      <c r="R486" s="156"/>
      <c r="T486" s="156"/>
      <c r="V486" s="177"/>
    </row>
    <row r="487" spans="4:22" x14ac:dyDescent="0.2">
      <c r="D487" s="155"/>
      <c r="F487" s="155"/>
      <c r="H487" s="155"/>
      <c r="J487" s="155"/>
      <c r="L487" s="156"/>
      <c r="N487" s="156"/>
      <c r="P487" s="156"/>
      <c r="R487" s="156"/>
      <c r="T487" s="156"/>
      <c r="V487" s="177"/>
    </row>
    <row r="488" spans="4:22" x14ac:dyDescent="0.2">
      <c r="D488" s="155"/>
      <c r="F488" s="155"/>
      <c r="H488" s="155"/>
      <c r="J488" s="155"/>
      <c r="L488" s="156"/>
      <c r="N488" s="156"/>
      <c r="P488" s="156"/>
      <c r="R488" s="156"/>
      <c r="T488" s="156"/>
      <c r="V488" s="177"/>
    </row>
    <row r="489" spans="4:22" x14ac:dyDescent="0.2">
      <c r="D489" s="155"/>
      <c r="F489" s="155"/>
      <c r="H489" s="155"/>
      <c r="J489" s="155"/>
      <c r="L489" s="156"/>
      <c r="N489" s="156"/>
      <c r="P489" s="156"/>
      <c r="R489" s="156"/>
      <c r="T489" s="156"/>
      <c r="V489" s="177"/>
    </row>
    <row r="490" spans="4:22" x14ac:dyDescent="0.2">
      <c r="D490" s="155"/>
      <c r="F490" s="155"/>
      <c r="H490" s="155"/>
      <c r="J490" s="155"/>
      <c r="L490" s="156"/>
      <c r="N490" s="156"/>
      <c r="P490" s="156"/>
      <c r="R490" s="156"/>
      <c r="T490" s="156"/>
      <c r="V490" s="177"/>
    </row>
    <row r="491" spans="4:22" x14ac:dyDescent="0.2">
      <c r="D491" s="155"/>
      <c r="F491" s="155"/>
      <c r="H491" s="155"/>
      <c r="J491" s="155"/>
      <c r="L491" s="156"/>
      <c r="N491" s="156"/>
      <c r="P491" s="156"/>
      <c r="R491" s="156"/>
      <c r="T491" s="156"/>
      <c r="V491" s="177"/>
    </row>
    <row r="492" spans="4:22" x14ac:dyDescent="0.2">
      <c r="D492" s="155"/>
      <c r="F492" s="155"/>
      <c r="H492" s="155"/>
      <c r="J492" s="155"/>
      <c r="L492" s="156"/>
      <c r="N492" s="156"/>
      <c r="P492" s="156"/>
      <c r="R492" s="156"/>
      <c r="T492" s="156"/>
      <c r="V492" s="177"/>
    </row>
    <row r="493" spans="4:22" x14ac:dyDescent="0.2">
      <c r="D493" s="155"/>
      <c r="F493" s="155"/>
      <c r="H493" s="155"/>
      <c r="J493" s="155"/>
      <c r="L493" s="156"/>
      <c r="N493" s="156"/>
      <c r="P493" s="156"/>
      <c r="R493" s="156"/>
      <c r="T493" s="156"/>
      <c r="V493" s="177"/>
    </row>
    <row r="494" spans="4:22" x14ac:dyDescent="0.2">
      <c r="D494" s="155"/>
      <c r="F494" s="155"/>
      <c r="H494" s="155"/>
      <c r="J494" s="155"/>
      <c r="L494" s="156"/>
      <c r="N494" s="156"/>
      <c r="P494" s="156"/>
      <c r="R494" s="156"/>
      <c r="T494" s="156"/>
      <c r="V494" s="177"/>
    </row>
    <row r="495" spans="4:22" x14ac:dyDescent="0.2">
      <c r="D495" s="155"/>
      <c r="F495" s="155"/>
      <c r="H495" s="155"/>
      <c r="J495" s="155"/>
      <c r="L495" s="156"/>
      <c r="N495" s="156"/>
      <c r="P495" s="156"/>
      <c r="R495" s="156"/>
      <c r="T495" s="156"/>
      <c r="V495" s="177"/>
    </row>
    <row r="496" spans="4:22" x14ac:dyDescent="0.2">
      <c r="D496" s="155"/>
      <c r="F496" s="155"/>
      <c r="H496" s="155"/>
      <c r="J496" s="155"/>
      <c r="L496" s="156"/>
      <c r="N496" s="156"/>
      <c r="P496" s="156"/>
      <c r="R496" s="156"/>
      <c r="T496" s="156"/>
      <c r="V496" s="177"/>
    </row>
    <row r="497" spans="4:22" x14ac:dyDescent="0.2">
      <c r="D497" s="155"/>
      <c r="F497" s="155"/>
      <c r="H497" s="155"/>
      <c r="J497" s="155"/>
      <c r="L497" s="156"/>
      <c r="N497" s="156"/>
      <c r="P497" s="156"/>
      <c r="R497" s="156"/>
      <c r="T497" s="156"/>
      <c r="V497" s="177"/>
    </row>
    <row r="498" spans="4:22" x14ac:dyDescent="0.2">
      <c r="D498" s="155"/>
      <c r="F498" s="155"/>
      <c r="H498" s="155"/>
      <c r="J498" s="155"/>
      <c r="L498" s="156"/>
      <c r="N498" s="156"/>
      <c r="P498" s="156"/>
      <c r="R498" s="156"/>
      <c r="T498" s="156"/>
      <c r="V498" s="177"/>
    </row>
    <row r="499" spans="4:22" x14ac:dyDescent="0.2">
      <c r="D499" s="155"/>
      <c r="F499" s="155"/>
      <c r="H499" s="155"/>
      <c r="J499" s="155"/>
      <c r="L499" s="156"/>
      <c r="N499" s="156"/>
      <c r="P499" s="156"/>
      <c r="R499" s="156"/>
      <c r="T499" s="156"/>
      <c r="V499" s="177"/>
    </row>
    <row r="500" spans="4:22" x14ac:dyDescent="0.2">
      <c r="D500" s="155"/>
      <c r="F500" s="155"/>
      <c r="H500" s="155"/>
      <c r="J500" s="155"/>
      <c r="L500" s="156"/>
      <c r="N500" s="156"/>
      <c r="P500" s="156"/>
      <c r="R500" s="156"/>
      <c r="T500" s="156"/>
      <c r="V500" s="177"/>
    </row>
    <row r="501" spans="4:22" x14ac:dyDescent="0.2">
      <c r="D501" s="155"/>
      <c r="F501" s="155"/>
      <c r="H501" s="155"/>
      <c r="J501" s="155"/>
      <c r="L501" s="156"/>
      <c r="N501" s="156"/>
      <c r="P501" s="156"/>
      <c r="R501" s="156"/>
      <c r="T501" s="156"/>
      <c r="V501" s="177"/>
    </row>
    <row r="502" spans="4:22" x14ac:dyDescent="0.2">
      <c r="D502" s="155"/>
      <c r="F502" s="155"/>
      <c r="H502" s="155"/>
      <c r="J502" s="155"/>
      <c r="L502" s="156"/>
      <c r="N502" s="156"/>
      <c r="P502" s="156"/>
      <c r="R502" s="156"/>
      <c r="T502" s="156"/>
      <c r="V502" s="177"/>
    </row>
    <row r="503" spans="4:22" x14ac:dyDescent="0.2">
      <c r="D503" s="155"/>
      <c r="F503" s="155"/>
      <c r="H503" s="155"/>
      <c r="J503" s="155"/>
      <c r="L503" s="156"/>
      <c r="N503" s="156"/>
      <c r="P503" s="156"/>
      <c r="R503" s="156"/>
      <c r="T503" s="156"/>
      <c r="V503" s="177"/>
    </row>
    <row r="504" spans="4:22" x14ac:dyDescent="0.2">
      <c r="D504" s="155"/>
      <c r="F504" s="155"/>
      <c r="H504" s="155"/>
      <c r="J504" s="155"/>
      <c r="L504" s="156"/>
      <c r="N504" s="156"/>
      <c r="P504" s="156"/>
      <c r="R504" s="156"/>
      <c r="T504" s="156"/>
      <c r="V504" s="177"/>
    </row>
    <row r="505" spans="4:22" x14ac:dyDescent="0.2">
      <c r="D505" s="155"/>
      <c r="F505" s="155"/>
      <c r="H505" s="155"/>
      <c r="J505" s="155"/>
      <c r="L505" s="156"/>
      <c r="N505" s="156"/>
      <c r="P505" s="156"/>
      <c r="R505" s="156"/>
      <c r="T505" s="156"/>
      <c r="V505" s="177"/>
    </row>
    <row r="506" spans="4:22" x14ac:dyDescent="0.2">
      <c r="D506" s="155"/>
      <c r="F506" s="155"/>
      <c r="H506" s="155"/>
      <c r="J506" s="155"/>
      <c r="L506" s="156"/>
      <c r="N506" s="156"/>
      <c r="P506" s="156"/>
      <c r="R506" s="156"/>
      <c r="T506" s="156"/>
      <c r="V506" s="177"/>
    </row>
    <row r="507" spans="4:22" x14ac:dyDescent="0.2">
      <c r="D507" s="155"/>
      <c r="F507" s="155"/>
      <c r="H507" s="155"/>
      <c r="J507" s="155"/>
      <c r="L507" s="156"/>
      <c r="N507" s="156"/>
      <c r="P507" s="156"/>
      <c r="R507" s="156"/>
      <c r="T507" s="156"/>
      <c r="V507" s="177"/>
    </row>
    <row r="508" spans="4:22" x14ac:dyDescent="0.2">
      <c r="D508" s="155"/>
      <c r="F508" s="155"/>
      <c r="H508" s="155"/>
      <c r="J508" s="155"/>
      <c r="L508" s="156"/>
      <c r="N508" s="156"/>
      <c r="P508" s="156"/>
      <c r="R508" s="156"/>
      <c r="T508" s="156"/>
      <c r="V508" s="177"/>
    </row>
    <row r="509" spans="4:22" x14ac:dyDescent="0.2">
      <c r="D509" s="155"/>
      <c r="F509" s="155"/>
      <c r="H509" s="155"/>
      <c r="J509" s="155"/>
      <c r="L509" s="156"/>
      <c r="N509" s="156"/>
      <c r="P509" s="156"/>
      <c r="R509" s="156"/>
      <c r="T509" s="156"/>
      <c r="V509" s="177"/>
    </row>
    <row r="510" spans="4:22" x14ac:dyDescent="0.2">
      <c r="D510" s="155"/>
      <c r="F510" s="155"/>
      <c r="H510" s="155"/>
      <c r="J510" s="155"/>
      <c r="L510" s="156"/>
      <c r="N510" s="156"/>
      <c r="P510" s="156"/>
      <c r="R510" s="156"/>
      <c r="T510" s="156"/>
      <c r="V510" s="177"/>
    </row>
    <row r="511" spans="4:22" x14ac:dyDescent="0.2">
      <c r="D511" s="155"/>
      <c r="F511" s="155"/>
      <c r="H511" s="155"/>
      <c r="J511" s="155"/>
      <c r="L511" s="156"/>
      <c r="N511" s="156"/>
      <c r="P511" s="156"/>
      <c r="R511" s="156"/>
      <c r="T511" s="156"/>
      <c r="V511" s="177"/>
    </row>
    <row r="512" spans="4:22" x14ac:dyDescent="0.2">
      <c r="D512" s="155"/>
      <c r="F512" s="155"/>
      <c r="H512" s="155"/>
      <c r="J512" s="155"/>
      <c r="L512" s="156"/>
      <c r="N512" s="156"/>
      <c r="P512" s="156"/>
      <c r="R512" s="156"/>
      <c r="T512" s="156"/>
      <c r="V512" s="177"/>
    </row>
    <row r="513" spans="4:22" x14ac:dyDescent="0.2">
      <c r="D513" s="155"/>
      <c r="F513" s="155"/>
      <c r="H513" s="155"/>
      <c r="J513" s="155"/>
      <c r="L513" s="156"/>
      <c r="N513" s="156"/>
      <c r="P513" s="156"/>
      <c r="R513" s="156"/>
      <c r="T513" s="156"/>
      <c r="V513" s="177"/>
    </row>
    <row r="514" spans="4:22" x14ac:dyDescent="0.2">
      <c r="D514" s="155"/>
      <c r="F514" s="155"/>
      <c r="H514" s="155"/>
      <c r="J514" s="155"/>
      <c r="L514" s="156"/>
      <c r="N514" s="156"/>
      <c r="P514" s="156"/>
      <c r="R514" s="156"/>
      <c r="T514" s="156"/>
      <c r="V514" s="177"/>
    </row>
    <row r="515" spans="4:22" x14ac:dyDescent="0.2">
      <c r="D515" s="155"/>
      <c r="F515" s="155"/>
      <c r="H515" s="155"/>
      <c r="J515" s="155"/>
      <c r="L515" s="156"/>
      <c r="N515" s="156"/>
      <c r="P515" s="156"/>
      <c r="R515" s="156"/>
      <c r="T515" s="156"/>
      <c r="V515" s="177"/>
    </row>
    <row r="516" spans="4:22" x14ac:dyDescent="0.2">
      <c r="D516" s="155"/>
      <c r="F516" s="155"/>
      <c r="H516" s="155"/>
      <c r="J516" s="155"/>
      <c r="L516" s="156"/>
      <c r="N516" s="156"/>
      <c r="P516" s="156"/>
      <c r="R516" s="156"/>
      <c r="T516" s="156"/>
      <c r="V516" s="177"/>
    </row>
    <row r="517" spans="4:22" x14ac:dyDescent="0.2">
      <c r="D517" s="155"/>
      <c r="F517" s="155"/>
      <c r="H517" s="155"/>
      <c r="J517" s="155"/>
      <c r="L517" s="156"/>
      <c r="N517" s="156"/>
      <c r="P517" s="156"/>
      <c r="R517" s="156"/>
      <c r="T517" s="156"/>
      <c r="V517" s="177"/>
    </row>
    <row r="518" spans="4:22" x14ac:dyDescent="0.2">
      <c r="D518" s="155"/>
      <c r="F518" s="155"/>
      <c r="H518" s="155"/>
      <c r="J518" s="155"/>
      <c r="L518" s="156"/>
      <c r="N518" s="156"/>
      <c r="P518" s="156"/>
      <c r="R518" s="156"/>
      <c r="T518" s="156"/>
      <c r="V518" s="177"/>
    </row>
    <row r="519" spans="4:22" x14ac:dyDescent="0.2">
      <c r="D519" s="155"/>
      <c r="F519" s="155"/>
      <c r="H519" s="155"/>
      <c r="J519" s="155"/>
      <c r="L519" s="156"/>
      <c r="N519" s="156"/>
      <c r="P519" s="156"/>
      <c r="R519" s="156"/>
      <c r="T519" s="156"/>
      <c r="V519" s="177"/>
    </row>
    <row r="520" spans="4:22" x14ac:dyDescent="0.2">
      <c r="D520" s="155"/>
      <c r="F520" s="155"/>
      <c r="H520" s="155"/>
      <c r="J520" s="155"/>
      <c r="L520" s="156"/>
      <c r="N520" s="156"/>
      <c r="P520" s="156"/>
      <c r="R520" s="156"/>
      <c r="T520" s="156"/>
      <c r="V520" s="177"/>
    </row>
    <row r="521" spans="4:22" x14ac:dyDescent="0.2">
      <c r="D521" s="155"/>
      <c r="F521" s="155"/>
      <c r="H521" s="155"/>
      <c r="J521" s="155"/>
      <c r="L521" s="156"/>
      <c r="N521" s="156"/>
      <c r="P521" s="156"/>
      <c r="R521" s="156"/>
      <c r="T521" s="156"/>
      <c r="V521" s="177"/>
    </row>
    <row r="522" spans="4:22" x14ac:dyDescent="0.2">
      <c r="D522" s="155"/>
      <c r="F522" s="155"/>
      <c r="H522" s="155"/>
      <c r="J522" s="155"/>
      <c r="L522" s="156"/>
      <c r="N522" s="156"/>
      <c r="P522" s="156"/>
      <c r="R522" s="156"/>
      <c r="T522" s="156"/>
      <c r="V522" s="177"/>
    </row>
    <row r="523" spans="4:22" x14ac:dyDescent="0.2">
      <c r="D523" s="155"/>
      <c r="F523" s="155"/>
      <c r="H523" s="155"/>
      <c r="J523" s="155"/>
      <c r="L523" s="156"/>
      <c r="N523" s="156"/>
      <c r="P523" s="156"/>
      <c r="R523" s="156"/>
      <c r="T523" s="156"/>
      <c r="V523" s="177"/>
    </row>
    <row r="524" spans="4:22" x14ac:dyDescent="0.2">
      <c r="D524" s="155"/>
      <c r="F524" s="155"/>
      <c r="H524" s="155"/>
      <c r="J524" s="155"/>
      <c r="L524" s="156"/>
      <c r="N524" s="156"/>
      <c r="P524" s="156"/>
      <c r="R524" s="156"/>
      <c r="T524" s="156"/>
      <c r="V524" s="177"/>
    </row>
    <row r="525" spans="4:22" x14ac:dyDescent="0.2">
      <c r="D525" s="155"/>
      <c r="F525" s="155"/>
      <c r="H525" s="155"/>
      <c r="J525" s="155"/>
      <c r="L525" s="156"/>
      <c r="N525" s="156"/>
      <c r="P525" s="156"/>
      <c r="R525" s="156"/>
      <c r="T525" s="156"/>
      <c r="V525" s="177"/>
    </row>
    <row r="526" spans="4:22" x14ac:dyDescent="0.2">
      <c r="D526" s="155"/>
      <c r="F526" s="155"/>
      <c r="H526" s="155"/>
      <c r="J526" s="155"/>
      <c r="L526" s="156"/>
      <c r="N526" s="156"/>
      <c r="P526" s="156"/>
      <c r="R526" s="156"/>
      <c r="T526" s="156"/>
      <c r="V526" s="177"/>
    </row>
    <row r="527" spans="4:22" x14ac:dyDescent="0.2">
      <c r="D527" s="155"/>
      <c r="F527" s="155"/>
      <c r="H527" s="155"/>
      <c r="J527" s="155"/>
      <c r="L527" s="156"/>
      <c r="N527" s="156"/>
      <c r="P527" s="156"/>
      <c r="R527" s="156"/>
      <c r="T527" s="156"/>
      <c r="V527" s="177"/>
    </row>
    <row r="528" spans="4:22" x14ac:dyDescent="0.2">
      <c r="D528" s="155"/>
      <c r="F528" s="155"/>
      <c r="H528" s="155"/>
      <c r="J528" s="155"/>
      <c r="L528" s="156"/>
      <c r="N528" s="156"/>
      <c r="P528" s="156"/>
      <c r="R528" s="156"/>
      <c r="T528" s="156"/>
      <c r="V528" s="177"/>
    </row>
    <row r="529" spans="4:22" x14ac:dyDescent="0.2">
      <c r="D529" s="155"/>
      <c r="F529" s="155"/>
      <c r="H529" s="155"/>
      <c r="J529" s="155"/>
      <c r="L529" s="156"/>
      <c r="N529" s="156"/>
      <c r="P529" s="156"/>
      <c r="R529" s="156"/>
      <c r="T529" s="156"/>
      <c r="V529" s="177"/>
    </row>
    <row r="530" spans="4:22" x14ac:dyDescent="0.2">
      <c r="D530" s="155"/>
      <c r="F530" s="155"/>
      <c r="H530" s="155"/>
      <c r="J530" s="155"/>
      <c r="L530" s="156"/>
      <c r="N530" s="156"/>
      <c r="P530" s="156"/>
      <c r="R530" s="156"/>
      <c r="T530" s="156"/>
      <c r="V530" s="177"/>
    </row>
    <row r="531" spans="4:22" x14ac:dyDescent="0.2">
      <c r="D531" s="155"/>
      <c r="F531" s="155"/>
      <c r="H531" s="155"/>
      <c r="J531" s="155"/>
      <c r="L531" s="156"/>
      <c r="N531" s="156"/>
      <c r="P531" s="156"/>
      <c r="R531" s="156"/>
      <c r="T531" s="156"/>
      <c r="V531" s="177"/>
    </row>
    <row r="532" spans="4:22" x14ac:dyDescent="0.2">
      <c r="D532" s="155"/>
      <c r="F532" s="155"/>
      <c r="H532" s="155"/>
      <c r="J532" s="155"/>
      <c r="L532" s="156"/>
      <c r="N532" s="156"/>
      <c r="P532" s="156"/>
      <c r="R532" s="156"/>
      <c r="T532" s="156"/>
      <c r="V532" s="177"/>
    </row>
    <row r="533" spans="4:22" x14ac:dyDescent="0.2">
      <c r="D533" s="155"/>
      <c r="F533" s="155"/>
      <c r="H533" s="155"/>
      <c r="J533" s="155"/>
      <c r="L533" s="156"/>
      <c r="N533" s="156"/>
      <c r="P533" s="156"/>
      <c r="R533" s="156"/>
      <c r="T533" s="156"/>
      <c r="V533" s="177"/>
    </row>
    <row r="534" spans="4:22" x14ac:dyDescent="0.2">
      <c r="D534" s="155"/>
      <c r="F534" s="155"/>
      <c r="H534" s="155"/>
      <c r="J534" s="155"/>
      <c r="L534" s="156"/>
      <c r="N534" s="156"/>
      <c r="P534" s="156"/>
      <c r="R534" s="156"/>
      <c r="T534" s="156"/>
      <c r="V534" s="177"/>
    </row>
    <row r="535" spans="4:22" x14ac:dyDescent="0.2">
      <c r="D535" s="155"/>
      <c r="F535" s="155"/>
      <c r="H535" s="155"/>
      <c r="J535" s="155"/>
      <c r="L535" s="156"/>
      <c r="N535" s="156"/>
      <c r="P535" s="156"/>
      <c r="R535" s="156"/>
      <c r="T535" s="156"/>
      <c r="V535" s="177"/>
    </row>
    <row r="536" spans="4:22" x14ac:dyDescent="0.2">
      <c r="D536" s="155"/>
      <c r="F536" s="155"/>
      <c r="H536" s="155"/>
      <c r="J536" s="155"/>
      <c r="L536" s="156"/>
      <c r="N536" s="156"/>
      <c r="P536" s="156"/>
      <c r="R536" s="156"/>
      <c r="T536" s="156"/>
      <c r="V536" s="177"/>
    </row>
    <row r="537" spans="4:22" x14ac:dyDescent="0.2">
      <c r="D537" s="155"/>
      <c r="F537" s="155"/>
      <c r="H537" s="155"/>
      <c r="J537" s="155"/>
      <c r="L537" s="156"/>
      <c r="N537" s="156"/>
      <c r="P537" s="156"/>
      <c r="R537" s="156"/>
      <c r="T537" s="156"/>
      <c r="V537" s="177"/>
    </row>
    <row r="538" spans="4:22" x14ac:dyDescent="0.2">
      <c r="D538" s="155"/>
      <c r="F538" s="155"/>
      <c r="H538" s="155"/>
      <c r="J538" s="155"/>
      <c r="L538" s="156"/>
      <c r="N538" s="156"/>
      <c r="P538" s="156"/>
      <c r="R538" s="156"/>
      <c r="T538" s="156"/>
      <c r="V538" s="177"/>
    </row>
    <row r="539" spans="4:22" x14ac:dyDescent="0.2">
      <c r="D539" s="155"/>
      <c r="F539" s="155"/>
      <c r="H539" s="155"/>
      <c r="J539" s="155"/>
      <c r="L539" s="156"/>
      <c r="N539" s="156"/>
      <c r="P539" s="156"/>
      <c r="R539" s="156"/>
      <c r="T539" s="156"/>
      <c r="V539" s="177"/>
    </row>
    <row r="540" spans="4:22" x14ac:dyDescent="0.2">
      <c r="D540" s="155"/>
      <c r="F540" s="155"/>
      <c r="H540" s="155"/>
      <c r="J540" s="155"/>
      <c r="L540" s="156"/>
      <c r="N540" s="156"/>
      <c r="P540" s="156"/>
      <c r="R540" s="156"/>
      <c r="T540" s="156"/>
      <c r="V540" s="177"/>
    </row>
    <row r="541" spans="4:22" x14ac:dyDescent="0.2">
      <c r="D541" s="155"/>
      <c r="F541" s="155"/>
      <c r="H541" s="155"/>
      <c r="J541" s="155"/>
      <c r="L541" s="156"/>
      <c r="N541" s="156"/>
      <c r="P541" s="156"/>
      <c r="R541" s="156"/>
      <c r="T541" s="156"/>
      <c r="V541" s="177"/>
    </row>
    <row r="542" spans="4:22" x14ac:dyDescent="0.2">
      <c r="D542" s="155"/>
      <c r="F542" s="155"/>
      <c r="H542" s="155"/>
      <c r="J542" s="155"/>
      <c r="L542" s="156"/>
      <c r="N542" s="156"/>
      <c r="P542" s="156"/>
      <c r="R542" s="156"/>
      <c r="T542" s="156"/>
      <c r="V542" s="177"/>
    </row>
    <row r="543" spans="4:22" x14ac:dyDescent="0.2">
      <c r="D543" s="155"/>
      <c r="F543" s="155"/>
      <c r="H543" s="155"/>
      <c r="J543" s="155"/>
      <c r="L543" s="156"/>
      <c r="N543" s="156"/>
      <c r="P543" s="156"/>
      <c r="R543" s="156"/>
      <c r="T543" s="156"/>
      <c r="V543" s="177"/>
    </row>
    <row r="544" spans="4:22" x14ac:dyDescent="0.2">
      <c r="D544" s="155"/>
      <c r="F544" s="155"/>
      <c r="H544" s="155"/>
      <c r="J544" s="155"/>
      <c r="L544" s="156"/>
      <c r="N544" s="156"/>
      <c r="P544" s="156"/>
      <c r="R544" s="156"/>
      <c r="T544" s="156"/>
      <c r="V544" s="177"/>
    </row>
    <row r="545" spans="4:22" x14ac:dyDescent="0.2">
      <c r="D545" s="155"/>
      <c r="F545" s="155"/>
      <c r="H545" s="155"/>
      <c r="J545" s="155"/>
      <c r="L545" s="156"/>
      <c r="N545" s="156"/>
      <c r="P545" s="156"/>
      <c r="R545" s="156"/>
      <c r="T545" s="156"/>
      <c r="V545" s="177"/>
    </row>
    <row r="546" spans="4:22" x14ac:dyDescent="0.2">
      <c r="D546" s="155"/>
      <c r="F546" s="155"/>
      <c r="H546" s="155"/>
      <c r="J546" s="155"/>
      <c r="L546" s="156"/>
      <c r="N546" s="156"/>
      <c r="P546" s="156"/>
      <c r="R546" s="156"/>
      <c r="T546" s="156"/>
      <c r="V546" s="177"/>
    </row>
    <row r="547" spans="4:22" x14ac:dyDescent="0.2">
      <c r="D547" s="155"/>
      <c r="F547" s="155"/>
      <c r="H547" s="155"/>
      <c r="J547" s="155"/>
      <c r="L547" s="156"/>
      <c r="N547" s="156"/>
      <c r="P547" s="156"/>
      <c r="R547" s="156"/>
      <c r="T547" s="156"/>
      <c r="V547" s="177"/>
    </row>
    <row r="548" spans="4:22" x14ac:dyDescent="0.2">
      <c r="D548" s="155"/>
      <c r="F548" s="155"/>
      <c r="H548" s="155"/>
      <c r="J548" s="155"/>
      <c r="L548" s="156"/>
      <c r="N548" s="156"/>
      <c r="P548" s="156"/>
      <c r="R548" s="156"/>
      <c r="T548" s="156"/>
      <c r="V548" s="177"/>
    </row>
    <row r="549" spans="4:22" x14ac:dyDescent="0.2">
      <c r="D549" s="155"/>
      <c r="F549" s="155"/>
      <c r="H549" s="155"/>
      <c r="J549" s="155"/>
      <c r="L549" s="156"/>
      <c r="N549" s="156"/>
      <c r="P549" s="156"/>
      <c r="R549" s="156"/>
      <c r="T549" s="156"/>
      <c r="V549" s="177"/>
    </row>
    <row r="550" spans="4:22" x14ac:dyDescent="0.2">
      <c r="D550" s="155"/>
      <c r="F550" s="155"/>
      <c r="H550" s="155"/>
      <c r="J550" s="155"/>
      <c r="L550" s="156"/>
      <c r="N550" s="156"/>
      <c r="P550" s="156"/>
      <c r="R550" s="156"/>
      <c r="T550" s="156"/>
      <c r="V550" s="177"/>
    </row>
  </sheetData>
  <mergeCells count="4">
    <mergeCell ref="A25:B25"/>
    <mergeCell ref="A73:B73"/>
    <mergeCell ref="A77:B77"/>
    <mergeCell ref="A79:B79"/>
  </mergeCells>
  <printOptions horizontalCentered="1"/>
  <pageMargins left="0" right="0" top="0" bottom="0" header="0.3" footer="0.3"/>
  <pageSetup paperSize="17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CHARTS</vt:lpstr>
      <vt:lpstr>REV FORECAST</vt:lpstr>
      <vt:lpstr>EXP FORECAST</vt:lpstr>
      <vt:lpstr>GF REV-EXP</vt:lpstr>
      <vt:lpstr>REVENUE HISTORY</vt:lpstr>
      <vt:lpstr>EXPENDITURE HISTORY</vt:lpstr>
      <vt:lpstr> PROPERTY TAX 2023</vt:lpstr>
      <vt:lpstr>CHARTS!Print_Area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Paula.McPartlin@bedfordtx.gov</dc:creator>
  <cp:lastModifiedBy>Meg Jakubik</cp:lastModifiedBy>
  <cp:lastPrinted>2022-08-09T18:22:06Z</cp:lastPrinted>
  <dcterms:created xsi:type="dcterms:W3CDTF">2018-06-22T18:11:26Z</dcterms:created>
  <dcterms:modified xsi:type="dcterms:W3CDTF">2023-08-07T21:35:51Z</dcterms:modified>
</cp:coreProperties>
</file>